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olafernandez/Documents/"/>
    </mc:Choice>
  </mc:AlternateContent>
  <xr:revisionPtr revIDLastSave="0" documentId="8_{84F010F2-D0AF-4D49-934E-263A151E4AB1}" xr6:coauthVersionLast="47" xr6:coauthVersionMax="47" xr10:uidLastSave="{00000000-0000-0000-0000-000000000000}"/>
  <bookViews>
    <workbookView xWindow="0" yWindow="520" windowWidth="28800" windowHeight="16400" activeTab="2" xr2:uid="{00000000-000D-0000-FFFF-FFFF00000000}"/>
  </bookViews>
  <sheets>
    <sheet name="Sales" sheetId="1" r:id="rId1"/>
    <sheet name="Employees" sheetId="2" r:id="rId2"/>
    <sheet name="Songs" sheetId="3" r:id="rId3"/>
    <sheet name="Albums" sheetId="4" r:id="rId4"/>
    <sheet name="Customers" sheetId="5" r:id="rId5"/>
    <sheet name="Top5" sheetId="10" r:id="rId6"/>
    <sheet name="Top5Customers" sheetId="7" r:id="rId7"/>
    <sheet name="Invoices" sheetId="6" r:id="rId8"/>
  </sheets>
  <definedNames>
    <definedName name="_xlnm._FilterDatabase" localSheetId="4" hidden="1">Customers!$A$1:$P$1</definedName>
    <definedName name="_xlnm._FilterDatabase" localSheetId="1" hidden="1">Employees!$B$1:$P$1</definedName>
    <definedName name="_xlnm._FilterDatabase" localSheetId="7" hidden="1">Invoices!$A$1:$AO$414</definedName>
    <definedName name="_xlnm._FilterDatabase" localSheetId="2" hidden="1">Songs!$B$1:$AR$3486</definedName>
    <definedName name="_xlnm._FilterDatabase" localSheetId="5" hidden="1">'Top5'!$A$1:$B$1</definedName>
    <definedName name="_xlnm._FilterDatabase" localSheetId="6" hidden="1">Top5Customers!$A$1:$E$60</definedName>
    <definedName name="NCostumer">Customers!$A$66</definedName>
    <definedName name="SalesReps">Employees!$A$12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0" l="1"/>
  <c r="C20" i="10"/>
  <c r="C31" i="10"/>
  <c r="C13" i="10"/>
  <c r="C16" i="10"/>
  <c r="C32" i="10"/>
  <c r="C25" i="10"/>
  <c r="C33" i="10"/>
  <c r="C34" i="10"/>
  <c r="C35" i="10"/>
  <c r="C10" i="10"/>
  <c r="C21" i="10"/>
  <c r="C26" i="10"/>
  <c r="C36" i="10"/>
  <c r="C22" i="10"/>
  <c r="C37" i="10"/>
  <c r="C27" i="10"/>
  <c r="C38" i="10"/>
  <c r="C49" i="10"/>
  <c r="C50" i="10"/>
  <c r="C51" i="10"/>
  <c r="C39" i="10"/>
  <c r="C23" i="10"/>
  <c r="C8" i="10"/>
  <c r="C9" i="10"/>
  <c r="C40" i="10"/>
  <c r="C17" i="10"/>
  <c r="C2" i="10"/>
  <c r="C6" i="10"/>
  <c r="C14" i="10"/>
  <c r="C28" i="10"/>
  <c r="C18" i="10"/>
  <c r="C15" i="10"/>
  <c r="C52" i="10"/>
  <c r="C7" i="10"/>
  <c r="C53" i="10"/>
  <c r="C47" i="10"/>
  <c r="C5" i="10"/>
  <c r="C54" i="10"/>
  <c r="C41" i="10"/>
  <c r="C4" i="10"/>
  <c r="C42" i="10"/>
  <c r="C29" i="10"/>
  <c r="C55" i="10"/>
  <c r="C60" i="10"/>
  <c r="C43" i="10"/>
  <c r="C56" i="10"/>
  <c r="C57" i="10"/>
  <c r="C44" i="10"/>
  <c r="C45" i="10"/>
  <c r="C48" i="10"/>
  <c r="C3" i="10"/>
  <c r="C58" i="10"/>
  <c r="C46" i="10"/>
  <c r="C59" i="10"/>
  <c r="C12" i="10"/>
  <c r="C11" i="10"/>
  <c r="C19" i="10"/>
  <c r="C24" i="10"/>
  <c r="J3" i="6" a="1"/>
  <c r="J3" i="6" s="1"/>
  <c r="J4" i="6" a="1"/>
  <c r="J4" i="6" s="1"/>
  <c r="J5" i="6" a="1"/>
  <c r="J5" i="6"/>
  <c r="J6" i="6" a="1"/>
  <c r="J6" i="6" s="1"/>
  <c r="J7" i="6" a="1"/>
  <c r="J7" i="6" s="1"/>
  <c r="J8" i="6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/>
  <c r="J18" i="6" a="1"/>
  <c r="J18" i="6"/>
  <c r="J19" i="6" a="1"/>
  <c r="J19" i="6" s="1"/>
  <c r="J20" i="6" a="1"/>
  <c r="J20" i="6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/>
  <c r="J27" i="6" a="1"/>
  <c r="J27" i="6" s="1"/>
  <c r="J28" i="6" a="1"/>
  <c r="J28" i="6" s="1"/>
  <c r="J29" i="6" a="1"/>
  <c r="J29" i="6"/>
  <c r="J30" i="6" a="1"/>
  <c r="J30" i="6"/>
  <c r="J31" i="6" a="1"/>
  <c r="J31" i="6" s="1"/>
  <c r="J32" i="6" a="1"/>
  <c r="J32" i="6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/>
  <c r="J39" i="6" a="1"/>
  <c r="J39" i="6" s="1"/>
  <c r="J40" i="6" a="1"/>
  <c r="J40" i="6"/>
  <c r="J41" i="6" a="1"/>
  <c r="J41" i="6" s="1"/>
  <c r="J42" i="6" a="1"/>
  <c r="J42" i="6" s="1"/>
  <c r="J43" i="6" a="1"/>
  <c r="J43" i="6" s="1"/>
  <c r="J44" i="6" a="1"/>
  <c r="J44" i="6"/>
  <c r="J45" i="6" a="1"/>
  <c r="J45" i="6" s="1"/>
  <c r="J46" i="6" a="1"/>
  <c r="J46" i="6" s="1"/>
  <c r="J47" i="6" a="1"/>
  <c r="J47" i="6" s="1"/>
  <c r="J48" i="6" a="1"/>
  <c r="J48" i="6" s="1"/>
  <c r="J49" i="6" a="1"/>
  <c r="J49" i="6"/>
  <c r="J50" i="6" a="1"/>
  <c r="J50" i="6" s="1"/>
  <c r="J51" i="6" a="1"/>
  <c r="J51" i="6" s="1"/>
  <c r="J52" i="6" a="1"/>
  <c r="J52" i="6"/>
  <c r="J53" i="6" a="1"/>
  <c r="J53" i="6"/>
  <c r="J54" i="6" a="1"/>
  <c r="J54" i="6" s="1"/>
  <c r="J55" i="6" a="1"/>
  <c r="J55" i="6" s="1"/>
  <c r="J56" i="6" a="1"/>
  <c r="J56" i="6" s="1"/>
  <c r="J57" i="6" a="1"/>
  <c r="J57" i="6" s="1"/>
  <c r="J58" i="6" a="1"/>
  <c r="J58" i="6"/>
  <c r="J59" i="6" a="1"/>
  <c r="J59" i="6" s="1"/>
  <c r="J60" i="6" a="1"/>
  <c r="J60" i="6"/>
  <c r="J61" i="6" a="1"/>
  <c r="J61" i="6"/>
  <c r="J62" i="6" a="1"/>
  <c r="J62" i="6"/>
  <c r="J63" i="6" a="1"/>
  <c r="J63" i="6" s="1"/>
  <c r="J64" i="6" a="1"/>
  <c r="J64" i="6" s="1"/>
  <c r="J65" i="6" a="1"/>
  <c r="J65" i="6" s="1"/>
  <c r="J66" i="6" a="1"/>
  <c r="J66" i="6" s="1"/>
  <c r="J67" i="6" a="1"/>
  <c r="J67" i="6" s="1"/>
  <c r="J68" i="6" a="1"/>
  <c r="J68" i="6" s="1"/>
  <c r="J69" i="6" a="1"/>
  <c r="J69" i="6"/>
  <c r="J70" i="6" a="1"/>
  <c r="J70" i="6"/>
  <c r="J71" i="6" a="1"/>
  <c r="J71" i="6" s="1"/>
  <c r="J72" i="6" a="1"/>
  <c r="J72" i="6"/>
  <c r="J73" i="6" a="1"/>
  <c r="J73" i="6" s="1"/>
  <c r="J74" i="6" a="1"/>
  <c r="J74" i="6" s="1"/>
  <c r="J75" i="6" a="1"/>
  <c r="J75" i="6" s="1"/>
  <c r="J76" i="6" a="1"/>
  <c r="J76" i="6" s="1"/>
  <c r="J77" i="6" a="1"/>
  <c r="J77" i="6" s="1"/>
  <c r="J78" i="6" a="1"/>
  <c r="J78" i="6"/>
  <c r="J79" i="6" a="1"/>
  <c r="J79" i="6" s="1"/>
  <c r="J80" i="6" a="1"/>
  <c r="J80" i="6" s="1"/>
  <c r="J81" i="6" a="1"/>
  <c r="J81" i="6"/>
  <c r="J82" i="6" a="1"/>
  <c r="J82" i="6" s="1"/>
  <c r="J83" i="6" a="1"/>
  <c r="J83" i="6" s="1"/>
  <c r="J84" i="6" a="1"/>
  <c r="J84" i="6"/>
  <c r="J85" i="6" a="1"/>
  <c r="J85" i="6" s="1"/>
  <c r="J86" i="6" a="1"/>
  <c r="J86" i="6" s="1"/>
  <c r="J87" i="6" a="1"/>
  <c r="J87" i="6" s="1"/>
  <c r="J88" i="6" a="1"/>
  <c r="J88" i="6" s="1"/>
  <c r="J89" i="6" a="1"/>
  <c r="J89" i="6" s="1"/>
  <c r="J90" i="6" a="1"/>
  <c r="J90" i="6"/>
  <c r="J91" i="6" a="1"/>
  <c r="J91" i="6" s="1"/>
  <c r="J92" i="6" a="1"/>
  <c r="J92" i="6"/>
  <c r="J93" i="6" a="1"/>
  <c r="J93" i="6"/>
  <c r="J94" i="6" a="1"/>
  <c r="J94" i="6" s="1"/>
  <c r="J95" i="6" a="1"/>
  <c r="J95" i="6" s="1"/>
  <c r="J96" i="6" a="1"/>
  <c r="J96" i="6" s="1"/>
  <c r="J97" i="6" a="1"/>
  <c r="J97" i="6" s="1"/>
  <c r="J98" i="6" a="1"/>
  <c r="J98" i="6" s="1"/>
  <c r="J99" i="6" a="1"/>
  <c r="J99" i="6" s="1"/>
  <c r="J100" i="6" a="1"/>
  <c r="J100" i="6" s="1"/>
  <c r="J101" i="6" a="1"/>
  <c r="J101" i="6"/>
  <c r="J102" i="6" a="1"/>
  <c r="J102" i="6"/>
  <c r="J103" i="6" a="1"/>
  <c r="J103" i="6" s="1"/>
  <c r="J104" i="6" a="1"/>
  <c r="J104" i="6"/>
  <c r="J105" i="6" a="1"/>
  <c r="J105" i="6" s="1"/>
  <c r="J106" i="6" a="1"/>
  <c r="J106" i="6" s="1"/>
  <c r="J107" i="6" a="1"/>
  <c r="J107" i="6" s="1"/>
  <c r="J108" i="6" a="1"/>
  <c r="J108" i="6" s="1"/>
  <c r="J109" i="6" a="1"/>
  <c r="J109" i="6" s="1"/>
  <c r="J110" i="6" a="1"/>
  <c r="J110" i="6"/>
  <c r="J111" i="6" a="1"/>
  <c r="J111" i="6" s="1"/>
  <c r="J112" i="6" a="1"/>
  <c r="J112" i="6" s="1"/>
  <c r="J113" i="6" a="1"/>
  <c r="J113" i="6"/>
  <c r="J114" i="6" a="1"/>
  <c r="J114" i="6" s="1"/>
  <c r="J115" i="6" a="1"/>
  <c r="J115" i="6" s="1"/>
  <c r="J116" i="6" a="1"/>
  <c r="J116" i="6"/>
  <c r="J117" i="6" a="1"/>
  <c r="J117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/>
  <c r="J123" i="6" a="1"/>
  <c r="J123" i="6" s="1"/>
  <c r="J124" i="6" a="1"/>
  <c r="J124" i="6"/>
  <c r="J125" i="6" a="1"/>
  <c r="J125" i="6"/>
  <c r="J126" i="6" a="1"/>
  <c r="J126" i="6" s="1"/>
  <c r="J127" i="6" a="1"/>
  <c r="J127" i="6" s="1"/>
  <c r="J128" i="6" a="1"/>
  <c r="J128" i="6" s="1"/>
  <c r="J129" i="6" a="1"/>
  <c r="J129" i="6" s="1"/>
  <c r="J130" i="6" a="1"/>
  <c r="J130" i="6" s="1"/>
  <c r="J131" i="6" a="1"/>
  <c r="J131" i="6" s="1"/>
  <c r="J132" i="6" a="1"/>
  <c r="J132" i="6" s="1"/>
  <c r="J133" i="6" a="1"/>
  <c r="J133" i="6"/>
  <c r="J134" i="6" a="1"/>
  <c r="J134" i="6"/>
  <c r="J135" i="6" a="1"/>
  <c r="J135" i="6" s="1"/>
  <c r="J136" i="6" a="1"/>
  <c r="J136" i="6"/>
  <c r="J137" i="6" a="1"/>
  <c r="J137" i="6" s="1"/>
  <c r="J138" i="6" a="1"/>
  <c r="J138" i="6" s="1"/>
  <c r="J139" i="6" a="1"/>
  <c r="J139" i="6" s="1"/>
  <c r="J140" i="6" a="1"/>
  <c r="J140" i="6" s="1"/>
  <c r="J141" i="6" a="1"/>
  <c r="J141" i="6" s="1"/>
  <c r="J142" i="6" a="1"/>
  <c r="J142" i="6"/>
  <c r="J143" i="6" a="1"/>
  <c r="J143" i="6" s="1"/>
  <c r="J144" i="6" a="1"/>
  <c r="J144" i="6" s="1"/>
  <c r="J145" i="6" a="1"/>
  <c r="J145" i="6"/>
  <c r="J146" i="6" a="1"/>
  <c r="J146" i="6" s="1"/>
  <c r="J147" i="6" a="1"/>
  <c r="J147" i="6" s="1"/>
  <c r="J148" i="6" a="1"/>
  <c r="J148" i="6"/>
  <c r="J149" i="6" a="1"/>
  <c r="J149" i="6" s="1"/>
  <c r="J150" i="6" a="1"/>
  <c r="J150" i="6" s="1"/>
  <c r="J151" i="6" a="1"/>
  <c r="J151" i="6" s="1"/>
  <c r="J152" i="6" a="1"/>
  <c r="J152" i="6" s="1"/>
  <c r="J153" i="6" a="1"/>
  <c r="J153" i="6" s="1"/>
  <c r="J154" i="6" a="1"/>
  <c r="J154" i="6"/>
  <c r="J155" i="6" a="1"/>
  <c r="J155" i="6" s="1"/>
  <c r="J156" i="6" a="1"/>
  <c r="J156" i="6"/>
  <c r="J157" i="6" a="1"/>
  <c r="J157" i="6"/>
  <c r="J158" i="6" a="1"/>
  <c r="J158" i="6" s="1"/>
  <c r="J159" i="6" a="1"/>
  <c r="J159" i="6" s="1"/>
  <c r="J160" i="6" a="1"/>
  <c r="J160" i="6" s="1"/>
  <c r="J161" i="6" a="1"/>
  <c r="J161" i="6" s="1"/>
  <c r="J162" i="6" a="1"/>
  <c r="J162" i="6" s="1"/>
  <c r="J163" i="6" a="1"/>
  <c r="J163" i="6" s="1"/>
  <c r="J164" i="6" a="1"/>
  <c r="J164" i="6" s="1"/>
  <c r="J165" i="6" a="1"/>
  <c r="J165" i="6"/>
  <c r="J166" i="6" a="1"/>
  <c r="J166" i="6"/>
  <c r="J167" i="6" a="1"/>
  <c r="J167" i="6" s="1"/>
  <c r="J168" i="6" a="1"/>
  <c r="J168" i="6"/>
  <c r="J169" i="6" a="1"/>
  <c r="J169" i="6" s="1"/>
  <c r="J170" i="6" a="1"/>
  <c r="J170" i="6" s="1"/>
  <c r="J171" i="6" a="1"/>
  <c r="J171" i="6" s="1"/>
  <c r="J172" i="6" a="1"/>
  <c r="J172" i="6" s="1"/>
  <c r="J173" i="6" a="1"/>
  <c r="J173" i="6" s="1"/>
  <c r="J174" i="6" a="1"/>
  <c r="J174" i="6"/>
  <c r="J175" i="6" a="1"/>
  <c r="J175" i="6" s="1"/>
  <c r="J176" i="6" a="1"/>
  <c r="J176" i="6" s="1"/>
  <c r="J177" i="6" a="1"/>
  <c r="J177" i="6"/>
  <c r="J178" i="6" a="1"/>
  <c r="J178" i="6" s="1"/>
  <c r="J179" i="6" a="1"/>
  <c r="J179" i="6" s="1"/>
  <c r="J180" i="6" a="1"/>
  <c r="J180" i="6"/>
  <c r="J181" i="6" a="1"/>
  <c r="J181" i="6" s="1"/>
  <c r="J182" i="6" a="1"/>
  <c r="J182" i="6" s="1"/>
  <c r="J183" i="6" a="1"/>
  <c r="J183" i="6" s="1"/>
  <c r="J184" i="6" a="1"/>
  <c r="J184" i="6" s="1"/>
  <c r="J185" i="6" a="1"/>
  <c r="J185" i="6" s="1"/>
  <c r="J186" i="6" a="1"/>
  <c r="J186" i="6"/>
  <c r="J187" i="6" a="1"/>
  <c r="J187" i="6" s="1"/>
  <c r="J188" i="6" a="1"/>
  <c r="J188" i="6"/>
  <c r="J189" i="6" a="1"/>
  <c r="J189" i="6"/>
  <c r="J190" i="6" a="1"/>
  <c r="J190" i="6" s="1"/>
  <c r="J191" i="6" a="1"/>
  <c r="J191" i="6" s="1"/>
  <c r="J192" i="6" a="1"/>
  <c r="J192" i="6" s="1"/>
  <c r="J193" i="6" a="1"/>
  <c r="J193" i="6" s="1"/>
  <c r="J194" i="6" a="1"/>
  <c r="J194" i="6" s="1"/>
  <c r="J195" i="6" a="1"/>
  <c r="J195" i="6" s="1"/>
  <c r="J196" i="6" a="1"/>
  <c r="J196" i="6" s="1"/>
  <c r="J197" i="6" a="1"/>
  <c r="J197" i="6"/>
  <c r="J198" i="6" a="1"/>
  <c r="J198" i="6"/>
  <c r="J199" i="6" a="1"/>
  <c r="J199" i="6" s="1"/>
  <c r="J200" i="6" a="1"/>
  <c r="J200" i="6"/>
  <c r="J201" i="6" a="1"/>
  <c r="J201" i="6" s="1"/>
  <c r="J202" i="6" a="1"/>
  <c r="J202" i="6" s="1"/>
  <c r="J203" i="6" a="1"/>
  <c r="J203" i="6" s="1"/>
  <c r="J204" i="6" a="1"/>
  <c r="J204" i="6"/>
  <c r="J205" i="6" a="1"/>
  <c r="J205" i="6" s="1"/>
  <c r="J206" i="6" a="1"/>
  <c r="J206" i="6"/>
  <c r="J207" i="6" a="1"/>
  <c r="J207" i="6" s="1"/>
  <c r="J208" i="6" a="1"/>
  <c r="J208" i="6" s="1"/>
  <c r="J209" i="6" a="1"/>
  <c r="J209" i="6"/>
  <c r="J210" i="6" a="1"/>
  <c r="J210" i="6" s="1"/>
  <c r="J211" i="6" a="1"/>
  <c r="J211" i="6" s="1"/>
  <c r="J212" i="6" a="1"/>
  <c r="J212" i="6"/>
  <c r="J213" i="6" a="1"/>
  <c r="J213" i="6"/>
  <c r="J214" i="6" a="1"/>
  <c r="J214" i="6" s="1"/>
  <c r="J215" i="6" a="1"/>
  <c r="J215" i="6" s="1"/>
  <c r="J216" i="6" a="1"/>
  <c r="J216" i="6" s="1"/>
  <c r="J217" i="6" a="1"/>
  <c r="J217" i="6" s="1"/>
  <c r="J218" i="6" a="1"/>
  <c r="J218" i="6"/>
  <c r="J219" i="6" a="1"/>
  <c r="J219" i="6" s="1"/>
  <c r="J220" i="6" a="1"/>
  <c r="J220" i="6"/>
  <c r="J221" i="6" a="1"/>
  <c r="J221" i="6"/>
  <c r="J222" i="6" a="1"/>
  <c r="J222" i="6"/>
  <c r="J223" i="6" a="1"/>
  <c r="J223" i="6" s="1"/>
  <c r="J224" i="6" a="1"/>
  <c r="J224" i="6" s="1"/>
  <c r="J225" i="6" a="1"/>
  <c r="J225" i="6" s="1"/>
  <c r="J226" i="6" a="1"/>
  <c r="J226" i="6" s="1"/>
  <c r="J227" i="6" a="1"/>
  <c r="J227" i="6" s="1"/>
  <c r="J228" i="6" a="1"/>
  <c r="J228" i="6" s="1"/>
  <c r="J229" i="6" a="1"/>
  <c r="J229" i="6"/>
  <c r="J230" i="6" a="1"/>
  <c r="J230" i="6"/>
  <c r="J231" i="6" a="1"/>
  <c r="J231" i="6" s="1"/>
  <c r="J232" i="6" a="1"/>
  <c r="J232" i="6"/>
  <c r="J233" i="6" a="1"/>
  <c r="J233" i="6" s="1"/>
  <c r="J234" i="6" a="1"/>
  <c r="J234" i="6" s="1"/>
  <c r="J235" i="6" a="1"/>
  <c r="J235" i="6" s="1"/>
  <c r="J236" i="6" a="1"/>
  <c r="J236" i="6"/>
  <c r="J237" i="6" a="1"/>
  <c r="J237" i="6" s="1"/>
  <c r="J238" i="6" a="1"/>
  <c r="J238" i="6"/>
  <c r="J239" i="6" a="1"/>
  <c r="J239" i="6" s="1"/>
  <c r="J240" i="6" a="1"/>
  <c r="J240" i="6" s="1"/>
  <c r="J241" i="6" a="1"/>
  <c r="J241" i="6"/>
  <c r="J242" i="6" a="1"/>
  <c r="J242" i="6" s="1"/>
  <c r="J243" i="6" a="1"/>
  <c r="J243" i="6" s="1"/>
  <c r="J244" i="6" a="1"/>
  <c r="J244" i="6"/>
  <c r="J245" i="6" a="1"/>
  <c r="J245" i="6"/>
  <c r="J246" i="6" a="1"/>
  <c r="J246" i="6" s="1"/>
  <c r="J247" i="6" a="1"/>
  <c r="J247" i="6" s="1"/>
  <c r="J248" i="6" a="1"/>
  <c r="J248" i="6" s="1"/>
  <c r="J249" i="6" a="1"/>
  <c r="J249" i="6" s="1"/>
  <c r="J250" i="6" a="1"/>
  <c r="J250" i="6"/>
  <c r="J251" i="6" a="1"/>
  <c r="J251" i="6" s="1"/>
  <c r="J252" i="6" a="1"/>
  <c r="J252" i="6"/>
  <c r="J253" i="6" a="1"/>
  <c r="J253" i="6"/>
  <c r="J254" i="6" a="1"/>
  <c r="J254" i="6"/>
  <c r="J255" i="6" a="1"/>
  <c r="J255" i="6" s="1"/>
  <c r="J256" i="6" a="1"/>
  <c r="J256" i="6" s="1"/>
  <c r="J257" i="6" a="1"/>
  <c r="J257" i="6" s="1"/>
  <c r="J258" i="6" a="1"/>
  <c r="J258" i="6" s="1"/>
  <c r="J259" i="6" a="1"/>
  <c r="J259" i="6" s="1"/>
  <c r="J260" i="6" a="1"/>
  <c r="J260" i="6" s="1"/>
  <c r="J261" i="6" a="1"/>
  <c r="J261" i="6"/>
  <c r="J262" i="6" a="1"/>
  <c r="J262" i="6"/>
  <c r="J263" i="6" a="1"/>
  <c r="J263" i="6" s="1"/>
  <c r="J264" i="6" a="1"/>
  <c r="J264" i="6"/>
  <c r="J265" i="6" a="1"/>
  <c r="J265" i="6" s="1"/>
  <c r="J266" i="6" a="1"/>
  <c r="J266" i="6" s="1"/>
  <c r="J267" i="6" a="1"/>
  <c r="J267" i="6" s="1"/>
  <c r="J268" i="6" a="1"/>
  <c r="J268" i="6"/>
  <c r="J269" i="6" a="1"/>
  <c r="J269" i="6" s="1"/>
  <c r="J270" i="6" a="1"/>
  <c r="J270" i="6"/>
  <c r="J271" i="6" a="1"/>
  <c r="J271" i="6" s="1"/>
  <c r="J272" i="6" a="1"/>
  <c r="J272" i="6" s="1"/>
  <c r="J273" i="6" a="1"/>
  <c r="J273" i="6"/>
  <c r="J274" i="6" a="1"/>
  <c r="J274" i="6" s="1"/>
  <c r="J275" i="6" a="1"/>
  <c r="J275" i="6" s="1"/>
  <c r="J276" i="6" a="1"/>
  <c r="J276" i="6"/>
  <c r="J277" i="6" a="1"/>
  <c r="J277" i="6"/>
  <c r="J278" i="6" a="1"/>
  <c r="J278" i="6" s="1"/>
  <c r="J279" i="6" a="1"/>
  <c r="J279" i="6" s="1"/>
  <c r="J280" i="6" a="1"/>
  <c r="J280" i="6" s="1"/>
  <c r="J281" i="6" a="1"/>
  <c r="J281" i="6" s="1"/>
  <c r="J282" i="6" a="1"/>
  <c r="J282" i="6"/>
  <c r="J283" i="6" a="1"/>
  <c r="J283" i="6" s="1"/>
  <c r="J284" i="6" a="1"/>
  <c r="J284" i="6"/>
  <c r="J285" i="6" a="1"/>
  <c r="J285" i="6"/>
  <c r="J286" i="6" a="1"/>
  <c r="J286" i="6"/>
  <c r="J287" i="6" a="1"/>
  <c r="J287" i="6" s="1"/>
  <c r="J288" i="6" a="1"/>
  <c r="J288" i="6" s="1"/>
  <c r="J289" i="6" a="1"/>
  <c r="J289" i="6" s="1"/>
  <c r="J290" i="6" a="1"/>
  <c r="J290" i="6" s="1"/>
  <c r="J291" i="6" a="1"/>
  <c r="J291" i="6" s="1"/>
  <c r="J292" i="6" a="1"/>
  <c r="J292" i="6" s="1"/>
  <c r="J293" i="6" a="1"/>
  <c r="J293" i="6"/>
  <c r="J294" i="6" a="1"/>
  <c r="J294" i="6"/>
  <c r="J295" i="6" a="1"/>
  <c r="J295" i="6" s="1"/>
  <c r="J296" i="6" a="1"/>
  <c r="J296" i="6"/>
  <c r="J297" i="6" a="1"/>
  <c r="J297" i="6" s="1"/>
  <c r="J298" i="6" a="1"/>
  <c r="J298" i="6" s="1"/>
  <c r="J299" i="6" a="1"/>
  <c r="J299" i="6" s="1"/>
  <c r="J300" i="6" a="1"/>
  <c r="J300" i="6"/>
  <c r="J301" i="6" a="1"/>
  <c r="J301" i="6" s="1"/>
  <c r="J302" i="6" a="1"/>
  <c r="J302" i="6"/>
  <c r="J303" i="6" a="1"/>
  <c r="J303" i="6" s="1"/>
  <c r="J304" i="6" a="1"/>
  <c r="J304" i="6" s="1"/>
  <c r="J305" i="6" a="1"/>
  <c r="J305" i="6"/>
  <c r="J306" i="6" a="1"/>
  <c r="J306" i="6" s="1"/>
  <c r="J307" i="6" a="1"/>
  <c r="J307" i="6" s="1"/>
  <c r="J308" i="6" a="1"/>
  <c r="J308" i="6"/>
  <c r="J309" i="6" a="1"/>
  <c r="J309" i="6"/>
  <c r="J310" i="6" a="1"/>
  <c r="J310" i="6" s="1"/>
  <c r="J311" i="6" a="1"/>
  <c r="J311" i="6" s="1"/>
  <c r="J312" i="6" a="1"/>
  <c r="J312" i="6" s="1"/>
  <c r="J313" i="6" a="1"/>
  <c r="J313" i="6" s="1"/>
  <c r="J314" i="6" a="1"/>
  <c r="J314" i="6"/>
  <c r="J315" i="6" a="1"/>
  <c r="J315" i="6" s="1"/>
  <c r="J316" i="6" a="1"/>
  <c r="J316" i="6"/>
  <c r="J317" i="6" a="1"/>
  <c r="J317" i="6"/>
  <c r="J318" i="6" a="1"/>
  <c r="J318" i="6"/>
  <c r="J319" i="6" a="1"/>
  <c r="J319" i="6" s="1"/>
  <c r="J320" i="6" a="1"/>
  <c r="J320" i="6" s="1"/>
  <c r="J321" i="6" a="1"/>
  <c r="J321" i="6" s="1"/>
  <c r="J322" i="6" a="1"/>
  <c r="J322" i="6" s="1"/>
  <c r="J323" i="6" a="1"/>
  <c r="J323" i="6" s="1"/>
  <c r="J324" i="6" a="1"/>
  <c r="J324" i="6" s="1"/>
  <c r="J325" i="6" a="1"/>
  <c r="J325" i="6"/>
  <c r="J326" i="6" a="1"/>
  <c r="J326" i="6"/>
  <c r="J327" i="6" a="1"/>
  <c r="J327" i="6" s="1"/>
  <c r="J328" i="6" a="1"/>
  <c r="J328" i="6"/>
  <c r="J329" i="6" a="1"/>
  <c r="J329" i="6" s="1"/>
  <c r="J330" i="6" a="1"/>
  <c r="J330" i="6" s="1"/>
  <c r="J331" i="6" a="1"/>
  <c r="J331" i="6" s="1"/>
  <c r="J332" i="6" a="1"/>
  <c r="J332" i="6"/>
  <c r="J333" i="6" a="1"/>
  <c r="J333" i="6" s="1"/>
  <c r="J334" i="6" a="1"/>
  <c r="J334" i="6"/>
  <c r="J335" i="6" a="1"/>
  <c r="J335" i="6" s="1"/>
  <c r="J336" i="6" a="1"/>
  <c r="J336" i="6" s="1"/>
  <c r="J337" i="6" a="1"/>
  <c r="J337" i="6"/>
  <c r="J338" i="6" a="1"/>
  <c r="J338" i="6" s="1"/>
  <c r="J339" i="6" a="1"/>
  <c r="J339" i="6" s="1"/>
  <c r="J340" i="6" a="1"/>
  <c r="J340" i="6"/>
  <c r="J341" i="6" a="1"/>
  <c r="J341" i="6"/>
  <c r="J342" i="6" a="1"/>
  <c r="J342" i="6" s="1"/>
  <c r="J343" i="6" a="1"/>
  <c r="J343" i="6"/>
  <c r="J344" i="6" a="1"/>
  <c r="J344" i="6"/>
  <c r="J345" i="6" a="1"/>
  <c r="J345" i="6" s="1"/>
  <c r="J346" i="6" a="1"/>
  <c r="J346" i="6" s="1"/>
  <c r="J347" i="6" a="1"/>
  <c r="J347" i="6"/>
  <c r="J348" i="6" a="1"/>
  <c r="J348" i="6"/>
  <c r="J349" i="6" a="1"/>
  <c r="J349" i="6" s="1"/>
  <c r="J350" i="6" a="1"/>
  <c r="J350" i="6" s="1"/>
  <c r="J351" i="6" a="1"/>
  <c r="J351" i="6"/>
  <c r="J352" i="6" a="1"/>
  <c r="J352" i="6"/>
  <c r="J353" i="6" a="1"/>
  <c r="J353" i="6" s="1"/>
  <c r="J354" i="6" a="1"/>
  <c r="J354" i="6" s="1"/>
  <c r="J355" i="6" a="1"/>
  <c r="J355" i="6"/>
  <c r="J356" i="6" a="1"/>
  <c r="J356" i="6"/>
  <c r="J357" i="6" a="1"/>
  <c r="J357" i="6" s="1"/>
  <c r="J358" i="6" a="1"/>
  <c r="J358" i="6" s="1"/>
  <c r="J359" i="6" a="1"/>
  <c r="J359" i="6"/>
  <c r="J360" i="6" a="1"/>
  <c r="J360" i="6"/>
  <c r="J361" i="6" a="1"/>
  <c r="J361" i="6" s="1"/>
  <c r="J362" i="6" a="1"/>
  <c r="J362" i="6" s="1"/>
  <c r="J363" i="6" a="1"/>
  <c r="J363" i="6"/>
  <c r="J364" i="6" a="1"/>
  <c r="J364" i="6"/>
  <c r="J365" i="6" a="1"/>
  <c r="J365" i="6" s="1"/>
  <c r="J366" i="6" a="1"/>
  <c r="J366" i="6" s="1"/>
  <c r="J367" i="6" a="1"/>
  <c r="J367" i="6"/>
  <c r="J368" i="6" a="1"/>
  <c r="J368" i="6"/>
  <c r="J369" i="6" a="1"/>
  <c r="J369" i="6" s="1"/>
  <c r="J370" i="6" a="1"/>
  <c r="J370" i="6" s="1"/>
  <c r="J371" i="6" a="1"/>
  <c r="J371" i="6"/>
  <c r="J372" i="6" a="1"/>
  <c r="J372" i="6"/>
  <c r="J373" i="6" a="1"/>
  <c r="J373" i="6" s="1"/>
  <c r="J374" i="6" a="1"/>
  <c r="J374" i="6" s="1"/>
  <c r="J375" i="6" a="1"/>
  <c r="J375" i="6"/>
  <c r="J376" i="6" a="1"/>
  <c r="J376" i="6"/>
  <c r="J377" i="6" a="1"/>
  <c r="J377" i="6" s="1"/>
  <c r="J378" i="6" a="1"/>
  <c r="J378" i="6" s="1"/>
  <c r="J379" i="6" a="1"/>
  <c r="J379" i="6"/>
  <c r="J380" i="6" a="1"/>
  <c r="J380" i="6"/>
  <c r="J381" i="6" a="1"/>
  <c r="J381" i="6" s="1"/>
  <c r="J382" i="6" a="1"/>
  <c r="J382" i="6" s="1"/>
  <c r="J383" i="6" a="1"/>
  <c r="J383" i="6"/>
  <c r="J384" i="6" a="1"/>
  <c r="J384" i="6"/>
  <c r="J385" i="6" a="1"/>
  <c r="J385" i="6" s="1"/>
  <c r="J386" i="6" a="1"/>
  <c r="J386" i="6" s="1"/>
  <c r="J387" i="6" a="1"/>
  <c r="J387" i="6"/>
  <c r="J388" i="6" a="1"/>
  <c r="J388" i="6"/>
  <c r="J389" i="6" a="1"/>
  <c r="J389" i="6" s="1"/>
  <c r="J390" i="6" a="1"/>
  <c r="J390" i="6" s="1"/>
  <c r="J391" i="6" a="1"/>
  <c r="J391" i="6"/>
  <c r="J392" i="6" a="1"/>
  <c r="J392" i="6"/>
  <c r="J393" i="6" a="1"/>
  <c r="J393" i="6" s="1"/>
  <c r="J394" i="6" a="1"/>
  <c r="J394" i="6" s="1"/>
  <c r="J395" i="6" a="1"/>
  <c r="J395" i="6"/>
  <c r="J396" i="6" a="1"/>
  <c r="J396" i="6"/>
  <c r="J397" i="6" a="1"/>
  <c r="J397" i="6" s="1"/>
  <c r="J398" i="6" a="1"/>
  <c r="J398" i="6" s="1"/>
  <c r="J399" i="6" a="1"/>
  <c r="J399" i="6"/>
  <c r="J400" i="6" a="1"/>
  <c r="J400" i="6"/>
  <c r="J401" i="6" a="1"/>
  <c r="J401" i="6" s="1"/>
  <c r="J402" i="6" a="1"/>
  <c r="J402" i="6" s="1"/>
  <c r="J403" i="6" a="1"/>
  <c r="J403" i="6"/>
  <c r="J404" i="6" a="1"/>
  <c r="J404" i="6"/>
  <c r="J405" i="6" a="1"/>
  <c r="J405" i="6" s="1"/>
  <c r="J406" i="6" a="1"/>
  <c r="J406" i="6" s="1"/>
  <c r="J407" i="6" a="1"/>
  <c r="J407" i="6"/>
  <c r="J408" i="6" a="1"/>
  <c r="J408" i="6"/>
  <c r="J409" i="6" a="1"/>
  <c r="J409" i="6" s="1"/>
  <c r="J410" i="6" a="1"/>
  <c r="J410" i="6" s="1"/>
  <c r="J411" i="6" a="1"/>
  <c r="J411" i="6"/>
  <c r="J412" i="6" a="1"/>
  <c r="J412" i="6"/>
  <c r="J413" i="6" a="1"/>
  <c r="J413" i="6" s="1"/>
  <c r="J2" i="6" a="1"/>
  <c r="J2" i="6" s="1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T1002" i="3"/>
  <c r="T1003" i="3"/>
  <c r="T1004" i="3"/>
  <c r="T1005" i="3"/>
  <c r="T1006" i="3"/>
  <c r="T1007" i="3"/>
  <c r="T1008" i="3"/>
  <c r="T1009" i="3"/>
  <c r="T1010" i="3"/>
  <c r="T1011" i="3"/>
  <c r="T1012" i="3"/>
  <c r="T1013" i="3"/>
  <c r="T1014" i="3"/>
  <c r="T1015" i="3"/>
  <c r="T1016" i="3"/>
  <c r="T1017" i="3"/>
  <c r="T1018" i="3"/>
  <c r="T1019" i="3"/>
  <c r="T1020" i="3"/>
  <c r="T1021" i="3"/>
  <c r="T1022" i="3"/>
  <c r="T1023" i="3"/>
  <c r="T1024" i="3"/>
  <c r="T1025" i="3"/>
  <c r="T1026" i="3"/>
  <c r="T1027" i="3"/>
  <c r="T1028" i="3"/>
  <c r="T1029" i="3"/>
  <c r="T1030" i="3"/>
  <c r="T1031" i="3"/>
  <c r="T1032" i="3"/>
  <c r="T1033" i="3"/>
  <c r="T1034" i="3"/>
  <c r="T1035" i="3"/>
  <c r="T1036" i="3"/>
  <c r="T1037" i="3"/>
  <c r="T1038" i="3"/>
  <c r="T1039" i="3"/>
  <c r="T1040" i="3"/>
  <c r="T1041" i="3"/>
  <c r="T1042" i="3"/>
  <c r="T1043" i="3"/>
  <c r="T1044" i="3"/>
  <c r="T1045" i="3"/>
  <c r="T1046" i="3"/>
  <c r="T1047" i="3"/>
  <c r="T1048" i="3"/>
  <c r="T1049" i="3"/>
  <c r="T1050" i="3"/>
  <c r="T1051" i="3"/>
  <c r="T1052" i="3"/>
  <c r="T1053" i="3"/>
  <c r="T1054" i="3"/>
  <c r="T1055" i="3"/>
  <c r="T1056" i="3"/>
  <c r="T1057" i="3"/>
  <c r="T1058" i="3"/>
  <c r="T1059" i="3"/>
  <c r="T1060" i="3"/>
  <c r="T1061" i="3"/>
  <c r="T1062" i="3"/>
  <c r="T1063" i="3"/>
  <c r="T1064" i="3"/>
  <c r="T1065" i="3"/>
  <c r="T1066" i="3"/>
  <c r="T1067" i="3"/>
  <c r="T1068" i="3"/>
  <c r="T1069" i="3"/>
  <c r="T1070" i="3"/>
  <c r="T1071" i="3"/>
  <c r="T1072" i="3"/>
  <c r="T1073" i="3"/>
  <c r="T1074" i="3"/>
  <c r="T1075" i="3"/>
  <c r="T1076" i="3"/>
  <c r="T1077" i="3"/>
  <c r="T1078" i="3"/>
  <c r="T1079" i="3"/>
  <c r="T1080" i="3"/>
  <c r="T1081" i="3"/>
  <c r="T1082" i="3"/>
  <c r="T1083" i="3"/>
  <c r="T1084" i="3"/>
  <c r="T1085" i="3"/>
  <c r="T1086" i="3"/>
  <c r="T1087" i="3"/>
  <c r="T1088" i="3"/>
  <c r="T1089" i="3"/>
  <c r="T1090" i="3"/>
  <c r="T1091" i="3"/>
  <c r="T1092" i="3"/>
  <c r="T1093" i="3"/>
  <c r="T1094" i="3"/>
  <c r="T1095" i="3"/>
  <c r="T1096" i="3"/>
  <c r="T1097" i="3"/>
  <c r="T1098" i="3"/>
  <c r="T1099" i="3"/>
  <c r="T1100" i="3"/>
  <c r="T1101" i="3"/>
  <c r="T1102" i="3"/>
  <c r="T1103" i="3"/>
  <c r="T1104" i="3"/>
  <c r="T1105" i="3"/>
  <c r="T1106" i="3"/>
  <c r="T1107" i="3"/>
  <c r="T1108" i="3"/>
  <c r="T1109" i="3"/>
  <c r="T1110" i="3"/>
  <c r="T1111" i="3"/>
  <c r="T1112" i="3"/>
  <c r="T1113" i="3"/>
  <c r="T1114" i="3"/>
  <c r="T1115" i="3"/>
  <c r="T1116" i="3"/>
  <c r="T1117" i="3"/>
  <c r="T1118" i="3"/>
  <c r="T1119" i="3"/>
  <c r="T1120" i="3"/>
  <c r="T1121" i="3"/>
  <c r="T1122" i="3"/>
  <c r="T1123" i="3"/>
  <c r="T1124" i="3"/>
  <c r="T1125" i="3"/>
  <c r="T1126" i="3"/>
  <c r="T1127" i="3"/>
  <c r="T1128" i="3"/>
  <c r="T1129" i="3"/>
  <c r="T1130" i="3"/>
  <c r="T1131" i="3"/>
  <c r="T1132" i="3"/>
  <c r="T1133" i="3"/>
  <c r="T1134" i="3"/>
  <c r="T1135" i="3"/>
  <c r="T1136" i="3"/>
  <c r="T1137" i="3"/>
  <c r="T1138" i="3"/>
  <c r="T1139" i="3"/>
  <c r="T1140" i="3"/>
  <c r="T1141" i="3"/>
  <c r="T1142" i="3"/>
  <c r="T1143" i="3"/>
  <c r="T1144" i="3"/>
  <c r="T1145" i="3"/>
  <c r="T1146" i="3"/>
  <c r="T1147" i="3"/>
  <c r="T1148" i="3"/>
  <c r="T1149" i="3"/>
  <c r="T1150" i="3"/>
  <c r="T1151" i="3"/>
  <c r="T1152" i="3"/>
  <c r="T1153" i="3"/>
  <c r="T1154" i="3"/>
  <c r="T1155" i="3"/>
  <c r="T1156" i="3"/>
  <c r="T1157" i="3"/>
  <c r="T1158" i="3"/>
  <c r="T1159" i="3"/>
  <c r="T1160" i="3"/>
  <c r="T1161" i="3"/>
  <c r="T1162" i="3"/>
  <c r="T1163" i="3"/>
  <c r="T1164" i="3"/>
  <c r="T1165" i="3"/>
  <c r="T1166" i="3"/>
  <c r="T1167" i="3"/>
  <c r="T1168" i="3"/>
  <c r="T1169" i="3"/>
  <c r="T1170" i="3"/>
  <c r="T1171" i="3"/>
  <c r="T1172" i="3"/>
  <c r="T1173" i="3"/>
  <c r="T1174" i="3"/>
  <c r="T1175" i="3"/>
  <c r="T1176" i="3"/>
  <c r="T1177" i="3"/>
  <c r="T1178" i="3"/>
  <c r="T1179" i="3"/>
  <c r="T1180" i="3"/>
  <c r="T1181" i="3"/>
  <c r="T1182" i="3"/>
  <c r="T1183" i="3"/>
  <c r="T1184" i="3"/>
  <c r="T1185" i="3"/>
  <c r="T1186" i="3"/>
  <c r="T1187" i="3"/>
  <c r="T1188" i="3"/>
  <c r="T1189" i="3"/>
  <c r="T1190" i="3"/>
  <c r="T1191" i="3"/>
  <c r="T1192" i="3"/>
  <c r="T1193" i="3"/>
  <c r="T1194" i="3"/>
  <c r="T1195" i="3"/>
  <c r="T1196" i="3"/>
  <c r="T1197" i="3"/>
  <c r="T1198" i="3"/>
  <c r="T1199" i="3"/>
  <c r="T1200" i="3"/>
  <c r="T1201" i="3"/>
  <c r="T1202" i="3"/>
  <c r="T1203" i="3"/>
  <c r="T1204" i="3"/>
  <c r="T1205" i="3"/>
  <c r="T1206" i="3"/>
  <c r="T1207" i="3"/>
  <c r="T1208" i="3"/>
  <c r="T1209" i="3"/>
  <c r="T1210" i="3"/>
  <c r="T1211" i="3"/>
  <c r="T1212" i="3"/>
  <c r="T1213" i="3"/>
  <c r="T1214" i="3"/>
  <c r="T1215" i="3"/>
  <c r="T1216" i="3"/>
  <c r="T1217" i="3"/>
  <c r="T1218" i="3"/>
  <c r="T1219" i="3"/>
  <c r="T1220" i="3"/>
  <c r="T1221" i="3"/>
  <c r="T1222" i="3"/>
  <c r="T1223" i="3"/>
  <c r="T1224" i="3"/>
  <c r="T1225" i="3"/>
  <c r="T1226" i="3"/>
  <c r="T1227" i="3"/>
  <c r="T1228" i="3"/>
  <c r="T1229" i="3"/>
  <c r="T1230" i="3"/>
  <c r="T1231" i="3"/>
  <c r="T1232" i="3"/>
  <c r="T1233" i="3"/>
  <c r="T1234" i="3"/>
  <c r="T1235" i="3"/>
  <c r="T1236" i="3"/>
  <c r="T1237" i="3"/>
  <c r="T1238" i="3"/>
  <c r="T1239" i="3"/>
  <c r="T1240" i="3"/>
  <c r="T1241" i="3"/>
  <c r="T1242" i="3"/>
  <c r="T1243" i="3"/>
  <c r="T1244" i="3"/>
  <c r="T1245" i="3"/>
  <c r="T1246" i="3"/>
  <c r="T1247" i="3"/>
  <c r="T1248" i="3"/>
  <c r="T1249" i="3"/>
  <c r="T1250" i="3"/>
  <c r="T1251" i="3"/>
  <c r="T1252" i="3"/>
  <c r="T1253" i="3"/>
  <c r="T1254" i="3"/>
  <c r="T1255" i="3"/>
  <c r="T1256" i="3"/>
  <c r="T1257" i="3"/>
  <c r="T1258" i="3"/>
  <c r="T1259" i="3"/>
  <c r="T1260" i="3"/>
  <c r="T1261" i="3"/>
  <c r="T1262" i="3"/>
  <c r="T1263" i="3"/>
  <c r="T1264" i="3"/>
  <c r="T1265" i="3"/>
  <c r="T1266" i="3"/>
  <c r="T1267" i="3"/>
  <c r="T1268" i="3"/>
  <c r="T1269" i="3"/>
  <c r="T1270" i="3"/>
  <c r="T1271" i="3"/>
  <c r="T1272" i="3"/>
  <c r="T1273" i="3"/>
  <c r="T1274" i="3"/>
  <c r="T1275" i="3"/>
  <c r="T1276" i="3"/>
  <c r="T1277" i="3"/>
  <c r="T1278" i="3"/>
  <c r="T1279" i="3"/>
  <c r="T1280" i="3"/>
  <c r="T1281" i="3"/>
  <c r="T1282" i="3"/>
  <c r="T1283" i="3"/>
  <c r="T1284" i="3"/>
  <c r="T1285" i="3"/>
  <c r="T1286" i="3"/>
  <c r="T1287" i="3"/>
  <c r="T1288" i="3"/>
  <c r="T1289" i="3"/>
  <c r="T1290" i="3"/>
  <c r="T1291" i="3"/>
  <c r="T1292" i="3"/>
  <c r="T1293" i="3"/>
  <c r="T1294" i="3"/>
  <c r="T1295" i="3"/>
  <c r="T1296" i="3"/>
  <c r="T1297" i="3"/>
  <c r="T1298" i="3"/>
  <c r="T1299" i="3"/>
  <c r="T1300" i="3"/>
  <c r="T1301" i="3"/>
  <c r="T1302" i="3"/>
  <c r="T1303" i="3"/>
  <c r="T1304" i="3"/>
  <c r="T1305" i="3"/>
  <c r="T1306" i="3"/>
  <c r="T1307" i="3"/>
  <c r="T1308" i="3"/>
  <c r="T1309" i="3"/>
  <c r="T1310" i="3"/>
  <c r="T1311" i="3"/>
  <c r="T1312" i="3"/>
  <c r="T1313" i="3"/>
  <c r="T1314" i="3"/>
  <c r="T1315" i="3"/>
  <c r="T1316" i="3"/>
  <c r="T1317" i="3"/>
  <c r="T1318" i="3"/>
  <c r="T1319" i="3"/>
  <c r="T1320" i="3"/>
  <c r="T1321" i="3"/>
  <c r="T1322" i="3"/>
  <c r="T1323" i="3"/>
  <c r="T1324" i="3"/>
  <c r="T1325" i="3"/>
  <c r="T1326" i="3"/>
  <c r="T1327" i="3"/>
  <c r="T1328" i="3"/>
  <c r="T1329" i="3"/>
  <c r="T1330" i="3"/>
  <c r="T1331" i="3"/>
  <c r="T1332" i="3"/>
  <c r="T1333" i="3"/>
  <c r="T1334" i="3"/>
  <c r="T1335" i="3"/>
  <c r="T1336" i="3"/>
  <c r="T1337" i="3"/>
  <c r="T1338" i="3"/>
  <c r="T1339" i="3"/>
  <c r="T1340" i="3"/>
  <c r="T1341" i="3"/>
  <c r="T1342" i="3"/>
  <c r="T1343" i="3"/>
  <c r="T1344" i="3"/>
  <c r="T1345" i="3"/>
  <c r="T1346" i="3"/>
  <c r="T1347" i="3"/>
  <c r="T1348" i="3"/>
  <c r="T1349" i="3"/>
  <c r="T1350" i="3"/>
  <c r="T1351" i="3"/>
  <c r="T1352" i="3"/>
  <c r="T1353" i="3"/>
  <c r="T1354" i="3"/>
  <c r="T1355" i="3"/>
  <c r="T1356" i="3"/>
  <c r="T1357" i="3"/>
  <c r="T1358" i="3"/>
  <c r="T1359" i="3"/>
  <c r="T1360" i="3"/>
  <c r="T1361" i="3"/>
  <c r="T1362" i="3"/>
  <c r="T1363" i="3"/>
  <c r="T1364" i="3"/>
  <c r="T1365" i="3"/>
  <c r="T1366" i="3"/>
  <c r="T1367" i="3"/>
  <c r="T1368" i="3"/>
  <c r="T1369" i="3"/>
  <c r="T1370" i="3"/>
  <c r="T1371" i="3"/>
  <c r="T1372" i="3"/>
  <c r="T1373" i="3"/>
  <c r="T1374" i="3"/>
  <c r="T1375" i="3"/>
  <c r="T1376" i="3"/>
  <c r="T1377" i="3"/>
  <c r="T1378" i="3"/>
  <c r="T1379" i="3"/>
  <c r="T1380" i="3"/>
  <c r="T1381" i="3"/>
  <c r="T1382" i="3"/>
  <c r="T1383" i="3"/>
  <c r="T1384" i="3"/>
  <c r="T1385" i="3"/>
  <c r="T1386" i="3"/>
  <c r="T1387" i="3"/>
  <c r="T1388" i="3"/>
  <c r="T1389" i="3"/>
  <c r="T1390" i="3"/>
  <c r="T1391" i="3"/>
  <c r="T1392" i="3"/>
  <c r="T1393" i="3"/>
  <c r="T1394" i="3"/>
  <c r="T1395" i="3"/>
  <c r="T1396" i="3"/>
  <c r="T1397" i="3"/>
  <c r="T1398" i="3"/>
  <c r="T1399" i="3"/>
  <c r="T1400" i="3"/>
  <c r="T1401" i="3"/>
  <c r="T1402" i="3"/>
  <c r="T1403" i="3"/>
  <c r="T1404" i="3"/>
  <c r="T1405" i="3"/>
  <c r="T1406" i="3"/>
  <c r="T1407" i="3"/>
  <c r="T1408" i="3"/>
  <c r="T1409" i="3"/>
  <c r="T1410" i="3"/>
  <c r="T1411" i="3"/>
  <c r="T1412" i="3"/>
  <c r="T1413" i="3"/>
  <c r="T1414" i="3"/>
  <c r="T1415" i="3"/>
  <c r="T1416" i="3"/>
  <c r="T1417" i="3"/>
  <c r="T1418" i="3"/>
  <c r="T1419" i="3"/>
  <c r="T1420" i="3"/>
  <c r="T1421" i="3"/>
  <c r="T1422" i="3"/>
  <c r="T1423" i="3"/>
  <c r="T1424" i="3"/>
  <c r="T1425" i="3"/>
  <c r="T1426" i="3"/>
  <c r="T1427" i="3"/>
  <c r="T1428" i="3"/>
  <c r="T1429" i="3"/>
  <c r="T1430" i="3"/>
  <c r="T1431" i="3"/>
  <c r="T1432" i="3"/>
  <c r="T1433" i="3"/>
  <c r="T1434" i="3"/>
  <c r="T1435" i="3"/>
  <c r="T1436" i="3"/>
  <c r="T1437" i="3"/>
  <c r="T1438" i="3"/>
  <c r="T1439" i="3"/>
  <c r="T1440" i="3"/>
  <c r="T1441" i="3"/>
  <c r="T1442" i="3"/>
  <c r="T1443" i="3"/>
  <c r="T1444" i="3"/>
  <c r="T1445" i="3"/>
  <c r="T1446" i="3"/>
  <c r="T1447" i="3"/>
  <c r="T1448" i="3"/>
  <c r="T1449" i="3"/>
  <c r="T1450" i="3"/>
  <c r="T1451" i="3"/>
  <c r="T1452" i="3"/>
  <c r="T1453" i="3"/>
  <c r="T1454" i="3"/>
  <c r="T1455" i="3"/>
  <c r="T1456" i="3"/>
  <c r="T1457" i="3"/>
  <c r="T1458" i="3"/>
  <c r="T1459" i="3"/>
  <c r="T1460" i="3"/>
  <c r="T1461" i="3"/>
  <c r="T1462" i="3"/>
  <c r="T1463" i="3"/>
  <c r="T1464" i="3"/>
  <c r="T1465" i="3"/>
  <c r="T1466" i="3"/>
  <c r="T1467" i="3"/>
  <c r="T1468" i="3"/>
  <c r="T1469" i="3"/>
  <c r="T1470" i="3"/>
  <c r="T1471" i="3"/>
  <c r="T1472" i="3"/>
  <c r="T1473" i="3"/>
  <c r="T1474" i="3"/>
  <c r="T1475" i="3"/>
  <c r="T1476" i="3"/>
  <c r="T1477" i="3"/>
  <c r="T1478" i="3"/>
  <c r="T1479" i="3"/>
  <c r="T1480" i="3"/>
  <c r="T1481" i="3"/>
  <c r="T1482" i="3"/>
  <c r="T1483" i="3"/>
  <c r="T1484" i="3"/>
  <c r="T1485" i="3"/>
  <c r="T1486" i="3"/>
  <c r="T1487" i="3"/>
  <c r="T1488" i="3"/>
  <c r="T1489" i="3"/>
  <c r="T1490" i="3"/>
  <c r="T1491" i="3"/>
  <c r="T1492" i="3"/>
  <c r="T1493" i="3"/>
  <c r="T1494" i="3"/>
  <c r="T1495" i="3"/>
  <c r="T1496" i="3"/>
  <c r="T1497" i="3"/>
  <c r="T1498" i="3"/>
  <c r="T1499" i="3"/>
  <c r="T1500" i="3"/>
  <c r="T1501" i="3"/>
  <c r="T1502" i="3"/>
  <c r="T1503" i="3"/>
  <c r="T1504" i="3"/>
  <c r="T1505" i="3"/>
  <c r="T1506" i="3"/>
  <c r="T1507" i="3"/>
  <c r="T1508" i="3"/>
  <c r="T1509" i="3"/>
  <c r="T1510" i="3"/>
  <c r="T1511" i="3"/>
  <c r="T1512" i="3"/>
  <c r="T1513" i="3"/>
  <c r="T1514" i="3"/>
  <c r="T1515" i="3"/>
  <c r="T1516" i="3"/>
  <c r="T1517" i="3"/>
  <c r="T1518" i="3"/>
  <c r="T1519" i="3"/>
  <c r="T1520" i="3"/>
  <c r="T1521" i="3"/>
  <c r="T1522" i="3"/>
  <c r="T1523" i="3"/>
  <c r="T1524" i="3"/>
  <c r="T1525" i="3"/>
  <c r="T1526" i="3"/>
  <c r="T1527" i="3"/>
  <c r="T1528" i="3"/>
  <c r="T1529" i="3"/>
  <c r="T1530" i="3"/>
  <c r="T1531" i="3"/>
  <c r="T1532" i="3"/>
  <c r="T1533" i="3"/>
  <c r="T1534" i="3"/>
  <c r="T1535" i="3"/>
  <c r="T1536" i="3"/>
  <c r="T1537" i="3"/>
  <c r="T1538" i="3"/>
  <c r="T1539" i="3"/>
  <c r="T1540" i="3"/>
  <c r="T1541" i="3"/>
  <c r="T1542" i="3"/>
  <c r="T1543" i="3"/>
  <c r="T1544" i="3"/>
  <c r="T1545" i="3"/>
  <c r="T1546" i="3"/>
  <c r="T1547" i="3"/>
  <c r="T1548" i="3"/>
  <c r="T1549" i="3"/>
  <c r="T1550" i="3"/>
  <c r="T1551" i="3"/>
  <c r="T1552" i="3"/>
  <c r="T1553" i="3"/>
  <c r="T1554" i="3"/>
  <c r="T1555" i="3"/>
  <c r="T1556" i="3"/>
  <c r="T1557" i="3"/>
  <c r="T1558" i="3"/>
  <c r="T1559" i="3"/>
  <c r="T1560" i="3"/>
  <c r="T1561" i="3"/>
  <c r="T1562" i="3"/>
  <c r="T1563" i="3"/>
  <c r="T1564" i="3"/>
  <c r="T1565" i="3"/>
  <c r="T1566" i="3"/>
  <c r="T1567" i="3"/>
  <c r="T1568" i="3"/>
  <c r="T1569" i="3"/>
  <c r="T1570" i="3"/>
  <c r="T1571" i="3"/>
  <c r="T1572" i="3"/>
  <c r="T1573" i="3"/>
  <c r="T1574" i="3"/>
  <c r="T1575" i="3"/>
  <c r="T1576" i="3"/>
  <c r="T1577" i="3"/>
  <c r="T1578" i="3"/>
  <c r="T1579" i="3"/>
  <c r="T1580" i="3"/>
  <c r="T1581" i="3"/>
  <c r="T1582" i="3"/>
  <c r="T1583" i="3"/>
  <c r="T1584" i="3"/>
  <c r="T1585" i="3"/>
  <c r="T1586" i="3"/>
  <c r="T1587" i="3"/>
  <c r="T1588" i="3"/>
  <c r="T1589" i="3"/>
  <c r="T1590" i="3"/>
  <c r="T1591" i="3"/>
  <c r="T1592" i="3"/>
  <c r="T1593" i="3"/>
  <c r="T1594" i="3"/>
  <c r="T1595" i="3"/>
  <c r="T1596" i="3"/>
  <c r="T1597" i="3"/>
  <c r="T1598" i="3"/>
  <c r="T1599" i="3"/>
  <c r="T1600" i="3"/>
  <c r="T1601" i="3"/>
  <c r="T1602" i="3"/>
  <c r="T1603" i="3"/>
  <c r="T1604" i="3"/>
  <c r="T1605" i="3"/>
  <c r="T1606" i="3"/>
  <c r="T1607" i="3"/>
  <c r="T1608" i="3"/>
  <c r="T1609" i="3"/>
  <c r="T1610" i="3"/>
  <c r="T1611" i="3"/>
  <c r="T1612" i="3"/>
  <c r="T1613" i="3"/>
  <c r="T1614" i="3"/>
  <c r="T1615" i="3"/>
  <c r="T1616" i="3"/>
  <c r="T1617" i="3"/>
  <c r="T1618" i="3"/>
  <c r="T1619" i="3"/>
  <c r="T1620" i="3"/>
  <c r="T1621" i="3"/>
  <c r="T1622" i="3"/>
  <c r="T1623" i="3"/>
  <c r="T1624" i="3"/>
  <c r="T1625" i="3"/>
  <c r="T1626" i="3"/>
  <c r="T1627" i="3"/>
  <c r="T1628" i="3"/>
  <c r="T1629" i="3"/>
  <c r="T1630" i="3"/>
  <c r="T1631" i="3"/>
  <c r="T1632" i="3"/>
  <c r="T1633" i="3"/>
  <c r="T1634" i="3"/>
  <c r="T1635" i="3"/>
  <c r="T1636" i="3"/>
  <c r="T1637" i="3"/>
  <c r="T1638" i="3"/>
  <c r="T1639" i="3"/>
  <c r="T1640" i="3"/>
  <c r="T1641" i="3"/>
  <c r="T1642" i="3"/>
  <c r="T1643" i="3"/>
  <c r="T1644" i="3"/>
  <c r="T1645" i="3"/>
  <c r="T1646" i="3"/>
  <c r="T1647" i="3"/>
  <c r="T1648" i="3"/>
  <c r="T1649" i="3"/>
  <c r="T1650" i="3"/>
  <c r="T1651" i="3"/>
  <c r="T1652" i="3"/>
  <c r="T1653" i="3"/>
  <c r="T1654" i="3"/>
  <c r="T1655" i="3"/>
  <c r="T1656" i="3"/>
  <c r="T1657" i="3"/>
  <c r="T1658" i="3"/>
  <c r="T1659" i="3"/>
  <c r="T1660" i="3"/>
  <c r="T1661" i="3"/>
  <c r="T1662" i="3"/>
  <c r="T1663" i="3"/>
  <c r="T1664" i="3"/>
  <c r="T1665" i="3"/>
  <c r="T1666" i="3"/>
  <c r="T1667" i="3"/>
  <c r="T1668" i="3"/>
  <c r="T1669" i="3"/>
  <c r="T1670" i="3"/>
  <c r="T1671" i="3"/>
  <c r="T1672" i="3"/>
  <c r="T1673" i="3"/>
  <c r="T1674" i="3"/>
  <c r="T1675" i="3"/>
  <c r="T1676" i="3"/>
  <c r="T1677" i="3"/>
  <c r="T1678" i="3"/>
  <c r="T1679" i="3"/>
  <c r="T1680" i="3"/>
  <c r="T1681" i="3"/>
  <c r="T1682" i="3"/>
  <c r="T1683" i="3"/>
  <c r="T1684" i="3"/>
  <c r="T1685" i="3"/>
  <c r="T1686" i="3"/>
  <c r="T1687" i="3"/>
  <c r="T1688" i="3"/>
  <c r="T1689" i="3"/>
  <c r="T1690" i="3"/>
  <c r="T1691" i="3"/>
  <c r="T1692" i="3"/>
  <c r="T1693" i="3"/>
  <c r="T1694" i="3"/>
  <c r="T1695" i="3"/>
  <c r="T1696" i="3"/>
  <c r="T1697" i="3"/>
  <c r="T1698" i="3"/>
  <c r="T1699" i="3"/>
  <c r="T1700" i="3"/>
  <c r="T1701" i="3"/>
  <c r="T1702" i="3"/>
  <c r="T1703" i="3"/>
  <c r="T1704" i="3"/>
  <c r="T1705" i="3"/>
  <c r="T1706" i="3"/>
  <c r="T1707" i="3"/>
  <c r="T1708" i="3"/>
  <c r="T1709" i="3"/>
  <c r="T1710" i="3"/>
  <c r="T1711" i="3"/>
  <c r="T1712" i="3"/>
  <c r="T1713" i="3"/>
  <c r="T1714" i="3"/>
  <c r="T1715" i="3"/>
  <c r="T1716" i="3"/>
  <c r="T1717" i="3"/>
  <c r="T1718" i="3"/>
  <c r="T1719" i="3"/>
  <c r="T1720" i="3"/>
  <c r="T1721" i="3"/>
  <c r="T1722" i="3"/>
  <c r="T1723" i="3"/>
  <c r="T1724" i="3"/>
  <c r="T1725" i="3"/>
  <c r="T1726" i="3"/>
  <c r="T1727" i="3"/>
  <c r="T1728" i="3"/>
  <c r="T1729" i="3"/>
  <c r="T1730" i="3"/>
  <c r="T1731" i="3"/>
  <c r="T1732" i="3"/>
  <c r="T1733" i="3"/>
  <c r="T1734" i="3"/>
  <c r="T1735" i="3"/>
  <c r="T1736" i="3"/>
  <c r="T1737" i="3"/>
  <c r="T1738" i="3"/>
  <c r="T1739" i="3"/>
  <c r="T1740" i="3"/>
  <c r="T1741" i="3"/>
  <c r="T1742" i="3"/>
  <c r="T1743" i="3"/>
  <c r="T1744" i="3"/>
  <c r="T1745" i="3"/>
  <c r="T1746" i="3"/>
  <c r="T1747" i="3"/>
  <c r="T1748" i="3"/>
  <c r="T1749" i="3"/>
  <c r="T1750" i="3"/>
  <c r="T1751" i="3"/>
  <c r="T1752" i="3"/>
  <c r="T1753" i="3"/>
  <c r="T1754" i="3"/>
  <c r="T1755" i="3"/>
  <c r="T1756" i="3"/>
  <c r="T1757" i="3"/>
  <c r="T1758" i="3"/>
  <c r="T1759" i="3"/>
  <c r="T1760" i="3"/>
  <c r="T1761" i="3"/>
  <c r="T1762" i="3"/>
  <c r="T1763" i="3"/>
  <c r="T1764" i="3"/>
  <c r="T1765" i="3"/>
  <c r="T1766" i="3"/>
  <c r="T1767" i="3"/>
  <c r="T1768" i="3"/>
  <c r="T1769" i="3"/>
  <c r="T1770" i="3"/>
  <c r="T1771" i="3"/>
  <c r="T1772" i="3"/>
  <c r="T1773" i="3"/>
  <c r="T1774" i="3"/>
  <c r="T1775" i="3"/>
  <c r="T1776" i="3"/>
  <c r="T1777" i="3"/>
  <c r="T1778" i="3"/>
  <c r="T1779" i="3"/>
  <c r="T1780" i="3"/>
  <c r="T1781" i="3"/>
  <c r="T1782" i="3"/>
  <c r="T1783" i="3"/>
  <c r="T1784" i="3"/>
  <c r="T1785" i="3"/>
  <c r="T1786" i="3"/>
  <c r="T1787" i="3"/>
  <c r="T1788" i="3"/>
  <c r="T1789" i="3"/>
  <c r="T1790" i="3"/>
  <c r="T1791" i="3"/>
  <c r="T1792" i="3"/>
  <c r="T1793" i="3"/>
  <c r="T1794" i="3"/>
  <c r="T1795" i="3"/>
  <c r="T1796" i="3"/>
  <c r="T1797" i="3"/>
  <c r="T1798" i="3"/>
  <c r="T1799" i="3"/>
  <c r="T1800" i="3"/>
  <c r="T1801" i="3"/>
  <c r="T1802" i="3"/>
  <c r="T1803" i="3"/>
  <c r="T1804" i="3"/>
  <c r="T1805" i="3"/>
  <c r="T1806" i="3"/>
  <c r="T1807" i="3"/>
  <c r="T1808" i="3"/>
  <c r="T1809" i="3"/>
  <c r="T1810" i="3"/>
  <c r="T1811" i="3"/>
  <c r="T1812" i="3"/>
  <c r="T1813" i="3"/>
  <c r="T1814" i="3"/>
  <c r="T1815" i="3"/>
  <c r="T1816" i="3"/>
  <c r="T1817" i="3"/>
  <c r="T1818" i="3"/>
  <c r="T1819" i="3"/>
  <c r="T1820" i="3"/>
  <c r="T1821" i="3"/>
  <c r="T1822" i="3"/>
  <c r="T1823" i="3"/>
  <c r="T1824" i="3"/>
  <c r="T1825" i="3"/>
  <c r="T1826" i="3"/>
  <c r="T1827" i="3"/>
  <c r="T1828" i="3"/>
  <c r="T1829" i="3"/>
  <c r="T1830" i="3"/>
  <c r="T1831" i="3"/>
  <c r="T1832" i="3"/>
  <c r="T1833" i="3"/>
  <c r="T1834" i="3"/>
  <c r="T1835" i="3"/>
  <c r="T1836" i="3"/>
  <c r="T1837" i="3"/>
  <c r="T1838" i="3"/>
  <c r="T1839" i="3"/>
  <c r="T1840" i="3"/>
  <c r="T1841" i="3"/>
  <c r="T1842" i="3"/>
  <c r="T1843" i="3"/>
  <c r="T1844" i="3"/>
  <c r="T1845" i="3"/>
  <c r="T1846" i="3"/>
  <c r="T1847" i="3"/>
  <c r="T1848" i="3"/>
  <c r="T1849" i="3"/>
  <c r="T1850" i="3"/>
  <c r="T1851" i="3"/>
  <c r="T1852" i="3"/>
  <c r="T1853" i="3"/>
  <c r="T1854" i="3"/>
  <c r="T1855" i="3"/>
  <c r="T1856" i="3"/>
  <c r="T1857" i="3"/>
  <c r="T1858" i="3"/>
  <c r="T1859" i="3"/>
  <c r="T1860" i="3"/>
  <c r="T1861" i="3"/>
  <c r="T1862" i="3"/>
  <c r="T1863" i="3"/>
  <c r="T1864" i="3"/>
  <c r="T1865" i="3"/>
  <c r="T1866" i="3"/>
  <c r="T1867" i="3"/>
  <c r="T1868" i="3"/>
  <c r="T1869" i="3"/>
  <c r="T1870" i="3"/>
  <c r="T1871" i="3"/>
  <c r="T1872" i="3"/>
  <c r="T1873" i="3"/>
  <c r="T1874" i="3"/>
  <c r="T1875" i="3"/>
  <c r="T1876" i="3"/>
  <c r="T1877" i="3"/>
  <c r="T1878" i="3"/>
  <c r="T1879" i="3"/>
  <c r="T1880" i="3"/>
  <c r="T1881" i="3"/>
  <c r="T1882" i="3"/>
  <c r="T1883" i="3"/>
  <c r="T1884" i="3"/>
  <c r="T1885" i="3"/>
  <c r="T1886" i="3"/>
  <c r="T1887" i="3"/>
  <c r="T1888" i="3"/>
  <c r="T1889" i="3"/>
  <c r="T1890" i="3"/>
  <c r="T1891" i="3"/>
  <c r="T1892" i="3"/>
  <c r="T1893" i="3"/>
  <c r="T1894" i="3"/>
  <c r="T1895" i="3"/>
  <c r="T1896" i="3"/>
  <c r="T1897" i="3"/>
  <c r="T1898" i="3"/>
  <c r="T1899" i="3"/>
  <c r="T1900" i="3"/>
  <c r="T1901" i="3"/>
  <c r="T1902" i="3"/>
  <c r="T1903" i="3"/>
  <c r="T1904" i="3"/>
  <c r="T1905" i="3"/>
  <c r="T1906" i="3"/>
  <c r="T1907" i="3"/>
  <c r="T1908" i="3"/>
  <c r="T1909" i="3"/>
  <c r="T1910" i="3"/>
  <c r="T1911" i="3"/>
  <c r="T1912" i="3"/>
  <c r="T1913" i="3"/>
  <c r="T1914" i="3"/>
  <c r="T1915" i="3"/>
  <c r="T1916" i="3"/>
  <c r="T1917" i="3"/>
  <c r="T1918" i="3"/>
  <c r="T1919" i="3"/>
  <c r="T1920" i="3"/>
  <c r="T1921" i="3"/>
  <c r="T1922" i="3"/>
  <c r="T1923" i="3"/>
  <c r="T1924" i="3"/>
  <c r="T1925" i="3"/>
  <c r="T1926" i="3"/>
  <c r="T1927" i="3"/>
  <c r="T1928" i="3"/>
  <c r="T1929" i="3"/>
  <c r="T1930" i="3"/>
  <c r="T1931" i="3"/>
  <c r="T1932" i="3"/>
  <c r="T1933" i="3"/>
  <c r="T1934" i="3"/>
  <c r="T1935" i="3"/>
  <c r="T1936" i="3"/>
  <c r="T1937" i="3"/>
  <c r="T1938" i="3"/>
  <c r="T1939" i="3"/>
  <c r="T1940" i="3"/>
  <c r="T1941" i="3"/>
  <c r="T1942" i="3"/>
  <c r="T1943" i="3"/>
  <c r="T1944" i="3"/>
  <c r="T1945" i="3"/>
  <c r="T1946" i="3"/>
  <c r="T1947" i="3"/>
  <c r="T1948" i="3"/>
  <c r="T1949" i="3"/>
  <c r="T1950" i="3"/>
  <c r="T1951" i="3"/>
  <c r="T1952" i="3"/>
  <c r="T1953" i="3"/>
  <c r="T1954" i="3"/>
  <c r="T1955" i="3"/>
  <c r="T1956" i="3"/>
  <c r="T1957" i="3"/>
  <c r="T1958" i="3"/>
  <c r="T1959" i="3"/>
  <c r="T1960" i="3"/>
  <c r="T1961" i="3"/>
  <c r="T1962" i="3"/>
  <c r="T1963" i="3"/>
  <c r="T1964" i="3"/>
  <c r="T1965" i="3"/>
  <c r="T1966" i="3"/>
  <c r="T1967" i="3"/>
  <c r="T1968" i="3"/>
  <c r="T1969" i="3"/>
  <c r="T1970" i="3"/>
  <c r="T1971" i="3"/>
  <c r="T1972" i="3"/>
  <c r="T1973" i="3"/>
  <c r="T1974" i="3"/>
  <c r="T1975" i="3"/>
  <c r="T1976" i="3"/>
  <c r="T1977" i="3"/>
  <c r="T1978" i="3"/>
  <c r="T1979" i="3"/>
  <c r="T1980" i="3"/>
  <c r="T1981" i="3"/>
  <c r="T1982" i="3"/>
  <c r="T1983" i="3"/>
  <c r="T1984" i="3"/>
  <c r="T1985" i="3"/>
  <c r="T1986" i="3"/>
  <c r="T1987" i="3"/>
  <c r="T1988" i="3"/>
  <c r="T1989" i="3"/>
  <c r="T1990" i="3"/>
  <c r="T1991" i="3"/>
  <c r="T1992" i="3"/>
  <c r="T1993" i="3"/>
  <c r="T1994" i="3"/>
  <c r="T1995" i="3"/>
  <c r="T1996" i="3"/>
  <c r="T1997" i="3"/>
  <c r="T1998" i="3"/>
  <c r="T1999" i="3"/>
  <c r="T2000" i="3"/>
  <c r="T2001" i="3"/>
  <c r="T2002" i="3"/>
  <c r="T2003" i="3"/>
  <c r="T2004" i="3"/>
  <c r="T2005" i="3"/>
  <c r="T2006" i="3"/>
  <c r="T2007" i="3"/>
  <c r="T2008" i="3"/>
  <c r="T2009" i="3"/>
  <c r="T2010" i="3"/>
  <c r="T2011" i="3"/>
  <c r="T2012" i="3"/>
  <c r="T2013" i="3"/>
  <c r="T2014" i="3"/>
  <c r="T2015" i="3"/>
  <c r="T2016" i="3"/>
  <c r="T2017" i="3"/>
  <c r="T2018" i="3"/>
  <c r="T2019" i="3"/>
  <c r="T2020" i="3"/>
  <c r="T2021" i="3"/>
  <c r="T2022" i="3"/>
  <c r="T2023" i="3"/>
  <c r="T2024" i="3"/>
  <c r="T2025" i="3"/>
  <c r="T2026" i="3"/>
  <c r="T2027" i="3"/>
  <c r="T2028" i="3"/>
  <c r="T2029" i="3"/>
  <c r="T2030" i="3"/>
  <c r="T2031" i="3"/>
  <c r="T2032" i="3"/>
  <c r="T2033" i="3"/>
  <c r="T2034" i="3"/>
  <c r="T2035" i="3"/>
  <c r="T2036" i="3"/>
  <c r="T2037" i="3"/>
  <c r="T2038" i="3"/>
  <c r="T2039" i="3"/>
  <c r="T2040" i="3"/>
  <c r="T2041" i="3"/>
  <c r="T2042" i="3"/>
  <c r="T2043" i="3"/>
  <c r="T2044" i="3"/>
  <c r="T2045" i="3"/>
  <c r="T2046" i="3"/>
  <c r="T2047" i="3"/>
  <c r="T2048" i="3"/>
  <c r="T2049" i="3"/>
  <c r="T2050" i="3"/>
  <c r="T2051" i="3"/>
  <c r="T2052" i="3"/>
  <c r="T2053" i="3"/>
  <c r="T2054" i="3"/>
  <c r="T2055" i="3"/>
  <c r="T2056" i="3"/>
  <c r="T2057" i="3"/>
  <c r="T2058" i="3"/>
  <c r="T2059" i="3"/>
  <c r="T2060" i="3"/>
  <c r="T2061" i="3"/>
  <c r="T2062" i="3"/>
  <c r="T2063" i="3"/>
  <c r="T2064" i="3"/>
  <c r="T2065" i="3"/>
  <c r="T2066" i="3"/>
  <c r="T2067" i="3"/>
  <c r="T2068" i="3"/>
  <c r="T2069" i="3"/>
  <c r="T2070" i="3"/>
  <c r="T2071" i="3"/>
  <c r="T2072" i="3"/>
  <c r="T2073" i="3"/>
  <c r="T2074" i="3"/>
  <c r="T2075" i="3"/>
  <c r="T2076" i="3"/>
  <c r="T2077" i="3"/>
  <c r="T2078" i="3"/>
  <c r="T2079" i="3"/>
  <c r="T2080" i="3"/>
  <c r="T2081" i="3"/>
  <c r="T2082" i="3"/>
  <c r="T2083" i="3"/>
  <c r="T2084" i="3"/>
  <c r="T2085" i="3"/>
  <c r="T2086" i="3"/>
  <c r="T2087" i="3"/>
  <c r="T2088" i="3"/>
  <c r="T2089" i="3"/>
  <c r="T2090" i="3"/>
  <c r="T2091" i="3"/>
  <c r="T2092" i="3"/>
  <c r="T2093" i="3"/>
  <c r="T2094" i="3"/>
  <c r="T2095" i="3"/>
  <c r="T2096" i="3"/>
  <c r="T2097" i="3"/>
  <c r="T2098" i="3"/>
  <c r="T2099" i="3"/>
  <c r="T2100" i="3"/>
  <c r="T2101" i="3"/>
  <c r="T2102" i="3"/>
  <c r="T2103" i="3"/>
  <c r="T2104" i="3"/>
  <c r="T2105" i="3"/>
  <c r="T2106" i="3"/>
  <c r="T2107" i="3"/>
  <c r="T2108" i="3"/>
  <c r="T2109" i="3"/>
  <c r="T2110" i="3"/>
  <c r="T2111" i="3"/>
  <c r="T2112" i="3"/>
  <c r="T2113" i="3"/>
  <c r="T2114" i="3"/>
  <c r="T2115" i="3"/>
  <c r="T2116" i="3"/>
  <c r="T2117" i="3"/>
  <c r="T2118" i="3"/>
  <c r="T2119" i="3"/>
  <c r="T2120" i="3"/>
  <c r="T2121" i="3"/>
  <c r="T2122" i="3"/>
  <c r="T2123" i="3"/>
  <c r="T2124" i="3"/>
  <c r="T2125" i="3"/>
  <c r="T2126" i="3"/>
  <c r="T2127" i="3"/>
  <c r="T2128" i="3"/>
  <c r="T2129" i="3"/>
  <c r="T2130" i="3"/>
  <c r="T2131" i="3"/>
  <c r="T2132" i="3"/>
  <c r="T2133" i="3"/>
  <c r="T2134" i="3"/>
  <c r="T2135" i="3"/>
  <c r="T2136" i="3"/>
  <c r="T2137" i="3"/>
  <c r="T2138" i="3"/>
  <c r="T2139" i="3"/>
  <c r="T2140" i="3"/>
  <c r="T2141" i="3"/>
  <c r="T2142" i="3"/>
  <c r="T2143" i="3"/>
  <c r="T2144" i="3"/>
  <c r="T2145" i="3"/>
  <c r="T2146" i="3"/>
  <c r="T2147" i="3"/>
  <c r="T2148" i="3"/>
  <c r="T2149" i="3"/>
  <c r="T2150" i="3"/>
  <c r="T2151" i="3"/>
  <c r="T2152" i="3"/>
  <c r="T2153" i="3"/>
  <c r="T2154" i="3"/>
  <c r="T2155" i="3"/>
  <c r="T2156" i="3"/>
  <c r="T2157" i="3"/>
  <c r="T2158" i="3"/>
  <c r="T2159" i="3"/>
  <c r="T2160" i="3"/>
  <c r="T2161" i="3"/>
  <c r="T2162" i="3"/>
  <c r="T2163" i="3"/>
  <c r="T2164" i="3"/>
  <c r="T2165" i="3"/>
  <c r="T2166" i="3"/>
  <c r="T2167" i="3"/>
  <c r="T2168" i="3"/>
  <c r="T2169" i="3"/>
  <c r="T2170" i="3"/>
  <c r="T2171" i="3"/>
  <c r="T2172" i="3"/>
  <c r="T2173" i="3"/>
  <c r="T2174" i="3"/>
  <c r="T2175" i="3"/>
  <c r="T2176" i="3"/>
  <c r="T2177" i="3"/>
  <c r="T2178" i="3"/>
  <c r="T2179" i="3"/>
  <c r="T2180" i="3"/>
  <c r="T2181" i="3"/>
  <c r="T2182" i="3"/>
  <c r="T2183" i="3"/>
  <c r="T2184" i="3"/>
  <c r="T2185" i="3"/>
  <c r="T2186" i="3"/>
  <c r="T2187" i="3"/>
  <c r="T2188" i="3"/>
  <c r="T2189" i="3"/>
  <c r="T2190" i="3"/>
  <c r="T2191" i="3"/>
  <c r="T2192" i="3"/>
  <c r="T2193" i="3"/>
  <c r="T2194" i="3"/>
  <c r="T2195" i="3"/>
  <c r="T2196" i="3"/>
  <c r="T2197" i="3"/>
  <c r="T2198" i="3"/>
  <c r="T2199" i="3"/>
  <c r="T2200" i="3"/>
  <c r="T2201" i="3"/>
  <c r="T2202" i="3"/>
  <c r="T2203" i="3"/>
  <c r="T2204" i="3"/>
  <c r="T2205" i="3"/>
  <c r="T2206" i="3"/>
  <c r="T2207" i="3"/>
  <c r="T2208" i="3"/>
  <c r="T2209" i="3"/>
  <c r="T2210" i="3"/>
  <c r="T2211" i="3"/>
  <c r="T2212" i="3"/>
  <c r="T2213" i="3"/>
  <c r="T2214" i="3"/>
  <c r="T2215" i="3"/>
  <c r="T2216" i="3"/>
  <c r="T2217" i="3"/>
  <c r="T2218" i="3"/>
  <c r="T2219" i="3"/>
  <c r="T2220" i="3"/>
  <c r="T2221" i="3"/>
  <c r="T2222" i="3"/>
  <c r="T2223" i="3"/>
  <c r="T2224" i="3"/>
  <c r="T2225" i="3"/>
  <c r="T2226" i="3"/>
  <c r="T2227" i="3"/>
  <c r="T2228" i="3"/>
  <c r="T2229" i="3"/>
  <c r="T2230" i="3"/>
  <c r="T2231" i="3"/>
  <c r="T2232" i="3"/>
  <c r="T2233" i="3"/>
  <c r="T2234" i="3"/>
  <c r="T2235" i="3"/>
  <c r="T2236" i="3"/>
  <c r="T2237" i="3"/>
  <c r="T2238" i="3"/>
  <c r="T2239" i="3"/>
  <c r="T2240" i="3"/>
  <c r="T2241" i="3"/>
  <c r="T2242" i="3"/>
  <c r="T2243" i="3"/>
  <c r="T2244" i="3"/>
  <c r="T2245" i="3"/>
  <c r="T2246" i="3"/>
  <c r="T2247" i="3"/>
  <c r="T2248" i="3"/>
  <c r="T2249" i="3"/>
  <c r="T2250" i="3"/>
  <c r="T2251" i="3"/>
  <c r="T2252" i="3"/>
  <c r="T2253" i="3"/>
  <c r="T2254" i="3"/>
  <c r="T2255" i="3"/>
  <c r="T2256" i="3"/>
  <c r="T2257" i="3"/>
  <c r="T2258" i="3"/>
  <c r="T2259" i="3"/>
  <c r="T2260" i="3"/>
  <c r="T2261" i="3"/>
  <c r="T2262" i="3"/>
  <c r="T2263" i="3"/>
  <c r="T2264" i="3"/>
  <c r="T2265" i="3"/>
  <c r="T2266" i="3"/>
  <c r="T2267" i="3"/>
  <c r="T2268" i="3"/>
  <c r="T2269" i="3"/>
  <c r="T2270" i="3"/>
  <c r="T2271" i="3"/>
  <c r="T2272" i="3"/>
  <c r="T2273" i="3"/>
  <c r="T2274" i="3"/>
  <c r="T2275" i="3"/>
  <c r="T2276" i="3"/>
  <c r="T2277" i="3"/>
  <c r="T2278" i="3"/>
  <c r="T2279" i="3"/>
  <c r="T2280" i="3"/>
  <c r="T2281" i="3"/>
  <c r="T2282" i="3"/>
  <c r="T2283" i="3"/>
  <c r="T2284" i="3"/>
  <c r="T2285" i="3"/>
  <c r="T2286" i="3"/>
  <c r="T2287" i="3"/>
  <c r="T2288" i="3"/>
  <c r="T2289" i="3"/>
  <c r="T2290" i="3"/>
  <c r="T2291" i="3"/>
  <c r="T2292" i="3"/>
  <c r="T2293" i="3"/>
  <c r="T2294" i="3"/>
  <c r="T2295" i="3"/>
  <c r="T2296" i="3"/>
  <c r="T2297" i="3"/>
  <c r="T2298" i="3"/>
  <c r="T2299" i="3"/>
  <c r="T2300" i="3"/>
  <c r="T2301" i="3"/>
  <c r="T2302" i="3"/>
  <c r="T2303" i="3"/>
  <c r="T2304" i="3"/>
  <c r="T2305" i="3"/>
  <c r="T2306" i="3"/>
  <c r="T2307" i="3"/>
  <c r="T2308" i="3"/>
  <c r="T2309" i="3"/>
  <c r="T2310" i="3"/>
  <c r="T2311" i="3"/>
  <c r="T2312" i="3"/>
  <c r="T2313" i="3"/>
  <c r="T2314" i="3"/>
  <c r="T2315" i="3"/>
  <c r="T2316" i="3"/>
  <c r="T2317" i="3"/>
  <c r="T2318" i="3"/>
  <c r="T2319" i="3"/>
  <c r="T2320" i="3"/>
  <c r="T2321" i="3"/>
  <c r="T2322" i="3"/>
  <c r="T2323" i="3"/>
  <c r="T2324" i="3"/>
  <c r="T2325" i="3"/>
  <c r="T2326" i="3"/>
  <c r="T2327" i="3"/>
  <c r="T2328" i="3"/>
  <c r="T2329" i="3"/>
  <c r="T2330" i="3"/>
  <c r="T2331" i="3"/>
  <c r="T2332" i="3"/>
  <c r="T2333" i="3"/>
  <c r="T2334" i="3"/>
  <c r="T2335" i="3"/>
  <c r="T2336" i="3"/>
  <c r="T2337" i="3"/>
  <c r="T2338" i="3"/>
  <c r="T2339" i="3"/>
  <c r="T2340" i="3"/>
  <c r="T2341" i="3"/>
  <c r="T2342" i="3"/>
  <c r="T2343" i="3"/>
  <c r="T2344" i="3"/>
  <c r="T2345" i="3"/>
  <c r="T2346" i="3"/>
  <c r="T2347" i="3"/>
  <c r="T2348" i="3"/>
  <c r="T2349" i="3"/>
  <c r="T2350" i="3"/>
  <c r="T2351" i="3"/>
  <c r="T2352" i="3"/>
  <c r="T2353" i="3"/>
  <c r="T2354" i="3"/>
  <c r="T2355" i="3"/>
  <c r="T2356" i="3"/>
  <c r="T2357" i="3"/>
  <c r="T2358" i="3"/>
  <c r="T2359" i="3"/>
  <c r="T2360" i="3"/>
  <c r="T2361" i="3"/>
  <c r="T2362" i="3"/>
  <c r="T2363" i="3"/>
  <c r="T2364" i="3"/>
  <c r="T2365" i="3"/>
  <c r="T2366" i="3"/>
  <c r="T2367" i="3"/>
  <c r="T2368" i="3"/>
  <c r="T2369" i="3"/>
  <c r="T2370" i="3"/>
  <c r="T2371" i="3"/>
  <c r="T2372" i="3"/>
  <c r="T2373" i="3"/>
  <c r="T2374" i="3"/>
  <c r="T2375" i="3"/>
  <c r="T2376" i="3"/>
  <c r="T2377" i="3"/>
  <c r="T2378" i="3"/>
  <c r="T2379" i="3"/>
  <c r="T2380" i="3"/>
  <c r="T2381" i="3"/>
  <c r="T2382" i="3"/>
  <c r="T2383" i="3"/>
  <c r="T2384" i="3"/>
  <c r="T2385" i="3"/>
  <c r="T2386" i="3"/>
  <c r="T2387" i="3"/>
  <c r="T2388" i="3"/>
  <c r="T2389" i="3"/>
  <c r="T2390" i="3"/>
  <c r="T2391" i="3"/>
  <c r="T2392" i="3"/>
  <c r="T2393" i="3"/>
  <c r="T2394" i="3"/>
  <c r="T2395" i="3"/>
  <c r="T2396" i="3"/>
  <c r="T2397" i="3"/>
  <c r="T2398" i="3"/>
  <c r="T2399" i="3"/>
  <c r="T2400" i="3"/>
  <c r="T2401" i="3"/>
  <c r="T2402" i="3"/>
  <c r="T2403" i="3"/>
  <c r="T2404" i="3"/>
  <c r="T2405" i="3"/>
  <c r="T2406" i="3"/>
  <c r="T2407" i="3"/>
  <c r="T2408" i="3"/>
  <c r="T2409" i="3"/>
  <c r="T2410" i="3"/>
  <c r="T2411" i="3"/>
  <c r="T2412" i="3"/>
  <c r="T2413" i="3"/>
  <c r="T2414" i="3"/>
  <c r="T2415" i="3"/>
  <c r="T2416" i="3"/>
  <c r="T2417" i="3"/>
  <c r="T2418" i="3"/>
  <c r="T2419" i="3"/>
  <c r="T2420" i="3"/>
  <c r="T2421" i="3"/>
  <c r="T2422" i="3"/>
  <c r="T2423" i="3"/>
  <c r="T2424" i="3"/>
  <c r="T2425" i="3"/>
  <c r="T2426" i="3"/>
  <c r="T2427" i="3"/>
  <c r="T2428" i="3"/>
  <c r="T2429" i="3"/>
  <c r="T2430" i="3"/>
  <c r="T2431" i="3"/>
  <c r="T2432" i="3"/>
  <c r="T2433" i="3"/>
  <c r="T2434" i="3"/>
  <c r="T2435" i="3"/>
  <c r="T2436" i="3"/>
  <c r="T2437" i="3"/>
  <c r="T2438" i="3"/>
  <c r="T2439" i="3"/>
  <c r="T2440" i="3"/>
  <c r="T2441" i="3"/>
  <c r="T2442" i="3"/>
  <c r="T2443" i="3"/>
  <c r="T2444" i="3"/>
  <c r="T2445" i="3"/>
  <c r="T2446" i="3"/>
  <c r="T2447" i="3"/>
  <c r="T2448" i="3"/>
  <c r="T2449" i="3"/>
  <c r="T2450" i="3"/>
  <c r="T2451" i="3"/>
  <c r="T2452" i="3"/>
  <c r="T2453" i="3"/>
  <c r="T2454" i="3"/>
  <c r="T2455" i="3"/>
  <c r="T2456" i="3"/>
  <c r="T2457" i="3"/>
  <c r="T2458" i="3"/>
  <c r="T2459" i="3"/>
  <c r="T2460" i="3"/>
  <c r="T2461" i="3"/>
  <c r="T2462" i="3"/>
  <c r="T2463" i="3"/>
  <c r="T2464" i="3"/>
  <c r="T2465" i="3"/>
  <c r="T2466" i="3"/>
  <c r="T2467" i="3"/>
  <c r="T2468" i="3"/>
  <c r="T2469" i="3"/>
  <c r="T2470" i="3"/>
  <c r="T2471" i="3"/>
  <c r="T2472" i="3"/>
  <c r="T2473" i="3"/>
  <c r="T2474" i="3"/>
  <c r="T2475" i="3"/>
  <c r="T2476" i="3"/>
  <c r="T2477" i="3"/>
  <c r="T2478" i="3"/>
  <c r="T2479" i="3"/>
  <c r="T2480" i="3"/>
  <c r="T2481" i="3"/>
  <c r="T2482" i="3"/>
  <c r="T2483" i="3"/>
  <c r="T2484" i="3"/>
  <c r="T2485" i="3"/>
  <c r="T2486" i="3"/>
  <c r="T2487" i="3"/>
  <c r="T2488" i="3"/>
  <c r="T2489" i="3"/>
  <c r="T2490" i="3"/>
  <c r="T2491" i="3"/>
  <c r="T2492" i="3"/>
  <c r="T2493" i="3"/>
  <c r="T2494" i="3"/>
  <c r="T2495" i="3"/>
  <c r="T2496" i="3"/>
  <c r="T2497" i="3"/>
  <c r="T2498" i="3"/>
  <c r="T2499" i="3"/>
  <c r="T2500" i="3"/>
  <c r="T2501" i="3"/>
  <c r="T2502" i="3"/>
  <c r="T2503" i="3"/>
  <c r="T2504" i="3"/>
  <c r="T2505" i="3"/>
  <c r="T2506" i="3"/>
  <c r="T2507" i="3"/>
  <c r="T2508" i="3"/>
  <c r="T2509" i="3"/>
  <c r="T2510" i="3"/>
  <c r="T2511" i="3"/>
  <c r="T2512" i="3"/>
  <c r="T2513" i="3"/>
  <c r="T2514" i="3"/>
  <c r="T2515" i="3"/>
  <c r="T2516" i="3"/>
  <c r="T2517" i="3"/>
  <c r="T2518" i="3"/>
  <c r="T2519" i="3"/>
  <c r="T2520" i="3"/>
  <c r="T2521" i="3"/>
  <c r="T2522" i="3"/>
  <c r="T2523" i="3"/>
  <c r="T2524" i="3"/>
  <c r="T2525" i="3"/>
  <c r="T2526" i="3"/>
  <c r="T2527" i="3"/>
  <c r="T2528" i="3"/>
  <c r="T2529" i="3"/>
  <c r="T2530" i="3"/>
  <c r="T2531" i="3"/>
  <c r="T2532" i="3"/>
  <c r="T2533" i="3"/>
  <c r="T2534" i="3"/>
  <c r="T2535" i="3"/>
  <c r="T2536" i="3"/>
  <c r="T2537" i="3"/>
  <c r="T2538" i="3"/>
  <c r="T2539" i="3"/>
  <c r="T2540" i="3"/>
  <c r="T2541" i="3"/>
  <c r="T2542" i="3"/>
  <c r="T2543" i="3"/>
  <c r="T2544" i="3"/>
  <c r="T2545" i="3"/>
  <c r="T2546" i="3"/>
  <c r="T2547" i="3"/>
  <c r="T2548" i="3"/>
  <c r="T2549" i="3"/>
  <c r="T2550" i="3"/>
  <c r="T2551" i="3"/>
  <c r="T2552" i="3"/>
  <c r="T2553" i="3"/>
  <c r="T2554" i="3"/>
  <c r="T2555" i="3"/>
  <c r="T2556" i="3"/>
  <c r="T2557" i="3"/>
  <c r="T2558" i="3"/>
  <c r="T2559" i="3"/>
  <c r="T2560" i="3"/>
  <c r="T2561" i="3"/>
  <c r="T2562" i="3"/>
  <c r="T2563" i="3"/>
  <c r="T2564" i="3"/>
  <c r="T2565" i="3"/>
  <c r="T2566" i="3"/>
  <c r="T2567" i="3"/>
  <c r="T2568" i="3"/>
  <c r="T2569" i="3"/>
  <c r="T2570" i="3"/>
  <c r="T2571" i="3"/>
  <c r="T2572" i="3"/>
  <c r="T2573" i="3"/>
  <c r="T2574" i="3"/>
  <c r="T2575" i="3"/>
  <c r="T2576" i="3"/>
  <c r="T2577" i="3"/>
  <c r="T2578" i="3"/>
  <c r="T2579" i="3"/>
  <c r="T2580" i="3"/>
  <c r="T2581" i="3"/>
  <c r="T2582" i="3"/>
  <c r="T2583" i="3"/>
  <c r="T2584" i="3"/>
  <c r="T2585" i="3"/>
  <c r="T2586" i="3"/>
  <c r="T2587" i="3"/>
  <c r="T2588" i="3"/>
  <c r="T2589" i="3"/>
  <c r="T2590" i="3"/>
  <c r="T2591" i="3"/>
  <c r="T2592" i="3"/>
  <c r="T2593" i="3"/>
  <c r="T2594" i="3"/>
  <c r="T2595" i="3"/>
  <c r="T2596" i="3"/>
  <c r="T2597" i="3"/>
  <c r="T2598" i="3"/>
  <c r="T2599" i="3"/>
  <c r="T2600" i="3"/>
  <c r="T2601" i="3"/>
  <c r="T2602" i="3"/>
  <c r="T2603" i="3"/>
  <c r="T2604" i="3"/>
  <c r="T2605" i="3"/>
  <c r="T2606" i="3"/>
  <c r="T2607" i="3"/>
  <c r="T2608" i="3"/>
  <c r="T2609" i="3"/>
  <c r="T2610" i="3"/>
  <c r="T2611" i="3"/>
  <c r="T2612" i="3"/>
  <c r="T2613" i="3"/>
  <c r="T2614" i="3"/>
  <c r="T2615" i="3"/>
  <c r="T2616" i="3"/>
  <c r="T2617" i="3"/>
  <c r="T2618" i="3"/>
  <c r="T2619" i="3"/>
  <c r="T2620" i="3"/>
  <c r="T2621" i="3"/>
  <c r="T2622" i="3"/>
  <c r="T2623" i="3"/>
  <c r="T2624" i="3"/>
  <c r="T2625" i="3"/>
  <c r="T2626" i="3"/>
  <c r="T2627" i="3"/>
  <c r="T2628" i="3"/>
  <c r="T2629" i="3"/>
  <c r="T2630" i="3"/>
  <c r="T2631" i="3"/>
  <c r="T2632" i="3"/>
  <c r="T2633" i="3"/>
  <c r="T2634" i="3"/>
  <c r="T2635" i="3"/>
  <c r="T2636" i="3"/>
  <c r="T2637" i="3"/>
  <c r="T2638" i="3"/>
  <c r="T2639" i="3"/>
  <c r="T2640" i="3"/>
  <c r="T2641" i="3"/>
  <c r="T2642" i="3"/>
  <c r="T2643" i="3"/>
  <c r="T2644" i="3"/>
  <c r="T2645" i="3"/>
  <c r="T2646" i="3"/>
  <c r="T2647" i="3"/>
  <c r="T2648" i="3"/>
  <c r="T2649" i="3"/>
  <c r="T2650" i="3"/>
  <c r="T2651" i="3"/>
  <c r="T2652" i="3"/>
  <c r="T2653" i="3"/>
  <c r="T2654" i="3"/>
  <c r="T2655" i="3"/>
  <c r="T2656" i="3"/>
  <c r="T2657" i="3"/>
  <c r="T2658" i="3"/>
  <c r="T2659" i="3"/>
  <c r="T2660" i="3"/>
  <c r="T2661" i="3"/>
  <c r="T2662" i="3"/>
  <c r="T2663" i="3"/>
  <c r="T2664" i="3"/>
  <c r="T2665" i="3"/>
  <c r="T2666" i="3"/>
  <c r="T2667" i="3"/>
  <c r="T2668" i="3"/>
  <c r="T2669" i="3"/>
  <c r="T2670" i="3"/>
  <c r="T2671" i="3"/>
  <c r="T2672" i="3"/>
  <c r="T2673" i="3"/>
  <c r="T2674" i="3"/>
  <c r="T2675" i="3"/>
  <c r="T2676" i="3"/>
  <c r="T2677" i="3"/>
  <c r="T2678" i="3"/>
  <c r="T2679" i="3"/>
  <c r="T2680" i="3"/>
  <c r="T2681" i="3"/>
  <c r="T2682" i="3"/>
  <c r="T2683" i="3"/>
  <c r="T2684" i="3"/>
  <c r="T2685" i="3"/>
  <c r="T2686" i="3"/>
  <c r="T2687" i="3"/>
  <c r="T2688" i="3"/>
  <c r="T2689" i="3"/>
  <c r="T2690" i="3"/>
  <c r="T2691" i="3"/>
  <c r="T2692" i="3"/>
  <c r="T2693" i="3"/>
  <c r="T2694" i="3"/>
  <c r="T2695" i="3"/>
  <c r="T2696" i="3"/>
  <c r="T2697" i="3"/>
  <c r="T2698" i="3"/>
  <c r="T2699" i="3"/>
  <c r="T2700" i="3"/>
  <c r="T2701" i="3"/>
  <c r="T2702" i="3"/>
  <c r="T2703" i="3"/>
  <c r="T2704" i="3"/>
  <c r="T2705" i="3"/>
  <c r="T2706" i="3"/>
  <c r="T2707" i="3"/>
  <c r="T2708" i="3"/>
  <c r="T2709" i="3"/>
  <c r="T2710" i="3"/>
  <c r="T2711" i="3"/>
  <c r="T2712" i="3"/>
  <c r="T2713" i="3"/>
  <c r="T2714" i="3"/>
  <c r="T2715" i="3"/>
  <c r="T2716" i="3"/>
  <c r="T2717" i="3"/>
  <c r="T2718" i="3"/>
  <c r="T2719" i="3"/>
  <c r="T2720" i="3"/>
  <c r="T2721" i="3"/>
  <c r="T2722" i="3"/>
  <c r="T2723" i="3"/>
  <c r="T2724" i="3"/>
  <c r="T2725" i="3"/>
  <c r="T2726" i="3"/>
  <c r="T2727" i="3"/>
  <c r="T2728" i="3"/>
  <c r="T2729" i="3"/>
  <c r="T2730" i="3"/>
  <c r="T2731" i="3"/>
  <c r="T2732" i="3"/>
  <c r="T2733" i="3"/>
  <c r="T2734" i="3"/>
  <c r="T2735" i="3"/>
  <c r="T2736" i="3"/>
  <c r="T2737" i="3"/>
  <c r="T2738" i="3"/>
  <c r="T2739" i="3"/>
  <c r="T2740" i="3"/>
  <c r="T2741" i="3"/>
  <c r="T2742" i="3"/>
  <c r="T2743" i="3"/>
  <c r="T2744" i="3"/>
  <c r="T2745" i="3"/>
  <c r="T2746" i="3"/>
  <c r="T2747" i="3"/>
  <c r="T2748" i="3"/>
  <c r="T2749" i="3"/>
  <c r="T2750" i="3"/>
  <c r="T2751" i="3"/>
  <c r="T2752" i="3"/>
  <c r="T2753" i="3"/>
  <c r="T2754" i="3"/>
  <c r="T2755" i="3"/>
  <c r="T2756" i="3"/>
  <c r="T2757" i="3"/>
  <c r="T2758" i="3"/>
  <c r="T2759" i="3"/>
  <c r="T2760" i="3"/>
  <c r="T2761" i="3"/>
  <c r="T2762" i="3"/>
  <c r="T2763" i="3"/>
  <c r="T2764" i="3"/>
  <c r="T2765" i="3"/>
  <c r="T2766" i="3"/>
  <c r="T2767" i="3"/>
  <c r="T2768" i="3"/>
  <c r="T2769" i="3"/>
  <c r="T2770" i="3"/>
  <c r="T2771" i="3"/>
  <c r="T2772" i="3"/>
  <c r="T2773" i="3"/>
  <c r="T2774" i="3"/>
  <c r="T2775" i="3"/>
  <c r="T2776" i="3"/>
  <c r="T2777" i="3"/>
  <c r="T2778" i="3"/>
  <c r="T2779" i="3"/>
  <c r="T2780" i="3"/>
  <c r="T2781" i="3"/>
  <c r="T2782" i="3"/>
  <c r="T2783" i="3"/>
  <c r="T2784" i="3"/>
  <c r="T2785" i="3"/>
  <c r="T2786" i="3"/>
  <c r="T2787" i="3"/>
  <c r="T2788" i="3"/>
  <c r="T2789" i="3"/>
  <c r="T2790" i="3"/>
  <c r="T2791" i="3"/>
  <c r="T2792" i="3"/>
  <c r="T2793" i="3"/>
  <c r="T2794" i="3"/>
  <c r="T2795" i="3"/>
  <c r="T2796" i="3"/>
  <c r="T2797" i="3"/>
  <c r="T2798" i="3"/>
  <c r="T2799" i="3"/>
  <c r="T2800" i="3"/>
  <c r="T2801" i="3"/>
  <c r="T2802" i="3"/>
  <c r="T2803" i="3"/>
  <c r="T2804" i="3"/>
  <c r="T2805" i="3"/>
  <c r="T2806" i="3"/>
  <c r="T2807" i="3"/>
  <c r="T2808" i="3"/>
  <c r="T2809" i="3"/>
  <c r="T2810" i="3"/>
  <c r="T2811" i="3"/>
  <c r="T2812" i="3"/>
  <c r="T2813" i="3"/>
  <c r="T2814" i="3"/>
  <c r="T2815" i="3"/>
  <c r="T2816" i="3"/>
  <c r="T2817" i="3"/>
  <c r="T2818" i="3"/>
  <c r="T2819" i="3"/>
  <c r="T2820" i="3"/>
  <c r="T2821" i="3"/>
  <c r="T2822" i="3"/>
  <c r="T2823" i="3"/>
  <c r="T2824" i="3"/>
  <c r="T2825" i="3"/>
  <c r="T2826" i="3"/>
  <c r="T2827" i="3"/>
  <c r="T2828" i="3"/>
  <c r="T2829" i="3"/>
  <c r="T2830" i="3"/>
  <c r="T2831" i="3"/>
  <c r="T2832" i="3"/>
  <c r="T2833" i="3"/>
  <c r="T2834" i="3"/>
  <c r="T2835" i="3"/>
  <c r="T2836" i="3"/>
  <c r="T2837" i="3"/>
  <c r="T2838" i="3"/>
  <c r="T2839" i="3"/>
  <c r="T2840" i="3"/>
  <c r="T2841" i="3"/>
  <c r="T2842" i="3"/>
  <c r="T2843" i="3"/>
  <c r="T2844" i="3"/>
  <c r="T2845" i="3"/>
  <c r="T2846" i="3"/>
  <c r="T2847" i="3"/>
  <c r="T2848" i="3"/>
  <c r="T2849" i="3"/>
  <c r="T2850" i="3"/>
  <c r="T2851" i="3"/>
  <c r="T2852" i="3"/>
  <c r="T2853" i="3"/>
  <c r="T2854" i="3"/>
  <c r="T2855" i="3"/>
  <c r="T2856" i="3"/>
  <c r="T2857" i="3"/>
  <c r="T2858" i="3"/>
  <c r="T2859" i="3"/>
  <c r="T2860" i="3"/>
  <c r="T2861" i="3"/>
  <c r="T2862" i="3"/>
  <c r="T2863" i="3"/>
  <c r="T2864" i="3"/>
  <c r="T2865" i="3"/>
  <c r="T2866" i="3"/>
  <c r="T2867" i="3"/>
  <c r="T2868" i="3"/>
  <c r="T2869" i="3"/>
  <c r="T2870" i="3"/>
  <c r="T2871" i="3"/>
  <c r="T2872" i="3"/>
  <c r="T2873" i="3"/>
  <c r="T2874" i="3"/>
  <c r="T2875" i="3"/>
  <c r="T2876" i="3"/>
  <c r="T2877" i="3"/>
  <c r="T2878" i="3"/>
  <c r="T2879" i="3"/>
  <c r="T2880" i="3"/>
  <c r="T2881" i="3"/>
  <c r="T2882" i="3"/>
  <c r="T2883" i="3"/>
  <c r="T2884" i="3"/>
  <c r="T2885" i="3"/>
  <c r="T2886" i="3"/>
  <c r="T2887" i="3"/>
  <c r="T2888" i="3"/>
  <c r="T2889" i="3"/>
  <c r="T2890" i="3"/>
  <c r="T2891" i="3"/>
  <c r="T2892" i="3"/>
  <c r="T2893" i="3"/>
  <c r="T2894" i="3"/>
  <c r="T2895" i="3"/>
  <c r="T2896" i="3"/>
  <c r="T2897" i="3"/>
  <c r="T2898" i="3"/>
  <c r="T2899" i="3"/>
  <c r="T2900" i="3"/>
  <c r="T2901" i="3"/>
  <c r="T2902" i="3"/>
  <c r="T2903" i="3"/>
  <c r="T2904" i="3"/>
  <c r="T2905" i="3"/>
  <c r="T2906" i="3"/>
  <c r="T2907" i="3"/>
  <c r="T2908" i="3"/>
  <c r="T2909" i="3"/>
  <c r="T2910" i="3"/>
  <c r="T2911" i="3"/>
  <c r="T2912" i="3"/>
  <c r="T2913" i="3"/>
  <c r="T2914" i="3"/>
  <c r="T2915" i="3"/>
  <c r="T2916" i="3"/>
  <c r="T2917" i="3"/>
  <c r="T2918" i="3"/>
  <c r="T2919" i="3"/>
  <c r="T2920" i="3"/>
  <c r="T2921" i="3"/>
  <c r="T2922" i="3"/>
  <c r="T2923" i="3"/>
  <c r="T2924" i="3"/>
  <c r="T2925" i="3"/>
  <c r="T2926" i="3"/>
  <c r="T2927" i="3"/>
  <c r="T2928" i="3"/>
  <c r="T2929" i="3"/>
  <c r="T2930" i="3"/>
  <c r="T2931" i="3"/>
  <c r="T2932" i="3"/>
  <c r="T2933" i="3"/>
  <c r="T2934" i="3"/>
  <c r="T2935" i="3"/>
  <c r="T2936" i="3"/>
  <c r="T2937" i="3"/>
  <c r="T2938" i="3"/>
  <c r="T2939" i="3"/>
  <c r="T2940" i="3"/>
  <c r="T2941" i="3"/>
  <c r="T2942" i="3"/>
  <c r="T2943" i="3"/>
  <c r="T2944" i="3"/>
  <c r="T2945" i="3"/>
  <c r="T2946" i="3"/>
  <c r="T2947" i="3"/>
  <c r="T2948" i="3"/>
  <c r="T2949" i="3"/>
  <c r="T2950" i="3"/>
  <c r="T2951" i="3"/>
  <c r="T2952" i="3"/>
  <c r="T2953" i="3"/>
  <c r="T2954" i="3"/>
  <c r="T2955" i="3"/>
  <c r="T2956" i="3"/>
  <c r="T2957" i="3"/>
  <c r="T2958" i="3"/>
  <c r="T2959" i="3"/>
  <c r="T2960" i="3"/>
  <c r="T2961" i="3"/>
  <c r="T2962" i="3"/>
  <c r="T2963" i="3"/>
  <c r="T2964" i="3"/>
  <c r="T2965" i="3"/>
  <c r="T2966" i="3"/>
  <c r="T2967" i="3"/>
  <c r="T2968" i="3"/>
  <c r="T2969" i="3"/>
  <c r="T2970" i="3"/>
  <c r="T2971" i="3"/>
  <c r="T2972" i="3"/>
  <c r="T2973" i="3"/>
  <c r="T2974" i="3"/>
  <c r="T2975" i="3"/>
  <c r="T2976" i="3"/>
  <c r="T2977" i="3"/>
  <c r="T2978" i="3"/>
  <c r="T2979" i="3"/>
  <c r="T2980" i="3"/>
  <c r="T2981" i="3"/>
  <c r="T2982" i="3"/>
  <c r="T2983" i="3"/>
  <c r="T2984" i="3"/>
  <c r="T2985" i="3"/>
  <c r="T2986" i="3"/>
  <c r="T2987" i="3"/>
  <c r="T2988" i="3"/>
  <c r="T2989" i="3"/>
  <c r="T2990" i="3"/>
  <c r="T2991" i="3"/>
  <c r="T2992" i="3"/>
  <c r="T2993" i="3"/>
  <c r="T2994" i="3"/>
  <c r="T2995" i="3"/>
  <c r="T2996" i="3"/>
  <c r="T2997" i="3"/>
  <c r="T2998" i="3"/>
  <c r="T2999" i="3"/>
  <c r="T3000" i="3"/>
  <c r="T3001" i="3"/>
  <c r="T3002" i="3"/>
  <c r="T3003" i="3"/>
  <c r="T3004" i="3"/>
  <c r="T3005" i="3"/>
  <c r="T3006" i="3"/>
  <c r="T3007" i="3"/>
  <c r="T3008" i="3"/>
  <c r="T3009" i="3"/>
  <c r="T3010" i="3"/>
  <c r="T3011" i="3"/>
  <c r="T3012" i="3"/>
  <c r="T3013" i="3"/>
  <c r="T3014" i="3"/>
  <c r="T3015" i="3"/>
  <c r="T3016" i="3"/>
  <c r="T3017" i="3"/>
  <c r="T3018" i="3"/>
  <c r="T3019" i="3"/>
  <c r="T3020" i="3"/>
  <c r="T3021" i="3"/>
  <c r="T3022" i="3"/>
  <c r="T3023" i="3"/>
  <c r="T3024" i="3"/>
  <c r="T3025" i="3"/>
  <c r="T3026" i="3"/>
  <c r="T3027" i="3"/>
  <c r="T3028" i="3"/>
  <c r="T3029" i="3"/>
  <c r="T3030" i="3"/>
  <c r="T3031" i="3"/>
  <c r="T3032" i="3"/>
  <c r="T3033" i="3"/>
  <c r="T3034" i="3"/>
  <c r="T3035" i="3"/>
  <c r="T3036" i="3"/>
  <c r="T3037" i="3"/>
  <c r="T3038" i="3"/>
  <c r="T3039" i="3"/>
  <c r="T3040" i="3"/>
  <c r="T3041" i="3"/>
  <c r="T3042" i="3"/>
  <c r="T3043" i="3"/>
  <c r="T3044" i="3"/>
  <c r="T3045" i="3"/>
  <c r="T3046" i="3"/>
  <c r="T3047" i="3"/>
  <c r="T3048" i="3"/>
  <c r="T3049" i="3"/>
  <c r="T3050" i="3"/>
  <c r="T3051" i="3"/>
  <c r="T3052" i="3"/>
  <c r="T3053" i="3"/>
  <c r="T3054" i="3"/>
  <c r="T3055" i="3"/>
  <c r="T3056" i="3"/>
  <c r="T3057" i="3"/>
  <c r="T3058" i="3"/>
  <c r="T3059" i="3"/>
  <c r="T3060" i="3"/>
  <c r="T3061" i="3"/>
  <c r="T3062" i="3"/>
  <c r="T3063" i="3"/>
  <c r="T3064" i="3"/>
  <c r="T3065" i="3"/>
  <c r="T3066" i="3"/>
  <c r="T3067" i="3"/>
  <c r="T3068" i="3"/>
  <c r="T3069" i="3"/>
  <c r="T3070" i="3"/>
  <c r="T3071" i="3"/>
  <c r="T3072" i="3"/>
  <c r="T3073" i="3"/>
  <c r="T3074" i="3"/>
  <c r="T3075" i="3"/>
  <c r="T3076" i="3"/>
  <c r="T3077" i="3"/>
  <c r="T3078" i="3"/>
  <c r="T3079" i="3"/>
  <c r="T3080" i="3"/>
  <c r="T3081" i="3"/>
  <c r="T3082" i="3"/>
  <c r="T3083" i="3"/>
  <c r="T3084" i="3"/>
  <c r="T3085" i="3"/>
  <c r="T3086" i="3"/>
  <c r="T3087" i="3"/>
  <c r="T3088" i="3"/>
  <c r="T3089" i="3"/>
  <c r="T3090" i="3"/>
  <c r="T3091" i="3"/>
  <c r="T3092" i="3"/>
  <c r="T3093" i="3"/>
  <c r="T3094" i="3"/>
  <c r="T3095" i="3"/>
  <c r="T3096" i="3"/>
  <c r="T3097" i="3"/>
  <c r="T3098" i="3"/>
  <c r="T3099" i="3"/>
  <c r="T3100" i="3"/>
  <c r="T3101" i="3"/>
  <c r="T3102" i="3"/>
  <c r="T3103" i="3"/>
  <c r="T3104" i="3"/>
  <c r="T3105" i="3"/>
  <c r="T3106" i="3"/>
  <c r="T3107" i="3"/>
  <c r="T3108" i="3"/>
  <c r="T3109" i="3"/>
  <c r="T3110" i="3"/>
  <c r="T3111" i="3"/>
  <c r="T3112" i="3"/>
  <c r="T3113" i="3"/>
  <c r="T3114" i="3"/>
  <c r="T3115" i="3"/>
  <c r="T3116" i="3"/>
  <c r="T3117" i="3"/>
  <c r="T3118" i="3"/>
  <c r="T3119" i="3"/>
  <c r="T3120" i="3"/>
  <c r="T3121" i="3"/>
  <c r="T3122" i="3"/>
  <c r="T3123" i="3"/>
  <c r="T3124" i="3"/>
  <c r="T3125" i="3"/>
  <c r="T3126" i="3"/>
  <c r="T3127" i="3"/>
  <c r="T3128" i="3"/>
  <c r="T3129" i="3"/>
  <c r="T3130" i="3"/>
  <c r="T3131" i="3"/>
  <c r="T3132" i="3"/>
  <c r="T3133" i="3"/>
  <c r="T3134" i="3"/>
  <c r="T3135" i="3"/>
  <c r="T3136" i="3"/>
  <c r="T3137" i="3"/>
  <c r="T3138" i="3"/>
  <c r="T3139" i="3"/>
  <c r="T3140" i="3"/>
  <c r="T3141" i="3"/>
  <c r="T3142" i="3"/>
  <c r="T3143" i="3"/>
  <c r="T3144" i="3"/>
  <c r="T3145" i="3"/>
  <c r="T3146" i="3"/>
  <c r="T3147" i="3"/>
  <c r="T3148" i="3"/>
  <c r="T3149" i="3"/>
  <c r="T3150" i="3"/>
  <c r="T3151" i="3"/>
  <c r="T3152" i="3"/>
  <c r="T3153" i="3"/>
  <c r="T3154" i="3"/>
  <c r="T3155" i="3"/>
  <c r="T3156" i="3"/>
  <c r="T3157" i="3"/>
  <c r="T3158" i="3"/>
  <c r="T3159" i="3"/>
  <c r="T3160" i="3"/>
  <c r="T3161" i="3"/>
  <c r="T3162" i="3"/>
  <c r="T3163" i="3"/>
  <c r="T3164" i="3"/>
  <c r="T3165" i="3"/>
  <c r="T3166" i="3"/>
  <c r="T3167" i="3"/>
  <c r="T3168" i="3"/>
  <c r="T3169" i="3"/>
  <c r="T3170" i="3"/>
  <c r="T3171" i="3"/>
  <c r="T3172" i="3"/>
  <c r="T3173" i="3"/>
  <c r="T3174" i="3"/>
  <c r="T3175" i="3"/>
  <c r="T3176" i="3"/>
  <c r="T3177" i="3"/>
  <c r="T3178" i="3"/>
  <c r="T3179" i="3"/>
  <c r="T3180" i="3"/>
  <c r="T3181" i="3"/>
  <c r="T3182" i="3"/>
  <c r="T3183" i="3"/>
  <c r="T3184" i="3"/>
  <c r="T3185" i="3"/>
  <c r="T3186" i="3"/>
  <c r="T3187" i="3"/>
  <c r="T3188" i="3"/>
  <c r="T3189" i="3"/>
  <c r="T3190" i="3"/>
  <c r="T3191" i="3"/>
  <c r="T3192" i="3"/>
  <c r="T3193" i="3"/>
  <c r="T3194" i="3"/>
  <c r="T3195" i="3"/>
  <c r="T3196" i="3"/>
  <c r="T3197" i="3"/>
  <c r="T3198" i="3"/>
  <c r="T3199" i="3"/>
  <c r="T3200" i="3"/>
  <c r="T3201" i="3"/>
  <c r="T3202" i="3"/>
  <c r="T3203" i="3"/>
  <c r="T3204" i="3"/>
  <c r="T3205" i="3"/>
  <c r="T3206" i="3"/>
  <c r="T3207" i="3"/>
  <c r="T3208" i="3"/>
  <c r="T3209" i="3"/>
  <c r="T3210" i="3"/>
  <c r="T3211" i="3"/>
  <c r="T3212" i="3"/>
  <c r="T3213" i="3"/>
  <c r="T3214" i="3"/>
  <c r="T3215" i="3"/>
  <c r="T3216" i="3"/>
  <c r="T3217" i="3"/>
  <c r="T3218" i="3"/>
  <c r="T3219" i="3"/>
  <c r="T3220" i="3"/>
  <c r="T3221" i="3"/>
  <c r="T3222" i="3"/>
  <c r="T3223" i="3"/>
  <c r="T3224" i="3"/>
  <c r="T3225" i="3"/>
  <c r="T3226" i="3"/>
  <c r="T3227" i="3"/>
  <c r="T3228" i="3"/>
  <c r="T3229" i="3"/>
  <c r="T3230" i="3"/>
  <c r="T3231" i="3"/>
  <c r="T3232" i="3"/>
  <c r="T3233" i="3"/>
  <c r="T3234" i="3"/>
  <c r="T3235" i="3"/>
  <c r="T3236" i="3"/>
  <c r="T3237" i="3"/>
  <c r="T3238" i="3"/>
  <c r="T3239" i="3"/>
  <c r="T3240" i="3"/>
  <c r="T3241" i="3"/>
  <c r="T3242" i="3"/>
  <c r="T3243" i="3"/>
  <c r="T3244" i="3"/>
  <c r="T3245" i="3"/>
  <c r="T3246" i="3"/>
  <c r="T3247" i="3"/>
  <c r="T3248" i="3"/>
  <c r="T3249" i="3"/>
  <c r="T3250" i="3"/>
  <c r="T3251" i="3"/>
  <c r="T3252" i="3"/>
  <c r="T3253" i="3"/>
  <c r="T3254" i="3"/>
  <c r="T3255" i="3"/>
  <c r="T3256" i="3"/>
  <c r="T3257" i="3"/>
  <c r="T3258" i="3"/>
  <c r="T3259" i="3"/>
  <c r="T3260" i="3"/>
  <c r="T3261" i="3"/>
  <c r="T3262" i="3"/>
  <c r="T3263" i="3"/>
  <c r="T3264" i="3"/>
  <c r="T3265" i="3"/>
  <c r="T3266" i="3"/>
  <c r="T3267" i="3"/>
  <c r="T3268" i="3"/>
  <c r="T3269" i="3"/>
  <c r="T3270" i="3"/>
  <c r="T3271" i="3"/>
  <c r="T3272" i="3"/>
  <c r="T3273" i="3"/>
  <c r="T3274" i="3"/>
  <c r="T3275" i="3"/>
  <c r="T3276" i="3"/>
  <c r="T3277" i="3"/>
  <c r="T3278" i="3"/>
  <c r="T3279" i="3"/>
  <c r="T3280" i="3"/>
  <c r="T3281" i="3"/>
  <c r="T3282" i="3"/>
  <c r="T3283" i="3"/>
  <c r="T3284" i="3"/>
  <c r="T3285" i="3"/>
  <c r="T3286" i="3"/>
  <c r="T3287" i="3"/>
  <c r="T3288" i="3"/>
  <c r="T3289" i="3"/>
  <c r="T3290" i="3"/>
  <c r="T3291" i="3"/>
  <c r="T3292" i="3"/>
  <c r="T3293" i="3"/>
  <c r="T3294" i="3"/>
  <c r="T3295" i="3"/>
  <c r="T3296" i="3"/>
  <c r="T3297" i="3"/>
  <c r="T3298" i="3"/>
  <c r="T3299" i="3"/>
  <c r="T3300" i="3"/>
  <c r="T3301" i="3"/>
  <c r="T3302" i="3"/>
  <c r="T3303" i="3"/>
  <c r="T3304" i="3"/>
  <c r="T3305" i="3"/>
  <c r="T3306" i="3"/>
  <c r="T3307" i="3"/>
  <c r="T3308" i="3"/>
  <c r="T3309" i="3"/>
  <c r="T3310" i="3"/>
  <c r="T3311" i="3"/>
  <c r="T3312" i="3"/>
  <c r="T3313" i="3"/>
  <c r="T3314" i="3"/>
  <c r="T3315" i="3"/>
  <c r="T3316" i="3"/>
  <c r="T3317" i="3"/>
  <c r="T3318" i="3"/>
  <c r="T3319" i="3"/>
  <c r="T3320" i="3"/>
  <c r="T3321" i="3"/>
  <c r="T3322" i="3"/>
  <c r="T3323" i="3"/>
  <c r="T3324" i="3"/>
  <c r="T3325" i="3"/>
  <c r="T3326" i="3"/>
  <c r="T3327" i="3"/>
  <c r="T3328" i="3"/>
  <c r="T3329" i="3"/>
  <c r="T3330" i="3"/>
  <c r="T3331" i="3"/>
  <c r="T3332" i="3"/>
  <c r="T3333" i="3"/>
  <c r="T3334" i="3"/>
  <c r="T3335" i="3"/>
  <c r="T3336" i="3"/>
  <c r="T3337" i="3"/>
  <c r="T3338" i="3"/>
  <c r="T3339" i="3"/>
  <c r="T3340" i="3"/>
  <c r="T3341" i="3"/>
  <c r="T3342" i="3"/>
  <c r="T3343" i="3"/>
  <c r="T3344" i="3"/>
  <c r="T3345" i="3"/>
  <c r="T3346" i="3"/>
  <c r="T3347" i="3"/>
  <c r="T3348" i="3"/>
  <c r="T3349" i="3"/>
  <c r="T3350" i="3"/>
  <c r="T3351" i="3"/>
  <c r="T3352" i="3"/>
  <c r="T3353" i="3"/>
  <c r="T3354" i="3"/>
  <c r="T3355" i="3"/>
  <c r="T3356" i="3"/>
  <c r="T3357" i="3"/>
  <c r="T3358" i="3"/>
  <c r="T3359" i="3"/>
  <c r="T3360" i="3"/>
  <c r="T3361" i="3"/>
  <c r="T3362" i="3"/>
  <c r="T3363" i="3"/>
  <c r="T3364" i="3"/>
  <c r="T3365" i="3"/>
  <c r="T3366" i="3"/>
  <c r="T3367" i="3"/>
  <c r="T3368" i="3"/>
  <c r="T3369" i="3"/>
  <c r="T3370" i="3"/>
  <c r="T3371" i="3"/>
  <c r="T3372" i="3"/>
  <c r="T3373" i="3"/>
  <c r="T3374" i="3"/>
  <c r="T3375" i="3"/>
  <c r="T3376" i="3"/>
  <c r="T3377" i="3"/>
  <c r="T3378" i="3"/>
  <c r="T3379" i="3"/>
  <c r="T3380" i="3"/>
  <c r="T3381" i="3"/>
  <c r="T3382" i="3"/>
  <c r="T3383" i="3"/>
  <c r="T3384" i="3"/>
  <c r="T3385" i="3"/>
  <c r="T3386" i="3"/>
  <c r="T3387" i="3"/>
  <c r="T3388" i="3"/>
  <c r="T3389" i="3"/>
  <c r="T3390" i="3"/>
  <c r="T3391" i="3"/>
  <c r="T3392" i="3"/>
  <c r="T3393" i="3"/>
  <c r="T3394" i="3"/>
  <c r="T3395" i="3"/>
  <c r="T3396" i="3"/>
  <c r="T3397" i="3"/>
  <c r="T3398" i="3"/>
  <c r="T3399" i="3"/>
  <c r="T3400" i="3"/>
  <c r="T3401" i="3"/>
  <c r="T3402" i="3"/>
  <c r="T3403" i="3"/>
  <c r="T3404" i="3"/>
  <c r="T3405" i="3"/>
  <c r="T3406" i="3"/>
  <c r="T3407" i="3"/>
  <c r="T3408" i="3"/>
  <c r="T3409" i="3"/>
  <c r="T3410" i="3"/>
  <c r="T3411" i="3"/>
  <c r="T3412" i="3"/>
  <c r="T3413" i="3"/>
  <c r="T3414" i="3"/>
  <c r="T3415" i="3"/>
  <c r="T3416" i="3"/>
  <c r="T3417" i="3"/>
  <c r="T3418" i="3"/>
  <c r="T3419" i="3"/>
  <c r="T3420" i="3"/>
  <c r="T3421" i="3"/>
  <c r="T3422" i="3"/>
  <c r="T3423" i="3"/>
  <c r="T3424" i="3"/>
  <c r="T3425" i="3"/>
  <c r="T3426" i="3"/>
  <c r="T3427" i="3"/>
  <c r="T3428" i="3"/>
  <c r="T3429" i="3"/>
  <c r="T3430" i="3"/>
  <c r="T3431" i="3"/>
  <c r="T3432" i="3"/>
  <c r="T3433" i="3"/>
  <c r="T3434" i="3"/>
  <c r="T3435" i="3"/>
  <c r="T3436" i="3"/>
  <c r="T3437" i="3"/>
  <c r="T3438" i="3"/>
  <c r="T3439" i="3"/>
  <c r="T3440" i="3"/>
  <c r="T3441" i="3"/>
  <c r="T3442" i="3"/>
  <c r="T3443" i="3"/>
  <c r="T3444" i="3"/>
  <c r="T3445" i="3"/>
  <c r="T3446" i="3"/>
  <c r="T3447" i="3"/>
  <c r="T3448" i="3"/>
  <c r="T3449" i="3"/>
  <c r="T3450" i="3"/>
  <c r="T3451" i="3"/>
  <c r="T3452" i="3"/>
  <c r="T3453" i="3"/>
  <c r="T3454" i="3"/>
  <c r="T3455" i="3"/>
  <c r="T3456" i="3"/>
  <c r="T3457" i="3"/>
  <c r="T3458" i="3"/>
  <c r="T3459" i="3"/>
  <c r="T3460" i="3"/>
  <c r="T3461" i="3"/>
  <c r="T3462" i="3"/>
  <c r="T3463" i="3"/>
  <c r="T3464" i="3"/>
  <c r="T3465" i="3"/>
  <c r="T3466" i="3"/>
  <c r="T3467" i="3"/>
  <c r="T3468" i="3"/>
  <c r="T3469" i="3"/>
  <c r="T3470" i="3"/>
  <c r="T3471" i="3"/>
  <c r="T3472" i="3"/>
  <c r="T3473" i="3"/>
  <c r="T3474" i="3"/>
  <c r="T3475" i="3"/>
  <c r="T3476" i="3"/>
  <c r="T3477" i="3"/>
  <c r="T3478" i="3"/>
  <c r="T3479" i="3"/>
  <c r="T3480" i="3"/>
  <c r="T3481" i="3"/>
  <c r="T3482" i="3"/>
  <c r="T3483" i="3"/>
  <c r="T3484" i="3"/>
  <c r="T3485" i="3"/>
  <c r="T3486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57" i="3"/>
  <c r="S858" i="3"/>
  <c r="S859" i="3"/>
  <c r="S860" i="3"/>
  <c r="S861" i="3"/>
  <c r="S862" i="3"/>
  <c r="S863" i="3"/>
  <c r="S864" i="3"/>
  <c r="S865" i="3"/>
  <c r="S866" i="3"/>
  <c r="S867" i="3"/>
  <c r="S868" i="3"/>
  <c r="S869" i="3"/>
  <c r="S870" i="3"/>
  <c r="S871" i="3"/>
  <c r="S872" i="3"/>
  <c r="S873" i="3"/>
  <c r="S874" i="3"/>
  <c r="S875" i="3"/>
  <c r="S876" i="3"/>
  <c r="S877" i="3"/>
  <c r="S878" i="3"/>
  <c r="S879" i="3"/>
  <c r="S880" i="3"/>
  <c r="S881" i="3"/>
  <c r="S882" i="3"/>
  <c r="S883" i="3"/>
  <c r="S884" i="3"/>
  <c r="S885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1" i="3"/>
  <c r="S902" i="3"/>
  <c r="S903" i="3"/>
  <c r="S904" i="3"/>
  <c r="S905" i="3"/>
  <c r="S906" i="3"/>
  <c r="S907" i="3"/>
  <c r="S908" i="3"/>
  <c r="S909" i="3"/>
  <c r="S910" i="3"/>
  <c r="S911" i="3"/>
  <c r="S912" i="3"/>
  <c r="S913" i="3"/>
  <c r="S914" i="3"/>
  <c r="S915" i="3"/>
  <c r="S916" i="3"/>
  <c r="S917" i="3"/>
  <c r="S918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5" i="3"/>
  <c r="S936" i="3"/>
  <c r="S937" i="3"/>
  <c r="S938" i="3"/>
  <c r="S939" i="3"/>
  <c r="S940" i="3"/>
  <c r="S941" i="3"/>
  <c r="S942" i="3"/>
  <c r="S943" i="3"/>
  <c r="S944" i="3"/>
  <c r="S945" i="3"/>
  <c r="S946" i="3"/>
  <c r="S947" i="3"/>
  <c r="S948" i="3"/>
  <c r="S949" i="3"/>
  <c r="S950" i="3"/>
  <c r="S951" i="3"/>
  <c r="S952" i="3"/>
  <c r="S953" i="3"/>
  <c r="S954" i="3"/>
  <c r="S955" i="3"/>
  <c r="S956" i="3"/>
  <c r="S957" i="3"/>
  <c r="S958" i="3"/>
  <c r="S959" i="3"/>
  <c r="S960" i="3"/>
  <c r="S961" i="3"/>
  <c r="S962" i="3"/>
  <c r="S963" i="3"/>
  <c r="S964" i="3"/>
  <c r="S965" i="3"/>
  <c r="S966" i="3"/>
  <c r="S967" i="3"/>
  <c r="S968" i="3"/>
  <c r="S969" i="3"/>
  <c r="S970" i="3"/>
  <c r="S971" i="3"/>
  <c r="S972" i="3"/>
  <c r="S973" i="3"/>
  <c r="S974" i="3"/>
  <c r="S975" i="3"/>
  <c r="S976" i="3"/>
  <c r="S977" i="3"/>
  <c r="S978" i="3"/>
  <c r="S979" i="3"/>
  <c r="S980" i="3"/>
  <c r="S981" i="3"/>
  <c r="S982" i="3"/>
  <c r="S983" i="3"/>
  <c r="S984" i="3"/>
  <c r="S985" i="3"/>
  <c r="S986" i="3"/>
  <c r="S987" i="3"/>
  <c r="S988" i="3"/>
  <c r="S989" i="3"/>
  <c r="S990" i="3"/>
  <c r="S991" i="3"/>
  <c r="S992" i="3"/>
  <c r="S993" i="3"/>
  <c r="S994" i="3"/>
  <c r="S995" i="3"/>
  <c r="S996" i="3"/>
  <c r="S997" i="3"/>
  <c r="S998" i="3"/>
  <c r="S999" i="3"/>
  <c r="S1000" i="3"/>
  <c r="S1001" i="3"/>
  <c r="S1002" i="3"/>
  <c r="S1003" i="3"/>
  <c r="S1004" i="3"/>
  <c r="S1005" i="3"/>
  <c r="S1006" i="3"/>
  <c r="S1007" i="3"/>
  <c r="S1008" i="3"/>
  <c r="S1009" i="3"/>
  <c r="S1010" i="3"/>
  <c r="S1011" i="3"/>
  <c r="S1012" i="3"/>
  <c r="S1013" i="3"/>
  <c r="S1014" i="3"/>
  <c r="S1015" i="3"/>
  <c r="S1016" i="3"/>
  <c r="S1017" i="3"/>
  <c r="S1018" i="3"/>
  <c r="S1019" i="3"/>
  <c r="S1020" i="3"/>
  <c r="S1021" i="3"/>
  <c r="S1022" i="3"/>
  <c r="S1023" i="3"/>
  <c r="S1024" i="3"/>
  <c r="S1025" i="3"/>
  <c r="S1026" i="3"/>
  <c r="S1027" i="3"/>
  <c r="S1028" i="3"/>
  <c r="S1029" i="3"/>
  <c r="S1030" i="3"/>
  <c r="S1031" i="3"/>
  <c r="S1032" i="3"/>
  <c r="S1033" i="3"/>
  <c r="S1034" i="3"/>
  <c r="S1035" i="3"/>
  <c r="S1036" i="3"/>
  <c r="S1037" i="3"/>
  <c r="S1038" i="3"/>
  <c r="S1039" i="3"/>
  <c r="S1040" i="3"/>
  <c r="S1041" i="3"/>
  <c r="S1042" i="3"/>
  <c r="S1043" i="3"/>
  <c r="S1044" i="3"/>
  <c r="S1045" i="3"/>
  <c r="S1046" i="3"/>
  <c r="S1047" i="3"/>
  <c r="S1048" i="3"/>
  <c r="S1049" i="3"/>
  <c r="S1050" i="3"/>
  <c r="S1051" i="3"/>
  <c r="S1052" i="3"/>
  <c r="S1053" i="3"/>
  <c r="S1054" i="3"/>
  <c r="S1055" i="3"/>
  <c r="S1056" i="3"/>
  <c r="S1057" i="3"/>
  <c r="S1058" i="3"/>
  <c r="S1059" i="3"/>
  <c r="S1060" i="3"/>
  <c r="S1061" i="3"/>
  <c r="S1062" i="3"/>
  <c r="S1063" i="3"/>
  <c r="S1064" i="3"/>
  <c r="S1065" i="3"/>
  <c r="S1066" i="3"/>
  <c r="S1067" i="3"/>
  <c r="S1068" i="3"/>
  <c r="S1069" i="3"/>
  <c r="S1070" i="3"/>
  <c r="S1071" i="3"/>
  <c r="S1072" i="3"/>
  <c r="S1073" i="3"/>
  <c r="S1074" i="3"/>
  <c r="S1075" i="3"/>
  <c r="S1076" i="3"/>
  <c r="S1077" i="3"/>
  <c r="S1078" i="3"/>
  <c r="S1079" i="3"/>
  <c r="S1080" i="3"/>
  <c r="S1081" i="3"/>
  <c r="S1082" i="3"/>
  <c r="S1083" i="3"/>
  <c r="S1084" i="3"/>
  <c r="S1085" i="3"/>
  <c r="S1086" i="3"/>
  <c r="S1087" i="3"/>
  <c r="S1088" i="3"/>
  <c r="S1089" i="3"/>
  <c r="S1090" i="3"/>
  <c r="S1091" i="3"/>
  <c r="S1092" i="3"/>
  <c r="S1093" i="3"/>
  <c r="S1094" i="3"/>
  <c r="S1095" i="3"/>
  <c r="S1096" i="3"/>
  <c r="S1097" i="3"/>
  <c r="S1098" i="3"/>
  <c r="S1099" i="3"/>
  <c r="S1100" i="3"/>
  <c r="S1101" i="3"/>
  <c r="S1102" i="3"/>
  <c r="S1103" i="3"/>
  <c r="S1104" i="3"/>
  <c r="S1105" i="3"/>
  <c r="S1106" i="3"/>
  <c r="S1107" i="3"/>
  <c r="S1108" i="3"/>
  <c r="S1109" i="3"/>
  <c r="S1110" i="3"/>
  <c r="S1111" i="3"/>
  <c r="S1112" i="3"/>
  <c r="S1113" i="3"/>
  <c r="S1114" i="3"/>
  <c r="S1115" i="3"/>
  <c r="S1116" i="3"/>
  <c r="S1117" i="3"/>
  <c r="S1118" i="3"/>
  <c r="S1119" i="3"/>
  <c r="S1120" i="3"/>
  <c r="S1121" i="3"/>
  <c r="S1122" i="3"/>
  <c r="S1123" i="3"/>
  <c r="S1124" i="3"/>
  <c r="S1125" i="3"/>
  <c r="S1126" i="3"/>
  <c r="S1127" i="3"/>
  <c r="S1128" i="3"/>
  <c r="S1129" i="3"/>
  <c r="S1130" i="3"/>
  <c r="S1131" i="3"/>
  <c r="S1132" i="3"/>
  <c r="S1133" i="3"/>
  <c r="S1134" i="3"/>
  <c r="S1135" i="3"/>
  <c r="S1136" i="3"/>
  <c r="S1137" i="3"/>
  <c r="S1138" i="3"/>
  <c r="S1139" i="3"/>
  <c r="S1140" i="3"/>
  <c r="S1141" i="3"/>
  <c r="S1142" i="3"/>
  <c r="S1143" i="3"/>
  <c r="S1144" i="3"/>
  <c r="S1145" i="3"/>
  <c r="S1146" i="3"/>
  <c r="S1147" i="3"/>
  <c r="S1148" i="3"/>
  <c r="S1149" i="3"/>
  <c r="S1150" i="3"/>
  <c r="S1151" i="3"/>
  <c r="S1152" i="3"/>
  <c r="S1153" i="3"/>
  <c r="S1154" i="3"/>
  <c r="S1155" i="3"/>
  <c r="S1156" i="3"/>
  <c r="S1157" i="3"/>
  <c r="S1158" i="3"/>
  <c r="S1159" i="3"/>
  <c r="S1160" i="3"/>
  <c r="S1161" i="3"/>
  <c r="S1162" i="3"/>
  <c r="S1163" i="3"/>
  <c r="S1164" i="3"/>
  <c r="S1165" i="3"/>
  <c r="S1166" i="3"/>
  <c r="S1167" i="3"/>
  <c r="S1168" i="3"/>
  <c r="S1169" i="3"/>
  <c r="S1170" i="3"/>
  <c r="S1171" i="3"/>
  <c r="S1172" i="3"/>
  <c r="S1173" i="3"/>
  <c r="S1174" i="3"/>
  <c r="S1175" i="3"/>
  <c r="S1176" i="3"/>
  <c r="S1177" i="3"/>
  <c r="S1178" i="3"/>
  <c r="S1179" i="3"/>
  <c r="S1180" i="3"/>
  <c r="S1181" i="3"/>
  <c r="S1182" i="3"/>
  <c r="S1183" i="3"/>
  <c r="S1184" i="3"/>
  <c r="S1185" i="3"/>
  <c r="S1186" i="3"/>
  <c r="S1187" i="3"/>
  <c r="S1188" i="3"/>
  <c r="S1189" i="3"/>
  <c r="S1190" i="3"/>
  <c r="S1191" i="3"/>
  <c r="S1192" i="3"/>
  <c r="S1193" i="3"/>
  <c r="S1194" i="3"/>
  <c r="S1195" i="3"/>
  <c r="S1196" i="3"/>
  <c r="S1197" i="3"/>
  <c r="S1198" i="3"/>
  <c r="S1199" i="3"/>
  <c r="S1200" i="3"/>
  <c r="S1201" i="3"/>
  <c r="S1202" i="3"/>
  <c r="S1203" i="3"/>
  <c r="S1204" i="3"/>
  <c r="S1205" i="3"/>
  <c r="S1206" i="3"/>
  <c r="S1207" i="3"/>
  <c r="S1208" i="3"/>
  <c r="S1209" i="3"/>
  <c r="S1210" i="3"/>
  <c r="S1211" i="3"/>
  <c r="S1212" i="3"/>
  <c r="S1213" i="3"/>
  <c r="S1214" i="3"/>
  <c r="S1215" i="3"/>
  <c r="S1216" i="3"/>
  <c r="S1217" i="3"/>
  <c r="S1218" i="3"/>
  <c r="S1219" i="3"/>
  <c r="S1220" i="3"/>
  <c r="S1221" i="3"/>
  <c r="S1222" i="3"/>
  <c r="S1223" i="3"/>
  <c r="S1224" i="3"/>
  <c r="S1225" i="3"/>
  <c r="S1226" i="3"/>
  <c r="S1227" i="3"/>
  <c r="S1228" i="3"/>
  <c r="S1229" i="3"/>
  <c r="S1230" i="3"/>
  <c r="S1231" i="3"/>
  <c r="S1232" i="3"/>
  <c r="S1233" i="3"/>
  <c r="S1234" i="3"/>
  <c r="S1235" i="3"/>
  <c r="S1236" i="3"/>
  <c r="S1237" i="3"/>
  <c r="S1238" i="3"/>
  <c r="S1239" i="3"/>
  <c r="S1240" i="3"/>
  <c r="S1241" i="3"/>
  <c r="S1242" i="3"/>
  <c r="S1243" i="3"/>
  <c r="S1244" i="3"/>
  <c r="S1245" i="3"/>
  <c r="S1246" i="3"/>
  <c r="S1247" i="3"/>
  <c r="S1248" i="3"/>
  <c r="S1249" i="3"/>
  <c r="S1250" i="3"/>
  <c r="S1251" i="3"/>
  <c r="S1252" i="3"/>
  <c r="S1253" i="3"/>
  <c r="S1254" i="3"/>
  <c r="S1255" i="3"/>
  <c r="S1256" i="3"/>
  <c r="S1257" i="3"/>
  <c r="S1258" i="3"/>
  <c r="S1259" i="3"/>
  <c r="S1260" i="3"/>
  <c r="S1261" i="3"/>
  <c r="S1262" i="3"/>
  <c r="S1263" i="3"/>
  <c r="S1264" i="3"/>
  <c r="S1265" i="3"/>
  <c r="S1266" i="3"/>
  <c r="S1267" i="3"/>
  <c r="S1268" i="3"/>
  <c r="S1269" i="3"/>
  <c r="S1270" i="3"/>
  <c r="S1271" i="3"/>
  <c r="S1272" i="3"/>
  <c r="S1273" i="3"/>
  <c r="S1274" i="3"/>
  <c r="S1275" i="3"/>
  <c r="S1276" i="3"/>
  <c r="S1277" i="3"/>
  <c r="S1278" i="3"/>
  <c r="S1279" i="3"/>
  <c r="S1280" i="3"/>
  <c r="S1281" i="3"/>
  <c r="S1282" i="3"/>
  <c r="S1283" i="3"/>
  <c r="S1284" i="3"/>
  <c r="S1285" i="3"/>
  <c r="S1286" i="3"/>
  <c r="S1287" i="3"/>
  <c r="S1288" i="3"/>
  <c r="S1289" i="3"/>
  <c r="S1290" i="3"/>
  <c r="S1291" i="3"/>
  <c r="S1292" i="3"/>
  <c r="S1293" i="3"/>
  <c r="S1294" i="3"/>
  <c r="S1295" i="3"/>
  <c r="S1296" i="3"/>
  <c r="S1297" i="3"/>
  <c r="S1298" i="3"/>
  <c r="S1299" i="3"/>
  <c r="S1300" i="3"/>
  <c r="S1301" i="3"/>
  <c r="S1302" i="3"/>
  <c r="S1303" i="3"/>
  <c r="S1304" i="3"/>
  <c r="S1305" i="3"/>
  <c r="S1306" i="3"/>
  <c r="S1307" i="3"/>
  <c r="S1308" i="3"/>
  <c r="S1309" i="3"/>
  <c r="S1310" i="3"/>
  <c r="S1311" i="3"/>
  <c r="S1312" i="3"/>
  <c r="S1313" i="3"/>
  <c r="S1314" i="3"/>
  <c r="S1315" i="3"/>
  <c r="S1316" i="3"/>
  <c r="S1317" i="3"/>
  <c r="S1318" i="3"/>
  <c r="S1319" i="3"/>
  <c r="S1320" i="3"/>
  <c r="S1321" i="3"/>
  <c r="S1322" i="3"/>
  <c r="S1323" i="3"/>
  <c r="S1324" i="3"/>
  <c r="S1325" i="3"/>
  <c r="S1326" i="3"/>
  <c r="S1327" i="3"/>
  <c r="S1328" i="3"/>
  <c r="S1329" i="3"/>
  <c r="S1330" i="3"/>
  <c r="S1331" i="3"/>
  <c r="S1332" i="3"/>
  <c r="S1333" i="3"/>
  <c r="S1334" i="3"/>
  <c r="S1335" i="3"/>
  <c r="S1336" i="3"/>
  <c r="S1337" i="3"/>
  <c r="S1338" i="3"/>
  <c r="S1339" i="3"/>
  <c r="S1340" i="3"/>
  <c r="S1341" i="3"/>
  <c r="S1342" i="3"/>
  <c r="S1343" i="3"/>
  <c r="S1344" i="3"/>
  <c r="S1345" i="3"/>
  <c r="S1346" i="3"/>
  <c r="S1347" i="3"/>
  <c r="S1348" i="3"/>
  <c r="S1349" i="3"/>
  <c r="S1350" i="3"/>
  <c r="S1351" i="3"/>
  <c r="S1352" i="3"/>
  <c r="S1353" i="3"/>
  <c r="S1354" i="3"/>
  <c r="S1355" i="3"/>
  <c r="S1356" i="3"/>
  <c r="S1357" i="3"/>
  <c r="S1358" i="3"/>
  <c r="S1359" i="3"/>
  <c r="S1360" i="3"/>
  <c r="S1361" i="3"/>
  <c r="S1362" i="3"/>
  <c r="S1363" i="3"/>
  <c r="S1364" i="3"/>
  <c r="S1365" i="3"/>
  <c r="S1366" i="3"/>
  <c r="S1367" i="3"/>
  <c r="S1368" i="3"/>
  <c r="S1369" i="3"/>
  <c r="S1370" i="3"/>
  <c r="S1371" i="3"/>
  <c r="S1372" i="3"/>
  <c r="S1373" i="3"/>
  <c r="S1374" i="3"/>
  <c r="S1375" i="3"/>
  <c r="S1376" i="3"/>
  <c r="S1377" i="3"/>
  <c r="S1378" i="3"/>
  <c r="S1379" i="3"/>
  <c r="S1380" i="3"/>
  <c r="S1381" i="3"/>
  <c r="S1382" i="3"/>
  <c r="S1383" i="3"/>
  <c r="S1384" i="3"/>
  <c r="S1385" i="3"/>
  <c r="S1386" i="3"/>
  <c r="S1387" i="3"/>
  <c r="S1388" i="3"/>
  <c r="S1389" i="3"/>
  <c r="S1390" i="3"/>
  <c r="S1391" i="3"/>
  <c r="S1392" i="3"/>
  <c r="S1393" i="3"/>
  <c r="S1394" i="3"/>
  <c r="S1395" i="3"/>
  <c r="S1396" i="3"/>
  <c r="S1397" i="3"/>
  <c r="S1398" i="3"/>
  <c r="S1399" i="3"/>
  <c r="S1400" i="3"/>
  <c r="S1401" i="3"/>
  <c r="S1402" i="3"/>
  <c r="S1403" i="3"/>
  <c r="S1404" i="3"/>
  <c r="S1405" i="3"/>
  <c r="S1406" i="3"/>
  <c r="S1407" i="3"/>
  <c r="S1408" i="3"/>
  <c r="S1409" i="3"/>
  <c r="S1410" i="3"/>
  <c r="S1411" i="3"/>
  <c r="S1412" i="3"/>
  <c r="S1413" i="3"/>
  <c r="S1414" i="3"/>
  <c r="S1415" i="3"/>
  <c r="S1416" i="3"/>
  <c r="S1417" i="3"/>
  <c r="S1418" i="3"/>
  <c r="S1419" i="3"/>
  <c r="S1420" i="3"/>
  <c r="S1421" i="3"/>
  <c r="S1422" i="3"/>
  <c r="S1423" i="3"/>
  <c r="S1424" i="3"/>
  <c r="S1425" i="3"/>
  <c r="S1426" i="3"/>
  <c r="S1427" i="3"/>
  <c r="S1428" i="3"/>
  <c r="S1429" i="3"/>
  <c r="S1430" i="3"/>
  <c r="S1431" i="3"/>
  <c r="S1432" i="3"/>
  <c r="S1433" i="3"/>
  <c r="S1434" i="3"/>
  <c r="S1435" i="3"/>
  <c r="S1436" i="3"/>
  <c r="S1437" i="3"/>
  <c r="S1438" i="3"/>
  <c r="S1439" i="3"/>
  <c r="S1440" i="3"/>
  <c r="S1441" i="3"/>
  <c r="S1442" i="3"/>
  <c r="S1443" i="3"/>
  <c r="S1444" i="3"/>
  <c r="S1445" i="3"/>
  <c r="S1446" i="3"/>
  <c r="S1447" i="3"/>
  <c r="S1448" i="3"/>
  <c r="S1449" i="3"/>
  <c r="S1450" i="3"/>
  <c r="S1451" i="3"/>
  <c r="S1452" i="3"/>
  <c r="S1453" i="3"/>
  <c r="S1454" i="3"/>
  <c r="S1455" i="3"/>
  <c r="S1456" i="3"/>
  <c r="S1457" i="3"/>
  <c r="S1458" i="3"/>
  <c r="S1459" i="3"/>
  <c r="S1460" i="3"/>
  <c r="S1461" i="3"/>
  <c r="S1462" i="3"/>
  <c r="S1463" i="3"/>
  <c r="S1464" i="3"/>
  <c r="S1465" i="3"/>
  <c r="S1466" i="3"/>
  <c r="S1467" i="3"/>
  <c r="S1468" i="3"/>
  <c r="S1469" i="3"/>
  <c r="S1470" i="3"/>
  <c r="S1471" i="3"/>
  <c r="S1472" i="3"/>
  <c r="S1473" i="3"/>
  <c r="S1474" i="3"/>
  <c r="S1475" i="3"/>
  <c r="S1476" i="3"/>
  <c r="S1477" i="3"/>
  <c r="S1478" i="3"/>
  <c r="S1479" i="3"/>
  <c r="S1480" i="3"/>
  <c r="S1481" i="3"/>
  <c r="S1482" i="3"/>
  <c r="S1483" i="3"/>
  <c r="S1484" i="3"/>
  <c r="S1485" i="3"/>
  <c r="S1486" i="3"/>
  <c r="S1487" i="3"/>
  <c r="S1488" i="3"/>
  <c r="S1489" i="3"/>
  <c r="S1490" i="3"/>
  <c r="S1491" i="3"/>
  <c r="S1492" i="3"/>
  <c r="S1493" i="3"/>
  <c r="S1494" i="3"/>
  <c r="S1495" i="3"/>
  <c r="S1496" i="3"/>
  <c r="S1497" i="3"/>
  <c r="S1498" i="3"/>
  <c r="S1499" i="3"/>
  <c r="S1500" i="3"/>
  <c r="S1501" i="3"/>
  <c r="S1502" i="3"/>
  <c r="S1503" i="3"/>
  <c r="S1504" i="3"/>
  <c r="S1505" i="3"/>
  <c r="S1506" i="3"/>
  <c r="S1507" i="3"/>
  <c r="S1508" i="3"/>
  <c r="S1509" i="3"/>
  <c r="S1510" i="3"/>
  <c r="S1511" i="3"/>
  <c r="S1512" i="3"/>
  <c r="S1513" i="3"/>
  <c r="S1514" i="3"/>
  <c r="S1515" i="3"/>
  <c r="S1516" i="3"/>
  <c r="S1517" i="3"/>
  <c r="S1518" i="3"/>
  <c r="S1519" i="3"/>
  <c r="S1520" i="3"/>
  <c r="S1521" i="3"/>
  <c r="S1522" i="3"/>
  <c r="S1523" i="3"/>
  <c r="S1524" i="3"/>
  <c r="S1525" i="3"/>
  <c r="S1526" i="3"/>
  <c r="S1527" i="3"/>
  <c r="S1528" i="3"/>
  <c r="S1529" i="3"/>
  <c r="S1530" i="3"/>
  <c r="S1531" i="3"/>
  <c r="S1532" i="3"/>
  <c r="S1533" i="3"/>
  <c r="S1534" i="3"/>
  <c r="S1535" i="3"/>
  <c r="S1536" i="3"/>
  <c r="S1537" i="3"/>
  <c r="S1538" i="3"/>
  <c r="S1539" i="3"/>
  <c r="S1540" i="3"/>
  <c r="S1541" i="3"/>
  <c r="S1542" i="3"/>
  <c r="S1543" i="3"/>
  <c r="S1544" i="3"/>
  <c r="S1545" i="3"/>
  <c r="S1546" i="3"/>
  <c r="S1547" i="3"/>
  <c r="S1548" i="3"/>
  <c r="S1549" i="3"/>
  <c r="S1550" i="3"/>
  <c r="S1551" i="3"/>
  <c r="S1552" i="3"/>
  <c r="S1553" i="3"/>
  <c r="S1554" i="3"/>
  <c r="S1555" i="3"/>
  <c r="S1556" i="3"/>
  <c r="S1557" i="3"/>
  <c r="S1558" i="3"/>
  <c r="S1559" i="3"/>
  <c r="S1560" i="3"/>
  <c r="S1561" i="3"/>
  <c r="S1562" i="3"/>
  <c r="S1563" i="3"/>
  <c r="S1564" i="3"/>
  <c r="S1565" i="3"/>
  <c r="S1566" i="3"/>
  <c r="S1567" i="3"/>
  <c r="S1568" i="3"/>
  <c r="S1569" i="3"/>
  <c r="S1570" i="3"/>
  <c r="S1571" i="3"/>
  <c r="S1572" i="3"/>
  <c r="S1573" i="3"/>
  <c r="S1574" i="3"/>
  <c r="S1575" i="3"/>
  <c r="S1576" i="3"/>
  <c r="S1577" i="3"/>
  <c r="S1578" i="3"/>
  <c r="S1579" i="3"/>
  <c r="S1580" i="3"/>
  <c r="S1581" i="3"/>
  <c r="S1582" i="3"/>
  <c r="S1583" i="3"/>
  <c r="S1584" i="3"/>
  <c r="S1585" i="3"/>
  <c r="S1586" i="3"/>
  <c r="S1587" i="3"/>
  <c r="S1588" i="3"/>
  <c r="S1589" i="3"/>
  <c r="S1590" i="3"/>
  <c r="S1591" i="3"/>
  <c r="S1592" i="3"/>
  <c r="S1593" i="3"/>
  <c r="S1594" i="3"/>
  <c r="S1595" i="3"/>
  <c r="S1596" i="3"/>
  <c r="S1597" i="3"/>
  <c r="S1598" i="3"/>
  <c r="S1599" i="3"/>
  <c r="S1600" i="3"/>
  <c r="S1601" i="3"/>
  <c r="S1602" i="3"/>
  <c r="S1603" i="3"/>
  <c r="S1604" i="3"/>
  <c r="S1605" i="3"/>
  <c r="S1606" i="3"/>
  <c r="S1607" i="3"/>
  <c r="S1608" i="3"/>
  <c r="S1609" i="3"/>
  <c r="S1610" i="3"/>
  <c r="S1611" i="3"/>
  <c r="S1612" i="3"/>
  <c r="S1613" i="3"/>
  <c r="S1614" i="3"/>
  <c r="S1615" i="3"/>
  <c r="S1616" i="3"/>
  <c r="S1617" i="3"/>
  <c r="S1618" i="3"/>
  <c r="S1619" i="3"/>
  <c r="S1620" i="3"/>
  <c r="S1621" i="3"/>
  <c r="S1622" i="3"/>
  <c r="S1623" i="3"/>
  <c r="S1624" i="3"/>
  <c r="S1625" i="3"/>
  <c r="S1626" i="3"/>
  <c r="S1627" i="3"/>
  <c r="S1628" i="3"/>
  <c r="S1629" i="3"/>
  <c r="S1630" i="3"/>
  <c r="S1631" i="3"/>
  <c r="S1632" i="3"/>
  <c r="S1633" i="3"/>
  <c r="S1634" i="3"/>
  <c r="S1635" i="3"/>
  <c r="S1636" i="3"/>
  <c r="S1637" i="3"/>
  <c r="S1638" i="3"/>
  <c r="S1639" i="3"/>
  <c r="S1640" i="3"/>
  <c r="S1641" i="3"/>
  <c r="S1642" i="3"/>
  <c r="S1643" i="3"/>
  <c r="S1644" i="3"/>
  <c r="S1645" i="3"/>
  <c r="S1646" i="3"/>
  <c r="S1647" i="3"/>
  <c r="S1648" i="3"/>
  <c r="S1649" i="3"/>
  <c r="S1650" i="3"/>
  <c r="S1651" i="3"/>
  <c r="S1652" i="3"/>
  <c r="S1653" i="3"/>
  <c r="S1654" i="3"/>
  <c r="S1655" i="3"/>
  <c r="S1656" i="3"/>
  <c r="S1657" i="3"/>
  <c r="S1658" i="3"/>
  <c r="S1659" i="3"/>
  <c r="S1660" i="3"/>
  <c r="S1661" i="3"/>
  <c r="S1662" i="3"/>
  <c r="S1663" i="3"/>
  <c r="S1664" i="3"/>
  <c r="S1665" i="3"/>
  <c r="S1666" i="3"/>
  <c r="S1667" i="3"/>
  <c r="S1668" i="3"/>
  <c r="S1669" i="3"/>
  <c r="S1670" i="3"/>
  <c r="S1671" i="3"/>
  <c r="S1672" i="3"/>
  <c r="S1673" i="3"/>
  <c r="S1674" i="3"/>
  <c r="S1675" i="3"/>
  <c r="S1676" i="3"/>
  <c r="S1677" i="3"/>
  <c r="S1678" i="3"/>
  <c r="S1679" i="3"/>
  <c r="S1680" i="3"/>
  <c r="S1681" i="3"/>
  <c r="S1682" i="3"/>
  <c r="S1683" i="3"/>
  <c r="S1684" i="3"/>
  <c r="S1685" i="3"/>
  <c r="S1686" i="3"/>
  <c r="S1687" i="3"/>
  <c r="S1688" i="3"/>
  <c r="S1689" i="3"/>
  <c r="S1690" i="3"/>
  <c r="S1691" i="3"/>
  <c r="S1692" i="3"/>
  <c r="S1693" i="3"/>
  <c r="S1694" i="3"/>
  <c r="S1695" i="3"/>
  <c r="S1696" i="3"/>
  <c r="S1697" i="3"/>
  <c r="S1698" i="3"/>
  <c r="S1699" i="3"/>
  <c r="S1700" i="3"/>
  <c r="S1701" i="3"/>
  <c r="S1702" i="3"/>
  <c r="S1703" i="3"/>
  <c r="S1704" i="3"/>
  <c r="S1705" i="3"/>
  <c r="S1706" i="3"/>
  <c r="S1707" i="3"/>
  <c r="S1708" i="3"/>
  <c r="S1709" i="3"/>
  <c r="S1710" i="3"/>
  <c r="S1711" i="3"/>
  <c r="S1712" i="3"/>
  <c r="S1713" i="3"/>
  <c r="S1714" i="3"/>
  <c r="S1715" i="3"/>
  <c r="S1716" i="3"/>
  <c r="S1717" i="3"/>
  <c r="S1718" i="3"/>
  <c r="S1719" i="3"/>
  <c r="S1720" i="3"/>
  <c r="S1721" i="3"/>
  <c r="S1722" i="3"/>
  <c r="S1723" i="3"/>
  <c r="S1724" i="3"/>
  <c r="S1725" i="3"/>
  <c r="S1726" i="3"/>
  <c r="S1727" i="3"/>
  <c r="S1728" i="3"/>
  <c r="S1729" i="3"/>
  <c r="S1730" i="3"/>
  <c r="S1731" i="3"/>
  <c r="S1732" i="3"/>
  <c r="S1733" i="3"/>
  <c r="S1734" i="3"/>
  <c r="S1735" i="3"/>
  <c r="S1736" i="3"/>
  <c r="S1737" i="3"/>
  <c r="S1738" i="3"/>
  <c r="S1739" i="3"/>
  <c r="S1740" i="3"/>
  <c r="S1741" i="3"/>
  <c r="S1742" i="3"/>
  <c r="S1743" i="3"/>
  <c r="S1744" i="3"/>
  <c r="S1745" i="3"/>
  <c r="S1746" i="3"/>
  <c r="S1747" i="3"/>
  <c r="S1748" i="3"/>
  <c r="S1749" i="3"/>
  <c r="S1750" i="3"/>
  <c r="S1751" i="3"/>
  <c r="S1752" i="3"/>
  <c r="S1753" i="3"/>
  <c r="S1754" i="3"/>
  <c r="S1755" i="3"/>
  <c r="S1756" i="3"/>
  <c r="S1757" i="3"/>
  <c r="S1758" i="3"/>
  <c r="S1759" i="3"/>
  <c r="S1760" i="3"/>
  <c r="S1761" i="3"/>
  <c r="S1762" i="3"/>
  <c r="S1763" i="3"/>
  <c r="S1764" i="3"/>
  <c r="S1765" i="3"/>
  <c r="S1766" i="3"/>
  <c r="S1767" i="3"/>
  <c r="S1768" i="3"/>
  <c r="S1769" i="3"/>
  <c r="S1770" i="3"/>
  <c r="S1771" i="3"/>
  <c r="S1772" i="3"/>
  <c r="S1773" i="3"/>
  <c r="S1774" i="3"/>
  <c r="S1775" i="3"/>
  <c r="S1776" i="3"/>
  <c r="S1777" i="3"/>
  <c r="S1778" i="3"/>
  <c r="S1779" i="3"/>
  <c r="S1780" i="3"/>
  <c r="S1781" i="3"/>
  <c r="S1782" i="3"/>
  <c r="S1783" i="3"/>
  <c r="S1784" i="3"/>
  <c r="S1785" i="3"/>
  <c r="S1786" i="3"/>
  <c r="S1787" i="3"/>
  <c r="S1788" i="3"/>
  <c r="S1789" i="3"/>
  <c r="S1790" i="3"/>
  <c r="S1791" i="3"/>
  <c r="S1792" i="3"/>
  <c r="S1793" i="3"/>
  <c r="S1794" i="3"/>
  <c r="S1795" i="3"/>
  <c r="S1796" i="3"/>
  <c r="S1797" i="3"/>
  <c r="S1798" i="3"/>
  <c r="S1799" i="3"/>
  <c r="S1800" i="3"/>
  <c r="S1801" i="3"/>
  <c r="S1802" i="3"/>
  <c r="S1803" i="3"/>
  <c r="S1804" i="3"/>
  <c r="S1805" i="3"/>
  <c r="S1806" i="3"/>
  <c r="S1807" i="3"/>
  <c r="S1808" i="3"/>
  <c r="S1809" i="3"/>
  <c r="S1810" i="3"/>
  <c r="S1811" i="3"/>
  <c r="S1812" i="3"/>
  <c r="S1813" i="3"/>
  <c r="S1814" i="3"/>
  <c r="S1815" i="3"/>
  <c r="S1816" i="3"/>
  <c r="S1817" i="3"/>
  <c r="S1818" i="3"/>
  <c r="S1819" i="3"/>
  <c r="S1820" i="3"/>
  <c r="S1821" i="3"/>
  <c r="S1822" i="3"/>
  <c r="S1823" i="3"/>
  <c r="S1824" i="3"/>
  <c r="S1825" i="3"/>
  <c r="S1826" i="3"/>
  <c r="S1827" i="3"/>
  <c r="S1828" i="3"/>
  <c r="S1829" i="3"/>
  <c r="S1830" i="3"/>
  <c r="S1831" i="3"/>
  <c r="S1832" i="3"/>
  <c r="S1833" i="3"/>
  <c r="S1834" i="3"/>
  <c r="S1835" i="3"/>
  <c r="S1836" i="3"/>
  <c r="S1837" i="3"/>
  <c r="S1838" i="3"/>
  <c r="S1839" i="3"/>
  <c r="S1840" i="3"/>
  <c r="S1841" i="3"/>
  <c r="S1842" i="3"/>
  <c r="S1843" i="3"/>
  <c r="S1844" i="3"/>
  <c r="S1845" i="3"/>
  <c r="S1846" i="3"/>
  <c r="S1847" i="3"/>
  <c r="S1848" i="3"/>
  <c r="S1849" i="3"/>
  <c r="S1850" i="3"/>
  <c r="S1851" i="3"/>
  <c r="S1852" i="3"/>
  <c r="S1853" i="3"/>
  <c r="S1854" i="3"/>
  <c r="S1855" i="3"/>
  <c r="S1856" i="3"/>
  <c r="S1857" i="3"/>
  <c r="S1858" i="3"/>
  <c r="S1859" i="3"/>
  <c r="S1860" i="3"/>
  <c r="S1861" i="3"/>
  <c r="S1862" i="3"/>
  <c r="S1863" i="3"/>
  <c r="S1864" i="3"/>
  <c r="S1865" i="3"/>
  <c r="S1866" i="3"/>
  <c r="S1867" i="3"/>
  <c r="S1868" i="3"/>
  <c r="S1869" i="3"/>
  <c r="S1870" i="3"/>
  <c r="S1871" i="3"/>
  <c r="S1872" i="3"/>
  <c r="S1873" i="3"/>
  <c r="S1874" i="3"/>
  <c r="S1875" i="3"/>
  <c r="S1876" i="3"/>
  <c r="S1877" i="3"/>
  <c r="S1878" i="3"/>
  <c r="S1879" i="3"/>
  <c r="S1880" i="3"/>
  <c r="S1881" i="3"/>
  <c r="S1882" i="3"/>
  <c r="S1883" i="3"/>
  <c r="S1884" i="3"/>
  <c r="S1885" i="3"/>
  <c r="S1886" i="3"/>
  <c r="S1887" i="3"/>
  <c r="S1888" i="3"/>
  <c r="S1889" i="3"/>
  <c r="S1890" i="3"/>
  <c r="S1891" i="3"/>
  <c r="S1892" i="3"/>
  <c r="S1893" i="3"/>
  <c r="S1894" i="3"/>
  <c r="S1895" i="3"/>
  <c r="S1896" i="3"/>
  <c r="S1897" i="3"/>
  <c r="S1898" i="3"/>
  <c r="S1899" i="3"/>
  <c r="S1900" i="3"/>
  <c r="S1901" i="3"/>
  <c r="S1902" i="3"/>
  <c r="S1903" i="3"/>
  <c r="S1904" i="3"/>
  <c r="S1905" i="3"/>
  <c r="S1906" i="3"/>
  <c r="S1907" i="3"/>
  <c r="S1908" i="3"/>
  <c r="S1909" i="3"/>
  <c r="S1910" i="3"/>
  <c r="S1911" i="3"/>
  <c r="S1912" i="3"/>
  <c r="S1913" i="3"/>
  <c r="S1914" i="3"/>
  <c r="S1915" i="3"/>
  <c r="S1916" i="3"/>
  <c r="S1917" i="3"/>
  <c r="S1918" i="3"/>
  <c r="S1919" i="3"/>
  <c r="S1920" i="3"/>
  <c r="S1921" i="3"/>
  <c r="S1922" i="3"/>
  <c r="S1923" i="3"/>
  <c r="S1924" i="3"/>
  <c r="S1925" i="3"/>
  <c r="S1926" i="3"/>
  <c r="S1927" i="3"/>
  <c r="S1928" i="3"/>
  <c r="S1929" i="3"/>
  <c r="S1930" i="3"/>
  <c r="S1931" i="3"/>
  <c r="S1932" i="3"/>
  <c r="S1933" i="3"/>
  <c r="S1934" i="3"/>
  <c r="S1935" i="3"/>
  <c r="S1936" i="3"/>
  <c r="S1937" i="3"/>
  <c r="S1938" i="3"/>
  <c r="S1939" i="3"/>
  <c r="S1940" i="3"/>
  <c r="S1941" i="3"/>
  <c r="S1942" i="3"/>
  <c r="S1943" i="3"/>
  <c r="S1944" i="3"/>
  <c r="S1945" i="3"/>
  <c r="S1946" i="3"/>
  <c r="S1947" i="3"/>
  <c r="S1948" i="3"/>
  <c r="S1949" i="3"/>
  <c r="S1950" i="3"/>
  <c r="S1951" i="3"/>
  <c r="S1952" i="3"/>
  <c r="S1953" i="3"/>
  <c r="S1954" i="3"/>
  <c r="S1955" i="3"/>
  <c r="S1956" i="3"/>
  <c r="S1957" i="3"/>
  <c r="S1958" i="3"/>
  <c r="S1959" i="3"/>
  <c r="S1960" i="3"/>
  <c r="S1961" i="3"/>
  <c r="S1962" i="3"/>
  <c r="S1963" i="3"/>
  <c r="S1964" i="3"/>
  <c r="S1965" i="3"/>
  <c r="S1966" i="3"/>
  <c r="S1967" i="3"/>
  <c r="S1968" i="3"/>
  <c r="S1969" i="3"/>
  <c r="S1970" i="3"/>
  <c r="S1971" i="3"/>
  <c r="S1972" i="3"/>
  <c r="S1973" i="3"/>
  <c r="S1974" i="3"/>
  <c r="S1975" i="3"/>
  <c r="S1976" i="3"/>
  <c r="S1977" i="3"/>
  <c r="S1978" i="3"/>
  <c r="S1979" i="3"/>
  <c r="S1980" i="3"/>
  <c r="S1981" i="3"/>
  <c r="S1982" i="3"/>
  <c r="S1983" i="3"/>
  <c r="S1984" i="3"/>
  <c r="S1985" i="3"/>
  <c r="S1986" i="3"/>
  <c r="S1987" i="3"/>
  <c r="S1988" i="3"/>
  <c r="S1989" i="3"/>
  <c r="S1990" i="3"/>
  <c r="S1991" i="3"/>
  <c r="S1992" i="3"/>
  <c r="S1993" i="3"/>
  <c r="S1994" i="3"/>
  <c r="S1995" i="3"/>
  <c r="S1996" i="3"/>
  <c r="S1997" i="3"/>
  <c r="S1998" i="3"/>
  <c r="S1999" i="3"/>
  <c r="S2000" i="3"/>
  <c r="S2001" i="3"/>
  <c r="S2002" i="3"/>
  <c r="S2003" i="3"/>
  <c r="S2004" i="3"/>
  <c r="S2005" i="3"/>
  <c r="S2006" i="3"/>
  <c r="S2007" i="3"/>
  <c r="S2008" i="3"/>
  <c r="S2009" i="3"/>
  <c r="S2010" i="3"/>
  <c r="S2011" i="3"/>
  <c r="S2012" i="3"/>
  <c r="S2013" i="3"/>
  <c r="S2014" i="3"/>
  <c r="S2015" i="3"/>
  <c r="S2016" i="3"/>
  <c r="S2017" i="3"/>
  <c r="S2018" i="3"/>
  <c r="S2019" i="3"/>
  <c r="S2020" i="3"/>
  <c r="S2021" i="3"/>
  <c r="S2022" i="3"/>
  <c r="S2023" i="3"/>
  <c r="S2024" i="3"/>
  <c r="S2025" i="3"/>
  <c r="S2026" i="3"/>
  <c r="S2027" i="3"/>
  <c r="S2028" i="3"/>
  <c r="S2029" i="3"/>
  <c r="S2030" i="3"/>
  <c r="S2031" i="3"/>
  <c r="S2032" i="3"/>
  <c r="S2033" i="3"/>
  <c r="S2034" i="3"/>
  <c r="S2035" i="3"/>
  <c r="S2036" i="3"/>
  <c r="S2037" i="3"/>
  <c r="S2038" i="3"/>
  <c r="S2039" i="3"/>
  <c r="S2040" i="3"/>
  <c r="S2041" i="3"/>
  <c r="S2042" i="3"/>
  <c r="S2043" i="3"/>
  <c r="S2044" i="3"/>
  <c r="S2045" i="3"/>
  <c r="S2046" i="3"/>
  <c r="S2047" i="3"/>
  <c r="S2048" i="3"/>
  <c r="S2049" i="3"/>
  <c r="S2050" i="3"/>
  <c r="S2051" i="3"/>
  <c r="S2052" i="3"/>
  <c r="S2053" i="3"/>
  <c r="S2054" i="3"/>
  <c r="S2055" i="3"/>
  <c r="S2056" i="3"/>
  <c r="S2057" i="3"/>
  <c r="S2058" i="3"/>
  <c r="S2059" i="3"/>
  <c r="S2060" i="3"/>
  <c r="S2061" i="3"/>
  <c r="S2062" i="3"/>
  <c r="S2063" i="3"/>
  <c r="S2064" i="3"/>
  <c r="S2065" i="3"/>
  <c r="S2066" i="3"/>
  <c r="S2067" i="3"/>
  <c r="S2068" i="3"/>
  <c r="S2069" i="3"/>
  <c r="S2070" i="3"/>
  <c r="S2071" i="3"/>
  <c r="S2072" i="3"/>
  <c r="S2073" i="3"/>
  <c r="S2074" i="3"/>
  <c r="S2075" i="3"/>
  <c r="S2076" i="3"/>
  <c r="S2077" i="3"/>
  <c r="S2078" i="3"/>
  <c r="S2079" i="3"/>
  <c r="S2080" i="3"/>
  <c r="S2081" i="3"/>
  <c r="S2082" i="3"/>
  <c r="S2083" i="3"/>
  <c r="S2084" i="3"/>
  <c r="S2085" i="3"/>
  <c r="S2086" i="3"/>
  <c r="S2087" i="3"/>
  <c r="S2088" i="3"/>
  <c r="S2089" i="3"/>
  <c r="S2090" i="3"/>
  <c r="S2091" i="3"/>
  <c r="S2092" i="3"/>
  <c r="S2093" i="3"/>
  <c r="S2094" i="3"/>
  <c r="S2095" i="3"/>
  <c r="S2096" i="3"/>
  <c r="S2097" i="3"/>
  <c r="S2098" i="3"/>
  <c r="S2099" i="3"/>
  <c r="S2100" i="3"/>
  <c r="S2101" i="3"/>
  <c r="S2102" i="3"/>
  <c r="S2103" i="3"/>
  <c r="S2104" i="3"/>
  <c r="S2105" i="3"/>
  <c r="S2106" i="3"/>
  <c r="S2107" i="3"/>
  <c r="S2108" i="3"/>
  <c r="S2109" i="3"/>
  <c r="S2110" i="3"/>
  <c r="S2111" i="3"/>
  <c r="S2112" i="3"/>
  <c r="S2113" i="3"/>
  <c r="S2114" i="3"/>
  <c r="S2115" i="3"/>
  <c r="S2116" i="3"/>
  <c r="S2117" i="3"/>
  <c r="S2118" i="3"/>
  <c r="S2119" i="3"/>
  <c r="S2120" i="3"/>
  <c r="S2121" i="3"/>
  <c r="S2122" i="3"/>
  <c r="S2123" i="3"/>
  <c r="S2124" i="3"/>
  <c r="S2125" i="3"/>
  <c r="S2126" i="3"/>
  <c r="S2127" i="3"/>
  <c r="S2128" i="3"/>
  <c r="S2129" i="3"/>
  <c r="S2130" i="3"/>
  <c r="S2131" i="3"/>
  <c r="S2132" i="3"/>
  <c r="S2133" i="3"/>
  <c r="S2134" i="3"/>
  <c r="S2135" i="3"/>
  <c r="S2136" i="3"/>
  <c r="S2137" i="3"/>
  <c r="S2138" i="3"/>
  <c r="S2139" i="3"/>
  <c r="S2140" i="3"/>
  <c r="S2141" i="3"/>
  <c r="S2142" i="3"/>
  <c r="S2143" i="3"/>
  <c r="S2144" i="3"/>
  <c r="S2145" i="3"/>
  <c r="S2146" i="3"/>
  <c r="S2147" i="3"/>
  <c r="S2148" i="3"/>
  <c r="S2149" i="3"/>
  <c r="S2150" i="3"/>
  <c r="S2151" i="3"/>
  <c r="S2152" i="3"/>
  <c r="S2153" i="3"/>
  <c r="S2154" i="3"/>
  <c r="S2155" i="3"/>
  <c r="S2156" i="3"/>
  <c r="S2157" i="3"/>
  <c r="S2158" i="3"/>
  <c r="S2159" i="3"/>
  <c r="S2160" i="3"/>
  <c r="S2161" i="3"/>
  <c r="S2162" i="3"/>
  <c r="S2163" i="3"/>
  <c r="S2164" i="3"/>
  <c r="S2165" i="3"/>
  <c r="S2166" i="3"/>
  <c r="S2167" i="3"/>
  <c r="S2168" i="3"/>
  <c r="S2169" i="3"/>
  <c r="S2170" i="3"/>
  <c r="S2171" i="3"/>
  <c r="S2172" i="3"/>
  <c r="S2173" i="3"/>
  <c r="S2174" i="3"/>
  <c r="S2175" i="3"/>
  <c r="S2176" i="3"/>
  <c r="S2177" i="3"/>
  <c r="S2178" i="3"/>
  <c r="S2179" i="3"/>
  <c r="S2180" i="3"/>
  <c r="S2181" i="3"/>
  <c r="S2182" i="3"/>
  <c r="S2183" i="3"/>
  <c r="S2184" i="3"/>
  <c r="S2185" i="3"/>
  <c r="S2186" i="3"/>
  <c r="S2187" i="3"/>
  <c r="S2188" i="3"/>
  <c r="S2189" i="3"/>
  <c r="S2190" i="3"/>
  <c r="S2191" i="3"/>
  <c r="S2192" i="3"/>
  <c r="S2193" i="3"/>
  <c r="S2194" i="3"/>
  <c r="S2195" i="3"/>
  <c r="S2196" i="3"/>
  <c r="S2197" i="3"/>
  <c r="S2198" i="3"/>
  <c r="S2199" i="3"/>
  <c r="S2200" i="3"/>
  <c r="S2201" i="3"/>
  <c r="S2202" i="3"/>
  <c r="S2203" i="3"/>
  <c r="S2204" i="3"/>
  <c r="S2205" i="3"/>
  <c r="S2206" i="3"/>
  <c r="S2207" i="3"/>
  <c r="S2208" i="3"/>
  <c r="S2209" i="3"/>
  <c r="S2210" i="3"/>
  <c r="S2211" i="3"/>
  <c r="S2212" i="3"/>
  <c r="S2213" i="3"/>
  <c r="S2214" i="3"/>
  <c r="S2215" i="3"/>
  <c r="S2216" i="3"/>
  <c r="S2217" i="3"/>
  <c r="S2218" i="3"/>
  <c r="S2219" i="3"/>
  <c r="S2220" i="3"/>
  <c r="S2221" i="3"/>
  <c r="S2222" i="3"/>
  <c r="S2223" i="3"/>
  <c r="S2224" i="3"/>
  <c r="S2225" i="3"/>
  <c r="S2226" i="3"/>
  <c r="S2227" i="3"/>
  <c r="S2228" i="3"/>
  <c r="S2229" i="3"/>
  <c r="S2230" i="3"/>
  <c r="S2231" i="3"/>
  <c r="S2232" i="3"/>
  <c r="S2233" i="3"/>
  <c r="S2234" i="3"/>
  <c r="S2235" i="3"/>
  <c r="S2236" i="3"/>
  <c r="S2237" i="3"/>
  <c r="S2238" i="3"/>
  <c r="S2239" i="3"/>
  <c r="S2240" i="3"/>
  <c r="S2241" i="3"/>
  <c r="S2242" i="3"/>
  <c r="S2243" i="3"/>
  <c r="S2244" i="3"/>
  <c r="S2245" i="3"/>
  <c r="S2246" i="3"/>
  <c r="S2247" i="3"/>
  <c r="S2248" i="3"/>
  <c r="S2249" i="3"/>
  <c r="S2250" i="3"/>
  <c r="S2251" i="3"/>
  <c r="S2252" i="3"/>
  <c r="S2253" i="3"/>
  <c r="S2254" i="3"/>
  <c r="S2255" i="3"/>
  <c r="S2256" i="3"/>
  <c r="S2257" i="3"/>
  <c r="S2258" i="3"/>
  <c r="S2259" i="3"/>
  <c r="S2260" i="3"/>
  <c r="S2261" i="3"/>
  <c r="S2262" i="3"/>
  <c r="S2263" i="3"/>
  <c r="S2264" i="3"/>
  <c r="S2265" i="3"/>
  <c r="S2266" i="3"/>
  <c r="S2267" i="3"/>
  <c r="S2268" i="3"/>
  <c r="S2269" i="3"/>
  <c r="S2270" i="3"/>
  <c r="S2271" i="3"/>
  <c r="S2272" i="3"/>
  <c r="S2273" i="3"/>
  <c r="S2274" i="3"/>
  <c r="S2275" i="3"/>
  <c r="S2276" i="3"/>
  <c r="S2277" i="3"/>
  <c r="S2278" i="3"/>
  <c r="S2279" i="3"/>
  <c r="S2280" i="3"/>
  <c r="S2281" i="3"/>
  <c r="S2282" i="3"/>
  <c r="S2283" i="3"/>
  <c r="S2284" i="3"/>
  <c r="S2285" i="3"/>
  <c r="S2286" i="3"/>
  <c r="S2287" i="3"/>
  <c r="S2288" i="3"/>
  <c r="S2289" i="3"/>
  <c r="S2290" i="3"/>
  <c r="S2291" i="3"/>
  <c r="S2292" i="3"/>
  <c r="S2293" i="3"/>
  <c r="S2294" i="3"/>
  <c r="S2295" i="3"/>
  <c r="S2296" i="3"/>
  <c r="S2297" i="3"/>
  <c r="S2298" i="3"/>
  <c r="S2299" i="3"/>
  <c r="S2300" i="3"/>
  <c r="S2301" i="3"/>
  <c r="S2302" i="3"/>
  <c r="S2303" i="3"/>
  <c r="S2304" i="3"/>
  <c r="S2305" i="3"/>
  <c r="S2306" i="3"/>
  <c r="S2307" i="3"/>
  <c r="S2308" i="3"/>
  <c r="S2309" i="3"/>
  <c r="S2310" i="3"/>
  <c r="S2311" i="3"/>
  <c r="S2312" i="3"/>
  <c r="S2313" i="3"/>
  <c r="S2314" i="3"/>
  <c r="S2315" i="3"/>
  <c r="S2316" i="3"/>
  <c r="S2317" i="3"/>
  <c r="S2318" i="3"/>
  <c r="S2319" i="3"/>
  <c r="S2320" i="3"/>
  <c r="S2321" i="3"/>
  <c r="S2322" i="3"/>
  <c r="S2323" i="3"/>
  <c r="S2324" i="3"/>
  <c r="S2325" i="3"/>
  <c r="S2326" i="3"/>
  <c r="S2327" i="3"/>
  <c r="S2328" i="3"/>
  <c r="S2329" i="3"/>
  <c r="S2330" i="3"/>
  <c r="S2331" i="3"/>
  <c r="S2332" i="3"/>
  <c r="S2333" i="3"/>
  <c r="S2334" i="3"/>
  <c r="S2335" i="3"/>
  <c r="S2336" i="3"/>
  <c r="S2337" i="3"/>
  <c r="S2338" i="3"/>
  <c r="S2339" i="3"/>
  <c r="S2340" i="3"/>
  <c r="S2341" i="3"/>
  <c r="S2342" i="3"/>
  <c r="S2343" i="3"/>
  <c r="S2344" i="3"/>
  <c r="S2345" i="3"/>
  <c r="S2346" i="3"/>
  <c r="S2347" i="3"/>
  <c r="S2348" i="3"/>
  <c r="S2349" i="3"/>
  <c r="S2350" i="3"/>
  <c r="S2351" i="3"/>
  <c r="S2352" i="3"/>
  <c r="S2353" i="3"/>
  <c r="S2354" i="3"/>
  <c r="S2355" i="3"/>
  <c r="S2356" i="3"/>
  <c r="S2357" i="3"/>
  <c r="S2358" i="3"/>
  <c r="S2359" i="3"/>
  <c r="S2360" i="3"/>
  <c r="S2361" i="3"/>
  <c r="S2362" i="3"/>
  <c r="S2363" i="3"/>
  <c r="S2364" i="3"/>
  <c r="S2365" i="3"/>
  <c r="S2366" i="3"/>
  <c r="S2367" i="3"/>
  <c r="S2368" i="3"/>
  <c r="S2369" i="3"/>
  <c r="S2370" i="3"/>
  <c r="S2371" i="3"/>
  <c r="S2372" i="3"/>
  <c r="S2373" i="3"/>
  <c r="S2374" i="3"/>
  <c r="S2375" i="3"/>
  <c r="S2376" i="3"/>
  <c r="S2377" i="3"/>
  <c r="S2378" i="3"/>
  <c r="S2379" i="3"/>
  <c r="S2380" i="3"/>
  <c r="S2381" i="3"/>
  <c r="S2382" i="3"/>
  <c r="S2383" i="3"/>
  <c r="S2384" i="3"/>
  <c r="S2385" i="3"/>
  <c r="S2386" i="3"/>
  <c r="S2387" i="3"/>
  <c r="S2388" i="3"/>
  <c r="S2389" i="3"/>
  <c r="S2390" i="3"/>
  <c r="S2391" i="3"/>
  <c r="S2392" i="3"/>
  <c r="S2393" i="3"/>
  <c r="S2394" i="3"/>
  <c r="S2395" i="3"/>
  <c r="S2396" i="3"/>
  <c r="S2397" i="3"/>
  <c r="S2398" i="3"/>
  <c r="S2399" i="3"/>
  <c r="S2400" i="3"/>
  <c r="S2401" i="3"/>
  <c r="S2402" i="3"/>
  <c r="S2403" i="3"/>
  <c r="S2404" i="3"/>
  <c r="S2405" i="3"/>
  <c r="S2406" i="3"/>
  <c r="S2407" i="3"/>
  <c r="S2408" i="3"/>
  <c r="S2409" i="3"/>
  <c r="S2410" i="3"/>
  <c r="S2411" i="3"/>
  <c r="S2412" i="3"/>
  <c r="S2413" i="3"/>
  <c r="S2414" i="3"/>
  <c r="S2415" i="3"/>
  <c r="S2416" i="3"/>
  <c r="S2417" i="3"/>
  <c r="S2418" i="3"/>
  <c r="S2419" i="3"/>
  <c r="S2420" i="3"/>
  <c r="S2421" i="3"/>
  <c r="S2422" i="3"/>
  <c r="S2423" i="3"/>
  <c r="S2424" i="3"/>
  <c r="S2425" i="3"/>
  <c r="S2426" i="3"/>
  <c r="S2427" i="3"/>
  <c r="S2428" i="3"/>
  <c r="S2429" i="3"/>
  <c r="S2430" i="3"/>
  <c r="S2431" i="3"/>
  <c r="S2432" i="3"/>
  <c r="S2433" i="3"/>
  <c r="S2434" i="3"/>
  <c r="S2435" i="3"/>
  <c r="S2436" i="3"/>
  <c r="S2437" i="3"/>
  <c r="S2438" i="3"/>
  <c r="S2439" i="3"/>
  <c r="S2440" i="3"/>
  <c r="S2441" i="3"/>
  <c r="S2442" i="3"/>
  <c r="S2443" i="3"/>
  <c r="S2444" i="3"/>
  <c r="S2445" i="3"/>
  <c r="S2446" i="3"/>
  <c r="S2447" i="3"/>
  <c r="S2448" i="3"/>
  <c r="S2449" i="3"/>
  <c r="S2450" i="3"/>
  <c r="S2451" i="3"/>
  <c r="S2452" i="3"/>
  <c r="S2453" i="3"/>
  <c r="S2454" i="3"/>
  <c r="S2455" i="3"/>
  <c r="S2456" i="3"/>
  <c r="S2457" i="3"/>
  <c r="S2458" i="3"/>
  <c r="S2459" i="3"/>
  <c r="S2460" i="3"/>
  <c r="S2461" i="3"/>
  <c r="S2462" i="3"/>
  <c r="S2463" i="3"/>
  <c r="S2464" i="3"/>
  <c r="S2465" i="3"/>
  <c r="S2466" i="3"/>
  <c r="S2467" i="3"/>
  <c r="S2468" i="3"/>
  <c r="S2469" i="3"/>
  <c r="S2470" i="3"/>
  <c r="S2471" i="3"/>
  <c r="S2472" i="3"/>
  <c r="S2473" i="3"/>
  <c r="S2474" i="3"/>
  <c r="S2475" i="3"/>
  <c r="S2476" i="3"/>
  <c r="S2477" i="3"/>
  <c r="S2478" i="3"/>
  <c r="S2479" i="3"/>
  <c r="S2480" i="3"/>
  <c r="S2481" i="3"/>
  <c r="S2482" i="3"/>
  <c r="S2483" i="3"/>
  <c r="S2484" i="3"/>
  <c r="S2485" i="3"/>
  <c r="S2486" i="3"/>
  <c r="S2487" i="3"/>
  <c r="S2488" i="3"/>
  <c r="S2489" i="3"/>
  <c r="S2490" i="3"/>
  <c r="S2491" i="3"/>
  <c r="S2492" i="3"/>
  <c r="S2493" i="3"/>
  <c r="S2494" i="3"/>
  <c r="S2495" i="3"/>
  <c r="S2496" i="3"/>
  <c r="S2497" i="3"/>
  <c r="S2498" i="3"/>
  <c r="S2499" i="3"/>
  <c r="S2500" i="3"/>
  <c r="S2501" i="3"/>
  <c r="S2502" i="3"/>
  <c r="S2503" i="3"/>
  <c r="S2504" i="3"/>
  <c r="S2505" i="3"/>
  <c r="S2506" i="3"/>
  <c r="S2507" i="3"/>
  <c r="S2508" i="3"/>
  <c r="S2509" i="3"/>
  <c r="S2510" i="3"/>
  <c r="S2511" i="3"/>
  <c r="S2512" i="3"/>
  <c r="S2513" i="3"/>
  <c r="S2514" i="3"/>
  <c r="S2515" i="3"/>
  <c r="S2516" i="3"/>
  <c r="S2517" i="3"/>
  <c r="S2518" i="3"/>
  <c r="S2519" i="3"/>
  <c r="S2520" i="3"/>
  <c r="S2521" i="3"/>
  <c r="S2522" i="3"/>
  <c r="S2523" i="3"/>
  <c r="S2524" i="3"/>
  <c r="S2525" i="3"/>
  <c r="S2526" i="3"/>
  <c r="S2527" i="3"/>
  <c r="S2528" i="3"/>
  <c r="S2529" i="3"/>
  <c r="S2530" i="3"/>
  <c r="S2531" i="3"/>
  <c r="S2532" i="3"/>
  <c r="S2533" i="3"/>
  <c r="S2534" i="3"/>
  <c r="S2535" i="3"/>
  <c r="S2536" i="3"/>
  <c r="S2537" i="3"/>
  <c r="S2538" i="3"/>
  <c r="S2539" i="3"/>
  <c r="S2540" i="3"/>
  <c r="S2541" i="3"/>
  <c r="S2542" i="3"/>
  <c r="S2543" i="3"/>
  <c r="S2544" i="3"/>
  <c r="S2545" i="3"/>
  <c r="S2546" i="3"/>
  <c r="S2547" i="3"/>
  <c r="S2548" i="3"/>
  <c r="S2549" i="3"/>
  <c r="S2550" i="3"/>
  <c r="S2551" i="3"/>
  <c r="S2552" i="3"/>
  <c r="S2553" i="3"/>
  <c r="S2554" i="3"/>
  <c r="S2555" i="3"/>
  <c r="S2556" i="3"/>
  <c r="S2557" i="3"/>
  <c r="S2558" i="3"/>
  <c r="S2559" i="3"/>
  <c r="S2560" i="3"/>
  <c r="S2561" i="3"/>
  <c r="S2562" i="3"/>
  <c r="S2563" i="3"/>
  <c r="S2564" i="3"/>
  <c r="S2565" i="3"/>
  <c r="S2566" i="3"/>
  <c r="S2567" i="3"/>
  <c r="S2568" i="3"/>
  <c r="S2569" i="3"/>
  <c r="S2570" i="3"/>
  <c r="S2571" i="3"/>
  <c r="S2572" i="3"/>
  <c r="S2573" i="3"/>
  <c r="S2574" i="3"/>
  <c r="S2575" i="3"/>
  <c r="S2576" i="3"/>
  <c r="S2577" i="3"/>
  <c r="S2578" i="3"/>
  <c r="S2579" i="3"/>
  <c r="S2580" i="3"/>
  <c r="S2581" i="3"/>
  <c r="S2582" i="3"/>
  <c r="S2583" i="3"/>
  <c r="S2584" i="3"/>
  <c r="S2585" i="3"/>
  <c r="S2586" i="3"/>
  <c r="S2587" i="3"/>
  <c r="S2588" i="3"/>
  <c r="S2589" i="3"/>
  <c r="S2590" i="3"/>
  <c r="S2591" i="3"/>
  <c r="S2592" i="3"/>
  <c r="S2593" i="3"/>
  <c r="S2594" i="3"/>
  <c r="S2595" i="3"/>
  <c r="S2596" i="3"/>
  <c r="S2597" i="3"/>
  <c r="S2598" i="3"/>
  <c r="S2599" i="3"/>
  <c r="S2600" i="3"/>
  <c r="S2601" i="3"/>
  <c r="S2602" i="3"/>
  <c r="S2603" i="3"/>
  <c r="S2604" i="3"/>
  <c r="S2605" i="3"/>
  <c r="S2606" i="3"/>
  <c r="S2607" i="3"/>
  <c r="S2608" i="3"/>
  <c r="S2609" i="3"/>
  <c r="S2610" i="3"/>
  <c r="S2611" i="3"/>
  <c r="S2612" i="3"/>
  <c r="S2613" i="3"/>
  <c r="S2614" i="3"/>
  <c r="S2615" i="3"/>
  <c r="S2616" i="3"/>
  <c r="S2617" i="3"/>
  <c r="S2618" i="3"/>
  <c r="S2619" i="3"/>
  <c r="S2620" i="3"/>
  <c r="S2621" i="3"/>
  <c r="S2622" i="3"/>
  <c r="S2623" i="3"/>
  <c r="S2624" i="3"/>
  <c r="S2625" i="3"/>
  <c r="S2626" i="3"/>
  <c r="S2627" i="3"/>
  <c r="S2628" i="3"/>
  <c r="S2629" i="3"/>
  <c r="S2630" i="3"/>
  <c r="S2631" i="3"/>
  <c r="S2632" i="3"/>
  <c r="S2633" i="3"/>
  <c r="S2634" i="3"/>
  <c r="S2635" i="3"/>
  <c r="S2636" i="3"/>
  <c r="S2637" i="3"/>
  <c r="S2638" i="3"/>
  <c r="S2639" i="3"/>
  <c r="S2640" i="3"/>
  <c r="S2641" i="3"/>
  <c r="S2642" i="3"/>
  <c r="S2643" i="3"/>
  <c r="S2644" i="3"/>
  <c r="S2645" i="3"/>
  <c r="S2646" i="3"/>
  <c r="S2647" i="3"/>
  <c r="S2648" i="3"/>
  <c r="S2649" i="3"/>
  <c r="S2650" i="3"/>
  <c r="S2651" i="3"/>
  <c r="S2652" i="3"/>
  <c r="S2653" i="3"/>
  <c r="S2654" i="3"/>
  <c r="S2655" i="3"/>
  <c r="S2656" i="3"/>
  <c r="S2657" i="3"/>
  <c r="S2658" i="3"/>
  <c r="S2659" i="3"/>
  <c r="S2660" i="3"/>
  <c r="S2661" i="3"/>
  <c r="S2662" i="3"/>
  <c r="S2663" i="3"/>
  <c r="S2664" i="3"/>
  <c r="S2665" i="3"/>
  <c r="S2666" i="3"/>
  <c r="S2667" i="3"/>
  <c r="S2668" i="3"/>
  <c r="S2669" i="3"/>
  <c r="S2670" i="3"/>
  <c r="S2671" i="3"/>
  <c r="S2672" i="3"/>
  <c r="S2673" i="3"/>
  <c r="S2674" i="3"/>
  <c r="S2675" i="3"/>
  <c r="S2676" i="3"/>
  <c r="S2677" i="3"/>
  <c r="S2678" i="3"/>
  <c r="S2679" i="3"/>
  <c r="S2680" i="3"/>
  <c r="S2681" i="3"/>
  <c r="S2682" i="3"/>
  <c r="S2683" i="3"/>
  <c r="S2684" i="3"/>
  <c r="S2685" i="3"/>
  <c r="S2686" i="3"/>
  <c r="S2687" i="3"/>
  <c r="S2688" i="3"/>
  <c r="S2689" i="3"/>
  <c r="S2690" i="3"/>
  <c r="S2691" i="3"/>
  <c r="S2692" i="3"/>
  <c r="S2693" i="3"/>
  <c r="S2694" i="3"/>
  <c r="S2695" i="3"/>
  <c r="S2696" i="3"/>
  <c r="S2697" i="3"/>
  <c r="S2698" i="3"/>
  <c r="S2699" i="3"/>
  <c r="S2700" i="3"/>
  <c r="S2701" i="3"/>
  <c r="S2702" i="3"/>
  <c r="S2703" i="3"/>
  <c r="S2704" i="3"/>
  <c r="S2705" i="3"/>
  <c r="S2706" i="3"/>
  <c r="S2707" i="3"/>
  <c r="S2708" i="3"/>
  <c r="S2709" i="3"/>
  <c r="S2710" i="3"/>
  <c r="S2711" i="3"/>
  <c r="S2712" i="3"/>
  <c r="S2713" i="3"/>
  <c r="S2714" i="3"/>
  <c r="S2715" i="3"/>
  <c r="S2716" i="3"/>
  <c r="S2717" i="3"/>
  <c r="S2718" i="3"/>
  <c r="S2719" i="3"/>
  <c r="S2720" i="3"/>
  <c r="S2721" i="3"/>
  <c r="S2722" i="3"/>
  <c r="S2723" i="3"/>
  <c r="S2724" i="3"/>
  <c r="S2725" i="3"/>
  <c r="S2726" i="3"/>
  <c r="S2727" i="3"/>
  <c r="S2728" i="3"/>
  <c r="S2729" i="3"/>
  <c r="S2730" i="3"/>
  <c r="S2731" i="3"/>
  <c r="S2732" i="3"/>
  <c r="S2733" i="3"/>
  <c r="S2734" i="3"/>
  <c r="S2735" i="3"/>
  <c r="S2736" i="3"/>
  <c r="S2737" i="3"/>
  <c r="S2738" i="3"/>
  <c r="S2739" i="3"/>
  <c r="S2740" i="3"/>
  <c r="S2741" i="3"/>
  <c r="S2742" i="3"/>
  <c r="S2743" i="3"/>
  <c r="S2744" i="3"/>
  <c r="S2745" i="3"/>
  <c r="S2746" i="3"/>
  <c r="S2747" i="3"/>
  <c r="S2748" i="3"/>
  <c r="S2749" i="3"/>
  <c r="S2750" i="3"/>
  <c r="S2751" i="3"/>
  <c r="S2752" i="3"/>
  <c r="S2753" i="3"/>
  <c r="S2754" i="3"/>
  <c r="S2755" i="3"/>
  <c r="S2756" i="3"/>
  <c r="S2757" i="3"/>
  <c r="S2758" i="3"/>
  <c r="S2759" i="3"/>
  <c r="S2760" i="3"/>
  <c r="S2761" i="3"/>
  <c r="S2762" i="3"/>
  <c r="S2763" i="3"/>
  <c r="S2764" i="3"/>
  <c r="S2765" i="3"/>
  <c r="S2766" i="3"/>
  <c r="S2767" i="3"/>
  <c r="S2768" i="3"/>
  <c r="S2769" i="3"/>
  <c r="S2770" i="3"/>
  <c r="S2771" i="3"/>
  <c r="S2772" i="3"/>
  <c r="S2773" i="3"/>
  <c r="S2774" i="3"/>
  <c r="S2775" i="3"/>
  <c r="S2776" i="3"/>
  <c r="S2777" i="3"/>
  <c r="S2778" i="3"/>
  <c r="S2779" i="3"/>
  <c r="S2780" i="3"/>
  <c r="S2781" i="3"/>
  <c r="S2782" i="3"/>
  <c r="S2783" i="3"/>
  <c r="S2784" i="3"/>
  <c r="S2785" i="3"/>
  <c r="S2786" i="3"/>
  <c r="S2787" i="3"/>
  <c r="S2788" i="3"/>
  <c r="S2789" i="3"/>
  <c r="S2790" i="3"/>
  <c r="S2791" i="3"/>
  <c r="S2792" i="3"/>
  <c r="S2793" i="3"/>
  <c r="S2794" i="3"/>
  <c r="S2795" i="3"/>
  <c r="S2796" i="3"/>
  <c r="S2797" i="3"/>
  <c r="S2798" i="3"/>
  <c r="S2799" i="3"/>
  <c r="S2800" i="3"/>
  <c r="S2801" i="3"/>
  <c r="S2802" i="3"/>
  <c r="S2803" i="3"/>
  <c r="S2804" i="3"/>
  <c r="S2805" i="3"/>
  <c r="S2806" i="3"/>
  <c r="S2807" i="3"/>
  <c r="S2808" i="3"/>
  <c r="S2809" i="3"/>
  <c r="S2810" i="3"/>
  <c r="S2811" i="3"/>
  <c r="S2812" i="3"/>
  <c r="S2813" i="3"/>
  <c r="S2814" i="3"/>
  <c r="S2815" i="3"/>
  <c r="S2816" i="3"/>
  <c r="S2817" i="3"/>
  <c r="S2818" i="3"/>
  <c r="S2819" i="3"/>
  <c r="S2820" i="3"/>
  <c r="S2821" i="3"/>
  <c r="S2822" i="3"/>
  <c r="S2823" i="3"/>
  <c r="S2824" i="3"/>
  <c r="S2825" i="3"/>
  <c r="S2826" i="3"/>
  <c r="S2827" i="3"/>
  <c r="S2828" i="3"/>
  <c r="S2829" i="3"/>
  <c r="S2830" i="3"/>
  <c r="S2831" i="3"/>
  <c r="S2832" i="3"/>
  <c r="S2833" i="3"/>
  <c r="S2834" i="3"/>
  <c r="S2835" i="3"/>
  <c r="S2836" i="3"/>
  <c r="S2837" i="3"/>
  <c r="S2838" i="3"/>
  <c r="S2839" i="3"/>
  <c r="S2840" i="3"/>
  <c r="S2841" i="3"/>
  <c r="S2842" i="3"/>
  <c r="S2843" i="3"/>
  <c r="S2844" i="3"/>
  <c r="S2845" i="3"/>
  <c r="S2846" i="3"/>
  <c r="S2847" i="3"/>
  <c r="S2848" i="3"/>
  <c r="S2849" i="3"/>
  <c r="S2850" i="3"/>
  <c r="S2851" i="3"/>
  <c r="S2852" i="3"/>
  <c r="S2853" i="3"/>
  <c r="S2854" i="3"/>
  <c r="S2855" i="3"/>
  <c r="S2856" i="3"/>
  <c r="S2857" i="3"/>
  <c r="S2858" i="3"/>
  <c r="S2859" i="3"/>
  <c r="S2860" i="3"/>
  <c r="S2861" i="3"/>
  <c r="S2862" i="3"/>
  <c r="S2863" i="3"/>
  <c r="S2864" i="3"/>
  <c r="S2865" i="3"/>
  <c r="S2866" i="3"/>
  <c r="S2867" i="3"/>
  <c r="S2868" i="3"/>
  <c r="S2869" i="3"/>
  <c r="S2870" i="3"/>
  <c r="S2871" i="3"/>
  <c r="S2872" i="3"/>
  <c r="S2873" i="3"/>
  <c r="S2874" i="3"/>
  <c r="S2875" i="3"/>
  <c r="S2876" i="3"/>
  <c r="S2877" i="3"/>
  <c r="S2878" i="3"/>
  <c r="S2879" i="3"/>
  <c r="S2880" i="3"/>
  <c r="S2881" i="3"/>
  <c r="S2882" i="3"/>
  <c r="S2883" i="3"/>
  <c r="S2884" i="3"/>
  <c r="S2885" i="3"/>
  <c r="S2886" i="3"/>
  <c r="S2887" i="3"/>
  <c r="S2888" i="3"/>
  <c r="S2889" i="3"/>
  <c r="S2890" i="3"/>
  <c r="S2891" i="3"/>
  <c r="S2892" i="3"/>
  <c r="S2893" i="3"/>
  <c r="S2894" i="3"/>
  <c r="S2895" i="3"/>
  <c r="S2896" i="3"/>
  <c r="S2897" i="3"/>
  <c r="S2898" i="3"/>
  <c r="S2899" i="3"/>
  <c r="S2900" i="3"/>
  <c r="S2901" i="3"/>
  <c r="S2902" i="3"/>
  <c r="S2903" i="3"/>
  <c r="S2904" i="3"/>
  <c r="S2905" i="3"/>
  <c r="S2906" i="3"/>
  <c r="S2907" i="3"/>
  <c r="S2908" i="3"/>
  <c r="S2909" i="3"/>
  <c r="S2910" i="3"/>
  <c r="S2911" i="3"/>
  <c r="S2912" i="3"/>
  <c r="S2913" i="3"/>
  <c r="S2914" i="3"/>
  <c r="S2915" i="3"/>
  <c r="S2916" i="3"/>
  <c r="S2917" i="3"/>
  <c r="S2918" i="3"/>
  <c r="S2919" i="3"/>
  <c r="S2920" i="3"/>
  <c r="S2921" i="3"/>
  <c r="S2922" i="3"/>
  <c r="S2923" i="3"/>
  <c r="S2924" i="3"/>
  <c r="S2925" i="3"/>
  <c r="S2926" i="3"/>
  <c r="S2927" i="3"/>
  <c r="S2928" i="3"/>
  <c r="S2929" i="3"/>
  <c r="S2930" i="3"/>
  <c r="S2931" i="3"/>
  <c r="S2932" i="3"/>
  <c r="S2933" i="3"/>
  <c r="S2934" i="3"/>
  <c r="S2935" i="3"/>
  <c r="S2936" i="3"/>
  <c r="S2937" i="3"/>
  <c r="S2938" i="3"/>
  <c r="S2939" i="3"/>
  <c r="S2940" i="3"/>
  <c r="S2941" i="3"/>
  <c r="S2942" i="3"/>
  <c r="S2943" i="3"/>
  <c r="S2944" i="3"/>
  <c r="S2945" i="3"/>
  <c r="S2946" i="3"/>
  <c r="S2947" i="3"/>
  <c r="S2948" i="3"/>
  <c r="S2949" i="3"/>
  <c r="S2950" i="3"/>
  <c r="S2951" i="3"/>
  <c r="S2952" i="3"/>
  <c r="S2953" i="3"/>
  <c r="S2954" i="3"/>
  <c r="S2955" i="3"/>
  <c r="S2956" i="3"/>
  <c r="S2957" i="3"/>
  <c r="S2958" i="3"/>
  <c r="S2959" i="3"/>
  <c r="S2960" i="3"/>
  <c r="S2961" i="3"/>
  <c r="S2962" i="3"/>
  <c r="S2963" i="3"/>
  <c r="S2964" i="3"/>
  <c r="S2965" i="3"/>
  <c r="S2966" i="3"/>
  <c r="S2967" i="3"/>
  <c r="S2968" i="3"/>
  <c r="S2969" i="3"/>
  <c r="S2970" i="3"/>
  <c r="S2971" i="3"/>
  <c r="S2972" i="3"/>
  <c r="S2973" i="3"/>
  <c r="S2974" i="3"/>
  <c r="S2975" i="3"/>
  <c r="S2976" i="3"/>
  <c r="S2977" i="3"/>
  <c r="S2978" i="3"/>
  <c r="S2979" i="3"/>
  <c r="S2980" i="3"/>
  <c r="S2981" i="3"/>
  <c r="S2982" i="3"/>
  <c r="S2983" i="3"/>
  <c r="S2984" i="3"/>
  <c r="S2985" i="3"/>
  <c r="S2986" i="3"/>
  <c r="S2987" i="3"/>
  <c r="S2988" i="3"/>
  <c r="S2989" i="3"/>
  <c r="S2990" i="3"/>
  <c r="S2991" i="3"/>
  <c r="S2992" i="3"/>
  <c r="S2993" i="3"/>
  <c r="S2994" i="3"/>
  <c r="S2995" i="3"/>
  <c r="S2996" i="3"/>
  <c r="S2997" i="3"/>
  <c r="S2998" i="3"/>
  <c r="S2999" i="3"/>
  <c r="S3000" i="3"/>
  <c r="S3001" i="3"/>
  <c r="S3002" i="3"/>
  <c r="S3003" i="3"/>
  <c r="S3004" i="3"/>
  <c r="S3005" i="3"/>
  <c r="S3006" i="3"/>
  <c r="S3007" i="3"/>
  <c r="S3008" i="3"/>
  <c r="S3009" i="3"/>
  <c r="S3010" i="3"/>
  <c r="S3011" i="3"/>
  <c r="S3012" i="3"/>
  <c r="S3013" i="3"/>
  <c r="S3014" i="3"/>
  <c r="S3015" i="3"/>
  <c r="S3016" i="3"/>
  <c r="S3017" i="3"/>
  <c r="S3018" i="3"/>
  <c r="S3019" i="3"/>
  <c r="S3020" i="3"/>
  <c r="S3021" i="3"/>
  <c r="S3022" i="3"/>
  <c r="S3023" i="3"/>
  <c r="S3024" i="3"/>
  <c r="S3025" i="3"/>
  <c r="S3026" i="3"/>
  <c r="S3027" i="3"/>
  <c r="S3028" i="3"/>
  <c r="S3029" i="3"/>
  <c r="S3030" i="3"/>
  <c r="S3031" i="3"/>
  <c r="S3032" i="3"/>
  <c r="S3033" i="3"/>
  <c r="S3034" i="3"/>
  <c r="S3035" i="3"/>
  <c r="S3036" i="3"/>
  <c r="S3037" i="3"/>
  <c r="S3038" i="3"/>
  <c r="S3039" i="3"/>
  <c r="S3040" i="3"/>
  <c r="S3041" i="3"/>
  <c r="S3042" i="3"/>
  <c r="S3043" i="3"/>
  <c r="S3044" i="3"/>
  <c r="S3045" i="3"/>
  <c r="S3046" i="3"/>
  <c r="S3047" i="3"/>
  <c r="S3048" i="3"/>
  <c r="S3049" i="3"/>
  <c r="S3050" i="3"/>
  <c r="S3051" i="3"/>
  <c r="S3052" i="3"/>
  <c r="S3053" i="3"/>
  <c r="S3054" i="3"/>
  <c r="S3055" i="3"/>
  <c r="S3056" i="3"/>
  <c r="S3057" i="3"/>
  <c r="S3058" i="3"/>
  <c r="S3059" i="3"/>
  <c r="S3060" i="3"/>
  <c r="S3061" i="3"/>
  <c r="S3062" i="3"/>
  <c r="S3063" i="3"/>
  <c r="S3064" i="3"/>
  <c r="S3065" i="3"/>
  <c r="S3066" i="3"/>
  <c r="S3067" i="3"/>
  <c r="S3068" i="3"/>
  <c r="S3069" i="3"/>
  <c r="S3070" i="3"/>
  <c r="S3071" i="3"/>
  <c r="S3072" i="3"/>
  <c r="S3073" i="3"/>
  <c r="S3074" i="3"/>
  <c r="S3075" i="3"/>
  <c r="S3076" i="3"/>
  <c r="S3077" i="3"/>
  <c r="S3078" i="3"/>
  <c r="S3079" i="3"/>
  <c r="S3080" i="3"/>
  <c r="S3081" i="3"/>
  <c r="S3082" i="3"/>
  <c r="S3083" i="3"/>
  <c r="S3084" i="3"/>
  <c r="S3085" i="3"/>
  <c r="S3086" i="3"/>
  <c r="S3087" i="3"/>
  <c r="S3088" i="3"/>
  <c r="S3089" i="3"/>
  <c r="S3090" i="3"/>
  <c r="S3091" i="3"/>
  <c r="S3092" i="3"/>
  <c r="S3093" i="3"/>
  <c r="S3094" i="3"/>
  <c r="S3095" i="3"/>
  <c r="S3096" i="3"/>
  <c r="S3097" i="3"/>
  <c r="S3098" i="3"/>
  <c r="S3099" i="3"/>
  <c r="S3100" i="3"/>
  <c r="S3101" i="3"/>
  <c r="S3102" i="3"/>
  <c r="S3103" i="3"/>
  <c r="S3104" i="3"/>
  <c r="S3105" i="3"/>
  <c r="S3106" i="3"/>
  <c r="S3107" i="3"/>
  <c r="S3108" i="3"/>
  <c r="S3109" i="3"/>
  <c r="S3110" i="3"/>
  <c r="S3111" i="3"/>
  <c r="S3112" i="3"/>
  <c r="S3113" i="3"/>
  <c r="S3114" i="3"/>
  <c r="S3115" i="3"/>
  <c r="S3116" i="3"/>
  <c r="S3117" i="3"/>
  <c r="S3118" i="3"/>
  <c r="S3119" i="3"/>
  <c r="S3120" i="3"/>
  <c r="S3121" i="3"/>
  <c r="S3122" i="3"/>
  <c r="S3123" i="3"/>
  <c r="S3124" i="3"/>
  <c r="S3125" i="3"/>
  <c r="S3126" i="3"/>
  <c r="S3127" i="3"/>
  <c r="S3128" i="3"/>
  <c r="S3129" i="3"/>
  <c r="S3130" i="3"/>
  <c r="S3131" i="3"/>
  <c r="S3132" i="3"/>
  <c r="S3133" i="3"/>
  <c r="S3134" i="3"/>
  <c r="S3135" i="3"/>
  <c r="S3136" i="3"/>
  <c r="S3137" i="3"/>
  <c r="S3138" i="3"/>
  <c r="S3139" i="3"/>
  <c r="S3140" i="3"/>
  <c r="S3141" i="3"/>
  <c r="S3142" i="3"/>
  <c r="S3143" i="3"/>
  <c r="S3144" i="3"/>
  <c r="S3145" i="3"/>
  <c r="S3146" i="3"/>
  <c r="S3147" i="3"/>
  <c r="S3148" i="3"/>
  <c r="S3149" i="3"/>
  <c r="S3150" i="3"/>
  <c r="S3151" i="3"/>
  <c r="S3152" i="3"/>
  <c r="S3153" i="3"/>
  <c r="S3154" i="3"/>
  <c r="S3155" i="3"/>
  <c r="S3156" i="3"/>
  <c r="S3157" i="3"/>
  <c r="S3158" i="3"/>
  <c r="S3159" i="3"/>
  <c r="S3160" i="3"/>
  <c r="S3161" i="3"/>
  <c r="S3162" i="3"/>
  <c r="S3163" i="3"/>
  <c r="S3164" i="3"/>
  <c r="S3165" i="3"/>
  <c r="S3166" i="3"/>
  <c r="S3167" i="3"/>
  <c r="S3168" i="3"/>
  <c r="S3169" i="3"/>
  <c r="S3170" i="3"/>
  <c r="S3171" i="3"/>
  <c r="S3172" i="3"/>
  <c r="S3173" i="3"/>
  <c r="S3174" i="3"/>
  <c r="S3175" i="3"/>
  <c r="S3176" i="3"/>
  <c r="S3177" i="3"/>
  <c r="S3178" i="3"/>
  <c r="S3179" i="3"/>
  <c r="S3180" i="3"/>
  <c r="S3181" i="3"/>
  <c r="S3182" i="3"/>
  <c r="S3183" i="3"/>
  <c r="S3184" i="3"/>
  <c r="S3185" i="3"/>
  <c r="S3186" i="3"/>
  <c r="S3187" i="3"/>
  <c r="S3188" i="3"/>
  <c r="S3189" i="3"/>
  <c r="S3190" i="3"/>
  <c r="S3191" i="3"/>
  <c r="S3192" i="3"/>
  <c r="S3193" i="3"/>
  <c r="S3194" i="3"/>
  <c r="S3195" i="3"/>
  <c r="S3196" i="3"/>
  <c r="S3197" i="3"/>
  <c r="S3198" i="3"/>
  <c r="S3199" i="3"/>
  <c r="S3200" i="3"/>
  <c r="S3201" i="3"/>
  <c r="S3202" i="3"/>
  <c r="S3203" i="3"/>
  <c r="S3204" i="3"/>
  <c r="S3205" i="3"/>
  <c r="S3206" i="3"/>
  <c r="S3207" i="3"/>
  <c r="S3208" i="3"/>
  <c r="S3209" i="3"/>
  <c r="S3210" i="3"/>
  <c r="S3211" i="3"/>
  <c r="S3212" i="3"/>
  <c r="S3213" i="3"/>
  <c r="S3214" i="3"/>
  <c r="S3215" i="3"/>
  <c r="S3216" i="3"/>
  <c r="S3217" i="3"/>
  <c r="S3218" i="3"/>
  <c r="S3219" i="3"/>
  <c r="S3220" i="3"/>
  <c r="S3221" i="3"/>
  <c r="S3222" i="3"/>
  <c r="S3223" i="3"/>
  <c r="S3224" i="3"/>
  <c r="S3225" i="3"/>
  <c r="S3226" i="3"/>
  <c r="S3227" i="3"/>
  <c r="S3228" i="3"/>
  <c r="S3229" i="3"/>
  <c r="S3230" i="3"/>
  <c r="S3231" i="3"/>
  <c r="S3232" i="3"/>
  <c r="S3233" i="3"/>
  <c r="S3234" i="3"/>
  <c r="S3235" i="3"/>
  <c r="S3236" i="3"/>
  <c r="S3237" i="3"/>
  <c r="S3238" i="3"/>
  <c r="S3239" i="3"/>
  <c r="S3240" i="3"/>
  <c r="S3241" i="3"/>
  <c r="S3242" i="3"/>
  <c r="S3243" i="3"/>
  <c r="S3244" i="3"/>
  <c r="S3245" i="3"/>
  <c r="S3246" i="3"/>
  <c r="S3247" i="3"/>
  <c r="S3248" i="3"/>
  <c r="S3249" i="3"/>
  <c r="S3250" i="3"/>
  <c r="S3251" i="3"/>
  <c r="S3252" i="3"/>
  <c r="S3253" i="3"/>
  <c r="S3254" i="3"/>
  <c r="S3255" i="3"/>
  <c r="S3256" i="3"/>
  <c r="S3257" i="3"/>
  <c r="S3258" i="3"/>
  <c r="S3259" i="3"/>
  <c r="S3260" i="3"/>
  <c r="S3261" i="3"/>
  <c r="S3262" i="3"/>
  <c r="S3263" i="3"/>
  <c r="S3264" i="3"/>
  <c r="S3265" i="3"/>
  <c r="S3266" i="3"/>
  <c r="S3267" i="3"/>
  <c r="S3268" i="3"/>
  <c r="S3269" i="3"/>
  <c r="S3270" i="3"/>
  <c r="S3271" i="3"/>
  <c r="S3272" i="3"/>
  <c r="S3273" i="3"/>
  <c r="S3274" i="3"/>
  <c r="S3275" i="3"/>
  <c r="S3276" i="3"/>
  <c r="S3277" i="3"/>
  <c r="S3278" i="3"/>
  <c r="S3279" i="3"/>
  <c r="S3280" i="3"/>
  <c r="S3281" i="3"/>
  <c r="S3282" i="3"/>
  <c r="S3283" i="3"/>
  <c r="S3284" i="3"/>
  <c r="S3285" i="3"/>
  <c r="S3286" i="3"/>
  <c r="S3287" i="3"/>
  <c r="S3288" i="3"/>
  <c r="S3289" i="3"/>
  <c r="S3290" i="3"/>
  <c r="S3291" i="3"/>
  <c r="S3292" i="3"/>
  <c r="S3293" i="3"/>
  <c r="S3294" i="3"/>
  <c r="S3295" i="3"/>
  <c r="S3296" i="3"/>
  <c r="S3297" i="3"/>
  <c r="S3298" i="3"/>
  <c r="S3299" i="3"/>
  <c r="S3300" i="3"/>
  <c r="S3301" i="3"/>
  <c r="S3302" i="3"/>
  <c r="S3303" i="3"/>
  <c r="S3304" i="3"/>
  <c r="S3305" i="3"/>
  <c r="S3306" i="3"/>
  <c r="S3307" i="3"/>
  <c r="S3308" i="3"/>
  <c r="S3309" i="3"/>
  <c r="S3310" i="3"/>
  <c r="S3311" i="3"/>
  <c r="S3312" i="3"/>
  <c r="S3313" i="3"/>
  <c r="S3314" i="3"/>
  <c r="S3315" i="3"/>
  <c r="S3316" i="3"/>
  <c r="S3317" i="3"/>
  <c r="S3318" i="3"/>
  <c r="S3319" i="3"/>
  <c r="S3320" i="3"/>
  <c r="S3321" i="3"/>
  <c r="S3322" i="3"/>
  <c r="S3323" i="3"/>
  <c r="S3324" i="3"/>
  <c r="S3325" i="3"/>
  <c r="S3326" i="3"/>
  <c r="S3327" i="3"/>
  <c r="S3328" i="3"/>
  <c r="S3329" i="3"/>
  <c r="S3330" i="3"/>
  <c r="S3331" i="3"/>
  <c r="S3332" i="3"/>
  <c r="S3333" i="3"/>
  <c r="S3334" i="3"/>
  <c r="S3335" i="3"/>
  <c r="S3336" i="3"/>
  <c r="S3337" i="3"/>
  <c r="S3338" i="3"/>
  <c r="S3339" i="3"/>
  <c r="S3340" i="3"/>
  <c r="S3341" i="3"/>
  <c r="S3342" i="3"/>
  <c r="S3343" i="3"/>
  <c r="S3344" i="3"/>
  <c r="S3345" i="3"/>
  <c r="S3346" i="3"/>
  <c r="S3347" i="3"/>
  <c r="S3348" i="3"/>
  <c r="S3349" i="3"/>
  <c r="S3350" i="3"/>
  <c r="S3351" i="3"/>
  <c r="S3352" i="3"/>
  <c r="S3353" i="3"/>
  <c r="S3354" i="3"/>
  <c r="S3355" i="3"/>
  <c r="S3356" i="3"/>
  <c r="S3357" i="3"/>
  <c r="S3358" i="3"/>
  <c r="S3359" i="3"/>
  <c r="S3360" i="3"/>
  <c r="S3361" i="3"/>
  <c r="S3362" i="3"/>
  <c r="S3363" i="3"/>
  <c r="S3364" i="3"/>
  <c r="S3365" i="3"/>
  <c r="S3366" i="3"/>
  <c r="S3367" i="3"/>
  <c r="S3368" i="3"/>
  <c r="S3369" i="3"/>
  <c r="S3370" i="3"/>
  <c r="S3371" i="3"/>
  <c r="S3372" i="3"/>
  <c r="S3373" i="3"/>
  <c r="S3374" i="3"/>
  <c r="S3375" i="3"/>
  <c r="S3376" i="3"/>
  <c r="S3377" i="3"/>
  <c r="S3378" i="3"/>
  <c r="S3379" i="3"/>
  <c r="S3380" i="3"/>
  <c r="S3381" i="3"/>
  <c r="S3382" i="3"/>
  <c r="S3383" i="3"/>
  <c r="S3384" i="3"/>
  <c r="S3385" i="3"/>
  <c r="S3386" i="3"/>
  <c r="S3387" i="3"/>
  <c r="S3388" i="3"/>
  <c r="S3389" i="3"/>
  <c r="S3390" i="3"/>
  <c r="S3391" i="3"/>
  <c r="S3392" i="3"/>
  <c r="S3393" i="3"/>
  <c r="S3394" i="3"/>
  <c r="S3395" i="3"/>
  <c r="S3396" i="3"/>
  <c r="S3397" i="3"/>
  <c r="S3398" i="3"/>
  <c r="S3399" i="3"/>
  <c r="S3400" i="3"/>
  <c r="S3401" i="3"/>
  <c r="S3402" i="3"/>
  <c r="S3403" i="3"/>
  <c r="S3404" i="3"/>
  <c r="S3405" i="3"/>
  <c r="S3406" i="3"/>
  <c r="S3407" i="3"/>
  <c r="S3408" i="3"/>
  <c r="S3409" i="3"/>
  <c r="S3410" i="3"/>
  <c r="S3411" i="3"/>
  <c r="S3412" i="3"/>
  <c r="S3413" i="3"/>
  <c r="S3414" i="3"/>
  <c r="S3415" i="3"/>
  <c r="S3416" i="3"/>
  <c r="S3417" i="3"/>
  <c r="S3418" i="3"/>
  <c r="S3419" i="3"/>
  <c r="S3420" i="3"/>
  <c r="S3421" i="3"/>
  <c r="S3422" i="3"/>
  <c r="S3423" i="3"/>
  <c r="S3424" i="3"/>
  <c r="S3425" i="3"/>
  <c r="S3426" i="3"/>
  <c r="S3427" i="3"/>
  <c r="S3428" i="3"/>
  <c r="S3429" i="3"/>
  <c r="S3430" i="3"/>
  <c r="S3431" i="3"/>
  <c r="S3432" i="3"/>
  <c r="S3433" i="3"/>
  <c r="S3434" i="3"/>
  <c r="S3435" i="3"/>
  <c r="S3436" i="3"/>
  <c r="S3437" i="3"/>
  <c r="S3438" i="3"/>
  <c r="S3439" i="3"/>
  <c r="S3440" i="3"/>
  <c r="S3441" i="3"/>
  <c r="S3442" i="3"/>
  <c r="S3443" i="3"/>
  <c r="S3444" i="3"/>
  <c r="S3445" i="3"/>
  <c r="S3446" i="3"/>
  <c r="S3447" i="3"/>
  <c r="S3448" i="3"/>
  <c r="S3449" i="3"/>
  <c r="S3450" i="3"/>
  <c r="S3451" i="3"/>
  <c r="S3452" i="3"/>
  <c r="S3453" i="3"/>
  <c r="S3454" i="3"/>
  <c r="S3455" i="3"/>
  <c r="S3456" i="3"/>
  <c r="S3457" i="3"/>
  <c r="S3458" i="3"/>
  <c r="S3459" i="3"/>
  <c r="S3460" i="3"/>
  <c r="S3461" i="3"/>
  <c r="S3462" i="3"/>
  <c r="S3463" i="3"/>
  <c r="S3464" i="3"/>
  <c r="S3465" i="3"/>
  <c r="S3466" i="3"/>
  <c r="S3467" i="3"/>
  <c r="S3468" i="3"/>
  <c r="S3469" i="3"/>
  <c r="S3470" i="3"/>
  <c r="S3471" i="3"/>
  <c r="S3472" i="3"/>
  <c r="S3473" i="3"/>
  <c r="S3474" i="3"/>
  <c r="S3475" i="3"/>
  <c r="S3476" i="3"/>
  <c r="S3477" i="3"/>
  <c r="S3478" i="3"/>
  <c r="S3479" i="3"/>
  <c r="S3480" i="3"/>
  <c r="S3481" i="3"/>
  <c r="S3482" i="3"/>
  <c r="S3483" i="3"/>
  <c r="S3484" i="3"/>
  <c r="S3485" i="3"/>
  <c r="S3486" i="3"/>
  <c r="S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826" i="3"/>
  <c r="R827" i="3"/>
  <c r="R828" i="3"/>
  <c r="R829" i="3"/>
  <c r="R830" i="3"/>
  <c r="R831" i="3"/>
  <c r="R832" i="3"/>
  <c r="R833" i="3"/>
  <c r="R834" i="3"/>
  <c r="R835" i="3"/>
  <c r="R836" i="3"/>
  <c r="R837" i="3"/>
  <c r="R838" i="3"/>
  <c r="R839" i="3"/>
  <c r="R840" i="3"/>
  <c r="R841" i="3"/>
  <c r="R842" i="3"/>
  <c r="R843" i="3"/>
  <c r="R844" i="3"/>
  <c r="R845" i="3"/>
  <c r="R846" i="3"/>
  <c r="R847" i="3"/>
  <c r="R848" i="3"/>
  <c r="R849" i="3"/>
  <c r="R850" i="3"/>
  <c r="R851" i="3"/>
  <c r="R852" i="3"/>
  <c r="R853" i="3"/>
  <c r="R854" i="3"/>
  <c r="R855" i="3"/>
  <c r="R856" i="3"/>
  <c r="R857" i="3"/>
  <c r="R858" i="3"/>
  <c r="R859" i="3"/>
  <c r="R860" i="3"/>
  <c r="R861" i="3"/>
  <c r="R862" i="3"/>
  <c r="R863" i="3"/>
  <c r="R864" i="3"/>
  <c r="R865" i="3"/>
  <c r="R866" i="3"/>
  <c r="R867" i="3"/>
  <c r="R868" i="3"/>
  <c r="R869" i="3"/>
  <c r="R870" i="3"/>
  <c r="R871" i="3"/>
  <c r="R872" i="3"/>
  <c r="R873" i="3"/>
  <c r="R874" i="3"/>
  <c r="R875" i="3"/>
  <c r="R876" i="3"/>
  <c r="R877" i="3"/>
  <c r="R878" i="3"/>
  <c r="R879" i="3"/>
  <c r="R880" i="3"/>
  <c r="R881" i="3"/>
  <c r="R882" i="3"/>
  <c r="R883" i="3"/>
  <c r="R884" i="3"/>
  <c r="R885" i="3"/>
  <c r="R886" i="3"/>
  <c r="R887" i="3"/>
  <c r="R888" i="3"/>
  <c r="R889" i="3"/>
  <c r="R890" i="3"/>
  <c r="R891" i="3"/>
  <c r="R892" i="3"/>
  <c r="R893" i="3"/>
  <c r="R894" i="3"/>
  <c r="R895" i="3"/>
  <c r="R896" i="3"/>
  <c r="R897" i="3"/>
  <c r="R898" i="3"/>
  <c r="R899" i="3"/>
  <c r="R900" i="3"/>
  <c r="R901" i="3"/>
  <c r="R902" i="3"/>
  <c r="R903" i="3"/>
  <c r="R904" i="3"/>
  <c r="R905" i="3"/>
  <c r="R906" i="3"/>
  <c r="R907" i="3"/>
  <c r="R908" i="3"/>
  <c r="R909" i="3"/>
  <c r="R910" i="3"/>
  <c r="R911" i="3"/>
  <c r="R912" i="3"/>
  <c r="R913" i="3"/>
  <c r="R914" i="3"/>
  <c r="R915" i="3"/>
  <c r="R916" i="3"/>
  <c r="R917" i="3"/>
  <c r="R918" i="3"/>
  <c r="R919" i="3"/>
  <c r="R920" i="3"/>
  <c r="R921" i="3"/>
  <c r="R922" i="3"/>
  <c r="R923" i="3"/>
  <c r="R924" i="3"/>
  <c r="R925" i="3"/>
  <c r="R926" i="3"/>
  <c r="R927" i="3"/>
  <c r="R928" i="3"/>
  <c r="R929" i="3"/>
  <c r="R930" i="3"/>
  <c r="R931" i="3"/>
  <c r="R932" i="3"/>
  <c r="R933" i="3"/>
  <c r="R934" i="3"/>
  <c r="R935" i="3"/>
  <c r="R936" i="3"/>
  <c r="R937" i="3"/>
  <c r="R938" i="3"/>
  <c r="R939" i="3"/>
  <c r="R940" i="3"/>
  <c r="R941" i="3"/>
  <c r="R942" i="3"/>
  <c r="R943" i="3"/>
  <c r="R944" i="3"/>
  <c r="R945" i="3"/>
  <c r="R946" i="3"/>
  <c r="R947" i="3"/>
  <c r="R948" i="3"/>
  <c r="R949" i="3"/>
  <c r="R950" i="3"/>
  <c r="R951" i="3"/>
  <c r="R952" i="3"/>
  <c r="R953" i="3"/>
  <c r="R954" i="3"/>
  <c r="R955" i="3"/>
  <c r="R956" i="3"/>
  <c r="R957" i="3"/>
  <c r="R958" i="3"/>
  <c r="R959" i="3"/>
  <c r="R960" i="3"/>
  <c r="R961" i="3"/>
  <c r="R962" i="3"/>
  <c r="R963" i="3"/>
  <c r="R964" i="3"/>
  <c r="R965" i="3"/>
  <c r="R966" i="3"/>
  <c r="R967" i="3"/>
  <c r="R968" i="3"/>
  <c r="R969" i="3"/>
  <c r="R970" i="3"/>
  <c r="R971" i="3"/>
  <c r="R972" i="3"/>
  <c r="R973" i="3"/>
  <c r="R974" i="3"/>
  <c r="R975" i="3"/>
  <c r="R976" i="3"/>
  <c r="R977" i="3"/>
  <c r="R978" i="3"/>
  <c r="R979" i="3"/>
  <c r="R980" i="3"/>
  <c r="R981" i="3"/>
  <c r="R982" i="3"/>
  <c r="R983" i="3"/>
  <c r="R984" i="3"/>
  <c r="R985" i="3"/>
  <c r="R986" i="3"/>
  <c r="R987" i="3"/>
  <c r="R988" i="3"/>
  <c r="R989" i="3"/>
  <c r="R990" i="3"/>
  <c r="R991" i="3"/>
  <c r="R992" i="3"/>
  <c r="R993" i="3"/>
  <c r="R994" i="3"/>
  <c r="R995" i="3"/>
  <c r="R996" i="3"/>
  <c r="R997" i="3"/>
  <c r="R998" i="3"/>
  <c r="R999" i="3"/>
  <c r="R1000" i="3"/>
  <c r="R1001" i="3"/>
  <c r="R1002" i="3"/>
  <c r="R1003" i="3"/>
  <c r="R1004" i="3"/>
  <c r="R1005" i="3"/>
  <c r="R1006" i="3"/>
  <c r="R1007" i="3"/>
  <c r="R1008" i="3"/>
  <c r="R1009" i="3"/>
  <c r="R1010" i="3"/>
  <c r="R1011" i="3"/>
  <c r="R1012" i="3"/>
  <c r="R1013" i="3"/>
  <c r="R1014" i="3"/>
  <c r="R1015" i="3"/>
  <c r="R1016" i="3"/>
  <c r="R1017" i="3"/>
  <c r="R1018" i="3"/>
  <c r="R1019" i="3"/>
  <c r="R1020" i="3"/>
  <c r="R1021" i="3"/>
  <c r="R1022" i="3"/>
  <c r="R1023" i="3"/>
  <c r="R1024" i="3"/>
  <c r="R1025" i="3"/>
  <c r="R1026" i="3"/>
  <c r="R1027" i="3"/>
  <c r="R1028" i="3"/>
  <c r="R1029" i="3"/>
  <c r="R1030" i="3"/>
  <c r="R1031" i="3"/>
  <c r="R1032" i="3"/>
  <c r="R1033" i="3"/>
  <c r="R1034" i="3"/>
  <c r="R1035" i="3"/>
  <c r="R1036" i="3"/>
  <c r="R1037" i="3"/>
  <c r="R1038" i="3"/>
  <c r="R1039" i="3"/>
  <c r="R1040" i="3"/>
  <c r="R1041" i="3"/>
  <c r="R1042" i="3"/>
  <c r="R1043" i="3"/>
  <c r="R1044" i="3"/>
  <c r="R1045" i="3"/>
  <c r="R1046" i="3"/>
  <c r="R1047" i="3"/>
  <c r="R1048" i="3"/>
  <c r="R1049" i="3"/>
  <c r="R1050" i="3"/>
  <c r="R1051" i="3"/>
  <c r="R1052" i="3"/>
  <c r="R1053" i="3"/>
  <c r="R1054" i="3"/>
  <c r="R1055" i="3"/>
  <c r="R1056" i="3"/>
  <c r="R1057" i="3"/>
  <c r="R1058" i="3"/>
  <c r="R1059" i="3"/>
  <c r="R1060" i="3"/>
  <c r="R1061" i="3"/>
  <c r="R1062" i="3"/>
  <c r="R1063" i="3"/>
  <c r="R1064" i="3"/>
  <c r="R1065" i="3"/>
  <c r="R1066" i="3"/>
  <c r="R1067" i="3"/>
  <c r="R1068" i="3"/>
  <c r="R1069" i="3"/>
  <c r="R1070" i="3"/>
  <c r="R1071" i="3"/>
  <c r="R1072" i="3"/>
  <c r="R1073" i="3"/>
  <c r="R1074" i="3"/>
  <c r="R1075" i="3"/>
  <c r="R1076" i="3"/>
  <c r="R1077" i="3"/>
  <c r="R1078" i="3"/>
  <c r="R1079" i="3"/>
  <c r="R1080" i="3"/>
  <c r="R1081" i="3"/>
  <c r="R1082" i="3"/>
  <c r="R1083" i="3"/>
  <c r="R1084" i="3"/>
  <c r="R1085" i="3"/>
  <c r="R1086" i="3"/>
  <c r="R1087" i="3"/>
  <c r="R1088" i="3"/>
  <c r="R1089" i="3"/>
  <c r="R1090" i="3"/>
  <c r="R1091" i="3"/>
  <c r="R1092" i="3"/>
  <c r="R1093" i="3"/>
  <c r="R1094" i="3"/>
  <c r="R1095" i="3"/>
  <c r="R1096" i="3"/>
  <c r="R1097" i="3"/>
  <c r="R1098" i="3"/>
  <c r="R1099" i="3"/>
  <c r="R1100" i="3"/>
  <c r="R1101" i="3"/>
  <c r="R1102" i="3"/>
  <c r="R1103" i="3"/>
  <c r="R1104" i="3"/>
  <c r="R1105" i="3"/>
  <c r="R1106" i="3"/>
  <c r="R1107" i="3"/>
  <c r="R1108" i="3"/>
  <c r="R1109" i="3"/>
  <c r="R1110" i="3"/>
  <c r="R1111" i="3"/>
  <c r="R1112" i="3"/>
  <c r="R1113" i="3"/>
  <c r="R1114" i="3"/>
  <c r="R1115" i="3"/>
  <c r="R1116" i="3"/>
  <c r="R1117" i="3"/>
  <c r="R1118" i="3"/>
  <c r="R1119" i="3"/>
  <c r="R1120" i="3"/>
  <c r="R1121" i="3"/>
  <c r="R1122" i="3"/>
  <c r="R1123" i="3"/>
  <c r="R1124" i="3"/>
  <c r="R1125" i="3"/>
  <c r="R1126" i="3"/>
  <c r="R1127" i="3"/>
  <c r="R1128" i="3"/>
  <c r="R1129" i="3"/>
  <c r="R1130" i="3"/>
  <c r="R1131" i="3"/>
  <c r="R1132" i="3"/>
  <c r="R1133" i="3"/>
  <c r="R1134" i="3"/>
  <c r="R1135" i="3"/>
  <c r="R1136" i="3"/>
  <c r="R1137" i="3"/>
  <c r="R1138" i="3"/>
  <c r="R1139" i="3"/>
  <c r="R1140" i="3"/>
  <c r="R1141" i="3"/>
  <c r="R1142" i="3"/>
  <c r="R1143" i="3"/>
  <c r="R1144" i="3"/>
  <c r="R1145" i="3"/>
  <c r="R1146" i="3"/>
  <c r="R1147" i="3"/>
  <c r="R1148" i="3"/>
  <c r="R1149" i="3"/>
  <c r="R1150" i="3"/>
  <c r="R1151" i="3"/>
  <c r="R1152" i="3"/>
  <c r="R1153" i="3"/>
  <c r="R1154" i="3"/>
  <c r="R1155" i="3"/>
  <c r="R1156" i="3"/>
  <c r="R1157" i="3"/>
  <c r="R1158" i="3"/>
  <c r="R1159" i="3"/>
  <c r="R1160" i="3"/>
  <c r="R1161" i="3"/>
  <c r="R1162" i="3"/>
  <c r="R1163" i="3"/>
  <c r="R1164" i="3"/>
  <c r="R1165" i="3"/>
  <c r="R1166" i="3"/>
  <c r="R1167" i="3"/>
  <c r="R1168" i="3"/>
  <c r="R1169" i="3"/>
  <c r="R1170" i="3"/>
  <c r="R1171" i="3"/>
  <c r="R1172" i="3"/>
  <c r="R1173" i="3"/>
  <c r="R1174" i="3"/>
  <c r="R1175" i="3"/>
  <c r="R1176" i="3"/>
  <c r="R1177" i="3"/>
  <c r="R1178" i="3"/>
  <c r="R1179" i="3"/>
  <c r="R1180" i="3"/>
  <c r="R1181" i="3"/>
  <c r="R1182" i="3"/>
  <c r="R1183" i="3"/>
  <c r="R1184" i="3"/>
  <c r="R1185" i="3"/>
  <c r="R1186" i="3"/>
  <c r="R1187" i="3"/>
  <c r="R1188" i="3"/>
  <c r="R1189" i="3"/>
  <c r="R1190" i="3"/>
  <c r="R1191" i="3"/>
  <c r="R1192" i="3"/>
  <c r="R1193" i="3"/>
  <c r="R1194" i="3"/>
  <c r="R1195" i="3"/>
  <c r="R1196" i="3"/>
  <c r="R1197" i="3"/>
  <c r="R1198" i="3"/>
  <c r="R1199" i="3"/>
  <c r="R1200" i="3"/>
  <c r="R1201" i="3"/>
  <c r="R1202" i="3"/>
  <c r="R1203" i="3"/>
  <c r="R1204" i="3"/>
  <c r="R1205" i="3"/>
  <c r="R1206" i="3"/>
  <c r="R1207" i="3"/>
  <c r="R1208" i="3"/>
  <c r="R1209" i="3"/>
  <c r="R1210" i="3"/>
  <c r="R1211" i="3"/>
  <c r="R1212" i="3"/>
  <c r="R1213" i="3"/>
  <c r="R1214" i="3"/>
  <c r="R1215" i="3"/>
  <c r="R1216" i="3"/>
  <c r="R1217" i="3"/>
  <c r="R1218" i="3"/>
  <c r="R1219" i="3"/>
  <c r="R1220" i="3"/>
  <c r="R1221" i="3"/>
  <c r="R1222" i="3"/>
  <c r="R1223" i="3"/>
  <c r="R1224" i="3"/>
  <c r="R1225" i="3"/>
  <c r="R1226" i="3"/>
  <c r="R1227" i="3"/>
  <c r="R1228" i="3"/>
  <c r="R1229" i="3"/>
  <c r="R1230" i="3"/>
  <c r="R1231" i="3"/>
  <c r="R1232" i="3"/>
  <c r="R1233" i="3"/>
  <c r="R1234" i="3"/>
  <c r="R1235" i="3"/>
  <c r="R1236" i="3"/>
  <c r="R1237" i="3"/>
  <c r="R1238" i="3"/>
  <c r="R1239" i="3"/>
  <c r="R1240" i="3"/>
  <c r="R1241" i="3"/>
  <c r="R1242" i="3"/>
  <c r="R1243" i="3"/>
  <c r="R1244" i="3"/>
  <c r="R1245" i="3"/>
  <c r="R1246" i="3"/>
  <c r="R1247" i="3"/>
  <c r="R1248" i="3"/>
  <c r="R1249" i="3"/>
  <c r="R1250" i="3"/>
  <c r="R1251" i="3"/>
  <c r="R1252" i="3"/>
  <c r="R1253" i="3"/>
  <c r="R1254" i="3"/>
  <c r="R1255" i="3"/>
  <c r="R1256" i="3"/>
  <c r="R1257" i="3"/>
  <c r="R1258" i="3"/>
  <c r="R1259" i="3"/>
  <c r="R1260" i="3"/>
  <c r="R1261" i="3"/>
  <c r="R1262" i="3"/>
  <c r="R1263" i="3"/>
  <c r="R1264" i="3"/>
  <c r="R1265" i="3"/>
  <c r="R1266" i="3"/>
  <c r="R1267" i="3"/>
  <c r="R1268" i="3"/>
  <c r="R1269" i="3"/>
  <c r="R1270" i="3"/>
  <c r="R1271" i="3"/>
  <c r="R1272" i="3"/>
  <c r="R1273" i="3"/>
  <c r="R1274" i="3"/>
  <c r="R1275" i="3"/>
  <c r="R1276" i="3"/>
  <c r="R1277" i="3"/>
  <c r="R1278" i="3"/>
  <c r="R1279" i="3"/>
  <c r="R1280" i="3"/>
  <c r="R1281" i="3"/>
  <c r="R1282" i="3"/>
  <c r="R1283" i="3"/>
  <c r="R1284" i="3"/>
  <c r="R1285" i="3"/>
  <c r="R1286" i="3"/>
  <c r="R1287" i="3"/>
  <c r="R1288" i="3"/>
  <c r="R1289" i="3"/>
  <c r="R1290" i="3"/>
  <c r="R1291" i="3"/>
  <c r="R1292" i="3"/>
  <c r="R1293" i="3"/>
  <c r="R1294" i="3"/>
  <c r="R1295" i="3"/>
  <c r="R1296" i="3"/>
  <c r="R1297" i="3"/>
  <c r="R1298" i="3"/>
  <c r="R1299" i="3"/>
  <c r="R1300" i="3"/>
  <c r="R1301" i="3"/>
  <c r="R1302" i="3"/>
  <c r="R1303" i="3"/>
  <c r="R1304" i="3"/>
  <c r="R1305" i="3"/>
  <c r="R1306" i="3"/>
  <c r="R1307" i="3"/>
  <c r="R1308" i="3"/>
  <c r="R1309" i="3"/>
  <c r="R1310" i="3"/>
  <c r="R1311" i="3"/>
  <c r="R1312" i="3"/>
  <c r="R1313" i="3"/>
  <c r="R1314" i="3"/>
  <c r="R1315" i="3"/>
  <c r="R1316" i="3"/>
  <c r="R1317" i="3"/>
  <c r="R1318" i="3"/>
  <c r="R1319" i="3"/>
  <c r="R1320" i="3"/>
  <c r="R1321" i="3"/>
  <c r="R1322" i="3"/>
  <c r="R1323" i="3"/>
  <c r="R1324" i="3"/>
  <c r="R1325" i="3"/>
  <c r="R1326" i="3"/>
  <c r="R1327" i="3"/>
  <c r="R1328" i="3"/>
  <c r="R1329" i="3"/>
  <c r="R1330" i="3"/>
  <c r="R1331" i="3"/>
  <c r="R1332" i="3"/>
  <c r="R1333" i="3"/>
  <c r="R1334" i="3"/>
  <c r="R1335" i="3"/>
  <c r="R1336" i="3"/>
  <c r="R1337" i="3"/>
  <c r="R1338" i="3"/>
  <c r="R1339" i="3"/>
  <c r="R1340" i="3"/>
  <c r="R1341" i="3"/>
  <c r="R1342" i="3"/>
  <c r="R1343" i="3"/>
  <c r="R1344" i="3"/>
  <c r="R1345" i="3"/>
  <c r="R1346" i="3"/>
  <c r="R1347" i="3"/>
  <c r="R1348" i="3"/>
  <c r="R1349" i="3"/>
  <c r="R1350" i="3"/>
  <c r="R1351" i="3"/>
  <c r="R1352" i="3"/>
  <c r="R1353" i="3"/>
  <c r="R1354" i="3"/>
  <c r="R1355" i="3"/>
  <c r="R1356" i="3"/>
  <c r="R1357" i="3"/>
  <c r="R1358" i="3"/>
  <c r="R1359" i="3"/>
  <c r="R1360" i="3"/>
  <c r="R1361" i="3"/>
  <c r="R1362" i="3"/>
  <c r="R1363" i="3"/>
  <c r="R1364" i="3"/>
  <c r="R1365" i="3"/>
  <c r="R1366" i="3"/>
  <c r="R1367" i="3"/>
  <c r="R1368" i="3"/>
  <c r="R1369" i="3"/>
  <c r="R1370" i="3"/>
  <c r="R1371" i="3"/>
  <c r="R1372" i="3"/>
  <c r="R1373" i="3"/>
  <c r="R1374" i="3"/>
  <c r="R1375" i="3"/>
  <c r="R1376" i="3"/>
  <c r="R1377" i="3"/>
  <c r="R1378" i="3"/>
  <c r="R1379" i="3"/>
  <c r="R1380" i="3"/>
  <c r="R1381" i="3"/>
  <c r="R1382" i="3"/>
  <c r="R1383" i="3"/>
  <c r="R1384" i="3"/>
  <c r="R1385" i="3"/>
  <c r="R1386" i="3"/>
  <c r="R1387" i="3"/>
  <c r="R1388" i="3"/>
  <c r="R1389" i="3"/>
  <c r="R1390" i="3"/>
  <c r="R1391" i="3"/>
  <c r="R1392" i="3"/>
  <c r="R1393" i="3"/>
  <c r="R1394" i="3"/>
  <c r="R1395" i="3"/>
  <c r="R1396" i="3"/>
  <c r="R1397" i="3"/>
  <c r="R1398" i="3"/>
  <c r="R1399" i="3"/>
  <c r="R1400" i="3"/>
  <c r="R1401" i="3"/>
  <c r="R1402" i="3"/>
  <c r="R1403" i="3"/>
  <c r="R1404" i="3"/>
  <c r="R1405" i="3"/>
  <c r="R1406" i="3"/>
  <c r="R1407" i="3"/>
  <c r="R1408" i="3"/>
  <c r="R1409" i="3"/>
  <c r="R1410" i="3"/>
  <c r="R1411" i="3"/>
  <c r="R1412" i="3"/>
  <c r="R1413" i="3"/>
  <c r="R1414" i="3"/>
  <c r="R1415" i="3"/>
  <c r="R1416" i="3"/>
  <c r="R1417" i="3"/>
  <c r="R1418" i="3"/>
  <c r="R1419" i="3"/>
  <c r="R1420" i="3"/>
  <c r="R1421" i="3"/>
  <c r="R1422" i="3"/>
  <c r="R1423" i="3"/>
  <c r="R1424" i="3"/>
  <c r="R1425" i="3"/>
  <c r="R1426" i="3"/>
  <c r="R1427" i="3"/>
  <c r="R1428" i="3"/>
  <c r="R1429" i="3"/>
  <c r="R1430" i="3"/>
  <c r="R1431" i="3"/>
  <c r="R1432" i="3"/>
  <c r="R1433" i="3"/>
  <c r="R1434" i="3"/>
  <c r="R1435" i="3"/>
  <c r="R1436" i="3"/>
  <c r="R1437" i="3"/>
  <c r="R1438" i="3"/>
  <c r="R1439" i="3"/>
  <c r="R1440" i="3"/>
  <c r="R1441" i="3"/>
  <c r="R1442" i="3"/>
  <c r="R1443" i="3"/>
  <c r="R1444" i="3"/>
  <c r="R1445" i="3"/>
  <c r="R1446" i="3"/>
  <c r="R1447" i="3"/>
  <c r="R1448" i="3"/>
  <c r="R1449" i="3"/>
  <c r="R1450" i="3"/>
  <c r="R1451" i="3"/>
  <c r="R1452" i="3"/>
  <c r="R1453" i="3"/>
  <c r="R1454" i="3"/>
  <c r="R1455" i="3"/>
  <c r="R1456" i="3"/>
  <c r="R1457" i="3"/>
  <c r="R1458" i="3"/>
  <c r="R1459" i="3"/>
  <c r="R1460" i="3"/>
  <c r="R1461" i="3"/>
  <c r="R1462" i="3"/>
  <c r="R1463" i="3"/>
  <c r="R1464" i="3"/>
  <c r="R1465" i="3"/>
  <c r="R1466" i="3"/>
  <c r="R1467" i="3"/>
  <c r="R1468" i="3"/>
  <c r="R1469" i="3"/>
  <c r="R1470" i="3"/>
  <c r="R1471" i="3"/>
  <c r="R1472" i="3"/>
  <c r="R1473" i="3"/>
  <c r="R1474" i="3"/>
  <c r="R1475" i="3"/>
  <c r="R1476" i="3"/>
  <c r="R1477" i="3"/>
  <c r="R1478" i="3"/>
  <c r="R1479" i="3"/>
  <c r="R1480" i="3"/>
  <c r="R1481" i="3"/>
  <c r="R1482" i="3"/>
  <c r="R1483" i="3"/>
  <c r="R1484" i="3"/>
  <c r="R1485" i="3"/>
  <c r="R1486" i="3"/>
  <c r="R1487" i="3"/>
  <c r="R1488" i="3"/>
  <c r="R1489" i="3"/>
  <c r="R1490" i="3"/>
  <c r="R1491" i="3"/>
  <c r="R1492" i="3"/>
  <c r="R1493" i="3"/>
  <c r="R1494" i="3"/>
  <c r="R1495" i="3"/>
  <c r="R1496" i="3"/>
  <c r="R1497" i="3"/>
  <c r="R1498" i="3"/>
  <c r="R1499" i="3"/>
  <c r="R1500" i="3"/>
  <c r="R1501" i="3"/>
  <c r="R1502" i="3"/>
  <c r="R1503" i="3"/>
  <c r="R1504" i="3"/>
  <c r="R1505" i="3"/>
  <c r="R1506" i="3"/>
  <c r="R1507" i="3"/>
  <c r="R1508" i="3"/>
  <c r="R1509" i="3"/>
  <c r="R1510" i="3"/>
  <c r="R1511" i="3"/>
  <c r="R1512" i="3"/>
  <c r="R1513" i="3"/>
  <c r="R1514" i="3"/>
  <c r="R1515" i="3"/>
  <c r="R1516" i="3"/>
  <c r="R1517" i="3"/>
  <c r="R1518" i="3"/>
  <c r="R1519" i="3"/>
  <c r="R1520" i="3"/>
  <c r="R1521" i="3"/>
  <c r="R1522" i="3"/>
  <c r="R1523" i="3"/>
  <c r="R1524" i="3"/>
  <c r="R1525" i="3"/>
  <c r="R1526" i="3"/>
  <c r="R1527" i="3"/>
  <c r="R1528" i="3"/>
  <c r="R1529" i="3"/>
  <c r="R1530" i="3"/>
  <c r="R1531" i="3"/>
  <c r="R1532" i="3"/>
  <c r="R1533" i="3"/>
  <c r="R1534" i="3"/>
  <c r="R1535" i="3"/>
  <c r="R1536" i="3"/>
  <c r="R1537" i="3"/>
  <c r="R1538" i="3"/>
  <c r="R1539" i="3"/>
  <c r="R1540" i="3"/>
  <c r="R1541" i="3"/>
  <c r="R1542" i="3"/>
  <c r="R1543" i="3"/>
  <c r="R1544" i="3"/>
  <c r="R1545" i="3"/>
  <c r="R1546" i="3"/>
  <c r="R1547" i="3"/>
  <c r="R1548" i="3"/>
  <c r="R1549" i="3"/>
  <c r="R1550" i="3"/>
  <c r="R1551" i="3"/>
  <c r="R1552" i="3"/>
  <c r="R1553" i="3"/>
  <c r="R1554" i="3"/>
  <c r="R1555" i="3"/>
  <c r="R1556" i="3"/>
  <c r="R1557" i="3"/>
  <c r="R1558" i="3"/>
  <c r="R1559" i="3"/>
  <c r="R1560" i="3"/>
  <c r="R1561" i="3"/>
  <c r="R1562" i="3"/>
  <c r="R1563" i="3"/>
  <c r="R1564" i="3"/>
  <c r="R1565" i="3"/>
  <c r="R1566" i="3"/>
  <c r="R1567" i="3"/>
  <c r="R1568" i="3"/>
  <c r="R1569" i="3"/>
  <c r="R1570" i="3"/>
  <c r="R1571" i="3"/>
  <c r="R1572" i="3"/>
  <c r="R1573" i="3"/>
  <c r="R1574" i="3"/>
  <c r="R1575" i="3"/>
  <c r="R1576" i="3"/>
  <c r="R1577" i="3"/>
  <c r="R1578" i="3"/>
  <c r="R1579" i="3"/>
  <c r="R1580" i="3"/>
  <c r="R1581" i="3"/>
  <c r="R1582" i="3"/>
  <c r="R1583" i="3"/>
  <c r="R1584" i="3"/>
  <c r="R1585" i="3"/>
  <c r="R1586" i="3"/>
  <c r="R1587" i="3"/>
  <c r="R1588" i="3"/>
  <c r="R1589" i="3"/>
  <c r="R1590" i="3"/>
  <c r="R1591" i="3"/>
  <c r="R1592" i="3"/>
  <c r="R1593" i="3"/>
  <c r="R1594" i="3"/>
  <c r="R1595" i="3"/>
  <c r="R1596" i="3"/>
  <c r="R1597" i="3"/>
  <c r="R1598" i="3"/>
  <c r="R1599" i="3"/>
  <c r="R1600" i="3"/>
  <c r="R1601" i="3"/>
  <c r="R1602" i="3"/>
  <c r="R1603" i="3"/>
  <c r="R1604" i="3"/>
  <c r="R1605" i="3"/>
  <c r="R1606" i="3"/>
  <c r="R1607" i="3"/>
  <c r="R1608" i="3"/>
  <c r="R1609" i="3"/>
  <c r="R1610" i="3"/>
  <c r="R1611" i="3"/>
  <c r="R1612" i="3"/>
  <c r="R1613" i="3"/>
  <c r="R1614" i="3"/>
  <c r="R1615" i="3"/>
  <c r="R1616" i="3"/>
  <c r="R1617" i="3"/>
  <c r="R1618" i="3"/>
  <c r="R1619" i="3"/>
  <c r="R1620" i="3"/>
  <c r="R1621" i="3"/>
  <c r="R1622" i="3"/>
  <c r="R1623" i="3"/>
  <c r="R1624" i="3"/>
  <c r="R1625" i="3"/>
  <c r="R1626" i="3"/>
  <c r="R1627" i="3"/>
  <c r="R1628" i="3"/>
  <c r="R1629" i="3"/>
  <c r="R1630" i="3"/>
  <c r="R1631" i="3"/>
  <c r="R1632" i="3"/>
  <c r="R1633" i="3"/>
  <c r="R1634" i="3"/>
  <c r="R1635" i="3"/>
  <c r="R1636" i="3"/>
  <c r="R1637" i="3"/>
  <c r="R1638" i="3"/>
  <c r="R1639" i="3"/>
  <c r="R1640" i="3"/>
  <c r="R1641" i="3"/>
  <c r="R1642" i="3"/>
  <c r="R1643" i="3"/>
  <c r="R1644" i="3"/>
  <c r="R1645" i="3"/>
  <c r="R1646" i="3"/>
  <c r="R1647" i="3"/>
  <c r="R1648" i="3"/>
  <c r="R1649" i="3"/>
  <c r="R1650" i="3"/>
  <c r="R1651" i="3"/>
  <c r="R1652" i="3"/>
  <c r="R1653" i="3"/>
  <c r="R1654" i="3"/>
  <c r="R1655" i="3"/>
  <c r="R1656" i="3"/>
  <c r="R1657" i="3"/>
  <c r="R1658" i="3"/>
  <c r="R1659" i="3"/>
  <c r="R1660" i="3"/>
  <c r="R1661" i="3"/>
  <c r="R1662" i="3"/>
  <c r="R1663" i="3"/>
  <c r="R1664" i="3"/>
  <c r="R1665" i="3"/>
  <c r="R1666" i="3"/>
  <c r="R1667" i="3"/>
  <c r="R1668" i="3"/>
  <c r="R1669" i="3"/>
  <c r="R1670" i="3"/>
  <c r="R1671" i="3"/>
  <c r="R1672" i="3"/>
  <c r="R1673" i="3"/>
  <c r="R1674" i="3"/>
  <c r="R1675" i="3"/>
  <c r="R1676" i="3"/>
  <c r="R1677" i="3"/>
  <c r="R1678" i="3"/>
  <c r="R1679" i="3"/>
  <c r="R1680" i="3"/>
  <c r="R1681" i="3"/>
  <c r="R1682" i="3"/>
  <c r="R1683" i="3"/>
  <c r="R1684" i="3"/>
  <c r="R1685" i="3"/>
  <c r="R1686" i="3"/>
  <c r="R1687" i="3"/>
  <c r="R1688" i="3"/>
  <c r="R1689" i="3"/>
  <c r="R1690" i="3"/>
  <c r="R1691" i="3"/>
  <c r="R1692" i="3"/>
  <c r="R1693" i="3"/>
  <c r="R1694" i="3"/>
  <c r="R1695" i="3"/>
  <c r="R1696" i="3"/>
  <c r="R1697" i="3"/>
  <c r="R1698" i="3"/>
  <c r="R1699" i="3"/>
  <c r="R1700" i="3"/>
  <c r="R1701" i="3"/>
  <c r="R1702" i="3"/>
  <c r="R1703" i="3"/>
  <c r="R1704" i="3"/>
  <c r="R1705" i="3"/>
  <c r="R1706" i="3"/>
  <c r="R1707" i="3"/>
  <c r="R1708" i="3"/>
  <c r="R1709" i="3"/>
  <c r="R1710" i="3"/>
  <c r="R1711" i="3"/>
  <c r="R1712" i="3"/>
  <c r="R1713" i="3"/>
  <c r="R1714" i="3"/>
  <c r="R1715" i="3"/>
  <c r="R1716" i="3"/>
  <c r="R1717" i="3"/>
  <c r="R1718" i="3"/>
  <c r="R1719" i="3"/>
  <c r="R1720" i="3"/>
  <c r="R1721" i="3"/>
  <c r="R1722" i="3"/>
  <c r="R1723" i="3"/>
  <c r="R1724" i="3"/>
  <c r="R1725" i="3"/>
  <c r="R1726" i="3"/>
  <c r="R1727" i="3"/>
  <c r="R1728" i="3"/>
  <c r="R1729" i="3"/>
  <c r="R1730" i="3"/>
  <c r="R1731" i="3"/>
  <c r="R1732" i="3"/>
  <c r="R1733" i="3"/>
  <c r="R1734" i="3"/>
  <c r="R1735" i="3"/>
  <c r="R1736" i="3"/>
  <c r="R1737" i="3"/>
  <c r="R1738" i="3"/>
  <c r="R1739" i="3"/>
  <c r="R1740" i="3"/>
  <c r="R1741" i="3"/>
  <c r="R1742" i="3"/>
  <c r="R1743" i="3"/>
  <c r="R1744" i="3"/>
  <c r="R1745" i="3"/>
  <c r="R1746" i="3"/>
  <c r="R1747" i="3"/>
  <c r="R1748" i="3"/>
  <c r="R1749" i="3"/>
  <c r="R1750" i="3"/>
  <c r="R1751" i="3"/>
  <c r="R1752" i="3"/>
  <c r="R1753" i="3"/>
  <c r="R1754" i="3"/>
  <c r="R1755" i="3"/>
  <c r="R1756" i="3"/>
  <c r="R1757" i="3"/>
  <c r="R1758" i="3"/>
  <c r="R1759" i="3"/>
  <c r="R1760" i="3"/>
  <c r="R1761" i="3"/>
  <c r="R1762" i="3"/>
  <c r="R1763" i="3"/>
  <c r="R1764" i="3"/>
  <c r="R1765" i="3"/>
  <c r="R1766" i="3"/>
  <c r="R1767" i="3"/>
  <c r="R1768" i="3"/>
  <c r="R1769" i="3"/>
  <c r="R1770" i="3"/>
  <c r="R1771" i="3"/>
  <c r="R1772" i="3"/>
  <c r="R1773" i="3"/>
  <c r="R1774" i="3"/>
  <c r="R1775" i="3"/>
  <c r="R1776" i="3"/>
  <c r="R1777" i="3"/>
  <c r="R1778" i="3"/>
  <c r="R1779" i="3"/>
  <c r="R1780" i="3"/>
  <c r="R1781" i="3"/>
  <c r="R1782" i="3"/>
  <c r="R1783" i="3"/>
  <c r="R1784" i="3"/>
  <c r="R1785" i="3"/>
  <c r="R1786" i="3"/>
  <c r="R1787" i="3"/>
  <c r="R1788" i="3"/>
  <c r="R1789" i="3"/>
  <c r="R1790" i="3"/>
  <c r="R1791" i="3"/>
  <c r="R1792" i="3"/>
  <c r="R1793" i="3"/>
  <c r="R1794" i="3"/>
  <c r="R1795" i="3"/>
  <c r="R1796" i="3"/>
  <c r="R1797" i="3"/>
  <c r="R1798" i="3"/>
  <c r="R1799" i="3"/>
  <c r="R1800" i="3"/>
  <c r="R1801" i="3"/>
  <c r="R1802" i="3"/>
  <c r="R1803" i="3"/>
  <c r="R1804" i="3"/>
  <c r="R1805" i="3"/>
  <c r="R1806" i="3"/>
  <c r="R1807" i="3"/>
  <c r="R1808" i="3"/>
  <c r="R1809" i="3"/>
  <c r="R1810" i="3"/>
  <c r="R1811" i="3"/>
  <c r="R1812" i="3"/>
  <c r="R1813" i="3"/>
  <c r="R1814" i="3"/>
  <c r="R1815" i="3"/>
  <c r="R1816" i="3"/>
  <c r="R1817" i="3"/>
  <c r="R1818" i="3"/>
  <c r="R1819" i="3"/>
  <c r="R1820" i="3"/>
  <c r="R1821" i="3"/>
  <c r="R1822" i="3"/>
  <c r="R1823" i="3"/>
  <c r="R1824" i="3"/>
  <c r="R1825" i="3"/>
  <c r="R1826" i="3"/>
  <c r="R1827" i="3"/>
  <c r="R1828" i="3"/>
  <c r="R1829" i="3"/>
  <c r="R1830" i="3"/>
  <c r="R1831" i="3"/>
  <c r="R1832" i="3"/>
  <c r="R1833" i="3"/>
  <c r="R1834" i="3"/>
  <c r="R1835" i="3"/>
  <c r="R1836" i="3"/>
  <c r="R1837" i="3"/>
  <c r="R1838" i="3"/>
  <c r="R1839" i="3"/>
  <c r="R1840" i="3"/>
  <c r="R1841" i="3"/>
  <c r="R1842" i="3"/>
  <c r="R1843" i="3"/>
  <c r="R1844" i="3"/>
  <c r="R1845" i="3"/>
  <c r="R1846" i="3"/>
  <c r="R1847" i="3"/>
  <c r="R1848" i="3"/>
  <c r="R1849" i="3"/>
  <c r="R1850" i="3"/>
  <c r="R1851" i="3"/>
  <c r="R1852" i="3"/>
  <c r="R1853" i="3"/>
  <c r="R1854" i="3"/>
  <c r="R1855" i="3"/>
  <c r="R1856" i="3"/>
  <c r="R1857" i="3"/>
  <c r="R1858" i="3"/>
  <c r="R1859" i="3"/>
  <c r="R1860" i="3"/>
  <c r="R1861" i="3"/>
  <c r="R1862" i="3"/>
  <c r="R1863" i="3"/>
  <c r="R1864" i="3"/>
  <c r="R1865" i="3"/>
  <c r="R1866" i="3"/>
  <c r="R1867" i="3"/>
  <c r="R1868" i="3"/>
  <c r="R1869" i="3"/>
  <c r="R1870" i="3"/>
  <c r="R1871" i="3"/>
  <c r="R1872" i="3"/>
  <c r="R1873" i="3"/>
  <c r="R1874" i="3"/>
  <c r="R1875" i="3"/>
  <c r="R1876" i="3"/>
  <c r="R1877" i="3"/>
  <c r="R1878" i="3"/>
  <c r="R1879" i="3"/>
  <c r="R1880" i="3"/>
  <c r="R1881" i="3"/>
  <c r="R1882" i="3"/>
  <c r="R1883" i="3"/>
  <c r="R1884" i="3"/>
  <c r="R1885" i="3"/>
  <c r="R1886" i="3"/>
  <c r="R1887" i="3"/>
  <c r="R1888" i="3"/>
  <c r="R1889" i="3"/>
  <c r="R1890" i="3"/>
  <c r="R1891" i="3"/>
  <c r="R1892" i="3"/>
  <c r="R1893" i="3"/>
  <c r="R1894" i="3"/>
  <c r="R1895" i="3"/>
  <c r="R1896" i="3"/>
  <c r="R1897" i="3"/>
  <c r="R1898" i="3"/>
  <c r="R1899" i="3"/>
  <c r="R1900" i="3"/>
  <c r="R1901" i="3"/>
  <c r="R1902" i="3"/>
  <c r="R1903" i="3"/>
  <c r="R1904" i="3"/>
  <c r="R1905" i="3"/>
  <c r="R1906" i="3"/>
  <c r="R1907" i="3"/>
  <c r="R1908" i="3"/>
  <c r="R1909" i="3"/>
  <c r="R1910" i="3"/>
  <c r="R1911" i="3"/>
  <c r="R1912" i="3"/>
  <c r="R1913" i="3"/>
  <c r="R1914" i="3"/>
  <c r="R1915" i="3"/>
  <c r="R1916" i="3"/>
  <c r="R1917" i="3"/>
  <c r="R1918" i="3"/>
  <c r="R1919" i="3"/>
  <c r="R1920" i="3"/>
  <c r="R1921" i="3"/>
  <c r="R1922" i="3"/>
  <c r="R1923" i="3"/>
  <c r="R1924" i="3"/>
  <c r="R1925" i="3"/>
  <c r="R1926" i="3"/>
  <c r="R1927" i="3"/>
  <c r="R1928" i="3"/>
  <c r="R1929" i="3"/>
  <c r="R1930" i="3"/>
  <c r="R1931" i="3"/>
  <c r="R1932" i="3"/>
  <c r="R1933" i="3"/>
  <c r="R1934" i="3"/>
  <c r="R1935" i="3"/>
  <c r="R1936" i="3"/>
  <c r="R1937" i="3"/>
  <c r="R1938" i="3"/>
  <c r="R1939" i="3"/>
  <c r="R1940" i="3"/>
  <c r="R1941" i="3"/>
  <c r="R1942" i="3"/>
  <c r="R1943" i="3"/>
  <c r="R1944" i="3"/>
  <c r="R1945" i="3"/>
  <c r="R1946" i="3"/>
  <c r="R1947" i="3"/>
  <c r="R1948" i="3"/>
  <c r="R1949" i="3"/>
  <c r="R1950" i="3"/>
  <c r="R1951" i="3"/>
  <c r="R1952" i="3"/>
  <c r="R1953" i="3"/>
  <c r="R1954" i="3"/>
  <c r="R1955" i="3"/>
  <c r="R1956" i="3"/>
  <c r="R1957" i="3"/>
  <c r="R1958" i="3"/>
  <c r="R1959" i="3"/>
  <c r="R1960" i="3"/>
  <c r="R1961" i="3"/>
  <c r="R1962" i="3"/>
  <c r="R1963" i="3"/>
  <c r="R1964" i="3"/>
  <c r="R1965" i="3"/>
  <c r="R1966" i="3"/>
  <c r="R1967" i="3"/>
  <c r="R1968" i="3"/>
  <c r="R1969" i="3"/>
  <c r="R1970" i="3"/>
  <c r="R1971" i="3"/>
  <c r="R1972" i="3"/>
  <c r="R1973" i="3"/>
  <c r="R1974" i="3"/>
  <c r="R1975" i="3"/>
  <c r="R1976" i="3"/>
  <c r="R1977" i="3"/>
  <c r="R1978" i="3"/>
  <c r="R1979" i="3"/>
  <c r="R1980" i="3"/>
  <c r="R1981" i="3"/>
  <c r="R1982" i="3"/>
  <c r="R1983" i="3"/>
  <c r="R1984" i="3"/>
  <c r="R1985" i="3"/>
  <c r="R1986" i="3"/>
  <c r="R1987" i="3"/>
  <c r="R1988" i="3"/>
  <c r="R1989" i="3"/>
  <c r="R1990" i="3"/>
  <c r="R1991" i="3"/>
  <c r="R1992" i="3"/>
  <c r="R1993" i="3"/>
  <c r="R1994" i="3"/>
  <c r="R1995" i="3"/>
  <c r="R1996" i="3"/>
  <c r="R1997" i="3"/>
  <c r="R1998" i="3"/>
  <c r="R1999" i="3"/>
  <c r="R2000" i="3"/>
  <c r="R2001" i="3"/>
  <c r="R2002" i="3"/>
  <c r="R2003" i="3"/>
  <c r="R2004" i="3"/>
  <c r="R2005" i="3"/>
  <c r="R2006" i="3"/>
  <c r="R2007" i="3"/>
  <c r="R2008" i="3"/>
  <c r="R2009" i="3"/>
  <c r="R2010" i="3"/>
  <c r="R2011" i="3"/>
  <c r="R2012" i="3"/>
  <c r="R2013" i="3"/>
  <c r="R2014" i="3"/>
  <c r="R2015" i="3"/>
  <c r="R2016" i="3"/>
  <c r="R2017" i="3"/>
  <c r="R2018" i="3"/>
  <c r="R2019" i="3"/>
  <c r="R2020" i="3"/>
  <c r="R2021" i="3"/>
  <c r="R2022" i="3"/>
  <c r="R2023" i="3"/>
  <c r="R2024" i="3"/>
  <c r="R2025" i="3"/>
  <c r="R2026" i="3"/>
  <c r="R2027" i="3"/>
  <c r="R2028" i="3"/>
  <c r="R2029" i="3"/>
  <c r="R2030" i="3"/>
  <c r="R2031" i="3"/>
  <c r="R2032" i="3"/>
  <c r="R2033" i="3"/>
  <c r="R2034" i="3"/>
  <c r="R2035" i="3"/>
  <c r="R2036" i="3"/>
  <c r="R2037" i="3"/>
  <c r="R2038" i="3"/>
  <c r="R2039" i="3"/>
  <c r="R2040" i="3"/>
  <c r="R2041" i="3"/>
  <c r="R2042" i="3"/>
  <c r="R2043" i="3"/>
  <c r="R2044" i="3"/>
  <c r="R2045" i="3"/>
  <c r="R2046" i="3"/>
  <c r="R2047" i="3"/>
  <c r="R2048" i="3"/>
  <c r="R2049" i="3"/>
  <c r="R2050" i="3"/>
  <c r="R2051" i="3"/>
  <c r="R2052" i="3"/>
  <c r="R2053" i="3"/>
  <c r="R2054" i="3"/>
  <c r="R2055" i="3"/>
  <c r="R2056" i="3"/>
  <c r="R2057" i="3"/>
  <c r="R2058" i="3"/>
  <c r="R2059" i="3"/>
  <c r="R2060" i="3"/>
  <c r="R2061" i="3"/>
  <c r="R2062" i="3"/>
  <c r="R2063" i="3"/>
  <c r="R2064" i="3"/>
  <c r="R2065" i="3"/>
  <c r="R2066" i="3"/>
  <c r="R2067" i="3"/>
  <c r="R2068" i="3"/>
  <c r="R2069" i="3"/>
  <c r="R2070" i="3"/>
  <c r="R2071" i="3"/>
  <c r="R2072" i="3"/>
  <c r="R2073" i="3"/>
  <c r="R2074" i="3"/>
  <c r="R2075" i="3"/>
  <c r="R2076" i="3"/>
  <c r="R2077" i="3"/>
  <c r="R2078" i="3"/>
  <c r="R2079" i="3"/>
  <c r="R2080" i="3"/>
  <c r="R2081" i="3"/>
  <c r="R2082" i="3"/>
  <c r="R2083" i="3"/>
  <c r="R2084" i="3"/>
  <c r="R2085" i="3"/>
  <c r="R2086" i="3"/>
  <c r="R2087" i="3"/>
  <c r="R2088" i="3"/>
  <c r="R2089" i="3"/>
  <c r="R2090" i="3"/>
  <c r="R2091" i="3"/>
  <c r="R2092" i="3"/>
  <c r="R2093" i="3"/>
  <c r="R2094" i="3"/>
  <c r="R2095" i="3"/>
  <c r="R2096" i="3"/>
  <c r="R2097" i="3"/>
  <c r="R2098" i="3"/>
  <c r="R2099" i="3"/>
  <c r="R2100" i="3"/>
  <c r="R2101" i="3"/>
  <c r="R2102" i="3"/>
  <c r="R2103" i="3"/>
  <c r="R2104" i="3"/>
  <c r="R2105" i="3"/>
  <c r="R2106" i="3"/>
  <c r="R2107" i="3"/>
  <c r="R2108" i="3"/>
  <c r="R2109" i="3"/>
  <c r="R2110" i="3"/>
  <c r="R2111" i="3"/>
  <c r="R2112" i="3"/>
  <c r="R2113" i="3"/>
  <c r="R2114" i="3"/>
  <c r="R2115" i="3"/>
  <c r="R2116" i="3"/>
  <c r="R2117" i="3"/>
  <c r="R2118" i="3"/>
  <c r="R2119" i="3"/>
  <c r="R2120" i="3"/>
  <c r="R2121" i="3"/>
  <c r="R2122" i="3"/>
  <c r="R2123" i="3"/>
  <c r="R2124" i="3"/>
  <c r="R2125" i="3"/>
  <c r="R2126" i="3"/>
  <c r="R2127" i="3"/>
  <c r="R2128" i="3"/>
  <c r="R2129" i="3"/>
  <c r="R2130" i="3"/>
  <c r="R2131" i="3"/>
  <c r="R2132" i="3"/>
  <c r="R2133" i="3"/>
  <c r="R2134" i="3"/>
  <c r="R2135" i="3"/>
  <c r="R2136" i="3"/>
  <c r="R2137" i="3"/>
  <c r="R2138" i="3"/>
  <c r="R2139" i="3"/>
  <c r="R2140" i="3"/>
  <c r="R2141" i="3"/>
  <c r="R2142" i="3"/>
  <c r="R2143" i="3"/>
  <c r="R2144" i="3"/>
  <c r="R2145" i="3"/>
  <c r="R2146" i="3"/>
  <c r="R2147" i="3"/>
  <c r="R2148" i="3"/>
  <c r="R2149" i="3"/>
  <c r="R2150" i="3"/>
  <c r="R2151" i="3"/>
  <c r="R2152" i="3"/>
  <c r="R2153" i="3"/>
  <c r="R2154" i="3"/>
  <c r="R2155" i="3"/>
  <c r="R2156" i="3"/>
  <c r="R2157" i="3"/>
  <c r="R2158" i="3"/>
  <c r="R2159" i="3"/>
  <c r="R2160" i="3"/>
  <c r="R2161" i="3"/>
  <c r="R2162" i="3"/>
  <c r="R2163" i="3"/>
  <c r="R2164" i="3"/>
  <c r="R2165" i="3"/>
  <c r="R2166" i="3"/>
  <c r="R2167" i="3"/>
  <c r="R2168" i="3"/>
  <c r="R2169" i="3"/>
  <c r="R2170" i="3"/>
  <c r="R2171" i="3"/>
  <c r="R2172" i="3"/>
  <c r="R2173" i="3"/>
  <c r="R2174" i="3"/>
  <c r="R2175" i="3"/>
  <c r="R2176" i="3"/>
  <c r="R2177" i="3"/>
  <c r="R2178" i="3"/>
  <c r="R2179" i="3"/>
  <c r="R2180" i="3"/>
  <c r="R2181" i="3"/>
  <c r="R2182" i="3"/>
  <c r="R2183" i="3"/>
  <c r="R2184" i="3"/>
  <c r="R2185" i="3"/>
  <c r="R2186" i="3"/>
  <c r="R2187" i="3"/>
  <c r="R2188" i="3"/>
  <c r="R2189" i="3"/>
  <c r="R2190" i="3"/>
  <c r="R2191" i="3"/>
  <c r="R2192" i="3"/>
  <c r="R2193" i="3"/>
  <c r="R2194" i="3"/>
  <c r="R2195" i="3"/>
  <c r="R2196" i="3"/>
  <c r="R2197" i="3"/>
  <c r="R2198" i="3"/>
  <c r="R2199" i="3"/>
  <c r="R2200" i="3"/>
  <c r="R2201" i="3"/>
  <c r="R2202" i="3"/>
  <c r="R2203" i="3"/>
  <c r="R2204" i="3"/>
  <c r="R2205" i="3"/>
  <c r="R2206" i="3"/>
  <c r="R2207" i="3"/>
  <c r="R2208" i="3"/>
  <c r="R2209" i="3"/>
  <c r="R2210" i="3"/>
  <c r="R2211" i="3"/>
  <c r="R2212" i="3"/>
  <c r="R2213" i="3"/>
  <c r="R2214" i="3"/>
  <c r="R2215" i="3"/>
  <c r="R2216" i="3"/>
  <c r="R2217" i="3"/>
  <c r="R2218" i="3"/>
  <c r="R2219" i="3"/>
  <c r="R2220" i="3"/>
  <c r="R2221" i="3"/>
  <c r="R2222" i="3"/>
  <c r="R2223" i="3"/>
  <c r="R2224" i="3"/>
  <c r="R2225" i="3"/>
  <c r="R2226" i="3"/>
  <c r="R2227" i="3"/>
  <c r="R2228" i="3"/>
  <c r="R2229" i="3"/>
  <c r="R2230" i="3"/>
  <c r="R2231" i="3"/>
  <c r="R2232" i="3"/>
  <c r="R2233" i="3"/>
  <c r="R2234" i="3"/>
  <c r="R2235" i="3"/>
  <c r="R2236" i="3"/>
  <c r="R2237" i="3"/>
  <c r="R2238" i="3"/>
  <c r="R2239" i="3"/>
  <c r="R2240" i="3"/>
  <c r="R2241" i="3"/>
  <c r="R2242" i="3"/>
  <c r="R2243" i="3"/>
  <c r="R2244" i="3"/>
  <c r="R2245" i="3"/>
  <c r="R2246" i="3"/>
  <c r="R2247" i="3"/>
  <c r="R2248" i="3"/>
  <c r="R2249" i="3"/>
  <c r="R2250" i="3"/>
  <c r="R2251" i="3"/>
  <c r="R2252" i="3"/>
  <c r="R2253" i="3"/>
  <c r="R2254" i="3"/>
  <c r="R2255" i="3"/>
  <c r="R2256" i="3"/>
  <c r="R2257" i="3"/>
  <c r="R2258" i="3"/>
  <c r="R2259" i="3"/>
  <c r="R2260" i="3"/>
  <c r="R2261" i="3"/>
  <c r="R2262" i="3"/>
  <c r="R2263" i="3"/>
  <c r="R2264" i="3"/>
  <c r="R2265" i="3"/>
  <c r="R2266" i="3"/>
  <c r="R2267" i="3"/>
  <c r="R2268" i="3"/>
  <c r="R2269" i="3"/>
  <c r="R2270" i="3"/>
  <c r="R2271" i="3"/>
  <c r="R2272" i="3"/>
  <c r="R2273" i="3"/>
  <c r="R2274" i="3"/>
  <c r="R2275" i="3"/>
  <c r="R2276" i="3"/>
  <c r="R2277" i="3"/>
  <c r="R2278" i="3"/>
  <c r="R2279" i="3"/>
  <c r="R2280" i="3"/>
  <c r="R2281" i="3"/>
  <c r="R2282" i="3"/>
  <c r="R2283" i="3"/>
  <c r="R2284" i="3"/>
  <c r="R2285" i="3"/>
  <c r="R2286" i="3"/>
  <c r="R2287" i="3"/>
  <c r="R2288" i="3"/>
  <c r="R2289" i="3"/>
  <c r="R2290" i="3"/>
  <c r="R2291" i="3"/>
  <c r="R2292" i="3"/>
  <c r="R2293" i="3"/>
  <c r="R2294" i="3"/>
  <c r="R2295" i="3"/>
  <c r="R2296" i="3"/>
  <c r="R2297" i="3"/>
  <c r="R2298" i="3"/>
  <c r="R2299" i="3"/>
  <c r="R2300" i="3"/>
  <c r="R2301" i="3"/>
  <c r="R2302" i="3"/>
  <c r="R2303" i="3"/>
  <c r="R2304" i="3"/>
  <c r="R2305" i="3"/>
  <c r="R2306" i="3"/>
  <c r="R2307" i="3"/>
  <c r="R2308" i="3"/>
  <c r="R2309" i="3"/>
  <c r="R2310" i="3"/>
  <c r="R2311" i="3"/>
  <c r="R2312" i="3"/>
  <c r="R2313" i="3"/>
  <c r="R2314" i="3"/>
  <c r="R2315" i="3"/>
  <c r="R2316" i="3"/>
  <c r="R2317" i="3"/>
  <c r="R2318" i="3"/>
  <c r="R2319" i="3"/>
  <c r="R2320" i="3"/>
  <c r="R2321" i="3"/>
  <c r="R2322" i="3"/>
  <c r="R2323" i="3"/>
  <c r="R2324" i="3"/>
  <c r="R2325" i="3"/>
  <c r="R2326" i="3"/>
  <c r="R2327" i="3"/>
  <c r="R2328" i="3"/>
  <c r="R2329" i="3"/>
  <c r="R2330" i="3"/>
  <c r="R2331" i="3"/>
  <c r="R2332" i="3"/>
  <c r="R2333" i="3"/>
  <c r="R2334" i="3"/>
  <c r="R2335" i="3"/>
  <c r="R2336" i="3"/>
  <c r="R2337" i="3"/>
  <c r="R2338" i="3"/>
  <c r="R2339" i="3"/>
  <c r="R2340" i="3"/>
  <c r="R2341" i="3"/>
  <c r="R2342" i="3"/>
  <c r="R2343" i="3"/>
  <c r="R2344" i="3"/>
  <c r="R2345" i="3"/>
  <c r="R2346" i="3"/>
  <c r="R2347" i="3"/>
  <c r="R2348" i="3"/>
  <c r="R2349" i="3"/>
  <c r="R2350" i="3"/>
  <c r="R2351" i="3"/>
  <c r="R2352" i="3"/>
  <c r="R2353" i="3"/>
  <c r="R2354" i="3"/>
  <c r="R2355" i="3"/>
  <c r="R2356" i="3"/>
  <c r="R2357" i="3"/>
  <c r="R2358" i="3"/>
  <c r="R2359" i="3"/>
  <c r="R2360" i="3"/>
  <c r="R2361" i="3"/>
  <c r="R2362" i="3"/>
  <c r="R2363" i="3"/>
  <c r="R2364" i="3"/>
  <c r="R2365" i="3"/>
  <c r="R2366" i="3"/>
  <c r="R2367" i="3"/>
  <c r="R2368" i="3"/>
  <c r="R2369" i="3"/>
  <c r="R2370" i="3"/>
  <c r="R2371" i="3"/>
  <c r="R2372" i="3"/>
  <c r="R2373" i="3"/>
  <c r="R2374" i="3"/>
  <c r="R2375" i="3"/>
  <c r="R2376" i="3"/>
  <c r="R2377" i="3"/>
  <c r="R2378" i="3"/>
  <c r="R2379" i="3"/>
  <c r="R2380" i="3"/>
  <c r="R2381" i="3"/>
  <c r="R2382" i="3"/>
  <c r="R2383" i="3"/>
  <c r="R2384" i="3"/>
  <c r="R2385" i="3"/>
  <c r="R2386" i="3"/>
  <c r="R2387" i="3"/>
  <c r="R2388" i="3"/>
  <c r="R2389" i="3"/>
  <c r="R2390" i="3"/>
  <c r="R2391" i="3"/>
  <c r="R2392" i="3"/>
  <c r="R2393" i="3"/>
  <c r="R2394" i="3"/>
  <c r="R2395" i="3"/>
  <c r="R2396" i="3"/>
  <c r="R2397" i="3"/>
  <c r="R2398" i="3"/>
  <c r="R2399" i="3"/>
  <c r="R2400" i="3"/>
  <c r="R2401" i="3"/>
  <c r="R2402" i="3"/>
  <c r="R2403" i="3"/>
  <c r="R2404" i="3"/>
  <c r="R2405" i="3"/>
  <c r="R2406" i="3"/>
  <c r="R2407" i="3"/>
  <c r="R2408" i="3"/>
  <c r="R2409" i="3"/>
  <c r="R2410" i="3"/>
  <c r="R2411" i="3"/>
  <c r="R2412" i="3"/>
  <c r="R2413" i="3"/>
  <c r="R2414" i="3"/>
  <c r="R2415" i="3"/>
  <c r="R2416" i="3"/>
  <c r="R2417" i="3"/>
  <c r="R2418" i="3"/>
  <c r="R2419" i="3"/>
  <c r="R2420" i="3"/>
  <c r="R2421" i="3"/>
  <c r="R2422" i="3"/>
  <c r="R2423" i="3"/>
  <c r="R2424" i="3"/>
  <c r="R2425" i="3"/>
  <c r="R2426" i="3"/>
  <c r="R2427" i="3"/>
  <c r="R2428" i="3"/>
  <c r="R2429" i="3"/>
  <c r="R2430" i="3"/>
  <c r="R2431" i="3"/>
  <c r="R2432" i="3"/>
  <c r="R2433" i="3"/>
  <c r="R2434" i="3"/>
  <c r="R2435" i="3"/>
  <c r="R2436" i="3"/>
  <c r="R2437" i="3"/>
  <c r="R2438" i="3"/>
  <c r="R2439" i="3"/>
  <c r="R2440" i="3"/>
  <c r="R2441" i="3"/>
  <c r="R2442" i="3"/>
  <c r="R2443" i="3"/>
  <c r="R2444" i="3"/>
  <c r="R2445" i="3"/>
  <c r="R2446" i="3"/>
  <c r="R2447" i="3"/>
  <c r="R2448" i="3"/>
  <c r="R2449" i="3"/>
  <c r="R2450" i="3"/>
  <c r="R2451" i="3"/>
  <c r="R2452" i="3"/>
  <c r="R2453" i="3"/>
  <c r="R2454" i="3"/>
  <c r="R2455" i="3"/>
  <c r="R2456" i="3"/>
  <c r="R2457" i="3"/>
  <c r="R2458" i="3"/>
  <c r="R2459" i="3"/>
  <c r="R2460" i="3"/>
  <c r="R2461" i="3"/>
  <c r="R2462" i="3"/>
  <c r="R2463" i="3"/>
  <c r="R2464" i="3"/>
  <c r="R2465" i="3"/>
  <c r="R2466" i="3"/>
  <c r="R2467" i="3"/>
  <c r="R2468" i="3"/>
  <c r="R2469" i="3"/>
  <c r="R2470" i="3"/>
  <c r="R2471" i="3"/>
  <c r="R2472" i="3"/>
  <c r="R2473" i="3"/>
  <c r="R2474" i="3"/>
  <c r="R2475" i="3"/>
  <c r="R2476" i="3"/>
  <c r="R2477" i="3"/>
  <c r="R2478" i="3"/>
  <c r="R2479" i="3"/>
  <c r="R2480" i="3"/>
  <c r="R2481" i="3"/>
  <c r="R2482" i="3"/>
  <c r="R2483" i="3"/>
  <c r="R2484" i="3"/>
  <c r="R2485" i="3"/>
  <c r="R2486" i="3"/>
  <c r="R2487" i="3"/>
  <c r="R2488" i="3"/>
  <c r="R2489" i="3"/>
  <c r="R2490" i="3"/>
  <c r="R2491" i="3"/>
  <c r="R2492" i="3"/>
  <c r="R2493" i="3"/>
  <c r="R2494" i="3"/>
  <c r="R2495" i="3"/>
  <c r="R2496" i="3"/>
  <c r="R2497" i="3"/>
  <c r="R2498" i="3"/>
  <c r="R2499" i="3"/>
  <c r="R2500" i="3"/>
  <c r="R2501" i="3"/>
  <c r="R2502" i="3"/>
  <c r="R2503" i="3"/>
  <c r="R2504" i="3"/>
  <c r="R2505" i="3"/>
  <c r="R2506" i="3"/>
  <c r="R2507" i="3"/>
  <c r="R2508" i="3"/>
  <c r="R2509" i="3"/>
  <c r="R2510" i="3"/>
  <c r="R2511" i="3"/>
  <c r="R2512" i="3"/>
  <c r="R2513" i="3"/>
  <c r="R2514" i="3"/>
  <c r="R2515" i="3"/>
  <c r="R2516" i="3"/>
  <c r="R2517" i="3"/>
  <c r="R2518" i="3"/>
  <c r="R2519" i="3"/>
  <c r="R2520" i="3"/>
  <c r="R2521" i="3"/>
  <c r="R2522" i="3"/>
  <c r="R2523" i="3"/>
  <c r="R2524" i="3"/>
  <c r="R2525" i="3"/>
  <c r="R2526" i="3"/>
  <c r="R2527" i="3"/>
  <c r="R2528" i="3"/>
  <c r="R2529" i="3"/>
  <c r="R2530" i="3"/>
  <c r="R2531" i="3"/>
  <c r="R2532" i="3"/>
  <c r="R2533" i="3"/>
  <c r="R2534" i="3"/>
  <c r="R2535" i="3"/>
  <c r="R2536" i="3"/>
  <c r="R2537" i="3"/>
  <c r="R2538" i="3"/>
  <c r="R2539" i="3"/>
  <c r="R2540" i="3"/>
  <c r="R2541" i="3"/>
  <c r="R2542" i="3"/>
  <c r="R2543" i="3"/>
  <c r="R2544" i="3"/>
  <c r="R2545" i="3"/>
  <c r="R2546" i="3"/>
  <c r="R2547" i="3"/>
  <c r="R2548" i="3"/>
  <c r="R2549" i="3"/>
  <c r="R2550" i="3"/>
  <c r="R2551" i="3"/>
  <c r="R2552" i="3"/>
  <c r="R2553" i="3"/>
  <c r="R2554" i="3"/>
  <c r="R2555" i="3"/>
  <c r="R2556" i="3"/>
  <c r="R2557" i="3"/>
  <c r="R2558" i="3"/>
  <c r="R2559" i="3"/>
  <c r="R2560" i="3"/>
  <c r="R2561" i="3"/>
  <c r="R2562" i="3"/>
  <c r="R2563" i="3"/>
  <c r="R2564" i="3"/>
  <c r="R2565" i="3"/>
  <c r="R2566" i="3"/>
  <c r="R2567" i="3"/>
  <c r="R2568" i="3"/>
  <c r="R2569" i="3"/>
  <c r="R2570" i="3"/>
  <c r="R2571" i="3"/>
  <c r="R2572" i="3"/>
  <c r="R2573" i="3"/>
  <c r="R2574" i="3"/>
  <c r="R2575" i="3"/>
  <c r="R2576" i="3"/>
  <c r="R2577" i="3"/>
  <c r="R2578" i="3"/>
  <c r="R2579" i="3"/>
  <c r="R2580" i="3"/>
  <c r="R2581" i="3"/>
  <c r="R2582" i="3"/>
  <c r="R2583" i="3"/>
  <c r="R2584" i="3"/>
  <c r="R2585" i="3"/>
  <c r="R2586" i="3"/>
  <c r="R2587" i="3"/>
  <c r="R2588" i="3"/>
  <c r="R2589" i="3"/>
  <c r="R2590" i="3"/>
  <c r="R2591" i="3"/>
  <c r="R2592" i="3"/>
  <c r="R2593" i="3"/>
  <c r="R2594" i="3"/>
  <c r="R2595" i="3"/>
  <c r="R2596" i="3"/>
  <c r="R2597" i="3"/>
  <c r="R2598" i="3"/>
  <c r="R2599" i="3"/>
  <c r="R2600" i="3"/>
  <c r="R2601" i="3"/>
  <c r="R2602" i="3"/>
  <c r="R2603" i="3"/>
  <c r="R2604" i="3"/>
  <c r="R2605" i="3"/>
  <c r="R2606" i="3"/>
  <c r="R2607" i="3"/>
  <c r="R2608" i="3"/>
  <c r="R2609" i="3"/>
  <c r="R2610" i="3"/>
  <c r="R2611" i="3"/>
  <c r="R2612" i="3"/>
  <c r="R2613" i="3"/>
  <c r="R2614" i="3"/>
  <c r="R2615" i="3"/>
  <c r="R2616" i="3"/>
  <c r="R2617" i="3"/>
  <c r="R2618" i="3"/>
  <c r="R2619" i="3"/>
  <c r="R2620" i="3"/>
  <c r="R2621" i="3"/>
  <c r="R2622" i="3"/>
  <c r="R2623" i="3"/>
  <c r="R2624" i="3"/>
  <c r="R2625" i="3"/>
  <c r="R2626" i="3"/>
  <c r="R2627" i="3"/>
  <c r="R2628" i="3"/>
  <c r="R2629" i="3"/>
  <c r="R2630" i="3"/>
  <c r="R2631" i="3"/>
  <c r="R2632" i="3"/>
  <c r="R2633" i="3"/>
  <c r="R2634" i="3"/>
  <c r="R2635" i="3"/>
  <c r="R2636" i="3"/>
  <c r="R2637" i="3"/>
  <c r="R2638" i="3"/>
  <c r="R2639" i="3"/>
  <c r="R2640" i="3"/>
  <c r="R2641" i="3"/>
  <c r="R2642" i="3"/>
  <c r="R2643" i="3"/>
  <c r="R2644" i="3"/>
  <c r="R2645" i="3"/>
  <c r="R2646" i="3"/>
  <c r="R2647" i="3"/>
  <c r="R2648" i="3"/>
  <c r="R2649" i="3"/>
  <c r="R2650" i="3"/>
  <c r="R2651" i="3"/>
  <c r="R2652" i="3"/>
  <c r="R2653" i="3"/>
  <c r="R2654" i="3"/>
  <c r="R2655" i="3"/>
  <c r="R2656" i="3"/>
  <c r="R2657" i="3"/>
  <c r="R2658" i="3"/>
  <c r="R2659" i="3"/>
  <c r="R2660" i="3"/>
  <c r="R2661" i="3"/>
  <c r="R2662" i="3"/>
  <c r="R2663" i="3"/>
  <c r="R2664" i="3"/>
  <c r="R2665" i="3"/>
  <c r="R2666" i="3"/>
  <c r="R2667" i="3"/>
  <c r="R2668" i="3"/>
  <c r="R2669" i="3"/>
  <c r="R2670" i="3"/>
  <c r="R2671" i="3"/>
  <c r="R2672" i="3"/>
  <c r="R2673" i="3"/>
  <c r="R2674" i="3"/>
  <c r="R2675" i="3"/>
  <c r="R2676" i="3"/>
  <c r="R2677" i="3"/>
  <c r="R2678" i="3"/>
  <c r="R2679" i="3"/>
  <c r="R2680" i="3"/>
  <c r="R2681" i="3"/>
  <c r="R2682" i="3"/>
  <c r="R2683" i="3"/>
  <c r="R2684" i="3"/>
  <c r="R2685" i="3"/>
  <c r="R2686" i="3"/>
  <c r="R2687" i="3"/>
  <c r="R2688" i="3"/>
  <c r="R2689" i="3"/>
  <c r="R2690" i="3"/>
  <c r="R2691" i="3"/>
  <c r="R2692" i="3"/>
  <c r="R2693" i="3"/>
  <c r="R2694" i="3"/>
  <c r="R2695" i="3"/>
  <c r="R2696" i="3"/>
  <c r="R2697" i="3"/>
  <c r="R2698" i="3"/>
  <c r="R2699" i="3"/>
  <c r="R2700" i="3"/>
  <c r="R2701" i="3"/>
  <c r="R2702" i="3"/>
  <c r="R2703" i="3"/>
  <c r="R2704" i="3"/>
  <c r="R2705" i="3"/>
  <c r="R2706" i="3"/>
  <c r="R2707" i="3"/>
  <c r="R2708" i="3"/>
  <c r="R2709" i="3"/>
  <c r="R2710" i="3"/>
  <c r="R2711" i="3"/>
  <c r="R2712" i="3"/>
  <c r="R2713" i="3"/>
  <c r="R2714" i="3"/>
  <c r="R2715" i="3"/>
  <c r="R2716" i="3"/>
  <c r="R2717" i="3"/>
  <c r="R2718" i="3"/>
  <c r="R2719" i="3"/>
  <c r="R2720" i="3"/>
  <c r="R2721" i="3"/>
  <c r="R2722" i="3"/>
  <c r="R2723" i="3"/>
  <c r="R2724" i="3"/>
  <c r="R2725" i="3"/>
  <c r="R2726" i="3"/>
  <c r="R2727" i="3"/>
  <c r="R2728" i="3"/>
  <c r="R2729" i="3"/>
  <c r="R2730" i="3"/>
  <c r="R2731" i="3"/>
  <c r="R2732" i="3"/>
  <c r="R2733" i="3"/>
  <c r="R2734" i="3"/>
  <c r="R2735" i="3"/>
  <c r="R2736" i="3"/>
  <c r="R2737" i="3"/>
  <c r="R2738" i="3"/>
  <c r="R2739" i="3"/>
  <c r="R2740" i="3"/>
  <c r="R2741" i="3"/>
  <c r="R2742" i="3"/>
  <c r="R2743" i="3"/>
  <c r="R2744" i="3"/>
  <c r="R2745" i="3"/>
  <c r="R2746" i="3"/>
  <c r="R2747" i="3"/>
  <c r="R2748" i="3"/>
  <c r="R2749" i="3"/>
  <c r="R2750" i="3"/>
  <c r="R2751" i="3"/>
  <c r="R2752" i="3"/>
  <c r="R2753" i="3"/>
  <c r="R2754" i="3"/>
  <c r="R2755" i="3"/>
  <c r="R2756" i="3"/>
  <c r="R2757" i="3"/>
  <c r="R2758" i="3"/>
  <c r="R2759" i="3"/>
  <c r="R2760" i="3"/>
  <c r="R2761" i="3"/>
  <c r="R2762" i="3"/>
  <c r="R2763" i="3"/>
  <c r="R2764" i="3"/>
  <c r="R2765" i="3"/>
  <c r="R2766" i="3"/>
  <c r="R2767" i="3"/>
  <c r="R2768" i="3"/>
  <c r="R2769" i="3"/>
  <c r="R2770" i="3"/>
  <c r="R2771" i="3"/>
  <c r="R2772" i="3"/>
  <c r="R2773" i="3"/>
  <c r="R2774" i="3"/>
  <c r="R2775" i="3"/>
  <c r="R2776" i="3"/>
  <c r="R2777" i="3"/>
  <c r="R2778" i="3"/>
  <c r="R2779" i="3"/>
  <c r="R2780" i="3"/>
  <c r="R2781" i="3"/>
  <c r="R2782" i="3"/>
  <c r="R2783" i="3"/>
  <c r="R2784" i="3"/>
  <c r="R2785" i="3"/>
  <c r="R2786" i="3"/>
  <c r="R2787" i="3"/>
  <c r="R2788" i="3"/>
  <c r="R2789" i="3"/>
  <c r="R2790" i="3"/>
  <c r="R2791" i="3"/>
  <c r="R2792" i="3"/>
  <c r="R2793" i="3"/>
  <c r="R2794" i="3"/>
  <c r="R2795" i="3"/>
  <c r="R2796" i="3"/>
  <c r="R2797" i="3"/>
  <c r="R2798" i="3"/>
  <c r="R2799" i="3"/>
  <c r="R2800" i="3"/>
  <c r="R2801" i="3"/>
  <c r="R2802" i="3"/>
  <c r="R2803" i="3"/>
  <c r="R2804" i="3"/>
  <c r="R2805" i="3"/>
  <c r="R2806" i="3"/>
  <c r="R2807" i="3"/>
  <c r="R2808" i="3"/>
  <c r="R2809" i="3"/>
  <c r="R2810" i="3"/>
  <c r="R2811" i="3"/>
  <c r="R2812" i="3"/>
  <c r="R2813" i="3"/>
  <c r="R2814" i="3"/>
  <c r="R2815" i="3"/>
  <c r="R2816" i="3"/>
  <c r="R2817" i="3"/>
  <c r="R2818" i="3"/>
  <c r="R2819" i="3"/>
  <c r="R2820" i="3"/>
  <c r="R2821" i="3"/>
  <c r="R2822" i="3"/>
  <c r="R2823" i="3"/>
  <c r="R2824" i="3"/>
  <c r="R2825" i="3"/>
  <c r="R2826" i="3"/>
  <c r="R2827" i="3"/>
  <c r="R2828" i="3"/>
  <c r="R2829" i="3"/>
  <c r="R2830" i="3"/>
  <c r="R2831" i="3"/>
  <c r="R2832" i="3"/>
  <c r="R2833" i="3"/>
  <c r="R2834" i="3"/>
  <c r="R2835" i="3"/>
  <c r="R2836" i="3"/>
  <c r="R2837" i="3"/>
  <c r="R2838" i="3"/>
  <c r="R2839" i="3"/>
  <c r="R2840" i="3"/>
  <c r="R2841" i="3"/>
  <c r="R2842" i="3"/>
  <c r="R2843" i="3"/>
  <c r="R2844" i="3"/>
  <c r="R2845" i="3"/>
  <c r="R2846" i="3"/>
  <c r="R2847" i="3"/>
  <c r="R2848" i="3"/>
  <c r="R2849" i="3"/>
  <c r="R2850" i="3"/>
  <c r="R2851" i="3"/>
  <c r="R2852" i="3"/>
  <c r="R2853" i="3"/>
  <c r="R2854" i="3"/>
  <c r="R2855" i="3"/>
  <c r="R2856" i="3"/>
  <c r="R2857" i="3"/>
  <c r="R2858" i="3"/>
  <c r="R2859" i="3"/>
  <c r="R2860" i="3"/>
  <c r="R2861" i="3"/>
  <c r="R2862" i="3"/>
  <c r="R2863" i="3"/>
  <c r="R2864" i="3"/>
  <c r="R2865" i="3"/>
  <c r="R2866" i="3"/>
  <c r="R2867" i="3"/>
  <c r="R2868" i="3"/>
  <c r="R2869" i="3"/>
  <c r="R2870" i="3"/>
  <c r="R2871" i="3"/>
  <c r="R2872" i="3"/>
  <c r="R2873" i="3"/>
  <c r="R2874" i="3"/>
  <c r="R2875" i="3"/>
  <c r="R2876" i="3"/>
  <c r="R2877" i="3"/>
  <c r="R2878" i="3"/>
  <c r="R2879" i="3"/>
  <c r="R2880" i="3"/>
  <c r="R2881" i="3"/>
  <c r="R2882" i="3"/>
  <c r="R2883" i="3"/>
  <c r="R2884" i="3"/>
  <c r="R2885" i="3"/>
  <c r="R2886" i="3"/>
  <c r="R2887" i="3"/>
  <c r="R2888" i="3"/>
  <c r="R2889" i="3"/>
  <c r="R2890" i="3"/>
  <c r="R2891" i="3"/>
  <c r="R2892" i="3"/>
  <c r="R2893" i="3"/>
  <c r="R2894" i="3"/>
  <c r="R2895" i="3"/>
  <c r="R2896" i="3"/>
  <c r="R2897" i="3"/>
  <c r="R2898" i="3"/>
  <c r="R2899" i="3"/>
  <c r="R2900" i="3"/>
  <c r="R2901" i="3"/>
  <c r="R2902" i="3"/>
  <c r="R2903" i="3"/>
  <c r="R2904" i="3"/>
  <c r="R2905" i="3"/>
  <c r="R2906" i="3"/>
  <c r="R2907" i="3"/>
  <c r="R2908" i="3"/>
  <c r="R2909" i="3"/>
  <c r="R2910" i="3"/>
  <c r="R2911" i="3"/>
  <c r="R2912" i="3"/>
  <c r="R2913" i="3"/>
  <c r="R2914" i="3"/>
  <c r="R2915" i="3"/>
  <c r="R2916" i="3"/>
  <c r="R2917" i="3"/>
  <c r="R2918" i="3"/>
  <c r="R2919" i="3"/>
  <c r="R2920" i="3"/>
  <c r="R2921" i="3"/>
  <c r="R2922" i="3"/>
  <c r="R2923" i="3"/>
  <c r="R2924" i="3"/>
  <c r="R2925" i="3"/>
  <c r="R2926" i="3"/>
  <c r="R2927" i="3"/>
  <c r="R2928" i="3"/>
  <c r="R2929" i="3"/>
  <c r="R2930" i="3"/>
  <c r="R2931" i="3"/>
  <c r="R2932" i="3"/>
  <c r="R2933" i="3"/>
  <c r="R2934" i="3"/>
  <c r="R2935" i="3"/>
  <c r="R2936" i="3"/>
  <c r="R2937" i="3"/>
  <c r="R2938" i="3"/>
  <c r="R2939" i="3"/>
  <c r="R2940" i="3"/>
  <c r="R2941" i="3"/>
  <c r="R2942" i="3"/>
  <c r="R2943" i="3"/>
  <c r="R2944" i="3"/>
  <c r="R2945" i="3"/>
  <c r="R2946" i="3"/>
  <c r="R2947" i="3"/>
  <c r="R2948" i="3"/>
  <c r="R2949" i="3"/>
  <c r="R2950" i="3"/>
  <c r="R2951" i="3"/>
  <c r="R2952" i="3"/>
  <c r="R2953" i="3"/>
  <c r="R2954" i="3"/>
  <c r="R2955" i="3"/>
  <c r="R2956" i="3"/>
  <c r="R2957" i="3"/>
  <c r="R2958" i="3"/>
  <c r="R2959" i="3"/>
  <c r="R2960" i="3"/>
  <c r="R2961" i="3"/>
  <c r="R2962" i="3"/>
  <c r="R2963" i="3"/>
  <c r="R2964" i="3"/>
  <c r="R2965" i="3"/>
  <c r="R2966" i="3"/>
  <c r="R2967" i="3"/>
  <c r="R2968" i="3"/>
  <c r="R2969" i="3"/>
  <c r="R2970" i="3"/>
  <c r="R2971" i="3"/>
  <c r="R2972" i="3"/>
  <c r="R2973" i="3"/>
  <c r="R2974" i="3"/>
  <c r="R2975" i="3"/>
  <c r="R2976" i="3"/>
  <c r="R2977" i="3"/>
  <c r="R2978" i="3"/>
  <c r="R2979" i="3"/>
  <c r="R2980" i="3"/>
  <c r="R2981" i="3"/>
  <c r="R2982" i="3"/>
  <c r="R2983" i="3"/>
  <c r="R2984" i="3"/>
  <c r="R2985" i="3"/>
  <c r="R2986" i="3"/>
  <c r="R2987" i="3"/>
  <c r="R2988" i="3"/>
  <c r="R2989" i="3"/>
  <c r="R2990" i="3"/>
  <c r="R2991" i="3"/>
  <c r="R2992" i="3"/>
  <c r="R2993" i="3"/>
  <c r="R2994" i="3"/>
  <c r="R2995" i="3"/>
  <c r="R2996" i="3"/>
  <c r="R2997" i="3"/>
  <c r="R2998" i="3"/>
  <c r="R2999" i="3"/>
  <c r="R3000" i="3"/>
  <c r="R3001" i="3"/>
  <c r="R3002" i="3"/>
  <c r="R3003" i="3"/>
  <c r="R3004" i="3"/>
  <c r="R3005" i="3"/>
  <c r="R3006" i="3"/>
  <c r="R3007" i="3"/>
  <c r="R3008" i="3"/>
  <c r="R3009" i="3"/>
  <c r="R3010" i="3"/>
  <c r="R3011" i="3"/>
  <c r="R3012" i="3"/>
  <c r="R3013" i="3"/>
  <c r="R3014" i="3"/>
  <c r="R3015" i="3"/>
  <c r="R3016" i="3"/>
  <c r="R3017" i="3"/>
  <c r="R3018" i="3"/>
  <c r="R3019" i="3"/>
  <c r="R3020" i="3"/>
  <c r="R3021" i="3"/>
  <c r="R3022" i="3"/>
  <c r="R3023" i="3"/>
  <c r="R3024" i="3"/>
  <c r="R3025" i="3"/>
  <c r="R3026" i="3"/>
  <c r="R3027" i="3"/>
  <c r="R3028" i="3"/>
  <c r="R3029" i="3"/>
  <c r="R3030" i="3"/>
  <c r="R3031" i="3"/>
  <c r="R3032" i="3"/>
  <c r="R3033" i="3"/>
  <c r="R3034" i="3"/>
  <c r="R3035" i="3"/>
  <c r="R3036" i="3"/>
  <c r="R3037" i="3"/>
  <c r="R3038" i="3"/>
  <c r="R3039" i="3"/>
  <c r="R3040" i="3"/>
  <c r="R3041" i="3"/>
  <c r="R3042" i="3"/>
  <c r="R3043" i="3"/>
  <c r="R3044" i="3"/>
  <c r="R3045" i="3"/>
  <c r="R3046" i="3"/>
  <c r="R3047" i="3"/>
  <c r="R3048" i="3"/>
  <c r="R3049" i="3"/>
  <c r="R3050" i="3"/>
  <c r="R3051" i="3"/>
  <c r="R3052" i="3"/>
  <c r="R3053" i="3"/>
  <c r="R3054" i="3"/>
  <c r="R3055" i="3"/>
  <c r="R3056" i="3"/>
  <c r="R3057" i="3"/>
  <c r="R3058" i="3"/>
  <c r="R3059" i="3"/>
  <c r="R3060" i="3"/>
  <c r="R3061" i="3"/>
  <c r="R3062" i="3"/>
  <c r="R3063" i="3"/>
  <c r="R3064" i="3"/>
  <c r="R3065" i="3"/>
  <c r="R3066" i="3"/>
  <c r="R3067" i="3"/>
  <c r="R3068" i="3"/>
  <c r="R3069" i="3"/>
  <c r="R3070" i="3"/>
  <c r="R3071" i="3"/>
  <c r="R3072" i="3"/>
  <c r="R3073" i="3"/>
  <c r="R3074" i="3"/>
  <c r="R3075" i="3"/>
  <c r="R3076" i="3"/>
  <c r="R3077" i="3"/>
  <c r="R3078" i="3"/>
  <c r="R3079" i="3"/>
  <c r="R3080" i="3"/>
  <c r="R3081" i="3"/>
  <c r="R3082" i="3"/>
  <c r="R3083" i="3"/>
  <c r="R3084" i="3"/>
  <c r="R3085" i="3"/>
  <c r="R3086" i="3"/>
  <c r="R3087" i="3"/>
  <c r="R3088" i="3"/>
  <c r="R3089" i="3"/>
  <c r="R3090" i="3"/>
  <c r="R3091" i="3"/>
  <c r="R3092" i="3"/>
  <c r="R3093" i="3"/>
  <c r="R3094" i="3"/>
  <c r="R3095" i="3"/>
  <c r="R3096" i="3"/>
  <c r="R3097" i="3"/>
  <c r="R3098" i="3"/>
  <c r="R3099" i="3"/>
  <c r="R3100" i="3"/>
  <c r="R3101" i="3"/>
  <c r="R3102" i="3"/>
  <c r="R3103" i="3"/>
  <c r="R3104" i="3"/>
  <c r="R3105" i="3"/>
  <c r="R3106" i="3"/>
  <c r="R3107" i="3"/>
  <c r="R3108" i="3"/>
  <c r="R3109" i="3"/>
  <c r="R3110" i="3"/>
  <c r="R3111" i="3"/>
  <c r="R3112" i="3"/>
  <c r="R3113" i="3"/>
  <c r="R3114" i="3"/>
  <c r="R3115" i="3"/>
  <c r="R3116" i="3"/>
  <c r="R3117" i="3"/>
  <c r="R3118" i="3"/>
  <c r="R3119" i="3"/>
  <c r="R3120" i="3"/>
  <c r="R3121" i="3"/>
  <c r="R3122" i="3"/>
  <c r="R3123" i="3"/>
  <c r="R3124" i="3"/>
  <c r="R3125" i="3"/>
  <c r="R3126" i="3"/>
  <c r="R3127" i="3"/>
  <c r="R3128" i="3"/>
  <c r="R3129" i="3"/>
  <c r="R3130" i="3"/>
  <c r="R3131" i="3"/>
  <c r="R3132" i="3"/>
  <c r="R3133" i="3"/>
  <c r="R3134" i="3"/>
  <c r="R3135" i="3"/>
  <c r="R3136" i="3"/>
  <c r="R3137" i="3"/>
  <c r="R3138" i="3"/>
  <c r="R3139" i="3"/>
  <c r="R3140" i="3"/>
  <c r="R3141" i="3"/>
  <c r="R3142" i="3"/>
  <c r="R3143" i="3"/>
  <c r="R3144" i="3"/>
  <c r="R3145" i="3"/>
  <c r="R3146" i="3"/>
  <c r="R3147" i="3"/>
  <c r="R3148" i="3"/>
  <c r="R3149" i="3"/>
  <c r="R3150" i="3"/>
  <c r="R3151" i="3"/>
  <c r="R3152" i="3"/>
  <c r="R3153" i="3"/>
  <c r="R3154" i="3"/>
  <c r="R3155" i="3"/>
  <c r="R3156" i="3"/>
  <c r="R3157" i="3"/>
  <c r="R3158" i="3"/>
  <c r="R3159" i="3"/>
  <c r="R3160" i="3"/>
  <c r="R3161" i="3"/>
  <c r="R3162" i="3"/>
  <c r="R3163" i="3"/>
  <c r="R3164" i="3"/>
  <c r="R3165" i="3"/>
  <c r="R3166" i="3"/>
  <c r="R3167" i="3"/>
  <c r="R3168" i="3"/>
  <c r="R3169" i="3"/>
  <c r="R3170" i="3"/>
  <c r="R3171" i="3"/>
  <c r="R3172" i="3"/>
  <c r="R3173" i="3"/>
  <c r="R3174" i="3"/>
  <c r="R3175" i="3"/>
  <c r="R3176" i="3"/>
  <c r="R3177" i="3"/>
  <c r="R3178" i="3"/>
  <c r="R3179" i="3"/>
  <c r="R3180" i="3"/>
  <c r="R3181" i="3"/>
  <c r="R3182" i="3"/>
  <c r="R3183" i="3"/>
  <c r="R3184" i="3"/>
  <c r="R3185" i="3"/>
  <c r="R3186" i="3"/>
  <c r="R3187" i="3"/>
  <c r="R3188" i="3"/>
  <c r="R3189" i="3"/>
  <c r="R3190" i="3"/>
  <c r="R3191" i="3"/>
  <c r="R3192" i="3"/>
  <c r="R3193" i="3"/>
  <c r="R3194" i="3"/>
  <c r="R3195" i="3"/>
  <c r="R3196" i="3"/>
  <c r="R3197" i="3"/>
  <c r="R3198" i="3"/>
  <c r="R3199" i="3"/>
  <c r="R3200" i="3"/>
  <c r="R3201" i="3"/>
  <c r="R3202" i="3"/>
  <c r="R3203" i="3"/>
  <c r="R3204" i="3"/>
  <c r="R3205" i="3"/>
  <c r="R3206" i="3"/>
  <c r="R3207" i="3"/>
  <c r="R3208" i="3"/>
  <c r="R3209" i="3"/>
  <c r="R3210" i="3"/>
  <c r="R3211" i="3"/>
  <c r="R3212" i="3"/>
  <c r="R3213" i="3"/>
  <c r="R3214" i="3"/>
  <c r="R3215" i="3"/>
  <c r="R3216" i="3"/>
  <c r="R3217" i="3"/>
  <c r="R3218" i="3"/>
  <c r="R3219" i="3"/>
  <c r="R3220" i="3"/>
  <c r="R3221" i="3"/>
  <c r="R3222" i="3"/>
  <c r="R3223" i="3"/>
  <c r="R3224" i="3"/>
  <c r="R3225" i="3"/>
  <c r="R3226" i="3"/>
  <c r="R3227" i="3"/>
  <c r="R3228" i="3"/>
  <c r="R3229" i="3"/>
  <c r="R3230" i="3"/>
  <c r="R3231" i="3"/>
  <c r="R3232" i="3"/>
  <c r="R3233" i="3"/>
  <c r="R3234" i="3"/>
  <c r="R3235" i="3"/>
  <c r="R3236" i="3"/>
  <c r="R3237" i="3"/>
  <c r="R3238" i="3"/>
  <c r="R3239" i="3"/>
  <c r="R3240" i="3"/>
  <c r="R3241" i="3"/>
  <c r="R3242" i="3"/>
  <c r="R3243" i="3"/>
  <c r="R3244" i="3"/>
  <c r="R3245" i="3"/>
  <c r="R3246" i="3"/>
  <c r="R3247" i="3"/>
  <c r="R3248" i="3"/>
  <c r="R3249" i="3"/>
  <c r="R3250" i="3"/>
  <c r="R3251" i="3"/>
  <c r="R3252" i="3"/>
  <c r="R3253" i="3"/>
  <c r="R3254" i="3"/>
  <c r="R3255" i="3"/>
  <c r="R3256" i="3"/>
  <c r="R3257" i="3"/>
  <c r="R3258" i="3"/>
  <c r="R3259" i="3"/>
  <c r="R3260" i="3"/>
  <c r="R3261" i="3"/>
  <c r="R3262" i="3"/>
  <c r="R3263" i="3"/>
  <c r="R3264" i="3"/>
  <c r="R3265" i="3"/>
  <c r="R3266" i="3"/>
  <c r="R3267" i="3"/>
  <c r="R3268" i="3"/>
  <c r="R3269" i="3"/>
  <c r="R3270" i="3"/>
  <c r="R3271" i="3"/>
  <c r="R3272" i="3"/>
  <c r="R3273" i="3"/>
  <c r="R3274" i="3"/>
  <c r="R3275" i="3"/>
  <c r="R3276" i="3"/>
  <c r="R3277" i="3"/>
  <c r="R3278" i="3"/>
  <c r="R3279" i="3"/>
  <c r="R3280" i="3"/>
  <c r="R3281" i="3"/>
  <c r="R3282" i="3"/>
  <c r="R3283" i="3"/>
  <c r="R3284" i="3"/>
  <c r="R3285" i="3"/>
  <c r="R3286" i="3"/>
  <c r="R3287" i="3"/>
  <c r="R3288" i="3"/>
  <c r="R3289" i="3"/>
  <c r="R3290" i="3"/>
  <c r="R3291" i="3"/>
  <c r="R3292" i="3"/>
  <c r="R3293" i="3"/>
  <c r="R3294" i="3"/>
  <c r="R3295" i="3"/>
  <c r="R3296" i="3"/>
  <c r="R3297" i="3"/>
  <c r="R3298" i="3"/>
  <c r="R3299" i="3"/>
  <c r="R3300" i="3"/>
  <c r="R3301" i="3"/>
  <c r="R3302" i="3"/>
  <c r="R3303" i="3"/>
  <c r="R3304" i="3"/>
  <c r="R3305" i="3"/>
  <c r="R3306" i="3"/>
  <c r="R3307" i="3"/>
  <c r="R3308" i="3"/>
  <c r="R3309" i="3"/>
  <c r="R3310" i="3"/>
  <c r="R3311" i="3"/>
  <c r="R3312" i="3"/>
  <c r="R3313" i="3"/>
  <c r="R3314" i="3"/>
  <c r="R3315" i="3"/>
  <c r="R3316" i="3"/>
  <c r="R3317" i="3"/>
  <c r="R3318" i="3"/>
  <c r="R3319" i="3"/>
  <c r="R3320" i="3"/>
  <c r="R3321" i="3"/>
  <c r="R3322" i="3"/>
  <c r="R3323" i="3"/>
  <c r="R3324" i="3"/>
  <c r="R3325" i="3"/>
  <c r="R3326" i="3"/>
  <c r="R3327" i="3"/>
  <c r="R3328" i="3"/>
  <c r="R3329" i="3"/>
  <c r="R3330" i="3"/>
  <c r="R3331" i="3"/>
  <c r="R3332" i="3"/>
  <c r="R3333" i="3"/>
  <c r="R3334" i="3"/>
  <c r="R3335" i="3"/>
  <c r="R3336" i="3"/>
  <c r="R3337" i="3"/>
  <c r="R3338" i="3"/>
  <c r="R3339" i="3"/>
  <c r="R3340" i="3"/>
  <c r="R3341" i="3"/>
  <c r="R3342" i="3"/>
  <c r="R3343" i="3"/>
  <c r="R3344" i="3"/>
  <c r="R3345" i="3"/>
  <c r="R3346" i="3"/>
  <c r="R3347" i="3"/>
  <c r="R3348" i="3"/>
  <c r="R3349" i="3"/>
  <c r="R3350" i="3"/>
  <c r="R3351" i="3"/>
  <c r="R3352" i="3"/>
  <c r="R3353" i="3"/>
  <c r="R3354" i="3"/>
  <c r="R3355" i="3"/>
  <c r="R3356" i="3"/>
  <c r="R3357" i="3"/>
  <c r="R3358" i="3"/>
  <c r="R3359" i="3"/>
  <c r="R3360" i="3"/>
  <c r="R3361" i="3"/>
  <c r="R3362" i="3"/>
  <c r="R3363" i="3"/>
  <c r="R3364" i="3"/>
  <c r="R3365" i="3"/>
  <c r="R3366" i="3"/>
  <c r="R3367" i="3"/>
  <c r="R3368" i="3"/>
  <c r="R3369" i="3"/>
  <c r="R3370" i="3"/>
  <c r="R3371" i="3"/>
  <c r="R3372" i="3"/>
  <c r="R3373" i="3"/>
  <c r="R3374" i="3"/>
  <c r="R3375" i="3"/>
  <c r="R3376" i="3"/>
  <c r="R3377" i="3"/>
  <c r="R3378" i="3"/>
  <c r="R3379" i="3"/>
  <c r="R3380" i="3"/>
  <c r="R3381" i="3"/>
  <c r="R3382" i="3"/>
  <c r="R3383" i="3"/>
  <c r="R3384" i="3"/>
  <c r="R3385" i="3"/>
  <c r="R3386" i="3"/>
  <c r="R3387" i="3"/>
  <c r="R3388" i="3"/>
  <c r="R3389" i="3"/>
  <c r="R3390" i="3"/>
  <c r="R3391" i="3"/>
  <c r="R3392" i="3"/>
  <c r="R3393" i="3"/>
  <c r="R3394" i="3"/>
  <c r="R3395" i="3"/>
  <c r="R3396" i="3"/>
  <c r="R3397" i="3"/>
  <c r="R3398" i="3"/>
  <c r="R3399" i="3"/>
  <c r="R3400" i="3"/>
  <c r="R3401" i="3"/>
  <c r="R3402" i="3"/>
  <c r="R3403" i="3"/>
  <c r="R3404" i="3"/>
  <c r="R3405" i="3"/>
  <c r="R3406" i="3"/>
  <c r="R3407" i="3"/>
  <c r="R3408" i="3"/>
  <c r="R3409" i="3"/>
  <c r="R3410" i="3"/>
  <c r="R3411" i="3"/>
  <c r="R3412" i="3"/>
  <c r="R3413" i="3"/>
  <c r="R3414" i="3"/>
  <c r="R3415" i="3"/>
  <c r="R3416" i="3"/>
  <c r="R3417" i="3"/>
  <c r="R3418" i="3"/>
  <c r="R3419" i="3"/>
  <c r="R3420" i="3"/>
  <c r="R3421" i="3"/>
  <c r="R3422" i="3"/>
  <c r="R3423" i="3"/>
  <c r="R3424" i="3"/>
  <c r="R3425" i="3"/>
  <c r="R3426" i="3"/>
  <c r="R3427" i="3"/>
  <c r="R3428" i="3"/>
  <c r="R3429" i="3"/>
  <c r="R3430" i="3"/>
  <c r="R3431" i="3"/>
  <c r="R3432" i="3"/>
  <c r="R3433" i="3"/>
  <c r="R3434" i="3"/>
  <c r="R3435" i="3"/>
  <c r="R3436" i="3"/>
  <c r="R3437" i="3"/>
  <c r="R3438" i="3"/>
  <c r="R3439" i="3"/>
  <c r="R3440" i="3"/>
  <c r="R3441" i="3"/>
  <c r="R3442" i="3"/>
  <c r="R3443" i="3"/>
  <c r="R3444" i="3"/>
  <c r="R3445" i="3"/>
  <c r="R3446" i="3"/>
  <c r="R3447" i="3"/>
  <c r="R3448" i="3"/>
  <c r="R3449" i="3"/>
  <c r="R3450" i="3"/>
  <c r="R3451" i="3"/>
  <c r="R3452" i="3"/>
  <c r="R3453" i="3"/>
  <c r="R3454" i="3"/>
  <c r="R3455" i="3"/>
  <c r="R3456" i="3"/>
  <c r="R3457" i="3"/>
  <c r="R3458" i="3"/>
  <c r="R3459" i="3"/>
  <c r="R3460" i="3"/>
  <c r="R3461" i="3"/>
  <c r="R3462" i="3"/>
  <c r="R3463" i="3"/>
  <c r="R3464" i="3"/>
  <c r="R3465" i="3"/>
  <c r="R3466" i="3"/>
  <c r="R3467" i="3"/>
  <c r="R3468" i="3"/>
  <c r="R3469" i="3"/>
  <c r="R3470" i="3"/>
  <c r="R3471" i="3"/>
  <c r="R3472" i="3"/>
  <c r="R3473" i="3"/>
  <c r="R3474" i="3"/>
  <c r="R3475" i="3"/>
  <c r="R3476" i="3"/>
  <c r="R3477" i="3"/>
  <c r="R3478" i="3"/>
  <c r="R3479" i="3"/>
  <c r="R3480" i="3"/>
  <c r="R3481" i="3"/>
  <c r="R3482" i="3"/>
  <c r="R3483" i="3"/>
  <c r="R3484" i="3"/>
  <c r="R3485" i="3"/>
  <c r="R3486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05" i="3"/>
  <c r="Q906" i="3"/>
  <c r="Q907" i="3"/>
  <c r="Q908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996" i="3"/>
  <c r="Q997" i="3"/>
  <c r="Q998" i="3"/>
  <c r="Q999" i="3"/>
  <c r="Q1000" i="3"/>
  <c r="Q1001" i="3"/>
  <c r="Q1002" i="3"/>
  <c r="Q1003" i="3"/>
  <c r="Q1004" i="3"/>
  <c r="Q1005" i="3"/>
  <c r="Q1006" i="3"/>
  <c r="Q1007" i="3"/>
  <c r="Q1008" i="3"/>
  <c r="Q1009" i="3"/>
  <c r="Q1010" i="3"/>
  <c r="Q1011" i="3"/>
  <c r="Q1012" i="3"/>
  <c r="Q1013" i="3"/>
  <c r="Q1014" i="3"/>
  <c r="Q1015" i="3"/>
  <c r="Q1016" i="3"/>
  <c r="Q1017" i="3"/>
  <c r="Q1018" i="3"/>
  <c r="Q1019" i="3"/>
  <c r="Q1020" i="3"/>
  <c r="Q1021" i="3"/>
  <c r="Q1022" i="3"/>
  <c r="Q1023" i="3"/>
  <c r="Q1024" i="3"/>
  <c r="Q1025" i="3"/>
  <c r="Q1026" i="3"/>
  <c r="Q1027" i="3"/>
  <c r="Q1028" i="3"/>
  <c r="Q1029" i="3"/>
  <c r="Q1030" i="3"/>
  <c r="Q1031" i="3"/>
  <c r="Q1032" i="3"/>
  <c r="Q1033" i="3"/>
  <c r="Q1034" i="3"/>
  <c r="Q1035" i="3"/>
  <c r="Q1036" i="3"/>
  <c r="Q1037" i="3"/>
  <c r="Q1038" i="3"/>
  <c r="Q1039" i="3"/>
  <c r="Q1040" i="3"/>
  <c r="Q1041" i="3"/>
  <c r="Q1042" i="3"/>
  <c r="Q1043" i="3"/>
  <c r="Q1044" i="3"/>
  <c r="Q1045" i="3"/>
  <c r="Q1046" i="3"/>
  <c r="Q1047" i="3"/>
  <c r="Q1048" i="3"/>
  <c r="Q1049" i="3"/>
  <c r="Q1050" i="3"/>
  <c r="Q1051" i="3"/>
  <c r="Q1052" i="3"/>
  <c r="Q1053" i="3"/>
  <c r="Q1054" i="3"/>
  <c r="Q1055" i="3"/>
  <c r="Q1056" i="3"/>
  <c r="Q1057" i="3"/>
  <c r="Q1058" i="3"/>
  <c r="Q1059" i="3"/>
  <c r="Q1060" i="3"/>
  <c r="Q1061" i="3"/>
  <c r="Q1062" i="3"/>
  <c r="Q1063" i="3"/>
  <c r="Q1064" i="3"/>
  <c r="Q1065" i="3"/>
  <c r="Q1066" i="3"/>
  <c r="Q1067" i="3"/>
  <c r="Q1068" i="3"/>
  <c r="Q1069" i="3"/>
  <c r="Q1070" i="3"/>
  <c r="Q1071" i="3"/>
  <c r="Q1072" i="3"/>
  <c r="Q1073" i="3"/>
  <c r="Q1074" i="3"/>
  <c r="Q1075" i="3"/>
  <c r="Q1076" i="3"/>
  <c r="Q1077" i="3"/>
  <c r="Q1078" i="3"/>
  <c r="Q1079" i="3"/>
  <c r="Q1080" i="3"/>
  <c r="Q1081" i="3"/>
  <c r="Q1082" i="3"/>
  <c r="Q1083" i="3"/>
  <c r="Q1084" i="3"/>
  <c r="Q1085" i="3"/>
  <c r="Q1086" i="3"/>
  <c r="Q1087" i="3"/>
  <c r="Q1088" i="3"/>
  <c r="Q1089" i="3"/>
  <c r="Q1090" i="3"/>
  <c r="Q1091" i="3"/>
  <c r="Q1092" i="3"/>
  <c r="Q1093" i="3"/>
  <c r="Q1094" i="3"/>
  <c r="Q1095" i="3"/>
  <c r="Q1096" i="3"/>
  <c r="Q1097" i="3"/>
  <c r="Q1098" i="3"/>
  <c r="Q1099" i="3"/>
  <c r="Q1100" i="3"/>
  <c r="Q1101" i="3"/>
  <c r="Q1102" i="3"/>
  <c r="Q1103" i="3"/>
  <c r="Q1104" i="3"/>
  <c r="Q1105" i="3"/>
  <c r="Q1106" i="3"/>
  <c r="Q1107" i="3"/>
  <c r="Q1108" i="3"/>
  <c r="Q1109" i="3"/>
  <c r="Q1110" i="3"/>
  <c r="Q1111" i="3"/>
  <c r="Q1112" i="3"/>
  <c r="Q1113" i="3"/>
  <c r="Q1114" i="3"/>
  <c r="Q1115" i="3"/>
  <c r="Q1116" i="3"/>
  <c r="Q1117" i="3"/>
  <c r="Q1118" i="3"/>
  <c r="Q1119" i="3"/>
  <c r="Q1120" i="3"/>
  <c r="Q1121" i="3"/>
  <c r="Q1122" i="3"/>
  <c r="Q1123" i="3"/>
  <c r="Q1124" i="3"/>
  <c r="Q1125" i="3"/>
  <c r="Q1126" i="3"/>
  <c r="Q1127" i="3"/>
  <c r="Q1128" i="3"/>
  <c r="Q1129" i="3"/>
  <c r="Q1130" i="3"/>
  <c r="Q1131" i="3"/>
  <c r="Q1132" i="3"/>
  <c r="Q1133" i="3"/>
  <c r="Q1134" i="3"/>
  <c r="Q1135" i="3"/>
  <c r="Q1136" i="3"/>
  <c r="Q1137" i="3"/>
  <c r="Q1138" i="3"/>
  <c r="Q1139" i="3"/>
  <c r="Q1140" i="3"/>
  <c r="Q1141" i="3"/>
  <c r="Q1142" i="3"/>
  <c r="Q1143" i="3"/>
  <c r="Q1144" i="3"/>
  <c r="Q1145" i="3"/>
  <c r="Q1146" i="3"/>
  <c r="Q1147" i="3"/>
  <c r="Q1148" i="3"/>
  <c r="Q1149" i="3"/>
  <c r="Q1150" i="3"/>
  <c r="Q1151" i="3"/>
  <c r="Q1152" i="3"/>
  <c r="Q1153" i="3"/>
  <c r="Q1154" i="3"/>
  <c r="Q1155" i="3"/>
  <c r="Q1156" i="3"/>
  <c r="Q1157" i="3"/>
  <c r="Q1158" i="3"/>
  <c r="Q1159" i="3"/>
  <c r="Q1160" i="3"/>
  <c r="Q1161" i="3"/>
  <c r="Q1162" i="3"/>
  <c r="Q1163" i="3"/>
  <c r="Q1164" i="3"/>
  <c r="Q1165" i="3"/>
  <c r="Q1166" i="3"/>
  <c r="Q1167" i="3"/>
  <c r="Q1168" i="3"/>
  <c r="Q1169" i="3"/>
  <c r="Q1170" i="3"/>
  <c r="Q1171" i="3"/>
  <c r="Q1172" i="3"/>
  <c r="Q1173" i="3"/>
  <c r="Q1174" i="3"/>
  <c r="Q1175" i="3"/>
  <c r="Q1176" i="3"/>
  <c r="Q1177" i="3"/>
  <c r="Q1178" i="3"/>
  <c r="Q1179" i="3"/>
  <c r="Q1180" i="3"/>
  <c r="Q1181" i="3"/>
  <c r="Q1182" i="3"/>
  <c r="Q1183" i="3"/>
  <c r="Q1184" i="3"/>
  <c r="Q1185" i="3"/>
  <c r="Q1186" i="3"/>
  <c r="Q1187" i="3"/>
  <c r="Q1188" i="3"/>
  <c r="Q1189" i="3"/>
  <c r="Q1190" i="3"/>
  <c r="Q1191" i="3"/>
  <c r="Q1192" i="3"/>
  <c r="Q1193" i="3"/>
  <c r="Q1194" i="3"/>
  <c r="Q1195" i="3"/>
  <c r="Q1196" i="3"/>
  <c r="Q1197" i="3"/>
  <c r="Q1198" i="3"/>
  <c r="Q1199" i="3"/>
  <c r="Q1200" i="3"/>
  <c r="Q1201" i="3"/>
  <c r="Q1202" i="3"/>
  <c r="Q1203" i="3"/>
  <c r="Q1204" i="3"/>
  <c r="Q1205" i="3"/>
  <c r="Q1206" i="3"/>
  <c r="Q1207" i="3"/>
  <c r="Q1208" i="3"/>
  <c r="Q1209" i="3"/>
  <c r="Q1210" i="3"/>
  <c r="Q1211" i="3"/>
  <c r="Q1212" i="3"/>
  <c r="Q1213" i="3"/>
  <c r="Q1214" i="3"/>
  <c r="Q1215" i="3"/>
  <c r="Q1216" i="3"/>
  <c r="Q1217" i="3"/>
  <c r="Q1218" i="3"/>
  <c r="Q1219" i="3"/>
  <c r="Q1220" i="3"/>
  <c r="Q1221" i="3"/>
  <c r="Q1222" i="3"/>
  <c r="Q1223" i="3"/>
  <c r="Q1224" i="3"/>
  <c r="Q1225" i="3"/>
  <c r="Q1226" i="3"/>
  <c r="Q1227" i="3"/>
  <c r="Q1228" i="3"/>
  <c r="Q1229" i="3"/>
  <c r="Q1230" i="3"/>
  <c r="Q1231" i="3"/>
  <c r="Q1232" i="3"/>
  <c r="Q1233" i="3"/>
  <c r="Q1234" i="3"/>
  <c r="Q1235" i="3"/>
  <c r="Q1236" i="3"/>
  <c r="Q1237" i="3"/>
  <c r="Q1238" i="3"/>
  <c r="Q1239" i="3"/>
  <c r="Q1240" i="3"/>
  <c r="Q1241" i="3"/>
  <c r="Q1242" i="3"/>
  <c r="Q1243" i="3"/>
  <c r="Q1244" i="3"/>
  <c r="Q1245" i="3"/>
  <c r="Q1246" i="3"/>
  <c r="Q1247" i="3"/>
  <c r="Q1248" i="3"/>
  <c r="Q1249" i="3"/>
  <c r="Q1250" i="3"/>
  <c r="Q1251" i="3"/>
  <c r="Q1252" i="3"/>
  <c r="Q1253" i="3"/>
  <c r="Q1254" i="3"/>
  <c r="Q1255" i="3"/>
  <c r="Q1256" i="3"/>
  <c r="Q1257" i="3"/>
  <c r="Q1258" i="3"/>
  <c r="Q1259" i="3"/>
  <c r="Q1260" i="3"/>
  <c r="Q1261" i="3"/>
  <c r="Q1262" i="3"/>
  <c r="Q1263" i="3"/>
  <c r="Q1264" i="3"/>
  <c r="Q1265" i="3"/>
  <c r="Q1266" i="3"/>
  <c r="Q1267" i="3"/>
  <c r="Q1268" i="3"/>
  <c r="Q1269" i="3"/>
  <c r="Q1270" i="3"/>
  <c r="Q1271" i="3"/>
  <c r="Q1272" i="3"/>
  <c r="Q1273" i="3"/>
  <c r="Q1274" i="3"/>
  <c r="Q1275" i="3"/>
  <c r="Q1276" i="3"/>
  <c r="Q1277" i="3"/>
  <c r="Q1278" i="3"/>
  <c r="Q1279" i="3"/>
  <c r="Q1280" i="3"/>
  <c r="Q1281" i="3"/>
  <c r="Q1282" i="3"/>
  <c r="Q1283" i="3"/>
  <c r="Q1284" i="3"/>
  <c r="Q1285" i="3"/>
  <c r="Q1286" i="3"/>
  <c r="Q1287" i="3"/>
  <c r="Q1288" i="3"/>
  <c r="Q1289" i="3"/>
  <c r="Q1290" i="3"/>
  <c r="Q1291" i="3"/>
  <c r="Q1292" i="3"/>
  <c r="Q1293" i="3"/>
  <c r="Q1294" i="3"/>
  <c r="Q1295" i="3"/>
  <c r="Q1296" i="3"/>
  <c r="Q1297" i="3"/>
  <c r="Q1298" i="3"/>
  <c r="Q1299" i="3"/>
  <c r="Q1300" i="3"/>
  <c r="Q1301" i="3"/>
  <c r="Q1302" i="3"/>
  <c r="Q1303" i="3"/>
  <c r="Q1304" i="3"/>
  <c r="Q1305" i="3"/>
  <c r="Q1306" i="3"/>
  <c r="Q1307" i="3"/>
  <c r="Q1308" i="3"/>
  <c r="Q1309" i="3"/>
  <c r="Q1310" i="3"/>
  <c r="Q1311" i="3"/>
  <c r="Q1312" i="3"/>
  <c r="Q1313" i="3"/>
  <c r="Q1314" i="3"/>
  <c r="Q1315" i="3"/>
  <c r="Q1316" i="3"/>
  <c r="Q1317" i="3"/>
  <c r="Q1318" i="3"/>
  <c r="Q1319" i="3"/>
  <c r="Q1320" i="3"/>
  <c r="Q1321" i="3"/>
  <c r="Q1322" i="3"/>
  <c r="Q1323" i="3"/>
  <c r="Q1324" i="3"/>
  <c r="Q1325" i="3"/>
  <c r="Q1326" i="3"/>
  <c r="Q1327" i="3"/>
  <c r="Q1328" i="3"/>
  <c r="Q1329" i="3"/>
  <c r="Q1330" i="3"/>
  <c r="Q1331" i="3"/>
  <c r="Q1332" i="3"/>
  <c r="Q1333" i="3"/>
  <c r="Q1334" i="3"/>
  <c r="Q1335" i="3"/>
  <c r="Q1336" i="3"/>
  <c r="Q1337" i="3"/>
  <c r="Q1338" i="3"/>
  <c r="Q1339" i="3"/>
  <c r="Q1340" i="3"/>
  <c r="Q1341" i="3"/>
  <c r="Q1342" i="3"/>
  <c r="Q1343" i="3"/>
  <c r="Q1344" i="3"/>
  <c r="Q1345" i="3"/>
  <c r="Q1346" i="3"/>
  <c r="Q1347" i="3"/>
  <c r="Q1348" i="3"/>
  <c r="Q1349" i="3"/>
  <c r="Q1350" i="3"/>
  <c r="Q1351" i="3"/>
  <c r="Q1352" i="3"/>
  <c r="Q1353" i="3"/>
  <c r="Q1354" i="3"/>
  <c r="Q1355" i="3"/>
  <c r="Q1356" i="3"/>
  <c r="Q1357" i="3"/>
  <c r="Q1358" i="3"/>
  <c r="Q1359" i="3"/>
  <c r="Q1360" i="3"/>
  <c r="Q1361" i="3"/>
  <c r="Q1362" i="3"/>
  <c r="Q1363" i="3"/>
  <c r="Q1364" i="3"/>
  <c r="Q1365" i="3"/>
  <c r="Q1366" i="3"/>
  <c r="Q1367" i="3"/>
  <c r="Q1368" i="3"/>
  <c r="Q1369" i="3"/>
  <c r="Q1370" i="3"/>
  <c r="Q1371" i="3"/>
  <c r="Q1372" i="3"/>
  <c r="Q1373" i="3"/>
  <c r="Q1374" i="3"/>
  <c r="Q1375" i="3"/>
  <c r="Q1376" i="3"/>
  <c r="Q1377" i="3"/>
  <c r="Q1378" i="3"/>
  <c r="Q1379" i="3"/>
  <c r="Q1380" i="3"/>
  <c r="Q1381" i="3"/>
  <c r="Q1382" i="3"/>
  <c r="Q1383" i="3"/>
  <c r="Q1384" i="3"/>
  <c r="Q1385" i="3"/>
  <c r="Q1386" i="3"/>
  <c r="Q1387" i="3"/>
  <c r="Q1388" i="3"/>
  <c r="Q1389" i="3"/>
  <c r="Q1390" i="3"/>
  <c r="Q1391" i="3"/>
  <c r="Q1392" i="3"/>
  <c r="Q1393" i="3"/>
  <c r="Q1394" i="3"/>
  <c r="Q1395" i="3"/>
  <c r="Q1396" i="3"/>
  <c r="Q1397" i="3"/>
  <c r="Q1398" i="3"/>
  <c r="Q1399" i="3"/>
  <c r="Q1400" i="3"/>
  <c r="Q1401" i="3"/>
  <c r="Q1402" i="3"/>
  <c r="Q1403" i="3"/>
  <c r="Q1404" i="3"/>
  <c r="Q1405" i="3"/>
  <c r="Q1406" i="3"/>
  <c r="Q1407" i="3"/>
  <c r="Q1408" i="3"/>
  <c r="Q1409" i="3"/>
  <c r="Q1410" i="3"/>
  <c r="Q1411" i="3"/>
  <c r="Q1412" i="3"/>
  <c r="Q1413" i="3"/>
  <c r="Q1414" i="3"/>
  <c r="Q1415" i="3"/>
  <c r="Q1416" i="3"/>
  <c r="Q1417" i="3"/>
  <c r="Q1418" i="3"/>
  <c r="Q1419" i="3"/>
  <c r="Q1420" i="3"/>
  <c r="Q1421" i="3"/>
  <c r="Q1422" i="3"/>
  <c r="Q1423" i="3"/>
  <c r="Q1424" i="3"/>
  <c r="Q1425" i="3"/>
  <c r="Q1426" i="3"/>
  <c r="Q1427" i="3"/>
  <c r="Q1428" i="3"/>
  <c r="Q1429" i="3"/>
  <c r="Q1430" i="3"/>
  <c r="Q1431" i="3"/>
  <c r="Q1432" i="3"/>
  <c r="Q1433" i="3"/>
  <c r="Q1434" i="3"/>
  <c r="Q1435" i="3"/>
  <c r="Q1436" i="3"/>
  <c r="Q1437" i="3"/>
  <c r="Q1438" i="3"/>
  <c r="Q1439" i="3"/>
  <c r="Q1440" i="3"/>
  <c r="Q1441" i="3"/>
  <c r="Q1442" i="3"/>
  <c r="Q1443" i="3"/>
  <c r="Q1444" i="3"/>
  <c r="Q1445" i="3"/>
  <c r="Q1446" i="3"/>
  <c r="Q1447" i="3"/>
  <c r="Q1448" i="3"/>
  <c r="Q1449" i="3"/>
  <c r="Q1450" i="3"/>
  <c r="Q1451" i="3"/>
  <c r="Q1452" i="3"/>
  <c r="Q1453" i="3"/>
  <c r="Q1454" i="3"/>
  <c r="Q1455" i="3"/>
  <c r="Q1456" i="3"/>
  <c r="Q1457" i="3"/>
  <c r="Q1458" i="3"/>
  <c r="Q1459" i="3"/>
  <c r="Q1460" i="3"/>
  <c r="Q1461" i="3"/>
  <c r="Q1462" i="3"/>
  <c r="Q1463" i="3"/>
  <c r="Q1464" i="3"/>
  <c r="Q1465" i="3"/>
  <c r="Q1466" i="3"/>
  <c r="Q1467" i="3"/>
  <c r="Q1468" i="3"/>
  <c r="Q1469" i="3"/>
  <c r="Q1470" i="3"/>
  <c r="Q1471" i="3"/>
  <c r="Q1472" i="3"/>
  <c r="Q1473" i="3"/>
  <c r="Q1474" i="3"/>
  <c r="Q1475" i="3"/>
  <c r="Q1476" i="3"/>
  <c r="Q1477" i="3"/>
  <c r="Q1478" i="3"/>
  <c r="Q1479" i="3"/>
  <c r="Q1480" i="3"/>
  <c r="Q1481" i="3"/>
  <c r="Q1482" i="3"/>
  <c r="Q1483" i="3"/>
  <c r="Q1484" i="3"/>
  <c r="Q1485" i="3"/>
  <c r="Q1486" i="3"/>
  <c r="Q1487" i="3"/>
  <c r="Q1488" i="3"/>
  <c r="Q1489" i="3"/>
  <c r="Q1490" i="3"/>
  <c r="Q1491" i="3"/>
  <c r="Q1492" i="3"/>
  <c r="Q1493" i="3"/>
  <c r="Q1494" i="3"/>
  <c r="Q1495" i="3"/>
  <c r="Q1496" i="3"/>
  <c r="Q1497" i="3"/>
  <c r="Q1498" i="3"/>
  <c r="Q1499" i="3"/>
  <c r="Q1500" i="3"/>
  <c r="Q1501" i="3"/>
  <c r="Q1502" i="3"/>
  <c r="Q1503" i="3"/>
  <c r="Q1504" i="3"/>
  <c r="Q1505" i="3"/>
  <c r="Q1506" i="3"/>
  <c r="Q1507" i="3"/>
  <c r="Q1508" i="3"/>
  <c r="Q1509" i="3"/>
  <c r="Q1510" i="3"/>
  <c r="Q1511" i="3"/>
  <c r="Q1512" i="3"/>
  <c r="Q1513" i="3"/>
  <c r="Q1514" i="3"/>
  <c r="Q1515" i="3"/>
  <c r="Q1516" i="3"/>
  <c r="Q1517" i="3"/>
  <c r="Q1518" i="3"/>
  <c r="Q1519" i="3"/>
  <c r="Q1520" i="3"/>
  <c r="Q1521" i="3"/>
  <c r="Q1522" i="3"/>
  <c r="Q1523" i="3"/>
  <c r="Q1524" i="3"/>
  <c r="Q1525" i="3"/>
  <c r="Q1526" i="3"/>
  <c r="Q1527" i="3"/>
  <c r="Q1528" i="3"/>
  <c r="Q1529" i="3"/>
  <c r="Q1530" i="3"/>
  <c r="Q1531" i="3"/>
  <c r="Q1532" i="3"/>
  <c r="Q1533" i="3"/>
  <c r="Q1534" i="3"/>
  <c r="Q1535" i="3"/>
  <c r="Q1536" i="3"/>
  <c r="Q1537" i="3"/>
  <c r="Q1538" i="3"/>
  <c r="Q1539" i="3"/>
  <c r="Q1540" i="3"/>
  <c r="Q1541" i="3"/>
  <c r="Q1542" i="3"/>
  <c r="Q1543" i="3"/>
  <c r="Q1544" i="3"/>
  <c r="Q1545" i="3"/>
  <c r="Q1546" i="3"/>
  <c r="Q1547" i="3"/>
  <c r="Q1548" i="3"/>
  <c r="Q1549" i="3"/>
  <c r="Q1550" i="3"/>
  <c r="Q1551" i="3"/>
  <c r="Q1552" i="3"/>
  <c r="Q1553" i="3"/>
  <c r="Q1554" i="3"/>
  <c r="Q1555" i="3"/>
  <c r="Q1556" i="3"/>
  <c r="Q1557" i="3"/>
  <c r="Q1558" i="3"/>
  <c r="Q1559" i="3"/>
  <c r="Q1560" i="3"/>
  <c r="Q1561" i="3"/>
  <c r="Q1562" i="3"/>
  <c r="Q1563" i="3"/>
  <c r="Q1564" i="3"/>
  <c r="Q1565" i="3"/>
  <c r="Q1566" i="3"/>
  <c r="Q1567" i="3"/>
  <c r="Q1568" i="3"/>
  <c r="Q1569" i="3"/>
  <c r="Q1570" i="3"/>
  <c r="Q1571" i="3"/>
  <c r="Q1572" i="3"/>
  <c r="Q1573" i="3"/>
  <c r="Q1574" i="3"/>
  <c r="Q1575" i="3"/>
  <c r="Q1576" i="3"/>
  <c r="Q1577" i="3"/>
  <c r="Q1578" i="3"/>
  <c r="Q1579" i="3"/>
  <c r="Q1580" i="3"/>
  <c r="Q1581" i="3"/>
  <c r="Q1582" i="3"/>
  <c r="Q1583" i="3"/>
  <c r="Q1584" i="3"/>
  <c r="Q1585" i="3"/>
  <c r="Q1586" i="3"/>
  <c r="Q1587" i="3"/>
  <c r="Q1588" i="3"/>
  <c r="Q1589" i="3"/>
  <c r="Q1590" i="3"/>
  <c r="Q1591" i="3"/>
  <c r="Q1592" i="3"/>
  <c r="Q1593" i="3"/>
  <c r="Q1594" i="3"/>
  <c r="Q1595" i="3"/>
  <c r="Q1596" i="3"/>
  <c r="Q1597" i="3"/>
  <c r="Q1598" i="3"/>
  <c r="Q1599" i="3"/>
  <c r="Q1600" i="3"/>
  <c r="Q1601" i="3"/>
  <c r="Q1602" i="3"/>
  <c r="Q1603" i="3"/>
  <c r="Q1604" i="3"/>
  <c r="Q1605" i="3"/>
  <c r="Q1606" i="3"/>
  <c r="Q1607" i="3"/>
  <c r="Q1608" i="3"/>
  <c r="Q1609" i="3"/>
  <c r="Q1610" i="3"/>
  <c r="Q1611" i="3"/>
  <c r="Q1612" i="3"/>
  <c r="Q1613" i="3"/>
  <c r="Q1614" i="3"/>
  <c r="Q1615" i="3"/>
  <c r="Q1616" i="3"/>
  <c r="Q1617" i="3"/>
  <c r="Q1618" i="3"/>
  <c r="Q1619" i="3"/>
  <c r="Q1620" i="3"/>
  <c r="Q1621" i="3"/>
  <c r="Q1622" i="3"/>
  <c r="Q1623" i="3"/>
  <c r="Q1624" i="3"/>
  <c r="Q1625" i="3"/>
  <c r="Q1626" i="3"/>
  <c r="Q1627" i="3"/>
  <c r="Q1628" i="3"/>
  <c r="Q1629" i="3"/>
  <c r="Q1630" i="3"/>
  <c r="Q1631" i="3"/>
  <c r="Q1632" i="3"/>
  <c r="Q1633" i="3"/>
  <c r="Q1634" i="3"/>
  <c r="Q1635" i="3"/>
  <c r="Q1636" i="3"/>
  <c r="Q1637" i="3"/>
  <c r="Q1638" i="3"/>
  <c r="Q1639" i="3"/>
  <c r="Q1640" i="3"/>
  <c r="Q1641" i="3"/>
  <c r="Q1642" i="3"/>
  <c r="Q1643" i="3"/>
  <c r="Q1644" i="3"/>
  <c r="Q1645" i="3"/>
  <c r="Q1646" i="3"/>
  <c r="Q1647" i="3"/>
  <c r="Q1648" i="3"/>
  <c r="Q1649" i="3"/>
  <c r="Q1650" i="3"/>
  <c r="Q1651" i="3"/>
  <c r="Q1652" i="3"/>
  <c r="Q1653" i="3"/>
  <c r="Q1654" i="3"/>
  <c r="Q1655" i="3"/>
  <c r="Q1656" i="3"/>
  <c r="Q1657" i="3"/>
  <c r="Q1658" i="3"/>
  <c r="Q1659" i="3"/>
  <c r="Q1660" i="3"/>
  <c r="Q1661" i="3"/>
  <c r="Q1662" i="3"/>
  <c r="Q1663" i="3"/>
  <c r="Q1664" i="3"/>
  <c r="Q1665" i="3"/>
  <c r="Q1666" i="3"/>
  <c r="Q1667" i="3"/>
  <c r="Q1668" i="3"/>
  <c r="Q1669" i="3"/>
  <c r="Q1670" i="3"/>
  <c r="Q1671" i="3"/>
  <c r="Q1672" i="3"/>
  <c r="Q1673" i="3"/>
  <c r="Q1674" i="3"/>
  <c r="Q1675" i="3"/>
  <c r="Q1676" i="3"/>
  <c r="Q1677" i="3"/>
  <c r="Q1678" i="3"/>
  <c r="Q1679" i="3"/>
  <c r="Q1680" i="3"/>
  <c r="Q1681" i="3"/>
  <c r="Q1682" i="3"/>
  <c r="Q1683" i="3"/>
  <c r="Q1684" i="3"/>
  <c r="Q1685" i="3"/>
  <c r="Q1686" i="3"/>
  <c r="Q1687" i="3"/>
  <c r="Q1688" i="3"/>
  <c r="Q1689" i="3"/>
  <c r="Q1690" i="3"/>
  <c r="Q1691" i="3"/>
  <c r="Q1692" i="3"/>
  <c r="Q1693" i="3"/>
  <c r="Q1694" i="3"/>
  <c r="Q1695" i="3"/>
  <c r="Q1696" i="3"/>
  <c r="Q1697" i="3"/>
  <c r="Q1698" i="3"/>
  <c r="Q1699" i="3"/>
  <c r="Q1700" i="3"/>
  <c r="Q1701" i="3"/>
  <c r="Q1702" i="3"/>
  <c r="Q1703" i="3"/>
  <c r="Q1704" i="3"/>
  <c r="Q1705" i="3"/>
  <c r="Q1706" i="3"/>
  <c r="Q1707" i="3"/>
  <c r="Q1708" i="3"/>
  <c r="Q1709" i="3"/>
  <c r="Q1710" i="3"/>
  <c r="Q1711" i="3"/>
  <c r="Q1712" i="3"/>
  <c r="Q1713" i="3"/>
  <c r="Q1714" i="3"/>
  <c r="Q1715" i="3"/>
  <c r="Q1716" i="3"/>
  <c r="Q1717" i="3"/>
  <c r="Q1718" i="3"/>
  <c r="Q1719" i="3"/>
  <c r="Q1720" i="3"/>
  <c r="Q1721" i="3"/>
  <c r="Q1722" i="3"/>
  <c r="Q1723" i="3"/>
  <c r="Q1724" i="3"/>
  <c r="Q1725" i="3"/>
  <c r="Q1726" i="3"/>
  <c r="Q1727" i="3"/>
  <c r="Q1728" i="3"/>
  <c r="Q1729" i="3"/>
  <c r="Q1730" i="3"/>
  <c r="Q1731" i="3"/>
  <c r="Q1732" i="3"/>
  <c r="Q1733" i="3"/>
  <c r="Q1734" i="3"/>
  <c r="Q1735" i="3"/>
  <c r="Q1736" i="3"/>
  <c r="Q1737" i="3"/>
  <c r="Q1738" i="3"/>
  <c r="Q1739" i="3"/>
  <c r="Q1740" i="3"/>
  <c r="Q1741" i="3"/>
  <c r="Q1742" i="3"/>
  <c r="Q1743" i="3"/>
  <c r="Q1744" i="3"/>
  <c r="Q1745" i="3"/>
  <c r="Q1746" i="3"/>
  <c r="Q1747" i="3"/>
  <c r="Q1748" i="3"/>
  <c r="Q1749" i="3"/>
  <c r="Q1750" i="3"/>
  <c r="Q1751" i="3"/>
  <c r="Q1752" i="3"/>
  <c r="Q1753" i="3"/>
  <c r="Q1754" i="3"/>
  <c r="Q1755" i="3"/>
  <c r="Q1756" i="3"/>
  <c r="Q1757" i="3"/>
  <c r="Q1758" i="3"/>
  <c r="Q1759" i="3"/>
  <c r="Q1760" i="3"/>
  <c r="Q1761" i="3"/>
  <c r="Q1762" i="3"/>
  <c r="Q1763" i="3"/>
  <c r="Q1764" i="3"/>
  <c r="Q1765" i="3"/>
  <c r="Q1766" i="3"/>
  <c r="Q1767" i="3"/>
  <c r="Q1768" i="3"/>
  <c r="Q1769" i="3"/>
  <c r="Q1770" i="3"/>
  <c r="Q1771" i="3"/>
  <c r="Q1772" i="3"/>
  <c r="Q1773" i="3"/>
  <c r="Q1774" i="3"/>
  <c r="Q1775" i="3"/>
  <c r="Q1776" i="3"/>
  <c r="Q1777" i="3"/>
  <c r="Q1778" i="3"/>
  <c r="Q1779" i="3"/>
  <c r="Q1780" i="3"/>
  <c r="Q1781" i="3"/>
  <c r="Q1782" i="3"/>
  <c r="Q1783" i="3"/>
  <c r="Q1784" i="3"/>
  <c r="Q1785" i="3"/>
  <c r="Q1786" i="3"/>
  <c r="Q1787" i="3"/>
  <c r="Q1788" i="3"/>
  <c r="Q1789" i="3"/>
  <c r="Q1790" i="3"/>
  <c r="Q1791" i="3"/>
  <c r="Q1792" i="3"/>
  <c r="Q1793" i="3"/>
  <c r="Q1794" i="3"/>
  <c r="Q1795" i="3"/>
  <c r="Q1796" i="3"/>
  <c r="Q1797" i="3"/>
  <c r="Q1798" i="3"/>
  <c r="Q1799" i="3"/>
  <c r="Q1800" i="3"/>
  <c r="Q1801" i="3"/>
  <c r="Q1802" i="3"/>
  <c r="Q1803" i="3"/>
  <c r="Q1804" i="3"/>
  <c r="Q1805" i="3"/>
  <c r="Q1806" i="3"/>
  <c r="Q1807" i="3"/>
  <c r="Q1808" i="3"/>
  <c r="Q1809" i="3"/>
  <c r="Q1810" i="3"/>
  <c r="Q1811" i="3"/>
  <c r="Q1812" i="3"/>
  <c r="Q1813" i="3"/>
  <c r="Q1814" i="3"/>
  <c r="Q1815" i="3"/>
  <c r="Q1816" i="3"/>
  <c r="Q1817" i="3"/>
  <c r="Q1818" i="3"/>
  <c r="Q1819" i="3"/>
  <c r="Q1820" i="3"/>
  <c r="Q1821" i="3"/>
  <c r="Q1822" i="3"/>
  <c r="Q1823" i="3"/>
  <c r="Q1824" i="3"/>
  <c r="Q1825" i="3"/>
  <c r="Q1826" i="3"/>
  <c r="Q1827" i="3"/>
  <c r="Q1828" i="3"/>
  <c r="Q1829" i="3"/>
  <c r="Q1830" i="3"/>
  <c r="Q1831" i="3"/>
  <c r="Q1832" i="3"/>
  <c r="Q1833" i="3"/>
  <c r="Q1834" i="3"/>
  <c r="Q1835" i="3"/>
  <c r="Q1836" i="3"/>
  <c r="Q1837" i="3"/>
  <c r="Q1838" i="3"/>
  <c r="Q1839" i="3"/>
  <c r="Q1840" i="3"/>
  <c r="Q1841" i="3"/>
  <c r="Q1842" i="3"/>
  <c r="Q1843" i="3"/>
  <c r="Q1844" i="3"/>
  <c r="Q1845" i="3"/>
  <c r="Q1846" i="3"/>
  <c r="Q1847" i="3"/>
  <c r="Q1848" i="3"/>
  <c r="Q1849" i="3"/>
  <c r="Q1850" i="3"/>
  <c r="Q1851" i="3"/>
  <c r="Q1852" i="3"/>
  <c r="Q1853" i="3"/>
  <c r="Q1854" i="3"/>
  <c r="Q1855" i="3"/>
  <c r="Q1856" i="3"/>
  <c r="Q1857" i="3"/>
  <c r="Q1858" i="3"/>
  <c r="Q1859" i="3"/>
  <c r="Q1860" i="3"/>
  <c r="Q1861" i="3"/>
  <c r="Q1862" i="3"/>
  <c r="Q1863" i="3"/>
  <c r="Q1864" i="3"/>
  <c r="Q1865" i="3"/>
  <c r="Q1866" i="3"/>
  <c r="Q1867" i="3"/>
  <c r="Q1868" i="3"/>
  <c r="Q1869" i="3"/>
  <c r="Q1870" i="3"/>
  <c r="Q1871" i="3"/>
  <c r="Q1872" i="3"/>
  <c r="Q1873" i="3"/>
  <c r="Q1874" i="3"/>
  <c r="Q1875" i="3"/>
  <c r="Q1876" i="3"/>
  <c r="Q1877" i="3"/>
  <c r="Q1878" i="3"/>
  <c r="Q1879" i="3"/>
  <c r="Q1880" i="3"/>
  <c r="Q1881" i="3"/>
  <c r="Q1882" i="3"/>
  <c r="Q1883" i="3"/>
  <c r="Q1884" i="3"/>
  <c r="Q1885" i="3"/>
  <c r="Q1886" i="3"/>
  <c r="Q1887" i="3"/>
  <c r="Q1888" i="3"/>
  <c r="Q1889" i="3"/>
  <c r="Q1890" i="3"/>
  <c r="Q1891" i="3"/>
  <c r="Q1892" i="3"/>
  <c r="Q1893" i="3"/>
  <c r="Q1894" i="3"/>
  <c r="Q1895" i="3"/>
  <c r="Q1896" i="3"/>
  <c r="Q1897" i="3"/>
  <c r="Q1898" i="3"/>
  <c r="Q1899" i="3"/>
  <c r="Q1900" i="3"/>
  <c r="Q1901" i="3"/>
  <c r="Q1902" i="3"/>
  <c r="Q1903" i="3"/>
  <c r="Q1904" i="3"/>
  <c r="Q1905" i="3"/>
  <c r="Q1906" i="3"/>
  <c r="Q1907" i="3"/>
  <c r="Q1908" i="3"/>
  <c r="Q1909" i="3"/>
  <c r="Q1910" i="3"/>
  <c r="Q1911" i="3"/>
  <c r="Q1912" i="3"/>
  <c r="Q1913" i="3"/>
  <c r="Q1914" i="3"/>
  <c r="Q1915" i="3"/>
  <c r="Q1916" i="3"/>
  <c r="Q1917" i="3"/>
  <c r="Q1918" i="3"/>
  <c r="Q1919" i="3"/>
  <c r="Q1920" i="3"/>
  <c r="Q1921" i="3"/>
  <c r="Q1922" i="3"/>
  <c r="Q1923" i="3"/>
  <c r="Q1924" i="3"/>
  <c r="Q1925" i="3"/>
  <c r="Q1926" i="3"/>
  <c r="Q1927" i="3"/>
  <c r="Q1928" i="3"/>
  <c r="Q1929" i="3"/>
  <c r="Q1930" i="3"/>
  <c r="Q1931" i="3"/>
  <c r="Q1932" i="3"/>
  <c r="Q1933" i="3"/>
  <c r="Q1934" i="3"/>
  <c r="Q1935" i="3"/>
  <c r="Q1936" i="3"/>
  <c r="Q1937" i="3"/>
  <c r="Q1938" i="3"/>
  <c r="Q1939" i="3"/>
  <c r="Q1940" i="3"/>
  <c r="Q1941" i="3"/>
  <c r="Q1942" i="3"/>
  <c r="Q1943" i="3"/>
  <c r="Q1944" i="3"/>
  <c r="Q1945" i="3"/>
  <c r="Q1946" i="3"/>
  <c r="Q1947" i="3"/>
  <c r="Q1948" i="3"/>
  <c r="Q1949" i="3"/>
  <c r="Q1950" i="3"/>
  <c r="Q1951" i="3"/>
  <c r="Q1952" i="3"/>
  <c r="Q1953" i="3"/>
  <c r="Q1954" i="3"/>
  <c r="Q1955" i="3"/>
  <c r="Q1956" i="3"/>
  <c r="Q1957" i="3"/>
  <c r="Q1958" i="3"/>
  <c r="Q1959" i="3"/>
  <c r="Q1960" i="3"/>
  <c r="Q1961" i="3"/>
  <c r="Q1962" i="3"/>
  <c r="Q1963" i="3"/>
  <c r="Q1964" i="3"/>
  <c r="Q1965" i="3"/>
  <c r="Q1966" i="3"/>
  <c r="Q1967" i="3"/>
  <c r="Q1968" i="3"/>
  <c r="Q1969" i="3"/>
  <c r="Q1970" i="3"/>
  <c r="Q1971" i="3"/>
  <c r="Q1972" i="3"/>
  <c r="Q1973" i="3"/>
  <c r="Q1974" i="3"/>
  <c r="Q1975" i="3"/>
  <c r="Q1976" i="3"/>
  <c r="Q1977" i="3"/>
  <c r="Q1978" i="3"/>
  <c r="Q1979" i="3"/>
  <c r="Q1980" i="3"/>
  <c r="Q1981" i="3"/>
  <c r="Q1982" i="3"/>
  <c r="Q1983" i="3"/>
  <c r="Q1984" i="3"/>
  <c r="Q1985" i="3"/>
  <c r="Q1986" i="3"/>
  <c r="Q1987" i="3"/>
  <c r="Q1988" i="3"/>
  <c r="Q1989" i="3"/>
  <c r="Q1990" i="3"/>
  <c r="Q1991" i="3"/>
  <c r="Q1992" i="3"/>
  <c r="Q1993" i="3"/>
  <c r="Q1994" i="3"/>
  <c r="Q1995" i="3"/>
  <c r="Q1996" i="3"/>
  <c r="Q1997" i="3"/>
  <c r="Q1998" i="3"/>
  <c r="Q1999" i="3"/>
  <c r="Q2000" i="3"/>
  <c r="Q2001" i="3"/>
  <c r="Q2002" i="3"/>
  <c r="Q2003" i="3"/>
  <c r="Q2004" i="3"/>
  <c r="Q2005" i="3"/>
  <c r="Q2006" i="3"/>
  <c r="Q2007" i="3"/>
  <c r="Q2008" i="3"/>
  <c r="Q2009" i="3"/>
  <c r="Q2010" i="3"/>
  <c r="Q2011" i="3"/>
  <c r="Q2012" i="3"/>
  <c r="Q2013" i="3"/>
  <c r="Q2014" i="3"/>
  <c r="Q2015" i="3"/>
  <c r="Q2016" i="3"/>
  <c r="Q2017" i="3"/>
  <c r="Q2018" i="3"/>
  <c r="Q2019" i="3"/>
  <c r="Q2020" i="3"/>
  <c r="Q2021" i="3"/>
  <c r="Q2022" i="3"/>
  <c r="Q2023" i="3"/>
  <c r="Q2024" i="3"/>
  <c r="Q2025" i="3"/>
  <c r="Q2026" i="3"/>
  <c r="Q2027" i="3"/>
  <c r="Q2028" i="3"/>
  <c r="Q2029" i="3"/>
  <c r="Q2030" i="3"/>
  <c r="Q2031" i="3"/>
  <c r="Q2032" i="3"/>
  <c r="Q2033" i="3"/>
  <c r="Q2034" i="3"/>
  <c r="Q2035" i="3"/>
  <c r="Q2036" i="3"/>
  <c r="Q2037" i="3"/>
  <c r="Q2038" i="3"/>
  <c r="Q2039" i="3"/>
  <c r="Q2040" i="3"/>
  <c r="Q2041" i="3"/>
  <c r="Q2042" i="3"/>
  <c r="Q2043" i="3"/>
  <c r="Q2044" i="3"/>
  <c r="Q2045" i="3"/>
  <c r="Q2046" i="3"/>
  <c r="Q2047" i="3"/>
  <c r="Q2048" i="3"/>
  <c r="Q2049" i="3"/>
  <c r="Q2050" i="3"/>
  <c r="Q2051" i="3"/>
  <c r="Q2052" i="3"/>
  <c r="Q2053" i="3"/>
  <c r="Q2054" i="3"/>
  <c r="Q2055" i="3"/>
  <c r="Q2056" i="3"/>
  <c r="Q2057" i="3"/>
  <c r="Q2058" i="3"/>
  <c r="Q2059" i="3"/>
  <c r="Q2060" i="3"/>
  <c r="Q2061" i="3"/>
  <c r="Q2062" i="3"/>
  <c r="Q2063" i="3"/>
  <c r="Q2064" i="3"/>
  <c r="Q2065" i="3"/>
  <c r="Q2066" i="3"/>
  <c r="Q2067" i="3"/>
  <c r="Q2068" i="3"/>
  <c r="Q2069" i="3"/>
  <c r="Q2070" i="3"/>
  <c r="Q2071" i="3"/>
  <c r="Q2072" i="3"/>
  <c r="Q2073" i="3"/>
  <c r="Q2074" i="3"/>
  <c r="Q2075" i="3"/>
  <c r="Q2076" i="3"/>
  <c r="Q2077" i="3"/>
  <c r="Q2078" i="3"/>
  <c r="Q2079" i="3"/>
  <c r="Q2080" i="3"/>
  <c r="Q2081" i="3"/>
  <c r="Q2082" i="3"/>
  <c r="Q2083" i="3"/>
  <c r="Q2084" i="3"/>
  <c r="Q2085" i="3"/>
  <c r="Q2086" i="3"/>
  <c r="Q2087" i="3"/>
  <c r="Q2088" i="3"/>
  <c r="Q2089" i="3"/>
  <c r="Q2090" i="3"/>
  <c r="Q2091" i="3"/>
  <c r="Q2092" i="3"/>
  <c r="Q2093" i="3"/>
  <c r="Q2094" i="3"/>
  <c r="Q2095" i="3"/>
  <c r="Q2096" i="3"/>
  <c r="Q2097" i="3"/>
  <c r="Q2098" i="3"/>
  <c r="Q2099" i="3"/>
  <c r="Q2100" i="3"/>
  <c r="Q2101" i="3"/>
  <c r="Q2102" i="3"/>
  <c r="Q2103" i="3"/>
  <c r="Q2104" i="3"/>
  <c r="Q2105" i="3"/>
  <c r="Q2106" i="3"/>
  <c r="Q2107" i="3"/>
  <c r="Q2108" i="3"/>
  <c r="Q2109" i="3"/>
  <c r="Q2110" i="3"/>
  <c r="Q2111" i="3"/>
  <c r="Q2112" i="3"/>
  <c r="Q2113" i="3"/>
  <c r="Q2114" i="3"/>
  <c r="Q2115" i="3"/>
  <c r="Q2116" i="3"/>
  <c r="Q2117" i="3"/>
  <c r="Q2118" i="3"/>
  <c r="Q2119" i="3"/>
  <c r="Q2120" i="3"/>
  <c r="Q2121" i="3"/>
  <c r="Q2122" i="3"/>
  <c r="Q2123" i="3"/>
  <c r="Q2124" i="3"/>
  <c r="Q2125" i="3"/>
  <c r="Q2126" i="3"/>
  <c r="Q2127" i="3"/>
  <c r="Q2128" i="3"/>
  <c r="Q2129" i="3"/>
  <c r="Q2130" i="3"/>
  <c r="Q2131" i="3"/>
  <c r="Q2132" i="3"/>
  <c r="Q2133" i="3"/>
  <c r="Q2134" i="3"/>
  <c r="Q2135" i="3"/>
  <c r="Q2136" i="3"/>
  <c r="Q2137" i="3"/>
  <c r="Q2138" i="3"/>
  <c r="Q2139" i="3"/>
  <c r="Q2140" i="3"/>
  <c r="Q2141" i="3"/>
  <c r="Q2142" i="3"/>
  <c r="Q2143" i="3"/>
  <c r="Q2144" i="3"/>
  <c r="Q2145" i="3"/>
  <c r="Q2146" i="3"/>
  <c r="Q2147" i="3"/>
  <c r="Q2148" i="3"/>
  <c r="Q2149" i="3"/>
  <c r="Q2150" i="3"/>
  <c r="Q2151" i="3"/>
  <c r="Q2152" i="3"/>
  <c r="Q2153" i="3"/>
  <c r="Q2154" i="3"/>
  <c r="Q2155" i="3"/>
  <c r="Q2156" i="3"/>
  <c r="Q2157" i="3"/>
  <c r="Q2158" i="3"/>
  <c r="Q2159" i="3"/>
  <c r="Q2160" i="3"/>
  <c r="Q2161" i="3"/>
  <c r="Q2162" i="3"/>
  <c r="Q2163" i="3"/>
  <c r="Q2164" i="3"/>
  <c r="Q2165" i="3"/>
  <c r="Q2166" i="3"/>
  <c r="Q2167" i="3"/>
  <c r="Q2168" i="3"/>
  <c r="Q2169" i="3"/>
  <c r="Q2170" i="3"/>
  <c r="Q2171" i="3"/>
  <c r="Q2172" i="3"/>
  <c r="Q2173" i="3"/>
  <c r="Q2174" i="3"/>
  <c r="Q2175" i="3"/>
  <c r="Q2176" i="3"/>
  <c r="Q2177" i="3"/>
  <c r="Q2178" i="3"/>
  <c r="Q2179" i="3"/>
  <c r="Q2180" i="3"/>
  <c r="Q2181" i="3"/>
  <c r="Q2182" i="3"/>
  <c r="Q2183" i="3"/>
  <c r="Q2184" i="3"/>
  <c r="Q2185" i="3"/>
  <c r="Q2186" i="3"/>
  <c r="Q2187" i="3"/>
  <c r="Q2188" i="3"/>
  <c r="Q2189" i="3"/>
  <c r="Q2190" i="3"/>
  <c r="Q2191" i="3"/>
  <c r="Q2192" i="3"/>
  <c r="Q2193" i="3"/>
  <c r="Q2194" i="3"/>
  <c r="Q2195" i="3"/>
  <c r="Q2196" i="3"/>
  <c r="Q2197" i="3"/>
  <c r="Q2198" i="3"/>
  <c r="Q2199" i="3"/>
  <c r="Q2200" i="3"/>
  <c r="Q2201" i="3"/>
  <c r="Q2202" i="3"/>
  <c r="Q2203" i="3"/>
  <c r="Q2204" i="3"/>
  <c r="Q2205" i="3"/>
  <c r="Q2206" i="3"/>
  <c r="Q2207" i="3"/>
  <c r="Q2208" i="3"/>
  <c r="Q2209" i="3"/>
  <c r="Q2210" i="3"/>
  <c r="Q2211" i="3"/>
  <c r="Q2212" i="3"/>
  <c r="Q2213" i="3"/>
  <c r="Q2214" i="3"/>
  <c r="Q2215" i="3"/>
  <c r="Q2216" i="3"/>
  <c r="Q2217" i="3"/>
  <c r="Q2218" i="3"/>
  <c r="Q2219" i="3"/>
  <c r="Q2220" i="3"/>
  <c r="Q2221" i="3"/>
  <c r="Q2222" i="3"/>
  <c r="Q2223" i="3"/>
  <c r="Q2224" i="3"/>
  <c r="Q2225" i="3"/>
  <c r="Q2226" i="3"/>
  <c r="Q2227" i="3"/>
  <c r="Q2228" i="3"/>
  <c r="Q2229" i="3"/>
  <c r="Q2230" i="3"/>
  <c r="Q2231" i="3"/>
  <c r="Q2232" i="3"/>
  <c r="Q2233" i="3"/>
  <c r="Q2234" i="3"/>
  <c r="Q2235" i="3"/>
  <c r="Q2236" i="3"/>
  <c r="Q2237" i="3"/>
  <c r="Q2238" i="3"/>
  <c r="Q2239" i="3"/>
  <c r="Q2240" i="3"/>
  <c r="Q2241" i="3"/>
  <c r="Q2242" i="3"/>
  <c r="Q2243" i="3"/>
  <c r="Q2244" i="3"/>
  <c r="Q2245" i="3"/>
  <c r="Q2246" i="3"/>
  <c r="Q2247" i="3"/>
  <c r="Q2248" i="3"/>
  <c r="Q2249" i="3"/>
  <c r="Q2250" i="3"/>
  <c r="Q2251" i="3"/>
  <c r="Q2252" i="3"/>
  <c r="Q2253" i="3"/>
  <c r="Q2254" i="3"/>
  <c r="Q2255" i="3"/>
  <c r="Q2256" i="3"/>
  <c r="Q2257" i="3"/>
  <c r="Q2258" i="3"/>
  <c r="Q2259" i="3"/>
  <c r="Q2260" i="3"/>
  <c r="Q2261" i="3"/>
  <c r="Q2262" i="3"/>
  <c r="Q2263" i="3"/>
  <c r="Q2264" i="3"/>
  <c r="Q2265" i="3"/>
  <c r="Q2266" i="3"/>
  <c r="Q2267" i="3"/>
  <c r="Q2268" i="3"/>
  <c r="Q2269" i="3"/>
  <c r="Q2270" i="3"/>
  <c r="Q2271" i="3"/>
  <c r="Q2272" i="3"/>
  <c r="Q2273" i="3"/>
  <c r="Q2274" i="3"/>
  <c r="Q2275" i="3"/>
  <c r="Q2276" i="3"/>
  <c r="Q2277" i="3"/>
  <c r="Q2278" i="3"/>
  <c r="Q2279" i="3"/>
  <c r="Q2280" i="3"/>
  <c r="Q2281" i="3"/>
  <c r="Q2282" i="3"/>
  <c r="Q2283" i="3"/>
  <c r="Q2284" i="3"/>
  <c r="Q2285" i="3"/>
  <c r="Q2286" i="3"/>
  <c r="Q2287" i="3"/>
  <c r="Q2288" i="3"/>
  <c r="Q2289" i="3"/>
  <c r="Q2290" i="3"/>
  <c r="Q2291" i="3"/>
  <c r="Q2292" i="3"/>
  <c r="Q2293" i="3"/>
  <c r="Q2294" i="3"/>
  <c r="Q2295" i="3"/>
  <c r="Q2296" i="3"/>
  <c r="Q2297" i="3"/>
  <c r="Q2298" i="3"/>
  <c r="Q2299" i="3"/>
  <c r="Q2300" i="3"/>
  <c r="Q2301" i="3"/>
  <c r="Q2302" i="3"/>
  <c r="Q2303" i="3"/>
  <c r="Q2304" i="3"/>
  <c r="Q2305" i="3"/>
  <c r="Q2306" i="3"/>
  <c r="Q2307" i="3"/>
  <c r="Q2308" i="3"/>
  <c r="Q2309" i="3"/>
  <c r="Q2310" i="3"/>
  <c r="Q2311" i="3"/>
  <c r="Q2312" i="3"/>
  <c r="Q2313" i="3"/>
  <c r="Q2314" i="3"/>
  <c r="Q2315" i="3"/>
  <c r="Q2316" i="3"/>
  <c r="Q2317" i="3"/>
  <c r="Q2318" i="3"/>
  <c r="Q2319" i="3"/>
  <c r="Q2320" i="3"/>
  <c r="Q2321" i="3"/>
  <c r="Q2322" i="3"/>
  <c r="Q2323" i="3"/>
  <c r="Q2324" i="3"/>
  <c r="Q2325" i="3"/>
  <c r="Q2326" i="3"/>
  <c r="Q2327" i="3"/>
  <c r="Q2328" i="3"/>
  <c r="Q2329" i="3"/>
  <c r="Q2330" i="3"/>
  <c r="Q2331" i="3"/>
  <c r="Q2332" i="3"/>
  <c r="Q2333" i="3"/>
  <c r="Q2334" i="3"/>
  <c r="Q2335" i="3"/>
  <c r="Q2336" i="3"/>
  <c r="Q2337" i="3"/>
  <c r="Q2338" i="3"/>
  <c r="Q2339" i="3"/>
  <c r="Q2340" i="3"/>
  <c r="Q2341" i="3"/>
  <c r="Q2342" i="3"/>
  <c r="Q2343" i="3"/>
  <c r="Q2344" i="3"/>
  <c r="Q2345" i="3"/>
  <c r="Q2346" i="3"/>
  <c r="Q2347" i="3"/>
  <c r="Q2348" i="3"/>
  <c r="Q2349" i="3"/>
  <c r="Q2350" i="3"/>
  <c r="Q2351" i="3"/>
  <c r="Q2352" i="3"/>
  <c r="Q2353" i="3"/>
  <c r="Q2354" i="3"/>
  <c r="Q2355" i="3"/>
  <c r="Q2356" i="3"/>
  <c r="Q2357" i="3"/>
  <c r="Q2358" i="3"/>
  <c r="Q2359" i="3"/>
  <c r="Q2360" i="3"/>
  <c r="Q2361" i="3"/>
  <c r="Q2362" i="3"/>
  <c r="Q2363" i="3"/>
  <c r="Q2364" i="3"/>
  <c r="Q2365" i="3"/>
  <c r="Q2366" i="3"/>
  <c r="Q2367" i="3"/>
  <c r="Q2368" i="3"/>
  <c r="Q2369" i="3"/>
  <c r="Q2370" i="3"/>
  <c r="Q2371" i="3"/>
  <c r="Q2372" i="3"/>
  <c r="Q2373" i="3"/>
  <c r="Q2374" i="3"/>
  <c r="Q2375" i="3"/>
  <c r="Q2376" i="3"/>
  <c r="Q2377" i="3"/>
  <c r="Q2378" i="3"/>
  <c r="Q2379" i="3"/>
  <c r="Q2380" i="3"/>
  <c r="Q2381" i="3"/>
  <c r="Q2382" i="3"/>
  <c r="Q2383" i="3"/>
  <c r="Q2384" i="3"/>
  <c r="Q2385" i="3"/>
  <c r="Q2386" i="3"/>
  <c r="Q2387" i="3"/>
  <c r="Q2388" i="3"/>
  <c r="Q2389" i="3"/>
  <c r="Q2390" i="3"/>
  <c r="Q2391" i="3"/>
  <c r="Q2392" i="3"/>
  <c r="Q2393" i="3"/>
  <c r="Q2394" i="3"/>
  <c r="Q2395" i="3"/>
  <c r="Q2396" i="3"/>
  <c r="Q2397" i="3"/>
  <c r="Q2398" i="3"/>
  <c r="Q2399" i="3"/>
  <c r="Q2400" i="3"/>
  <c r="Q2401" i="3"/>
  <c r="Q2402" i="3"/>
  <c r="Q2403" i="3"/>
  <c r="Q2404" i="3"/>
  <c r="Q2405" i="3"/>
  <c r="Q2406" i="3"/>
  <c r="Q2407" i="3"/>
  <c r="Q2408" i="3"/>
  <c r="Q2409" i="3"/>
  <c r="Q2410" i="3"/>
  <c r="Q2411" i="3"/>
  <c r="Q2412" i="3"/>
  <c r="Q2413" i="3"/>
  <c r="Q2414" i="3"/>
  <c r="Q2415" i="3"/>
  <c r="Q2416" i="3"/>
  <c r="Q2417" i="3"/>
  <c r="Q2418" i="3"/>
  <c r="Q2419" i="3"/>
  <c r="Q2420" i="3"/>
  <c r="Q2421" i="3"/>
  <c r="Q2422" i="3"/>
  <c r="Q2423" i="3"/>
  <c r="Q2424" i="3"/>
  <c r="Q2425" i="3"/>
  <c r="Q2426" i="3"/>
  <c r="Q2427" i="3"/>
  <c r="Q2428" i="3"/>
  <c r="Q2429" i="3"/>
  <c r="Q2430" i="3"/>
  <c r="Q2431" i="3"/>
  <c r="Q2432" i="3"/>
  <c r="Q2433" i="3"/>
  <c r="Q2434" i="3"/>
  <c r="Q2435" i="3"/>
  <c r="Q2436" i="3"/>
  <c r="Q2437" i="3"/>
  <c r="Q2438" i="3"/>
  <c r="Q2439" i="3"/>
  <c r="Q2440" i="3"/>
  <c r="Q2441" i="3"/>
  <c r="Q2442" i="3"/>
  <c r="Q2443" i="3"/>
  <c r="Q2444" i="3"/>
  <c r="Q2445" i="3"/>
  <c r="Q2446" i="3"/>
  <c r="Q2447" i="3"/>
  <c r="Q2448" i="3"/>
  <c r="Q2449" i="3"/>
  <c r="Q2450" i="3"/>
  <c r="Q2451" i="3"/>
  <c r="Q2452" i="3"/>
  <c r="Q2453" i="3"/>
  <c r="Q2454" i="3"/>
  <c r="Q2455" i="3"/>
  <c r="Q2456" i="3"/>
  <c r="Q2457" i="3"/>
  <c r="Q2458" i="3"/>
  <c r="Q2459" i="3"/>
  <c r="Q2460" i="3"/>
  <c r="Q2461" i="3"/>
  <c r="Q2462" i="3"/>
  <c r="Q2463" i="3"/>
  <c r="Q2464" i="3"/>
  <c r="Q2465" i="3"/>
  <c r="Q2466" i="3"/>
  <c r="Q2467" i="3"/>
  <c r="Q2468" i="3"/>
  <c r="Q2469" i="3"/>
  <c r="Q2470" i="3"/>
  <c r="Q2471" i="3"/>
  <c r="Q2472" i="3"/>
  <c r="Q2473" i="3"/>
  <c r="Q2474" i="3"/>
  <c r="Q2475" i="3"/>
  <c r="Q2476" i="3"/>
  <c r="Q2477" i="3"/>
  <c r="Q2478" i="3"/>
  <c r="Q2479" i="3"/>
  <c r="Q2480" i="3"/>
  <c r="Q2481" i="3"/>
  <c r="Q2482" i="3"/>
  <c r="Q2483" i="3"/>
  <c r="Q2484" i="3"/>
  <c r="Q2485" i="3"/>
  <c r="Q2486" i="3"/>
  <c r="Q2487" i="3"/>
  <c r="Q2488" i="3"/>
  <c r="Q2489" i="3"/>
  <c r="Q2490" i="3"/>
  <c r="Q2491" i="3"/>
  <c r="Q2492" i="3"/>
  <c r="Q2493" i="3"/>
  <c r="Q2494" i="3"/>
  <c r="Q2495" i="3"/>
  <c r="Q2496" i="3"/>
  <c r="Q2497" i="3"/>
  <c r="Q2498" i="3"/>
  <c r="Q2499" i="3"/>
  <c r="Q2500" i="3"/>
  <c r="Q2501" i="3"/>
  <c r="Q2502" i="3"/>
  <c r="Q2503" i="3"/>
  <c r="Q2504" i="3"/>
  <c r="Q2505" i="3"/>
  <c r="Q2506" i="3"/>
  <c r="Q2507" i="3"/>
  <c r="Q2508" i="3"/>
  <c r="Q2509" i="3"/>
  <c r="Q2510" i="3"/>
  <c r="Q2511" i="3"/>
  <c r="Q2512" i="3"/>
  <c r="Q2513" i="3"/>
  <c r="Q2514" i="3"/>
  <c r="Q2515" i="3"/>
  <c r="Q2516" i="3"/>
  <c r="Q2517" i="3"/>
  <c r="Q2518" i="3"/>
  <c r="Q2519" i="3"/>
  <c r="Q2520" i="3"/>
  <c r="Q2521" i="3"/>
  <c r="Q2522" i="3"/>
  <c r="Q2523" i="3"/>
  <c r="Q2524" i="3"/>
  <c r="Q2525" i="3"/>
  <c r="Q2526" i="3"/>
  <c r="Q2527" i="3"/>
  <c r="Q2528" i="3"/>
  <c r="Q2529" i="3"/>
  <c r="Q2530" i="3"/>
  <c r="Q2531" i="3"/>
  <c r="Q2532" i="3"/>
  <c r="Q2533" i="3"/>
  <c r="Q2534" i="3"/>
  <c r="Q2535" i="3"/>
  <c r="Q2536" i="3"/>
  <c r="Q2537" i="3"/>
  <c r="Q2538" i="3"/>
  <c r="Q2539" i="3"/>
  <c r="Q2540" i="3"/>
  <c r="Q2541" i="3"/>
  <c r="Q2542" i="3"/>
  <c r="Q2543" i="3"/>
  <c r="Q2544" i="3"/>
  <c r="Q2545" i="3"/>
  <c r="Q2546" i="3"/>
  <c r="Q2547" i="3"/>
  <c r="Q2548" i="3"/>
  <c r="Q2549" i="3"/>
  <c r="Q2550" i="3"/>
  <c r="Q2551" i="3"/>
  <c r="Q2552" i="3"/>
  <c r="Q2553" i="3"/>
  <c r="Q2554" i="3"/>
  <c r="Q2555" i="3"/>
  <c r="Q2556" i="3"/>
  <c r="Q2557" i="3"/>
  <c r="Q2558" i="3"/>
  <c r="Q2559" i="3"/>
  <c r="Q2560" i="3"/>
  <c r="Q2561" i="3"/>
  <c r="Q2562" i="3"/>
  <c r="Q2563" i="3"/>
  <c r="Q2564" i="3"/>
  <c r="Q2565" i="3"/>
  <c r="Q2566" i="3"/>
  <c r="Q2567" i="3"/>
  <c r="Q2568" i="3"/>
  <c r="Q2569" i="3"/>
  <c r="Q2570" i="3"/>
  <c r="Q2571" i="3"/>
  <c r="Q2572" i="3"/>
  <c r="Q2573" i="3"/>
  <c r="Q2574" i="3"/>
  <c r="Q2575" i="3"/>
  <c r="Q2576" i="3"/>
  <c r="Q2577" i="3"/>
  <c r="Q2578" i="3"/>
  <c r="Q2579" i="3"/>
  <c r="Q2580" i="3"/>
  <c r="Q2581" i="3"/>
  <c r="Q2582" i="3"/>
  <c r="Q2583" i="3"/>
  <c r="Q2584" i="3"/>
  <c r="Q2585" i="3"/>
  <c r="Q2586" i="3"/>
  <c r="Q2587" i="3"/>
  <c r="Q2588" i="3"/>
  <c r="Q2589" i="3"/>
  <c r="Q2590" i="3"/>
  <c r="Q2591" i="3"/>
  <c r="Q2592" i="3"/>
  <c r="Q2593" i="3"/>
  <c r="Q2594" i="3"/>
  <c r="Q2595" i="3"/>
  <c r="Q2596" i="3"/>
  <c r="Q2597" i="3"/>
  <c r="Q2598" i="3"/>
  <c r="Q2599" i="3"/>
  <c r="Q2600" i="3"/>
  <c r="Q2601" i="3"/>
  <c r="Q2602" i="3"/>
  <c r="Q2603" i="3"/>
  <c r="Q2604" i="3"/>
  <c r="Q2605" i="3"/>
  <c r="Q2606" i="3"/>
  <c r="Q2607" i="3"/>
  <c r="Q2608" i="3"/>
  <c r="Q2609" i="3"/>
  <c r="Q2610" i="3"/>
  <c r="Q2611" i="3"/>
  <c r="Q2612" i="3"/>
  <c r="Q2613" i="3"/>
  <c r="Q2614" i="3"/>
  <c r="Q2615" i="3"/>
  <c r="Q2616" i="3"/>
  <c r="Q2617" i="3"/>
  <c r="Q2618" i="3"/>
  <c r="Q2619" i="3"/>
  <c r="Q2620" i="3"/>
  <c r="Q2621" i="3"/>
  <c r="Q2622" i="3"/>
  <c r="Q2623" i="3"/>
  <c r="Q2624" i="3"/>
  <c r="Q2625" i="3"/>
  <c r="Q2626" i="3"/>
  <c r="Q2627" i="3"/>
  <c r="Q2628" i="3"/>
  <c r="Q2629" i="3"/>
  <c r="Q2630" i="3"/>
  <c r="Q2631" i="3"/>
  <c r="Q2632" i="3"/>
  <c r="Q2633" i="3"/>
  <c r="Q2634" i="3"/>
  <c r="Q2635" i="3"/>
  <c r="Q2636" i="3"/>
  <c r="Q2637" i="3"/>
  <c r="Q2638" i="3"/>
  <c r="Q2639" i="3"/>
  <c r="Q2640" i="3"/>
  <c r="Q2641" i="3"/>
  <c r="Q2642" i="3"/>
  <c r="Q2643" i="3"/>
  <c r="Q2644" i="3"/>
  <c r="Q2645" i="3"/>
  <c r="Q2646" i="3"/>
  <c r="Q2647" i="3"/>
  <c r="Q2648" i="3"/>
  <c r="Q2649" i="3"/>
  <c r="Q2650" i="3"/>
  <c r="Q2651" i="3"/>
  <c r="Q2652" i="3"/>
  <c r="Q2653" i="3"/>
  <c r="Q2654" i="3"/>
  <c r="Q2655" i="3"/>
  <c r="Q2656" i="3"/>
  <c r="Q2657" i="3"/>
  <c r="Q2658" i="3"/>
  <c r="Q2659" i="3"/>
  <c r="Q2660" i="3"/>
  <c r="Q2661" i="3"/>
  <c r="Q2662" i="3"/>
  <c r="Q2663" i="3"/>
  <c r="Q2664" i="3"/>
  <c r="Q2665" i="3"/>
  <c r="Q2666" i="3"/>
  <c r="Q2667" i="3"/>
  <c r="Q2668" i="3"/>
  <c r="Q2669" i="3"/>
  <c r="Q2670" i="3"/>
  <c r="Q2671" i="3"/>
  <c r="Q2672" i="3"/>
  <c r="Q2673" i="3"/>
  <c r="Q2674" i="3"/>
  <c r="Q2675" i="3"/>
  <c r="Q2676" i="3"/>
  <c r="Q2677" i="3"/>
  <c r="Q2678" i="3"/>
  <c r="Q2679" i="3"/>
  <c r="Q2680" i="3"/>
  <c r="Q2681" i="3"/>
  <c r="Q2682" i="3"/>
  <c r="Q2683" i="3"/>
  <c r="Q2684" i="3"/>
  <c r="Q2685" i="3"/>
  <c r="Q2686" i="3"/>
  <c r="Q2687" i="3"/>
  <c r="Q2688" i="3"/>
  <c r="Q2689" i="3"/>
  <c r="Q2690" i="3"/>
  <c r="Q2691" i="3"/>
  <c r="Q2692" i="3"/>
  <c r="Q2693" i="3"/>
  <c r="Q2694" i="3"/>
  <c r="Q2695" i="3"/>
  <c r="Q2696" i="3"/>
  <c r="Q2697" i="3"/>
  <c r="Q2698" i="3"/>
  <c r="Q2699" i="3"/>
  <c r="Q2700" i="3"/>
  <c r="Q2701" i="3"/>
  <c r="Q2702" i="3"/>
  <c r="Q2703" i="3"/>
  <c r="Q2704" i="3"/>
  <c r="Q2705" i="3"/>
  <c r="Q2706" i="3"/>
  <c r="Q2707" i="3"/>
  <c r="Q2708" i="3"/>
  <c r="Q2709" i="3"/>
  <c r="Q2710" i="3"/>
  <c r="Q2711" i="3"/>
  <c r="Q2712" i="3"/>
  <c r="Q2713" i="3"/>
  <c r="Q2714" i="3"/>
  <c r="Q2715" i="3"/>
  <c r="Q2716" i="3"/>
  <c r="Q2717" i="3"/>
  <c r="Q2718" i="3"/>
  <c r="Q2719" i="3"/>
  <c r="Q2720" i="3"/>
  <c r="Q2721" i="3"/>
  <c r="Q2722" i="3"/>
  <c r="Q2723" i="3"/>
  <c r="Q2724" i="3"/>
  <c r="Q2725" i="3"/>
  <c r="Q2726" i="3"/>
  <c r="Q2727" i="3"/>
  <c r="Q2728" i="3"/>
  <c r="Q2729" i="3"/>
  <c r="Q2730" i="3"/>
  <c r="Q2731" i="3"/>
  <c r="Q2732" i="3"/>
  <c r="Q2733" i="3"/>
  <c r="Q2734" i="3"/>
  <c r="Q2735" i="3"/>
  <c r="Q2736" i="3"/>
  <c r="Q2737" i="3"/>
  <c r="Q2738" i="3"/>
  <c r="Q2739" i="3"/>
  <c r="Q2740" i="3"/>
  <c r="Q2741" i="3"/>
  <c r="Q2742" i="3"/>
  <c r="Q2743" i="3"/>
  <c r="Q2744" i="3"/>
  <c r="Q2745" i="3"/>
  <c r="Q2746" i="3"/>
  <c r="Q2747" i="3"/>
  <c r="Q2748" i="3"/>
  <c r="Q2749" i="3"/>
  <c r="Q2750" i="3"/>
  <c r="Q2751" i="3"/>
  <c r="Q2752" i="3"/>
  <c r="Q2753" i="3"/>
  <c r="Q2754" i="3"/>
  <c r="Q2755" i="3"/>
  <c r="Q2756" i="3"/>
  <c r="Q2757" i="3"/>
  <c r="Q2758" i="3"/>
  <c r="Q2759" i="3"/>
  <c r="Q2760" i="3"/>
  <c r="Q2761" i="3"/>
  <c r="Q2762" i="3"/>
  <c r="Q2763" i="3"/>
  <c r="Q2764" i="3"/>
  <c r="Q2765" i="3"/>
  <c r="Q2766" i="3"/>
  <c r="Q2767" i="3"/>
  <c r="Q2768" i="3"/>
  <c r="Q2769" i="3"/>
  <c r="Q2770" i="3"/>
  <c r="Q2771" i="3"/>
  <c r="Q2772" i="3"/>
  <c r="Q2773" i="3"/>
  <c r="Q2774" i="3"/>
  <c r="Q2775" i="3"/>
  <c r="Q2776" i="3"/>
  <c r="Q2777" i="3"/>
  <c r="Q2778" i="3"/>
  <c r="Q2779" i="3"/>
  <c r="Q2780" i="3"/>
  <c r="Q2781" i="3"/>
  <c r="Q2782" i="3"/>
  <c r="Q2783" i="3"/>
  <c r="Q2784" i="3"/>
  <c r="Q2785" i="3"/>
  <c r="Q2786" i="3"/>
  <c r="Q2787" i="3"/>
  <c r="Q2788" i="3"/>
  <c r="Q2789" i="3"/>
  <c r="Q2790" i="3"/>
  <c r="Q2791" i="3"/>
  <c r="Q2792" i="3"/>
  <c r="Q2793" i="3"/>
  <c r="Q2794" i="3"/>
  <c r="Q2795" i="3"/>
  <c r="Q2796" i="3"/>
  <c r="Q2797" i="3"/>
  <c r="Q2798" i="3"/>
  <c r="Q2799" i="3"/>
  <c r="Q2800" i="3"/>
  <c r="Q2801" i="3"/>
  <c r="Q2802" i="3"/>
  <c r="Q2803" i="3"/>
  <c r="Q2804" i="3"/>
  <c r="Q2805" i="3"/>
  <c r="Q2806" i="3"/>
  <c r="Q2807" i="3"/>
  <c r="Q2808" i="3"/>
  <c r="Q2809" i="3"/>
  <c r="Q2810" i="3"/>
  <c r="Q2811" i="3"/>
  <c r="Q2812" i="3"/>
  <c r="Q2813" i="3"/>
  <c r="Q2814" i="3"/>
  <c r="Q2815" i="3"/>
  <c r="Q2816" i="3"/>
  <c r="Q2817" i="3"/>
  <c r="Q2818" i="3"/>
  <c r="Q2819" i="3"/>
  <c r="Q2820" i="3"/>
  <c r="Q2821" i="3"/>
  <c r="Q2822" i="3"/>
  <c r="Q2823" i="3"/>
  <c r="Q2824" i="3"/>
  <c r="Q2825" i="3"/>
  <c r="Q2826" i="3"/>
  <c r="Q2827" i="3"/>
  <c r="Q2828" i="3"/>
  <c r="Q2829" i="3"/>
  <c r="Q2830" i="3"/>
  <c r="Q2831" i="3"/>
  <c r="Q2832" i="3"/>
  <c r="Q2833" i="3"/>
  <c r="Q2834" i="3"/>
  <c r="Q2835" i="3"/>
  <c r="Q2836" i="3"/>
  <c r="Q2837" i="3"/>
  <c r="Q2838" i="3"/>
  <c r="Q2839" i="3"/>
  <c r="Q2840" i="3"/>
  <c r="Q2841" i="3"/>
  <c r="Q2842" i="3"/>
  <c r="Q2843" i="3"/>
  <c r="Q2844" i="3"/>
  <c r="Q2845" i="3"/>
  <c r="Q2846" i="3"/>
  <c r="Q2847" i="3"/>
  <c r="Q2848" i="3"/>
  <c r="Q2849" i="3"/>
  <c r="Q2850" i="3"/>
  <c r="Q2851" i="3"/>
  <c r="Q2852" i="3"/>
  <c r="Q2853" i="3"/>
  <c r="Q2854" i="3"/>
  <c r="Q2855" i="3"/>
  <c r="Q2856" i="3"/>
  <c r="Q2857" i="3"/>
  <c r="Q2858" i="3"/>
  <c r="Q2859" i="3"/>
  <c r="Q2860" i="3"/>
  <c r="Q2861" i="3"/>
  <c r="Q2862" i="3"/>
  <c r="Q2863" i="3"/>
  <c r="Q2864" i="3"/>
  <c r="Q2865" i="3"/>
  <c r="Q2866" i="3"/>
  <c r="Q2867" i="3"/>
  <c r="Q2868" i="3"/>
  <c r="Q2869" i="3"/>
  <c r="Q2870" i="3"/>
  <c r="Q2871" i="3"/>
  <c r="Q2872" i="3"/>
  <c r="Q2873" i="3"/>
  <c r="Q2874" i="3"/>
  <c r="Q2875" i="3"/>
  <c r="Q2876" i="3"/>
  <c r="Q2877" i="3"/>
  <c r="Q2878" i="3"/>
  <c r="Q2879" i="3"/>
  <c r="Q2880" i="3"/>
  <c r="Q2881" i="3"/>
  <c r="Q2882" i="3"/>
  <c r="Q2883" i="3"/>
  <c r="Q2884" i="3"/>
  <c r="Q2885" i="3"/>
  <c r="Q2886" i="3"/>
  <c r="Q2887" i="3"/>
  <c r="Q2888" i="3"/>
  <c r="Q2889" i="3"/>
  <c r="Q2890" i="3"/>
  <c r="Q2891" i="3"/>
  <c r="Q2892" i="3"/>
  <c r="Q2893" i="3"/>
  <c r="Q2894" i="3"/>
  <c r="Q2895" i="3"/>
  <c r="Q2896" i="3"/>
  <c r="Q2897" i="3"/>
  <c r="Q2898" i="3"/>
  <c r="Q2899" i="3"/>
  <c r="Q2900" i="3"/>
  <c r="Q2901" i="3"/>
  <c r="Q2902" i="3"/>
  <c r="Q2903" i="3"/>
  <c r="Q2904" i="3"/>
  <c r="Q2905" i="3"/>
  <c r="Q2906" i="3"/>
  <c r="Q2907" i="3"/>
  <c r="Q2908" i="3"/>
  <c r="Q2909" i="3"/>
  <c r="Q2910" i="3"/>
  <c r="Q2911" i="3"/>
  <c r="Q2912" i="3"/>
  <c r="Q2913" i="3"/>
  <c r="Q2914" i="3"/>
  <c r="Q2915" i="3"/>
  <c r="Q2916" i="3"/>
  <c r="Q2917" i="3"/>
  <c r="Q2918" i="3"/>
  <c r="Q2919" i="3"/>
  <c r="Q2920" i="3"/>
  <c r="Q2921" i="3"/>
  <c r="Q2922" i="3"/>
  <c r="Q2923" i="3"/>
  <c r="Q2924" i="3"/>
  <c r="Q2925" i="3"/>
  <c r="Q2926" i="3"/>
  <c r="Q2927" i="3"/>
  <c r="Q2928" i="3"/>
  <c r="Q2929" i="3"/>
  <c r="Q2930" i="3"/>
  <c r="Q2931" i="3"/>
  <c r="Q2932" i="3"/>
  <c r="Q2933" i="3"/>
  <c r="Q2934" i="3"/>
  <c r="Q2935" i="3"/>
  <c r="Q2936" i="3"/>
  <c r="Q2937" i="3"/>
  <c r="Q2938" i="3"/>
  <c r="Q2939" i="3"/>
  <c r="Q2940" i="3"/>
  <c r="Q2941" i="3"/>
  <c r="Q2942" i="3"/>
  <c r="Q2943" i="3"/>
  <c r="Q2944" i="3"/>
  <c r="Q2945" i="3"/>
  <c r="Q2946" i="3"/>
  <c r="Q2947" i="3"/>
  <c r="Q2948" i="3"/>
  <c r="Q2949" i="3"/>
  <c r="Q2950" i="3"/>
  <c r="Q2951" i="3"/>
  <c r="Q2952" i="3"/>
  <c r="Q2953" i="3"/>
  <c r="Q2954" i="3"/>
  <c r="Q2955" i="3"/>
  <c r="Q2956" i="3"/>
  <c r="Q2957" i="3"/>
  <c r="Q2958" i="3"/>
  <c r="Q2959" i="3"/>
  <c r="Q2960" i="3"/>
  <c r="Q2961" i="3"/>
  <c r="Q2962" i="3"/>
  <c r="Q2963" i="3"/>
  <c r="Q2964" i="3"/>
  <c r="Q2965" i="3"/>
  <c r="Q2966" i="3"/>
  <c r="Q2967" i="3"/>
  <c r="Q2968" i="3"/>
  <c r="Q2969" i="3"/>
  <c r="Q2970" i="3"/>
  <c r="Q2971" i="3"/>
  <c r="Q2972" i="3"/>
  <c r="Q2973" i="3"/>
  <c r="Q2974" i="3"/>
  <c r="Q2975" i="3"/>
  <c r="Q2976" i="3"/>
  <c r="Q2977" i="3"/>
  <c r="Q2978" i="3"/>
  <c r="Q2979" i="3"/>
  <c r="Q2980" i="3"/>
  <c r="Q2981" i="3"/>
  <c r="Q2982" i="3"/>
  <c r="Q2983" i="3"/>
  <c r="Q2984" i="3"/>
  <c r="Q2985" i="3"/>
  <c r="Q2986" i="3"/>
  <c r="Q2987" i="3"/>
  <c r="Q2988" i="3"/>
  <c r="Q2989" i="3"/>
  <c r="Q2990" i="3"/>
  <c r="Q2991" i="3"/>
  <c r="Q2992" i="3"/>
  <c r="Q2993" i="3"/>
  <c r="Q2994" i="3"/>
  <c r="Q2995" i="3"/>
  <c r="Q2996" i="3"/>
  <c r="Q2997" i="3"/>
  <c r="Q2998" i="3"/>
  <c r="Q2999" i="3"/>
  <c r="Q3000" i="3"/>
  <c r="Q3001" i="3"/>
  <c r="Q3002" i="3"/>
  <c r="Q3003" i="3"/>
  <c r="Q3004" i="3"/>
  <c r="Q3005" i="3"/>
  <c r="Q3006" i="3"/>
  <c r="Q3007" i="3"/>
  <c r="Q3008" i="3"/>
  <c r="Q3009" i="3"/>
  <c r="Q3010" i="3"/>
  <c r="Q3011" i="3"/>
  <c r="Q3012" i="3"/>
  <c r="Q3013" i="3"/>
  <c r="Q3014" i="3"/>
  <c r="Q3015" i="3"/>
  <c r="Q3016" i="3"/>
  <c r="Q3017" i="3"/>
  <c r="Q3018" i="3"/>
  <c r="Q3019" i="3"/>
  <c r="Q3020" i="3"/>
  <c r="Q3021" i="3"/>
  <c r="Q3022" i="3"/>
  <c r="Q3023" i="3"/>
  <c r="Q3024" i="3"/>
  <c r="Q3025" i="3"/>
  <c r="Q3026" i="3"/>
  <c r="Q3027" i="3"/>
  <c r="Q3028" i="3"/>
  <c r="Q3029" i="3"/>
  <c r="Q3030" i="3"/>
  <c r="Q3031" i="3"/>
  <c r="Q3032" i="3"/>
  <c r="Q3033" i="3"/>
  <c r="Q3034" i="3"/>
  <c r="Q3035" i="3"/>
  <c r="Q3036" i="3"/>
  <c r="Q3037" i="3"/>
  <c r="Q3038" i="3"/>
  <c r="Q3039" i="3"/>
  <c r="Q3040" i="3"/>
  <c r="Q3041" i="3"/>
  <c r="Q3042" i="3"/>
  <c r="Q3043" i="3"/>
  <c r="Q3044" i="3"/>
  <c r="Q3045" i="3"/>
  <c r="Q3046" i="3"/>
  <c r="Q3047" i="3"/>
  <c r="Q3048" i="3"/>
  <c r="Q3049" i="3"/>
  <c r="Q3050" i="3"/>
  <c r="Q3051" i="3"/>
  <c r="Q3052" i="3"/>
  <c r="Q3053" i="3"/>
  <c r="Q3054" i="3"/>
  <c r="Q3055" i="3"/>
  <c r="Q3056" i="3"/>
  <c r="Q3057" i="3"/>
  <c r="Q3058" i="3"/>
  <c r="Q3059" i="3"/>
  <c r="Q3060" i="3"/>
  <c r="Q3061" i="3"/>
  <c r="Q3062" i="3"/>
  <c r="Q3063" i="3"/>
  <c r="Q3064" i="3"/>
  <c r="Q3065" i="3"/>
  <c r="Q3066" i="3"/>
  <c r="Q3067" i="3"/>
  <c r="Q3068" i="3"/>
  <c r="Q3069" i="3"/>
  <c r="Q3070" i="3"/>
  <c r="Q3071" i="3"/>
  <c r="Q3072" i="3"/>
  <c r="Q3073" i="3"/>
  <c r="Q3074" i="3"/>
  <c r="Q3075" i="3"/>
  <c r="Q3076" i="3"/>
  <c r="Q3077" i="3"/>
  <c r="Q3078" i="3"/>
  <c r="Q3079" i="3"/>
  <c r="Q3080" i="3"/>
  <c r="Q3081" i="3"/>
  <c r="Q3082" i="3"/>
  <c r="Q3083" i="3"/>
  <c r="Q3084" i="3"/>
  <c r="Q3085" i="3"/>
  <c r="Q3086" i="3"/>
  <c r="Q3087" i="3"/>
  <c r="Q3088" i="3"/>
  <c r="Q3089" i="3"/>
  <c r="Q3090" i="3"/>
  <c r="Q3091" i="3"/>
  <c r="Q3092" i="3"/>
  <c r="Q3093" i="3"/>
  <c r="Q3094" i="3"/>
  <c r="Q3095" i="3"/>
  <c r="Q3096" i="3"/>
  <c r="Q3097" i="3"/>
  <c r="Q3098" i="3"/>
  <c r="Q3099" i="3"/>
  <c r="Q3100" i="3"/>
  <c r="Q3101" i="3"/>
  <c r="Q3102" i="3"/>
  <c r="Q3103" i="3"/>
  <c r="Q3104" i="3"/>
  <c r="Q3105" i="3"/>
  <c r="Q3106" i="3"/>
  <c r="Q3107" i="3"/>
  <c r="Q3108" i="3"/>
  <c r="Q3109" i="3"/>
  <c r="Q3110" i="3"/>
  <c r="Q3111" i="3"/>
  <c r="Q3112" i="3"/>
  <c r="Q3113" i="3"/>
  <c r="Q3114" i="3"/>
  <c r="Q3115" i="3"/>
  <c r="Q3116" i="3"/>
  <c r="Q3117" i="3"/>
  <c r="Q3118" i="3"/>
  <c r="Q3119" i="3"/>
  <c r="Q3120" i="3"/>
  <c r="Q3121" i="3"/>
  <c r="Q3122" i="3"/>
  <c r="Q3123" i="3"/>
  <c r="Q3124" i="3"/>
  <c r="Q3125" i="3"/>
  <c r="Q3126" i="3"/>
  <c r="Q3127" i="3"/>
  <c r="Q3128" i="3"/>
  <c r="Q3129" i="3"/>
  <c r="Q3130" i="3"/>
  <c r="Q3131" i="3"/>
  <c r="Q3132" i="3"/>
  <c r="Q3133" i="3"/>
  <c r="Q3134" i="3"/>
  <c r="Q3135" i="3"/>
  <c r="Q3136" i="3"/>
  <c r="Q3137" i="3"/>
  <c r="Q3138" i="3"/>
  <c r="Q3139" i="3"/>
  <c r="Q3140" i="3"/>
  <c r="Q3141" i="3"/>
  <c r="Q3142" i="3"/>
  <c r="Q3143" i="3"/>
  <c r="Q3144" i="3"/>
  <c r="Q3145" i="3"/>
  <c r="Q3146" i="3"/>
  <c r="Q3147" i="3"/>
  <c r="Q3148" i="3"/>
  <c r="Q3149" i="3"/>
  <c r="Q3150" i="3"/>
  <c r="Q3151" i="3"/>
  <c r="Q3152" i="3"/>
  <c r="Q3153" i="3"/>
  <c r="Q3154" i="3"/>
  <c r="Q3155" i="3"/>
  <c r="Q3156" i="3"/>
  <c r="Q3157" i="3"/>
  <c r="Q3158" i="3"/>
  <c r="Q3159" i="3"/>
  <c r="Q3160" i="3"/>
  <c r="Q3161" i="3"/>
  <c r="Q3162" i="3"/>
  <c r="Q3163" i="3"/>
  <c r="Q3164" i="3"/>
  <c r="Q3165" i="3"/>
  <c r="Q3166" i="3"/>
  <c r="Q3167" i="3"/>
  <c r="Q3168" i="3"/>
  <c r="Q3169" i="3"/>
  <c r="Q3170" i="3"/>
  <c r="Q3171" i="3"/>
  <c r="Q3172" i="3"/>
  <c r="Q3173" i="3"/>
  <c r="Q3174" i="3"/>
  <c r="Q3175" i="3"/>
  <c r="Q3176" i="3"/>
  <c r="Q3177" i="3"/>
  <c r="Q3178" i="3"/>
  <c r="Q3179" i="3"/>
  <c r="Q3180" i="3"/>
  <c r="Q3181" i="3"/>
  <c r="Q3182" i="3"/>
  <c r="Q3183" i="3"/>
  <c r="Q3184" i="3"/>
  <c r="Q3185" i="3"/>
  <c r="Q3186" i="3"/>
  <c r="Q3187" i="3"/>
  <c r="Q3188" i="3"/>
  <c r="Q3189" i="3"/>
  <c r="Q3190" i="3"/>
  <c r="Q3191" i="3"/>
  <c r="Q3192" i="3"/>
  <c r="Q3193" i="3"/>
  <c r="Q3194" i="3"/>
  <c r="Q3195" i="3"/>
  <c r="Q3196" i="3"/>
  <c r="Q3197" i="3"/>
  <c r="Q3198" i="3"/>
  <c r="Q3199" i="3"/>
  <c r="Q3200" i="3"/>
  <c r="Q3201" i="3"/>
  <c r="Q3202" i="3"/>
  <c r="Q3203" i="3"/>
  <c r="Q3204" i="3"/>
  <c r="Q3205" i="3"/>
  <c r="Q3206" i="3"/>
  <c r="Q3207" i="3"/>
  <c r="Q3208" i="3"/>
  <c r="Q3209" i="3"/>
  <c r="Q3210" i="3"/>
  <c r="Q3211" i="3"/>
  <c r="Q3212" i="3"/>
  <c r="Q3213" i="3"/>
  <c r="Q3214" i="3"/>
  <c r="Q3215" i="3"/>
  <c r="Q3216" i="3"/>
  <c r="Q3217" i="3"/>
  <c r="Q3218" i="3"/>
  <c r="Q3219" i="3"/>
  <c r="Q3220" i="3"/>
  <c r="Q3221" i="3"/>
  <c r="Q3222" i="3"/>
  <c r="Q3223" i="3"/>
  <c r="Q3224" i="3"/>
  <c r="Q3225" i="3"/>
  <c r="Q3226" i="3"/>
  <c r="Q3227" i="3"/>
  <c r="Q3228" i="3"/>
  <c r="Q3229" i="3"/>
  <c r="Q3230" i="3"/>
  <c r="Q3231" i="3"/>
  <c r="Q3232" i="3"/>
  <c r="Q3233" i="3"/>
  <c r="Q3234" i="3"/>
  <c r="Q3235" i="3"/>
  <c r="Q3236" i="3"/>
  <c r="Q3237" i="3"/>
  <c r="Q3238" i="3"/>
  <c r="Q3239" i="3"/>
  <c r="Q3240" i="3"/>
  <c r="Q3241" i="3"/>
  <c r="Q3242" i="3"/>
  <c r="Q3243" i="3"/>
  <c r="Q3244" i="3"/>
  <c r="Q3245" i="3"/>
  <c r="Q3246" i="3"/>
  <c r="Q3247" i="3"/>
  <c r="Q3248" i="3"/>
  <c r="Q3249" i="3"/>
  <c r="Q3250" i="3"/>
  <c r="Q3251" i="3"/>
  <c r="Q3252" i="3"/>
  <c r="Q3253" i="3"/>
  <c r="Q3254" i="3"/>
  <c r="Q3255" i="3"/>
  <c r="Q3256" i="3"/>
  <c r="Q3257" i="3"/>
  <c r="Q3258" i="3"/>
  <c r="Q3259" i="3"/>
  <c r="Q3260" i="3"/>
  <c r="Q3261" i="3"/>
  <c r="Q3262" i="3"/>
  <c r="Q3263" i="3"/>
  <c r="Q3264" i="3"/>
  <c r="Q3265" i="3"/>
  <c r="Q3266" i="3"/>
  <c r="Q3267" i="3"/>
  <c r="Q3268" i="3"/>
  <c r="Q3269" i="3"/>
  <c r="Q3270" i="3"/>
  <c r="Q3271" i="3"/>
  <c r="Q3272" i="3"/>
  <c r="Q3273" i="3"/>
  <c r="Q3274" i="3"/>
  <c r="Q3275" i="3"/>
  <c r="Q3276" i="3"/>
  <c r="Q3277" i="3"/>
  <c r="Q3278" i="3"/>
  <c r="Q3279" i="3"/>
  <c r="Q3280" i="3"/>
  <c r="Q3281" i="3"/>
  <c r="Q3282" i="3"/>
  <c r="Q3283" i="3"/>
  <c r="Q3284" i="3"/>
  <c r="Q3285" i="3"/>
  <c r="Q3286" i="3"/>
  <c r="Q3287" i="3"/>
  <c r="Q3288" i="3"/>
  <c r="Q3289" i="3"/>
  <c r="Q3290" i="3"/>
  <c r="Q3291" i="3"/>
  <c r="Q3292" i="3"/>
  <c r="Q3293" i="3"/>
  <c r="Q3294" i="3"/>
  <c r="Q3295" i="3"/>
  <c r="Q3296" i="3"/>
  <c r="Q3297" i="3"/>
  <c r="Q3298" i="3"/>
  <c r="Q3299" i="3"/>
  <c r="Q3300" i="3"/>
  <c r="Q3301" i="3"/>
  <c r="Q3302" i="3"/>
  <c r="Q3303" i="3"/>
  <c r="Q3304" i="3"/>
  <c r="Q3305" i="3"/>
  <c r="Q3306" i="3"/>
  <c r="Q3307" i="3"/>
  <c r="Q3308" i="3"/>
  <c r="Q3309" i="3"/>
  <c r="Q3310" i="3"/>
  <c r="Q3311" i="3"/>
  <c r="Q3312" i="3"/>
  <c r="Q3313" i="3"/>
  <c r="Q3314" i="3"/>
  <c r="Q3315" i="3"/>
  <c r="Q3316" i="3"/>
  <c r="Q3317" i="3"/>
  <c r="Q3318" i="3"/>
  <c r="Q3319" i="3"/>
  <c r="Q3320" i="3"/>
  <c r="Q3321" i="3"/>
  <c r="Q3322" i="3"/>
  <c r="Q3323" i="3"/>
  <c r="Q3324" i="3"/>
  <c r="Q3325" i="3"/>
  <c r="Q3326" i="3"/>
  <c r="Q3327" i="3"/>
  <c r="Q3328" i="3"/>
  <c r="Q3329" i="3"/>
  <c r="Q3330" i="3"/>
  <c r="Q3331" i="3"/>
  <c r="Q3332" i="3"/>
  <c r="Q3333" i="3"/>
  <c r="Q3334" i="3"/>
  <c r="Q3335" i="3"/>
  <c r="Q3336" i="3"/>
  <c r="Q3337" i="3"/>
  <c r="Q3338" i="3"/>
  <c r="Q3339" i="3"/>
  <c r="Q3340" i="3"/>
  <c r="Q3341" i="3"/>
  <c r="Q3342" i="3"/>
  <c r="Q3343" i="3"/>
  <c r="Q3344" i="3"/>
  <c r="Q3345" i="3"/>
  <c r="Q3346" i="3"/>
  <c r="Q3347" i="3"/>
  <c r="Q3348" i="3"/>
  <c r="Q3349" i="3"/>
  <c r="Q3350" i="3"/>
  <c r="Q3351" i="3"/>
  <c r="Q3352" i="3"/>
  <c r="Q3353" i="3"/>
  <c r="Q3354" i="3"/>
  <c r="Q3355" i="3"/>
  <c r="Q3356" i="3"/>
  <c r="Q3357" i="3"/>
  <c r="Q3358" i="3"/>
  <c r="Q3359" i="3"/>
  <c r="Q3360" i="3"/>
  <c r="Q3361" i="3"/>
  <c r="Q3362" i="3"/>
  <c r="Q3363" i="3"/>
  <c r="Q3364" i="3"/>
  <c r="Q3365" i="3"/>
  <c r="Q3366" i="3"/>
  <c r="Q3367" i="3"/>
  <c r="Q3368" i="3"/>
  <c r="Q3369" i="3"/>
  <c r="Q3370" i="3"/>
  <c r="Q3371" i="3"/>
  <c r="Q3372" i="3"/>
  <c r="Q3373" i="3"/>
  <c r="Q3374" i="3"/>
  <c r="Q3375" i="3"/>
  <c r="Q3376" i="3"/>
  <c r="Q3377" i="3"/>
  <c r="Q3378" i="3"/>
  <c r="Q3379" i="3"/>
  <c r="Q3380" i="3"/>
  <c r="Q3381" i="3"/>
  <c r="Q3382" i="3"/>
  <c r="Q3383" i="3"/>
  <c r="Q3384" i="3"/>
  <c r="Q3385" i="3"/>
  <c r="Q3386" i="3"/>
  <c r="Q3387" i="3"/>
  <c r="Q3388" i="3"/>
  <c r="Q3389" i="3"/>
  <c r="Q3390" i="3"/>
  <c r="Q3391" i="3"/>
  <c r="Q3392" i="3"/>
  <c r="Q3393" i="3"/>
  <c r="Q3394" i="3"/>
  <c r="Q3395" i="3"/>
  <c r="Q3396" i="3"/>
  <c r="Q3397" i="3"/>
  <c r="Q3398" i="3"/>
  <c r="Q3399" i="3"/>
  <c r="Q3400" i="3"/>
  <c r="Q3401" i="3"/>
  <c r="Q3402" i="3"/>
  <c r="Q3403" i="3"/>
  <c r="Q3404" i="3"/>
  <c r="Q3405" i="3"/>
  <c r="Q3406" i="3"/>
  <c r="Q3407" i="3"/>
  <c r="Q3408" i="3"/>
  <c r="Q3409" i="3"/>
  <c r="Q3410" i="3"/>
  <c r="Q3411" i="3"/>
  <c r="Q3412" i="3"/>
  <c r="Q3413" i="3"/>
  <c r="Q3414" i="3"/>
  <c r="Q3415" i="3"/>
  <c r="Q3416" i="3"/>
  <c r="Q3417" i="3"/>
  <c r="Q3418" i="3"/>
  <c r="Q3419" i="3"/>
  <c r="Q3420" i="3"/>
  <c r="Q3421" i="3"/>
  <c r="Q3422" i="3"/>
  <c r="Q3423" i="3"/>
  <c r="Q3424" i="3"/>
  <c r="Q3425" i="3"/>
  <c r="Q3426" i="3"/>
  <c r="Q3427" i="3"/>
  <c r="Q3428" i="3"/>
  <c r="Q3429" i="3"/>
  <c r="Q3430" i="3"/>
  <c r="Q3431" i="3"/>
  <c r="Q3432" i="3"/>
  <c r="Q3433" i="3"/>
  <c r="Q3434" i="3"/>
  <c r="Q3435" i="3"/>
  <c r="Q3436" i="3"/>
  <c r="Q3437" i="3"/>
  <c r="Q3438" i="3"/>
  <c r="Q3439" i="3"/>
  <c r="Q3440" i="3"/>
  <c r="Q3441" i="3"/>
  <c r="Q3442" i="3"/>
  <c r="Q3443" i="3"/>
  <c r="Q3444" i="3"/>
  <c r="Q3445" i="3"/>
  <c r="Q3446" i="3"/>
  <c r="Q3447" i="3"/>
  <c r="Q3448" i="3"/>
  <c r="Q3449" i="3"/>
  <c r="Q3450" i="3"/>
  <c r="Q3451" i="3"/>
  <c r="Q3452" i="3"/>
  <c r="Q3453" i="3"/>
  <c r="Q3454" i="3"/>
  <c r="Q3455" i="3"/>
  <c r="Q3456" i="3"/>
  <c r="Q3457" i="3"/>
  <c r="Q3458" i="3"/>
  <c r="Q3459" i="3"/>
  <c r="Q3460" i="3"/>
  <c r="Q3461" i="3"/>
  <c r="Q3462" i="3"/>
  <c r="Q3463" i="3"/>
  <c r="Q3464" i="3"/>
  <c r="Q3465" i="3"/>
  <c r="Q3466" i="3"/>
  <c r="Q3467" i="3"/>
  <c r="Q3468" i="3"/>
  <c r="Q3469" i="3"/>
  <c r="Q3470" i="3"/>
  <c r="Q3471" i="3"/>
  <c r="Q3472" i="3"/>
  <c r="Q3473" i="3"/>
  <c r="Q3474" i="3"/>
  <c r="Q3475" i="3"/>
  <c r="Q3476" i="3"/>
  <c r="Q3477" i="3"/>
  <c r="Q3478" i="3"/>
  <c r="Q3479" i="3"/>
  <c r="Q3480" i="3"/>
  <c r="Q3481" i="3"/>
  <c r="Q3482" i="3"/>
  <c r="Q3483" i="3"/>
  <c r="Q3484" i="3"/>
  <c r="Q3485" i="3"/>
  <c r="Q3486" i="3"/>
  <c r="Q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P1004" i="3"/>
  <c r="P1005" i="3"/>
  <c r="P1006" i="3"/>
  <c r="P1007" i="3"/>
  <c r="P1008" i="3"/>
  <c r="P1009" i="3"/>
  <c r="P1010" i="3"/>
  <c r="P1011" i="3"/>
  <c r="P1012" i="3"/>
  <c r="P1013" i="3"/>
  <c r="P1014" i="3"/>
  <c r="P1015" i="3"/>
  <c r="P1016" i="3"/>
  <c r="P1017" i="3"/>
  <c r="P1018" i="3"/>
  <c r="P1019" i="3"/>
  <c r="P1020" i="3"/>
  <c r="P1021" i="3"/>
  <c r="P1022" i="3"/>
  <c r="P1023" i="3"/>
  <c r="P1024" i="3"/>
  <c r="P1025" i="3"/>
  <c r="P1026" i="3"/>
  <c r="P1027" i="3"/>
  <c r="P1028" i="3"/>
  <c r="P1029" i="3"/>
  <c r="P1030" i="3"/>
  <c r="P1031" i="3"/>
  <c r="P1032" i="3"/>
  <c r="P1033" i="3"/>
  <c r="P1034" i="3"/>
  <c r="P1035" i="3"/>
  <c r="P1036" i="3"/>
  <c r="P1037" i="3"/>
  <c r="P1038" i="3"/>
  <c r="P1039" i="3"/>
  <c r="P1040" i="3"/>
  <c r="P1041" i="3"/>
  <c r="P1042" i="3"/>
  <c r="P1043" i="3"/>
  <c r="P1044" i="3"/>
  <c r="P1045" i="3"/>
  <c r="P1046" i="3"/>
  <c r="P1047" i="3"/>
  <c r="P1048" i="3"/>
  <c r="P1049" i="3"/>
  <c r="P1050" i="3"/>
  <c r="P1051" i="3"/>
  <c r="P1052" i="3"/>
  <c r="P1053" i="3"/>
  <c r="P1054" i="3"/>
  <c r="P1055" i="3"/>
  <c r="P1056" i="3"/>
  <c r="P1057" i="3"/>
  <c r="P1058" i="3"/>
  <c r="P1059" i="3"/>
  <c r="P1060" i="3"/>
  <c r="P1061" i="3"/>
  <c r="P1062" i="3"/>
  <c r="P1063" i="3"/>
  <c r="P1064" i="3"/>
  <c r="P1065" i="3"/>
  <c r="P1066" i="3"/>
  <c r="P1067" i="3"/>
  <c r="P1068" i="3"/>
  <c r="P1069" i="3"/>
  <c r="P1070" i="3"/>
  <c r="P1071" i="3"/>
  <c r="P1072" i="3"/>
  <c r="P1073" i="3"/>
  <c r="P1074" i="3"/>
  <c r="P1075" i="3"/>
  <c r="P1076" i="3"/>
  <c r="P1077" i="3"/>
  <c r="P1078" i="3"/>
  <c r="P1079" i="3"/>
  <c r="P1080" i="3"/>
  <c r="P1081" i="3"/>
  <c r="P1082" i="3"/>
  <c r="P1083" i="3"/>
  <c r="P1084" i="3"/>
  <c r="P1085" i="3"/>
  <c r="P1086" i="3"/>
  <c r="P1087" i="3"/>
  <c r="P1088" i="3"/>
  <c r="P1089" i="3"/>
  <c r="P1090" i="3"/>
  <c r="P1091" i="3"/>
  <c r="P1092" i="3"/>
  <c r="P1093" i="3"/>
  <c r="P1094" i="3"/>
  <c r="P1095" i="3"/>
  <c r="P1096" i="3"/>
  <c r="P1097" i="3"/>
  <c r="P1098" i="3"/>
  <c r="P1099" i="3"/>
  <c r="P1100" i="3"/>
  <c r="P1101" i="3"/>
  <c r="P1102" i="3"/>
  <c r="P1103" i="3"/>
  <c r="P1104" i="3"/>
  <c r="P1105" i="3"/>
  <c r="P1106" i="3"/>
  <c r="P1107" i="3"/>
  <c r="P1108" i="3"/>
  <c r="P1109" i="3"/>
  <c r="P1110" i="3"/>
  <c r="P1111" i="3"/>
  <c r="P1112" i="3"/>
  <c r="P1113" i="3"/>
  <c r="P1114" i="3"/>
  <c r="P1115" i="3"/>
  <c r="P1116" i="3"/>
  <c r="P1117" i="3"/>
  <c r="P1118" i="3"/>
  <c r="P1119" i="3"/>
  <c r="P1120" i="3"/>
  <c r="P1121" i="3"/>
  <c r="P1122" i="3"/>
  <c r="P1123" i="3"/>
  <c r="P1124" i="3"/>
  <c r="P1125" i="3"/>
  <c r="P1126" i="3"/>
  <c r="P1127" i="3"/>
  <c r="P1128" i="3"/>
  <c r="P1129" i="3"/>
  <c r="P1130" i="3"/>
  <c r="P1131" i="3"/>
  <c r="P1132" i="3"/>
  <c r="P1133" i="3"/>
  <c r="P1134" i="3"/>
  <c r="P1135" i="3"/>
  <c r="P1136" i="3"/>
  <c r="P1137" i="3"/>
  <c r="P1138" i="3"/>
  <c r="P1139" i="3"/>
  <c r="P1140" i="3"/>
  <c r="P1141" i="3"/>
  <c r="P1142" i="3"/>
  <c r="P1143" i="3"/>
  <c r="P1144" i="3"/>
  <c r="P1145" i="3"/>
  <c r="P1146" i="3"/>
  <c r="P1147" i="3"/>
  <c r="P1148" i="3"/>
  <c r="P1149" i="3"/>
  <c r="P1150" i="3"/>
  <c r="P1151" i="3"/>
  <c r="P1152" i="3"/>
  <c r="P1153" i="3"/>
  <c r="P1154" i="3"/>
  <c r="P1155" i="3"/>
  <c r="P1156" i="3"/>
  <c r="P1157" i="3"/>
  <c r="P1158" i="3"/>
  <c r="P1159" i="3"/>
  <c r="P1160" i="3"/>
  <c r="P1161" i="3"/>
  <c r="P1162" i="3"/>
  <c r="P1163" i="3"/>
  <c r="P1164" i="3"/>
  <c r="P1165" i="3"/>
  <c r="P1166" i="3"/>
  <c r="P1167" i="3"/>
  <c r="P1168" i="3"/>
  <c r="P1169" i="3"/>
  <c r="P1170" i="3"/>
  <c r="P1171" i="3"/>
  <c r="P1172" i="3"/>
  <c r="P1173" i="3"/>
  <c r="P1174" i="3"/>
  <c r="P1175" i="3"/>
  <c r="P1176" i="3"/>
  <c r="P1177" i="3"/>
  <c r="P1178" i="3"/>
  <c r="P1179" i="3"/>
  <c r="P1180" i="3"/>
  <c r="P1181" i="3"/>
  <c r="P1182" i="3"/>
  <c r="P1183" i="3"/>
  <c r="P1184" i="3"/>
  <c r="P1185" i="3"/>
  <c r="P1186" i="3"/>
  <c r="P1187" i="3"/>
  <c r="P1188" i="3"/>
  <c r="P1189" i="3"/>
  <c r="P1190" i="3"/>
  <c r="P1191" i="3"/>
  <c r="P1192" i="3"/>
  <c r="P1193" i="3"/>
  <c r="P1194" i="3"/>
  <c r="P1195" i="3"/>
  <c r="P1196" i="3"/>
  <c r="P1197" i="3"/>
  <c r="P1198" i="3"/>
  <c r="P1199" i="3"/>
  <c r="P1200" i="3"/>
  <c r="P1201" i="3"/>
  <c r="P1202" i="3"/>
  <c r="P1203" i="3"/>
  <c r="P1204" i="3"/>
  <c r="P1205" i="3"/>
  <c r="P1206" i="3"/>
  <c r="P1207" i="3"/>
  <c r="P1208" i="3"/>
  <c r="P1209" i="3"/>
  <c r="P1210" i="3"/>
  <c r="P1211" i="3"/>
  <c r="P1212" i="3"/>
  <c r="P1213" i="3"/>
  <c r="P1214" i="3"/>
  <c r="P1215" i="3"/>
  <c r="P1216" i="3"/>
  <c r="P1217" i="3"/>
  <c r="P1218" i="3"/>
  <c r="P1219" i="3"/>
  <c r="P1220" i="3"/>
  <c r="P1221" i="3"/>
  <c r="P1222" i="3"/>
  <c r="P1223" i="3"/>
  <c r="P1224" i="3"/>
  <c r="P1225" i="3"/>
  <c r="P1226" i="3"/>
  <c r="P1227" i="3"/>
  <c r="P1228" i="3"/>
  <c r="P1229" i="3"/>
  <c r="P1230" i="3"/>
  <c r="P1231" i="3"/>
  <c r="P1232" i="3"/>
  <c r="P1233" i="3"/>
  <c r="P1234" i="3"/>
  <c r="P1235" i="3"/>
  <c r="P1236" i="3"/>
  <c r="P1237" i="3"/>
  <c r="P1238" i="3"/>
  <c r="P1239" i="3"/>
  <c r="P1240" i="3"/>
  <c r="P1241" i="3"/>
  <c r="P1242" i="3"/>
  <c r="P1243" i="3"/>
  <c r="P1244" i="3"/>
  <c r="P1245" i="3"/>
  <c r="P1246" i="3"/>
  <c r="P1247" i="3"/>
  <c r="P1248" i="3"/>
  <c r="P1249" i="3"/>
  <c r="P1250" i="3"/>
  <c r="P1251" i="3"/>
  <c r="P1252" i="3"/>
  <c r="P1253" i="3"/>
  <c r="P1254" i="3"/>
  <c r="P1255" i="3"/>
  <c r="P1256" i="3"/>
  <c r="P1257" i="3"/>
  <c r="P1258" i="3"/>
  <c r="P1259" i="3"/>
  <c r="P1260" i="3"/>
  <c r="P1261" i="3"/>
  <c r="P1262" i="3"/>
  <c r="P1263" i="3"/>
  <c r="P1264" i="3"/>
  <c r="P1265" i="3"/>
  <c r="P1266" i="3"/>
  <c r="P1267" i="3"/>
  <c r="P1268" i="3"/>
  <c r="P1269" i="3"/>
  <c r="P1270" i="3"/>
  <c r="P1271" i="3"/>
  <c r="P1272" i="3"/>
  <c r="P1273" i="3"/>
  <c r="P1274" i="3"/>
  <c r="P1275" i="3"/>
  <c r="P1276" i="3"/>
  <c r="P1277" i="3"/>
  <c r="P1278" i="3"/>
  <c r="P1279" i="3"/>
  <c r="P1280" i="3"/>
  <c r="P1281" i="3"/>
  <c r="P1282" i="3"/>
  <c r="P1283" i="3"/>
  <c r="P1284" i="3"/>
  <c r="P1285" i="3"/>
  <c r="P1286" i="3"/>
  <c r="P1287" i="3"/>
  <c r="P1288" i="3"/>
  <c r="P1289" i="3"/>
  <c r="P1290" i="3"/>
  <c r="P1291" i="3"/>
  <c r="P1292" i="3"/>
  <c r="P1293" i="3"/>
  <c r="P1294" i="3"/>
  <c r="P1295" i="3"/>
  <c r="P1296" i="3"/>
  <c r="P1297" i="3"/>
  <c r="P1298" i="3"/>
  <c r="P1299" i="3"/>
  <c r="P1300" i="3"/>
  <c r="P1301" i="3"/>
  <c r="P1302" i="3"/>
  <c r="P1303" i="3"/>
  <c r="P1304" i="3"/>
  <c r="P1305" i="3"/>
  <c r="P1306" i="3"/>
  <c r="P1307" i="3"/>
  <c r="P1308" i="3"/>
  <c r="P1309" i="3"/>
  <c r="P1310" i="3"/>
  <c r="P1311" i="3"/>
  <c r="P1312" i="3"/>
  <c r="P1313" i="3"/>
  <c r="P1314" i="3"/>
  <c r="P1315" i="3"/>
  <c r="P1316" i="3"/>
  <c r="P1317" i="3"/>
  <c r="P1318" i="3"/>
  <c r="P1319" i="3"/>
  <c r="P1320" i="3"/>
  <c r="P1321" i="3"/>
  <c r="P1322" i="3"/>
  <c r="P1323" i="3"/>
  <c r="P1324" i="3"/>
  <c r="P1325" i="3"/>
  <c r="P1326" i="3"/>
  <c r="P1327" i="3"/>
  <c r="P1328" i="3"/>
  <c r="P1329" i="3"/>
  <c r="P1330" i="3"/>
  <c r="P1331" i="3"/>
  <c r="P1332" i="3"/>
  <c r="P1333" i="3"/>
  <c r="P1334" i="3"/>
  <c r="P1335" i="3"/>
  <c r="P1336" i="3"/>
  <c r="P1337" i="3"/>
  <c r="P1338" i="3"/>
  <c r="P1339" i="3"/>
  <c r="P1340" i="3"/>
  <c r="P1341" i="3"/>
  <c r="P1342" i="3"/>
  <c r="P1343" i="3"/>
  <c r="P1344" i="3"/>
  <c r="P1345" i="3"/>
  <c r="P1346" i="3"/>
  <c r="P1347" i="3"/>
  <c r="P1348" i="3"/>
  <c r="P1349" i="3"/>
  <c r="P1350" i="3"/>
  <c r="P1351" i="3"/>
  <c r="P1352" i="3"/>
  <c r="P1353" i="3"/>
  <c r="P1354" i="3"/>
  <c r="P1355" i="3"/>
  <c r="P1356" i="3"/>
  <c r="P1357" i="3"/>
  <c r="P1358" i="3"/>
  <c r="P1359" i="3"/>
  <c r="P1360" i="3"/>
  <c r="P1361" i="3"/>
  <c r="P1362" i="3"/>
  <c r="P1363" i="3"/>
  <c r="P1364" i="3"/>
  <c r="P1365" i="3"/>
  <c r="P1366" i="3"/>
  <c r="P1367" i="3"/>
  <c r="P1368" i="3"/>
  <c r="P1369" i="3"/>
  <c r="P1370" i="3"/>
  <c r="P1371" i="3"/>
  <c r="P1372" i="3"/>
  <c r="P1373" i="3"/>
  <c r="P1374" i="3"/>
  <c r="P1375" i="3"/>
  <c r="P1376" i="3"/>
  <c r="P1377" i="3"/>
  <c r="P1378" i="3"/>
  <c r="P1379" i="3"/>
  <c r="P1380" i="3"/>
  <c r="P1381" i="3"/>
  <c r="P1382" i="3"/>
  <c r="P1383" i="3"/>
  <c r="P1384" i="3"/>
  <c r="P1385" i="3"/>
  <c r="P1386" i="3"/>
  <c r="P1387" i="3"/>
  <c r="P1388" i="3"/>
  <c r="P1389" i="3"/>
  <c r="P1390" i="3"/>
  <c r="P1391" i="3"/>
  <c r="P1392" i="3"/>
  <c r="P1393" i="3"/>
  <c r="P1394" i="3"/>
  <c r="P1395" i="3"/>
  <c r="P1396" i="3"/>
  <c r="P1397" i="3"/>
  <c r="P1398" i="3"/>
  <c r="P1399" i="3"/>
  <c r="P1400" i="3"/>
  <c r="P1401" i="3"/>
  <c r="P1402" i="3"/>
  <c r="P1403" i="3"/>
  <c r="P1404" i="3"/>
  <c r="P1405" i="3"/>
  <c r="P1406" i="3"/>
  <c r="P1407" i="3"/>
  <c r="P1408" i="3"/>
  <c r="P1409" i="3"/>
  <c r="P1410" i="3"/>
  <c r="P1411" i="3"/>
  <c r="P1412" i="3"/>
  <c r="P1413" i="3"/>
  <c r="P1414" i="3"/>
  <c r="P1415" i="3"/>
  <c r="P1416" i="3"/>
  <c r="P1417" i="3"/>
  <c r="P1418" i="3"/>
  <c r="P1419" i="3"/>
  <c r="P1420" i="3"/>
  <c r="P1421" i="3"/>
  <c r="P1422" i="3"/>
  <c r="P1423" i="3"/>
  <c r="P1424" i="3"/>
  <c r="P1425" i="3"/>
  <c r="P1426" i="3"/>
  <c r="P1427" i="3"/>
  <c r="P1428" i="3"/>
  <c r="P1429" i="3"/>
  <c r="P1430" i="3"/>
  <c r="P1431" i="3"/>
  <c r="P1432" i="3"/>
  <c r="P1433" i="3"/>
  <c r="P1434" i="3"/>
  <c r="P1435" i="3"/>
  <c r="P1436" i="3"/>
  <c r="P1437" i="3"/>
  <c r="P1438" i="3"/>
  <c r="P1439" i="3"/>
  <c r="P1440" i="3"/>
  <c r="P1441" i="3"/>
  <c r="P1442" i="3"/>
  <c r="P1443" i="3"/>
  <c r="P1444" i="3"/>
  <c r="P1445" i="3"/>
  <c r="P1446" i="3"/>
  <c r="P1447" i="3"/>
  <c r="P1448" i="3"/>
  <c r="P1449" i="3"/>
  <c r="P1450" i="3"/>
  <c r="P1451" i="3"/>
  <c r="P1452" i="3"/>
  <c r="P1453" i="3"/>
  <c r="P1454" i="3"/>
  <c r="P1455" i="3"/>
  <c r="P1456" i="3"/>
  <c r="P1457" i="3"/>
  <c r="P1458" i="3"/>
  <c r="P1459" i="3"/>
  <c r="P1460" i="3"/>
  <c r="P1461" i="3"/>
  <c r="P1462" i="3"/>
  <c r="P1463" i="3"/>
  <c r="P1464" i="3"/>
  <c r="P1465" i="3"/>
  <c r="P1466" i="3"/>
  <c r="P1467" i="3"/>
  <c r="P1468" i="3"/>
  <c r="P1469" i="3"/>
  <c r="P1470" i="3"/>
  <c r="P1471" i="3"/>
  <c r="P1472" i="3"/>
  <c r="P1473" i="3"/>
  <c r="P1474" i="3"/>
  <c r="P1475" i="3"/>
  <c r="P1476" i="3"/>
  <c r="P1477" i="3"/>
  <c r="P1478" i="3"/>
  <c r="P1479" i="3"/>
  <c r="P1480" i="3"/>
  <c r="P1481" i="3"/>
  <c r="P1482" i="3"/>
  <c r="P1483" i="3"/>
  <c r="P1484" i="3"/>
  <c r="P1485" i="3"/>
  <c r="P1486" i="3"/>
  <c r="P1487" i="3"/>
  <c r="P1488" i="3"/>
  <c r="P1489" i="3"/>
  <c r="P1490" i="3"/>
  <c r="P1491" i="3"/>
  <c r="P1492" i="3"/>
  <c r="P1493" i="3"/>
  <c r="P1494" i="3"/>
  <c r="P1495" i="3"/>
  <c r="P1496" i="3"/>
  <c r="P1497" i="3"/>
  <c r="P1498" i="3"/>
  <c r="P1499" i="3"/>
  <c r="P1500" i="3"/>
  <c r="P1501" i="3"/>
  <c r="P1502" i="3"/>
  <c r="P1503" i="3"/>
  <c r="P1504" i="3"/>
  <c r="P1505" i="3"/>
  <c r="P1506" i="3"/>
  <c r="P1507" i="3"/>
  <c r="P1508" i="3"/>
  <c r="P1509" i="3"/>
  <c r="P1510" i="3"/>
  <c r="P1511" i="3"/>
  <c r="P1512" i="3"/>
  <c r="P1513" i="3"/>
  <c r="P1514" i="3"/>
  <c r="P1515" i="3"/>
  <c r="P1516" i="3"/>
  <c r="P1517" i="3"/>
  <c r="P1518" i="3"/>
  <c r="P1519" i="3"/>
  <c r="P1520" i="3"/>
  <c r="P1521" i="3"/>
  <c r="P1522" i="3"/>
  <c r="P1523" i="3"/>
  <c r="P1524" i="3"/>
  <c r="P1525" i="3"/>
  <c r="P1526" i="3"/>
  <c r="P1527" i="3"/>
  <c r="P1528" i="3"/>
  <c r="P1529" i="3"/>
  <c r="P1530" i="3"/>
  <c r="P1531" i="3"/>
  <c r="P1532" i="3"/>
  <c r="P1533" i="3"/>
  <c r="P1534" i="3"/>
  <c r="P1535" i="3"/>
  <c r="P1536" i="3"/>
  <c r="P1537" i="3"/>
  <c r="P1538" i="3"/>
  <c r="P1539" i="3"/>
  <c r="P1540" i="3"/>
  <c r="P1541" i="3"/>
  <c r="P1542" i="3"/>
  <c r="P1543" i="3"/>
  <c r="P1544" i="3"/>
  <c r="P1545" i="3"/>
  <c r="P1546" i="3"/>
  <c r="P1547" i="3"/>
  <c r="P1548" i="3"/>
  <c r="P1549" i="3"/>
  <c r="P1550" i="3"/>
  <c r="P1551" i="3"/>
  <c r="P1552" i="3"/>
  <c r="P1553" i="3"/>
  <c r="P1554" i="3"/>
  <c r="P1555" i="3"/>
  <c r="P1556" i="3"/>
  <c r="P1557" i="3"/>
  <c r="P1558" i="3"/>
  <c r="P1559" i="3"/>
  <c r="P1560" i="3"/>
  <c r="P1561" i="3"/>
  <c r="P1562" i="3"/>
  <c r="P1563" i="3"/>
  <c r="P1564" i="3"/>
  <c r="P1565" i="3"/>
  <c r="P1566" i="3"/>
  <c r="P1567" i="3"/>
  <c r="P1568" i="3"/>
  <c r="P1569" i="3"/>
  <c r="P1570" i="3"/>
  <c r="P1571" i="3"/>
  <c r="P1572" i="3"/>
  <c r="P1573" i="3"/>
  <c r="P1574" i="3"/>
  <c r="P1575" i="3"/>
  <c r="P1576" i="3"/>
  <c r="P1577" i="3"/>
  <c r="P1578" i="3"/>
  <c r="P1579" i="3"/>
  <c r="P1580" i="3"/>
  <c r="P1581" i="3"/>
  <c r="P1582" i="3"/>
  <c r="P1583" i="3"/>
  <c r="P1584" i="3"/>
  <c r="P1585" i="3"/>
  <c r="P1586" i="3"/>
  <c r="P1587" i="3"/>
  <c r="P1588" i="3"/>
  <c r="P1589" i="3"/>
  <c r="P1590" i="3"/>
  <c r="P1591" i="3"/>
  <c r="P1592" i="3"/>
  <c r="P1593" i="3"/>
  <c r="P1594" i="3"/>
  <c r="P1595" i="3"/>
  <c r="P1596" i="3"/>
  <c r="P1597" i="3"/>
  <c r="P1598" i="3"/>
  <c r="P1599" i="3"/>
  <c r="P1600" i="3"/>
  <c r="P1601" i="3"/>
  <c r="P1602" i="3"/>
  <c r="P1603" i="3"/>
  <c r="P1604" i="3"/>
  <c r="P1605" i="3"/>
  <c r="P1606" i="3"/>
  <c r="P1607" i="3"/>
  <c r="P1608" i="3"/>
  <c r="P1609" i="3"/>
  <c r="P1610" i="3"/>
  <c r="P1611" i="3"/>
  <c r="P1612" i="3"/>
  <c r="P1613" i="3"/>
  <c r="P1614" i="3"/>
  <c r="P1615" i="3"/>
  <c r="P1616" i="3"/>
  <c r="P1617" i="3"/>
  <c r="P1618" i="3"/>
  <c r="P1619" i="3"/>
  <c r="P1620" i="3"/>
  <c r="P1621" i="3"/>
  <c r="P1622" i="3"/>
  <c r="P1623" i="3"/>
  <c r="P1624" i="3"/>
  <c r="P1625" i="3"/>
  <c r="P1626" i="3"/>
  <c r="P1627" i="3"/>
  <c r="P1628" i="3"/>
  <c r="P1629" i="3"/>
  <c r="P1630" i="3"/>
  <c r="P1631" i="3"/>
  <c r="P1632" i="3"/>
  <c r="P1633" i="3"/>
  <c r="P1634" i="3"/>
  <c r="P1635" i="3"/>
  <c r="P1636" i="3"/>
  <c r="P1637" i="3"/>
  <c r="P1638" i="3"/>
  <c r="P1639" i="3"/>
  <c r="P1640" i="3"/>
  <c r="P1641" i="3"/>
  <c r="P1642" i="3"/>
  <c r="P1643" i="3"/>
  <c r="P1644" i="3"/>
  <c r="P1645" i="3"/>
  <c r="P1646" i="3"/>
  <c r="P1647" i="3"/>
  <c r="P1648" i="3"/>
  <c r="P1649" i="3"/>
  <c r="P1650" i="3"/>
  <c r="P1651" i="3"/>
  <c r="P1652" i="3"/>
  <c r="P1653" i="3"/>
  <c r="P1654" i="3"/>
  <c r="P1655" i="3"/>
  <c r="P1656" i="3"/>
  <c r="P1657" i="3"/>
  <c r="P1658" i="3"/>
  <c r="P1659" i="3"/>
  <c r="P1660" i="3"/>
  <c r="P1661" i="3"/>
  <c r="P1662" i="3"/>
  <c r="P1663" i="3"/>
  <c r="P1664" i="3"/>
  <c r="P1665" i="3"/>
  <c r="P1666" i="3"/>
  <c r="P1667" i="3"/>
  <c r="P1668" i="3"/>
  <c r="P1669" i="3"/>
  <c r="P1670" i="3"/>
  <c r="P1671" i="3"/>
  <c r="P1672" i="3"/>
  <c r="P1673" i="3"/>
  <c r="P1674" i="3"/>
  <c r="P1675" i="3"/>
  <c r="P1676" i="3"/>
  <c r="P1677" i="3"/>
  <c r="P1678" i="3"/>
  <c r="P1679" i="3"/>
  <c r="P1680" i="3"/>
  <c r="P1681" i="3"/>
  <c r="P1682" i="3"/>
  <c r="P1683" i="3"/>
  <c r="P1684" i="3"/>
  <c r="P1685" i="3"/>
  <c r="P1686" i="3"/>
  <c r="P1687" i="3"/>
  <c r="P1688" i="3"/>
  <c r="P1689" i="3"/>
  <c r="P1690" i="3"/>
  <c r="P1691" i="3"/>
  <c r="P1692" i="3"/>
  <c r="P1693" i="3"/>
  <c r="P1694" i="3"/>
  <c r="P1695" i="3"/>
  <c r="P1696" i="3"/>
  <c r="P1697" i="3"/>
  <c r="P1698" i="3"/>
  <c r="P1699" i="3"/>
  <c r="P1700" i="3"/>
  <c r="P1701" i="3"/>
  <c r="P1702" i="3"/>
  <c r="P1703" i="3"/>
  <c r="P1704" i="3"/>
  <c r="P1705" i="3"/>
  <c r="P1706" i="3"/>
  <c r="P1707" i="3"/>
  <c r="P1708" i="3"/>
  <c r="P1709" i="3"/>
  <c r="P1710" i="3"/>
  <c r="P1711" i="3"/>
  <c r="P1712" i="3"/>
  <c r="P1713" i="3"/>
  <c r="P1714" i="3"/>
  <c r="P1715" i="3"/>
  <c r="P1716" i="3"/>
  <c r="P1717" i="3"/>
  <c r="P1718" i="3"/>
  <c r="P1719" i="3"/>
  <c r="P1720" i="3"/>
  <c r="P1721" i="3"/>
  <c r="P1722" i="3"/>
  <c r="P1723" i="3"/>
  <c r="P1724" i="3"/>
  <c r="P1725" i="3"/>
  <c r="P1726" i="3"/>
  <c r="P1727" i="3"/>
  <c r="P1728" i="3"/>
  <c r="P1729" i="3"/>
  <c r="P1730" i="3"/>
  <c r="P1731" i="3"/>
  <c r="P1732" i="3"/>
  <c r="P1733" i="3"/>
  <c r="P1734" i="3"/>
  <c r="P1735" i="3"/>
  <c r="P1736" i="3"/>
  <c r="P1737" i="3"/>
  <c r="P1738" i="3"/>
  <c r="P1739" i="3"/>
  <c r="P1740" i="3"/>
  <c r="P1741" i="3"/>
  <c r="P1742" i="3"/>
  <c r="P1743" i="3"/>
  <c r="P1744" i="3"/>
  <c r="P1745" i="3"/>
  <c r="P1746" i="3"/>
  <c r="P1747" i="3"/>
  <c r="P1748" i="3"/>
  <c r="P1749" i="3"/>
  <c r="P1750" i="3"/>
  <c r="P1751" i="3"/>
  <c r="P1752" i="3"/>
  <c r="P1753" i="3"/>
  <c r="P1754" i="3"/>
  <c r="P1755" i="3"/>
  <c r="P1756" i="3"/>
  <c r="P1757" i="3"/>
  <c r="P1758" i="3"/>
  <c r="P1759" i="3"/>
  <c r="P1760" i="3"/>
  <c r="P1761" i="3"/>
  <c r="P1762" i="3"/>
  <c r="P1763" i="3"/>
  <c r="P1764" i="3"/>
  <c r="P1765" i="3"/>
  <c r="P1766" i="3"/>
  <c r="P1767" i="3"/>
  <c r="P1768" i="3"/>
  <c r="P1769" i="3"/>
  <c r="P1770" i="3"/>
  <c r="P1771" i="3"/>
  <c r="P1772" i="3"/>
  <c r="P1773" i="3"/>
  <c r="P1774" i="3"/>
  <c r="P1775" i="3"/>
  <c r="P1776" i="3"/>
  <c r="P1777" i="3"/>
  <c r="P1778" i="3"/>
  <c r="P1779" i="3"/>
  <c r="P1780" i="3"/>
  <c r="P1781" i="3"/>
  <c r="P1782" i="3"/>
  <c r="P1783" i="3"/>
  <c r="P1784" i="3"/>
  <c r="P1785" i="3"/>
  <c r="P1786" i="3"/>
  <c r="P1787" i="3"/>
  <c r="P1788" i="3"/>
  <c r="P1789" i="3"/>
  <c r="P1790" i="3"/>
  <c r="P1791" i="3"/>
  <c r="P1792" i="3"/>
  <c r="P1793" i="3"/>
  <c r="P1794" i="3"/>
  <c r="P1795" i="3"/>
  <c r="P1796" i="3"/>
  <c r="P1797" i="3"/>
  <c r="P1798" i="3"/>
  <c r="P1799" i="3"/>
  <c r="P1800" i="3"/>
  <c r="P1801" i="3"/>
  <c r="P1802" i="3"/>
  <c r="P1803" i="3"/>
  <c r="P1804" i="3"/>
  <c r="P1805" i="3"/>
  <c r="P1806" i="3"/>
  <c r="P1807" i="3"/>
  <c r="P1808" i="3"/>
  <c r="P1809" i="3"/>
  <c r="P1810" i="3"/>
  <c r="P1811" i="3"/>
  <c r="P1812" i="3"/>
  <c r="P1813" i="3"/>
  <c r="P1814" i="3"/>
  <c r="P1815" i="3"/>
  <c r="P1816" i="3"/>
  <c r="P1817" i="3"/>
  <c r="P1818" i="3"/>
  <c r="P1819" i="3"/>
  <c r="P1820" i="3"/>
  <c r="P1821" i="3"/>
  <c r="P1822" i="3"/>
  <c r="P1823" i="3"/>
  <c r="P1824" i="3"/>
  <c r="P1825" i="3"/>
  <c r="P1826" i="3"/>
  <c r="P1827" i="3"/>
  <c r="P1828" i="3"/>
  <c r="P1829" i="3"/>
  <c r="P1830" i="3"/>
  <c r="P1831" i="3"/>
  <c r="P1832" i="3"/>
  <c r="P1833" i="3"/>
  <c r="P1834" i="3"/>
  <c r="P1835" i="3"/>
  <c r="P1836" i="3"/>
  <c r="P1837" i="3"/>
  <c r="P1838" i="3"/>
  <c r="P1839" i="3"/>
  <c r="P1840" i="3"/>
  <c r="P1841" i="3"/>
  <c r="P1842" i="3"/>
  <c r="P1843" i="3"/>
  <c r="P1844" i="3"/>
  <c r="P1845" i="3"/>
  <c r="P1846" i="3"/>
  <c r="P1847" i="3"/>
  <c r="P1848" i="3"/>
  <c r="P1849" i="3"/>
  <c r="P1850" i="3"/>
  <c r="P1851" i="3"/>
  <c r="P1852" i="3"/>
  <c r="P1853" i="3"/>
  <c r="P1854" i="3"/>
  <c r="P1855" i="3"/>
  <c r="P1856" i="3"/>
  <c r="P1857" i="3"/>
  <c r="P1858" i="3"/>
  <c r="P1859" i="3"/>
  <c r="P1860" i="3"/>
  <c r="P1861" i="3"/>
  <c r="P1862" i="3"/>
  <c r="P1863" i="3"/>
  <c r="P1864" i="3"/>
  <c r="P1865" i="3"/>
  <c r="P1866" i="3"/>
  <c r="P1867" i="3"/>
  <c r="P1868" i="3"/>
  <c r="P1869" i="3"/>
  <c r="P1870" i="3"/>
  <c r="P1871" i="3"/>
  <c r="P1872" i="3"/>
  <c r="P1873" i="3"/>
  <c r="P1874" i="3"/>
  <c r="P1875" i="3"/>
  <c r="P1876" i="3"/>
  <c r="P1877" i="3"/>
  <c r="P1878" i="3"/>
  <c r="P1879" i="3"/>
  <c r="P1880" i="3"/>
  <c r="P1881" i="3"/>
  <c r="P1882" i="3"/>
  <c r="P1883" i="3"/>
  <c r="P1884" i="3"/>
  <c r="P1885" i="3"/>
  <c r="P1886" i="3"/>
  <c r="P1887" i="3"/>
  <c r="P1888" i="3"/>
  <c r="P1889" i="3"/>
  <c r="P1890" i="3"/>
  <c r="P1891" i="3"/>
  <c r="P1892" i="3"/>
  <c r="P1893" i="3"/>
  <c r="P1894" i="3"/>
  <c r="P1895" i="3"/>
  <c r="P1896" i="3"/>
  <c r="P1897" i="3"/>
  <c r="P1898" i="3"/>
  <c r="P1899" i="3"/>
  <c r="P1900" i="3"/>
  <c r="P1901" i="3"/>
  <c r="P1902" i="3"/>
  <c r="P1903" i="3"/>
  <c r="P1904" i="3"/>
  <c r="P1905" i="3"/>
  <c r="P1906" i="3"/>
  <c r="P1907" i="3"/>
  <c r="P1908" i="3"/>
  <c r="P1909" i="3"/>
  <c r="P1910" i="3"/>
  <c r="P1911" i="3"/>
  <c r="P1912" i="3"/>
  <c r="P1913" i="3"/>
  <c r="P1914" i="3"/>
  <c r="P1915" i="3"/>
  <c r="P1916" i="3"/>
  <c r="P1917" i="3"/>
  <c r="P1918" i="3"/>
  <c r="P1919" i="3"/>
  <c r="P1920" i="3"/>
  <c r="P1921" i="3"/>
  <c r="P1922" i="3"/>
  <c r="P1923" i="3"/>
  <c r="P1924" i="3"/>
  <c r="P1925" i="3"/>
  <c r="P1926" i="3"/>
  <c r="P1927" i="3"/>
  <c r="P1928" i="3"/>
  <c r="P1929" i="3"/>
  <c r="P1930" i="3"/>
  <c r="P1931" i="3"/>
  <c r="P1932" i="3"/>
  <c r="P1933" i="3"/>
  <c r="P1934" i="3"/>
  <c r="P1935" i="3"/>
  <c r="P1936" i="3"/>
  <c r="P1937" i="3"/>
  <c r="P1938" i="3"/>
  <c r="P1939" i="3"/>
  <c r="P1940" i="3"/>
  <c r="P1941" i="3"/>
  <c r="P1942" i="3"/>
  <c r="P1943" i="3"/>
  <c r="P1944" i="3"/>
  <c r="P1945" i="3"/>
  <c r="P1946" i="3"/>
  <c r="P1947" i="3"/>
  <c r="P1948" i="3"/>
  <c r="P1949" i="3"/>
  <c r="P1950" i="3"/>
  <c r="P1951" i="3"/>
  <c r="P1952" i="3"/>
  <c r="P1953" i="3"/>
  <c r="P1954" i="3"/>
  <c r="P1955" i="3"/>
  <c r="P1956" i="3"/>
  <c r="P1957" i="3"/>
  <c r="P1958" i="3"/>
  <c r="P1959" i="3"/>
  <c r="P1960" i="3"/>
  <c r="P1961" i="3"/>
  <c r="P1962" i="3"/>
  <c r="P1963" i="3"/>
  <c r="P1964" i="3"/>
  <c r="P1965" i="3"/>
  <c r="P1966" i="3"/>
  <c r="P1967" i="3"/>
  <c r="P1968" i="3"/>
  <c r="P1969" i="3"/>
  <c r="P1970" i="3"/>
  <c r="P1971" i="3"/>
  <c r="P1972" i="3"/>
  <c r="P1973" i="3"/>
  <c r="P1974" i="3"/>
  <c r="P1975" i="3"/>
  <c r="P1976" i="3"/>
  <c r="P1977" i="3"/>
  <c r="P1978" i="3"/>
  <c r="P1979" i="3"/>
  <c r="P1980" i="3"/>
  <c r="P1981" i="3"/>
  <c r="P1982" i="3"/>
  <c r="P1983" i="3"/>
  <c r="P1984" i="3"/>
  <c r="P1985" i="3"/>
  <c r="P1986" i="3"/>
  <c r="P1987" i="3"/>
  <c r="P1988" i="3"/>
  <c r="P1989" i="3"/>
  <c r="P1990" i="3"/>
  <c r="P1991" i="3"/>
  <c r="P1992" i="3"/>
  <c r="P1993" i="3"/>
  <c r="P1994" i="3"/>
  <c r="P1995" i="3"/>
  <c r="P1996" i="3"/>
  <c r="P1997" i="3"/>
  <c r="P1998" i="3"/>
  <c r="P1999" i="3"/>
  <c r="P2000" i="3"/>
  <c r="P2001" i="3"/>
  <c r="P2002" i="3"/>
  <c r="P2003" i="3"/>
  <c r="P2004" i="3"/>
  <c r="P2005" i="3"/>
  <c r="P2006" i="3"/>
  <c r="P2007" i="3"/>
  <c r="P2008" i="3"/>
  <c r="P2009" i="3"/>
  <c r="P2010" i="3"/>
  <c r="P2011" i="3"/>
  <c r="P2012" i="3"/>
  <c r="P2013" i="3"/>
  <c r="P2014" i="3"/>
  <c r="P2015" i="3"/>
  <c r="P2016" i="3"/>
  <c r="P2017" i="3"/>
  <c r="P2018" i="3"/>
  <c r="P2019" i="3"/>
  <c r="P2020" i="3"/>
  <c r="P2021" i="3"/>
  <c r="P2022" i="3"/>
  <c r="P2023" i="3"/>
  <c r="P2024" i="3"/>
  <c r="P2025" i="3"/>
  <c r="P2026" i="3"/>
  <c r="P2027" i="3"/>
  <c r="P2028" i="3"/>
  <c r="P2029" i="3"/>
  <c r="P2030" i="3"/>
  <c r="P2031" i="3"/>
  <c r="P2032" i="3"/>
  <c r="P2033" i="3"/>
  <c r="P2034" i="3"/>
  <c r="P2035" i="3"/>
  <c r="P2036" i="3"/>
  <c r="P2037" i="3"/>
  <c r="P2038" i="3"/>
  <c r="P2039" i="3"/>
  <c r="P2040" i="3"/>
  <c r="P2041" i="3"/>
  <c r="P2042" i="3"/>
  <c r="P2043" i="3"/>
  <c r="P2044" i="3"/>
  <c r="P2045" i="3"/>
  <c r="P2046" i="3"/>
  <c r="P2047" i="3"/>
  <c r="P2048" i="3"/>
  <c r="P2049" i="3"/>
  <c r="P2050" i="3"/>
  <c r="P2051" i="3"/>
  <c r="P2052" i="3"/>
  <c r="P2053" i="3"/>
  <c r="P2054" i="3"/>
  <c r="P2055" i="3"/>
  <c r="P2056" i="3"/>
  <c r="P2057" i="3"/>
  <c r="P2058" i="3"/>
  <c r="P2059" i="3"/>
  <c r="P2060" i="3"/>
  <c r="P2061" i="3"/>
  <c r="P2062" i="3"/>
  <c r="P2063" i="3"/>
  <c r="P2064" i="3"/>
  <c r="P2065" i="3"/>
  <c r="P2066" i="3"/>
  <c r="P2067" i="3"/>
  <c r="P2068" i="3"/>
  <c r="P2069" i="3"/>
  <c r="P2070" i="3"/>
  <c r="P2071" i="3"/>
  <c r="P2072" i="3"/>
  <c r="P2073" i="3"/>
  <c r="P2074" i="3"/>
  <c r="P2075" i="3"/>
  <c r="P2076" i="3"/>
  <c r="P2077" i="3"/>
  <c r="P2078" i="3"/>
  <c r="P2079" i="3"/>
  <c r="P2080" i="3"/>
  <c r="P2081" i="3"/>
  <c r="P2082" i="3"/>
  <c r="P2083" i="3"/>
  <c r="P2084" i="3"/>
  <c r="P2085" i="3"/>
  <c r="P2086" i="3"/>
  <c r="P2087" i="3"/>
  <c r="P2088" i="3"/>
  <c r="P2089" i="3"/>
  <c r="P2090" i="3"/>
  <c r="P2091" i="3"/>
  <c r="P2092" i="3"/>
  <c r="P2093" i="3"/>
  <c r="P2094" i="3"/>
  <c r="P2095" i="3"/>
  <c r="P2096" i="3"/>
  <c r="P2097" i="3"/>
  <c r="P2098" i="3"/>
  <c r="P2099" i="3"/>
  <c r="P2100" i="3"/>
  <c r="P2101" i="3"/>
  <c r="P2102" i="3"/>
  <c r="P2103" i="3"/>
  <c r="P2104" i="3"/>
  <c r="P2105" i="3"/>
  <c r="P2106" i="3"/>
  <c r="P2107" i="3"/>
  <c r="P2108" i="3"/>
  <c r="P2109" i="3"/>
  <c r="P2110" i="3"/>
  <c r="P2111" i="3"/>
  <c r="P2112" i="3"/>
  <c r="P2113" i="3"/>
  <c r="P2114" i="3"/>
  <c r="P2115" i="3"/>
  <c r="P2116" i="3"/>
  <c r="P2117" i="3"/>
  <c r="P2118" i="3"/>
  <c r="P2119" i="3"/>
  <c r="P2120" i="3"/>
  <c r="P2121" i="3"/>
  <c r="P2122" i="3"/>
  <c r="P2123" i="3"/>
  <c r="P2124" i="3"/>
  <c r="P2125" i="3"/>
  <c r="P2126" i="3"/>
  <c r="P2127" i="3"/>
  <c r="P2128" i="3"/>
  <c r="P2129" i="3"/>
  <c r="P2130" i="3"/>
  <c r="P2131" i="3"/>
  <c r="P2132" i="3"/>
  <c r="P2133" i="3"/>
  <c r="P2134" i="3"/>
  <c r="P2135" i="3"/>
  <c r="P2136" i="3"/>
  <c r="P2137" i="3"/>
  <c r="P2138" i="3"/>
  <c r="P2139" i="3"/>
  <c r="P2140" i="3"/>
  <c r="P2141" i="3"/>
  <c r="P2142" i="3"/>
  <c r="P2143" i="3"/>
  <c r="P2144" i="3"/>
  <c r="P2145" i="3"/>
  <c r="P2146" i="3"/>
  <c r="P2147" i="3"/>
  <c r="P2148" i="3"/>
  <c r="P2149" i="3"/>
  <c r="P2150" i="3"/>
  <c r="P2151" i="3"/>
  <c r="P2152" i="3"/>
  <c r="P2153" i="3"/>
  <c r="P2154" i="3"/>
  <c r="P2155" i="3"/>
  <c r="P2156" i="3"/>
  <c r="P2157" i="3"/>
  <c r="P2158" i="3"/>
  <c r="P2159" i="3"/>
  <c r="P2160" i="3"/>
  <c r="P2161" i="3"/>
  <c r="P2162" i="3"/>
  <c r="P2163" i="3"/>
  <c r="P2164" i="3"/>
  <c r="P2165" i="3"/>
  <c r="P2166" i="3"/>
  <c r="P2167" i="3"/>
  <c r="P2168" i="3"/>
  <c r="P2169" i="3"/>
  <c r="P2170" i="3"/>
  <c r="P2171" i="3"/>
  <c r="P2172" i="3"/>
  <c r="P2173" i="3"/>
  <c r="P2174" i="3"/>
  <c r="P2175" i="3"/>
  <c r="P2176" i="3"/>
  <c r="P2177" i="3"/>
  <c r="P2178" i="3"/>
  <c r="P2179" i="3"/>
  <c r="P2180" i="3"/>
  <c r="P2181" i="3"/>
  <c r="P2182" i="3"/>
  <c r="P2183" i="3"/>
  <c r="P2184" i="3"/>
  <c r="P2185" i="3"/>
  <c r="P2186" i="3"/>
  <c r="P2187" i="3"/>
  <c r="P2188" i="3"/>
  <c r="P2189" i="3"/>
  <c r="P2190" i="3"/>
  <c r="P2191" i="3"/>
  <c r="P2192" i="3"/>
  <c r="P2193" i="3"/>
  <c r="P2194" i="3"/>
  <c r="P2195" i="3"/>
  <c r="P2196" i="3"/>
  <c r="P2197" i="3"/>
  <c r="P2198" i="3"/>
  <c r="P2199" i="3"/>
  <c r="P2200" i="3"/>
  <c r="P2201" i="3"/>
  <c r="P2202" i="3"/>
  <c r="P2203" i="3"/>
  <c r="P2204" i="3"/>
  <c r="P2205" i="3"/>
  <c r="P2206" i="3"/>
  <c r="P2207" i="3"/>
  <c r="P2208" i="3"/>
  <c r="P2209" i="3"/>
  <c r="P2210" i="3"/>
  <c r="P2211" i="3"/>
  <c r="P2212" i="3"/>
  <c r="P2213" i="3"/>
  <c r="P2214" i="3"/>
  <c r="P2215" i="3"/>
  <c r="P2216" i="3"/>
  <c r="P2217" i="3"/>
  <c r="P2218" i="3"/>
  <c r="P2219" i="3"/>
  <c r="P2220" i="3"/>
  <c r="P2221" i="3"/>
  <c r="P2222" i="3"/>
  <c r="P2223" i="3"/>
  <c r="P2224" i="3"/>
  <c r="P2225" i="3"/>
  <c r="P2226" i="3"/>
  <c r="P2227" i="3"/>
  <c r="P2228" i="3"/>
  <c r="P2229" i="3"/>
  <c r="P2230" i="3"/>
  <c r="P2231" i="3"/>
  <c r="P2232" i="3"/>
  <c r="P2233" i="3"/>
  <c r="P2234" i="3"/>
  <c r="P2235" i="3"/>
  <c r="P2236" i="3"/>
  <c r="P2237" i="3"/>
  <c r="P2238" i="3"/>
  <c r="P2239" i="3"/>
  <c r="P2240" i="3"/>
  <c r="P2241" i="3"/>
  <c r="P2242" i="3"/>
  <c r="P2243" i="3"/>
  <c r="P2244" i="3"/>
  <c r="P2245" i="3"/>
  <c r="P2246" i="3"/>
  <c r="P2247" i="3"/>
  <c r="P2248" i="3"/>
  <c r="P2249" i="3"/>
  <c r="P2250" i="3"/>
  <c r="P2251" i="3"/>
  <c r="P2252" i="3"/>
  <c r="P2253" i="3"/>
  <c r="P2254" i="3"/>
  <c r="P2255" i="3"/>
  <c r="P2256" i="3"/>
  <c r="P2257" i="3"/>
  <c r="P2258" i="3"/>
  <c r="P2259" i="3"/>
  <c r="P2260" i="3"/>
  <c r="P2261" i="3"/>
  <c r="P2262" i="3"/>
  <c r="P2263" i="3"/>
  <c r="P2264" i="3"/>
  <c r="P2265" i="3"/>
  <c r="P2266" i="3"/>
  <c r="P2267" i="3"/>
  <c r="P2268" i="3"/>
  <c r="P2269" i="3"/>
  <c r="P2270" i="3"/>
  <c r="P2271" i="3"/>
  <c r="P2272" i="3"/>
  <c r="P2273" i="3"/>
  <c r="P2274" i="3"/>
  <c r="P2275" i="3"/>
  <c r="P2276" i="3"/>
  <c r="P2277" i="3"/>
  <c r="P2278" i="3"/>
  <c r="P2279" i="3"/>
  <c r="P2280" i="3"/>
  <c r="P2281" i="3"/>
  <c r="P2282" i="3"/>
  <c r="P2283" i="3"/>
  <c r="P2284" i="3"/>
  <c r="P2285" i="3"/>
  <c r="P2286" i="3"/>
  <c r="P2287" i="3"/>
  <c r="P2288" i="3"/>
  <c r="P2289" i="3"/>
  <c r="P2290" i="3"/>
  <c r="P2291" i="3"/>
  <c r="P2292" i="3"/>
  <c r="P2293" i="3"/>
  <c r="P2294" i="3"/>
  <c r="P2295" i="3"/>
  <c r="P2296" i="3"/>
  <c r="P2297" i="3"/>
  <c r="P2298" i="3"/>
  <c r="P2299" i="3"/>
  <c r="P2300" i="3"/>
  <c r="P2301" i="3"/>
  <c r="P2302" i="3"/>
  <c r="P2303" i="3"/>
  <c r="P2304" i="3"/>
  <c r="P2305" i="3"/>
  <c r="P2306" i="3"/>
  <c r="P2307" i="3"/>
  <c r="P2308" i="3"/>
  <c r="P2309" i="3"/>
  <c r="P2310" i="3"/>
  <c r="P2311" i="3"/>
  <c r="P2312" i="3"/>
  <c r="P2313" i="3"/>
  <c r="P2314" i="3"/>
  <c r="P2315" i="3"/>
  <c r="P2316" i="3"/>
  <c r="P2317" i="3"/>
  <c r="P2318" i="3"/>
  <c r="P2319" i="3"/>
  <c r="P2320" i="3"/>
  <c r="P2321" i="3"/>
  <c r="P2322" i="3"/>
  <c r="P2323" i="3"/>
  <c r="P2324" i="3"/>
  <c r="P2325" i="3"/>
  <c r="P2326" i="3"/>
  <c r="P2327" i="3"/>
  <c r="P2328" i="3"/>
  <c r="P2329" i="3"/>
  <c r="P2330" i="3"/>
  <c r="P2331" i="3"/>
  <c r="P2332" i="3"/>
  <c r="P2333" i="3"/>
  <c r="P2334" i="3"/>
  <c r="P2335" i="3"/>
  <c r="P2336" i="3"/>
  <c r="P2337" i="3"/>
  <c r="P2338" i="3"/>
  <c r="P2339" i="3"/>
  <c r="P2340" i="3"/>
  <c r="P2341" i="3"/>
  <c r="P2342" i="3"/>
  <c r="P2343" i="3"/>
  <c r="P2344" i="3"/>
  <c r="P2345" i="3"/>
  <c r="P2346" i="3"/>
  <c r="P2347" i="3"/>
  <c r="P2348" i="3"/>
  <c r="P2349" i="3"/>
  <c r="P2350" i="3"/>
  <c r="P2351" i="3"/>
  <c r="P2352" i="3"/>
  <c r="P2353" i="3"/>
  <c r="P2354" i="3"/>
  <c r="P2355" i="3"/>
  <c r="P2356" i="3"/>
  <c r="P2357" i="3"/>
  <c r="P2358" i="3"/>
  <c r="P2359" i="3"/>
  <c r="P2360" i="3"/>
  <c r="P2361" i="3"/>
  <c r="P2362" i="3"/>
  <c r="P2363" i="3"/>
  <c r="P2364" i="3"/>
  <c r="P2365" i="3"/>
  <c r="P2366" i="3"/>
  <c r="P2367" i="3"/>
  <c r="P2368" i="3"/>
  <c r="P2369" i="3"/>
  <c r="P2370" i="3"/>
  <c r="P2371" i="3"/>
  <c r="P2372" i="3"/>
  <c r="P2373" i="3"/>
  <c r="P2374" i="3"/>
  <c r="P2375" i="3"/>
  <c r="P2376" i="3"/>
  <c r="P2377" i="3"/>
  <c r="P2378" i="3"/>
  <c r="P2379" i="3"/>
  <c r="P2380" i="3"/>
  <c r="P2381" i="3"/>
  <c r="P2382" i="3"/>
  <c r="P2383" i="3"/>
  <c r="P2384" i="3"/>
  <c r="P2385" i="3"/>
  <c r="P2386" i="3"/>
  <c r="P2387" i="3"/>
  <c r="P2388" i="3"/>
  <c r="P2389" i="3"/>
  <c r="P2390" i="3"/>
  <c r="P2391" i="3"/>
  <c r="P2392" i="3"/>
  <c r="P2393" i="3"/>
  <c r="P2394" i="3"/>
  <c r="P2395" i="3"/>
  <c r="P2396" i="3"/>
  <c r="P2397" i="3"/>
  <c r="P2398" i="3"/>
  <c r="P2399" i="3"/>
  <c r="P2400" i="3"/>
  <c r="P2401" i="3"/>
  <c r="P2402" i="3"/>
  <c r="P2403" i="3"/>
  <c r="P2404" i="3"/>
  <c r="P2405" i="3"/>
  <c r="P2406" i="3"/>
  <c r="P2407" i="3"/>
  <c r="P2408" i="3"/>
  <c r="P2409" i="3"/>
  <c r="P2410" i="3"/>
  <c r="P2411" i="3"/>
  <c r="P2412" i="3"/>
  <c r="P2413" i="3"/>
  <c r="P2414" i="3"/>
  <c r="P2415" i="3"/>
  <c r="P2416" i="3"/>
  <c r="P2417" i="3"/>
  <c r="P2418" i="3"/>
  <c r="P2419" i="3"/>
  <c r="P2420" i="3"/>
  <c r="P2421" i="3"/>
  <c r="P2422" i="3"/>
  <c r="P2423" i="3"/>
  <c r="P2424" i="3"/>
  <c r="P2425" i="3"/>
  <c r="P2426" i="3"/>
  <c r="P2427" i="3"/>
  <c r="P2428" i="3"/>
  <c r="P2429" i="3"/>
  <c r="P2430" i="3"/>
  <c r="P2431" i="3"/>
  <c r="P2432" i="3"/>
  <c r="P2433" i="3"/>
  <c r="P2434" i="3"/>
  <c r="P2435" i="3"/>
  <c r="P2436" i="3"/>
  <c r="P2437" i="3"/>
  <c r="P2438" i="3"/>
  <c r="P2439" i="3"/>
  <c r="P2440" i="3"/>
  <c r="P2441" i="3"/>
  <c r="P2442" i="3"/>
  <c r="P2443" i="3"/>
  <c r="P2444" i="3"/>
  <c r="P2445" i="3"/>
  <c r="P2446" i="3"/>
  <c r="P2447" i="3"/>
  <c r="P2448" i="3"/>
  <c r="P2449" i="3"/>
  <c r="P2450" i="3"/>
  <c r="P2451" i="3"/>
  <c r="P2452" i="3"/>
  <c r="P2453" i="3"/>
  <c r="P2454" i="3"/>
  <c r="P2455" i="3"/>
  <c r="P2456" i="3"/>
  <c r="P2457" i="3"/>
  <c r="P2458" i="3"/>
  <c r="P2459" i="3"/>
  <c r="P2460" i="3"/>
  <c r="P2461" i="3"/>
  <c r="P2462" i="3"/>
  <c r="P2463" i="3"/>
  <c r="P2464" i="3"/>
  <c r="P2465" i="3"/>
  <c r="P2466" i="3"/>
  <c r="P2467" i="3"/>
  <c r="P2468" i="3"/>
  <c r="P2469" i="3"/>
  <c r="P2470" i="3"/>
  <c r="P2471" i="3"/>
  <c r="P2472" i="3"/>
  <c r="P2473" i="3"/>
  <c r="P2474" i="3"/>
  <c r="P2475" i="3"/>
  <c r="P2476" i="3"/>
  <c r="P2477" i="3"/>
  <c r="P2478" i="3"/>
  <c r="P2479" i="3"/>
  <c r="P2480" i="3"/>
  <c r="P2481" i="3"/>
  <c r="P2482" i="3"/>
  <c r="P2483" i="3"/>
  <c r="P2484" i="3"/>
  <c r="P2485" i="3"/>
  <c r="P2486" i="3"/>
  <c r="P2487" i="3"/>
  <c r="P2488" i="3"/>
  <c r="P2489" i="3"/>
  <c r="P2490" i="3"/>
  <c r="P2491" i="3"/>
  <c r="P2492" i="3"/>
  <c r="P2493" i="3"/>
  <c r="P2494" i="3"/>
  <c r="P2495" i="3"/>
  <c r="P2496" i="3"/>
  <c r="P2497" i="3"/>
  <c r="P2498" i="3"/>
  <c r="P2499" i="3"/>
  <c r="P2500" i="3"/>
  <c r="P2501" i="3"/>
  <c r="P2502" i="3"/>
  <c r="P2503" i="3"/>
  <c r="P2504" i="3"/>
  <c r="P2505" i="3"/>
  <c r="P2506" i="3"/>
  <c r="P2507" i="3"/>
  <c r="P2508" i="3"/>
  <c r="P2509" i="3"/>
  <c r="P2510" i="3"/>
  <c r="P2511" i="3"/>
  <c r="P2512" i="3"/>
  <c r="P2513" i="3"/>
  <c r="P2514" i="3"/>
  <c r="P2515" i="3"/>
  <c r="P2516" i="3"/>
  <c r="P2517" i="3"/>
  <c r="P2518" i="3"/>
  <c r="P2519" i="3"/>
  <c r="P2520" i="3"/>
  <c r="P2521" i="3"/>
  <c r="P2522" i="3"/>
  <c r="P2523" i="3"/>
  <c r="P2524" i="3"/>
  <c r="P2525" i="3"/>
  <c r="P2526" i="3"/>
  <c r="P2527" i="3"/>
  <c r="P2528" i="3"/>
  <c r="P2529" i="3"/>
  <c r="P2530" i="3"/>
  <c r="P2531" i="3"/>
  <c r="P2532" i="3"/>
  <c r="P2533" i="3"/>
  <c r="P2534" i="3"/>
  <c r="P2535" i="3"/>
  <c r="P2536" i="3"/>
  <c r="P2537" i="3"/>
  <c r="P2538" i="3"/>
  <c r="P2539" i="3"/>
  <c r="P2540" i="3"/>
  <c r="P2541" i="3"/>
  <c r="P2542" i="3"/>
  <c r="P2543" i="3"/>
  <c r="P2544" i="3"/>
  <c r="P2545" i="3"/>
  <c r="P2546" i="3"/>
  <c r="P2547" i="3"/>
  <c r="P2548" i="3"/>
  <c r="P2549" i="3"/>
  <c r="P2550" i="3"/>
  <c r="P2551" i="3"/>
  <c r="P2552" i="3"/>
  <c r="P2553" i="3"/>
  <c r="P2554" i="3"/>
  <c r="P2555" i="3"/>
  <c r="P2556" i="3"/>
  <c r="P2557" i="3"/>
  <c r="P2558" i="3"/>
  <c r="P2559" i="3"/>
  <c r="P2560" i="3"/>
  <c r="P2561" i="3"/>
  <c r="P2562" i="3"/>
  <c r="P2563" i="3"/>
  <c r="P2564" i="3"/>
  <c r="P2565" i="3"/>
  <c r="P2566" i="3"/>
  <c r="P2567" i="3"/>
  <c r="P2568" i="3"/>
  <c r="P2569" i="3"/>
  <c r="P2570" i="3"/>
  <c r="P2571" i="3"/>
  <c r="P2572" i="3"/>
  <c r="P2573" i="3"/>
  <c r="P2574" i="3"/>
  <c r="P2575" i="3"/>
  <c r="P2576" i="3"/>
  <c r="P2577" i="3"/>
  <c r="P2578" i="3"/>
  <c r="P2579" i="3"/>
  <c r="P2580" i="3"/>
  <c r="P2581" i="3"/>
  <c r="P2582" i="3"/>
  <c r="P2583" i="3"/>
  <c r="P2584" i="3"/>
  <c r="P2585" i="3"/>
  <c r="P2586" i="3"/>
  <c r="P2587" i="3"/>
  <c r="P2588" i="3"/>
  <c r="P2589" i="3"/>
  <c r="P2590" i="3"/>
  <c r="P2591" i="3"/>
  <c r="P2592" i="3"/>
  <c r="P2593" i="3"/>
  <c r="P2594" i="3"/>
  <c r="P2595" i="3"/>
  <c r="P2596" i="3"/>
  <c r="P2597" i="3"/>
  <c r="P2598" i="3"/>
  <c r="P2599" i="3"/>
  <c r="P2600" i="3"/>
  <c r="P2601" i="3"/>
  <c r="P2602" i="3"/>
  <c r="P2603" i="3"/>
  <c r="P2604" i="3"/>
  <c r="P2605" i="3"/>
  <c r="P2606" i="3"/>
  <c r="P2607" i="3"/>
  <c r="P2608" i="3"/>
  <c r="P2609" i="3"/>
  <c r="P2610" i="3"/>
  <c r="P2611" i="3"/>
  <c r="P2612" i="3"/>
  <c r="P2613" i="3"/>
  <c r="P2614" i="3"/>
  <c r="P2615" i="3"/>
  <c r="P2616" i="3"/>
  <c r="P2617" i="3"/>
  <c r="P2618" i="3"/>
  <c r="P2619" i="3"/>
  <c r="P2620" i="3"/>
  <c r="P2621" i="3"/>
  <c r="P2622" i="3"/>
  <c r="P2623" i="3"/>
  <c r="P2624" i="3"/>
  <c r="P2625" i="3"/>
  <c r="P2626" i="3"/>
  <c r="P2627" i="3"/>
  <c r="P2628" i="3"/>
  <c r="P2629" i="3"/>
  <c r="P2630" i="3"/>
  <c r="P2631" i="3"/>
  <c r="P2632" i="3"/>
  <c r="P2633" i="3"/>
  <c r="P2634" i="3"/>
  <c r="P2635" i="3"/>
  <c r="P2636" i="3"/>
  <c r="P2637" i="3"/>
  <c r="P2638" i="3"/>
  <c r="P2639" i="3"/>
  <c r="P2640" i="3"/>
  <c r="P2641" i="3"/>
  <c r="P2642" i="3"/>
  <c r="P2643" i="3"/>
  <c r="P2644" i="3"/>
  <c r="P2645" i="3"/>
  <c r="P2646" i="3"/>
  <c r="P2647" i="3"/>
  <c r="P2648" i="3"/>
  <c r="P2649" i="3"/>
  <c r="P2650" i="3"/>
  <c r="P2651" i="3"/>
  <c r="P2652" i="3"/>
  <c r="P2653" i="3"/>
  <c r="P2654" i="3"/>
  <c r="P2655" i="3"/>
  <c r="P2656" i="3"/>
  <c r="P2657" i="3"/>
  <c r="P2658" i="3"/>
  <c r="P2659" i="3"/>
  <c r="P2660" i="3"/>
  <c r="P2661" i="3"/>
  <c r="P2662" i="3"/>
  <c r="P2663" i="3"/>
  <c r="P2664" i="3"/>
  <c r="P2665" i="3"/>
  <c r="P2666" i="3"/>
  <c r="P2667" i="3"/>
  <c r="P2668" i="3"/>
  <c r="P2669" i="3"/>
  <c r="P2670" i="3"/>
  <c r="P2671" i="3"/>
  <c r="P2672" i="3"/>
  <c r="P2673" i="3"/>
  <c r="P2674" i="3"/>
  <c r="P2675" i="3"/>
  <c r="P2676" i="3"/>
  <c r="P2677" i="3"/>
  <c r="P2678" i="3"/>
  <c r="P2679" i="3"/>
  <c r="P2680" i="3"/>
  <c r="P2681" i="3"/>
  <c r="P2682" i="3"/>
  <c r="P2683" i="3"/>
  <c r="P2684" i="3"/>
  <c r="P2685" i="3"/>
  <c r="P2686" i="3"/>
  <c r="P2687" i="3"/>
  <c r="P2688" i="3"/>
  <c r="P2689" i="3"/>
  <c r="P2690" i="3"/>
  <c r="P2691" i="3"/>
  <c r="P2692" i="3"/>
  <c r="P2693" i="3"/>
  <c r="P2694" i="3"/>
  <c r="P2695" i="3"/>
  <c r="P2696" i="3"/>
  <c r="P2697" i="3"/>
  <c r="P2698" i="3"/>
  <c r="P2699" i="3"/>
  <c r="P2700" i="3"/>
  <c r="P2701" i="3"/>
  <c r="P2702" i="3"/>
  <c r="P2703" i="3"/>
  <c r="P2704" i="3"/>
  <c r="P2705" i="3"/>
  <c r="P2706" i="3"/>
  <c r="P2707" i="3"/>
  <c r="P2708" i="3"/>
  <c r="P2709" i="3"/>
  <c r="P2710" i="3"/>
  <c r="P2711" i="3"/>
  <c r="P2712" i="3"/>
  <c r="P2713" i="3"/>
  <c r="P2714" i="3"/>
  <c r="P2715" i="3"/>
  <c r="P2716" i="3"/>
  <c r="P2717" i="3"/>
  <c r="P2718" i="3"/>
  <c r="P2719" i="3"/>
  <c r="P2720" i="3"/>
  <c r="P2721" i="3"/>
  <c r="P2722" i="3"/>
  <c r="P2723" i="3"/>
  <c r="P2724" i="3"/>
  <c r="P2725" i="3"/>
  <c r="P2726" i="3"/>
  <c r="P2727" i="3"/>
  <c r="P2728" i="3"/>
  <c r="P2729" i="3"/>
  <c r="P2730" i="3"/>
  <c r="P2731" i="3"/>
  <c r="P2732" i="3"/>
  <c r="P2733" i="3"/>
  <c r="P2734" i="3"/>
  <c r="P2735" i="3"/>
  <c r="P2736" i="3"/>
  <c r="P2737" i="3"/>
  <c r="P2738" i="3"/>
  <c r="P2739" i="3"/>
  <c r="P2740" i="3"/>
  <c r="P2741" i="3"/>
  <c r="P2742" i="3"/>
  <c r="P2743" i="3"/>
  <c r="P2744" i="3"/>
  <c r="P2745" i="3"/>
  <c r="P2746" i="3"/>
  <c r="P2747" i="3"/>
  <c r="P2748" i="3"/>
  <c r="P2749" i="3"/>
  <c r="P2750" i="3"/>
  <c r="P2751" i="3"/>
  <c r="P2752" i="3"/>
  <c r="P2753" i="3"/>
  <c r="P2754" i="3"/>
  <c r="P2755" i="3"/>
  <c r="P2756" i="3"/>
  <c r="P2757" i="3"/>
  <c r="P2758" i="3"/>
  <c r="P2759" i="3"/>
  <c r="P2760" i="3"/>
  <c r="P2761" i="3"/>
  <c r="P2762" i="3"/>
  <c r="P2763" i="3"/>
  <c r="P2764" i="3"/>
  <c r="P2765" i="3"/>
  <c r="P2766" i="3"/>
  <c r="P2767" i="3"/>
  <c r="P2768" i="3"/>
  <c r="P2769" i="3"/>
  <c r="P2770" i="3"/>
  <c r="P2771" i="3"/>
  <c r="P2772" i="3"/>
  <c r="P2773" i="3"/>
  <c r="P2774" i="3"/>
  <c r="P2775" i="3"/>
  <c r="P2776" i="3"/>
  <c r="P2777" i="3"/>
  <c r="P2778" i="3"/>
  <c r="P2779" i="3"/>
  <c r="P2780" i="3"/>
  <c r="P2781" i="3"/>
  <c r="P2782" i="3"/>
  <c r="P2783" i="3"/>
  <c r="P2784" i="3"/>
  <c r="P2785" i="3"/>
  <c r="P2786" i="3"/>
  <c r="P2787" i="3"/>
  <c r="P2788" i="3"/>
  <c r="P2789" i="3"/>
  <c r="P2790" i="3"/>
  <c r="P2791" i="3"/>
  <c r="P2792" i="3"/>
  <c r="P2793" i="3"/>
  <c r="P2794" i="3"/>
  <c r="P2795" i="3"/>
  <c r="P2796" i="3"/>
  <c r="P2797" i="3"/>
  <c r="P2798" i="3"/>
  <c r="P2799" i="3"/>
  <c r="P2800" i="3"/>
  <c r="P2801" i="3"/>
  <c r="P2802" i="3"/>
  <c r="P2803" i="3"/>
  <c r="P2804" i="3"/>
  <c r="P2805" i="3"/>
  <c r="P2806" i="3"/>
  <c r="P2807" i="3"/>
  <c r="P2808" i="3"/>
  <c r="P2809" i="3"/>
  <c r="P2810" i="3"/>
  <c r="P2811" i="3"/>
  <c r="P2812" i="3"/>
  <c r="P2813" i="3"/>
  <c r="P2814" i="3"/>
  <c r="P2815" i="3"/>
  <c r="P2816" i="3"/>
  <c r="P2817" i="3"/>
  <c r="P2818" i="3"/>
  <c r="P2819" i="3"/>
  <c r="P2820" i="3"/>
  <c r="P2821" i="3"/>
  <c r="P2822" i="3"/>
  <c r="P2823" i="3"/>
  <c r="P2824" i="3"/>
  <c r="P2825" i="3"/>
  <c r="P2826" i="3"/>
  <c r="P2827" i="3"/>
  <c r="P2828" i="3"/>
  <c r="P2829" i="3"/>
  <c r="P2830" i="3"/>
  <c r="P2831" i="3"/>
  <c r="P2832" i="3"/>
  <c r="P2833" i="3"/>
  <c r="P2834" i="3"/>
  <c r="P2835" i="3"/>
  <c r="P2836" i="3"/>
  <c r="P2837" i="3"/>
  <c r="P2838" i="3"/>
  <c r="P2839" i="3"/>
  <c r="P2840" i="3"/>
  <c r="P2841" i="3"/>
  <c r="P2842" i="3"/>
  <c r="P2843" i="3"/>
  <c r="P2844" i="3"/>
  <c r="P2845" i="3"/>
  <c r="P2846" i="3"/>
  <c r="P2847" i="3"/>
  <c r="P2848" i="3"/>
  <c r="P2849" i="3"/>
  <c r="P2850" i="3"/>
  <c r="P2851" i="3"/>
  <c r="P2852" i="3"/>
  <c r="P2853" i="3"/>
  <c r="P2854" i="3"/>
  <c r="P2855" i="3"/>
  <c r="P2856" i="3"/>
  <c r="P2857" i="3"/>
  <c r="P2858" i="3"/>
  <c r="P2859" i="3"/>
  <c r="P2860" i="3"/>
  <c r="P2861" i="3"/>
  <c r="P2862" i="3"/>
  <c r="P2863" i="3"/>
  <c r="P2864" i="3"/>
  <c r="P2865" i="3"/>
  <c r="P2866" i="3"/>
  <c r="P2867" i="3"/>
  <c r="P2868" i="3"/>
  <c r="P2869" i="3"/>
  <c r="P2870" i="3"/>
  <c r="P2871" i="3"/>
  <c r="P2872" i="3"/>
  <c r="P2873" i="3"/>
  <c r="P2874" i="3"/>
  <c r="P2875" i="3"/>
  <c r="P2876" i="3"/>
  <c r="P2877" i="3"/>
  <c r="P2878" i="3"/>
  <c r="P2879" i="3"/>
  <c r="P2880" i="3"/>
  <c r="P2881" i="3"/>
  <c r="P2882" i="3"/>
  <c r="P2883" i="3"/>
  <c r="P2884" i="3"/>
  <c r="P2885" i="3"/>
  <c r="P2886" i="3"/>
  <c r="P2887" i="3"/>
  <c r="P2888" i="3"/>
  <c r="P2889" i="3"/>
  <c r="P2890" i="3"/>
  <c r="P2891" i="3"/>
  <c r="P2892" i="3"/>
  <c r="P2893" i="3"/>
  <c r="P2894" i="3"/>
  <c r="P2895" i="3"/>
  <c r="P2896" i="3"/>
  <c r="P2897" i="3"/>
  <c r="P2898" i="3"/>
  <c r="P2899" i="3"/>
  <c r="P2900" i="3"/>
  <c r="P2901" i="3"/>
  <c r="P2902" i="3"/>
  <c r="P2903" i="3"/>
  <c r="P2904" i="3"/>
  <c r="P2905" i="3"/>
  <c r="P2906" i="3"/>
  <c r="P2907" i="3"/>
  <c r="P2908" i="3"/>
  <c r="P2909" i="3"/>
  <c r="P2910" i="3"/>
  <c r="P2911" i="3"/>
  <c r="P2912" i="3"/>
  <c r="P2913" i="3"/>
  <c r="P2914" i="3"/>
  <c r="P2915" i="3"/>
  <c r="P2916" i="3"/>
  <c r="P2917" i="3"/>
  <c r="P2918" i="3"/>
  <c r="P2919" i="3"/>
  <c r="P2920" i="3"/>
  <c r="P2921" i="3"/>
  <c r="P2922" i="3"/>
  <c r="P2923" i="3"/>
  <c r="P2924" i="3"/>
  <c r="P2925" i="3"/>
  <c r="P2926" i="3"/>
  <c r="P2927" i="3"/>
  <c r="P2928" i="3"/>
  <c r="P2929" i="3"/>
  <c r="P2930" i="3"/>
  <c r="P2931" i="3"/>
  <c r="P2932" i="3"/>
  <c r="P2933" i="3"/>
  <c r="P2934" i="3"/>
  <c r="P2935" i="3"/>
  <c r="P2936" i="3"/>
  <c r="P2937" i="3"/>
  <c r="P2938" i="3"/>
  <c r="P2939" i="3"/>
  <c r="P2940" i="3"/>
  <c r="P2941" i="3"/>
  <c r="P2942" i="3"/>
  <c r="P2943" i="3"/>
  <c r="P2944" i="3"/>
  <c r="P2945" i="3"/>
  <c r="P2946" i="3"/>
  <c r="P2947" i="3"/>
  <c r="P2948" i="3"/>
  <c r="P2949" i="3"/>
  <c r="P2950" i="3"/>
  <c r="P2951" i="3"/>
  <c r="P2952" i="3"/>
  <c r="P2953" i="3"/>
  <c r="P2954" i="3"/>
  <c r="P2955" i="3"/>
  <c r="P2956" i="3"/>
  <c r="P2957" i="3"/>
  <c r="P2958" i="3"/>
  <c r="P2959" i="3"/>
  <c r="P2960" i="3"/>
  <c r="P2961" i="3"/>
  <c r="P2962" i="3"/>
  <c r="P2963" i="3"/>
  <c r="P2964" i="3"/>
  <c r="P2965" i="3"/>
  <c r="P2966" i="3"/>
  <c r="P2967" i="3"/>
  <c r="P2968" i="3"/>
  <c r="P2969" i="3"/>
  <c r="P2970" i="3"/>
  <c r="P2971" i="3"/>
  <c r="P2972" i="3"/>
  <c r="P2973" i="3"/>
  <c r="P2974" i="3"/>
  <c r="P2975" i="3"/>
  <c r="P2976" i="3"/>
  <c r="P2977" i="3"/>
  <c r="P2978" i="3"/>
  <c r="P2979" i="3"/>
  <c r="P2980" i="3"/>
  <c r="P2981" i="3"/>
  <c r="P2982" i="3"/>
  <c r="P2983" i="3"/>
  <c r="P2984" i="3"/>
  <c r="P2985" i="3"/>
  <c r="P2986" i="3"/>
  <c r="P2987" i="3"/>
  <c r="P2988" i="3"/>
  <c r="P2989" i="3"/>
  <c r="P2990" i="3"/>
  <c r="P2991" i="3"/>
  <c r="P2992" i="3"/>
  <c r="P2993" i="3"/>
  <c r="P2994" i="3"/>
  <c r="P2995" i="3"/>
  <c r="P2996" i="3"/>
  <c r="P2997" i="3"/>
  <c r="P2998" i="3"/>
  <c r="P2999" i="3"/>
  <c r="P3000" i="3"/>
  <c r="P3001" i="3"/>
  <c r="P3002" i="3"/>
  <c r="P3003" i="3"/>
  <c r="P3004" i="3"/>
  <c r="P3005" i="3"/>
  <c r="P3006" i="3"/>
  <c r="P3007" i="3"/>
  <c r="P3008" i="3"/>
  <c r="P3009" i="3"/>
  <c r="P3010" i="3"/>
  <c r="P3011" i="3"/>
  <c r="P3012" i="3"/>
  <c r="P3013" i="3"/>
  <c r="P3014" i="3"/>
  <c r="P3015" i="3"/>
  <c r="P3016" i="3"/>
  <c r="P3017" i="3"/>
  <c r="P3018" i="3"/>
  <c r="P3019" i="3"/>
  <c r="P3020" i="3"/>
  <c r="P3021" i="3"/>
  <c r="P3022" i="3"/>
  <c r="P3023" i="3"/>
  <c r="P3024" i="3"/>
  <c r="P3025" i="3"/>
  <c r="P3026" i="3"/>
  <c r="P3027" i="3"/>
  <c r="P3028" i="3"/>
  <c r="P3029" i="3"/>
  <c r="P3030" i="3"/>
  <c r="P3031" i="3"/>
  <c r="P3032" i="3"/>
  <c r="P3033" i="3"/>
  <c r="P3034" i="3"/>
  <c r="P3035" i="3"/>
  <c r="P3036" i="3"/>
  <c r="P3037" i="3"/>
  <c r="P3038" i="3"/>
  <c r="P3039" i="3"/>
  <c r="P3040" i="3"/>
  <c r="P3041" i="3"/>
  <c r="P3042" i="3"/>
  <c r="P3043" i="3"/>
  <c r="P3044" i="3"/>
  <c r="P3045" i="3"/>
  <c r="P3046" i="3"/>
  <c r="P3047" i="3"/>
  <c r="P3048" i="3"/>
  <c r="P3049" i="3"/>
  <c r="P3050" i="3"/>
  <c r="P3051" i="3"/>
  <c r="P3052" i="3"/>
  <c r="P3053" i="3"/>
  <c r="P3054" i="3"/>
  <c r="P3055" i="3"/>
  <c r="P3056" i="3"/>
  <c r="P3057" i="3"/>
  <c r="P3058" i="3"/>
  <c r="P3059" i="3"/>
  <c r="P3060" i="3"/>
  <c r="P3061" i="3"/>
  <c r="P3062" i="3"/>
  <c r="P3063" i="3"/>
  <c r="P3064" i="3"/>
  <c r="P3065" i="3"/>
  <c r="P3066" i="3"/>
  <c r="P3067" i="3"/>
  <c r="P3068" i="3"/>
  <c r="P3069" i="3"/>
  <c r="P3070" i="3"/>
  <c r="P3071" i="3"/>
  <c r="P3072" i="3"/>
  <c r="P3073" i="3"/>
  <c r="P3074" i="3"/>
  <c r="P3075" i="3"/>
  <c r="P3076" i="3"/>
  <c r="P3077" i="3"/>
  <c r="P3078" i="3"/>
  <c r="P3079" i="3"/>
  <c r="P3080" i="3"/>
  <c r="P3081" i="3"/>
  <c r="P3082" i="3"/>
  <c r="P3083" i="3"/>
  <c r="P3084" i="3"/>
  <c r="P3085" i="3"/>
  <c r="P3086" i="3"/>
  <c r="P3087" i="3"/>
  <c r="P3088" i="3"/>
  <c r="P3089" i="3"/>
  <c r="P3090" i="3"/>
  <c r="P3091" i="3"/>
  <c r="P3092" i="3"/>
  <c r="P3093" i="3"/>
  <c r="P3094" i="3"/>
  <c r="P3095" i="3"/>
  <c r="P3096" i="3"/>
  <c r="P3097" i="3"/>
  <c r="P3098" i="3"/>
  <c r="P3099" i="3"/>
  <c r="P3100" i="3"/>
  <c r="P3101" i="3"/>
  <c r="P3102" i="3"/>
  <c r="P3103" i="3"/>
  <c r="P3104" i="3"/>
  <c r="P3105" i="3"/>
  <c r="P3106" i="3"/>
  <c r="P3107" i="3"/>
  <c r="P3108" i="3"/>
  <c r="P3109" i="3"/>
  <c r="P3110" i="3"/>
  <c r="P3111" i="3"/>
  <c r="P3112" i="3"/>
  <c r="P3113" i="3"/>
  <c r="P3114" i="3"/>
  <c r="P3115" i="3"/>
  <c r="P3116" i="3"/>
  <c r="P3117" i="3"/>
  <c r="P3118" i="3"/>
  <c r="P3119" i="3"/>
  <c r="P3120" i="3"/>
  <c r="P3121" i="3"/>
  <c r="P3122" i="3"/>
  <c r="P3123" i="3"/>
  <c r="P3124" i="3"/>
  <c r="P3125" i="3"/>
  <c r="P3126" i="3"/>
  <c r="P3127" i="3"/>
  <c r="P3128" i="3"/>
  <c r="P3129" i="3"/>
  <c r="P3130" i="3"/>
  <c r="P3131" i="3"/>
  <c r="P3132" i="3"/>
  <c r="P3133" i="3"/>
  <c r="P3134" i="3"/>
  <c r="P3135" i="3"/>
  <c r="P3136" i="3"/>
  <c r="P3137" i="3"/>
  <c r="P3138" i="3"/>
  <c r="P3139" i="3"/>
  <c r="P3140" i="3"/>
  <c r="P3141" i="3"/>
  <c r="P3142" i="3"/>
  <c r="P3143" i="3"/>
  <c r="P3144" i="3"/>
  <c r="P3145" i="3"/>
  <c r="P3146" i="3"/>
  <c r="P3147" i="3"/>
  <c r="P3148" i="3"/>
  <c r="P3149" i="3"/>
  <c r="P3150" i="3"/>
  <c r="P3151" i="3"/>
  <c r="P3152" i="3"/>
  <c r="P3153" i="3"/>
  <c r="P3154" i="3"/>
  <c r="P3155" i="3"/>
  <c r="P3156" i="3"/>
  <c r="P3157" i="3"/>
  <c r="P3158" i="3"/>
  <c r="P3159" i="3"/>
  <c r="P3160" i="3"/>
  <c r="P3161" i="3"/>
  <c r="P3162" i="3"/>
  <c r="P3163" i="3"/>
  <c r="P3164" i="3"/>
  <c r="P3165" i="3"/>
  <c r="P3166" i="3"/>
  <c r="P3167" i="3"/>
  <c r="P3168" i="3"/>
  <c r="P3169" i="3"/>
  <c r="P3170" i="3"/>
  <c r="P3171" i="3"/>
  <c r="P3172" i="3"/>
  <c r="P3173" i="3"/>
  <c r="P3174" i="3"/>
  <c r="P3175" i="3"/>
  <c r="P3176" i="3"/>
  <c r="P3177" i="3"/>
  <c r="P3178" i="3"/>
  <c r="P3179" i="3"/>
  <c r="P3180" i="3"/>
  <c r="P3181" i="3"/>
  <c r="P3182" i="3"/>
  <c r="P3183" i="3"/>
  <c r="P3184" i="3"/>
  <c r="P3185" i="3"/>
  <c r="P3186" i="3"/>
  <c r="P3187" i="3"/>
  <c r="P3188" i="3"/>
  <c r="P3189" i="3"/>
  <c r="P3190" i="3"/>
  <c r="P3191" i="3"/>
  <c r="P3192" i="3"/>
  <c r="P3193" i="3"/>
  <c r="P3194" i="3"/>
  <c r="P3195" i="3"/>
  <c r="P3196" i="3"/>
  <c r="P3197" i="3"/>
  <c r="P3198" i="3"/>
  <c r="P3199" i="3"/>
  <c r="P3200" i="3"/>
  <c r="P3201" i="3"/>
  <c r="P3202" i="3"/>
  <c r="P3203" i="3"/>
  <c r="P3204" i="3"/>
  <c r="P3205" i="3"/>
  <c r="P3206" i="3"/>
  <c r="P3207" i="3"/>
  <c r="P3208" i="3"/>
  <c r="P3209" i="3"/>
  <c r="P3210" i="3"/>
  <c r="P3211" i="3"/>
  <c r="P3212" i="3"/>
  <c r="P3213" i="3"/>
  <c r="P3214" i="3"/>
  <c r="P3215" i="3"/>
  <c r="P3216" i="3"/>
  <c r="P3217" i="3"/>
  <c r="P3218" i="3"/>
  <c r="P3219" i="3"/>
  <c r="P3220" i="3"/>
  <c r="P3221" i="3"/>
  <c r="P3222" i="3"/>
  <c r="P3223" i="3"/>
  <c r="P3224" i="3"/>
  <c r="P3225" i="3"/>
  <c r="P3226" i="3"/>
  <c r="P3227" i="3"/>
  <c r="P3228" i="3"/>
  <c r="P3229" i="3"/>
  <c r="P3230" i="3"/>
  <c r="P3231" i="3"/>
  <c r="P3232" i="3"/>
  <c r="P3233" i="3"/>
  <c r="P3234" i="3"/>
  <c r="P3235" i="3"/>
  <c r="P3236" i="3"/>
  <c r="P3237" i="3"/>
  <c r="P3238" i="3"/>
  <c r="P3239" i="3"/>
  <c r="P3240" i="3"/>
  <c r="P3241" i="3"/>
  <c r="P3242" i="3"/>
  <c r="P3243" i="3"/>
  <c r="P3244" i="3"/>
  <c r="P3245" i="3"/>
  <c r="P3246" i="3"/>
  <c r="P3247" i="3"/>
  <c r="P3248" i="3"/>
  <c r="P3249" i="3"/>
  <c r="P3250" i="3"/>
  <c r="P3251" i="3"/>
  <c r="P3252" i="3"/>
  <c r="P3253" i="3"/>
  <c r="P3254" i="3"/>
  <c r="P3255" i="3"/>
  <c r="P3256" i="3"/>
  <c r="P3257" i="3"/>
  <c r="P3258" i="3"/>
  <c r="P3259" i="3"/>
  <c r="P3260" i="3"/>
  <c r="P3261" i="3"/>
  <c r="P3262" i="3"/>
  <c r="P3263" i="3"/>
  <c r="P3264" i="3"/>
  <c r="P3265" i="3"/>
  <c r="P3266" i="3"/>
  <c r="P3267" i="3"/>
  <c r="P3268" i="3"/>
  <c r="P3269" i="3"/>
  <c r="P3270" i="3"/>
  <c r="P3271" i="3"/>
  <c r="P3272" i="3"/>
  <c r="P3273" i="3"/>
  <c r="P3274" i="3"/>
  <c r="P3275" i="3"/>
  <c r="P3276" i="3"/>
  <c r="P3277" i="3"/>
  <c r="P3278" i="3"/>
  <c r="P3279" i="3"/>
  <c r="P3280" i="3"/>
  <c r="P3281" i="3"/>
  <c r="P3282" i="3"/>
  <c r="P3283" i="3"/>
  <c r="P3284" i="3"/>
  <c r="P3285" i="3"/>
  <c r="P3286" i="3"/>
  <c r="P3287" i="3"/>
  <c r="P3288" i="3"/>
  <c r="P3289" i="3"/>
  <c r="P3290" i="3"/>
  <c r="P3291" i="3"/>
  <c r="P3292" i="3"/>
  <c r="P3293" i="3"/>
  <c r="P3294" i="3"/>
  <c r="P3295" i="3"/>
  <c r="P3296" i="3"/>
  <c r="P3297" i="3"/>
  <c r="P3298" i="3"/>
  <c r="P3299" i="3"/>
  <c r="P3300" i="3"/>
  <c r="P3301" i="3"/>
  <c r="P3302" i="3"/>
  <c r="P3303" i="3"/>
  <c r="P3304" i="3"/>
  <c r="P3305" i="3"/>
  <c r="P3306" i="3"/>
  <c r="P3307" i="3"/>
  <c r="P3308" i="3"/>
  <c r="P3309" i="3"/>
  <c r="P3310" i="3"/>
  <c r="P3311" i="3"/>
  <c r="P3312" i="3"/>
  <c r="P3313" i="3"/>
  <c r="P3314" i="3"/>
  <c r="P3315" i="3"/>
  <c r="P3316" i="3"/>
  <c r="P3317" i="3"/>
  <c r="P3318" i="3"/>
  <c r="P3319" i="3"/>
  <c r="P3320" i="3"/>
  <c r="P3321" i="3"/>
  <c r="P3322" i="3"/>
  <c r="P3323" i="3"/>
  <c r="P3324" i="3"/>
  <c r="P3325" i="3"/>
  <c r="P3326" i="3"/>
  <c r="P3327" i="3"/>
  <c r="P3328" i="3"/>
  <c r="P3329" i="3"/>
  <c r="P3330" i="3"/>
  <c r="P3331" i="3"/>
  <c r="P3332" i="3"/>
  <c r="P3333" i="3"/>
  <c r="P3334" i="3"/>
  <c r="P3335" i="3"/>
  <c r="P3336" i="3"/>
  <c r="P3337" i="3"/>
  <c r="P3338" i="3"/>
  <c r="P3339" i="3"/>
  <c r="P3340" i="3"/>
  <c r="P3341" i="3"/>
  <c r="P3342" i="3"/>
  <c r="P3343" i="3"/>
  <c r="P3344" i="3"/>
  <c r="P3345" i="3"/>
  <c r="P3346" i="3"/>
  <c r="P3347" i="3"/>
  <c r="P3348" i="3"/>
  <c r="P3349" i="3"/>
  <c r="P3350" i="3"/>
  <c r="P3351" i="3"/>
  <c r="P3352" i="3"/>
  <c r="P3353" i="3"/>
  <c r="P3354" i="3"/>
  <c r="P3355" i="3"/>
  <c r="P3356" i="3"/>
  <c r="P3357" i="3"/>
  <c r="P3358" i="3"/>
  <c r="P3359" i="3"/>
  <c r="P3360" i="3"/>
  <c r="P3361" i="3"/>
  <c r="P3362" i="3"/>
  <c r="P3363" i="3"/>
  <c r="P3364" i="3"/>
  <c r="P3365" i="3"/>
  <c r="P3366" i="3"/>
  <c r="P3367" i="3"/>
  <c r="P3368" i="3"/>
  <c r="P3369" i="3"/>
  <c r="P3370" i="3"/>
  <c r="P3371" i="3"/>
  <c r="P3372" i="3"/>
  <c r="P3373" i="3"/>
  <c r="P3374" i="3"/>
  <c r="P3375" i="3"/>
  <c r="P3376" i="3"/>
  <c r="P3377" i="3"/>
  <c r="P3378" i="3"/>
  <c r="P3379" i="3"/>
  <c r="P3380" i="3"/>
  <c r="P3381" i="3"/>
  <c r="P3382" i="3"/>
  <c r="P3383" i="3"/>
  <c r="P3384" i="3"/>
  <c r="P3385" i="3"/>
  <c r="P3386" i="3"/>
  <c r="P3387" i="3"/>
  <c r="P3388" i="3"/>
  <c r="P3389" i="3"/>
  <c r="P3390" i="3"/>
  <c r="P3391" i="3"/>
  <c r="P3392" i="3"/>
  <c r="P3393" i="3"/>
  <c r="P3394" i="3"/>
  <c r="P3395" i="3"/>
  <c r="P3396" i="3"/>
  <c r="P3397" i="3"/>
  <c r="P3398" i="3"/>
  <c r="P3399" i="3"/>
  <c r="P3400" i="3"/>
  <c r="P3401" i="3"/>
  <c r="P3402" i="3"/>
  <c r="P3403" i="3"/>
  <c r="P3404" i="3"/>
  <c r="P3405" i="3"/>
  <c r="P3406" i="3"/>
  <c r="P3407" i="3"/>
  <c r="P3408" i="3"/>
  <c r="P3409" i="3"/>
  <c r="P3410" i="3"/>
  <c r="P3411" i="3"/>
  <c r="P3412" i="3"/>
  <c r="P3413" i="3"/>
  <c r="P3414" i="3"/>
  <c r="P3415" i="3"/>
  <c r="P3416" i="3"/>
  <c r="P3417" i="3"/>
  <c r="P3418" i="3"/>
  <c r="P3419" i="3"/>
  <c r="P3420" i="3"/>
  <c r="P3421" i="3"/>
  <c r="P3422" i="3"/>
  <c r="P3423" i="3"/>
  <c r="P3424" i="3"/>
  <c r="P3425" i="3"/>
  <c r="P3426" i="3"/>
  <c r="P3427" i="3"/>
  <c r="P3428" i="3"/>
  <c r="P3429" i="3"/>
  <c r="P3430" i="3"/>
  <c r="P3431" i="3"/>
  <c r="P3432" i="3"/>
  <c r="P3433" i="3"/>
  <c r="P3434" i="3"/>
  <c r="P3435" i="3"/>
  <c r="P3436" i="3"/>
  <c r="P3437" i="3"/>
  <c r="P3438" i="3"/>
  <c r="P3439" i="3"/>
  <c r="P3440" i="3"/>
  <c r="P3441" i="3"/>
  <c r="P3442" i="3"/>
  <c r="P3443" i="3"/>
  <c r="P3444" i="3"/>
  <c r="P3445" i="3"/>
  <c r="P3446" i="3"/>
  <c r="P3447" i="3"/>
  <c r="P3448" i="3"/>
  <c r="P3449" i="3"/>
  <c r="P3450" i="3"/>
  <c r="P3451" i="3"/>
  <c r="P3452" i="3"/>
  <c r="P3453" i="3"/>
  <c r="P3454" i="3"/>
  <c r="P3455" i="3"/>
  <c r="P3456" i="3"/>
  <c r="P3457" i="3"/>
  <c r="P3458" i="3"/>
  <c r="P3459" i="3"/>
  <c r="P3460" i="3"/>
  <c r="P3461" i="3"/>
  <c r="P3462" i="3"/>
  <c r="P3463" i="3"/>
  <c r="P3464" i="3"/>
  <c r="P3465" i="3"/>
  <c r="P3466" i="3"/>
  <c r="P3467" i="3"/>
  <c r="P3468" i="3"/>
  <c r="P3469" i="3"/>
  <c r="P3470" i="3"/>
  <c r="P3471" i="3"/>
  <c r="P3472" i="3"/>
  <c r="P3473" i="3"/>
  <c r="P3474" i="3"/>
  <c r="P3475" i="3"/>
  <c r="P3476" i="3"/>
  <c r="P3477" i="3"/>
  <c r="P3478" i="3"/>
  <c r="P3479" i="3"/>
  <c r="P3480" i="3"/>
  <c r="P3481" i="3"/>
  <c r="P3482" i="3"/>
  <c r="P3483" i="3"/>
  <c r="P3484" i="3"/>
  <c r="P3485" i="3"/>
  <c r="P3486" i="3"/>
  <c r="P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1203" i="3"/>
  <c r="O1204" i="3"/>
  <c r="O1205" i="3"/>
  <c r="O1206" i="3"/>
  <c r="O1207" i="3"/>
  <c r="O1208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2" i="3"/>
  <c r="O1243" i="3"/>
  <c r="O1244" i="3"/>
  <c r="O1245" i="3"/>
  <c r="O1246" i="3"/>
  <c r="O1247" i="3"/>
  <c r="O1248" i="3"/>
  <c r="O1249" i="3"/>
  <c r="O1250" i="3"/>
  <c r="O1251" i="3"/>
  <c r="O1252" i="3"/>
  <c r="O1253" i="3"/>
  <c r="O1254" i="3"/>
  <c r="O1255" i="3"/>
  <c r="O1256" i="3"/>
  <c r="O1257" i="3"/>
  <c r="O1258" i="3"/>
  <c r="O1259" i="3"/>
  <c r="O1260" i="3"/>
  <c r="O1261" i="3"/>
  <c r="O1262" i="3"/>
  <c r="O1263" i="3"/>
  <c r="O1264" i="3"/>
  <c r="O1265" i="3"/>
  <c r="O1266" i="3"/>
  <c r="O1267" i="3"/>
  <c r="O1268" i="3"/>
  <c r="O1269" i="3"/>
  <c r="O1270" i="3"/>
  <c r="O1271" i="3"/>
  <c r="O1272" i="3"/>
  <c r="O1273" i="3"/>
  <c r="O1274" i="3"/>
  <c r="O1275" i="3"/>
  <c r="O1276" i="3"/>
  <c r="O1277" i="3"/>
  <c r="O1278" i="3"/>
  <c r="O1279" i="3"/>
  <c r="O1280" i="3"/>
  <c r="O1281" i="3"/>
  <c r="O1282" i="3"/>
  <c r="O1283" i="3"/>
  <c r="O1284" i="3"/>
  <c r="O1285" i="3"/>
  <c r="O1286" i="3"/>
  <c r="O1287" i="3"/>
  <c r="O1288" i="3"/>
  <c r="O1289" i="3"/>
  <c r="O1290" i="3"/>
  <c r="O1291" i="3"/>
  <c r="O1292" i="3"/>
  <c r="O1293" i="3"/>
  <c r="O1294" i="3"/>
  <c r="O1295" i="3"/>
  <c r="O1296" i="3"/>
  <c r="O1297" i="3"/>
  <c r="O1298" i="3"/>
  <c r="O1299" i="3"/>
  <c r="O1300" i="3"/>
  <c r="O1301" i="3"/>
  <c r="O1302" i="3"/>
  <c r="O1303" i="3"/>
  <c r="O1304" i="3"/>
  <c r="O1305" i="3"/>
  <c r="O1306" i="3"/>
  <c r="O1307" i="3"/>
  <c r="O1308" i="3"/>
  <c r="O1309" i="3"/>
  <c r="O1310" i="3"/>
  <c r="O1311" i="3"/>
  <c r="O1312" i="3"/>
  <c r="O1313" i="3"/>
  <c r="O1314" i="3"/>
  <c r="O1315" i="3"/>
  <c r="O1316" i="3"/>
  <c r="O1317" i="3"/>
  <c r="O1318" i="3"/>
  <c r="O1319" i="3"/>
  <c r="O1320" i="3"/>
  <c r="O1321" i="3"/>
  <c r="O1322" i="3"/>
  <c r="O1323" i="3"/>
  <c r="O1324" i="3"/>
  <c r="O1325" i="3"/>
  <c r="O1326" i="3"/>
  <c r="O1327" i="3"/>
  <c r="O1328" i="3"/>
  <c r="O1329" i="3"/>
  <c r="O1330" i="3"/>
  <c r="O1331" i="3"/>
  <c r="O1332" i="3"/>
  <c r="O1333" i="3"/>
  <c r="O1334" i="3"/>
  <c r="O1335" i="3"/>
  <c r="O1336" i="3"/>
  <c r="O1337" i="3"/>
  <c r="O1338" i="3"/>
  <c r="O1339" i="3"/>
  <c r="O1340" i="3"/>
  <c r="O1341" i="3"/>
  <c r="O1342" i="3"/>
  <c r="O1343" i="3"/>
  <c r="O1344" i="3"/>
  <c r="O1345" i="3"/>
  <c r="O1346" i="3"/>
  <c r="O1347" i="3"/>
  <c r="O1348" i="3"/>
  <c r="O1349" i="3"/>
  <c r="O1350" i="3"/>
  <c r="O1351" i="3"/>
  <c r="O1352" i="3"/>
  <c r="O1353" i="3"/>
  <c r="O1354" i="3"/>
  <c r="O1355" i="3"/>
  <c r="O1356" i="3"/>
  <c r="O1357" i="3"/>
  <c r="O1358" i="3"/>
  <c r="O1359" i="3"/>
  <c r="O1360" i="3"/>
  <c r="O1361" i="3"/>
  <c r="O1362" i="3"/>
  <c r="O1363" i="3"/>
  <c r="O1364" i="3"/>
  <c r="O1365" i="3"/>
  <c r="O1366" i="3"/>
  <c r="O1367" i="3"/>
  <c r="O1368" i="3"/>
  <c r="O1369" i="3"/>
  <c r="O1370" i="3"/>
  <c r="O1371" i="3"/>
  <c r="O1372" i="3"/>
  <c r="O1373" i="3"/>
  <c r="O1374" i="3"/>
  <c r="O1375" i="3"/>
  <c r="O1376" i="3"/>
  <c r="O1377" i="3"/>
  <c r="O1378" i="3"/>
  <c r="O1379" i="3"/>
  <c r="O1380" i="3"/>
  <c r="O1381" i="3"/>
  <c r="O1382" i="3"/>
  <c r="O1383" i="3"/>
  <c r="O1384" i="3"/>
  <c r="O1385" i="3"/>
  <c r="O1386" i="3"/>
  <c r="O1387" i="3"/>
  <c r="O1388" i="3"/>
  <c r="O1389" i="3"/>
  <c r="O1390" i="3"/>
  <c r="O1391" i="3"/>
  <c r="O1392" i="3"/>
  <c r="O1393" i="3"/>
  <c r="O1394" i="3"/>
  <c r="O1395" i="3"/>
  <c r="O1396" i="3"/>
  <c r="O1397" i="3"/>
  <c r="O1398" i="3"/>
  <c r="O1399" i="3"/>
  <c r="O1400" i="3"/>
  <c r="O1401" i="3"/>
  <c r="O1402" i="3"/>
  <c r="O1403" i="3"/>
  <c r="O1404" i="3"/>
  <c r="O1405" i="3"/>
  <c r="O1406" i="3"/>
  <c r="O1407" i="3"/>
  <c r="O1408" i="3"/>
  <c r="O1409" i="3"/>
  <c r="O1410" i="3"/>
  <c r="O1411" i="3"/>
  <c r="O1412" i="3"/>
  <c r="O1413" i="3"/>
  <c r="O1414" i="3"/>
  <c r="O1415" i="3"/>
  <c r="O1416" i="3"/>
  <c r="O1417" i="3"/>
  <c r="O1418" i="3"/>
  <c r="O1419" i="3"/>
  <c r="O1420" i="3"/>
  <c r="O1421" i="3"/>
  <c r="O1422" i="3"/>
  <c r="O1423" i="3"/>
  <c r="O1424" i="3"/>
  <c r="O1425" i="3"/>
  <c r="O1426" i="3"/>
  <c r="O1427" i="3"/>
  <c r="O1428" i="3"/>
  <c r="O1429" i="3"/>
  <c r="O1430" i="3"/>
  <c r="O1431" i="3"/>
  <c r="O1432" i="3"/>
  <c r="O1433" i="3"/>
  <c r="O1434" i="3"/>
  <c r="O1435" i="3"/>
  <c r="O1436" i="3"/>
  <c r="O1437" i="3"/>
  <c r="O1438" i="3"/>
  <c r="O1439" i="3"/>
  <c r="O1440" i="3"/>
  <c r="O1441" i="3"/>
  <c r="O1442" i="3"/>
  <c r="O1443" i="3"/>
  <c r="O1444" i="3"/>
  <c r="O1445" i="3"/>
  <c r="O1446" i="3"/>
  <c r="O1447" i="3"/>
  <c r="O1448" i="3"/>
  <c r="O1449" i="3"/>
  <c r="O1450" i="3"/>
  <c r="O1451" i="3"/>
  <c r="O1452" i="3"/>
  <c r="O1453" i="3"/>
  <c r="O1454" i="3"/>
  <c r="O1455" i="3"/>
  <c r="O1456" i="3"/>
  <c r="O1457" i="3"/>
  <c r="O1458" i="3"/>
  <c r="O1459" i="3"/>
  <c r="O1460" i="3"/>
  <c r="O1461" i="3"/>
  <c r="O1462" i="3"/>
  <c r="O1463" i="3"/>
  <c r="O1464" i="3"/>
  <c r="O1465" i="3"/>
  <c r="O1466" i="3"/>
  <c r="O1467" i="3"/>
  <c r="O1468" i="3"/>
  <c r="O1469" i="3"/>
  <c r="O1470" i="3"/>
  <c r="O1471" i="3"/>
  <c r="O1472" i="3"/>
  <c r="O1473" i="3"/>
  <c r="O1474" i="3"/>
  <c r="O1475" i="3"/>
  <c r="O1476" i="3"/>
  <c r="O1477" i="3"/>
  <c r="O1478" i="3"/>
  <c r="O1479" i="3"/>
  <c r="O1480" i="3"/>
  <c r="O1481" i="3"/>
  <c r="O1482" i="3"/>
  <c r="O1483" i="3"/>
  <c r="O1484" i="3"/>
  <c r="O1485" i="3"/>
  <c r="O1486" i="3"/>
  <c r="O1487" i="3"/>
  <c r="O1488" i="3"/>
  <c r="O1489" i="3"/>
  <c r="O1490" i="3"/>
  <c r="O1491" i="3"/>
  <c r="O1492" i="3"/>
  <c r="O1493" i="3"/>
  <c r="O1494" i="3"/>
  <c r="O1495" i="3"/>
  <c r="O1496" i="3"/>
  <c r="O1497" i="3"/>
  <c r="O1498" i="3"/>
  <c r="O1499" i="3"/>
  <c r="O1500" i="3"/>
  <c r="O1501" i="3"/>
  <c r="O1502" i="3"/>
  <c r="O1503" i="3"/>
  <c r="O1504" i="3"/>
  <c r="O1505" i="3"/>
  <c r="O1506" i="3"/>
  <c r="O1507" i="3"/>
  <c r="O1508" i="3"/>
  <c r="O1509" i="3"/>
  <c r="O1510" i="3"/>
  <c r="O1511" i="3"/>
  <c r="O1512" i="3"/>
  <c r="O1513" i="3"/>
  <c r="O1514" i="3"/>
  <c r="O1515" i="3"/>
  <c r="O1516" i="3"/>
  <c r="O1517" i="3"/>
  <c r="O1518" i="3"/>
  <c r="O1519" i="3"/>
  <c r="O1520" i="3"/>
  <c r="O1521" i="3"/>
  <c r="O1522" i="3"/>
  <c r="O1523" i="3"/>
  <c r="O1524" i="3"/>
  <c r="O1525" i="3"/>
  <c r="O1526" i="3"/>
  <c r="O1527" i="3"/>
  <c r="O1528" i="3"/>
  <c r="O1529" i="3"/>
  <c r="O1530" i="3"/>
  <c r="O1531" i="3"/>
  <c r="O1532" i="3"/>
  <c r="O1533" i="3"/>
  <c r="O1534" i="3"/>
  <c r="O1535" i="3"/>
  <c r="O1536" i="3"/>
  <c r="O1537" i="3"/>
  <c r="O1538" i="3"/>
  <c r="O1539" i="3"/>
  <c r="O1540" i="3"/>
  <c r="O1541" i="3"/>
  <c r="O1542" i="3"/>
  <c r="O1543" i="3"/>
  <c r="O1544" i="3"/>
  <c r="O1545" i="3"/>
  <c r="O1546" i="3"/>
  <c r="O1547" i="3"/>
  <c r="O1548" i="3"/>
  <c r="O1549" i="3"/>
  <c r="O1550" i="3"/>
  <c r="O1551" i="3"/>
  <c r="O1552" i="3"/>
  <c r="O1553" i="3"/>
  <c r="O1554" i="3"/>
  <c r="O1555" i="3"/>
  <c r="O1556" i="3"/>
  <c r="O1557" i="3"/>
  <c r="O1558" i="3"/>
  <c r="O1559" i="3"/>
  <c r="O1560" i="3"/>
  <c r="O1561" i="3"/>
  <c r="O1562" i="3"/>
  <c r="O1563" i="3"/>
  <c r="O1564" i="3"/>
  <c r="O1565" i="3"/>
  <c r="O1566" i="3"/>
  <c r="O1567" i="3"/>
  <c r="O1568" i="3"/>
  <c r="O1569" i="3"/>
  <c r="O1570" i="3"/>
  <c r="O1571" i="3"/>
  <c r="O1572" i="3"/>
  <c r="O1573" i="3"/>
  <c r="O1574" i="3"/>
  <c r="O1575" i="3"/>
  <c r="O1576" i="3"/>
  <c r="O1577" i="3"/>
  <c r="O1578" i="3"/>
  <c r="O1579" i="3"/>
  <c r="O1580" i="3"/>
  <c r="O1581" i="3"/>
  <c r="O1582" i="3"/>
  <c r="O1583" i="3"/>
  <c r="O1584" i="3"/>
  <c r="O1585" i="3"/>
  <c r="O1586" i="3"/>
  <c r="O1587" i="3"/>
  <c r="O1588" i="3"/>
  <c r="O1589" i="3"/>
  <c r="O1590" i="3"/>
  <c r="O1591" i="3"/>
  <c r="O1592" i="3"/>
  <c r="O1593" i="3"/>
  <c r="O1594" i="3"/>
  <c r="O1595" i="3"/>
  <c r="O1596" i="3"/>
  <c r="O1597" i="3"/>
  <c r="O1598" i="3"/>
  <c r="O1599" i="3"/>
  <c r="O1600" i="3"/>
  <c r="O1601" i="3"/>
  <c r="O1602" i="3"/>
  <c r="O1603" i="3"/>
  <c r="O1604" i="3"/>
  <c r="O1605" i="3"/>
  <c r="O1606" i="3"/>
  <c r="O1607" i="3"/>
  <c r="O1608" i="3"/>
  <c r="O1609" i="3"/>
  <c r="O1610" i="3"/>
  <c r="O1611" i="3"/>
  <c r="O1612" i="3"/>
  <c r="O1613" i="3"/>
  <c r="O1614" i="3"/>
  <c r="O1615" i="3"/>
  <c r="O1616" i="3"/>
  <c r="O1617" i="3"/>
  <c r="O1618" i="3"/>
  <c r="O1619" i="3"/>
  <c r="O1620" i="3"/>
  <c r="O1621" i="3"/>
  <c r="O1622" i="3"/>
  <c r="O1623" i="3"/>
  <c r="O1624" i="3"/>
  <c r="O1625" i="3"/>
  <c r="O1626" i="3"/>
  <c r="O1627" i="3"/>
  <c r="O1628" i="3"/>
  <c r="O1629" i="3"/>
  <c r="O1630" i="3"/>
  <c r="O1631" i="3"/>
  <c r="O1632" i="3"/>
  <c r="O1633" i="3"/>
  <c r="O1634" i="3"/>
  <c r="O1635" i="3"/>
  <c r="O1636" i="3"/>
  <c r="O1637" i="3"/>
  <c r="O1638" i="3"/>
  <c r="O1639" i="3"/>
  <c r="O1640" i="3"/>
  <c r="O1641" i="3"/>
  <c r="O1642" i="3"/>
  <c r="O1643" i="3"/>
  <c r="O1644" i="3"/>
  <c r="O1645" i="3"/>
  <c r="O1646" i="3"/>
  <c r="O1647" i="3"/>
  <c r="O1648" i="3"/>
  <c r="O1649" i="3"/>
  <c r="O1650" i="3"/>
  <c r="O1651" i="3"/>
  <c r="O1652" i="3"/>
  <c r="O1653" i="3"/>
  <c r="O1654" i="3"/>
  <c r="O1655" i="3"/>
  <c r="O1656" i="3"/>
  <c r="O1657" i="3"/>
  <c r="O1658" i="3"/>
  <c r="O1659" i="3"/>
  <c r="O1660" i="3"/>
  <c r="O1661" i="3"/>
  <c r="O1662" i="3"/>
  <c r="O1663" i="3"/>
  <c r="O1664" i="3"/>
  <c r="O1665" i="3"/>
  <c r="O1666" i="3"/>
  <c r="O1667" i="3"/>
  <c r="O1668" i="3"/>
  <c r="O1669" i="3"/>
  <c r="O1670" i="3"/>
  <c r="O1671" i="3"/>
  <c r="O1672" i="3"/>
  <c r="O1673" i="3"/>
  <c r="O1674" i="3"/>
  <c r="O1675" i="3"/>
  <c r="O1676" i="3"/>
  <c r="O1677" i="3"/>
  <c r="O1678" i="3"/>
  <c r="O1679" i="3"/>
  <c r="O1680" i="3"/>
  <c r="O1681" i="3"/>
  <c r="O1682" i="3"/>
  <c r="O1683" i="3"/>
  <c r="O1684" i="3"/>
  <c r="O1685" i="3"/>
  <c r="O1686" i="3"/>
  <c r="O1687" i="3"/>
  <c r="O1688" i="3"/>
  <c r="O1689" i="3"/>
  <c r="O1690" i="3"/>
  <c r="O1691" i="3"/>
  <c r="O1692" i="3"/>
  <c r="O1693" i="3"/>
  <c r="O1694" i="3"/>
  <c r="O1695" i="3"/>
  <c r="O1696" i="3"/>
  <c r="O1697" i="3"/>
  <c r="O1698" i="3"/>
  <c r="O1699" i="3"/>
  <c r="O1700" i="3"/>
  <c r="O1701" i="3"/>
  <c r="O1702" i="3"/>
  <c r="O1703" i="3"/>
  <c r="O1704" i="3"/>
  <c r="O1705" i="3"/>
  <c r="O1706" i="3"/>
  <c r="O1707" i="3"/>
  <c r="O1708" i="3"/>
  <c r="O1709" i="3"/>
  <c r="O1710" i="3"/>
  <c r="O1711" i="3"/>
  <c r="O1712" i="3"/>
  <c r="O1713" i="3"/>
  <c r="O1714" i="3"/>
  <c r="O1715" i="3"/>
  <c r="O1716" i="3"/>
  <c r="O1717" i="3"/>
  <c r="O1718" i="3"/>
  <c r="O1719" i="3"/>
  <c r="O1720" i="3"/>
  <c r="O1721" i="3"/>
  <c r="O1722" i="3"/>
  <c r="O1723" i="3"/>
  <c r="O1724" i="3"/>
  <c r="O1725" i="3"/>
  <c r="O1726" i="3"/>
  <c r="O1727" i="3"/>
  <c r="O1728" i="3"/>
  <c r="O1729" i="3"/>
  <c r="O1730" i="3"/>
  <c r="O1731" i="3"/>
  <c r="O1732" i="3"/>
  <c r="O1733" i="3"/>
  <c r="O1734" i="3"/>
  <c r="O1735" i="3"/>
  <c r="O1736" i="3"/>
  <c r="O1737" i="3"/>
  <c r="O1738" i="3"/>
  <c r="O1739" i="3"/>
  <c r="O1740" i="3"/>
  <c r="O1741" i="3"/>
  <c r="O1742" i="3"/>
  <c r="O1743" i="3"/>
  <c r="O1744" i="3"/>
  <c r="O1745" i="3"/>
  <c r="O1746" i="3"/>
  <c r="O1747" i="3"/>
  <c r="O1748" i="3"/>
  <c r="O1749" i="3"/>
  <c r="O1750" i="3"/>
  <c r="O1751" i="3"/>
  <c r="O1752" i="3"/>
  <c r="O1753" i="3"/>
  <c r="O1754" i="3"/>
  <c r="O1755" i="3"/>
  <c r="O1756" i="3"/>
  <c r="O1757" i="3"/>
  <c r="O1758" i="3"/>
  <c r="O1759" i="3"/>
  <c r="O1760" i="3"/>
  <c r="O1761" i="3"/>
  <c r="O1762" i="3"/>
  <c r="O1763" i="3"/>
  <c r="O1764" i="3"/>
  <c r="O1765" i="3"/>
  <c r="O1766" i="3"/>
  <c r="O1767" i="3"/>
  <c r="O1768" i="3"/>
  <c r="O1769" i="3"/>
  <c r="O1770" i="3"/>
  <c r="O1771" i="3"/>
  <c r="O1772" i="3"/>
  <c r="O1773" i="3"/>
  <c r="O1774" i="3"/>
  <c r="O1775" i="3"/>
  <c r="O1776" i="3"/>
  <c r="O1777" i="3"/>
  <c r="O1778" i="3"/>
  <c r="O1779" i="3"/>
  <c r="O1780" i="3"/>
  <c r="O1781" i="3"/>
  <c r="O1782" i="3"/>
  <c r="O1783" i="3"/>
  <c r="O1784" i="3"/>
  <c r="O1785" i="3"/>
  <c r="O1786" i="3"/>
  <c r="O1787" i="3"/>
  <c r="O1788" i="3"/>
  <c r="O1789" i="3"/>
  <c r="O1790" i="3"/>
  <c r="O1791" i="3"/>
  <c r="O1792" i="3"/>
  <c r="O1793" i="3"/>
  <c r="O1794" i="3"/>
  <c r="O1795" i="3"/>
  <c r="O1796" i="3"/>
  <c r="O1797" i="3"/>
  <c r="O1798" i="3"/>
  <c r="O1799" i="3"/>
  <c r="O1800" i="3"/>
  <c r="O1801" i="3"/>
  <c r="O1802" i="3"/>
  <c r="O1803" i="3"/>
  <c r="O1804" i="3"/>
  <c r="O1805" i="3"/>
  <c r="O1806" i="3"/>
  <c r="O1807" i="3"/>
  <c r="O1808" i="3"/>
  <c r="O1809" i="3"/>
  <c r="O1810" i="3"/>
  <c r="O1811" i="3"/>
  <c r="O1812" i="3"/>
  <c r="O1813" i="3"/>
  <c r="O1814" i="3"/>
  <c r="O1815" i="3"/>
  <c r="O1816" i="3"/>
  <c r="O1817" i="3"/>
  <c r="O1818" i="3"/>
  <c r="O1819" i="3"/>
  <c r="O1820" i="3"/>
  <c r="O1821" i="3"/>
  <c r="O1822" i="3"/>
  <c r="O1823" i="3"/>
  <c r="O1824" i="3"/>
  <c r="O1825" i="3"/>
  <c r="O1826" i="3"/>
  <c r="O1827" i="3"/>
  <c r="O1828" i="3"/>
  <c r="O1829" i="3"/>
  <c r="O1830" i="3"/>
  <c r="O1831" i="3"/>
  <c r="O1832" i="3"/>
  <c r="O1833" i="3"/>
  <c r="O1834" i="3"/>
  <c r="O1835" i="3"/>
  <c r="O1836" i="3"/>
  <c r="O1837" i="3"/>
  <c r="O1838" i="3"/>
  <c r="O1839" i="3"/>
  <c r="O1840" i="3"/>
  <c r="O1841" i="3"/>
  <c r="O1842" i="3"/>
  <c r="O1843" i="3"/>
  <c r="O1844" i="3"/>
  <c r="O1845" i="3"/>
  <c r="O1846" i="3"/>
  <c r="O1847" i="3"/>
  <c r="O1848" i="3"/>
  <c r="O1849" i="3"/>
  <c r="O1850" i="3"/>
  <c r="O1851" i="3"/>
  <c r="O1852" i="3"/>
  <c r="O1853" i="3"/>
  <c r="O1854" i="3"/>
  <c r="O1855" i="3"/>
  <c r="O1856" i="3"/>
  <c r="O1857" i="3"/>
  <c r="O1858" i="3"/>
  <c r="O1859" i="3"/>
  <c r="O1860" i="3"/>
  <c r="O1861" i="3"/>
  <c r="O1862" i="3"/>
  <c r="O1863" i="3"/>
  <c r="O1864" i="3"/>
  <c r="O1865" i="3"/>
  <c r="O1866" i="3"/>
  <c r="O1867" i="3"/>
  <c r="O1868" i="3"/>
  <c r="O1869" i="3"/>
  <c r="O1870" i="3"/>
  <c r="O1871" i="3"/>
  <c r="O1872" i="3"/>
  <c r="O1873" i="3"/>
  <c r="O1874" i="3"/>
  <c r="O1875" i="3"/>
  <c r="O1876" i="3"/>
  <c r="O1877" i="3"/>
  <c r="O1878" i="3"/>
  <c r="O1879" i="3"/>
  <c r="O1880" i="3"/>
  <c r="O1881" i="3"/>
  <c r="O1882" i="3"/>
  <c r="O1883" i="3"/>
  <c r="O1884" i="3"/>
  <c r="O1885" i="3"/>
  <c r="O1886" i="3"/>
  <c r="O1887" i="3"/>
  <c r="O1888" i="3"/>
  <c r="O1889" i="3"/>
  <c r="O1890" i="3"/>
  <c r="O1891" i="3"/>
  <c r="O1892" i="3"/>
  <c r="O1893" i="3"/>
  <c r="O1894" i="3"/>
  <c r="O1895" i="3"/>
  <c r="O1896" i="3"/>
  <c r="O1897" i="3"/>
  <c r="O1898" i="3"/>
  <c r="O1899" i="3"/>
  <c r="O1900" i="3"/>
  <c r="O1901" i="3"/>
  <c r="O1902" i="3"/>
  <c r="O1903" i="3"/>
  <c r="O1904" i="3"/>
  <c r="O1905" i="3"/>
  <c r="O1906" i="3"/>
  <c r="O1907" i="3"/>
  <c r="O1908" i="3"/>
  <c r="O1909" i="3"/>
  <c r="O1910" i="3"/>
  <c r="O1911" i="3"/>
  <c r="O1912" i="3"/>
  <c r="O1913" i="3"/>
  <c r="O1914" i="3"/>
  <c r="O1915" i="3"/>
  <c r="O1916" i="3"/>
  <c r="O1917" i="3"/>
  <c r="O1918" i="3"/>
  <c r="O1919" i="3"/>
  <c r="O1920" i="3"/>
  <c r="O1921" i="3"/>
  <c r="O1922" i="3"/>
  <c r="O1923" i="3"/>
  <c r="O1924" i="3"/>
  <c r="O1925" i="3"/>
  <c r="O1926" i="3"/>
  <c r="O1927" i="3"/>
  <c r="O1928" i="3"/>
  <c r="O1929" i="3"/>
  <c r="O1930" i="3"/>
  <c r="O1931" i="3"/>
  <c r="O1932" i="3"/>
  <c r="O1933" i="3"/>
  <c r="O1934" i="3"/>
  <c r="O1935" i="3"/>
  <c r="O1936" i="3"/>
  <c r="O1937" i="3"/>
  <c r="O1938" i="3"/>
  <c r="O1939" i="3"/>
  <c r="O1940" i="3"/>
  <c r="O1941" i="3"/>
  <c r="O1942" i="3"/>
  <c r="O1943" i="3"/>
  <c r="O1944" i="3"/>
  <c r="O1945" i="3"/>
  <c r="O1946" i="3"/>
  <c r="O1947" i="3"/>
  <c r="O1948" i="3"/>
  <c r="O1949" i="3"/>
  <c r="O1950" i="3"/>
  <c r="O1951" i="3"/>
  <c r="O1952" i="3"/>
  <c r="O1953" i="3"/>
  <c r="O1954" i="3"/>
  <c r="O1955" i="3"/>
  <c r="O1956" i="3"/>
  <c r="O1957" i="3"/>
  <c r="O1958" i="3"/>
  <c r="O1959" i="3"/>
  <c r="O1960" i="3"/>
  <c r="O1961" i="3"/>
  <c r="O1962" i="3"/>
  <c r="O1963" i="3"/>
  <c r="O1964" i="3"/>
  <c r="O1965" i="3"/>
  <c r="O1966" i="3"/>
  <c r="O1967" i="3"/>
  <c r="O1968" i="3"/>
  <c r="O1969" i="3"/>
  <c r="O1970" i="3"/>
  <c r="O1971" i="3"/>
  <c r="O1972" i="3"/>
  <c r="O1973" i="3"/>
  <c r="O1974" i="3"/>
  <c r="O1975" i="3"/>
  <c r="O1976" i="3"/>
  <c r="O1977" i="3"/>
  <c r="O1978" i="3"/>
  <c r="O1979" i="3"/>
  <c r="O1980" i="3"/>
  <c r="O1981" i="3"/>
  <c r="O1982" i="3"/>
  <c r="O1983" i="3"/>
  <c r="O1984" i="3"/>
  <c r="O1985" i="3"/>
  <c r="O1986" i="3"/>
  <c r="O1987" i="3"/>
  <c r="O1988" i="3"/>
  <c r="O1989" i="3"/>
  <c r="O1990" i="3"/>
  <c r="O1991" i="3"/>
  <c r="O1992" i="3"/>
  <c r="O1993" i="3"/>
  <c r="O1994" i="3"/>
  <c r="O1995" i="3"/>
  <c r="O1996" i="3"/>
  <c r="O1997" i="3"/>
  <c r="O1998" i="3"/>
  <c r="O1999" i="3"/>
  <c r="O2000" i="3"/>
  <c r="O2001" i="3"/>
  <c r="O2002" i="3"/>
  <c r="O2003" i="3"/>
  <c r="O2004" i="3"/>
  <c r="O2005" i="3"/>
  <c r="O2006" i="3"/>
  <c r="O2007" i="3"/>
  <c r="O2008" i="3"/>
  <c r="O2009" i="3"/>
  <c r="O2010" i="3"/>
  <c r="O2011" i="3"/>
  <c r="O2012" i="3"/>
  <c r="O2013" i="3"/>
  <c r="O2014" i="3"/>
  <c r="O2015" i="3"/>
  <c r="O2016" i="3"/>
  <c r="O2017" i="3"/>
  <c r="O2018" i="3"/>
  <c r="O2019" i="3"/>
  <c r="O2020" i="3"/>
  <c r="O2021" i="3"/>
  <c r="O2022" i="3"/>
  <c r="O2023" i="3"/>
  <c r="O2024" i="3"/>
  <c r="O2025" i="3"/>
  <c r="O2026" i="3"/>
  <c r="O2027" i="3"/>
  <c r="O2028" i="3"/>
  <c r="O2029" i="3"/>
  <c r="O2030" i="3"/>
  <c r="O2031" i="3"/>
  <c r="O2032" i="3"/>
  <c r="O2033" i="3"/>
  <c r="O2034" i="3"/>
  <c r="O2035" i="3"/>
  <c r="O2036" i="3"/>
  <c r="O2037" i="3"/>
  <c r="O2038" i="3"/>
  <c r="O2039" i="3"/>
  <c r="O2040" i="3"/>
  <c r="O2041" i="3"/>
  <c r="O2042" i="3"/>
  <c r="O2043" i="3"/>
  <c r="O2044" i="3"/>
  <c r="O2045" i="3"/>
  <c r="O2046" i="3"/>
  <c r="O2047" i="3"/>
  <c r="O2048" i="3"/>
  <c r="O2049" i="3"/>
  <c r="O2050" i="3"/>
  <c r="O2051" i="3"/>
  <c r="O2052" i="3"/>
  <c r="O2053" i="3"/>
  <c r="O2054" i="3"/>
  <c r="O2055" i="3"/>
  <c r="O2056" i="3"/>
  <c r="O2057" i="3"/>
  <c r="O2058" i="3"/>
  <c r="O2059" i="3"/>
  <c r="O2060" i="3"/>
  <c r="O2061" i="3"/>
  <c r="O2062" i="3"/>
  <c r="O2063" i="3"/>
  <c r="O2064" i="3"/>
  <c r="O2065" i="3"/>
  <c r="O2066" i="3"/>
  <c r="O2067" i="3"/>
  <c r="O2068" i="3"/>
  <c r="O2069" i="3"/>
  <c r="O2070" i="3"/>
  <c r="O2071" i="3"/>
  <c r="O2072" i="3"/>
  <c r="O2073" i="3"/>
  <c r="O2074" i="3"/>
  <c r="O2075" i="3"/>
  <c r="O2076" i="3"/>
  <c r="O2077" i="3"/>
  <c r="O2078" i="3"/>
  <c r="O2079" i="3"/>
  <c r="O2080" i="3"/>
  <c r="O2081" i="3"/>
  <c r="O2082" i="3"/>
  <c r="O2083" i="3"/>
  <c r="O2084" i="3"/>
  <c r="O2085" i="3"/>
  <c r="O2086" i="3"/>
  <c r="O2087" i="3"/>
  <c r="O2088" i="3"/>
  <c r="O2089" i="3"/>
  <c r="O2090" i="3"/>
  <c r="O2091" i="3"/>
  <c r="O2092" i="3"/>
  <c r="O2093" i="3"/>
  <c r="O2094" i="3"/>
  <c r="O2095" i="3"/>
  <c r="O2096" i="3"/>
  <c r="O2097" i="3"/>
  <c r="O2098" i="3"/>
  <c r="O2099" i="3"/>
  <c r="O2100" i="3"/>
  <c r="O2101" i="3"/>
  <c r="O2102" i="3"/>
  <c r="O2103" i="3"/>
  <c r="O2104" i="3"/>
  <c r="O2105" i="3"/>
  <c r="O2106" i="3"/>
  <c r="O2107" i="3"/>
  <c r="O2108" i="3"/>
  <c r="O2109" i="3"/>
  <c r="O2110" i="3"/>
  <c r="O2111" i="3"/>
  <c r="O2112" i="3"/>
  <c r="O2113" i="3"/>
  <c r="O2114" i="3"/>
  <c r="O2115" i="3"/>
  <c r="O2116" i="3"/>
  <c r="O2117" i="3"/>
  <c r="O2118" i="3"/>
  <c r="O2119" i="3"/>
  <c r="O2120" i="3"/>
  <c r="O2121" i="3"/>
  <c r="O2122" i="3"/>
  <c r="O2123" i="3"/>
  <c r="O2124" i="3"/>
  <c r="O2125" i="3"/>
  <c r="O2126" i="3"/>
  <c r="O2127" i="3"/>
  <c r="O2128" i="3"/>
  <c r="O2129" i="3"/>
  <c r="O2130" i="3"/>
  <c r="O2131" i="3"/>
  <c r="O2132" i="3"/>
  <c r="O2133" i="3"/>
  <c r="O2134" i="3"/>
  <c r="O2135" i="3"/>
  <c r="O2136" i="3"/>
  <c r="O2137" i="3"/>
  <c r="O2138" i="3"/>
  <c r="O2139" i="3"/>
  <c r="O2140" i="3"/>
  <c r="O2141" i="3"/>
  <c r="O2142" i="3"/>
  <c r="O2143" i="3"/>
  <c r="O2144" i="3"/>
  <c r="O2145" i="3"/>
  <c r="O2146" i="3"/>
  <c r="O2147" i="3"/>
  <c r="O2148" i="3"/>
  <c r="O2149" i="3"/>
  <c r="O2150" i="3"/>
  <c r="O2151" i="3"/>
  <c r="O2152" i="3"/>
  <c r="O2153" i="3"/>
  <c r="O2154" i="3"/>
  <c r="O2155" i="3"/>
  <c r="O2156" i="3"/>
  <c r="O2157" i="3"/>
  <c r="O2158" i="3"/>
  <c r="O2159" i="3"/>
  <c r="O2160" i="3"/>
  <c r="O2161" i="3"/>
  <c r="O2162" i="3"/>
  <c r="O2163" i="3"/>
  <c r="O2164" i="3"/>
  <c r="O2165" i="3"/>
  <c r="O2166" i="3"/>
  <c r="O2167" i="3"/>
  <c r="O2168" i="3"/>
  <c r="O2169" i="3"/>
  <c r="O2170" i="3"/>
  <c r="O2171" i="3"/>
  <c r="O2172" i="3"/>
  <c r="O2173" i="3"/>
  <c r="O2174" i="3"/>
  <c r="O2175" i="3"/>
  <c r="O2176" i="3"/>
  <c r="O2177" i="3"/>
  <c r="O2178" i="3"/>
  <c r="O2179" i="3"/>
  <c r="O2180" i="3"/>
  <c r="O2181" i="3"/>
  <c r="O2182" i="3"/>
  <c r="O2183" i="3"/>
  <c r="O2184" i="3"/>
  <c r="O2185" i="3"/>
  <c r="O2186" i="3"/>
  <c r="O2187" i="3"/>
  <c r="O2188" i="3"/>
  <c r="O2189" i="3"/>
  <c r="O2190" i="3"/>
  <c r="O2191" i="3"/>
  <c r="O2192" i="3"/>
  <c r="O2193" i="3"/>
  <c r="O2194" i="3"/>
  <c r="O2195" i="3"/>
  <c r="O2196" i="3"/>
  <c r="O2197" i="3"/>
  <c r="O2198" i="3"/>
  <c r="O2199" i="3"/>
  <c r="O2200" i="3"/>
  <c r="O2201" i="3"/>
  <c r="O2202" i="3"/>
  <c r="O2203" i="3"/>
  <c r="O2204" i="3"/>
  <c r="O2205" i="3"/>
  <c r="O2206" i="3"/>
  <c r="O2207" i="3"/>
  <c r="O2208" i="3"/>
  <c r="O2209" i="3"/>
  <c r="O2210" i="3"/>
  <c r="O2211" i="3"/>
  <c r="O2212" i="3"/>
  <c r="O2213" i="3"/>
  <c r="O2214" i="3"/>
  <c r="O2215" i="3"/>
  <c r="O2216" i="3"/>
  <c r="O2217" i="3"/>
  <c r="O2218" i="3"/>
  <c r="O2219" i="3"/>
  <c r="O2220" i="3"/>
  <c r="O2221" i="3"/>
  <c r="O2222" i="3"/>
  <c r="O2223" i="3"/>
  <c r="O2224" i="3"/>
  <c r="O2225" i="3"/>
  <c r="O2226" i="3"/>
  <c r="O2227" i="3"/>
  <c r="O2228" i="3"/>
  <c r="O2229" i="3"/>
  <c r="O2230" i="3"/>
  <c r="O2231" i="3"/>
  <c r="O2232" i="3"/>
  <c r="O2233" i="3"/>
  <c r="O2234" i="3"/>
  <c r="O2235" i="3"/>
  <c r="O2236" i="3"/>
  <c r="O2237" i="3"/>
  <c r="O2238" i="3"/>
  <c r="O2239" i="3"/>
  <c r="O2240" i="3"/>
  <c r="O2241" i="3"/>
  <c r="O2242" i="3"/>
  <c r="O2243" i="3"/>
  <c r="O2244" i="3"/>
  <c r="O2245" i="3"/>
  <c r="O2246" i="3"/>
  <c r="O2247" i="3"/>
  <c r="O2248" i="3"/>
  <c r="O2249" i="3"/>
  <c r="O2250" i="3"/>
  <c r="O2251" i="3"/>
  <c r="O2252" i="3"/>
  <c r="O2253" i="3"/>
  <c r="O2254" i="3"/>
  <c r="O2255" i="3"/>
  <c r="O2256" i="3"/>
  <c r="O2257" i="3"/>
  <c r="O2258" i="3"/>
  <c r="O2259" i="3"/>
  <c r="O2260" i="3"/>
  <c r="O2261" i="3"/>
  <c r="O2262" i="3"/>
  <c r="O2263" i="3"/>
  <c r="O2264" i="3"/>
  <c r="O2265" i="3"/>
  <c r="O2266" i="3"/>
  <c r="O2267" i="3"/>
  <c r="O2268" i="3"/>
  <c r="O2269" i="3"/>
  <c r="O2270" i="3"/>
  <c r="O2271" i="3"/>
  <c r="O2272" i="3"/>
  <c r="O2273" i="3"/>
  <c r="O2274" i="3"/>
  <c r="O2275" i="3"/>
  <c r="O2276" i="3"/>
  <c r="O2277" i="3"/>
  <c r="O2278" i="3"/>
  <c r="O2279" i="3"/>
  <c r="O2280" i="3"/>
  <c r="O2281" i="3"/>
  <c r="O2282" i="3"/>
  <c r="O2283" i="3"/>
  <c r="O2284" i="3"/>
  <c r="O2285" i="3"/>
  <c r="O2286" i="3"/>
  <c r="O2287" i="3"/>
  <c r="O2288" i="3"/>
  <c r="O2289" i="3"/>
  <c r="O2290" i="3"/>
  <c r="O2291" i="3"/>
  <c r="O2292" i="3"/>
  <c r="O2293" i="3"/>
  <c r="O2294" i="3"/>
  <c r="O2295" i="3"/>
  <c r="O2296" i="3"/>
  <c r="O2297" i="3"/>
  <c r="O2298" i="3"/>
  <c r="O2299" i="3"/>
  <c r="O2300" i="3"/>
  <c r="O2301" i="3"/>
  <c r="O2302" i="3"/>
  <c r="O2303" i="3"/>
  <c r="O2304" i="3"/>
  <c r="O2305" i="3"/>
  <c r="O2306" i="3"/>
  <c r="O2307" i="3"/>
  <c r="O2308" i="3"/>
  <c r="O2309" i="3"/>
  <c r="O2310" i="3"/>
  <c r="O2311" i="3"/>
  <c r="O2312" i="3"/>
  <c r="O2313" i="3"/>
  <c r="O2314" i="3"/>
  <c r="O2315" i="3"/>
  <c r="O2316" i="3"/>
  <c r="O2317" i="3"/>
  <c r="O2318" i="3"/>
  <c r="O2319" i="3"/>
  <c r="O2320" i="3"/>
  <c r="O2321" i="3"/>
  <c r="O2322" i="3"/>
  <c r="O2323" i="3"/>
  <c r="O2324" i="3"/>
  <c r="O2325" i="3"/>
  <c r="O2326" i="3"/>
  <c r="O2327" i="3"/>
  <c r="O2328" i="3"/>
  <c r="O2329" i="3"/>
  <c r="O2330" i="3"/>
  <c r="O2331" i="3"/>
  <c r="O2332" i="3"/>
  <c r="O2333" i="3"/>
  <c r="O2334" i="3"/>
  <c r="O2335" i="3"/>
  <c r="O2336" i="3"/>
  <c r="O2337" i="3"/>
  <c r="O2338" i="3"/>
  <c r="O2339" i="3"/>
  <c r="O2340" i="3"/>
  <c r="O2341" i="3"/>
  <c r="O2342" i="3"/>
  <c r="O2343" i="3"/>
  <c r="O2344" i="3"/>
  <c r="O2345" i="3"/>
  <c r="O2346" i="3"/>
  <c r="O2347" i="3"/>
  <c r="O2348" i="3"/>
  <c r="O2349" i="3"/>
  <c r="O2350" i="3"/>
  <c r="O2351" i="3"/>
  <c r="O2352" i="3"/>
  <c r="O2353" i="3"/>
  <c r="O2354" i="3"/>
  <c r="O2355" i="3"/>
  <c r="O2356" i="3"/>
  <c r="O2357" i="3"/>
  <c r="O2358" i="3"/>
  <c r="O2359" i="3"/>
  <c r="O2360" i="3"/>
  <c r="O2361" i="3"/>
  <c r="O2362" i="3"/>
  <c r="O2363" i="3"/>
  <c r="O2364" i="3"/>
  <c r="O2365" i="3"/>
  <c r="O2366" i="3"/>
  <c r="O2367" i="3"/>
  <c r="O2368" i="3"/>
  <c r="O2369" i="3"/>
  <c r="O2370" i="3"/>
  <c r="O2371" i="3"/>
  <c r="O2372" i="3"/>
  <c r="O2373" i="3"/>
  <c r="O2374" i="3"/>
  <c r="O2375" i="3"/>
  <c r="O2376" i="3"/>
  <c r="O2377" i="3"/>
  <c r="O2378" i="3"/>
  <c r="O2379" i="3"/>
  <c r="O2380" i="3"/>
  <c r="O2381" i="3"/>
  <c r="O2382" i="3"/>
  <c r="O2383" i="3"/>
  <c r="O2384" i="3"/>
  <c r="O2385" i="3"/>
  <c r="O2386" i="3"/>
  <c r="O2387" i="3"/>
  <c r="O2388" i="3"/>
  <c r="O2389" i="3"/>
  <c r="O2390" i="3"/>
  <c r="O2391" i="3"/>
  <c r="O2392" i="3"/>
  <c r="O2393" i="3"/>
  <c r="O2394" i="3"/>
  <c r="O2395" i="3"/>
  <c r="O2396" i="3"/>
  <c r="O2397" i="3"/>
  <c r="O2398" i="3"/>
  <c r="O2399" i="3"/>
  <c r="O2400" i="3"/>
  <c r="O2401" i="3"/>
  <c r="O2402" i="3"/>
  <c r="O2403" i="3"/>
  <c r="O2404" i="3"/>
  <c r="O2405" i="3"/>
  <c r="O2406" i="3"/>
  <c r="O2407" i="3"/>
  <c r="O2408" i="3"/>
  <c r="O2409" i="3"/>
  <c r="O2410" i="3"/>
  <c r="O2411" i="3"/>
  <c r="O2412" i="3"/>
  <c r="O2413" i="3"/>
  <c r="O2414" i="3"/>
  <c r="O2415" i="3"/>
  <c r="O2416" i="3"/>
  <c r="O2417" i="3"/>
  <c r="O2418" i="3"/>
  <c r="O2419" i="3"/>
  <c r="O2420" i="3"/>
  <c r="O2421" i="3"/>
  <c r="O2422" i="3"/>
  <c r="O2423" i="3"/>
  <c r="O2424" i="3"/>
  <c r="O2425" i="3"/>
  <c r="O2426" i="3"/>
  <c r="O2427" i="3"/>
  <c r="O2428" i="3"/>
  <c r="O2429" i="3"/>
  <c r="O2430" i="3"/>
  <c r="O2431" i="3"/>
  <c r="O2432" i="3"/>
  <c r="O2433" i="3"/>
  <c r="O2434" i="3"/>
  <c r="O2435" i="3"/>
  <c r="O2436" i="3"/>
  <c r="O2437" i="3"/>
  <c r="O2438" i="3"/>
  <c r="O2439" i="3"/>
  <c r="O2440" i="3"/>
  <c r="O2441" i="3"/>
  <c r="O2442" i="3"/>
  <c r="O2443" i="3"/>
  <c r="O2444" i="3"/>
  <c r="O2445" i="3"/>
  <c r="O2446" i="3"/>
  <c r="O2447" i="3"/>
  <c r="O2448" i="3"/>
  <c r="O2449" i="3"/>
  <c r="O2450" i="3"/>
  <c r="O2451" i="3"/>
  <c r="O2452" i="3"/>
  <c r="O2453" i="3"/>
  <c r="O2454" i="3"/>
  <c r="O2455" i="3"/>
  <c r="O2456" i="3"/>
  <c r="O2457" i="3"/>
  <c r="O2458" i="3"/>
  <c r="O2459" i="3"/>
  <c r="O2460" i="3"/>
  <c r="O2461" i="3"/>
  <c r="O2462" i="3"/>
  <c r="O2463" i="3"/>
  <c r="O2464" i="3"/>
  <c r="O2465" i="3"/>
  <c r="O2466" i="3"/>
  <c r="O2467" i="3"/>
  <c r="O2468" i="3"/>
  <c r="O2469" i="3"/>
  <c r="O2470" i="3"/>
  <c r="O2471" i="3"/>
  <c r="O2472" i="3"/>
  <c r="O2473" i="3"/>
  <c r="O2474" i="3"/>
  <c r="O2475" i="3"/>
  <c r="O2476" i="3"/>
  <c r="O2477" i="3"/>
  <c r="O2478" i="3"/>
  <c r="O2479" i="3"/>
  <c r="O2480" i="3"/>
  <c r="O2481" i="3"/>
  <c r="O2482" i="3"/>
  <c r="O2483" i="3"/>
  <c r="O2484" i="3"/>
  <c r="O2485" i="3"/>
  <c r="O2486" i="3"/>
  <c r="O2487" i="3"/>
  <c r="O2488" i="3"/>
  <c r="O2489" i="3"/>
  <c r="O2490" i="3"/>
  <c r="O2491" i="3"/>
  <c r="O2492" i="3"/>
  <c r="O2493" i="3"/>
  <c r="O2494" i="3"/>
  <c r="O2495" i="3"/>
  <c r="O2496" i="3"/>
  <c r="O2497" i="3"/>
  <c r="O2498" i="3"/>
  <c r="O2499" i="3"/>
  <c r="O2500" i="3"/>
  <c r="O2501" i="3"/>
  <c r="O2502" i="3"/>
  <c r="O2503" i="3"/>
  <c r="O2504" i="3"/>
  <c r="O2505" i="3"/>
  <c r="O2506" i="3"/>
  <c r="O2507" i="3"/>
  <c r="O2508" i="3"/>
  <c r="O2509" i="3"/>
  <c r="O2510" i="3"/>
  <c r="O2511" i="3"/>
  <c r="O2512" i="3"/>
  <c r="O2513" i="3"/>
  <c r="O2514" i="3"/>
  <c r="O2515" i="3"/>
  <c r="O2516" i="3"/>
  <c r="O2517" i="3"/>
  <c r="O2518" i="3"/>
  <c r="O2519" i="3"/>
  <c r="O2520" i="3"/>
  <c r="O2521" i="3"/>
  <c r="O2522" i="3"/>
  <c r="O2523" i="3"/>
  <c r="O2524" i="3"/>
  <c r="O2525" i="3"/>
  <c r="O2526" i="3"/>
  <c r="O2527" i="3"/>
  <c r="O2528" i="3"/>
  <c r="O2529" i="3"/>
  <c r="O2530" i="3"/>
  <c r="O2531" i="3"/>
  <c r="O2532" i="3"/>
  <c r="O2533" i="3"/>
  <c r="O2534" i="3"/>
  <c r="O2535" i="3"/>
  <c r="O2536" i="3"/>
  <c r="O2537" i="3"/>
  <c r="O2538" i="3"/>
  <c r="O2539" i="3"/>
  <c r="O2540" i="3"/>
  <c r="O2541" i="3"/>
  <c r="O2542" i="3"/>
  <c r="O2543" i="3"/>
  <c r="O2544" i="3"/>
  <c r="O2545" i="3"/>
  <c r="O2546" i="3"/>
  <c r="O2547" i="3"/>
  <c r="O2548" i="3"/>
  <c r="O2549" i="3"/>
  <c r="O2550" i="3"/>
  <c r="O2551" i="3"/>
  <c r="O2552" i="3"/>
  <c r="O2553" i="3"/>
  <c r="O2554" i="3"/>
  <c r="O2555" i="3"/>
  <c r="O2556" i="3"/>
  <c r="O2557" i="3"/>
  <c r="O2558" i="3"/>
  <c r="O2559" i="3"/>
  <c r="O2560" i="3"/>
  <c r="O2561" i="3"/>
  <c r="O2562" i="3"/>
  <c r="O2563" i="3"/>
  <c r="O2564" i="3"/>
  <c r="O2565" i="3"/>
  <c r="O2566" i="3"/>
  <c r="O2567" i="3"/>
  <c r="O2568" i="3"/>
  <c r="O2569" i="3"/>
  <c r="O2570" i="3"/>
  <c r="O2571" i="3"/>
  <c r="O2572" i="3"/>
  <c r="O2573" i="3"/>
  <c r="O2574" i="3"/>
  <c r="O2575" i="3"/>
  <c r="O2576" i="3"/>
  <c r="O2577" i="3"/>
  <c r="O2578" i="3"/>
  <c r="O2579" i="3"/>
  <c r="O2580" i="3"/>
  <c r="O2581" i="3"/>
  <c r="O2582" i="3"/>
  <c r="O2583" i="3"/>
  <c r="O2584" i="3"/>
  <c r="O2585" i="3"/>
  <c r="O2586" i="3"/>
  <c r="O2587" i="3"/>
  <c r="O2588" i="3"/>
  <c r="O2589" i="3"/>
  <c r="O2590" i="3"/>
  <c r="O2591" i="3"/>
  <c r="O2592" i="3"/>
  <c r="O2593" i="3"/>
  <c r="O2594" i="3"/>
  <c r="O2595" i="3"/>
  <c r="O2596" i="3"/>
  <c r="O2597" i="3"/>
  <c r="O2598" i="3"/>
  <c r="O2599" i="3"/>
  <c r="O2600" i="3"/>
  <c r="O2601" i="3"/>
  <c r="O2602" i="3"/>
  <c r="O2603" i="3"/>
  <c r="O2604" i="3"/>
  <c r="O2605" i="3"/>
  <c r="O2606" i="3"/>
  <c r="O2607" i="3"/>
  <c r="O2608" i="3"/>
  <c r="O2609" i="3"/>
  <c r="O2610" i="3"/>
  <c r="O2611" i="3"/>
  <c r="O2612" i="3"/>
  <c r="O2613" i="3"/>
  <c r="O2614" i="3"/>
  <c r="O2615" i="3"/>
  <c r="O2616" i="3"/>
  <c r="O2617" i="3"/>
  <c r="O2618" i="3"/>
  <c r="O2619" i="3"/>
  <c r="O2620" i="3"/>
  <c r="O2621" i="3"/>
  <c r="O2622" i="3"/>
  <c r="O2623" i="3"/>
  <c r="O2624" i="3"/>
  <c r="O2625" i="3"/>
  <c r="O2626" i="3"/>
  <c r="O2627" i="3"/>
  <c r="O2628" i="3"/>
  <c r="O2629" i="3"/>
  <c r="O2630" i="3"/>
  <c r="O2631" i="3"/>
  <c r="O2632" i="3"/>
  <c r="O2633" i="3"/>
  <c r="O2634" i="3"/>
  <c r="O2635" i="3"/>
  <c r="O2636" i="3"/>
  <c r="O2637" i="3"/>
  <c r="O2638" i="3"/>
  <c r="O2639" i="3"/>
  <c r="O2640" i="3"/>
  <c r="O2641" i="3"/>
  <c r="O2642" i="3"/>
  <c r="O2643" i="3"/>
  <c r="O2644" i="3"/>
  <c r="O2645" i="3"/>
  <c r="O2646" i="3"/>
  <c r="O2647" i="3"/>
  <c r="O2648" i="3"/>
  <c r="O2649" i="3"/>
  <c r="O2650" i="3"/>
  <c r="O2651" i="3"/>
  <c r="O2652" i="3"/>
  <c r="O2653" i="3"/>
  <c r="O2654" i="3"/>
  <c r="O2655" i="3"/>
  <c r="O2656" i="3"/>
  <c r="O2657" i="3"/>
  <c r="O2658" i="3"/>
  <c r="O2659" i="3"/>
  <c r="O2660" i="3"/>
  <c r="O2661" i="3"/>
  <c r="O2662" i="3"/>
  <c r="O2663" i="3"/>
  <c r="O2664" i="3"/>
  <c r="O2665" i="3"/>
  <c r="O2666" i="3"/>
  <c r="O2667" i="3"/>
  <c r="O2668" i="3"/>
  <c r="O2669" i="3"/>
  <c r="O2670" i="3"/>
  <c r="O2671" i="3"/>
  <c r="O2672" i="3"/>
  <c r="O2673" i="3"/>
  <c r="O2674" i="3"/>
  <c r="O2675" i="3"/>
  <c r="O2676" i="3"/>
  <c r="O2677" i="3"/>
  <c r="O2678" i="3"/>
  <c r="O2679" i="3"/>
  <c r="O2680" i="3"/>
  <c r="O2681" i="3"/>
  <c r="O2682" i="3"/>
  <c r="O2683" i="3"/>
  <c r="O2684" i="3"/>
  <c r="O2685" i="3"/>
  <c r="O2686" i="3"/>
  <c r="O2687" i="3"/>
  <c r="O2688" i="3"/>
  <c r="O2689" i="3"/>
  <c r="O2690" i="3"/>
  <c r="O2691" i="3"/>
  <c r="O2692" i="3"/>
  <c r="O2693" i="3"/>
  <c r="O2694" i="3"/>
  <c r="O2695" i="3"/>
  <c r="O2696" i="3"/>
  <c r="O2697" i="3"/>
  <c r="O2698" i="3"/>
  <c r="O2699" i="3"/>
  <c r="O2700" i="3"/>
  <c r="O2701" i="3"/>
  <c r="O2702" i="3"/>
  <c r="O2703" i="3"/>
  <c r="O2704" i="3"/>
  <c r="O2705" i="3"/>
  <c r="O2706" i="3"/>
  <c r="O2707" i="3"/>
  <c r="O2708" i="3"/>
  <c r="O2709" i="3"/>
  <c r="O2710" i="3"/>
  <c r="O2711" i="3"/>
  <c r="O2712" i="3"/>
  <c r="O2713" i="3"/>
  <c r="O2714" i="3"/>
  <c r="O2715" i="3"/>
  <c r="O2716" i="3"/>
  <c r="O2717" i="3"/>
  <c r="O2718" i="3"/>
  <c r="O2719" i="3"/>
  <c r="O2720" i="3"/>
  <c r="O2721" i="3"/>
  <c r="O2722" i="3"/>
  <c r="O2723" i="3"/>
  <c r="O2724" i="3"/>
  <c r="O2725" i="3"/>
  <c r="O2726" i="3"/>
  <c r="O2727" i="3"/>
  <c r="O2728" i="3"/>
  <c r="O2729" i="3"/>
  <c r="O2730" i="3"/>
  <c r="O2731" i="3"/>
  <c r="O2732" i="3"/>
  <c r="O2733" i="3"/>
  <c r="O2734" i="3"/>
  <c r="O2735" i="3"/>
  <c r="O2736" i="3"/>
  <c r="O2737" i="3"/>
  <c r="O2738" i="3"/>
  <c r="O2739" i="3"/>
  <c r="O2740" i="3"/>
  <c r="O2741" i="3"/>
  <c r="O2742" i="3"/>
  <c r="O2743" i="3"/>
  <c r="O2744" i="3"/>
  <c r="O2745" i="3"/>
  <c r="O2746" i="3"/>
  <c r="O2747" i="3"/>
  <c r="O2748" i="3"/>
  <c r="O2749" i="3"/>
  <c r="O2750" i="3"/>
  <c r="O2751" i="3"/>
  <c r="O2752" i="3"/>
  <c r="O2753" i="3"/>
  <c r="O2754" i="3"/>
  <c r="O2755" i="3"/>
  <c r="O2756" i="3"/>
  <c r="O2757" i="3"/>
  <c r="O2758" i="3"/>
  <c r="O2759" i="3"/>
  <c r="O2760" i="3"/>
  <c r="O2761" i="3"/>
  <c r="O2762" i="3"/>
  <c r="O2763" i="3"/>
  <c r="O2764" i="3"/>
  <c r="O2765" i="3"/>
  <c r="O2766" i="3"/>
  <c r="O2767" i="3"/>
  <c r="O2768" i="3"/>
  <c r="O2769" i="3"/>
  <c r="O2770" i="3"/>
  <c r="O2771" i="3"/>
  <c r="O2772" i="3"/>
  <c r="O2773" i="3"/>
  <c r="O2774" i="3"/>
  <c r="O2775" i="3"/>
  <c r="O2776" i="3"/>
  <c r="O2777" i="3"/>
  <c r="O2778" i="3"/>
  <c r="O2779" i="3"/>
  <c r="O2780" i="3"/>
  <c r="O2781" i="3"/>
  <c r="O2782" i="3"/>
  <c r="O2783" i="3"/>
  <c r="O2784" i="3"/>
  <c r="O2785" i="3"/>
  <c r="O2786" i="3"/>
  <c r="O2787" i="3"/>
  <c r="O2788" i="3"/>
  <c r="O2789" i="3"/>
  <c r="O2790" i="3"/>
  <c r="O2791" i="3"/>
  <c r="O2792" i="3"/>
  <c r="O2793" i="3"/>
  <c r="O2794" i="3"/>
  <c r="O2795" i="3"/>
  <c r="O2796" i="3"/>
  <c r="O2797" i="3"/>
  <c r="O2798" i="3"/>
  <c r="O2799" i="3"/>
  <c r="O2800" i="3"/>
  <c r="O2801" i="3"/>
  <c r="O2802" i="3"/>
  <c r="O2803" i="3"/>
  <c r="O2804" i="3"/>
  <c r="O2805" i="3"/>
  <c r="O2806" i="3"/>
  <c r="O2807" i="3"/>
  <c r="O2808" i="3"/>
  <c r="O2809" i="3"/>
  <c r="O2810" i="3"/>
  <c r="O2811" i="3"/>
  <c r="O2812" i="3"/>
  <c r="O2813" i="3"/>
  <c r="O2814" i="3"/>
  <c r="O2815" i="3"/>
  <c r="O2816" i="3"/>
  <c r="O2817" i="3"/>
  <c r="O2818" i="3"/>
  <c r="O2819" i="3"/>
  <c r="O2820" i="3"/>
  <c r="O2821" i="3"/>
  <c r="O2822" i="3"/>
  <c r="O2823" i="3"/>
  <c r="O2824" i="3"/>
  <c r="O2825" i="3"/>
  <c r="O2826" i="3"/>
  <c r="O2827" i="3"/>
  <c r="O2828" i="3"/>
  <c r="O2829" i="3"/>
  <c r="O2830" i="3"/>
  <c r="O2831" i="3"/>
  <c r="O2832" i="3"/>
  <c r="O2833" i="3"/>
  <c r="O2834" i="3"/>
  <c r="O2835" i="3"/>
  <c r="O2836" i="3"/>
  <c r="O2837" i="3"/>
  <c r="O2838" i="3"/>
  <c r="O2839" i="3"/>
  <c r="O2840" i="3"/>
  <c r="O2841" i="3"/>
  <c r="O2842" i="3"/>
  <c r="O2843" i="3"/>
  <c r="O2844" i="3"/>
  <c r="O2845" i="3"/>
  <c r="O2846" i="3"/>
  <c r="O2847" i="3"/>
  <c r="O2848" i="3"/>
  <c r="O2849" i="3"/>
  <c r="O2850" i="3"/>
  <c r="O2851" i="3"/>
  <c r="O2852" i="3"/>
  <c r="O2853" i="3"/>
  <c r="O2854" i="3"/>
  <c r="O2855" i="3"/>
  <c r="O2856" i="3"/>
  <c r="O2857" i="3"/>
  <c r="O2858" i="3"/>
  <c r="O2859" i="3"/>
  <c r="O2860" i="3"/>
  <c r="O2861" i="3"/>
  <c r="O2862" i="3"/>
  <c r="O2863" i="3"/>
  <c r="O2864" i="3"/>
  <c r="O2865" i="3"/>
  <c r="O2866" i="3"/>
  <c r="O2867" i="3"/>
  <c r="O2868" i="3"/>
  <c r="O2869" i="3"/>
  <c r="O2870" i="3"/>
  <c r="O2871" i="3"/>
  <c r="O2872" i="3"/>
  <c r="O2873" i="3"/>
  <c r="O2874" i="3"/>
  <c r="O2875" i="3"/>
  <c r="O2876" i="3"/>
  <c r="O2877" i="3"/>
  <c r="O2878" i="3"/>
  <c r="O2879" i="3"/>
  <c r="O2880" i="3"/>
  <c r="O2881" i="3"/>
  <c r="O2882" i="3"/>
  <c r="O2883" i="3"/>
  <c r="O2884" i="3"/>
  <c r="O2885" i="3"/>
  <c r="O2886" i="3"/>
  <c r="O2887" i="3"/>
  <c r="O2888" i="3"/>
  <c r="O2889" i="3"/>
  <c r="O2890" i="3"/>
  <c r="O2891" i="3"/>
  <c r="O2892" i="3"/>
  <c r="O2893" i="3"/>
  <c r="O2894" i="3"/>
  <c r="O2895" i="3"/>
  <c r="O2896" i="3"/>
  <c r="O2897" i="3"/>
  <c r="O2898" i="3"/>
  <c r="O2899" i="3"/>
  <c r="O2900" i="3"/>
  <c r="O2901" i="3"/>
  <c r="O2902" i="3"/>
  <c r="O2903" i="3"/>
  <c r="O2904" i="3"/>
  <c r="O2905" i="3"/>
  <c r="O2906" i="3"/>
  <c r="O2907" i="3"/>
  <c r="O2908" i="3"/>
  <c r="O2909" i="3"/>
  <c r="O2910" i="3"/>
  <c r="O2911" i="3"/>
  <c r="O2912" i="3"/>
  <c r="O2913" i="3"/>
  <c r="O2914" i="3"/>
  <c r="O2915" i="3"/>
  <c r="O2916" i="3"/>
  <c r="O2917" i="3"/>
  <c r="O2918" i="3"/>
  <c r="O2919" i="3"/>
  <c r="O2920" i="3"/>
  <c r="O2921" i="3"/>
  <c r="O2922" i="3"/>
  <c r="O2923" i="3"/>
  <c r="O2924" i="3"/>
  <c r="O2925" i="3"/>
  <c r="O2926" i="3"/>
  <c r="O2927" i="3"/>
  <c r="O2928" i="3"/>
  <c r="O2929" i="3"/>
  <c r="O2930" i="3"/>
  <c r="O2931" i="3"/>
  <c r="O2932" i="3"/>
  <c r="O2933" i="3"/>
  <c r="O2934" i="3"/>
  <c r="O2935" i="3"/>
  <c r="O2936" i="3"/>
  <c r="O2937" i="3"/>
  <c r="O2938" i="3"/>
  <c r="O2939" i="3"/>
  <c r="O2940" i="3"/>
  <c r="O2941" i="3"/>
  <c r="O2942" i="3"/>
  <c r="O2943" i="3"/>
  <c r="O2944" i="3"/>
  <c r="O2945" i="3"/>
  <c r="O2946" i="3"/>
  <c r="O2947" i="3"/>
  <c r="O2948" i="3"/>
  <c r="O2949" i="3"/>
  <c r="O2950" i="3"/>
  <c r="O2951" i="3"/>
  <c r="O2952" i="3"/>
  <c r="O2953" i="3"/>
  <c r="O2954" i="3"/>
  <c r="O2955" i="3"/>
  <c r="O2956" i="3"/>
  <c r="O2957" i="3"/>
  <c r="O2958" i="3"/>
  <c r="O2959" i="3"/>
  <c r="O2960" i="3"/>
  <c r="O2961" i="3"/>
  <c r="O2962" i="3"/>
  <c r="O2963" i="3"/>
  <c r="O2964" i="3"/>
  <c r="O2965" i="3"/>
  <c r="O2966" i="3"/>
  <c r="O2967" i="3"/>
  <c r="O2968" i="3"/>
  <c r="O2969" i="3"/>
  <c r="O2970" i="3"/>
  <c r="O2971" i="3"/>
  <c r="O2972" i="3"/>
  <c r="O2973" i="3"/>
  <c r="O2974" i="3"/>
  <c r="O2975" i="3"/>
  <c r="O2976" i="3"/>
  <c r="O2977" i="3"/>
  <c r="O2978" i="3"/>
  <c r="O2979" i="3"/>
  <c r="O2980" i="3"/>
  <c r="O2981" i="3"/>
  <c r="O2982" i="3"/>
  <c r="O2983" i="3"/>
  <c r="O2984" i="3"/>
  <c r="O2985" i="3"/>
  <c r="O2986" i="3"/>
  <c r="O2987" i="3"/>
  <c r="O2988" i="3"/>
  <c r="O2989" i="3"/>
  <c r="O2990" i="3"/>
  <c r="O2991" i="3"/>
  <c r="O2992" i="3"/>
  <c r="O2993" i="3"/>
  <c r="O2994" i="3"/>
  <c r="O2995" i="3"/>
  <c r="O2996" i="3"/>
  <c r="O2997" i="3"/>
  <c r="O2998" i="3"/>
  <c r="O2999" i="3"/>
  <c r="O3000" i="3"/>
  <c r="O3001" i="3"/>
  <c r="O3002" i="3"/>
  <c r="O3003" i="3"/>
  <c r="O3004" i="3"/>
  <c r="O3005" i="3"/>
  <c r="O3006" i="3"/>
  <c r="O3007" i="3"/>
  <c r="O3008" i="3"/>
  <c r="O3009" i="3"/>
  <c r="O3010" i="3"/>
  <c r="O3011" i="3"/>
  <c r="O3012" i="3"/>
  <c r="O3013" i="3"/>
  <c r="O3014" i="3"/>
  <c r="O3015" i="3"/>
  <c r="O3016" i="3"/>
  <c r="O3017" i="3"/>
  <c r="O3018" i="3"/>
  <c r="O3019" i="3"/>
  <c r="O3020" i="3"/>
  <c r="O3021" i="3"/>
  <c r="O3022" i="3"/>
  <c r="O3023" i="3"/>
  <c r="O3024" i="3"/>
  <c r="O3025" i="3"/>
  <c r="O3026" i="3"/>
  <c r="O3027" i="3"/>
  <c r="O3028" i="3"/>
  <c r="O3029" i="3"/>
  <c r="O3030" i="3"/>
  <c r="O3031" i="3"/>
  <c r="O3032" i="3"/>
  <c r="O3033" i="3"/>
  <c r="O3034" i="3"/>
  <c r="O3035" i="3"/>
  <c r="O3036" i="3"/>
  <c r="O3037" i="3"/>
  <c r="O3038" i="3"/>
  <c r="O3039" i="3"/>
  <c r="O3040" i="3"/>
  <c r="O3041" i="3"/>
  <c r="O3042" i="3"/>
  <c r="O3043" i="3"/>
  <c r="O3044" i="3"/>
  <c r="O3045" i="3"/>
  <c r="O3046" i="3"/>
  <c r="O3047" i="3"/>
  <c r="O3048" i="3"/>
  <c r="O3049" i="3"/>
  <c r="O3050" i="3"/>
  <c r="O3051" i="3"/>
  <c r="O3052" i="3"/>
  <c r="O3053" i="3"/>
  <c r="O3054" i="3"/>
  <c r="O3055" i="3"/>
  <c r="O3056" i="3"/>
  <c r="O3057" i="3"/>
  <c r="O3058" i="3"/>
  <c r="O3059" i="3"/>
  <c r="O3060" i="3"/>
  <c r="O3061" i="3"/>
  <c r="O3062" i="3"/>
  <c r="O3063" i="3"/>
  <c r="O3064" i="3"/>
  <c r="O3065" i="3"/>
  <c r="O3066" i="3"/>
  <c r="O3067" i="3"/>
  <c r="O3068" i="3"/>
  <c r="O3069" i="3"/>
  <c r="O3070" i="3"/>
  <c r="O3071" i="3"/>
  <c r="O3072" i="3"/>
  <c r="O3073" i="3"/>
  <c r="O3074" i="3"/>
  <c r="O3075" i="3"/>
  <c r="O3076" i="3"/>
  <c r="O3077" i="3"/>
  <c r="O3078" i="3"/>
  <c r="O3079" i="3"/>
  <c r="O3080" i="3"/>
  <c r="O3081" i="3"/>
  <c r="O3082" i="3"/>
  <c r="O3083" i="3"/>
  <c r="O3084" i="3"/>
  <c r="O3085" i="3"/>
  <c r="O3086" i="3"/>
  <c r="O3087" i="3"/>
  <c r="O3088" i="3"/>
  <c r="O3089" i="3"/>
  <c r="O3090" i="3"/>
  <c r="O3091" i="3"/>
  <c r="O3092" i="3"/>
  <c r="O3093" i="3"/>
  <c r="O3094" i="3"/>
  <c r="O3095" i="3"/>
  <c r="O3096" i="3"/>
  <c r="O3097" i="3"/>
  <c r="O3098" i="3"/>
  <c r="O3099" i="3"/>
  <c r="O3100" i="3"/>
  <c r="O3101" i="3"/>
  <c r="O3102" i="3"/>
  <c r="O3103" i="3"/>
  <c r="O3104" i="3"/>
  <c r="O3105" i="3"/>
  <c r="O3106" i="3"/>
  <c r="O3107" i="3"/>
  <c r="O3108" i="3"/>
  <c r="O3109" i="3"/>
  <c r="O3110" i="3"/>
  <c r="O3111" i="3"/>
  <c r="O3112" i="3"/>
  <c r="O3113" i="3"/>
  <c r="O3114" i="3"/>
  <c r="O3115" i="3"/>
  <c r="O3116" i="3"/>
  <c r="O3117" i="3"/>
  <c r="O3118" i="3"/>
  <c r="O3119" i="3"/>
  <c r="O3120" i="3"/>
  <c r="O3121" i="3"/>
  <c r="O3122" i="3"/>
  <c r="O3123" i="3"/>
  <c r="O3124" i="3"/>
  <c r="O3125" i="3"/>
  <c r="O3126" i="3"/>
  <c r="O3127" i="3"/>
  <c r="O3128" i="3"/>
  <c r="O3129" i="3"/>
  <c r="O3130" i="3"/>
  <c r="O3131" i="3"/>
  <c r="O3132" i="3"/>
  <c r="O3133" i="3"/>
  <c r="O3134" i="3"/>
  <c r="O3135" i="3"/>
  <c r="O3136" i="3"/>
  <c r="O3137" i="3"/>
  <c r="O3138" i="3"/>
  <c r="O3139" i="3"/>
  <c r="O3140" i="3"/>
  <c r="O3141" i="3"/>
  <c r="O3142" i="3"/>
  <c r="O3143" i="3"/>
  <c r="O3144" i="3"/>
  <c r="O3145" i="3"/>
  <c r="O3146" i="3"/>
  <c r="O3147" i="3"/>
  <c r="O3148" i="3"/>
  <c r="O3149" i="3"/>
  <c r="O3150" i="3"/>
  <c r="O3151" i="3"/>
  <c r="O3152" i="3"/>
  <c r="O3153" i="3"/>
  <c r="O3154" i="3"/>
  <c r="O3155" i="3"/>
  <c r="O3156" i="3"/>
  <c r="O3157" i="3"/>
  <c r="O3158" i="3"/>
  <c r="O3159" i="3"/>
  <c r="O3160" i="3"/>
  <c r="O3161" i="3"/>
  <c r="O3162" i="3"/>
  <c r="O3163" i="3"/>
  <c r="O3164" i="3"/>
  <c r="O3165" i="3"/>
  <c r="O3166" i="3"/>
  <c r="O3167" i="3"/>
  <c r="O3168" i="3"/>
  <c r="O3169" i="3"/>
  <c r="O3170" i="3"/>
  <c r="O3171" i="3"/>
  <c r="O3172" i="3"/>
  <c r="O3173" i="3"/>
  <c r="O3174" i="3"/>
  <c r="O3175" i="3"/>
  <c r="O3176" i="3"/>
  <c r="O3177" i="3"/>
  <c r="O3178" i="3"/>
  <c r="O3179" i="3"/>
  <c r="O3180" i="3"/>
  <c r="O3181" i="3"/>
  <c r="O3182" i="3"/>
  <c r="O3183" i="3"/>
  <c r="O3184" i="3"/>
  <c r="O3185" i="3"/>
  <c r="O3186" i="3"/>
  <c r="O3187" i="3"/>
  <c r="O3188" i="3"/>
  <c r="O3189" i="3"/>
  <c r="O3190" i="3"/>
  <c r="O3191" i="3"/>
  <c r="O3192" i="3"/>
  <c r="O3193" i="3"/>
  <c r="O3194" i="3"/>
  <c r="O3195" i="3"/>
  <c r="O3196" i="3"/>
  <c r="O3197" i="3"/>
  <c r="O3198" i="3"/>
  <c r="O3199" i="3"/>
  <c r="O3200" i="3"/>
  <c r="O3201" i="3"/>
  <c r="O3202" i="3"/>
  <c r="O3203" i="3"/>
  <c r="O3204" i="3"/>
  <c r="O3205" i="3"/>
  <c r="O3206" i="3"/>
  <c r="O3207" i="3"/>
  <c r="O3208" i="3"/>
  <c r="O3209" i="3"/>
  <c r="O3210" i="3"/>
  <c r="O3211" i="3"/>
  <c r="O3212" i="3"/>
  <c r="O3213" i="3"/>
  <c r="O3214" i="3"/>
  <c r="O3215" i="3"/>
  <c r="O3216" i="3"/>
  <c r="O3217" i="3"/>
  <c r="O3218" i="3"/>
  <c r="O3219" i="3"/>
  <c r="O3220" i="3"/>
  <c r="O3221" i="3"/>
  <c r="O3222" i="3"/>
  <c r="O3223" i="3"/>
  <c r="O3224" i="3"/>
  <c r="O3225" i="3"/>
  <c r="O3226" i="3"/>
  <c r="O3227" i="3"/>
  <c r="O3228" i="3"/>
  <c r="O3229" i="3"/>
  <c r="O3230" i="3"/>
  <c r="O3231" i="3"/>
  <c r="O3232" i="3"/>
  <c r="O3233" i="3"/>
  <c r="O3234" i="3"/>
  <c r="O3235" i="3"/>
  <c r="O3236" i="3"/>
  <c r="O3237" i="3"/>
  <c r="O3238" i="3"/>
  <c r="O3239" i="3"/>
  <c r="O3240" i="3"/>
  <c r="O3241" i="3"/>
  <c r="O3242" i="3"/>
  <c r="O3243" i="3"/>
  <c r="O3244" i="3"/>
  <c r="O3245" i="3"/>
  <c r="O3246" i="3"/>
  <c r="O3247" i="3"/>
  <c r="O3248" i="3"/>
  <c r="O3249" i="3"/>
  <c r="O3250" i="3"/>
  <c r="O3251" i="3"/>
  <c r="O3252" i="3"/>
  <c r="O3253" i="3"/>
  <c r="O3254" i="3"/>
  <c r="O3255" i="3"/>
  <c r="O3256" i="3"/>
  <c r="O3257" i="3"/>
  <c r="O3258" i="3"/>
  <c r="O3259" i="3"/>
  <c r="O3260" i="3"/>
  <c r="O3261" i="3"/>
  <c r="O3262" i="3"/>
  <c r="O3263" i="3"/>
  <c r="O3264" i="3"/>
  <c r="O3265" i="3"/>
  <c r="O3266" i="3"/>
  <c r="O3267" i="3"/>
  <c r="O3268" i="3"/>
  <c r="O3269" i="3"/>
  <c r="O3270" i="3"/>
  <c r="O3271" i="3"/>
  <c r="O3272" i="3"/>
  <c r="O3273" i="3"/>
  <c r="O3274" i="3"/>
  <c r="O3275" i="3"/>
  <c r="O3276" i="3"/>
  <c r="O3277" i="3"/>
  <c r="O3278" i="3"/>
  <c r="O3279" i="3"/>
  <c r="O3280" i="3"/>
  <c r="O3281" i="3"/>
  <c r="O3282" i="3"/>
  <c r="O3283" i="3"/>
  <c r="O3284" i="3"/>
  <c r="O3285" i="3"/>
  <c r="O3286" i="3"/>
  <c r="O3287" i="3"/>
  <c r="O3288" i="3"/>
  <c r="O3289" i="3"/>
  <c r="O3290" i="3"/>
  <c r="O3291" i="3"/>
  <c r="O3292" i="3"/>
  <c r="O3293" i="3"/>
  <c r="O3294" i="3"/>
  <c r="O3295" i="3"/>
  <c r="O3296" i="3"/>
  <c r="O3297" i="3"/>
  <c r="O3298" i="3"/>
  <c r="O3299" i="3"/>
  <c r="O3300" i="3"/>
  <c r="O3301" i="3"/>
  <c r="O3302" i="3"/>
  <c r="O3303" i="3"/>
  <c r="O3304" i="3"/>
  <c r="O3305" i="3"/>
  <c r="O3306" i="3"/>
  <c r="O3307" i="3"/>
  <c r="O3308" i="3"/>
  <c r="O3309" i="3"/>
  <c r="O3310" i="3"/>
  <c r="O3311" i="3"/>
  <c r="O3312" i="3"/>
  <c r="O3313" i="3"/>
  <c r="O3314" i="3"/>
  <c r="O3315" i="3"/>
  <c r="O3316" i="3"/>
  <c r="O3317" i="3"/>
  <c r="O3318" i="3"/>
  <c r="O3319" i="3"/>
  <c r="O3320" i="3"/>
  <c r="O3321" i="3"/>
  <c r="O3322" i="3"/>
  <c r="O3323" i="3"/>
  <c r="O3324" i="3"/>
  <c r="O3325" i="3"/>
  <c r="O3326" i="3"/>
  <c r="O3327" i="3"/>
  <c r="O3328" i="3"/>
  <c r="O3329" i="3"/>
  <c r="O3330" i="3"/>
  <c r="O3331" i="3"/>
  <c r="O3332" i="3"/>
  <c r="O3333" i="3"/>
  <c r="O3334" i="3"/>
  <c r="O3335" i="3"/>
  <c r="O3336" i="3"/>
  <c r="O3337" i="3"/>
  <c r="O3338" i="3"/>
  <c r="O3339" i="3"/>
  <c r="O3340" i="3"/>
  <c r="O3341" i="3"/>
  <c r="O3342" i="3"/>
  <c r="O3343" i="3"/>
  <c r="O3344" i="3"/>
  <c r="O3345" i="3"/>
  <c r="O3346" i="3"/>
  <c r="O3347" i="3"/>
  <c r="O3348" i="3"/>
  <c r="O3349" i="3"/>
  <c r="O3350" i="3"/>
  <c r="O3351" i="3"/>
  <c r="O3352" i="3"/>
  <c r="O3353" i="3"/>
  <c r="O3354" i="3"/>
  <c r="O3355" i="3"/>
  <c r="O3356" i="3"/>
  <c r="O3357" i="3"/>
  <c r="O3358" i="3"/>
  <c r="O3359" i="3"/>
  <c r="O3360" i="3"/>
  <c r="O3361" i="3"/>
  <c r="O3362" i="3"/>
  <c r="O3363" i="3"/>
  <c r="O3364" i="3"/>
  <c r="O3365" i="3"/>
  <c r="O3366" i="3"/>
  <c r="O3367" i="3"/>
  <c r="O3368" i="3"/>
  <c r="O3369" i="3"/>
  <c r="O3370" i="3"/>
  <c r="O3371" i="3"/>
  <c r="O3372" i="3"/>
  <c r="O3373" i="3"/>
  <c r="O3374" i="3"/>
  <c r="O3375" i="3"/>
  <c r="O3376" i="3"/>
  <c r="O3377" i="3"/>
  <c r="O3378" i="3"/>
  <c r="O3379" i="3"/>
  <c r="O3380" i="3"/>
  <c r="O3381" i="3"/>
  <c r="O3382" i="3"/>
  <c r="O3383" i="3"/>
  <c r="O3384" i="3"/>
  <c r="O3385" i="3"/>
  <c r="O3386" i="3"/>
  <c r="O3387" i="3"/>
  <c r="O3388" i="3"/>
  <c r="O3389" i="3"/>
  <c r="O3390" i="3"/>
  <c r="O3391" i="3"/>
  <c r="O3392" i="3"/>
  <c r="O3393" i="3"/>
  <c r="O3394" i="3"/>
  <c r="O3395" i="3"/>
  <c r="O3396" i="3"/>
  <c r="O3397" i="3"/>
  <c r="O3398" i="3"/>
  <c r="O3399" i="3"/>
  <c r="O3400" i="3"/>
  <c r="O3401" i="3"/>
  <c r="O3402" i="3"/>
  <c r="O3403" i="3"/>
  <c r="O3404" i="3"/>
  <c r="O3405" i="3"/>
  <c r="O3406" i="3"/>
  <c r="O3407" i="3"/>
  <c r="O3408" i="3"/>
  <c r="O3409" i="3"/>
  <c r="O3410" i="3"/>
  <c r="O3411" i="3"/>
  <c r="O3412" i="3"/>
  <c r="O3413" i="3"/>
  <c r="O3414" i="3"/>
  <c r="O3415" i="3"/>
  <c r="O3416" i="3"/>
  <c r="O3417" i="3"/>
  <c r="O3418" i="3"/>
  <c r="O3419" i="3"/>
  <c r="O3420" i="3"/>
  <c r="O3421" i="3"/>
  <c r="O3422" i="3"/>
  <c r="O3423" i="3"/>
  <c r="O3424" i="3"/>
  <c r="O3425" i="3"/>
  <c r="O3426" i="3"/>
  <c r="O3427" i="3"/>
  <c r="O3428" i="3"/>
  <c r="O3429" i="3"/>
  <c r="O3430" i="3"/>
  <c r="O3431" i="3"/>
  <c r="O3432" i="3"/>
  <c r="O3433" i="3"/>
  <c r="O3434" i="3"/>
  <c r="O3435" i="3"/>
  <c r="O3436" i="3"/>
  <c r="O3437" i="3"/>
  <c r="O3438" i="3"/>
  <c r="O3439" i="3"/>
  <c r="O3440" i="3"/>
  <c r="O3441" i="3"/>
  <c r="O3442" i="3"/>
  <c r="O3443" i="3"/>
  <c r="O3444" i="3"/>
  <c r="O3445" i="3"/>
  <c r="O3446" i="3"/>
  <c r="O3447" i="3"/>
  <c r="O3448" i="3"/>
  <c r="O3449" i="3"/>
  <c r="O3450" i="3"/>
  <c r="O3451" i="3"/>
  <c r="O3452" i="3"/>
  <c r="O3453" i="3"/>
  <c r="O3454" i="3"/>
  <c r="O3455" i="3"/>
  <c r="O3456" i="3"/>
  <c r="O3457" i="3"/>
  <c r="O3458" i="3"/>
  <c r="O3459" i="3"/>
  <c r="O3460" i="3"/>
  <c r="O3461" i="3"/>
  <c r="O3462" i="3"/>
  <c r="O3463" i="3"/>
  <c r="O3464" i="3"/>
  <c r="O3465" i="3"/>
  <c r="O3466" i="3"/>
  <c r="O3467" i="3"/>
  <c r="O3468" i="3"/>
  <c r="O3469" i="3"/>
  <c r="O3470" i="3"/>
  <c r="O3471" i="3"/>
  <c r="O3472" i="3"/>
  <c r="O3473" i="3"/>
  <c r="O3474" i="3"/>
  <c r="O3475" i="3"/>
  <c r="O3476" i="3"/>
  <c r="O3477" i="3"/>
  <c r="O3478" i="3"/>
  <c r="O3479" i="3"/>
  <c r="O3480" i="3"/>
  <c r="O3481" i="3"/>
  <c r="O3482" i="3"/>
  <c r="O3483" i="3"/>
  <c r="O3484" i="3"/>
  <c r="O3485" i="3"/>
  <c r="O3486" i="3"/>
  <c r="O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N1483" i="3"/>
  <c r="N1484" i="3"/>
  <c r="N1485" i="3"/>
  <c r="N1486" i="3"/>
  <c r="N1487" i="3"/>
  <c r="N1488" i="3"/>
  <c r="N1489" i="3"/>
  <c r="N1490" i="3"/>
  <c r="N1491" i="3"/>
  <c r="N1492" i="3"/>
  <c r="N1493" i="3"/>
  <c r="N1494" i="3"/>
  <c r="N1495" i="3"/>
  <c r="N1496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N1548" i="3"/>
  <c r="N1549" i="3"/>
  <c r="N1550" i="3"/>
  <c r="N1551" i="3"/>
  <c r="N1552" i="3"/>
  <c r="N1553" i="3"/>
  <c r="N1554" i="3"/>
  <c r="N1555" i="3"/>
  <c r="N1556" i="3"/>
  <c r="N1557" i="3"/>
  <c r="N1558" i="3"/>
  <c r="N1559" i="3"/>
  <c r="N1560" i="3"/>
  <c r="N1561" i="3"/>
  <c r="N1562" i="3"/>
  <c r="N1563" i="3"/>
  <c r="N1564" i="3"/>
  <c r="N1565" i="3"/>
  <c r="N1566" i="3"/>
  <c r="N1567" i="3"/>
  <c r="N1568" i="3"/>
  <c r="N1569" i="3"/>
  <c r="N1570" i="3"/>
  <c r="N1571" i="3"/>
  <c r="N1572" i="3"/>
  <c r="N1573" i="3"/>
  <c r="N1574" i="3"/>
  <c r="N1575" i="3"/>
  <c r="N1576" i="3"/>
  <c r="N1577" i="3"/>
  <c r="N1578" i="3"/>
  <c r="N1579" i="3"/>
  <c r="N1580" i="3"/>
  <c r="N1581" i="3"/>
  <c r="N1582" i="3"/>
  <c r="N1583" i="3"/>
  <c r="N1584" i="3"/>
  <c r="N1585" i="3"/>
  <c r="N1586" i="3"/>
  <c r="N1587" i="3"/>
  <c r="N1588" i="3"/>
  <c r="N1589" i="3"/>
  <c r="N1590" i="3"/>
  <c r="N1591" i="3"/>
  <c r="N1592" i="3"/>
  <c r="N1593" i="3"/>
  <c r="N1594" i="3"/>
  <c r="N1595" i="3"/>
  <c r="N1596" i="3"/>
  <c r="N1597" i="3"/>
  <c r="N1598" i="3"/>
  <c r="N1599" i="3"/>
  <c r="N1600" i="3"/>
  <c r="N1601" i="3"/>
  <c r="N1602" i="3"/>
  <c r="N1603" i="3"/>
  <c r="N1604" i="3"/>
  <c r="N1605" i="3"/>
  <c r="N1606" i="3"/>
  <c r="N1607" i="3"/>
  <c r="N1608" i="3"/>
  <c r="N1609" i="3"/>
  <c r="N1610" i="3"/>
  <c r="N1611" i="3"/>
  <c r="N1612" i="3"/>
  <c r="N1613" i="3"/>
  <c r="N1614" i="3"/>
  <c r="N1615" i="3"/>
  <c r="N1616" i="3"/>
  <c r="N1617" i="3"/>
  <c r="N1618" i="3"/>
  <c r="N1619" i="3"/>
  <c r="N1620" i="3"/>
  <c r="N1621" i="3"/>
  <c r="N1622" i="3"/>
  <c r="N1623" i="3"/>
  <c r="N1624" i="3"/>
  <c r="N1625" i="3"/>
  <c r="N1626" i="3"/>
  <c r="N1627" i="3"/>
  <c r="N1628" i="3"/>
  <c r="N1629" i="3"/>
  <c r="N1630" i="3"/>
  <c r="N1631" i="3"/>
  <c r="N1632" i="3"/>
  <c r="N1633" i="3"/>
  <c r="N1634" i="3"/>
  <c r="N1635" i="3"/>
  <c r="N1636" i="3"/>
  <c r="N1637" i="3"/>
  <c r="N1638" i="3"/>
  <c r="N1639" i="3"/>
  <c r="N1640" i="3"/>
  <c r="N1641" i="3"/>
  <c r="N1642" i="3"/>
  <c r="N1643" i="3"/>
  <c r="N1644" i="3"/>
  <c r="N1645" i="3"/>
  <c r="N1646" i="3"/>
  <c r="N1647" i="3"/>
  <c r="N1648" i="3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N1662" i="3"/>
  <c r="N1663" i="3"/>
  <c r="N1664" i="3"/>
  <c r="N1665" i="3"/>
  <c r="N1666" i="3"/>
  <c r="N1667" i="3"/>
  <c r="N1668" i="3"/>
  <c r="N1669" i="3"/>
  <c r="N1670" i="3"/>
  <c r="N1671" i="3"/>
  <c r="N1672" i="3"/>
  <c r="N1673" i="3"/>
  <c r="N1674" i="3"/>
  <c r="N1675" i="3"/>
  <c r="N1676" i="3"/>
  <c r="N1677" i="3"/>
  <c r="N1678" i="3"/>
  <c r="N1679" i="3"/>
  <c r="N1680" i="3"/>
  <c r="N1681" i="3"/>
  <c r="N1682" i="3"/>
  <c r="N1683" i="3"/>
  <c r="N1684" i="3"/>
  <c r="N1685" i="3"/>
  <c r="N1686" i="3"/>
  <c r="N1687" i="3"/>
  <c r="N1688" i="3"/>
  <c r="N1689" i="3"/>
  <c r="N1690" i="3"/>
  <c r="N1691" i="3"/>
  <c r="N1692" i="3"/>
  <c r="N1693" i="3"/>
  <c r="N1694" i="3"/>
  <c r="N1695" i="3"/>
  <c r="N1696" i="3"/>
  <c r="N1697" i="3"/>
  <c r="N1698" i="3"/>
  <c r="N1699" i="3"/>
  <c r="N1700" i="3"/>
  <c r="N1701" i="3"/>
  <c r="N1702" i="3"/>
  <c r="N1703" i="3"/>
  <c r="N1704" i="3"/>
  <c r="N1705" i="3"/>
  <c r="N1706" i="3"/>
  <c r="N1707" i="3"/>
  <c r="N1708" i="3"/>
  <c r="N1709" i="3"/>
  <c r="N1710" i="3"/>
  <c r="N1711" i="3"/>
  <c r="N1712" i="3"/>
  <c r="N1713" i="3"/>
  <c r="N1714" i="3"/>
  <c r="N1715" i="3"/>
  <c r="N1716" i="3"/>
  <c r="N1717" i="3"/>
  <c r="N1718" i="3"/>
  <c r="N1719" i="3"/>
  <c r="N1720" i="3"/>
  <c r="N1721" i="3"/>
  <c r="N1722" i="3"/>
  <c r="N1723" i="3"/>
  <c r="N1724" i="3"/>
  <c r="N1725" i="3"/>
  <c r="N1726" i="3"/>
  <c r="N1727" i="3"/>
  <c r="N1728" i="3"/>
  <c r="N1729" i="3"/>
  <c r="N1730" i="3"/>
  <c r="N1731" i="3"/>
  <c r="N1732" i="3"/>
  <c r="N1733" i="3"/>
  <c r="N1734" i="3"/>
  <c r="N1735" i="3"/>
  <c r="N1736" i="3"/>
  <c r="N1737" i="3"/>
  <c r="N1738" i="3"/>
  <c r="N1739" i="3"/>
  <c r="N1740" i="3"/>
  <c r="N1741" i="3"/>
  <c r="N1742" i="3"/>
  <c r="N1743" i="3"/>
  <c r="N1744" i="3"/>
  <c r="N1745" i="3"/>
  <c r="N1746" i="3"/>
  <c r="N1747" i="3"/>
  <c r="N1748" i="3"/>
  <c r="N1749" i="3"/>
  <c r="N1750" i="3"/>
  <c r="N1751" i="3"/>
  <c r="N1752" i="3"/>
  <c r="N1753" i="3"/>
  <c r="N1754" i="3"/>
  <c r="N1755" i="3"/>
  <c r="N1756" i="3"/>
  <c r="N1757" i="3"/>
  <c r="N1758" i="3"/>
  <c r="N1759" i="3"/>
  <c r="N1760" i="3"/>
  <c r="N1761" i="3"/>
  <c r="N1762" i="3"/>
  <c r="N1763" i="3"/>
  <c r="N1764" i="3"/>
  <c r="N1765" i="3"/>
  <c r="N1766" i="3"/>
  <c r="N1767" i="3"/>
  <c r="N1768" i="3"/>
  <c r="N1769" i="3"/>
  <c r="N1770" i="3"/>
  <c r="N1771" i="3"/>
  <c r="N1772" i="3"/>
  <c r="N1773" i="3"/>
  <c r="N1774" i="3"/>
  <c r="N1775" i="3"/>
  <c r="N1776" i="3"/>
  <c r="N1777" i="3"/>
  <c r="N1778" i="3"/>
  <c r="N1779" i="3"/>
  <c r="N1780" i="3"/>
  <c r="N1781" i="3"/>
  <c r="N1782" i="3"/>
  <c r="N1783" i="3"/>
  <c r="N1784" i="3"/>
  <c r="N1785" i="3"/>
  <c r="N1786" i="3"/>
  <c r="N1787" i="3"/>
  <c r="N1788" i="3"/>
  <c r="N1789" i="3"/>
  <c r="N1790" i="3"/>
  <c r="N1791" i="3"/>
  <c r="N1792" i="3"/>
  <c r="N1793" i="3"/>
  <c r="N1794" i="3"/>
  <c r="N1795" i="3"/>
  <c r="N1796" i="3"/>
  <c r="N1797" i="3"/>
  <c r="N1798" i="3"/>
  <c r="N1799" i="3"/>
  <c r="N1800" i="3"/>
  <c r="N1801" i="3"/>
  <c r="N1802" i="3"/>
  <c r="N1803" i="3"/>
  <c r="N1804" i="3"/>
  <c r="N1805" i="3"/>
  <c r="N1806" i="3"/>
  <c r="N1807" i="3"/>
  <c r="N1808" i="3"/>
  <c r="N1809" i="3"/>
  <c r="N1810" i="3"/>
  <c r="N1811" i="3"/>
  <c r="N1812" i="3"/>
  <c r="N1813" i="3"/>
  <c r="N1814" i="3"/>
  <c r="N1815" i="3"/>
  <c r="N1816" i="3"/>
  <c r="N1817" i="3"/>
  <c r="N1818" i="3"/>
  <c r="N1819" i="3"/>
  <c r="N1820" i="3"/>
  <c r="N1821" i="3"/>
  <c r="N1822" i="3"/>
  <c r="N1823" i="3"/>
  <c r="N1824" i="3"/>
  <c r="N1825" i="3"/>
  <c r="N1826" i="3"/>
  <c r="N1827" i="3"/>
  <c r="N1828" i="3"/>
  <c r="N1829" i="3"/>
  <c r="N1830" i="3"/>
  <c r="N1831" i="3"/>
  <c r="N1832" i="3"/>
  <c r="N1833" i="3"/>
  <c r="N1834" i="3"/>
  <c r="N1835" i="3"/>
  <c r="N1836" i="3"/>
  <c r="N1837" i="3"/>
  <c r="N1838" i="3"/>
  <c r="N1839" i="3"/>
  <c r="N1840" i="3"/>
  <c r="N1841" i="3"/>
  <c r="N1842" i="3"/>
  <c r="N1843" i="3"/>
  <c r="N1844" i="3"/>
  <c r="N1845" i="3"/>
  <c r="N1846" i="3"/>
  <c r="N1847" i="3"/>
  <c r="N1848" i="3"/>
  <c r="N1849" i="3"/>
  <c r="N1850" i="3"/>
  <c r="N1851" i="3"/>
  <c r="N1852" i="3"/>
  <c r="N1853" i="3"/>
  <c r="N1854" i="3"/>
  <c r="N1855" i="3"/>
  <c r="N1856" i="3"/>
  <c r="N1857" i="3"/>
  <c r="N1858" i="3"/>
  <c r="N1859" i="3"/>
  <c r="N1860" i="3"/>
  <c r="N1861" i="3"/>
  <c r="N1862" i="3"/>
  <c r="N1863" i="3"/>
  <c r="N1864" i="3"/>
  <c r="N1865" i="3"/>
  <c r="N1866" i="3"/>
  <c r="N1867" i="3"/>
  <c r="N1868" i="3"/>
  <c r="N1869" i="3"/>
  <c r="N1870" i="3"/>
  <c r="N1871" i="3"/>
  <c r="N1872" i="3"/>
  <c r="N1873" i="3"/>
  <c r="N1874" i="3"/>
  <c r="N1875" i="3"/>
  <c r="N1876" i="3"/>
  <c r="N1877" i="3"/>
  <c r="N1878" i="3"/>
  <c r="N1879" i="3"/>
  <c r="N1880" i="3"/>
  <c r="N1881" i="3"/>
  <c r="N1882" i="3"/>
  <c r="N1883" i="3"/>
  <c r="N1884" i="3"/>
  <c r="N1885" i="3"/>
  <c r="N1886" i="3"/>
  <c r="N1887" i="3"/>
  <c r="N1888" i="3"/>
  <c r="N1889" i="3"/>
  <c r="N1890" i="3"/>
  <c r="N1891" i="3"/>
  <c r="N1892" i="3"/>
  <c r="N1893" i="3"/>
  <c r="N1894" i="3"/>
  <c r="N1895" i="3"/>
  <c r="N1896" i="3"/>
  <c r="N1897" i="3"/>
  <c r="N1898" i="3"/>
  <c r="N1899" i="3"/>
  <c r="N1900" i="3"/>
  <c r="N1901" i="3"/>
  <c r="N1902" i="3"/>
  <c r="N1903" i="3"/>
  <c r="N1904" i="3"/>
  <c r="N1905" i="3"/>
  <c r="N1906" i="3"/>
  <c r="N1907" i="3"/>
  <c r="N1908" i="3"/>
  <c r="N1909" i="3"/>
  <c r="N1910" i="3"/>
  <c r="N1911" i="3"/>
  <c r="N1912" i="3"/>
  <c r="N1913" i="3"/>
  <c r="N1914" i="3"/>
  <c r="N1915" i="3"/>
  <c r="N1916" i="3"/>
  <c r="N1917" i="3"/>
  <c r="N1918" i="3"/>
  <c r="N1919" i="3"/>
  <c r="N1920" i="3"/>
  <c r="N1921" i="3"/>
  <c r="N1922" i="3"/>
  <c r="N1923" i="3"/>
  <c r="N1924" i="3"/>
  <c r="N1925" i="3"/>
  <c r="N1926" i="3"/>
  <c r="N1927" i="3"/>
  <c r="N1928" i="3"/>
  <c r="N1929" i="3"/>
  <c r="N1930" i="3"/>
  <c r="N1931" i="3"/>
  <c r="N1932" i="3"/>
  <c r="N1933" i="3"/>
  <c r="N1934" i="3"/>
  <c r="N1935" i="3"/>
  <c r="N1936" i="3"/>
  <c r="N1937" i="3"/>
  <c r="N1938" i="3"/>
  <c r="N1939" i="3"/>
  <c r="N1940" i="3"/>
  <c r="N1941" i="3"/>
  <c r="N1942" i="3"/>
  <c r="N1943" i="3"/>
  <c r="N1944" i="3"/>
  <c r="N1945" i="3"/>
  <c r="N1946" i="3"/>
  <c r="N1947" i="3"/>
  <c r="N1948" i="3"/>
  <c r="N1949" i="3"/>
  <c r="N1950" i="3"/>
  <c r="N1951" i="3"/>
  <c r="N1952" i="3"/>
  <c r="N1953" i="3"/>
  <c r="N1954" i="3"/>
  <c r="N1955" i="3"/>
  <c r="N1956" i="3"/>
  <c r="N1957" i="3"/>
  <c r="N1958" i="3"/>
  <c r="N1959" i="3"/>
  <c r="N1960" i="3"/>
  <c r="N1961" i="3"/>
  <c r="N1962" i="3"/>
  <c r="N1963" i="3"/>
  <c r="N1964" i="3"/>
  <c r="N1965" i="3"/>
  <c r="N1966" i="3"/>
  <c r="N1967" i="3"/>
  <c r="N1968" i="3"/>
  <c r="N1969" i="3"/>
  <c r="N1970" i="3"/>
  <c r="N1971" i="3"/>
  <c r="N1972" i="3"/>
  <c r="N1973" i="3"/>
  <c r="N1974" i="3"/>
  <c r="N1975" i="3"/>
  <c r="N1976" i="3"/>
  <c r="N1977" i="3"/>
  <c r="N1978" i="3"/>
  <c r="N1979" i="3"/>
  <c r="N1980" i="3"/>
  <c r="N1981" i="3"/>
  <c r="N1982" i="3"/>
  <c r="N1983" i="3"/>
  <c r="N1984" i="3"/>
  <c r="N1985" i="3"/>
  <c r="N1986" i="3"/>
  <c r="N1987" i="3"/>
  <c r="N1988" i="3"/>
  <c r="N1989" i="3"/>
  <c r="N1990" i="3"/>
  <c r="N1991" i="3"/>
  <c r="N1992" i="3"/>
  <c r="N1993" i="3"/>
  <c r="N1994" i="3"/>
  <c r="N1995" i="3"/>
  <c r="N1996" i="3"/>
  <c r="N1997" i="3"/>
  <c r="N1998" i="3"/>
  <c r="N1999" i="3"/>
  <c r="N2000" i="3"/>
  <c r="N2001" i="3"/>
  <c r="N2002" i="3"/>
  <c r="N2003" i="3"/>
  <c r="N2004" i="3"/>
  <c r="N2005" i="3"/>
  <c r="N2006" i="3"/>
  <c r="N2007" i="3"/>
  <c r="N2008" i="3"/>
  <c r="N2009" i="3"/>
  <c r="N2010" i="3"/>
  <c r="N2011" i="3"/>
  <c r="N2012" i="3"/>
  <c r="N2013" i="3"/>
  <c r="N2014" i="3"/>
  <c r="N2015" i="3"/>
  <c r="N2016" i="3"/>
  <c r="N2017" i="3"/>
  <c r="N2018" i="3"/>
  <c r="N2019" i="3"/>
  <c r="N2020" i="3"/>
  <c r="N2021" i="3"/>
  <c r="N2022" i="3"/>
  <c r="N2023" i="3"/>
  <c r="N2024" i="3"/>
  <c r="N2025" i="3"/>
  <c r="N2026" i="3"/>
  <c r="N2027" i="3"/>
  <c r="N2028" i="3"/>
  <c r="N2029" i="3"/>
  <c r="N2030" i="3"/>
  <c r="N2031" i="3"/>
  <c r="N2032" i="3"/>
  <c r="N2033" i="3"/>
  <c r="N2034" i="3"/>
  <c r="N2035" i="3"/>
  <c r="N2036" i="3"/>
  <c r="N2037" i="3"/>
  <c r="N2038" i="3"/>
  <c r="N2039" i="3"/>
  <c r="N2040" i="3"/>
  <c r="N2041" i="3"/>
  <c r="N2042" i="3"/>
  <c r="N2043" i="3"/>
  <c r="N2044" i="3"/>
  <c r="N2045" i="3"/>
  <c r="N2046" i="3"/>
  <c r="N2047" i="3"/>
  <c r="N2048" i="3"/>
  <c r="N2049" i="3"/>
  <c r="N2050" i="3"/>
  <c r="N2051" i="3"/>
  <c r="N2052" i="3"/>
  <c r="N2053" i="3"/>
  <c r="N2054" i="3"/>
  <c r="N2055" i="3"/>
  <c r="N2056" i="3"/>
  <c r="N2057" i="3"/>
  <c r="N2058" i="3"/>
  <c r="N2059" i="3"/>
  <c r="N2060" i="3"/>
  <c r="N2061" i="3"/>
  <c r="N2062" i="3"/>
  <c r="N2063" i="3"/>
  <c r="N2064" i="3"/>
  <c r="N2065" i="3"/>
  <c r="N2066" i="3"/>
  <c r="N2067" i="3"/>
  <c r="N2068" i="3"/>
  <c r="N2069" i="3"/>
  <c r="N2070" i="3"/>
  <c r="N2071" i="3"/>
  <c r="N2072" i="3"/>
  <c r="N2073" i="3"/>
  <c r="N2074" i="3"/>
  <c r="N2075" i="3"/>
  <c r="N2076" i="3"/>
  <c r="N2077" i="3"/>
  <c r="N2078" i="3"/>
  <c r="N2079" i="3"/>
  <c r="N2080" i="3"/>
  <c r="N2081" i="3"/>
  <c r="N2082" i="3"/>
  <c r="N2083" i="3"/>
  <c r="N2084" i="3"/>
  <c r="N2085" i="3"/>
  <c r="N2086" i="3"/>
  <c r="N2087" i="3"/>
  <c r="N2088" i="3"/>
  <c r="N2089" i="3"/>
  <c r="N2090" i="3"/>
  <c r="N2091" i="3"/>
  <c r="N2092" i="3"/>
  <c r="N2093" i="3"/>
  <c r="N2094" i="3"/>
  <c r="N2095" i="3"/>
  <c r="N2096" i="3"/>
  <c r="N2097" i="3"/>
  <c r="N2098" i="3"/>
  <c r="N2099" i="3"/>
  <c r="N2100" i="3"/>
  <c r="N2101" i="3"/>
  <c r="N2102" i="3"/>
  <c r="N2103" i="3"/>
  <c r="N2104" i="3"/>
  <c r="N2105" i="3"/>
  <c r="N2106" i="3"/>
  <c r="N2107" i="3"/>
  <c r="N2108" i="3"/>
  <c r="N2109" i="3"/>
  <c r="N2110" i="3"/>
  <c r="N2111" i="3"/>
  <c r="N2112" i="3"/>
  <c r="N2113" i="3"/>
  <c r="N2114" i="3"/>
  <c r="N2115" i="3"/>
  <c r="N2116" i="3"/>
  <c r="N2117" i="3"/>
  <c r="N2118" i="3"/>
  <c r="N2119" i="3"/>
  <c r="N2120" i="3"/>
  <c r="N2121" i="3"/>
  <c r="N2122" i="3"/>
  <c r="N2123" i="3"/>
  <c r="N2124" i="3"/>
  <c r="N2125" i="3"/>
  <c r="N2126" i="3"/>
  <c r="N2127" i="3"/>
  <c r="N2128" i="3"/>
  <c r="N2129" i="3"/>
  <c r="N2130" i="3"/>
  <c r="N2131" i="3"/>
  <c r="N2132" i="3"/>
  <c r="N2133" i="3"/>
  <c r="N2134" i="3"/>
  <c r="N2135" i="3"/>
  <c r="N2136" i="3"/>
  <c r="N2137" i="3"/>
  <c r="N2138" i="3"/>
  <c r="N2139" i="3"/>
  <c r="N2140" i="3"/>
  <c r="N2141" i="3"/>
  <c r="N2142" i="3"/>
  <c r="N2143" i="3"/>
  <c r="N2144" i="3"/>
  <c r="N2145" i="3"/>
  <c r="N2146" i="3"/>
  <c r="N2147" i="3"/>
  <c r="N2148" i="3"/>
  <c r="N2149" i="3"/>
  <c r="N2150" i="3"/>
  <c r="N2151" i="3"/>
  <c r="N2152" i="3"/>
  <c r="N2153" i="3"/>
  <c r="N2154" i="3"/>
  <c r="N2155" i="3"/>
  <c r="N2156" i="3"/>
  <c r="N2157" i="3"/>
  <c r="N2158" i="3"/>
  <c r="N2159" i="3"/>
  <c r="N2160" i="3"/>
  <c r="N2161" i="3"/>
  <c r="N2162" i="3"/>
  <c r="N2163" i="3"/>
  <c r="N2164" i="3"/>
  <c r="N2165" i="3"/>
  <c r="N2166" i="3"/>
  <c r="N2167" i="3"/>
  <c r="N2168" i="3"/>
  <c r="N2169" i="3"/>
  <c r="N2170" i="3"/>
  <c r="N2171" i="3"/>
  <c r="N2172" i="3"/>
  <c r="N2173" i="3"/>
  <c r="N2174" i="3"/>
  <c r="N2175" i="3"/>
  <c r="N2176" i="3"/>
  <c r="N2177" i="3"/>
  <c r="N2178" i="3"/>
  <c r="N2179" i="3"/>
  <c r="N2180" i="3"/>
  <c r="N2181" i="3"/>
  <c r="N2182" i="3"/>
  <c r="N2183" i="3"/>
  <c r="N2184" i="3"/>
  <c r="N2185" i="3"/>
  <c r="N2186" i="3"/>
  <c r="N2187" i="3"/>
  <c r="N2188" i="3"/>
  <c r="N2189" i="3"/>
  <c r="N2190" i="3"/>
  <c r="N2191" i="3"/>
  <c r="N2192" i="3"/>
  <c r="N2193" i="3"/>
  <c r="N2194" i="3"/>
  <c r="N2195" i="3"/>
  <c r="N2196" i="3"/>
  <c r="N2197" i="3"/>
  <c r="N2198" i="3"/>
  <c r="N2199" i="3"/>
  <c r="N2200" i="3"/>
  <c r="N2201" i="3"/>
  <c r="N2202" i="3"/>
  <c r="N2203" i="3"/>
  <c r="N2204" i="3"/>
  <c r="N2205" i="3"/>
  <c r="N2206" i="3"/>
  <c r="N2207" i="3"/>
  <c r="N2208" i="3"/>
  <c r="N2209" i="3"/>
  <c r="N2210" i="3"/>
  <c r="N2211" i="3"/>
  <c r="N2212" i="3"/>
  <c r="N2213" i="3"/>
  <c r="N2214" i="3"/>
  <c r="N2215" i="3"/>
  <c r="N2216" i="3"/>
  <c r="N2217" i="3"/>
  <c r="N2218" i="3"/>
  <c r="N2219" i="3"/>
  <c r="N2220" i="3"/>
  <c r="N2221" i="3"/>
  <c r="N2222" i="3"/>
  <c r="N2223" i="3"/>
  <c r="N2224" i="3"/>
  <c r="N2225" i="3"/>
  <c r="N2226" i="3"/>
  <c r="N2227" i="3"/>
  <c r="N2228" i="3"/>
  <c r="N2229" i="3"/>
  <c r="N2230" i="3"/>
  <c r="N2231" i="3"/>
  <c r="N2232" i="3"/>
  <c r="N2233" i="3"/>
  <c r="N2234" i="3"/>
  <c r="N2235" i="3"/>
  <c r="N2236" i="3"/>
  <c r="N2237" i="3"/>
  <c r="N2238" i="3"/>
  <c r="N2239" i="3"/>
  <c r="N2240" i="3"/>
  <c r="N2241" i="3"/>
  <c r="N2242" i="3"/>
  <c r="N2243" i="3"/>
  <c r="N2244" i="3"/>
  <c r="N2245" i="3"/>
  <c r="N2246" i="3"/>
  <c r="N2247" i="3"/>
  <c r="N2248" i="3"/>
  <c r="N2249" i="3"/>
  <c r="N2250" i="3"/>
  <c r="N2251" i="3"/>
  <c r="N2252" i="3"/>
  <c r="N2253" i="3"/>
  <c r="N2254" i="3"/>
  <c r="N2255" i="3"/>
  <c r="N2256" i="3"/>
  <c r="N2257" i="3"/>
  <c r="N2258" i="3"/>
  <c r="N2259" i="3"/>
  <c r="N2260" i="3"/>
  <c r="N2261" i="3"/>
  <c r="N2262" i="3"/>
  <c r="N2263" i="3"/>
  <c r="N2264" i="3"/>
  <c r="N2265" i="3"/>
  <c r="N2266" i="3"/>
  <c r="N2267" i="3"/>
  <c r="N2268" i="3"/>
  <c r="N2269" i="3"/>
  <c r="N2270" i="3"/>
  <c r="N2271" i="3"/>
  <c r="N2272" i="3"/>
  <c r="N2273" i="3"/>
  <c r="N2274" i="3"/>
  <c r="N2275" i="3"/>
  <c r="N2276" i="3"/>
  <c r="N2277" i="3"/>
  <c r="N2278" i="3"/>
  <c r="N2279" i="3"/>
  <c r="N2280" i="3"/>
  <c r="N2281" i="3"/>
  <c r="N2282" i="3"/>
  <c r="N2283" i="3"/>
  <c r="N2284" i="3"/>
  <c r="N2285" i="3"/>
  <c r="N2286" i="3"/>
  <c r="N2287" i="3"/>
  <c r="N2288" i="3"/>
  <c r="N2289" i="3"/>
  <c r="N2290" i="3"/>
  <c r="N2291" i="3"/>
  <c r="N2292" i="3"/>
  <c r="N2293" i="3"/>
  <c r="N2294" i="3"/>
  <c r="N2295" i="3"/>
  <c r="N2296" i="3"/>
  <c r="N2297" i="3"/>
  <c r="N2298" i="3"/>
  <c r="N2299" i="3"/>
  <c r="N2300" i="3"/>
  <c r="N2301" i="3"/>
  <c r="N2302" i="3"/>
  <c r="N2303" i="3"/>
  <c r="N2304" i="3"/>
  <c r="N2305" i="3"/>
  <c r="N2306" i="3"/>
  <c r="N2307" i="3"/>
  <c r="N2308" i="3"/>
  <c r="N2309" i="3"/>
  <c r="N2310" i="3"/>
  <c r="N2311" i="3"/>
  <c r="N2312" i="3"/>
  <c r="N2313" i="3"/>
  <c r="N2314" i="3"/>
  <c r="N2315" i="3"/>
  <c r="N2316" i="3"/>
  <c r="N2317" i="3"/>
  <c r="N2318" i="3"/>
  <c r="N2319" i="3"/>
  <c r="N2320" i="3"/>
  <c r="N2321" i="3"/>
  <c r="N2322" i="3"/>
  <c r="N2323" i="3"/>
  <c r="N2324" i="3"/>
  <c r="N2325" i="3"/>
  <c r="N2326" i="3"/>
  <c r="N2327" i="3"/>
  <c r="N2328" i="3"/>
  <c r="N2329" i="3"/>
  <c r="N2330" i="3"/>
  <c r="N2331" i="3"/>
  <c r="N2332" i="3"/>
  <c r="N2333" i="3"/>
  <c r="N2334" i="3"/>
  <c r="N2335" i="3"/>
  <c r="N2336" i="3"/>
  <c r="N2337" i="3"/>
  <c r="N2338" i="3"/>
  <c r="N2339" i="3"/>
  <c r="N2340" i="3"/>
  <c r="N2341" i="3"/>
  <c r="N2342" i="3"/>
  <c r="N2343" i="3"/>
  <c r="N2344" i="3"/>
  <c r="N2345" i="3"/>
  <c r="N2346" i="3"/>
  <c r="N2347" i="3"/>
  <c r="N2348" i="3"/>
  <c r="N2349" i="3"/>
  <c r="N2350" i="3"/>
  <c r="N2351" i="3"/>
  <c r="N2352" i="3"/>
  <c r="N2353" i="3"/>
  <c r="N2354" i="3"/>
  <c r="N2355" i="3"/>
  <c r="N2356" i="3"/>
  <c r="N2357" i="3"/>
  <c r="N2358" i="3"/>
  <c r="N2359" i="3"/>
  <c r="N2360" i="3"/>
  <c r="N2361" i="3"/>
  <c r="N2362" i="3"/>
  <c r="N2363" i="3"/>
  <c r="N2364" i="3"/>
  <c r="N2365" i="3"/>
  <c r="N2366" i="3"/>
  <c r="N2367" i="3"/>
  <c r="N2368" i="3"/>
  <c r="N2369" i="3"/>
  <c r="N2370" i="3"/>
  <c r="N2371" i="3"/>
  <c r="N2372" i="3"/>
  <c r="N2373" i="3"/>
  <c r="N2374" i="3"/>
  <c r="N2375" i="3"/>
  <c r="N2376" i="3"/>
  <c r="N2377" i="3"/>
  <c r="N2378" i="3"/>
  <c r="N2379" i="3"/>
  <c r="N2380" i="3"/>
  <c r="N2381" i="3"/>
  <c r="N2382" i="3"/>
  <c r="N2383" i="3"/>
  <c r="N2384" i="3"/>
  <c r="N2385" i="3"/>
  <c r="N2386" i="3"/>
  <c r="N2387" i="3"/>
  <c r="N2388" i="3"/>
  <c r="N2389" i="3"/>
  <c r="N2390" i="3"/>
  <c r="N2391" i="3"/>
  <c r="N2392" i="3"/>
  <c r="N2393" i="3"/>
  <c r="N2394" i="3"/>
  <c r="N2395" i="3"/>
  <c r="N2396" i="3"/>
  <c r="N2397" i="3"/>
  <c r="N2398" i="3"/>
  <c r="N2399" i="3"/>
  <c r="N2400" i="3"/>
  <c r="N2401" i="3"/>
  <c r="N2402" i="3"/>
  <c r="N2403" i="3"/>
  <c r="N2404" i="3"/>
  <c r="N2405" i="3"/>
  <c r="N2406" i="3"/>
  <c r="N2407" i="3"/>
  <c r="N2408" i="3"/>
  <c r="N2409" i="3"/>
  <c r="N2410" i="3"/>
  <c r="N2411" i="3"/>
  <c r="N2412" i="3"/>
  <c r="N2413" i="3"/>
  <c r="N2414" i="3"/>
  <c r="N2415" i="3"/>
  <c r="N2416" i="3"/>
  <c r="N2417" i="3"/>
  <c r="N2418" i="3"/>
  <c r="N2419" i="3"/>
  <c r="N2420" i="3"/>
  <c r="N2421" i="3"/>
  <c r="N2422" i="3"/>
  <c r="N2423" i="3"/>
  <c r="N2424" i="3"/>
  <c r="N2425" i="3"/>
  <c r="N2426" i="3"/>
  <c r="N2427" i="3"/>
  <c r="N2428" i="3"/>
  <c r="N2429" i="3"/>
  <c r="N2430" i="3"/>
  <c r="N2431" i="3"/>
  <c r="N2432" i="3"/>
  <c r="N2433" i="3"/>
  <c r="N2434" i="3"/>
  <c r="N2435" i="3"/>
  <c r="N2436" i="3"/>
  <c r="N2437" i="3"/>
  <c r="N2438" i="3"/>
  <c r="N2439" i="3"/>
  <c r="N2440" i="3"/>
  <c r="N2441" i="3"/>
  <c r="N2442" i="3"/>
  <c r="N2443" i="3"/>
  <c r="N2444" i="3"/>
  <c r="N2445" i="3"/>
  <c r="N2446" i="3"/>
  <c r="N2447" i="3"/>
  <c r="N2448" i="3"/>
  <c r="N2449" i="3"/>
  <c r="N2450" i="3"/>
  <c r="N2451" i="3"/>
  <c r="N2452" i="3"/>
  <c r="N2453" i="3"/>
  <c r="N2454" i="3"/>
  <c r="N2455" i="3"/>
  <c r="N2456" i="3"/>
  <c r="N2457" i="3"/>
  <c r="N2458" i="3"/>
  <c r="N2459" i="3"/>
  <c r="N2460" i="3"/>
  <c r="N2461" i="3"/>
  <c r="N2462" i="3"/>
  <c r="N2463" i="3"/>
  <c r="N2464" i="3"/>
  <c r="N2465" i="3"/>
  <c r="N2466" i="3"/>
  <c r="N2467" i="3"/>
  <c r="N2468" i="3"/>
  <c r="N2469" i="3"/>
  <c r="N2470" i="3"/>
  <c r="N2471" i="3"/>
  <c r="N2472" i="3"/>
  <c r="N2473" i="3"/>
  <c r="N2474" i="3"/>
  <c r="N2475" i="3"/>
  <c r="N2476" i="3"/>
  <c r="N2477" i="3"/>
  <c r="N2478" i="3"/>
  <c r="N2479" i="3"/>
  <c r="N2480" i="3"/>
  <c r="N2481" i="3"/>
  <c r="N2482" i="3"/>
  <c r="N2483" i="3"/>
  <c r="N2484" i="3"/>
  <c r="N2485" i="3"/>
  <c r="N2486" i="3"/>
  <c r="N2487" i="3"/>
  <c r="N2488" i="3"/>
  <c r="N2489" i="3"/>
  <c r="N2490" i="3"/>
  <c r="N2491" i="3"/>
  <c r="N2492" i="3"/>
  <c r="N2493" i="3"/>
  <c r="N2494" i="3"/>
  <c r="N2495" i="3"/>
  <c r="N2496" i="3"/>
  <c r="N2497" i="3"/>
  <c r="N2498" i="3"/>
  <c r="N2499" i="3"/>
  <c r="N2500" i="3"/>
  <c r="N2501" i="3"/>
  <c r="N2502" i="3"/>
  <c r="N2503" i="3"/>
  <c r="N2504" i="3"/>
  <c r="N2505" i="3"/>
  <c r="N2506" i="3"/>
  <c r="N2507" i="3"/>
  <c r="N2508" i="3"/>
  <c r="N2509" i="3"/>
  <c r="N2510" i="3"/>
  <c r="N2511" i="3"/>
  <c r="N2512" i="3"/>
  <c r="N2513" i="3"/>
  <c r="N2514" i="3"/>
  <c r="N2515" i="3"/>
  <c r="N2516" i="3"/>
  <c r="N2517" i="3"/>
  <c r="N2518" i="3"/>
  <c r="N2519" i="3"/>
  <c r="N2520" i="3"/>
  <c r="N2521" i="3"/>
  <c r="N2522" i="3"/>
  <c r="N2523" i="3"/>
  <c r="N2524" i="3"/>
  <c r="N2525" i="3"/>
  <c r="N2526" i="3"/>
  <c r="N2527" i="3"/>
  <c r="N2528" i="3"/>
  <c r="N2529" i="3"/>
  <c r="N2530" i="3"/>
  <c r="N2531" i="3"/>
  <c r="N2532" i="3"/>
  <c r="N2533" i="3"/>
  <c r="N2534" i="3"/>
  <c r="N2535" i="3"/>
  <c r="N2536" i="3"/>
  <c r="N2537" i="3"/>
  <c r="N2538" i="3"/>
  <c r="N2539" i="3"/>
  <c r="N2540" i="3"/>
  <c r="N2541" i="3"/>
  <c r="N2542" i="3"/>
  <c r="N2543" i="3"/>
  <c r="N2544" i="3"/>
  <c r="N2545" i="3"/>
  <c r="N2546" i="3"/>
  <c r="N2547" i="3"/>
  <c r="N2548" i="3"/>
  <c r="N2549" i="3"/>
  <c r="N2550" i="3"/>
  <c r="N2551" i="3"/>
  <c r="N2552" i="3"/>
  <c r="N2553" i="3"/>
  <c r="N2554" i="3"/>
  <c r="N2555" i="3"/>
  <c r="N2556" i="3"/>
  <c r="N2557" i="3"/>
  <c r="N2558" i="3"/>
  <c r="N2559" i="3"/>
  <c r="N2560" i="3"/>
  <c r="N2561" i="3"/>
  <c r="N2562" i="3"/>
  <c r="N2563" i="3"/>
  <c r="N2564" i="3"/>
  <c r="N2565" i="3"/>
  <c r="N2566" i="3"/>
  <c r="N2567" i="3"/>
  <c r="N2568" i="3"/>
  <c r="N2569" i="3"/>
  <c r="N2570" i="3"/>
  <c r="N2571" i="3"/>
  <c r="N2572" i="3"/>
  <c r="N2573" i="3"/>
  <c r="N2574" i="3"/>
  <c r="N2575" i="3"/>
  <c r="N2576" i="3"/>
  <c r="N2577" i="3"/>
  <c r="N2578" i="3"/>
  <c r="N2579" i="3"/>
  <c r="N2580" i="3"/>
  <c r="N2581" i="3"/>
  <c r="N2582" i="3"/>
  <c r="N2583" i="3"/>
  <c r="N2584" i="3"/>
  <c r="N2585" i="3"/>
  <c r="N2586" i="3"/>
  <c r="N2587" i="3"/>
  <c r="N2588" i="3"/>
  <c r="N2589" i="3"/>
  <c r="N2590" i="3"/>
  <c r="N2591" i="3"/>
  <c r="N2592" i="3"/>
  <c r="N2593" i="3"/>
  <c r="N2594" i="3"/>
  <c r="N2595" i="3"/>
  <c r="N2596" i="3"/>
  <c r="N2597" i="3"/>
  <c r="N2598" i="3"/>
  <c r="N2599" i="3"/>
  <c r="N2600" i="3"/>
  <c r="N2601" i="3"/>
  <c r="N2602" i="3"/>
  <c r="N2603" i="3"/>
  <c r="N2604" i="3"/>
  <c r="N2605" i="3"/>
  <c r="N2606" i="3"/>
  <c r="N2607" i="3"/>
  <c r="N2608" i="3"/>
  <c r="N2609" i="3"/>
  <c r="N2610" i="3"/>
  <c r="N2611" i="3"/>
  <c r="N2612" i="3"/>
  <c r="N2613" i="3"/>
  <c r="N2614" i="3"/>
  <c r="N2615" i="3"/>
  <c r="N2616" i="3"/>
  <c r="N2617" i="3"/>
  <c r="N2618" i="3"/>
  <c r="N2619" i="3"/>
  <c r="N2620" i="3"/>
  <c r="N2621" i="3"/>
  <c r="N2622" i="3"/>
  <c r="N2623" i="3"/>
  <c r="N2624" i="3"/>
  <c r="N2625" i="3"/>
  <c r="N2626" i="3"/>
  <c r="N2627" i="3"/>
  <c r="N2628" i="3"/>
  <c r="N2629" i="3"/>
  <c r="N2630" i="3"/>
  <c r="N2631" i="3"/>
  <c r="N2632" i="3"/>
  <c r="N2633" i="3"/>
  <c r="N2634" i="3"/>
  <c r="N2635" i="3"/>
  <c r="N2636" i="3"/>
  <c r="N2637" i="3"/>
  <c r="N2638" i="3"/>
  <c r="N2639" i="3"/>
  <c r="N2640" i="3"/>
  <c r="N2641" i="3"/>
  <c r="N2642" i="3"/>
  <c r="N2643" i="3"/>
  <c r="N2644" i="3"/>
  <c r="N2645" i="3"/>
  <c r="N2646" i="3"/>
  <c r="N2647" i="3"/>
  <c r="N2648" i="3"/>
  <c r="N2649" i="3"/>
  <c r="N2650" i="3"/>
  <c r="N2651" i="3"/>
  <c r="N2652" i="3"/>
  <c r="N2653" i="3"/>
  <c r="N2654" i="3"/>
  <c r="N2655" i="3"/>
  <c r="N2656" i="3"/>
  <c r="N2657" i="3"/>
  <c r="N2658" i="3"/>
  <c r="N2659" i="3"/>
  <c r="N2660" i="3"/>
  <c r="N2661" i="3"/>
  <c r="N2662" i="3"/>
  <c r="N2663" i="3"/>
  <c r="N2664" i="3"/>
  <c r="N2665" i="3"/>
  <c r="N2666" i="3"/>
  <c r="N2667" i="3"/>
  <c r="N2668" i="3"/>
  <c r="N2669" i="3"/>
  <c r="N2670" i="3"/>
  <c r="N2671" i="3"/>
  <c r="N2672" i="3"/>
  <c r="N2673" i="3"/>
  <c r="N2674" i="3"/>
  <c r="N2675" i="3"/>
  <c r="N2676" i="3"/>
  <c r="N2677" i="3"/>
  <c r="N2678" i="3"/>
  <c r="N2679" i="3"/>
  <c r="N2680" i="3"/>
  <c r="N2681" i="3"/>
  <c r="N2682" i="3"/>
  <c r="N2683" i="3"/>
  <c r="N2684" i="3"/>
  <c r="N2685" i="3"/>
  <c r="N2686" i="3"/>
  <c r="N2687" i="3"/>
  <c r="N2688" i="3"/>
  <c r="N2689" i="3"/>
  <c r="N2690" i="3"/>
  <c r="N2691" i="3"/>
  <c r="N2692" i="3"/>
  <c r="N2693" i="3"/>
  <c r="N2694" i="3"/>
  <c r="N2695" i="3"/>
  <c r="N2696" i="3"/>
  <c r="N2697" i="3"/>
  <c r="N2698" i="3"/>
  <c r="N2699" i="3"/>
  <c r="N2700" i="3"/>
  <c r="N2701" i="3"/>
  <c r="N2702" i="3"/>
  <c r="N2703" i="3"/>
  <c r="N2704" i="3"/>
  <c r="N2705" i="3"/>
  <c r="N2706" i="3"/>
  <c r="N2707" i="3"/>
  <c r="N2708" i="3"/>
  <c r="N2709" i="3"/>
  <c r="N2710" i="3"/>
  <c r="N2711" i="3"/>
  <c r="N2712" i="3"/>
  <c r="N2713" i="3"/>
  <c r="N2714" i="3"/>
  <c r="N2715" i="3"/>
  <c r="N2716" i="3"/>
  <c r="N2717" i="3"/>
  <c r="N2718" i="3"/>
  <c r="N2719" i="3"/>
  <c r="N2720" i="3"/>
  <c r="N2721" i="3"/>
  <c r="N2722" i="3"/>
  <c r="N2723" i="3"/>
  <c r="N2724" i="3"/>
  <c r="N2725" i="3"/>
  <c r="N2726" i="3"/>
  <c r="N2727" i="3"/>
  <c r="N2728" i="3"/>
  <c r="N2729" i="3"/>
  <c r="N2730" i="3"/>
  <c r="N2731" i="3"/>
  <c r="N2732" i="3"/>
  <c r="N2733" i="3"/>
  <c r="N2734" i="3"/>
  <c r="N2735" i="3"/>
  <c r="N2736" i="3"/>
  <c r="N2737" i="3"/>
  <c r="N2738" i="3"/>
  <c r="N2739" i="3"/>
  <c r="N2740" i="3"/>
  <c r="N2741" i="3"/>
  <c r="N2742" i="3"/>
  <c r="N2743" i="3"/>
  <c r="N2744" i="3"/>
  <c r="N2745" i="3"/>
  <c r="N2746" i="3"/>
  <c r="N2747" i="3"/>
  <c r="N2748" i="3"/>
  <c r="N2749" i="3"/>
  <c r="N2750" i="3"/>
  <c r="N2751" i="3"/>
  <c r="N2752" i="3"/>
  <c r="N2753" i="3"/>
  <c r="N2754" i="3"/>
  <c r="N2755" i="3"/>
  <c r="N2756" i="3"/>
  <c r="N2757" i="3"/>
  <c r="N2758" i="3"/>
  <c r="N2759" i="3"/>
  <c r="N2760" i="3"/>
  <c r="N2761" i="3"/>
  <c r="N2762" i="3"/>
  <c r="N2763" i="3"/>
  <c r="N2764" i="3"/>
  <c r="N2765" i="3"/>
  <c r="N2767" i="3"/>
  <c r="N2768" i="3"/>
  <c r="N2769" i="3"/>
  <c r="N2770" i="3"/>
  <c r="N2771" i="3"/>
  <c r="N2772" i="3"/>
  <c r="N2773" i="3"/>
  <c r="N2774" i="3"/>
  <c r="N2775" i="3"/>
  <c r="N2776" i="3"/>
  <c r="N2777" i="3"/>
  <c r="N2778" i="3"/>
  <c r="N2779" i="3"/>
  <c r="N2780" i="3"/>
  <c r="N2781" i="3"/>
  <c r="N2782" i="3"/>
  <c r="N2783" i="3"/>
  <c r="N2784" i="3"/>
  <c r="N2785" i="3"/>
  <c r="N2786" i="3"/>
  <c r="N2787" i="3"/>
  <c r="N2788" i="3"/>
  <c r="N2789" i="3"/>
  <c r="N2790" i="3"/>
  <c r="N2791" i="3"/>
  <c r="N2792" i="3"/>
  <c r="N2793" i="3"/>
  <c r="N2794" i="3"/>
  <c r="N2795" i="3"/>
  <c r="N2796" i="3"/>
  <c r="N2797" i="3"/>
  <c r="N2798" i="3"/>
  <c r="N2799" i="3"/>
  <c r="N2800" i="3"/>
  <c r="N2801" i="3"/>
  <c r="N2802" i="3"/>
  <c r="N2803" i="3"/>
  <c r="N2804" i="3"/>
  <c r="N2805" i="3"/>
  <c r="N2806" i="3"/>
  <c r="N2807" i="3"/>
  <c r="N2808" i="3"/>
  <c r="N2809" i="3"/>
  <c r="N2810" i="3"/>
  <c r="N2811" i="3"/>
  <c r="N2812" i="3"/>
  <c r="N2813" i="3"/>
  <c r="N2814" i="3"/>
  <c r="N2815" i="3"/>
  <c r="N2816" i="3"/>
  <c r="N2817" i="3"/>
  <c r="N2818" i="3"/>
  <c r="N2819" i="3"/>
  <c r="N2820" i="3"/>
  <c r="N2821" i="3"/>
  <c r="N2822" i="3"/>
  <c r="N2823" i="3"/>
  <c r="N2824" i="3"/>
  <c r="N2825" i="3"/>
  <c r="N2826" i="3"/>
  <c r="N2827" i="3"/>
  <c r="N2828" i="3"/>
  <c r="N2829" i="3"/>
  <c r="N2830" i="3"/>
  <c r="N2831" i="3"/>
  <c r="N2832" i="3"/>
  <c r="N2833" i="3"/>
  <c r="N2834" i="3"/>
  <c r="N2835" i="3"/>
  <c r="N2836" i="3"/>
  <c r="N2837" i="3"/>
  <c r="N2838" i="3"/>
  <c r="N2839" i="3"/>
  <c r="N2840" i="3"/>
  <c r="N2841" i="3"/>
  <c r="N2842" i="3"/>
  <c r="N2843" i="3"/>
  <c r="N2844" i="3"/>
  <c r="N2845" i="3"/>
  <c r="N2846" i="3"/>
  <c r="N2847" i="3"/>
  <c r="N2848" i="3"/>
  <c r="N2849" i="3"/>
  <c r="N2850" i="3"/>
  <c r="N2851" i="3"/>
  <c r="N2852" i="3"/>
  <c r="N2853" i="3"/>
  <c r="N2854" i="3"/>
  <c r="N2855" i="3"/>
  <c r="N2856" i="3"/>
  <c r="N2857" i="3"/>
  <c r="N2858" i="3"/>
  <c r="N2859" i="3"/>
  <c r="N2860" i="3"/>
  <c r="N2861" i="3"/>
  <c r="N2862" i="3"/>
  <c r="N2863" i="3"/>
  <c r="N2864" i="3"/>
  <c r="N2865" i="3"/>
  <c r="N2866" i="3"/>
  <c r="N2867" i="3"/>
  <c r="N2868" i="3"/>
  <c r="N2869" i="3"/>
  <c r="N2870" i="3"/>
  <c r="N2871" i="3"/>
  <c r="N2872" i="3"/>
  <c r="N2873" i="3"/>
  <c r="N2874" i="3"/>
  <c r="N2875" i="3"/>
  <c r="N2876" i="3"/>
  <c r="N2877" i="3"/>
  <c r="N2878" i="3"/>
  <c r="N2879" i="3"/>
  <c r="N2880" i="3"/>
  <c r="N2881" i="3"/>
  <c r="N2882" i="3"/>
  <c r="N2883" i="3"/>
  <c r="N2884" i="3"/>
  <c r="N2885" i="3"/>
  <c r="N2886" i="3"/>
  <c r="N2887" i="3"/>
  <c r="N2888" i="3"/>
  <c r="N2889" i="3"/>
  <c r="N2890" i="3"/>
  <c r="N2891" i="3"/>
  <c r="N2892" i="3"/>
  <c r="N2893" i="3"/>
  <c r="N2894" i="3"/>
  <c r="N2895" i="3"/>
  <c r="N2896" i="3"/>
  <c r="N2897" i="3"/>
  <c r="N2898" i="3"/>
  <c r="N2899" i="3"/>
  <c r="N2900" i="3"/>
  <c r="N2901" i="3"/>
  <c r="N2902" i="3"/>
  <c r="N2903" i="3"/>
  <c r="N2904" i="3"/>
  <c r="N2905" i="3"/>
  <c r="N2906" i="3"/>
  <c r="N2907" i="3"/>
  <c r="N2908" i="3"/>
  <c r="N2909" i="3"/>
  <c r="N2910" i="3"/>
  <c r="N2911" i="3"/>
  <c r="N2912" i="3"/>
  <c r="N2913" i="3"/>
  <c r="N2914" i="3"/>
  <c r="N2915" i="3"/>
  <c r="N2916" i="3"/>
  <c r="N2917" i="3"/>
  <c r="N2918" i="3"/>
  <c r="N2919" i="3"/>
  <c r="N2920" i="3"/>
  <c r="N2921" i="3"/>
  <c r="N2922" i="3"/>
  <c r="N2923" i="3"/>
  <c r="N2924" i="3"/>
  <c r="N2925" i="3"/>
  <c r="N2926" i="3"/>
  <c r="N2927" i="3"/>
  <c r="N2928" i="3"/>
  <c r="N2929" i="3"/>
  <c r="N2930" i="3"/>
  <c r="N2931" i="3"/>
  <c r="N2932" i="3"/>
  <c r="N2933" i="3"/>
  <c r="N2934" i="3"/>
  <c r="N2935" i="3"/>
  <c r="N2936" i="3"/>
  <c r="N2937" i="3"/>
  <c r="N2938" i="3"/>
  <c r="N2939" i="3"/>
  <c r="N2940" i="3"/>
  <c r="N2941" i="3"/>
  <c r="N2942" i="3"/>
  <c r="N2943" i="3"/>
  <c r="N2944" i="3"/>
  <c r="N2945" i="3"/>
  <c r="N2946" i="3"/>
  <c r="N2947" i="3"/>
  <c r="N2948" i="3"/>
  <c r="N2949" i="3"/>
  <c r="N2950" i="3"/>
  <c r="N2951" i="3"/>
  <c r="N2952" i="3"/>
  <c r="N2953" i="3"/>
  <c r="N2954" i="3"/>
  <c r="N2955" i="3"/>
  <c r="N2956" i="3"/>
  <c r="N2957" i="3"/>
  <c r="N2958" i="3"/>
  <c r="N2959" i="3"/>
  <c r="N2960" i="3"/>
  <c r="N2961" i="3"/>
  <c r="N2962" i="3"/>
  <c r="N2963" i="3"/>
  <c r="N2964" i="3"/>
  <c r="N2965" i="3"/>
  <c r="N2966" i="3"/>
  <c r="N2967" i="3"/>
  <c r="N2968" i="3"/>
  <c r="N2969" i="3"/>
  <c r="N2970" i="3"/>
  <c r="N2971" i="3"/>
  <c r="N2972" i="3"/>
  <c r="N2973" i="3"/>
  <c r="N2974" i="3"/>
  <c r="N2975" i="3"/>
  <c r="N2976" i="3"/>
  <c r="N2977" i="3"/>
  <c r="N2978" i="3"/>
  <c r="N2979" i="3"/>
  <c r="N2980" i="3"/>
  <c r="N2981" i="3"/>
  <c r="N2982" i="3"/>
  <c r="N2983" i="3"/>
  <c r="N2984" i="3"/>
  <c r="N2985" i="3"/>
  <c r="N2986" i="3"/>
  <c r="N2987" i="3"/>
  <c r="N2988" i="3"/>
  <c r="N2989" i="3"/>
  <c r="N2990" i="3"/>
  <c r="N2991" i="3"/>
  <c r="N2992" i="3"/>
  <c r="N2993" i="3"/>
  <c r="N2994" i="3"/>
  <c r="N2995" i="3"/>
  <c r="N2996" i="3"/>
  <c r="N2997" i="3"/>
  <c r="N2998" i="3"/>
  <c r="N2999" i="3"/>
  <c r="N3000" i="3"/>
  <c r="N3001" i="3"/>
  <c r="N3002" i="3"/>
  <c r="N3003" i="3"/>
  <c r="N3004" i="3"/>
  <c r="N3005" i="3"/>
  <c r="N3006" i="3"/>
  <c r="N3007" i="3"/>
  <c r="N3008" i="3"/>
  <c r="N3009" i="3"/>
  <c r="N3010" i="3"/>
  <c r="N3011" i="3"/>
  <c r="N3012" i="3"/>
  <c r="N3013" i="3"/>
  <c r="N3014" i="3"/>
  <c r="N3015" i="3"/>
  <c r="N3016" i="3"/>
  <c r="N3017" i="3"/>
  <c r="N3018" i="3"/>
  <c r="N3019" i="3"/>
  <c r="N3020" i="3"/>
  <c r="N3021" i="3"/>
  <c r="N3022" i="3"/>
  <c r="N3023" i="3"/>
  <c r="N3024" i="3"/>
  <c r="N3025" i="3"/>
  <c r="N3026" i="3"/>
  <c r="N3027" i="3"/>
  <c r="N3028" i="3"/>
  <c r="N3029" i="3"/>
  <c r="N3030" i="3"/>
  <c r="N3031" i="3"/>
  <c r="N3032" i="3"/>
  <c r="N3033" i="3"/>
  <c r="N3034" i="3"/>
  <c r="N3035" i="3"/>
  <c r="N3036" i="3"/>
  <c r="N3037" i="3"/>
  <c r="N3038" i="3"/>
  <c r="N3039" i="3"/>
  <c r="N3040" i="3"/>
  <c r="N3041" i="3"/>
  <c r="N3042" i="3"/>
  <c r="N3043" i="3"/>
  <c r="N3044" i="3"/>
  <c r="N3045" i="3"/>
  <c r="N3046" i="3"/>
  <c r="N3047" i="3"/>
  <c r="N3048" i="3"/>
  <c r="N3049" i="3"/>
  <c r="N3050" i="3"/>
  <c r="N3051" i="3"/>
  <c r="N3052" i="3"/>
  <c r="N3053" i="3"/>
  <c r="N3054" i="3"/>
  <c r="N3055" i="3"/>
  <c r="N3056" i="3"/>
  <c r="N3057" i="3"/>
  <c r="N3058" i="3"/>
  <c r="N3059" i="3"/>
  <c r="N3060" i="3"/>
  <c r="N3061" i="3"/>
  <c r="N3062" i="3"/>
  <c r="N3063" i="3"/>
  <c r="N3064" i="3"/>
  <c r="N3065" i="3"/>
  <c r="N3066" i="3"/>
  <c r="N3067" i="3"/>
  <c r="N3068" i="3"/>
  <c r="N3069" i="3"/>
  <c r="N3070" i="3"/>
  <c r="N3071" i="3"/>
  <c r="N3072" i="3"/>
  <c r="N3073" i="3"/>
  <c r="N3074" i="3"/>
  <c r="N3075" i="3"/>
  <c r="N3076" i="3"/>
  <c r="N3077" i="3"/>
  <c r="N3078" i="3"/>
  <c r="N3079" i="3"/>
  <c r="N3080" i="3"/>
  <c r="N3081" i="3"/>
  <c r="N3082" i="3"/>
  <c r="N3083" i="3"/>
  <c r="N3084" i="3"/>
  <c r="N3085" i="3"/>
  <c r="N3086" i="3"/>
  <c r="N3087" i="3"/>
  <c r="N3088" i="3"/>
  <c r="N3089" i="3"/>
  <c r="N3090" i="3"/>
  <c r="N3091" i="3"/>
  <c r="N3092" i="3"/>
  <c r="N3093" i="3"/>
  <c r="N3094" i="3"/>
  <c r="N3095" i="3"/>
  <c r="N3096" i="3"/>
  <c r="N3097" i="3"/>
  <c r="N3098" i="3"/>
  <c r="N3099" i="3"/>
  <c r="N3100" i="3"/>
  <c r="N3101" i="3"/>
  <c r="N3102" i="3"/>
  <c r="N3103" i="3"/>
  <c r="N3104" i="3"/>
  <c r="N3105" i="3"/>
  <c r="N3106" i="3"/>
  <c r="N3107" i="3"/>
  <c r="N3108" i="3"/>
  <c r="N3109" i="3"/>
  <c r="N3110" i="3"/>
  <c r="N3111" i="3"/>
  <c r="N3112" i="3"/>
  <c r="N3113" i="3"/>
  <c r="N3114" i="3"/>
  <c r="N3115" i="3"/>
  <c r="N3116" i="3"/>
  <c r="N3117" i="3"/>
  <c r="N3118" i="3"/>
  <c r="N3119" i="3"/>
  <c r="N3120" i="3"/>
  <c r="N3121" i="3"/>
  <c r="N3122" i="3"/>
  <c r="N3123" i="3"/>
  <c r="N3124" i="3"/>
  <c r="N3125" i="3"/>
  <c r="N3126" i="3"/>
  <c r="N3127" i="3"/>
  <c r="N3128" i="3"/>
  <c r="N3129" i="3"/>
  <c r="N3130" i="3"/>
  <c r="N3131" i="3"/>
  <c r="N3132" i="3"/>
  <c r="N3133" i="3"/>
  <c r="N3134" i="3"/>
  <c r="N3135" i="3"/>
  <c r="N3136" i="3"/>
  <c r="N3137" i="3"/>
  <c r="N3138" i="3"/>
  <c r="N3139" i="3"/>
  <c r="N3140" i="3"/>
  <c r="N3141" i="3"/>
  <c r="N3142" i="3"/>
  <c r="N3143" i="3"/>
  <c r="N3144" i="3"/>
  <c r="N3145" i="3"/>
  <c r="N3146" i="3"/>
  <c r="N3147" i="3"/>
  <c r="N3148" i="3"/>
  <c r="N3149" i="3"/>
  <c r="N3150" i="3"/>
  <c r="N3151" i="3"/>
  <c r="N3152" i="3"/>
  <c r="N3153" i="3"/>
  <c r="N3154" i="3"/>
  <c r="N3155" i="3"/>
  <c r="N3156" i="3"/>
  <c r="N3157" i="3"/>
  <c r="N3158" i="3"/>
  <c r="N3159" i="3"/>
  <c r="N3160" i="3"/>
  <c r="N3161" i="3"/>
  <c r="N3162" i="3"/>
  <c r="N3163" i="3"/>
  <c r="N3164" i="3"/>
  <c r="N3165" i="3"/>
  <c r="N3166" i="3"/>
  <c r="N3167" i="3"/>
  <c r="N3168" i="3"/>
  <c r="N3169" i="3"/>
  <c r="N3170" i="3"/>
  <c r="N3171" i="3"/>
  <c r="N3172" i="3"/>
  <c r="N3173" i="3"/>
  <c r="N3174" i="3"/>
  <c r="N3175" i="3"/>
  <c r="N3176" i="3"/>
  <c r="N3177" i="3"/>
  <c r="N3178" i="3"/>
  <c r="N3179" i="3"/>
  <c r="N3180" i="3"/>
  <c r="N3181" i="3"/>
  <c r="N3182" i="3"/>
  <c r="N3183" i="3"/>
  <c r="N3184" i="3"/>
  <c r="N3185" i="3"/>
  <c r="N3186" i="3"/>
  <c r="N3187" i="3"/>
  <c r="N3188" i="3"/>
  <c r="N3189" i="3"/>
  <c r="N3190" i="3"/>
  <c r="N3191" i="3"/>
  <c r="N3192" i="3"/>
  <c r="N3193" i="3"/>
  <c r="N3194" i="3"/>
  <c r="N3195" i="3"/>
  <c r="N3196" i="3"/>
  <c r="N3197" i="3"/>
  <c r="N3198" i="3"/>
  <c r="N3199" i="3"/>
  <c r="N3200" i="3"/>
  <c r="N3201" i="3"/>
  <c r="N3202" i="3"/>
  <c r="N3203" i="3"/>
  <c r="N3204" i="3"/>
  <c r="N3205" i="3"/>
  <c r="N3206" i="3"/>
  <c r="N3207" i="3"/>
  <c r="N3208" i="3"/>
  <c r="N3209" i="3"/>
  <c r="N3210" i="3"/>
  <c r="N3211" i="3"/>
  <c r="N3212" i="3"/>
  <c r="N3213" i="3"/>
  <c r="N3214" i="3"/>
  <c r="N3215" i="3"/>
  <c r="N3216" i="3"/>
  <c r="N3217" i="3"/>
  <c r="N3218" i="3"/>
  <c r="N3219" i="3"/>
  <c r="N3220" i="3"/>
  <c r="N3221" i="3"/>
  <c r="N3222" i="3"/>
  <c r="N3223" i="3"/>
  <c r="N3224" i="3"/>
  <c r="N3225" i="3"/>
  <c r="N3226" i="3"/>
  <c r="N3227" i="3"/>
  <c r="N3228" i="3"/>
  <c r="N3229" i="3"/>
  <c r="N3230" i="3"/>
  <c r="N3231" i="3"/>
  <c r="N3232" i="3"/>
  <c r="N3233" i="3"/>
  <c r="N3234" i="3"/>
  <c r="N3235" i="3"/>
  <c r="N3236" i="3"/>
  <c r="N3237" i="3"/>
  <c r="N3238" i="3"/>
  <c r="N3239" i="3"/>
  <c r="N3240" i="3"/>
  <c r="N3241" i="3"/>
  <c r="N3242" i="3"/>
  <c r="N3243" i="3"/>
  <c r="N3244" i="3"/>
  <c r="N3245" i="3"/>
  <c r="N3246" i="3"/>
  <c r="N3247" i="3"/>
  <c r="N3248" i="3"/>
  <c r="N3249" i="3"/>
  <c r="N3250" i="3"/>
  <c r="N3251" i="3"/>
  <c r="N3252" i="3"/>
  <c r="N3253" i="3"/>
  <c r="N3254" i="3"/>
  <c r="N3255" i="3"/>
  <c r="N3256" i="3"/>
  <c r="N3257" i="3"/>
  <c r="N3258" i="3"/>
  <c r="N3259" i="3"/>
  <c r="N3260" i="3"/>
  <c r="N3261" i="3"/>
  <c r="N3262" i="3"/>
  <c r="N3263" i="3"/>
  <c r="N3264" i="3"/>
  <c r="N3265" i="3"/>
  <c r="N3266" i="3"/>
  <c r="N3267" i="3"/>
  <c r="N3268" i="3"/>
  <c r="N3269" i="3"/>
  <c r="N3270" i="3"/>
  <c r="N3271" i="3"/>
  <c r="N3272" i="3"/>
  <c r="N3273" i="3"/>
  <c r="N3274" i="3"/>
  <c r="N3275" i="3"/>
  <c r="N3276" i="3"/>
  <c r="N3277" i="3"/>
  <c r="N3278" i="3"/>
  <c r="N3279" i="3"/>
  <c r="N3280" i="3"/>
  <c r="N3281" i="3"/>
  <c r="N3282" i="3"/>
  <c r="N3283" i="3"/>
  <c r="N3284" i="3"/>
  <c r="N3285" i="3"/>
  <c r="N3286" i="3"/>
  <c r="N3287" i="3"/>
  <c r="N3288" i="3"/>
  <c r="N3289" i="3"/>
  <c r="N3290" i="3"/>
  <c r="N3291" i="3"/>
  <c r="N3292" i="3"/>
  <c r="N3293" i="3"/>
  <c r="N3294" i="3"/>
  <c r="N3295" i="3"/>
  <c r="N3296" i="3"/>
  <c r="N3297" i="3"/>
  <c r="N3298" i="3"/>
  <c r="N3299" i="3"/>
  <c r="N3300" i="3"/>
  <c r="N3301" i="3"/>
  <c r="N3302" i="3"/>
  <c r="N3303" i="3"/>
  <c r="N3304" i="3"/>
  <c r="N3305" i="3"/>
  <c r="N3306" i="3"/>
  <c r="N3307" i="3"/>
  <c r="N3308" i="3"/>
  <c r="N3309" i="3"/>
  <c r="N3310" i="3"/>
  <c r="N3311" i="3"/>
  <c r="N3312" i="3"/>
  <c r="N3313" i="3"/>
  <c r="N3314" i="3"/>
  <c r="N3315" i="3"/>
  <c r="N3316" i="3"/>
  <c r="N3317" i="3"/>
  <c r="N3318" i="3"/>
  <c r="N3319" i="3"/>
  <c r="N3320" i="3"/>
  <c r="N3321" i="3"/>
  <c r="N3322" i="3"/>
  <c r="N3323" i="3"/>
  <c r="N3324" i="3"/>
  <c r="N3325" i="3"/>
  <c r="N3326" i="3"/>
  <c r="N3327" i="3"/>
  <c r="N3328" i="3"/>
  <c r="N3329" i="3"/>
  <c r="N3330" i="3"/>
  <c r="N3331" i="3"/>
  <c r="N3332" i="3"/>
  <c r="N3333" i="3"/>
  <c r="N3334" i="3"/>
  <c r="N3335" i="3"/>
  <c r="N3336" i="3"/>
  <c r="N3337" i="3"/>
  <c r="N3338" i="3"/>
  <c r="N3339" i="3"/>
  <c r="N3340" i="3"/>
  <c r="N3341" i="3"/>
  <c r="N3342" i="3"/>
  <c r="N3343" i="3"/>
  <c r="N3344" i="3"/>
  <c r="N3345" i="3"/>
  <c r="N3346" i="3"/>
  <c r="N3347" i="3"/>
  <c r="N3348" i="3"/>
  <c r="N3349" i="3"/>
  <c r="N3350" i="3"/>
  <c r="N3351" i="3"/>
  <c r="N3352" i="3"/>
  <c r="N3353" i="3"/>
  <c r="N3354" i="3"/>
  <c r="N3355" i="3"/>
  <c r="N3356" i="3"/>
  <c r="N3357" i="3"/>
  <c r="N3358" i="3"/>
  <c r="N3359" i="3"/>
  <c r="N3360" i="3"/>
  <c r="N3361" i="3"/>
  <c r="N3362" i="3"/>
  <c r="N3363" i="3"/>
  <c r="N3364" i="3"/>
  <c r="N3365" i="3"/>
  <c r="N3366" i="3"/>
  <c r="N3367" i="3"/>
  <c r="N3368" i="3"/>
  <c r="N3369" i="3"/>
  <c r="N3370" i="3"/>
  <c r="N3371" i="3"/>
  <c r="N3372" i="3"/>
  <c r="N3373" i="3"/>
  <c r="N3374" i="3"/>
  <c r="N3375" i="3"/>
  <c r="N3376" i="3"/>
  <c r="N3377" i="3"/>
  <c r="N3378" i="3"/>
  <c r="N3379" i="3"/>
  <c r="N3380" i="3"/>
  <c r="N3381" i="3"/>
  <c r="N3382" i="3"/>
  <c r="N3383" i="3"/>
  <c r="N3384" i="3"/>
  <c r="N3385" i="3"/>
  <c r="N3386" i="3"/>
  <c r="N3387" i="3"/>
  <c r="N3388" i="3"/>
  <c r="N3389" i="3"/>
  <c r="N3390" i="3"/>
  <c r="N3391" i="3"/>
  <c r="N3392" i="3"/>
  <c r="N3393" i="3"/>
  <c r="N3394" i="3"/>
  <c r="N3395" i="3"/>
  <c r="N3396" i="3"/>
  <c r="N3397" i="3"/>
  <c r="N3398" i="3"/>
  <c r="N3399" i="3"/>
  <c r="N3400" i="3"/>
  <c r="N3401" i="3"/>
  <c r="N3402" i="3"/>
  <c r="N3403" i="3"/>
  <c r="N3404" i="3"/>
  <c r="N3405" i="3"/>
  <c r="N3406" i="3"/>
  <c r="N3407" i="3"/>
  <c r="N3408" i="3"/>
  <c r="N3409" i="3"/>
  <c r="N3410" i="3"/>
  <c r="N3411" i="3"/>
  <c r="N3412" i="3"/>
  <c r="N3413" i="3"/>
  <c r="N3414" i="3"/>
  <c r="N3415" i="3"/>
  <c r="N3416" i="3"/>
  <c r="N3417" i="3"/>
  <c r="N3418" i="3"/>
  <c r="N3419" i="3"/>
  <c r="N3420" i="3"/>
  <c r="N3421" i="3"/>
  <c r="N3422" i="3"/>
  <c r="N3423" i="3"/>
  <c r="N3424" i="3"/>
  <c r="N3425" i="3"/>
  <c r="N3426" i="3"/>
  <c r="N3427" i="3"/>
  <c r="N3428" i="3"/>
  <c r="N3429" i="3"/>
  <c r="N3430" i="3"/>
  <c r="N3431" i="3"/>
  <c r="N3432" i="3"/>
  <c r="N3433" i="3"/>
  <c r="N3434" i="3"/>
  <c r="N3435" i="3"/>
  <c r="N3436" i="3"/>
  <c r="N3437" i="3"/>
  <c r="N3438" i="3"/>
  <c r="N3439" i="3"/>
  <c r="N3440" i="3"/>
  <c r="N3441" i="3"/>
  <c r="N3442" i="3"/>
  <c r="N3443" i="3"/>
  <c r="N3444" i="3"/>
  <c r="N3445" i="3"/>
  <c r="N3446" i="3"/>
  <c r="N3447" i="3"/>
  <c r="N3448" i="3"/>
  <c r="N3449" i="3"/>
  <c r="N3450" i="3"/>
  <c r="N3451" i="3"/>
  <c r="N3452" i="3"/>
  <c r="N3453" i="3"/>
  <c r="N3454" i="3"/>
  <c r="N3455" i="3"/>
  <c r="N3456" i="3"/>
  <c r="N3457" i="3"/>
  <c r="N3458" i="3"/>
  <c r="N3459" i="3"/>
  <c r="N3460" i="3"/>
  <c r="N3461" i="3"/>
  <c r="N3462" i="3"/>
  <c r="N3463" i="3"/>
  <c r="N3464" i="3"/>
  <c r="N3465" i="3"/>
  <c r="N3466" i="3"/>
  <c r="N3467" i="3"/>
  <c r="N3468" i="3"/>
  <c r="N3469" i="3"/>
  <c r="N3470" i="3"/>
  <c r="N3471" i="3"/>
  <c r="N3472" i="3"/>
  <c r="N3473" i="3"/>
  <c r="N3474" i="3"/>
  <c r="N3475" i="3"/>
  <c r="N3476" i="3"/>
  <c r="N3477" i="3"/>
  <c r="N3478" i="3"/>
  <c r="N3479" i="3"/>
  <c r="N3480" i="3"/>
  <c r="N3481" i="3"/>
  <c r="N3482" i="3"/>
  <c r="N3483" i="3"/>
  <c r="N3484" i="3"/>
  <c r="N3485" i="3"/>
  <c r="N3486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475" i="3"/>
  <c r="M2476" i="3"/>
  <c r="M2477" i="3"/>
  <c r="M2478" i="3"/>
  <c r="M2479" i="3"/>
  <c r="M2480" i="3"/>
  <c r="M2481" i="3"/>
  <c r="M2482" i="3"/>
  <c r="M2483" i="3"/>
  <c r="M2484" i="3"/>
  <c r="M2485" i="3"/>
  <c r="M2486" i="3"/>
  <c r="M2487" i="3"/>
  <c r="M2488" i="3"/>
  <c r="M2489" i="3"/>
  <c r="M2490" i="3"/>
  <c r="M2491" i="3"/>
  <c r="M2492" i="3"/>
  <c r="M2493" i="3"/>
  <c r="M2494" i="3"/>
  <c r="M2495" i="3"/>
  <c r="M2496" i="3"/>
  <c r="M2497" i="3"/>
  <c r="M2498" i="3"/>
  <c r="M2499" i="3"/>
  <c r="M2500" i="3"/>
  <c r="M2501" i="3"/>
  <c r="M2502" i="3"/>
  <c r="M2503" i="3"/>
  <c r="M2504" i="3"/>
  <c r="M2505" i="3"/>
  <c r="M2506" i="3"/>
  <c r="M2507" i="3"/>
  <c r="M2508" i="3"/>
  <c r="M2509" i="3"/>
  <c r="M2510" i="3"/>
  <c r="M2511" i="3"/>
  <c r="M2512" i="3"/>
  <c r="M2513" i="3"/>
  <c r="M2514" i="3"/>
  <c r="M2515" i="3"/>
  <c r="M2516" i="3"/>
  <c r="M2517" i="3"/>
  <c r="M2518" i="3"/>
  <c r="M2519" i="3"/>
  <c r="M2520" i="3"/>
  <c r="M2521" i="3"/>
  <c r="M2522" i="3"/>
  <c r="M2523" i="3"/>
  <c r="M2524" i="3"/>
  <c r="M2525" i="3"/>
  <c r="M2526" i="3"/>
  <c r="M2527" i="3"/>
  <c r="M2528" i="3"/>
  <c r="M2529" i="3"/>
  <c r="M2530" i="3"/>
  <c r="M2531" i="3"/>
  <c r="M2532" i="3"/>
  <c r="M2533" i="3"/>
  <c r="M2534" i="3"/>
  <c r="M2535" i="3"/>
  <c r="M2536" i="3"/>
  <c r="M2537" i="3"/>
  <c r="M2538" i="3"/>
  <c r="M2539" i="3"/>
  <c r="M2540" i="3"/>
  <c r="M2541" i="3"/>
  <c r="M2542" i="3"/>
  <c r="M2543" i="3"/>
  <c r="M2544" i="3"/>
  <c r="M2545" i="3"/>
  <c r="M2546" i="3"/>
  <c r="M2547" i="3"/>
  <c r="M2548" i="3"/>
  <c r="M2549" i="3"/>
  <c r="M2550" i="3"/>
  <c r="M2551" i="3"/>
  <c r="M2552" i="3"/>
  <c r="M2553" i="3"/>
  <c r="M2554" i="3"/>
  <c r="M2555" i="3"/>
  <c r="M2556" i="3"/>
  <c r="M2557" i="3"/>
  <c r="M2558" i="3"/>
  <c r="M2559" i="3"/>
  <c r="M2560" i="3"/>
  <c r="M2561" i="3"/>
  <c r="M2562" i="3"/>
  <c r="M2563" i="3"/>
  <c r="M2564" i="3"/>
  <c r="M2565" i="3"/>
  <c r="M2566" i="3"/>
  <c r="M2567" i="3"/>
  <c r="M2568" i="3"/>
  <c r="M2569" i="3"/>
  <c r="M2570" i="3"/>
  <c r="M2571" i="3"/>
  <c r="M2572" i="3"/>
  <c r="M2573" i="3"/>
  <c r="M2574" i="3"/>
  <c r="M2575" i="3"/>
  <c r="M2576" i="3"/>
  <c r="M2577" i="3"/>
  <c r="M2578" i="3"/>
  <c r="M2579" i="3"/>
  <c r="M2580" i="3"/>
  <c r="M2581" i="3"/>
  <c r="M2582" i="3"/>
  <c r="M2583" i="3"/>
  <c r="M2584" i="3"/>
  <c r="M2585" i="3"/>
  <c r="M2586" i="3"/>
  <c r="M2587" i="3"/>
  <c r="M2588" i="3"/>
  <c r="M2589" i="3"/>
  <c r="M2590" i="3"/>
  <c r="M2591" i="3"/>
  <c r="M2592" i="3"/>
  <c r="M2593" i="3"/>
  <c r="M2594" i="3"/>
  <c r="M2595" i="3"/>
  <c r="M2596" i="3"/>
  <c r="M2597" i="3"/>
  <c r="M2598" i="3"/>
  <c r="M2599" i="3"/>
  <c r="M2600" i="3"/>
  <c r="M2601" i="3"/>
  <c r="M2602" i="3"/>
  <c r="M2603" i="3"/>
  <c r="M2604" i="3"/>
  <c r="M2605" i="3"/>
  <c r="M2606" i="3"/>
  <c r="M2607" i="3"/>
  <c r="M2608" i="3"/>
  <c r="M2609" i="3"/>
  <c r="M2610" i="3"/>
  <c r="M2611" i="3"/>
  <c r="M2612" i="3"/>
  <c r="M2613" i="3"/>
  <c r="M2614" i="3"/>
  <c r="M2615" i="3"/>
  <c r="M2616" i="3"/>
  <c r="M2617" i="3"/>
  <c r="M2618" i="3"/>
  <c r="M2619" i="3"/>
  <c r="M2620" i="3"/>
  <c r="M2621" i="3"/>
  <c r="M2622" i="3"/>
  <c r="M2623" i="3"/>
  <c r="M2624" i="3"/>
  <c r="M2625" i="3"/>
  <c r="M2626" i="3"/>
  <c r="M2627" i="3"/>
  <c r="M2628" i="3"/>
  <c r="M2629" i="3"/>
  <c r="M2630" i="3"/>
  <c r="M2631" i="3"/>
  <c r="M2632" i="3"/>
  <c r="M2633" i="3"/>
  <c r="M2634" i="3"/>
  <c r="M2635" i="3"/>
  <c r="M2636" i="3"/>
  <c r="M2637" i="3"/>
  <c r="M2638" i="3"/>
  <c r="M2639" i="3"/>
  <c r="M2640" i="3"/>
  <c r="M2641" i="3"/>
  <c r="M2642" i="3"/>
  <c r="M2643" i="3"/>
  <c r="M2644" i="3"/>
  <c r="M2645" i="3"/>
  <c r="M2646" i="3"/>
  <c r="M2647" i="3"/>
  <c r="M2648" i="3"/>
  <c r="M2649" i="3"/>
  <c r="M2650" i="3"/>
  <c r="M2651" i="3"/>
  <c r="M2652" i="3"/>
  <c r="M2653" i="3"/>
  <c r="M2654" i="3"/>
  <c r="M2655" i="3"/>
  <c r="M2656" i="3"/>
  <c r="M2657" i="3"/>
  <c r="M2658" i="3"/>
  <c r="M2659" i="3"/>
  <c r="M2660" i="3"/>
  <c r="M2661" i="3"/>
  <c r="M2662" i="3"/>
  <c r="M2663" i="3"/>
  <c r="M2664" i="3"/>
  <c r="M2665" i="3"/>
  <c r="M2666" i="3"/>
  <c r="M2667" i="3"/>
  <c r="M2668" i="3"/>
  <c r="M2669" i="3"/>
  <c r="M2670" i="3"/>
  <c r="M2671" i="3"/>
  <c r="M2672" i="3"/>
  <c r="M2673" i="3"/>
  <c r="M2674" i="3"/>
  <c r="M2675" i="3"/>
  <c r="M2676" i="3"/>
  <c r="M2677" i="3"/>
  <c r="M2678" i="3"/>
  <c r="M2679" i="3"/>
  <c r="M2680" i="3"/>
  <c r="M2681" i="3"/>
  <c r="M2682" i="3"/>
  <c r="M2683" i="3"/>
  <c r="M2684" i="3"/>
  <c r="M2685" i="3"/>
  <c r="M2686" i="3"/>
  <c r="M2687" i="3"/>
  <c r="M2688" i="3"/>
  <c r="M2689" i="3"/>
  <c r="M2690" i="3"/>
  <c r="M2691" i="3"/>
  <c r="M2692" i="3"/>
  <c r="M2693" i="3"/>
  <c r="M2694" i="3"/>
  <c r="M2695" i="3"/>
  <c r="M2696" i="3"/>
  <c r="M2697" i="3"/>
  <c r="M2698" i="3"/>
  <c r="M2699" i="3"/>
  <c r="M2700" i="3"/>
  <c r="M2701" i="3"/>
  <c r="M2702" i="3"/>
  <c r="M2703" i="3"/>
  <c r="M2704" i="3"/>
  <c r="M2705" i="3"/>
  <c r="M2706" i="3"/>
  <c r="M2707" i="3"/>
  <c r="M2708" i="3"/>
  <c r="M2709" i="3"/>
  <c r="M2710" i="3"/>
  <c r="M2711" i="3"/>
  <c r="M2712" i="3"/>
  <c r="M2713" i="3"/>
  <c r="M2714" i="3"/>
  <c r="M2715" i="3"/>
  <c r="M2716" i="3"/>
  <c r="M2717" i="3"/>
  <c r="M2718" i="3"/>
  <c r="M2719" i="3"/>
  <c r="M2720" i="3"/>
  <c r="M2721" i="3"/>
  <c r="M2722" i="3"/>
  <c r="M2723" i="3"/>
  <c r="M2724" i="3"/>
  <c r="M2725" i="3"/>
  <c r="M2726" i="3"/>
  <c r="M2727" i="3"/>
  <c r="M2728" i="3"/>
  <c r="M2729" i="3"/>
  <c r="M2730" i="3"/>
  <c r="M2731" i="3"/>
  <c r="M2732" i="3"/>
  <c r="M2733" i="3"/>
  <c r="M2734" i="3"/>
  <c r="M2735" i="3"/>
  <c r="M2736" i="3"/>
  <c r="M2737" i="3"/>
  <c r="M2738" i="3"/>
  <c r="M2739" i="3"/>
  <c r="M2740" i="3"/>
  <c r="M2741" i="3"/>
  <c r="M2742" i="3"/>
  <c r="M2743" i="3"/>
  <c r="M2744" i="3"/>
  <c r="M2745" i="3"/>
  <c r="M2746" i="3"/>
  <c r="M2747" i="3"/>
  <c r="M2748" i="3"/>
  <c r="M2749" i="3"/>
  <c r="M2750" i="3"/>
  <c r="M2751" i="3"/>
  <c r="M2752" i="3"/>
  <c r="M2753" i="3"/>
  <c r="M2754" i="3"/>
  <c r="M2755" i="3"/>
  <c r="M2756" i="3"/>
  <c r="M2757" i="3"/>
  <c r="M2758" i="3"/>
  <c r="M2759" i="3"/>
  <c r="M2760" i="3"/>
  <c r="M2761" i="3"/>
  <c r="M2762" i="3"/>
  <c r="M2763" i="3"/>
  <c r="M2764" i="3"/>
  <c r="M2765" i="3"/>
  <c r="M2766" i="3"/>
  <c r="M2767" i="3"/>
  <c r="M2768" i="3"/>
  <c r="M2769" i="3"/>
  <c r="M2770" i="3"/>
  <c r="M2771" i="3"/>
  <c r="M2772" i="3"/>
  <c r="M2773" i="3"/>
  <c r="M2774" i="3"/>
  <c r="M2775" i="3"/>
  <c r="M2776" i="3"/>
  <c r="M2777" i="3"/>
  <c r="M2778" i="3"/>
  <c r="M2779" i="3"/>
  <c r="M2780" i="3"/>
  <c r="M2781" i="3"/>
  <c r="M2782" i="3"/>
  <c r="M2783" i="3"/>
  <c r="M2784" i="3"/>
  <c r="M2785" i="3"/>
  <c r="M2786" i="3"/>
  <c r="M2787" i="3"/>
  <c r="M2788" i="3"/>
  <c r="M2789" i="3"/>
  <c r="M2790" i="3"/>
  <c r="M2791" i="3"/>
  <c r="M2792" i="3"/>
  <c r="M2793" i="3"/>
  <c r="M2794" i="3"/>
  <c r="M2795" i="3"/>
  <c r="M2796" i="3"/>
  <c r="M2797" i="3"/>
  <c r="M2798" i="3"/>
  <c r="M2799" i="3"/>
  <c r="M2800" i="3"/>
  <c r="M2801" i="3"/>
  <c r="M2802" i="3"/>
  <c r="M2803" i="3"/>
  <c r="M2804" i="3"/>
  <c r="M2805" i="3"/>
  <c r="M2806" i="3"/>
  <c r="M2807" i="3"/>
  <c r="M2808" i="3"/>
  <c r="M2809" i="3"/>
  <c r="M2810" i="3"/>
  <c r="M2811" i="3"/>
  <c r="M2812" i="3"/>
  <c r="M2813" i="3"/>
  <c r="M2814" i="3"/>
  <c r="M2815" i="3"/>
  <c r="M2816" i="3"/>
  <c r="M2817" i="3"/>
  <c r="M2818" i="3"/>
  <c r="M2819" i="3"/>
  <c r="M2820" i="3"/>
  <c r="M2821" i="3"/>
  <c r="M2822" i="3"/>
  <c r="M2823" i="3"/>
  <c r="M2824" i="3"/>
  <c r="M2825" i="3"/>
  <c r="M2826" i="3"/>
  <c r="M2827" i="3"/>
  <c r="M2828" i="3"/>
  <c r="M2829" i="3"/>
  <c r="M2830" i="3"/>
  <c r="M2831" i="3"/>
  <c r="M2832" i="3"/>
  <c r="M2833" i="3"/>
  <c r="M2834" i="3"/>
  <c r="M2835" i="3"/>
  <c r="M2836" i="3"/>
  <c r="M2837" i="3"/>
  <c r="M2838" i="3"/>
  <c r="M2839" i="3"/>
  <c r="M2840" i="3"/>
  <c r="M2841" i="3"/>
  <c r="M2842" i="3"/>
  <c r="M2843" i="3"/>
  <c r="M2844" i="3"/>
  <c r="M2845" i="3"/>
  <c r="M2846" i="3"/>
  <c r="M2847" i="3"/>
  <c r="M2848" i="3"/>
  <c r="M2849" i="3"/>
  <c r="M2850" i="3"/>
  <c r="M2851" i="3"/>
  <c r="M2852" i="3"/>
  <c r="M2853" i="3"/>
  <c r="M2854" i="3"/>
  <c r="M2855" i="3"/>
  <c r="M2856" i="3"/>
  <c r="M2857" i="3"/>
  <c r="M2858" i="3"/>
  <c r="M2859" i="3"/>
  <c r="M2860" i="3"/>
  <c r="M2861" i="3"/>
  <c r="M2862" i="3"/>
  <c r="M2863" i="3"/>
  <c r="M2864" i="3"/>
  <c r="M2865" i="3"/>
  <c r="M2866" i="3"/>
  <c r="M2867" i="3"/>
  <c r="M2868" i="3"/>
  <c r="M2869" i="3"/>
  <c r="M2870" i="3"/>
  <c r="M2871" i="3"/>
  <c r="M2872" i="3"/>
  <c r="M2873" i="3"/>
  <c r="M2874" i="3"/>
  <c r="M2875" i="3"/>
  <c r="M2876" i="3"/>
  <c r="M2877" i="3"/>
  <c r="M2878" i="3"/>
  <c r="M2879" i="3"/>
  <c r="M2880" i="3"/>
  <c r="M2881" i="3"/>
  <c r="M2882" i="3"/>
  <c r="M2883" i="3"/>
  <c r="M2884" i="3"/>
  <c r="M2885" i="3"/>
  <c r="M2886" i="3"/>
  <c r="M2887" i="3"/>
  <c r="M2888" i="3"/>
  <c r="M2889" i="3"/>
  <c r="M2890" i="3"/>
  <c r="M2891" i="3"/>
  <c r="M2892" i="3"/>
  <c r="M2893" i="3"/>
  <c r="M2894" i="3"/>
  <c r="M2895" i="3"/>
  <c r="M2896" i="3"/>
  <c r="M2897" i="3"/>
  <c r="M2898" i="3"/>
  <c r="M2899" i="3"/>
  <c r="M2900" i="3"/>
  <c r="M2901" i="3"/>
  <c r="M2902" i="3"/>
  <c r="M2903" i="3"/>
  <c r="M2904" i="3"/>
  <c r="M2905" i="3"/>
  <c r="M2906" i="3"/>
  <c r="M2907" i="3"/>
  <c r="M2908" i="3"/>
  <c r="M2909" i="3"/>
  <c r="M2910" i="3"/>
  <c r="M2911" i="3"/>
  <c r="M2912" i="3"/>
  <c r="M2913" i="3"/>
  <c r="M2914" i="3"/>
  <c r="M2915" i="3"/>
  <c r="M2916" i="3"/>
  <c r="M2917" i="3"/>
  <c r="M2918" i="3"/>
  <c r="M2919" i="3"/>
  <c r="M2920" i="3"/>
  <c r="M2921" i="3"/>
  <c r="M2922" i="3"/>
  <c r="M2923" i="3"/>
  <c r="M2924" i="3"/>
  <c r="M2925" i="3"/>
  <c r="M2926" i="3"/>
  <c r="M2927" i="3"/>
  <c r="M2928" i="3"/>
  <c r="M2929" i="3"/>
  <c r="M2930" i="3"/>
  <c r="M2931" i="3"/>
  <c r="M2932" i="3"/>
  <c r="M2933" i="3"/>
  <c r="M2934" i="3"/>
  <c r="M2935" i="3"/>
  <c r="M2936" i="3"/>
  <c r="M2937" i="3"/>
  <c r="M2938" i="3"/>
  <c r="M2939" i="3"/>
  <c r="M2940" i="3"/>
  <c r="M2941" i="3"/>
  <c r="M2942" i="3"/>
  <c r="M2943" i="3"/>
  <c r="M2944" i="3"/>
  <c r="M2945" i="3"/>
  <c r="M2946" i="3"/>
  <c r="M2947" i="3"/>
  <c r="M2948" i="3"/>
  <c r="M2949" i="3"/>
  <c r="M2950" i="3"/>
  <c r="M2951" i="3"/>
  <c r="M2952" i="3"/>
  <c r="M2953" i="3"/>
  <c r="M2954" i="3"/>
  <c r="M2955" i="3"/>
  <c r="M2956" i="3"/>
  <c r="M2957" i="3"/>
  <c r="M2958" i="3"/>
  <c r="M2959" i="3"/>
  <c r="M2960" i="3"/>
  <c r="M2961" i="3"/>
  <c r="M2962" i="3"/>
  <c r="M2963" i="3"/>
  <c r="M2964" i="3"/>
  <c r="M2965" i="3"/>
  <c r="M2966" i="3"/>
  <c r="M2967" i="3"/>
  <c r="M2968" i="3"/>
  <c r="M2969" i="3"/>
  <c r="M2970" i="3"/>
  <c r="M2971" i="3"/>
  <c r="M2972" i="3"/>
  <c r="M2973" i="3"/>
  <c r="M2974" i="3"/>
  <c r="M2975" i="3"/>
  <c r="M2976" i="3"/>
  <c r="M2977" i="3"/>
  <c r="M2978" i="3"/>
  <c r="M2979" i="3"/>
  <c r="M2980" i="3"/>
  <c r="M2981" i="3"/>
  <c r="M2982" i="3"/>
  <c r="M2983" i="3"/>
  <c r="M2984" i="3"/>
  <c r="M2985" i="3"/>
  <c r="M2986" i="3"/>
  <c r="M2987" i="3"/>
  <c r="M2988" i="3"/>
  <c r="M2989" i="3"/>
  <c r="M2990" i="3"/>
  <c r="M2991" i="3"/>
  <c r="M2992" i="3"/>
  <c r="M2993" i="3"/>
  <c r="M2994" i="3"/>
  <c r="M2995" i="3"/>
  <c r="M2996" i="3"/>
  <c r="M2997" i="3"/>
  <c r="M2998" i="3"/>
  <c r="M2999" i="3"/>
  <c r="M3000" i="3"/>
  <c r="M3001" i="3"/>
  <c r="M3002" i="3"/>
  <c r="M3003" i="3"/>
  <c r="M3004" i="3"/>
  <c r="M3005" i="3"/>
  <c r="M3006" i="3"/>
  <c r="M3007" i="3"/>
  <c r="M3008" i="3"/>
  <c r="M3009" i="3"/>
  <c r="M3010" i="3"/>
  <c r="M3011" i="3"/>
  <c r="M3012" i="3"/>
  <c r="M3013" i="3"/>
  <c r="M3014" i="3"/>
  <c r="M3015" i="3"/>
  <c r="M3016" i="3"/>
  <c r="M3017" i="3"/>
  <c r="M3018" i="3"/>
  <c r="M3019" i="3"/>
  <c r="M3020" i="3"/>
  <c r="M3021" i="3"/>
  <c r="M3022" i="3"/>
  <c r="M3023" i="3"/>
  <c r="M3024" i="3"/>
  <c r="M3025" i="3"/>
  <c r="M3026" i="3"/>
  <c r="M3027" i="3"/>
  <c r="M3028" i="3"/>
  <c r="M3029" i="3"/>
  <c r="M3030" i="3"/>
  <c r="M3031" i="3"/>
  <c r="M3032" i="3"/>
  <c r="M3033" i="3"/>
  <c r="M3034" i="3"/>
  <c r="M3035" i="3"/>
  <c r="M3036" i="3"/>
  <c r="M3037" i="3"/>
  <c r="M3038" i="3"/>
  <c r="M3039" i="3"/>
  <c r="M3040" i="3"/>
  <c r="M3041" i="3"/>
  <c r="M3042" i="3"/>
  <c r="M3043" i="3"/>
  <c r="M3044" i="3"/>
  <c r="M3045" i="3"/>
  <c r="M3046" i="3"/>
  <c r="M3047" i="3"/>
  <c r="M3048" i="3"/>
  <c r="M3049" i="3"/>
  <c r="M3050" i="3"/>
  <c r="M3051" i="3"/>
  <c r="M3052" i="3"/>
  <c r="M3053" i="3"/>
  <c r="M3054" i="3"/>
  <c r="M3055" i="3"/>
  <c r="M3056" i="3"/>
  <c r="M3057" i="3"/>
  <c r="M3058" i="3"/>
  <c r="M3059" i="3"/>
  <c r="M3060" i="3"/>
  <c r="M3061" i="3"/>
  <c r="M3062" i="3"/>
  <c r="M3063" i="3"/>
  <c r="M3064" i="3"/>
  <c r="M3065" i="3"/>
  <c r="M3066" i="3"/>
  <c r="M3067" i="3"/>
  <c r="M3068" i="3"/>
  <c r="M3069" i="3"/>
  <c r="M3070" i="3"/>
  <c r="M3071" i="3"/>
  <c r="M3072" i="3"/>
  <c r="M3073" i="3"/>
  <c r="M3074" i="3"/>
  <c r="M3075" i="3"/>
  <c r="M3076" i="3"/>
  <c r="M3077" i="3"/>
  <c r="M3078" i="3"/>
  <c r="M3079" i="3"/>
  <c r="M3080" i="3"/>
  <c r="M3081" i="3"/>
  <c r="M3082" i="3"/>
  <c r="M3083" i="3"/>
  <c r="M3084" i="3"/>
  <c r="M3085" i="3"/>
  <c r="M3086" i="3"/>
  <c r="M3087" i="3"/>
  <c r="M3088" i="3"/>
  <c r="M3089" i="3"/>
  <c r="M3090" i="3"/>
  <c r="M3091" i="3"/>
  <c r="M3092" i="3"/>
  <c r="M3093" i="3"/>
  <c r="M3094" i="3"/>
  <c r="M3095" i="3"/>
  <c r="M3096" i="3"/>
  <c r="M3097" i="3"/>
  <c r="M3098" i="3"/>
  <c r="M3099" i="3"/>
  <c r="M3100" i="3"/>
  <c r="M3101" i="3"/>
  <c r="M3102" i="3"/>
  <c r="M3103" i="3"/>
  <c r="M3104" i="3"/>
  <c r="M3105" i="3"/>
  <c r="M3106" i="3"/>
  <c r="M3107" i="3"/>
  <c r="M3108" i="3"/>
  <c r="M3109" i="3"/>
  <c r="M3110" i="3"/>
  <c r="M3111" i="3"/>
  <c r="M3112" i="3"/>
  <c r="M3113" i="3"/>
  <c r="M3114" i="3"/>
  <c r="M3115" i="3"/>
  <c r="M3116" i="3"/>
  <c r="M3117" i="3"/>
  <c r="M3118" i="3"/>
  <c r="M3119" i="3"/>
  <c r="M3120" i="3"/>
  <c r="M3121" i="3"/>
  <c r="M3122" i="3"/>
  <c r="M3123" i="3"/>
  <c r="M3124" i="3"/>
  <c r="M3125" i="3"/>
  <c r="M3126" i="3"/>
  <c r="M3127" i="3"/>
  <c r="M3128" i="3"/>
  <c r="M3129" i="3"/>
  <c r="M3130" i="3"/>
  <c r="M3131" i="3"/>
  <c r="M3132" i="3"/>
  <c r="M3133" i="3"/>
  <c r="M3134" i="3"/>
  <c r="M3135" i="3"/>
  <c r="M3136" i="3"/>
  <c r="M3137" i="3"/>
  <c r="M3138" i="3"/>
  <c r="M3139" i="3"/>
  <c r="M3140" i="3"/>
  <c r="M3141" i="3"/>
  <c r="M3142" i="3"/>
  <c r="M3143" i="3"/>
  <c r="M3144" i="3"/>
  <c r="M3145" i="3"/>
  <c r="M3146" i="3"/>
  <c r="M3147" i="3"/>
  <c r="M3148" i="3"/>
  <c r="M3149" i="3"/>
  <c r="M3150" i="3"/>
  <c r="M3151" i="3"/>
  <c r="M3152" i="3"/>
  <c r="M3153" i="3"/>
  <c r="M3154" i="3"/>
  <c r="M3155" i="3"/>
  <c r="M3156" i="3"/>
  <c r="M3157" i="3"/>
  <c r="M3158" i="3"/>
  <c r="M3159" i="3"/>
  <c r="M3160" i="3"/>
  <c r="M3161" i="3"/>
  <c r="M3162" i="3"/>
  <c r="M3163" i="3"/>
  <c r="M3164" i="3"/>
  <c r="M3165" i="3"/>
  <c r="M3166" i="3"/>
  <c r="M3167" i="3"/>
  <c r="M3168" i="3"/>
  <c r="M3169" i="3"/>
  <c r="M3170" i="3"/>
  <c r="M3171" i="3"/>
  <c r="M3172" i="3"/>
  <c r="M3173" i="3"/>
  <c r="M3174" i="3"/>
  <c r="M3175" i="3"/>
  <c r="M3176" i="3"/>
  <c r="M3177" i="3"/>
  <c r="M3178" i="3"/>
  <c r="M3179" i="3"/>
  <c r="M3180" i="3"/>
  <c r="M3181" i="3"/>
  <c r="M3182" i="3"/>
  <c r="M3183" i="3"/>
  <c r="M3184" i="3"/>
  <c r="M3185" i="3"/>
  <c r="M3186" i="3"/>
  <c r="M3187" i="3"/>
  <c r="M3188" i="3"/>
  <c r="M3189" i="3"/>
  <c r="M3190" i="3"/>
  <c r="M3191" i="3"/>
  <c r="M3192" i="3"/>
  <c r="M3193" i="3"/>
  <c r="M3194" i="3"/>
  <c r="M3195" i="3"/>
  <c r="M3196" i="3"/>
  <c r="M3197" i="3"/>
  <c r="M3198" i="3"/>
  <c r="M3199" i="3"/>
  <c r="M3200" i="3"/>
  <c r="M3201" i="3"/>
  <c r="M3202" i="3"/>
  <c r="M3203" i="3"/>
  <c r="M3204" i="3"/>
  <c r="M3205" i="3"/>
  <c r="M3206" i="3"/>
  <c r="M3207" i="3"/>
  <c r="M3208" i="3"/>
  <c r="M3209" i="3"/>
  <c r="M3210" i="3"/>
  <c r="M3211" i="3"/>
  <c r="M3212" i="3"/>
  <c r="M3213" i="3"/>
  <c r="M3214" i="3"/>
  <c r="M3215" i="3"/>
  <c r="M3216" i="3"/>
  <c r="M3217" i="3"/>
  <c r="M3218" i="3"/>
  <c r="M3219" i="3"/>
  <c r="M3220" i="3"/>
  <c r="M3221" i="3"/>
  <c r="M3222" i="3"/>
  <c r="M3223" i="3"/>
  <c r="M3224" i="3"/>
  <c r="M3225" i="3"/>
  <c r="M3226" i="3"/>
  <c r="M3227" i="3"/>
  <c r="M3228" i="3"/>
  <c r="M3229" i="3"/>
  <c r="M3230" i="3"/>
  <c r="M3231" i="3"/>
  <c r="M3232" i="3"/>
  <c r="M3233" i="3"/>
  <c r="M3234" i="3"/>
  <c r="M3235" i="3"/>
  <c r="M3236" i="3"/>
  <c r="M3237" i="3"/>
  <c r="M3238" i="3"/>
  <c r="M3239" i="3"/>
  <c r="M3240" i="3"/>
  <c r="M3241" i="3"/>
  <c r="M3242" i="3"/>
  <c r="M3243" i="3"/>
  <c r="M3244" i="3"/>
  <c r="M3245" i="3"/>
  <c r="M3246" i="3"/>
  <c r="M3247" i="3"/>
  <c r="M3248" i="3"/>
  <c r="M3249" i="3"/>
  <c r="M3250" i="3"/>
  <c r="M3251" i="3"/>
  <c r="M3252" i="3"/>
  <c r="M3253" i="3"/>
  <c r="M3254" i="3"/>
  <c r="M3255" i="3"/>
  <c r="M3256" i="3"/>
  <c r="M3257" i="3"/>
  <c r="M3258" i="3"/>
  <c r="M3259" i="3"/>
  <c r="M3260" i="3"/>
  <c r="M3261" i="3"/>
  <c r="M3262" i="3"/>
  <c r="M3263" i="3"/>
  <c r="M3264" i="3"/>
  <c r="M3265" i="3"/>
  <c r="M3266" i="3"/>
  <c r="M3267" i="3"/>
  <c r="M3268" i="3"/>
  <c r="M3269" i="3"/>
  <c r="M3270" i="3"/>
  <c r="M3271" i="3"/>
  <c r="M3272" i="3"/>
  <c r="M3273" i="3"/>
  <c r="M3274" i="3"/>
  <c r="M3275" i="3"/>
  <c r="M3276" i="3"/>
  <c r="M3277" i="3"/>
  <c r="M3278" i="3"/>
  <c r="M3279" i="3"/>
  <c r="M3280" i="3"/>
  <c r="M3281" i="3"/>
  <c r="M3282" i="3"/>
  <c r="M3283" i="3"/>
  <c r="M3284" i="3"/>
  <c r="M3285" i="3"/>
  <c r="M3286" i="3"/>
  <c r="M3287" i="3"/>
  <c r="M3288" i="3"/>
  <c r="M3289" i="3"/>
  <c r="M3290" i="3"/>
  <c r="M3291" i="3"/>
  <c r="M3292" i="3"/>
  <c r="M3293" i="3"/>
  <c r="M3294" i="3"/>
  <c r="M3295" i="3"/>
  <c r="M3296" i="3"/>
  <c r="M3297" i="3"/>
  <c r="M3298" i="3"/>
  <c r="M3299" i="3"/>
  <c r="M3300" i="3"/>
  <c r="M3301" i="3"/>
  <c r="M3302" i="3"/>
  <c r="M3303" i="3"/>
  <c r="M3304" i="3"/>
  <c r="M3305" i="3"/>
  <c r="M3306" i="3"/>
  <c r="M3307" i="3"/>
  <c r="M3308" i="3"/>
  <c r="M3309" i="3"/>
  <c r="M3310" i="3"/>
  <c r="M3311" i="3"/>
  <c r="M3312" i="3"/>
  <c r="M3313" i="3"/>
  <c r="M3314" i="3"/>
  <c r="M3315" i="3"/>
  <c r="M3316" i="3"/>
  <c r="M3317" i="3"/>
  <c r="M3318" i="3"/>
  <c r="M3319" i="3"/>
  <c r="M3320" i="3"/>
  <c r="M3321" i="3"/>
  <c r="M3322" i="3"/>
  <c r="M3323" i="3"/>
  <c r="M3324" i="3"/>
  <c r="M3325" i="3"/>
  <c r="M3326" i="3"/>
  <c r="M3327" i="3"/>
  <c r="M3328" i="3"/>
  <c r="M3329" i="3"/>
  <c r="M3330" i="3"/>
  <c r="M3331" i="3"/>
  <c r="M3332" i="3"/>
  <c r="M3333" i="3"/>
  <c r="M3334" i="3"/>
  <c r="M3335" i="3"/>
  <c r="M3336" i="3"/>
  <c r="M3337" i="3"/>
  <c r="M3338" i="3"/>
  <c r="M3339" i="3"/>
  <c r="M3340" i="3"/>
  <c r="M3341" i="3"/>
  <c r="M3342" i="3"/>
  <c r="M3343" i="3"/>
  <c r="M3344" i="3"/>
  <c r="M3345" i="3"/>
  <c r="M3346" i="3"/>
  <c r="M3347" i="3"/>
  <c r="M3348" i="3"/>
  <c r="M3349" i="3"/>
  <c r="M3350" i="3"/>
  <c r="M3351" i="3"/>
  <c r="M3352" i="3"/>
  <c r="M3353" i="3"/>
  <c r="M3354" i="3"/>
  <c r="M3355" i="3"/>
  <c r="M3356" i="3"/>
  <c r="M3357" i="3"/>
  <c r="M3358" i="3"/>
  <c r="M3359" i="3"/>
  <c r="M3360" i="3"/>
  <c r="M3361" i="3"/>
  <c r="M3362" i="3"/>
  <c r="M3363" i="3"/>
  <c r="M3364" i="3"/>
  <c r="M3365" i="3"/>
  <c r="M3366" i="3"/>
  <c r="M3367" i="3"/>
  <c r="M3368" i="3"/>
  <c r="M3369" i="3"/>
  <c r="M3370" i="3"/>
  <c r="M3371" i="3"/>
  <c r="M3372" i="3"/>
  <c r="M3373" i="3"/>
  <c r="M3374" i="3"/>
  <c r="M3375" i="3"/>
  <c r="M3376" i="3"/>
  <c r="M3377" i="3"/>
  <c r="M3378" i="3"/>
  <c r="M3379" i="3"/>
  <c r="M3380" i="3"/>
  <c r="M3381" i="3"/>
  <c r="M3382" i="3"/>
  <c r="M3383" i="3"/>
  <c r="M3384" i="3"/>
  <c r="M3385" i="3"/>
  <c r="M3386" i="3"/>
  <c r="M3387" i="3"/>
  <c r="M3388" i="3"/>
  <c r="M3389" i="3"/>
  <c r="M3390" i="3"/>
  <c r="M3391" i="3"/>
  <c r="M3392" i="3"/>
  <c r="M3393" i="3"/>
  <c r="M3394" i="3"/>
  <c r="M3395" i="3"/>
  <c r="M3396" i="3"/>
  <c r="M3397" i="3"/>
  <c r="M3398" i="3"/>
  <c r="M3399" i="3"/>
  <c r="M3400" i="3"/>
  <c r="M3401" i="3"/>
  <c r="M3402" i="3"/>
  <c r="M3403" i="3"/>
  <c r="M3404" i="3"/>
  <c r="M3405" i="3"/>
  <c r="M3406" i="3"/>
  <c r="M3407" i="3"/>
  <c r="M3408" i="3"/>
  <c r="M3409" i="3"/>
  <c r="M3410" i="3"/>
  <c r="M3411" i="3"/>
  <c r="M3412" i="3"/>
  <c r="M3413" i="3"/>
  <c r="M3414" i="3"/>
  <c r="M3415" i="3"/>
  <c r="M3416" i="3"/>
  <c r="M3417" i="3"/>
  <c r="M3418" i="3"/>
  <c r="M3419" i="3"/>
  <c r="M3420" i="3"/>
  <c r="M3421" i="3"/>
  <c r="M3422" i="3"/>
  <c r="M3423" i="3"/>
  <c r="M3424" i="3"/>
  <c r="M3425" i="3"/>
  <c r="M3426" i="3"/>
  <c r="M3427" i="3"/>
  <c r="M3428" i="3"/>
  <c r="M3429" i="3"/>
  <c r="M3430" i="3"/>
  <c r="M3431" i="3"/>
  <c r="M3432" i="3"/>
  <c r="M3433" i="3"/>
  <c r="M3434" i="3"/>
  <c r="M3435" i="3"/>
  <c r="M3436" i="3"/>
  <c r="M3437" i="3"/>
  <c r="M3438" i="3"/>
  <c r="M3439" i="3"/>
  <c r="M3440" i="3"/>
  <c r="M3441" i="3"/>
  <c r="M3442" i="3"/>
  <c r="M3443" i="3"/>
  <c r="M3444" i="3"/>
  <c r="M3445" i="3"/>
  <c r="M3446" i="3"/>
  <c r="M3447" i="3"/>
  <c r="M3448" i="3"/>
  <c r="M3449" i="3"/>
  <c r="M3450" i="3"/>
  <c r="M3451" i="3"/>
  <c r="M3452" i="3"/>
  <c r="M3453" i="3"/>
  <c r="M3454" i="3"/>
  <c r="M3455" i="3"/>
  <c r="M3456" i="3"/>
  <c r="M3457" i="3"/>
  <c r="M3458" i="3"/>
  <c r="M3459" i="3"/>
  <c r="M3460" i="3"/>
  <c r="M3461" i="3"/>
  <c r="M3462" i="3"/>
  <c r="M3463" i="3"/>
  <c r="M3464" i="3"/>
  <c r="M3465" i="3"/>
  <c r="M3466" i="3"/>
  <c r="M3467" i="3"/>
  <c r="M3468" i="3"/>
  <c r="M3469" i="3"/>
  <c r="M3470" i="3"/>
  <c r="M3471" i="3"/>
  <c r="M3472" i="3"/>
  <c r="M3473" i="3"/>
  <c r="M3474" i="3"/>
  <c r="M3475" i="3"/>
  <c r="M3476" i="3"/>
  <c r="M3477" i="3"/>
  <c r="M3478" i="3"/>
  <c r="M3479" i="3"/>
  <c r="M3480" i="3"/>
  <c r="M3481" i="3"/>
  <c r="M3482" i="3"/>
  <c r="M3483" i="3"/>
  <c r="M3484" i="3"/>
  <c r="M3485" i="3"/>
  <c r="M3486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764" i="3"/>
  <c r="L2765" i="3"/>
  <c r="L2766" i="3"/>
  <c r="L2767" i="3"/>
  <c r="L2768" i="3"/>
  <c r="L2769" i="3"/>
  <c r="L2770" i="3"/>
  <c r="L2771" i="3"/>
  <c r="L2772" i="3"/>
  <c r="L2773" i="3"/>
  <c r="L2774" i="3"/>
  <c r="L2775" i="3"/>
  <c r="L2776" i="3"/>
  <c r="L2777" i="3"/>
  <c r="L2778" i="3"/>
  <c r="L2779" i="3"/>
  <c r="L2780" i="3"/>
  <c r="L2781" i="3"/>
  <c r="L2782" i="3"/>
  <c r="L2783" i="3"/>
  <c r="L2784" i="3"/>
  <c r="L2785" i="3"/>
  <c r="L2786" i="3"/>
  <c r="L2787" i="3"/>
  <c r="L2788" i="3"/>
  <c r="L2789" i="3"/>
  <c r="L2790" i="3"/>
  <c r="L2791" i="3"/>
  <c r="L2792" i="3"/>
  <c r="L2793" i="3"/>
  <c r="L2794" i="3"/>
  <c r="L2795" i="3"/>
  <c r="L2796" i="3"/>
  <c r="L2797" i="3"/>
  <c r="L2798" i="3"/>
  <c r="L2799" i="3"/>
  <c r="L2800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2855" i="3"/>
  <c r="L2856" i="3"/>
  <c r="L2857" i="3"/>
  <c r="L2858" i="3"/>
  <c r="L2859" i="3"/>
  <c r="L2860" i="3"/>
  <c r="L2861" i="3"/>
  <c r="L2862" i="3"/>
  <c r="L2863" i="3"/>
  <c r="L2864" i="3"/>
  <c r="L2865" i="3"/>
  <c r="L2866" i="3"/>
  <c r="L2867" i="3"/>
  <c r="L2868" i="3"/>
  <c r="L2869" i="3"/>
  <c r="L2870" i="3"/>
  <c r="L2871" i="3"/>
  <c r="L2872" i="3"/>
  <c r="L2873" i="3"/>
  <c r="L2874" i="3"/>
  <c r="L2875" i="3"/>
  <c r="L2876" i="3"/>
  <c r="L2877" i="3"/>
  <c r="L2878" i="3"/>
  <c r="L2879" i="3"/>
  <c r="L2880" i="3"/>
  <c r="L2881" i="3"/>
  <c r="L2882" i="3"/>
  <c r="L2883" i="3"/>
  <c r="L2884" i="3"/>
  <c r="L2885" i="3"/>
  <c r="L2886" i="3"/>
  <c r="L2887" i="3"/>
  <c r="L2888" i="3"/>
  <c r="L2889" i="3"/>
  <c r="L2890" i="3"/>
  <c r="L2891" i="3"/>
  <c r="L2892" i="3"/>
  <c r="L2893" i="3"/>
  <c r="L2894" i="3"/>
  <c r="L2895" i="3"/>
  <c r="L2896" i="3"/>
  <c r="L2897" i="3"/>
  <c r="L2898" i="3"/>
  <c r="L2899" i="3"/>
  <c r="L2900" i="3"/>
  <c r="L2901" i="3"/>
  <c r="L2902" i="3"/>
  <c r="L2903" i="3"/>
  <c r="L2904" i="3"/>
  <c r="L2905" i="3"/>
  <c r="L2906" i="3"/>
  <c r="L2907" i="3"/>
  <c r="L2908" i="3"/>
  <c r="L2909" i="3"/>
  <c r="L2910" i="3"/>
  <c r="L2911" i="3"/>
  <c r="L2912" i="3"/>
  <c r="L2913" i="3"/>
  <c r="L2914" i="3"/>
  <c r="L2915" i="3"/>
  <c r="L2916" i="3"/>
  <c r="L2917" i="3"/>
  <c r="L2918" i="3"/>
  <c r="L2919" i="3"/>
  <c r="L2920" i="3"/>
  <c r="L2921" i="3"/>
  <c r="L2922" i="3"/>
  <c r="L2923" i="3"/>
  <c r="L2924" i="3"/>
  <c r="L2925" i="3"/>
  <c r="L2926" i="3"/>
  <c r="L2927" i="3"/>
  <c r="L2928" i="3"/>
  <c r="L2929" i="3"/>
  <c r="L2930" i="3"/>
  <c r="L2931" i="3"/>
  <c r="L2932" i="3"/>
  <c r="L2933" i="3"/>
  <c r="L2934" i="3"/>
  <c r="L2935" i="3"/>
  <c r="L2936" i="3"/>
  <c r="L2937" i="3"/>
  <c r="L2938" i="3"/>
  <c r="L2939" i="3"/>
  <c r="L2940" i="3"/>
  <c r="L2941" i="3"/>
  <c r="L2942" i="3"/>
  <c r="L2943" i="3"/>
  <c r="L2944" i="3"/>
  <c r="L2945" i="3"/>
  <c r="L2946" i="3"/>
  <c r="L2947" i="3"/>
  <c r="L2948" i="3"/>
  <c r="L2949" i="3"/>
  <c r="L2950" i="3"/>
  <c r="L2951" i="3"/>
  <c r="L2952" i="3"/>
  <c r="L2953" i="3"/>
  <c r="L2954" i="3"/>
  <c r="L2955" i="3"/>
  <c r="L2956" i="3"/>
  <c r="L2957" i="3"/>
  <c r="L2958" i="3"/>
  <c r="L2959" i="3"/>
  <c r="L2960" i="3"/>
  <c r="L2961" i="3"/>
  <c r="L2962" i="3"/>
  <c r="L2963" i="3"/>
  <c r="L2964" i="3"/>
  <c r="L2965" i="3"/>
  <c r="L2966" i="3"/>
  <c r="L2967" i="3"/>
  <c r="L2968" i="3"/>
  <c r="L2969" i="3"/>
  <c r="L2970" i="3"/>
  <c r="L2971" i="3"/>
  <c r="L2972" i="3"/>
  <c r="L2973" i="3"/>
  <c r="L2974" i="3"/>
  <c r="L2975" i="3"/>
  <c r="L2976" i="3"/>
  <c r="L2977" i="3"/>
  <c r="L2978" i="3"/>
  <c r="L2979" i="3"/>
  <c r="L2980" i="3"/>
  <c r="L2981" i="3"/>
  <c r="L2982" i="3"/>
  <c r="L2983" i="3"/>
  <c r="L2984" i="3"/>
  <c r="L2985" i="3"/>
  <c r="L2986" i="3"/>
  <c r="L2987" i="3"/>
  <c r="L2988" i="3"/>
  <c r="L2989" i="3"/>
  <c r="L2990" i="3"/>
  <c r="L2991" i="3"/>
  <c r="L2992" i="3"/>
  <c r="L2993" i="3"/>
  <c r="L2994" i="3"/>
  <c r="L2995" i="3"/>
  <c r="L2996" i="3"/>
  <c r="L2997" i="3"/>
  <c r="L2998" i="3"/>
  <c r="L2999" i="3"/>
  <c r="L3000" i="3"/>
  <c r="L3001" i="3"/>
  <c r="L3002" i="3"/>
  <c r="L3003" i="3"/>
  <c r="L3004" i="3"/>
  <c r="L3005" i="3"/>
  <c r="L3006" i="3"/>
  <c r="L3007" i="3"/>
  <c r="L3008" i="3"/>
  <c r="L3009" i="3"/>
  <c r="L3010" i="3"/>
  <c r="L3011" i="3"/>
  <c r="L3012" i="3"/>
  <c r="L3013" i="3"/>
  <c r="L3014" i="3"/>
  <c r="L3015" i="3"/>
  <c r="L3016" i="3"/>
  <c r="L3017" i="3"/>
  <c r="L3018" i="3"/>
  <c r="L3019" i="3"/>
  <c r="L3020" i="3"/>
  <c r="L3021" i="3"/>
  <c r="L3022" i="3"/>
  <c r="L3023" i="3"/>
  <c r="L3024" i="3"/>
  <c r="L3025" i="3"/>
  <c r="L3026" i="3"/>
  <c r="L3027" i="3"/>
  <c r="L3028" i="3"/>
  <c r="L3029" i="3"/>
  <c r="L3030" i="3"/>
  <c r="L3031" i="3"/>
  <c r="L3032" i="3"/>
  <c r="L3033" i="3"/>
  <c r="L3034" i="3"/>
  <c r="L3035" i="3"/>
  <c r="L3036" i="3"/>
  <c r="L3037" i="3"/>
  <c r="L3038" i="3"/>
  <c r="L3039" i="3"/>
  <c r="L3040" i="3"/>
  <c r="L3041" i="3"/>
  <c r="L3042" i="3"/>
  <c r="L3043" i="3"/>
  <c r="L3044" i="3"/>
  <c r="L3045" i="3"/>
  <c r="L3046" i="3"/>
  <c r="L3047" i="3"/>
  <c r="L3048" i="3"/>
  <c r="L3049" i="3"/>
  <c r="L3050" i="3"/>
  <c r="L3051" i="3"/>
  <c r="L3052" i="3"/>
  <c r="L3053" i="3"/>
  <c r="L3054" i="3"/>
  <c r="L3055" i="3"/>
  <c r="L3056" i="3"/>
  <c r="L3057" i="3"/>
  <c r="L3058" i="3"/>
  <c r="L3059" i="3"/>
  <c r="L3060" i="3"/>
  <c r="L3061" i="3"/>
  <c r="L3062" i="3"/>
  <c r="L3063" i="3"/>
  <c r="L3064" i="3"/>
  <c r="L3065" i="3"/>
  <c r="L3066" i="3"/>
  <c r="L3067" i="3"/>
  <c r="L3068" i="3"/>
  <c r="L3069" i="3"/>
  <c r="L3070" i="3"/>
  <c r="L3071" i="3"/>
  <c r="L3072" i="3"/>
  <c r="L3073" i="3"/>
  <c r="L3074" i="3"/>
  <c r="L3075" i="3"/>
  <c r="L3076" i="3"/>
  <c r="L3077" i="3"/>
  <c r="L3078" i="3"/>
  <c r="L3079" i="3"/>
  <c r="L3080" i="3"/>
  <c r="L3081" i="3"/>
  <c r="L3082" i="3"/>
  <c r="L3083" i="3"/>
  <c r="L3084" i="3"/>
  <c r="L3085" i="3"/>
  <c r="L3086" i="3"/>
  <c r="L3087" i="3"/>
  <c r="L3088" i="3"/>
  <c r="L3089" i="3"/>
  <c r="L3090" i="3"/>
  <c r="L3091" i="3"/>
  <c r="L3092" i="3"/>
  <c r="L3093" i="3"/>
  <c r="L3094" i="3"/>
  <c r="L3095" i="3"/>
  <c r="L3096" i="3"/>
  <c r="L3097" i="3"/>
  <c r="L3098" i="3"/>
  <c r="L3099" i="3"/>
  <c r="L3100" i="3"/>
  <c r="L3101" i="3"/>
  <c r="L3102" i="3"/>
  <c r="L3103" i="3"/>
  <c r="L3104" i="3"/>
  <c r="L3105" i="3"/>
  <c r="L3106" i="3"/>
  <c r="L3107" i="3"/>
  <c r="L3108" i="3"/>
  <c r="L3109" i="3"/>
  <c r="L3110" i="3"/>
  <c r="L3111" i="3"/>
  <c r="L3112" i="3"/>
  <c r="L3113" i="3"/>
  <c r="L3114" i="3"/>
  <c r="L3115" i="3"/>
  <c r="L3116" i="3"/>
  <c r="L3117" i="3"/>
  <c r="L3118" i="3"/>
  <c r="L3119" i="3"/>
  <c r="L3120" i="3"/>
  <c r="L3121" i="3"/>
  <c r="L3122" i="3"/>
  <c r="L3123" i="3"/>
  <c r="L3124" i="3"/>
  <c r="L3125" i="3"/>
  <c r="L3126" i="3"/>
  <c r="L3127" i="3"/>
  <c r="L3128" i="3"/>
  <c r="L3129" i="3"/>
  <c r="L3130" i="3"/>
  <c r="L3131" i="3"/>
  <c r="L3132" i="3"/>
  <c r="L3133" i="3"/>
  <c r="L3134" i="3"/>
  <c r="L3135" i="3"/>
  <c r="L3136" i="3"/>
  <c r="L3137" i="3"/>
  <c r="L3138" i="3"/>
  <c r="L3139" i="3"/>
  <c r="L3140" i="3"/>
  <c r="L3141" i="3"/>
  <c r="L3142" i="3"/>
  <c r="L3143" i="3"/>
  <c r="L3144" i="3"/>
  <c r="L3145" i="3"/>
  <c r="L3146" i="3"/>
  <c r="L3147" i="3"/>
  <c r="L3148" i="3"/>
  <c r="L3149" i="3"/>
  <c r="L3150" i="3"/>
  <c r="L3151" i="3"/>
  <c r="L3152" i="3"/>
  <c r="L3153" i="3"/>
  <c r="L3154" i="3"/>
  <c r="L3155" i="3"/>
  <c r="L3156" i="3"/>
  <c r="L3157" i="3"/>
  <c r="L3158" i="3"/>
  <c r="L3159" i="3"/>
  <c r="L3160" i="3"/>
  <c r="L3161" i="3"/>
  <c r="L3162" i="3"/>
  <c r="L3163" i="3"/>
  <c r="L3164" i="3"/>
  <c r="L3165" i="3"/>
  <c r="L3166" i="3"/>
  <c r="L3167" i="3"/>
  <c r="L3168" i="3"/>
  <c r="L3169" i="3"/>
  <c r="L3170" i="3"/>
  <c r="L3171" i="3"/>
  <c r="L3172" i="3"/>
  <c r="L3173" i="3"/>
  <c r="L3174" i="3"/>
  <c r="L3175" i="3"/>
  <c r="L3176" i="3"/>
  <c r="L3177" i="3"/>
  <c r="L3178" i="3"/>
  <c r="L3179" i="3"/>
  <c r="L3180" i="3"/>
  <c r="L3181" i="3"/>
  <c r="L3182" i="3"/>
  <c r="L3183" i="3"/>
  <c r="L3184" i="3"/>
  <c r="L3185" i="3"/>
  <c r="L3186" i="3"/>
  <c r="L3187" i="3"/>
  <c r="L3188" i="3"/>
  <c r="L3189" i="3"/>
  <c r="L3190" i="3"/>
  <c r="L3191" i="3"/>
  <c r="L3192" i="3"/>
  <c r="L3193" i="3"/>
  <c r="L3194" i="3"/>
  <c r="L3195" i="3"/>
  <c r="L3196" i="3"/>
  <c r="L3197" i="3"/>
  <c r="L3198" i="3"/>
  <c r="L3199" i="3"/>
  <c r="L3200" i="3"/>
  <c r="L3201" i="3"/>
  <c r="L3202" i="3"/>
  <c r="L3203" i="3"/>
  <c r="L3204" i="3"/>
  <c r="L3205" i="3"/>
  <c r="L3206" i="3"/>
  <c r="L3207" i="3"/>
  <c r="L3208" i="3"/>
  <c r="L3209" i="3"/>
  <c r="L3210" i="3"/>
  <c r="L3211" i="3"/>
  <c r="L3212" i="3"/>
  <c r="L3213" i="3"/>
  <c r="L3214" i="3"/>
  <c r="L3215" i="3"/>
  <c r="L3216" i="3"/>
  <c r="L3217" i="3"/>
  <c r="L3218" i="3"/>
  <c r="L3219" i="3"/>
  <c r="L3220" i="3"/>
  <c r="L3221" i="3"/>
  <c r="L3222" i="3"/>
  <c r="L3223" i="3"/>
  <c r="L3224" i="3"/>
  <c r="L3225" i="3"/>
  <c r="L3226" i="3"/>
  <c r="L3227" i="3"/>
  <c r="L3228" i="3"/>
  <c r="L3229" i="3"/>
  <c r="L3230" i="3"/>
  <c r="L3231" i="3"/>
  <c r="L3232" i="3"/>
  <c r="L3233" i="3"/>
  <c r="L3234" i="3"/>
  <c r="L3235" i="3"/>
  <c r="L3236" i="3"/>
  <c r="L3237" i="3"/>
  <c r="L3238" i="3"/>
  <c r="L3239" i="3"/>
  <c r="L3240" i="3"/>
  <c r="L3241" i="3"/>
  <c r="L3242" i="3"/>
  <c r="L3243" i="3"/>
  <c r="L3244" i="3"/>
  <c r="L3245" i="3"/>
  <c r="L3246" i="3"/>
  <c r="L3247" i="3"/>
  <c r="L3248" i="3"/>
  <c r="L3249" i="3"/>
  <c r="L3250" i="3"/>
  <c r="L3251" i="3"/>
  <c r="L3252" i="3"/>
  <c r="L3253" i="3"/>
  <c r="L3254" i="3"/>
  <c r="L3255" i="3"/>
  <c r="L3256" i="3"/>
  <c r="L3257" i="3"/>
  <c r="L3258" i="3"/>
  <c r="L3259" i="3"/>
  <c r="L3260" i="3"/>
  <c r="L3261" i="3"/>
  <c r="L3262" i="3"/>
  <c r="L3263" i="3"/>
  <c r="L3264" i="3"/>
  <c r="L3265" i="3"/>
  <c r="L3266" i="3"/>
  <c r="L3267" i="3"/>
  <c r="L3268" i="3"/>
  <c r="L3269" i="3"/>
  <c r="L3270" i="3"/>
  <c r="L3271" i="3"/>
  <c r="L3272" i="3"/>
  <c r="L3273" i="3"/>
  <c r="L3274" i="3"/>
  <c r="L3275" i="3"/>
  <c r="L3276" i="3"/>
  <c r="L3277" i="3"/>
  <c r="L3278" i="3"/>
  <c r="L3279" i="3"/>
  <c r="L3280" i="3"/>
  <c r="L3281" i="3"/>
  <c r="L3282" i="3"/>
  <c r="L3283" i="3"/>
  <c r="L3284" i="3"/>
  <c r="L3285" i="3"/>
  <c r="L3286" i="3"/>
  <c r="L3287" i="3"/>
  <c r="L3288" i="3"/>
  <c r="L3289" i="3"/>
  <c r="L3290" i="3"/>
  <c r="L3291" i="3"/>
  <c r="L3292" i="3"/>
  <c r="L3293" i="3"/>
  <c r="L3294" i="3"/>
  <c r="L3295" i="3"/>
  <c r="L3296" i="3"/>
  <c r="L3297" i="3"/>
  <c r="L3298" i="3"/>
  <c r="L3299" i="3"/>
  <c r="L3300" i="3"/>
  <c r="L3301" i="3"/>
  <c r="L3302" i="3"/>
  <c r="L3303" i="3"/>
  <c r="L3304" i="3"/>
  <c r="L3305" i="3"/>
  <c r="L3306" i="3"/>
  <c r="L3307" i="3"/>
  <c r="L3308" i="3"/>
  <c r="L3309" i="3"/>
  <c r="L3310" i="3"/>
  <c r="L3311" i="3"/>
  <c r="L3312" i="3"/>
  <c r="L3313" i="3"/>
  <c r="L3314" i="3"/>
  <c r="L3315" i="3"/>
  <c r="L3316" i="3"/>
  <c r="L3317" i="3"/>
  <c r="L3318" i="3"/>
  <c r="L3319" i="3"/>
  <c r="L3320" i="3"/>
  <c r="L3321" i="3"/>
  <c r="L3322" i="3"/>
  <c r="L3323" i="3"/>
  <c r="L3324" i="3"/>
  <c r="L3325" i="3"/>
  <c r="L3326" i="3"/>
  <c r="L3327" i="3"/>
  <c r="L3328" i="3"/>
  <c r="L3329" i="3"/>
  <c r="L3330" i="3"/>
  <c r="L3331" i="3"/>
  <c r="L3332" i="3"/>
  <c r="L3333" i="3"/>
  <c r="L3334" i="3"/>
  <c r="L3335" i="3"/>
  <c r="L3336" i="3"/>
  <c r="L3337" i="3"/>
  <c r="L3338" i="3"/>
  <c r="L3339" i="3"/>
  <c r="L3340" i="3"/>
  <c r="L3341" i="3"/>
  <c r="L3342" i="3"/>
  <c r="L3343" i="3"/>
  <c r="L3344" i="3"/>
  <c r="L3345" i="3"/>
  <c r="L3346" i="3"/>
  <c r="L3347" i="3"/>
  <c r="L3348" i="3"/>
  <c r="L3349" i="3"/>
  <c r="L3350" i="3"/>
  <c r="L3351" i="3"/>
  <c r="L3352" i="3"/>
  <c r="L3353" i="3"/>
  <c r="L3354" i="3"/>
  <c r="L3355" i="3"/>
  <c r="L3356" i="3"/>
  <c r="L3357" i="3"/>
  <c r="L3358" i="3"/>
  <c r="L3359" i="3"/>
  <c r="L3360" i="3"/>
  <c r="L3361" i="3"/>
  <c r="L3362" i="3"/>
  <c r="L3363" i="3"/>
  <c r="L3364" i="3"/>
  <c r="L3365" i="3"/>
  <c r="L3366" i="3"/>
  <c r="L3367" i="3"/>
  <c r="L3368" i="3"/>
  <c r="L3369" i="3"/>
  <c r="L3370" i="3"/>
  <c r="L3371" i="3"/>
  <c r="L3372" i="3"/>
  <c r="L3373" i="3"/>
  <c r="L3374" i="3"/>
  <c r="L3375" i="3"/>
  <c r="L3376" i="3"/>
  <c r="L3377" i="3"/>
  <c r="L3378" i="3"/>
  <c r="L3379" i="3"/>
  <c r="L3380" i="3"/>
  <c r="L3381" i="3"/>
  <c r="L3382" i="3"/>
  <c r="L3383" i="3"/>
  <c r="L3384" i="3"/>
  <c r="L3385" i="3"/>
  <c r="L3386" i="3"/>
  <c r="L3387" i="3"/>
  <c r="L3388" i="3"/>
  <c r="L3389" i="3"/>
  <c r="L3390" i="3"/>
  <c r="L3391" i="3"/>
  <c r="L3392" i="3"/>
  <c r="L3393" i="3"/>
  <c r="L3394" i="3"/>
  <c r="L3395" i="3"/>
  <c r="L3396" i="3"/>
  <c r="L3397" i="3"/>
  <c r="L3398" i="3"/>
  <c r="L3399" i="3"/>
  <c r="L3400" i="3"/>
  <c r="L3401" i="3"/>
  <c r="L3402" i="3"/>
  <c r="L3403" i="3"/>
  <c r="L3404" i="3"/>
  <c r="L3405" i="3"/>
  <c r="L3406" i="3"/>
  <c r="L3407" i="3"/>
  <c r="L3408" i="3"/>
  <c r="L3409" i="3"/>
  <c r="L3410" i="3"/>
  <c r="L3411" i="3"/>
  <c r="L3412" i="3"/>
  <c r="L3413" i="3"/>
  <c r="L3414" i="3"/>
  <c r="L3415" i="3"/>
  <c r="L3416" i="3"/>
  <c r="L3417" i="3"/>
  <c r="L3418" i="3"/>
  <c r="L3419" i="3"/>
  <c r="L3420" i="3"/>
  <c r="L3421" i="3"/>
  <c r="L3422" i="3"/>
  <c r="L3423" i="3"/>
  <c r="L3424" i="3"/>
  <c r="L3425" i="3"/>
  <c r="L3426" i="3"/>
  <c r="L3427" i="3"/>
  <c r="L3428" i="3"/>
  <c r="L3429" i="3"/>
  <c r="L3430" i="3"/>
  <c r="L3431" i="3"/>
  <c r="L3432" i="3"/>
  <c r="L3433" i="3"/>
  <c r="L3434" i="3"/>
  <c r="L3435" i="3"/>
  <c r="L3436" i="3"/>
  <c r="L3437" i="3"/>
  <c r="L3438" i="3"/>
  <c r="L3439" i="3"/>
  <c r="L3440" i="3"/>
  <c r="L3441" i="3"/>
  <c r="L3442" i="3"/>
  <c r="L3443" i="3"/>
  <c r="L3444" i="3"/>
  <c r="L3445" i="3"/>
  <c r="L3446" i="3"/>
  <c r="L3447" i="3"/>
  <c r="L3448" i="3"/>
  <c r="L3449" i="3"/>
  <c r="L3450" i="3"/>
  <c r="L3451" i="3"/>
  <c r="L3452" i="3"/>
  <c r="L3453" i="3"/>
  <c r="L3454" i="3"/>
  <c r="L3455" i="3"/>
  <c r="L3456" i="3"/>
  <c r="L3457" i="3"/>
  <c r="L3458" i="3"/>
  <c r="L3459" i="3"/>
  <c r="L3460" i="3"/>
  <c r="L3461" i="3"/>
  <c r="L3462" i="3"/>
  <c r="L3463" i="3"/>
  <c r="L3464" i="3"/>
  <c r="L3465" i="3"/>
  <c r="L3466" i="3"/>
  <c r="L3467" i="3"/>
  <c r="L3468" i="3"/>
  <c r="L3469" i="3"/>
  <c r="L3470" i="3"/>
  <c r="L3471" i="3"/>
  <c r="L3472" i="3"/>
  <c r="L3473" i="3"/>
  <c r="L3474" i="3"/>
  <c r="L3475" i="3"/>
  <c r="L3476" i="3"/>
  <c r="L3477" i="3"/>
  <c r="L3478" i="3"/>
  <c r="L3479" i="3"/>
  <c r="L3480" i="3"/>
  <c r="L3481" i="3"/>
  <c r="L3482" i="3"/>
  <c r="L3483" i="3"/>
  <c r="L3484" i="3"/>
  <c r="L3485" i="3"/>
  <c r="L3486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3047" i="3"/>
  <c r="K3048" i="3"/>
  <c r="K3049" i="3"/>
  <c r="K3050" i="3"/>
  <c r="K3051" i="3"/>
  <c r="K3052" i="3"/>
  <c r="K3053" i="3"/>
  <c r="K3054" i="3"/>
  <c r="K3055" i="3"/>
  <c r="K3056" i="3"/>
  <c r="K3057" i="3"/>
  <c r="K3058" i="3"/>
  <c r="K3059" i="3"/>
  <c r="K3060" i="3"/>
  <c r="K3061" i="3"/>
  <c r="K3062" i="3"/>
  <c r="K3063" i="3"/>
  <c r="K3064" i="3"/>
  <c r="K3065" i="3"/>
  <c r="K3066" i="3"/>
  <c r="K3067" i="3"/>
  <c r="K3068" i="3"/>
  <c r="K3069" i="3"/>
  <c r="K3070" i="3"/>
  <c r="K3071" i="3"/>
  <c r="K3072" i="3"/>
  <c r="K3073" i="3"/>
  <c r="K3074" i="3"/>
  <c r="K3075" i="3"/>
  <c r="K3076" i="3"/>
  <c r="K3077" i="3"/>
  <c r="K3078" i="3"/>
  <c r="K3079" i="3"/>
  <c r="K3080" i="3"/>
  <c r="K3081" i="3"/>
  <c r="K3082" i="3"/>
  <c r="K3083" i="3"/>
  <c r="K3084" i="3"/>
  <c r="K3085" i="3"/>
  <c r="K3086" i="3"/>
  <c r="K3087" i="3"/>
  <c r="K3088" i="3"/>
  <c r="K3089" i="3"/>
  <c r="K3090" i="3"/>
  <c r="K3091" i="3"/>
  <c r="K3092" i="3"/>
  <c r="K3093" i="3"/>
  <c r="K3094" i="3"/>
  <c r="K3095" i="3"/>
  <c r="K3096" i="3"/>
  <c r="K3097" i="3"/>
  <c r="K3098" i="3"/>
  <c r="K3099" i="3"/>
  <c r="K3100" i="3"/>
  <c r="K3101" i="3"/>
  <c r="K3102" i="3"/>
  <c r="K3103" i="3"/>
  <c r="K3104" i="3"/>
  <c r="K3105" i="3"/>
  <c r="K3106" i="3"/>
  <c r="K3107" i="3"/>
  <c r="K3108" i="3"/>
  <c r="K3109" i="3"/>
  <c r="K3110" i="3"/>
  <c r="K3111" i="3"/>
  <c r="K3112" i="3"/>
  <c r="K3113" i="3"/>
  <c r="K3114" i="3"/>
  <c r="K3115" i="3"/>
  <c r="K3116" i="3"/>
  <c r="K3117" i="3"/>
  <c r="K3118" i="3"/>
  <c r="K3119" i="3"/>
  <c r="K3120" i="3"/>
  <c r="K3121" i="3"/>
  <c r="K3122" i="3"/>
  <c r="K3123" i="3"/>
  <c r="K3124" i="3"/>
  <c r="K3125" i="3"/>
  <c r="K3126" i="3"/>
  <c r="K3127" i="3"/>
  <c r="K3128" i="3"/>
  <c r="K3129" i="3"/>
  <c r="K3130" i="3"/>
  <c r="K3131" i="3"/>
  <c r="K3132" i="3"/>
  <c r="K3133" i="3"/>
  <c r="K3134" i="3"/>
  <c r="K3135" i="3"/>
  <c r="K3136" i="3"/>
  <c r="K3137" i="3"/>
  <c r="K3138" i="3"/>
  <c r="K3139" i="3"/>
  <c r="K3140" i="3"/>
  <c r="K3141" i="3"/>
  <c r="K3142" i="3"/>
  <c r="K3143" i="3"/>
  <c r="K3144" i="3"/>
  <c r="K3145" i="3"/>
  <c r="K3146" i="3"/>
  <c r="K3147" i="3"/>
  <c r="K3148" i="3"/>
  <c r="K3149" i="3"/>
  <c r="K3150" i="3"/>
  <c r="K3151" i="3"/>
  <c r="K3152" i="3"/>
  <c r="K3153" i="3"/>
  <c r="K3154" i="3"/>
  <c r="K3155" i="3"/>
  <c r="K3156" i="3"/>
  <c r="K3157" i="3"/>
  <c r="K3158" i="3"/>
  <c r="K3159" i="3"/>
  <c r="K3160" i="3"/>
  <c r="K3161" i="3"/>
  <c r="K3162" i="3"/>
  <c r="K3163" i="3"/>
  <c r="K3164" i="3"/>
  <c r="K3165" i="3"/>
  <c r="K3166" i="3"/>
  <c r="K3167" i="3"/>
  <c r="K3168" i="3"/>
  <c r="K3169" i="3"/>
  <c r="K3170" i="3"/>
  <c r="K3171" i="3"/>
  <c r="K3172" i="3"/>
  <c r="K3173" i="3"/>
  <c r="K3174" i="3"/>
  <c r="K3175" i="3"/>
  <c r="K3176" i="3"/>
  <c r="K3177" i="3"/>
  <c r="K3178" i="3"/>
  <c r="K3179" i="3"/>
  <c r="K3180" i="3"/>
  <c r="K3181" i="3"/>
  <c r="K3182" i="3"/>
  <c r="K3183" i="3"/>
  <c r="K3184" i="3"/>
  <c r="K3185" i="3"/>
  <c r="K3186" i="3"/>
  <c r="K3187" i="3"/>
  <c r="K3188" i="3"/>
  <c r="K3189" i="3"/>
  <c r="K3190" i="3"/>
  <c r="K3191" i="3"/>
  <c r="K3192" i="3"/>
  <c r="K3193" i="3"/>
  <c r="K3194" i="3"/>
  <c r="K3195" i="3"/>
  <c r="K3196" i="3"/>
  <c r="K3197" i="3"/>
  <c r="K3198" i="3"/>
  <c r="K3199" i="3"/>
  <c r="K3200" i="3"/>
  <c r="K3201" i="3"/>
  <c r="K3202" i="3"/>
  <c r="K3203" i="3"/>
  <c r="K3204" i="3"/>
  <c r="K3205" i="3"/>
  <c r="K3206" i="3"/>
  <c r="K3207" i="3"/>
  <c r="K3208" i="3"/>
  <c r="K3209" i="3"/>
  <c r="K3210" i="3"/>
  <c r="K3211" i="3"/>
  <c r="K3212" i="3"/>
  <c r="K3213" i="3"/>
  <c r="K3214" i="3"/>
  <c r="K3215" i="3"/>
  <c r="K3216" i="3"/>
  <c r="K3217" i="3"/>
  <c r="K3218" i="3"/>
  <c r="K3219" i="3"/>
  <c r="K3220" i="3"/>
  <c r="K3221" i="3"/>
  <c r="K3222" i="3"/>
  <c r="K3223" i="3"/>
  <c r="K3224" i="3"/>
  <c r="K3225" i="3"/>
  <c r="K3226" i="3"/>
  <c r="K3227" i="3"/>
  <c r="K3228" i="3"/>
  <c r="K3229" i="3"/>
  <c r="K3230" i="3"/>
  <c r="K3231" i="3"/>
  <c r="K3232" i="3"/>
  <c r="K3233" i="3"/>
  <c r="K3234" i="3"/>
  <c r="K3235" i="3"/>
  <c r="K3236" i="3"/>
  <c r="K3237" i="3"/>
  <c r="K3238" i="3"/>
  <c r="K3239" i="3"/>
  <c r="K3240" i="3"/>
  <c r="K3241" i="3"/>
  <c r="K3242" i="3"/>
  <c r="K3243" i="3"/>
  <c r="K3244" i="3"/>
  <c r="K3245" i="3"/>
  <c r="K3246" i="3"/>
  <c r="K3247" i="3"/>
  <c r="K3248" i="3"/>
  <c r="K3249" i="3"/>
  <c r="K3250" i="3"/>
  <c r="K3251" i="3"/>
  <c r="K3252" i="3"/>
  <c r="K3253" i="3"/>
  <c r="K3254" i="3"/>
  <c r="K3255" i="3"/>
  <c r="K3256" i="3"/>
  <c r="K3257" i="3"/>
  <c r="K3258" i="3"/>
  <c r="K3259" i="3"/>
  <c r="K3260" i="3"/>
  <c r="K3261" i="3"/>
  <c r="K3262" i="3"/>
  <c r="K3263" i="3"/>
  <c r="K3264" i="3"/>
  <c r="K3265" i="3"/>
  <c r="K3266" i="3"/>
  <c r="K3267" i="3"/>
  <c r="K3268" i="3"/>
  <c r="K3269" i="3"/>
  <c r="K3270" i="3"/>
  <c r="K3271" i="3"/>
  <c r="K3272" i="3"/>
  <c r="K3273" i="3"/>
  <c r="K3274" i="3"/>
  <c r="K3275" i="3"/>
  <c r="K3276" i="3"/>
  <c r="K3277" i="3"/>
  <c r="K3278" i="3"/>
  <c r="K3279" i="3"/>
  <c r="K3280" i="3"/>
  <c r="K3281" i="3"/>
  <c r="K3282" i="3"/>
  <c r="K3283" i="3"/>
  <c r="K3284" i="3"/>
  <c r="K3285" i="3"/>
  <c r="K3286" i="3"/>
  <c r="K3287" i="3"/>
  <c r="K3288" i="3"/>
  <c r="K3289" i="3"/>
  <c r="K3290" i="3"/>
  <c r="K3291" i="3"/>
  <c r="K3292" i="3"/>
  <c r="K3293" i="3"/>
  <c r="K3294" i="3"/>
  <c r="K3295" i="3"/>
  <c r="K3296" i="3"/>
  <c r="K3297" i="3"/>
  <c r="K3298" i="3"/>
  <c r="K3299" i="3"/>
  <c r="K3300" i="3"/>
  <c r="K3301" i="3"/>
  <c r="K3302" i="3"/>
  <c r="K3303" i="3"/>
  <c r="K3304" i="3"/>
  <c r="K3305" i="3"/>
  <c r="K3306" i="3"/>
  <c r="K3307" i="3"/>
  <c r="K3308" i="3"/>
  <c r="K3309" i="3"/>
  <c r="K3310" i="3"/>
  <c r="K3311" i="3"/>
  <c r="K3312" i="3"/>
  <c r="K3313" i="3"/>
  <c r="K3314" i="3"/>
  <c r="K3315" i="3"/>
  <c r="K3316" i="3"/>
  <c r="K3317" i="3"/>
  <c r="K3318" i="3"/>
  <c r="K3319" i="3"/>
  <c r="K3320" i="3"/>
  <c r="K3321" i="3"/>
  <c r="K3322" i="3"/>
  <c r="K3323" i="3"/>
  <c r="K3324" i="3"/>
  <c r="K3325" i="3"/>
  <c r="K3326" i="3"/>
  <c r="K3327" i="3"/>
  <c r="K3328" i="3"/>
  <c r="K3329" i="3"/>
  <c r="K3330" i="3"/>
  <c r="K3331" i="3"/>
  <c r="K3332" i="3"/>
  <c r="K3333" i="3"/>
  <c r="K3334" i="3"/>
  <c r="K3335" i="3"/>
  <c r="K3336" i="3"/>
  <c r="K3337" i="3"/>
  <c r="K3338" i="3"/>
  <c r="K3339" i="3"/>
  <c r="K3340" i="3"/>
  <c r="K3341" i="3"/>
  <c r="K3342" i="3"/>
  <c r="K3343" i="3"/>
  <c r="K3344" i="3"/>
  <c r="K3345" i="3"/>
  <c r="K3346" i="3"/>
  <c r="K3347" i="3"/>
  <c r="K3348" i="3"/>
  <c r="K3349" i="3"/>
  <c r="K3350" i="3"/>
  <c r="K3351" i="3"/>
  <c r="K3352" i="3"/>
  <c r="K3353" i="3"/>
  <c r="K3354" i="3"/>
  <c r="K3355" i="3"/>
  <c r="K3356" i="3"/>
  <c r="K3357" i="3"/>
  <c r="K3358" i="3"/>
  <c r="K3359" i="3"/>
  <c r="K3360" i="3"/>
  <c r="K3361" i="3"/>
  <c r="K3362" i="3"/>
  <c r="K3363" i="3"/>
  <c r="K3364" i="3"/>
  <c r="K3365" i="3"/>
  <c r="K3366" i="3"/>
  <c r="K3367" i="3"/>
  <c r="K3368" i="3"/>
  <c r="K3369" i="3"/>
  <c r="K3370" i="3"/>
  <c r="K3371" i="3"/>
  <c r="K3372" i="3"/>
  <c r="K3373" i="3"/>
  <c r="K3374" i="3"/>
  <c r="K3375" i="3"/>
  <c r="K3376" i="3"/>
  <c r="K3377" i="3"/>
  <c r="K3378" i="3"/>
  <c r="K3379" i="3"/>
  <c r="K3380" i="3"/>
  <c r="K3381" i="3"/>
  <c r="K3382" i="3"/>
  <c r="K3383" i="3"/>
  <c r="K3384" i="3"/>
  <c r="K3385" i="3"/>
  <c r="K3386" i="3"/>
  <c r="K3387" i="3"/>
  <c r="K3388" i="3"/>
  <c r="K3389" i="3"/>
  <c r="K3390" i="3"/>
  <c r="K3391" i="3"/>
  <c r="K3392" i="3"/>
  <c r="K3393" i="3"/>
  <c r="K3394" i="3"/>
  <c r="K3395" i="3"/>
  <c r="K3396" i="3"/>
  <c r="K3397" i="3"/>
  <c r="K3398" i="3"/>
  <c r="K3399" i="3"/>
  <c r="K3400" i="3"/>
  <c r="K3401" i="3"/>
  <c r="K3402" i="3"/>
  <c r="K3403" i="3"/>
  <c r="K3404" i="3"/>
  <c r="K3405" i="3"/>
  <c r="K3406" i="3"/>
  <c r="K3407" i="3"/>
  <c r="K3408" i="3"/>
  <c r="K3409" i="3"/>
  <c r="K3410" i="3"/>
  <c r="K3411" i="3"/>
  <c r="K3412" i="3"/>
  <c r="K3413" i="3"/>
  <c r="K3414" i="3"/>
  <c r="K3415" i="3"/>
  <c r="K3416" i="3"/>
  <c r="K3417" i="3"/>
  <c r="K3418" i="3"/>
  <c r="K3419" i="3"/>
  <c r="K3420" i="3"/>
  <c r="K3421" i="3"/>
  <c r="K3422" i="3"/>
  <c r="K3423" i="3"/>
  <c r="K3424" i="3"/>
  <c r="K3425" i="3"/>
  <c r="K3426" i="3"/>
  <c r="K3427" i="3"/>
  <c r="K3428" i="3"/>
  <c r="K3429" i="3"/>
  <c r="K3430" i="3"/>
  <c r="K3431" i="3"/>
  <c r="K3432" i="3"/>
  <c r="K3433" i="3"/>
  <c r="K3434" i="3"/>
  <c r="K3435" i="3"/>
  <c r="K3436" i="3"/>
  <c r="K3437" i="3"/>
  <c r="K3438" i="3"/>
  <c r="K3439" i="3"/>
  <c r="K3440" i="3"/>
  <c r="K3441" i="3"/>
  <c r="K3442" i="3"/>
  <c r="K3443" i="3"/>
  <c r="K3444" i="3"/>
  <c r="K3445" i="3"/>
  <c r="K3446" i="3"/>
  <c r="K3447" i="3"/>
  <c r="K3448" i="3"/>
  <c r="K3449" i="3"/>
  <c r="K3450" i="3"/>
  <c r="K3451" i="3"/>
  <c r="K3452" i="3"/>
  <c r="K3453" i="3"/>
  <c r="K3454" i="3"/>
  <c r="K3455" i="3"/>
  <c r="K3456" i="3"/>
  <c r="K3457" i="3"/>
  <c r="K3458" i="3"/>
  <c r="K3459" i="3"/>
  <c r="K3460" i="3"/>
  <c r="K3461" i="3"/>
  <c r="K3462" i="3"/>
  <c r="K3463" i="3"/>
  <c r="K3464" i="3"/>
  <c r="K3465" i="3"/>
  <c r="K3466" i="3"/>
  <c r="K3467" i="3"/>
  <c r="K3468" i="3"/>
  <c r="K3469" i="3"/>
  <c r="K3470" i="3"/>
  <c r="K3471" i="3"/>
  <c r="K3472" i="3"/>
  <c r="K3473" i="3"/>
  <c r="K3474" i="3"/>
  <c r="K3475" i="3"/>
  <c r="K3476" i="3"/>
  <c r="K3477" i="3"/>
  <c r="K3478" i="3"/>
  <c r="K3479" i="3"/>
  <c r="K3480" i="3"/>
  <c r="K3481" i="3"/>
  <c r="K3482" i="3"/>
  <c r="K3483" i="3"/>
  <c r="K3484" i="3"/>
  <c r="K3485" i="3"/>
  <c r="K3486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3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7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1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5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2395" i="3"/>
  <c r="J2396" i="3"/>
  <c r="J2397" i="3"/>
  <c r="J2398" i="3"/>
  <c r="J2399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7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J2564" i="3"/>
  <c r="J2565" i="3"/>
  <c r="J2566" i="3"/>
  <c r="J2567" i="3"/>
  <c r="J2568" i="3"/>
  <c r="J2569" i="3"/>
  <c r="J2570" i="3"/>
  <c r="J2571" i="3"/>
  <c r="J2572" i="3"/>
  <c r="J2573" i="3"/>
  <c r="J2574" i="3"/>
  <c r="J2575" i="3"/>
  <c r="J2576" i="3"/>
  <c r="J2577" i="3"/>
  <c r="J2578" i="3"/>
  <c r="J2579" i="3"/>
  <c r="J2580" i="3"/>
  <c r="J2581" i="3"/>
  <c r="J2582" i="3"/>
  <c r="J2583" i="3"/>
  <c r="J2584" i="3"/>
  <c r="J2585" i="3"/>
  <c r="J2586" i="3"/>
  <c r="J2587" i="3"/>
  <c r="J2588" i="3"/>
  <c r="J2589" i="3"/>
  <c r="J2590" i="3"/>
  <c r="J2591" i="3"/>
  <c r="J2592" i="3"/>
  <c r="J2593" i="3"/>
  <c r="J2594" i="3"/>
  <c r="J2595" i="3"/>
  <c r="J2596" i="3"/>
  <c r="J2597" i="3"/>
  <c r="J2598" i="3"/>
  <c r="J2599" i="3"/>
  <c r="J2600" i="3"/>
  <c r="J2601" i="3"/>
  <c r="J2602" i="3"/>
  <c r="J2603" i="3"/>
  <c r="J2604" i="3"/>
  <c r="J2605" i="3"/>
  <c r="J2606" i="3"/>
  <c r="J2607" i="3"/>
  <c r="J2608" i="3"/>
  <c r="J2609" i="3"/>
  <c r="J2610" i="3"/>
  <c r="J2611" i="3"/>
  <c r="J2612" i="3"/>
  <c r="J2613" i="3"/>
  <c r="J2614" i="3"/>
  <c r="J2615" i="3"/>
  <c r="J2616" i="3"/>
  <c r="J2617" i="3"/>
  <c r="J2618" i="3"/>
  <c r="J2619" i="3"/>
  <c r="J2620" i="3"/>
  <c r="J2621" i="3"/>
  <c r="J2622" i="3"/>
  <c r="J2623" i="3"/>
  <c r="J2624" i="3"/>
  <c r="J2625" i="3"/>
  <c r="J2626" i="3"/>
  <c r="J2627" i="3"/>
  <c r="J2628" i="3"/>
  <c r="J2629" i="3"/>
  <c r="J2630" i="3"/>
  <c r="J2631" i="3"/>
  <c r="J2632" i="3"/>
  <c r="J2633" i="3"/>
  <c r="J2634" i="3"/>
  <c r="J2635" i="3"/>
  <c r="J2636" i="3"/>
  <c r="J2637" i="3"/>
  <c r="J2638" i="3"/>
  <c r="J2639" i="3"/>
  <c r="J2640" i="3"/>
  <c r="J2641" i="3"/>
  <c r="J2642" i="3"/>
  <c r="J2643" i="3"/>
  <c r="J2644" i="3"/>
  <c r="J2645" i="3"/>
  <c r="J2646" i="3"/>
  <c r="J2647" i="3"/>
  <c r="J2648" i="3"/>
  <c r="J2649" i="3"/>
  <c r="J2650" i="3"/>
  <c r="J2651" i="3"/>
  <c r="J2652" i="3"/>
  <c r="J2653" i="3"/>
  <c r="J2654" i="3"/>
  <c r="J2655" i="3"/>
  <c r="J2656" i="3"/>
  <c r="J2657" i="3"/>
  <c r="J2658" i="3"/>
  <c r="J2659" i="3"/>
  <c r="J2660" i="3"/>
  <c r="J2661" i="3"/>
  <c r="J2662" i="3"/>
  <c r="J2663" i="3"/>
  <c r="J2664" i="3"/>
  <c r="J2665" i="3"/>
  <c r="J2666" i="3"/>
  <c r="J2667" i="3"/>
  <c r="J2668" i="3"/>
  <c r="J2669" i="3"/>
  <c r="J2670" i="3"/>
  <c r="J2671" i="3"/>
  <c r="J2672" i="3"/>
  <c r="J2673" i="3"/>
  <c r="J2674" i="3"/>
  <c r="J2675" i="3"/>
  <c r="J2676" i="3"/>
  <c r="J2677" i="3"/>
  <c r="J2678" i="3"/>
  <c r="J2679" i="3"/>
  <c r="J2680" i="3"/>
  <c r="J2681" i="3"/>
  <c r="J2682" i="3"/>
  <c r="J2683" i="3"/>
  <c r="J2684" i="3"/>
  <c r="J2685" i="3"/>
  <c r="J2686" i="3"/>
  <c r="J2687" i="3"/>
  <c r="J2688" i="3"/>
  <c r="J2689" i="3"/>
  <c r="J2690" i="3"/>
  <c r="J2691" i="3"/>
  <c r="J2692" i="3"/>
  <c r="J2693" i="3"/>
  <c r="J2694" i="3"/>
  <c r="J2695" i="3"/>
  <c r="J2696" i="3"/>
  <c r="J2697" i="3"/>
  <c r="J2698" i="3"/>
  <c r="J2699" i="3"/>
  <c r="J2700" i="3"/>
  <c r="J2701" i="3"/>
  <c r="J2702" i="3"/>
  <c r="J2703" i="3"/>
  <c r="J2704" i="3"/>
  <c r="J2705" i="3"/>
  <c r="J2706" i="3"/>
  <c r="J2707" i="3"/>
  <c r="J2708" i="3"/>
  <c r="J2709" i="3"/>
  <c r="J2710" i="3"/>
  <c r="J2711" i="3"/>
  <c r="J2712" i="3"/>
  <c r="J2713" i="3"/>
  <c r="J2714" i="3"/>
  <c r="J2715" i="3"/>
  <c r="J2716" i="3"/>
  <c r="J2717" i="3"/>
  <c r="J2718" i="3"/>
  <c r="J2719" i="3"/>
  <c r="J2720" i="3"/>
  <c r="J2721" i="3"/>
  <c r="J2722" i="3"/>
  <c r="J2723" i="3"/>
  <c r="J2724" i="3"/>
  <c r="J2725" i="3"/>
  <c r="J2726" i="3"/>
  <c r="J2727" i="3"/>
  <c r="J2728" i="3"/>
  <c r="J2729" i="3"/>
  <c r="J2730" i="3"/>
  <c r="J2731" i="3"/>
  <c r="J2732" i="3"/>
  <c r="J2733" i="3"/>
  <c r="J2734" i="3"/>
  <c r="J2735" i="3"/>
  <c r="J2736" i="3"/>
  <c r="J2737" i="3"/>
  <c r="J2738" i="3"/>
  <c r="J2739" i="3"/>
  <c r="J2740" i="3"/>
  <c r="J2741" i="3"/>
  <c r="J2742" i="3"/>
  <c r="J2743" i="3"/>
  <c r="J2744" i="3"/>
  <c r="J2745" i="3"/>
  <c r="J2746" i="3"/>
  <c r="J2747" i="3"/>
  <c r="J2748" i="3"/>
  <c r="J2749" i="3"/>
  <c r="J2750" i="3"/>
  <c r="J2751" i="3"/>
  <c r="J2752" i="3"/>
  <c r="J2753" i="3"/>
  <c r="J2754" i="3"/>
  <c r="J2755" i="3"/>
  <c r="J2756" i="3"/>
  <c r="J2757" i="3"/>
  <c r="J2758" i="3"/>
  <c r="J2759" i="3"/>
  <c r="J2760" i="3"/>
  <c r="J2761" i="3"/>
  <c r="J2762" i="3"/>
  <c r="J2763" i="3"/>
  <c r="J2764" i="3"/>
  <c r="J2765" i="3"/>
  <c r="J2766" i="3"/>
  <c r="J2767" i="3"/>
  <c r="J2768" i="3"/>
  <c r="J2769" i="3"/>
  <c r="J2770" i="3"/>
  <c r="J2771" i="3"/>
  <c r="J2772" i="3"/>
  <c r="J2773" i="3"/>
  <c r="J2774" i="3"/>
  <c r="J2775" i="3"/>
  <c r="J2776" i="3"/>
  <c r="J2777" i="3"/>
  <c r="J2778" i="3"/>
  <c r="J2779" i="3"/>
  <c r="J2780" i="3"/>
  <c r="J2781" i="3"/>
  <c r="J2782" i="3"/>
  <c r="J2783" i="3"/>
  <c r="J2784" i="3"/>
  <c r="J2785" i="3"/>
  <c r="J2786" i="3"/>
  <c r="J2787" i="3"/>
  <c r="J2788" i="3"/>
  <c r="J2789" i="3"/>
  <c r="J2790" i="3"/>
  <c r="J2791" i="3"/>
  <c r="J2792" i="3"/>
  <c r="J2793" i="3"/>
  <c r="J2794" i="3"/>
  <c r="J2795" i="3"/>
  <c r="J2796" i="3"/>
  <c r="J2797" i="3"/>
  <c r="J2798" i="3"/>
  <c r="J2799" i="3"/>
  <c r="J2800" i="3"/>
  <c r="J2801" i="3"/>
  <c r="J2802" i="3"/>
  <c r="J2803" i="3"/>
  <c r="J2804" i="3"/>
  <c r="J2805" i="3"/>
  <c r="J2806" i="3"/>
  <c r="J2807" i="3"/>
  <c r="J2808" i="3"/>
  <c r="J2809" i="3"/>
  <c r="J2810" i="3"/>
  <c r="J2811" i="3"/>
  <c r="J2812" i="3"/>
  <c r="J2813" i="3"/>
  <c r="J2814" i="3"/>
  <c r="J2815" i="3"/>
  <c r="J2816" i="3"/>
  <c r="J2817" i="3"/>
  <c r="J2818" i="3"/>
  <c r="J2819" i="3"/>
  <c r="J2820" i="3"/>
  <c r="J2821" i="3"/>
  <c r="J2822" i="3"/>
  <c r="J2823" i="3"/>
  <c r="J2824" i="3"/>
  <c r="J2825" i="3"/>
  <c r="J2826" i="3"/>
  <c r="J2827" i="3"/>
  <c r="J2828" i="3"/>
  <c r="J2829" i="3"/>
  <c r="J2830" i="3"/>
  <c r="J2831" i="3"/>
  <c r="J2832" i="3"/>
  <c r="J2833" i="3"/>
  <c r="J2834" i="3"/>
  <c r="J2835" i="3"/>
  <c r="J2836" i="3"/>
  <c r="J2837" i="3"/>
  <c r="J2838" i="3"/>
  <c r="J2839" i="3"/>
  <c r="J2840" i="3"/>
  <c r="J2841" i="3"/>
  <c r="J2842" i="3"/>
  <c r="J2843" i="3"/>
  <c r="J2844" i="3"/>
  <c r="J2845" i="3"/>
  <c r="J2846" i="3"/>
  <c r="J2847" i="3"/>
  <c r="J2848" i="3"/>
  <c r="J2849" i="3"/>
  <c r="J2850" i="3"/>
  <c r="J2851" i="3"/>
  <c r="J2852" i="3"/>
  <c r="J2853" i="3"/>
  <c r="J2854" i="3"/>
  <c r="J2855" i="3"/>
  <c r="J2856" i="3"/>
  <c r="J2857" i="3"/>
  <c r="J2858" i="3"/>
  <c r="J2859" i="3"/>
  <c r="J2860" i="3"/>
  <c r="J2861" i="3"/>
  <c r="J2862" i="3"/>
  <c r="J2863" i="3"/>
  <c r="J2864" i="3"/>
  <c r="J2865" i="3"/>
  <c r="J2866" i="3"/>
  <c r="J2867" i="3"/>
  <c r="J2868" i="3"/>
  <c r="J2869" i="3"/>
  <c r="J2870" i="3"/>
  <c r="J2871" i="3"/>
  <c r="J2872" i="3"/>
  <c r="J2873" i="3"/>
  <c r="J2874" i="3"/>
  <c r="J2875" i="3"/>
  <c r="J2876" i="3"/>
  <c r="J2877" i="3"/>
  <c r="J2878" i="3"/>
  <c r="J2879" i="3"/>
  <c r="J2880" i="3"/>
  <c r="J2881" i="3"/>
  <c r="J2882" i="3"/>
  <c r="J2883" i="3"/>
  <c r="J2884" i="3"/>
  <c r="J2885" i="3"/>
  <c r="J2886" i="3"/>
  <c r="J2887" i="3"/>
  <c r="J2888" i="3"/>
  <c r="J2889" i="3"/>
  <c r="J2890" i="3"/>
  <c r="J2891" i="3"/>
  <c r="J2892" i="3"/>
  <c r="J2893" i="3"/>
  <c r="J2894" i="3"/>
  <c r="J2895" i="3"/>
  <c r="J2896" i="3"/>
  <c r="J2897" i="3"/>
  <c r="J2898" i="3"/>
  <c r="J2899" i="3"/>
  <c r="J2900" i="3"/>
  <c r="J2901" i="3"/>
  <c r="J2902" i="3"/>
  <c r="J2903" i="3"/>
  <c r="J2904" i="3"/>
  <c r="J2905" i="3"/>
  <c r="J2906" i="3"/>
  <c r="J2907" i="3"/>
  <c r="J2908" i="3"/>
  <c r="J2909" i="3"/>
  <c r="J2910" i="3"/>
  <c r="J2911" i="3"/>
  <c r="J2912" i="3"/>
  <c r="J2913" i="3"/>
  <c r="J2914" i="3"/>
  <c r="J2915" i="3"/>
  <c r="J2916" i="3"/>
  <c r="J2917" i="3"/>
  <c r="J2918" i="3"/>
  <c r="J2919" i="3"/>
  <c r="J2920" i="3"/>
  <c r="J2921" i="3"/>
  <c r="J2922" i="3"/>
  <c r="J2923" i="3"/>
  <c r="J2924" i="3"/>
  <c r="J2925" i="3"/>
  <c r="J2926" i="3"/>
  <c r="J2927" i="3"/>
  <c r="J2928" i="3"/>
  <c r="J2929" i="3"/>
  <c r="J2930" i="3"/>
  <c r="J2931" i="3"/>
  <c r="J2932" i="3"/>
  <c r="J2933" i="3"/>
  <c r="J2934" i="3"/>
  <c r="J2935" i="3"/>
  <c r="J2936" i="3"/>
  <c r="J2937" i="3"/>
  <c r="J2938" i="3"/>
  <c r="J2939" i="3"/>
  <c r="J2940" i="3"/>
  <c r="J2941" i="3"/>
  <c r="J2942" i="3"/>
  <c r="J2943" i="3"/>
  <c r="J2944" i="3"/>
  <c r="J2945" i="3"/>
  <c r="J2946" i="3"/>
  <c r="J2947" i="3"/>
  <c r="J2948" i="3"/>
  <c r="J2949" i="3"/>
  <c r="J2950" i="3"/>
  <c r="J2951" i="3"/>
  <c r="J2952" i="3"/>
  <c r="J2953" i="3"/>
  <c r="J2954" i="3"/>
  <c r="J2955" i="3"/>
  <c r="J2956" i="3"/>
  <c r="J2957" i="3"/>
  <c r="J2958" i="3"/>
  <c r="J2959" i="3"/>
  <c r="J2960" i="3"/>
  <c r="J2961" i="3"/>
  <c r="J2962" i="3"/>
  <c r="J2963" i="3"/>
  <c r="J2964" i="3"/>
  <c r="J2965" i="3"/>
  <c r="J2966" i="3"/>
  <c r="J2967" i="3"/>
  <c r="J2968" i="3"/>
  <c r="J2969" i="3"/>
  <c r="J2970" i="3"/>
  <c r="J2971" i="3"/>
  <c r="J2972" i="3"/>
  <c r="J2973" i="3"/>
  <c r="J2974" i="3"/>
  <c r="J2975" i="3"/>
  <c r="J2976" i="3"/>
  <c r="J2977" i="3"/>
  <c r="J2978" i="3"/>
  <c r="J2979" i="3"/>
  <c r="J2980" i="3"/>
  <c r="J2981" i="3"/>
  <c r="J2982" i="3"/>
  <c r="J2983" i="3"/>
  <c r="J2984" i="3"/>
  <c r="J2985" i="3"/>
  <c r="J2986" i="3"/>
  <c r="J2987" i="3"/>
  <c r="J2988" i="3"/>
  <c r="J2989" i="3"/>
  <c r="J2990" i="3"/>
  <c r="J2991" i="3"/>
  <c r="J2992" i="3"/>
  <c r="J2993" i="3"/>
  <c r="J2994" i="3"/>
  <c r="J2995" i="3"/>
  <c r="J2996" i="3"/>
  <c r="J2997" i="3"/>
  <c r="J2998" i="3"/>
  <c r="J2999" i="3"/>
  <c r="J3000" i="3"/>
  <c r="J3001" i="3"/>
  <c r="J3002" i="3"/>
  <c r="J3003" i="3"/>
  <c r="J3004" i="3"/>
  <c r="J3005" i="3"/>
  <c r="J3006" i="3"/>
  <c r="J3007" i="3"/>
  <c r="J3008" i="3"/>
  <c r="J3009" i="3"/>
  <c r="J3010" i="3"/>
  <c r="J3011" i="3"/>
  <c r="J3012" i="3"/>
  <c r="J3013" i="3"/>
  <c r="J3014" i="3"/>
  <c r="J3015" i="3"/>
  <c r="J3016" i="3"/>
  <c r="J3017" i="3"/>
  <c r="J3018" i="3"/>
  <c r="J3019" i="3"/>
  <c r="J3020" i="3"/>
  <c r="J3021" i="3"/>
  <c r="J3022" i="3"/>
  <c r="J3023" i="3"/>
  <c r="J3024" i="3"/>
  <c r="J3025" i="3"/>
  <c r="J3026" i="3"/>
  <c r="J3027" i="3"/>
  <c r="J3028" i="3"/>
  <c r="J3029" i="3"/>
  <c r="J3030" i="3"/>
  <c r="J3031" i="3"/>
  <c r="J3032" i="3"/>
  <c r="J3033" i="3"/>
  <c r="J3034" i="3"/>
  <c r="J3035" i="3"/>
  <c r="J3036" i="3"/>
  <c r="J3037" i="3"/>
  <c r="J3038" i="3"/>
  <c r="J3039" i="3"/>
  <c r="J3040" i="3"/>
  <c r="J3041" i="3"/>
  <c r="J3042" i="3"/>
  <c r="J3043" i="3"/>
  <c r="J3044" i="3"/>
  <c r="J3045" i="3"/>
  <c r="J3046" i="3"/>
  <c r="J3047" i="3"/>
  <c r="J3048" i="3"/>
  <c r="J3049" i="3"/>
  <c r="J3050" i="3"/>
  <c r="J3051" i="3"/>
  <c r="J3052" i="3"/>
  <c r="J3053" i="3"/>
  <c r="J3054" i="3"/>
  <c r="J3055" i="3"/>
  <c r="J3056" i="3"/>
  <c r="J3057" i="3"/>
  <c r="J3058" i="3"/>
  <c r="J3059" i="3"/>
  <c r="J3060" i="3"/>
  <c r="J3061" i="3"/>
  <c r="J3062" i="3"/>
  <c r="J3063" i="3"/>
  <c r="J3064" i="3"/>
  <c r="J3065" i="3"/>
  <c r="J3066" i="3"/>
  <c r="J3067" i="3"/>
  <c r="J3068" i="3"/>
  <c r="J3069" i="3"/>
  <c r="J3070" i="3"/>
  <c r="J3071" i="3"/>
  <c r="J3072" i="3"/>
  <c r="J3073" i="3"/>
  <c r="J3074" i="3"/>
  <c r="J3075" i="3"/>
  <c r="J3076" i="3"/>
  <c r="J3077" i="3"/>
  <c r="J3078" i="3"/>
  <c r="J3079" i="3"/>
  <c r="J3080" i="3"/>
  <c r="J3081" i="3"/>
  <c r="J3082" i="3"/>
  <c r="J3083" i="3"/>
  <c r="J3084" i="3"/>
  <c r="J3085" i="3"/>
  <c r="J3086" i="3"/>
  <c r="J3087" i="3"/>
  <c r="J3088" i="3"/>
  <c r="J3089" i="3"/>
  <c r="J3090" i="3"/>
  <c r="J3091" i="3"/>
  <c r="J3092" i="3"/>
  <c r="J3093" i="3"/>
  <c r="J3094" i="3"/>
  <c r="J3095" i="3"/>
  <c r="J3096" i="3"/>
  <c r="J3097" i="3"/>
  <c r="J3098" i="3"/>
  <c r="J3099" i="3"/>
  <c r="J3100" i="3"/>
  <c r="J3101" i="3"/>
  <c r="J3102" i="3"/>
  <c r="J3103" i="3"/>
  <c r="J3104" i="3"/>
  <c r="J3105" i="3"/>
  <c r="J3106" i="3"/>
  <c r="J3107" i="3"/>
  <c r="J3108" i="3"/>
  <c r="J3109" i="3"/>
  <c r="J3110" i="3"/>
  <c r="J3111" i="3"/>
  <c r="J3112" i="3"/>
  <c r="J3113" i="3"/>
  <c r="J3114" i="3"/>
  <c r="J3115" i="3"/>
  <c r="J3116" i="3"/>
  <c r="J3117" i="3"/>
  <c r="J3118" i="3"/>
  <c r="J3119" i="3"/>
  <c r="J3120" i="3"/>
  <c r="J3121" i="3"/>
  <c r="J3122" i="3"/>
  <c r="J3123" i="3"/>
  <c r="J3124" i="3"/>
  <c r="J3125" i="3"/>
  <c r="J3126" i="3"/>
  <c r="J3127" i="3"/>
  <c r="J3128" i="3"/>
  <c r="J3129" i="3"/>
  <c r="J3130" i="3"/>
  <c r="J3131" i="3"/>
  <c r="J3132" i="3"/>
  <c r="J3133" i="3"/>
  <c r="J3134" i="3"/>
  <c r="J3135" i="3"/>
  <c r="J3136" i="3"/>
  <c r="J3137" i="3"/>
  <c r="J3138" i="3"/>
  <c r="J3139" i="3"/>
  <c r="J3140" i="3"/>
  <c r="J3141" i="3"/>
  <c r="J3142" i="3"/>
  <c r="J3143" i="3"/>
  <c r="J3144" i="3"/>
  <c r="J3145" i="3"/>
  <c r="J3146" i="3"/>
  <c r="J3147" i="3"/>
  <c r="J3148" i="3"/>
  <c r="J3149" i="3"/>
  <c r="J3150" i="3"/>
  <c r="J3151" i="3"/>
  <c r="J3152" i="3"/>
  <c r="J3153" i="3"/>
  <c r="J3154" i="3"/>
  <c r="J3155" i="3"/>
  <c r="J3156" i="3"/>
  <c r="J3157" i="3"/>
  <c r="J3158" i="3"/>
  <c r="J3159" i="3"/>
  <c r="J3160" i="3"/>
  <c r="J3161" i="3"/>
  <c r="J3162" i="3"/>
  <c r="J3163" i="3"/>
  <c r="J3164" i="3"/>
  <c r="J3165" i="3"/>
  <c r="J3166" i="3"/>
  <c r="J3167" i="3"/>
  <c r="J3168" i="3"/>
  <c r="J3169" i="3"/>
  <c r="J3170" i="3"/>
  <c r="J3171" i="3"/>
  <c r="J3172" i="3"/>
  <c r="J3173" i="3"/>
  <c r="J3174" i="3"/>
  <c r="J3175" i="3"/>
  <c r="J3176" i="3"/>
  <c r="J3177" i="3"/>
  <c r="J3178" i="3"/>
  <c r="J3179" i="3"/>
  <c r="J3180" i="3"/>
  <c r="J3181" i="3"/>
  <c r="J3182" i="3"/>
  <c r="J3183" i="3"/>
  <c r="J3184" i="3"/>
  <c r="J3185" i="3"/>
  <c r="J3186" i="3"/>
  <c r="J3187" i="3"/>
  <c r="J3188" i="3"/>
  <c r="J3189" i="3"/>
  <c r="J3190" i="3"/>
  <c r="J3191" i="3"/>
  <c r="J3192" i="3"/>
  <c r="J3193" i="3"/>
  <c r="J3194" i="3"/>
  <c r="J3195" i="3"/>
  <c r="J3196" i="3"/>
  <c r="J3197" i="3"/>
  <c r="J3198" i="3"/>
  <c r="J3199" i="3"/>
  <c r="J3200" i="3"/>
  <c r="J3201" i="3"/>
  <c r="J3202" i="3"/>
  <c r="J3203" i="3"/>
  <c r="J3204" i="3"/>
  <c r="J3205" i="3"/>
  <c r="J3206" i="3"/>
  <c r="J3207" i="3"/>
  <c r="J3208" i="3"/>
  <c r="J3209" i="3"/>
  <c r="J3210" i="3"/>
  <c r="J3211" i="3"/>
  <c r="J3212" i="3"/>
  <c r="J3213" i="3"/>
  <c r="J3214" i="3"/>
  <c r="J3215" i="3"/>
  <c r="J3216" i="3"/>
  <c r="J3217" i="3"/>
  <c r="J3218" i="3"/>
  <c r="J3219" i="3"/>
  <c r="J3220" i="3"/>
  <c r="J3221" i="3"/>
  <c r="J3222" i="3"/>
  <c r="J3223" i="3"/>
  <c r="J3224" i="3"/>
  <c r="J3225" i="3"/>
  <c r="J3226" i="3"/>
  <c r="J3227" i="3"/>
  <c r="J3228" i="3"/>
  <c r="J3229" i="3"/>
  <c r="J3230" i="3"/>
  <c r="J3231" i="3"/>
  <c r="J3232" i="3"/>
  <c r="J3233" i="3"/>
  <c r="J3234" i="3"/>
  <c r="J3235" i="3"/>
  <c r="J3236" i="3"/>
  <c r="J3237" i="3"/>
  <c r="J3238" i="3"/>
  <c r="J3239" i="3"/>
  <c r="J3240" i="3"/>
  <c r="J3241" i="3"/>
  <c r="J3242" i="3"/>
  <c r="J3243" i="3"/>
  <c r="J3244" i="3"/>
  <c r="J3245" i="3"/>
  <c r="J3246" i="3"/>
  <c r="J3247" i="3"/>
  <c r="J3248" i="3"/>
  <c r="J3249" i="3"/>
  <c r="J3250" i="3"/>
  <c r="J3251" i="3"/>
  <c r="J3252" i="3"/>
  <c r="J3253" i="3"/>
  <c r="J3254" i="3"/>
  <c r="J3255" i="3"/>
  <c r="J3256" i="3"/>
  <c r="J3257" i="3"/>
  <c r="J3258" i="3"/>
  <c r="J3259" i="3"/>
  <c r="J3260" i="3"/>
  <c r="J3261" i="3"/>
  <c r="J3262" i="3"/>
  <c r="J3263" i="3"/>
  <c r="J3264" i="3"/>
  <c r="J3265" i="3"/>
  <c r="J3266" i="3"/>
  <c r="J3267" i="3"/>
  <c r="J3268" i="3"/>
  <c r="J3269" i="3"/>
  <c r="J3270" i="3"/>
  <c r="J3271" i="3"/>
  <c r="J3272" i="3"/>
  <c r="J3273" i="3"/>
  <c r="J3274" i="3"/>
  <c r="J3275" i="3"/>
  <c r="J3276" i="3"/>
  <c r="J3277" i="3"/>
  <c r="J3278" i="3"/>
  <c r="J3279" i="3"/>
  <c r="J3280" i="3"/>
  <c r="J3281" i="3"/>
  <c r="J3282" i="3"/>
  <c r="J3283" i="3"/>
  <c r="J3284" i="3"/>
  <c r="J3285" i="3"/>
  <c r="J3286" i="3"/>
  <c r="J3287" i="3"/>
  <c r="J3288" i="3"/>
  <c r="J3289" i="3"/>
  <c r="J3290" i="3"/>
  <c r="J3291" i="3"/>
  <c r="J3292" i="3"/>
  <c r="J3293" i="3"/>
  <c r="J3294" i="3"/>
  <c r="J3295" i="3"/>
  <c r="J3296" i="3"/>
  <c r="J3297" i="3"/>
  <c r="J3298" i="3"/>
  <c r="J3299" i="3"/>
  <c r="J3300" i="3"/>
  <c r="J3301" i="3"/>
  <c r="J3302" i="3"/>
  <c r="J3303" i="3"/>
  <c r="J3304" i="3"/>
  <c r="J3305" i="3"/>
  <c r="J3306" i="3"/>
  <c r="J3307" i="3"/>
  <c r="J3308" i="3"/>
  <c r="J3309" i="3"/>
  <c r="J3310" i="3"/>
  <c r="J3311" i="3"/>
  <c r="J3312" i="3"/>
  <c r="J3313" i="3"/>
  <c r="J3314" i="3"/>
  <c r="J3315" i="3"/>
  <c r="J3316" i="3"/>
  <c r="J3317" i="3"/>
  <c r="J3318" i="3"/>
  <c r="J3319" i="3"/>
  <c r="J3320" i="3"/>
  <c r="J3321" i="3"/>
  <c r="J3322" i="3"/>
  <c r="J3323" i="3"/>
  <c r="J3324" i="3"/>
  <c r="J3325" i="3"/>
  <c r="J3326" i="3"/>
  <c r="J3327" i="3"/>
  <c r="J3328" i="3"/>
  <c r="J3329" i="3"/>
  <c r="J3330" i="3"/>
  <c r="J3331" i="3"/>
  <c r="J3332" i="3"/>
  <c r="J3333" i="3"/>
  <c r="J3334" i="3"/>
  <c r="J3335" i="3"/>
  <c r="J3336" i="3"/>
  <c r="J3337" i="3"/>
  <c r="J3338" i="3"/>
  <c r="J3339" i="3"/>
  <c r="J3340" i="3"/>
  <c r="J3341" i="3"/>
  <c r="J3342" i="3"/>
  <c r="J3343" i="3"/>
  <c r="J3344" i="3"/>
  <c r="J3345" i="3"/>
  <c r="J3346" i="3"/>
  <c r="J3347" i="3"/>
  <c r="J3348" i="3"/>
  <c r="J3349" i="3"/>
  <c r="J3350" i="3"/>
  <c r="J3351" i="3"/>
  <c r="J3352" i="3"/>
  <c r="J3353" i="3"/>
  <c r="J3354" i="3"/>
  <c r="J3355" i="3"/>
  <c r="J3356" i="3"/>
  <c r="J3357" i="3"/>
  <c r="J3358" i="3"/>
  <c r="J3359" i="3"/>
  <c r="J3360" i="3"/>
  <c r="J3361" i="3"/>
  <c r="J3362" i="3"/>
  <c r="J3363" i="3"/>
  <c r="J3364" i="3"/>
  <c r="J3365" i="3"/>
  <c r="J3366" i="3"/>
  <c r="J3367" i="3"/>
  <c r="J3368" i="3"/>
  <c r="J3369" i="3"/>
  <c r="J3370" i="3"/>
  <c r="J3371" i="3"/>
  <c r="J3372" i="3"/>
  <c r="J3373" i="3"/>
  <c r="J3374" i="3"/>
  <c r="J3375" i="3"/>
  <c r="J3376" i="3"/>
  <c r="J3377" i="3"/>
  <c r="J3378" i="3"/>
  <c r="J3379" i="3"/>
  <c r="J3380" i="3"/>
  <c r="J3381" i="3"/>
  <c r="J3382" i="3"/>
  <c r="J3383" i="3"/>
  <c r="J3384" i="3"/>
  <c r="J3385" i="3"/>
  <c r="J3386" i="3"/>
  <c r="J3387" i="3"/>
  <c r="J3388" i="3"/>
  <c r="J3389" i="3"/>
  <c r="J3390" i="3"/>
  <c r="J3391" i="3"/>
  <c r="J3392" i="3"/>
  <c r="J3393" i="3"/>
  <c r="J3394" i="3"/>
  <c r="J3395" i="3"/>
  <c r="J3396" i="3"/>
  <c r="J3397" i="3"/>
  <c r="J3398" i="3"/>
  <c r="J3399" i="3"/>
  <c r="J3400" i="3"/>
  <c r="J3401" i="3"/>
  <c r="J3402" i="3"/>
  <c r="J3403" i="3"/>
  <c r="J3404" i="3"/>
  <c r="J3405" i="3"/>
  <c r="J3406" i="3"/>
  <c r="J3407" i="3"/>
  <c r="J3408" i="3"/>
  <c r="J3409" i="3"/>
  <c r="J3410" i="3"/>
  <c r="J3411" i="3"/>
  <c r="J3412" i="3"/>
  <c r="J3413" i="3"/>
  <c r="J3414" i="3"/>
  <c r="J3415" i="3"/>
  <c r="J3416" i="3"/>
  <c r="J3417" i="3"/>
  <c r="J3418" i="3"/>
  <c r="J3419" i="3"/>
  <c r="J3420" i="3"/>
  <c r="J3421" i="3"/>
  <c r="J3422" i="3"/>
  <c r="J3423" i="3"/>
  <c r="J3424" i="3"/>
  <c r="J3425" i="3"/>
  <c r="J3426" i="3"/>
  <c r="J3427" i="3"/>
  <c r="J3428" i="3"/>
  <c r="J3429" i="3"/>
  <c r="J3430" i="3"/>
  <c r="J3431" i="3"/>
  <c r="J3432" i="3"/>
  <c r="J3433" i="3"/>
  <c r="J3434" i="3"/>
  <c r="J3435" i="3"/>
  <c r="J3436" i="3"/>
  <c r="J3437" i="3"/>
  <c r="J3438" i="3"/>
  <c r="J3439" i="3"/>
  <c r="J3440" i="3"/>
  <c r="J3441" i="3"/>
  <c r="J3442" i="3"/>
  <c r="J3443" i="3"/>
  <c r="J3444" i="3"/>
  <c r="J3445" i="3"/>
  <c r="J3446" i="3"/>
  <c r="J3447" i="3"/>
  <c r="J3448" i="3"/>
  <c r="J3449" i="3"/>
  <c r="J3450" i="3"/>
  <c r="J3451" i="3"/>
  <c r="J3452" i="3"/>
  <c r="J3453" i="3"/>
  <c r="J3454" i="3"/>
  <c r="J3455" i="3"/>
  <c r="J3456" i="3"/>
  <c r="J3457" i="3"/>
  <c r="J3458" i="3"/>
  <c r="J3459" i="3"/>
  <c r="J3460" i="3"/>
  <c r="J3461" i="3"/>
  <c r="J3462" i="3"/>
  <c r="J3463" i="3"/>
  <c r="J3464" i="3"/>
  <c r="J3465" i="3"/>
  <c r="J3466" i="3"/>
  <c r="J3467" i="3"/>
  <c r="J3468" i="3"/>
  <c r="J3469" i="3"/>
  <c r="J3470" i="3"/>
  <c r="J3471" i="3"/>
  <c r="J3472" i="3"/>
  <c r="J3473" i="3"/>
  <c r="J3474" i="3"/>
  <c r="J3475" i="3"/>
  <c r="J3476" i="3"/>
  <c r="J3477" i="3"/>
  <c r="J3478" i="3"/>
  <c r="J3479" i="3"/>
  <c r="J3480" i="3"/>
  <c r="J3481" i="3"/>
  <c r="J3482" i="3"/>
  <c r="J3483" i="3"/>
  <c r="J3484" i="3"/>
  <c r="J3485" i="3"/>
  <c r="J3486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U17" i="3" s="1" a="1"/>
  <c r="U17" i="3" s="1"/>
  <c r="F18" i="3"/>
  <c r="F19" i="3"/>
  <c r="U19" i="3" s="1" a="1"/>
  <c r="U19" i="3" s="1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U38" i="3" s="1" a="1"/>
  <c r="U38" i="3" s="1"/>
  <c r="F39" i="3"/>
  <c r="U39" i="3" s="1" a="1"/>
  <c r="U39" i="3" s="1"/>
  <c r="F40" i="3"/>
  <c r="U40" i="3" s="1" a="1"/>
  <c r="U40" i="3" s="1"/>
  <c r="F41" i="3"/>
  <c r="U41" i="3" s="1" a="1"/>
  <c r="U41" i="3" s="1"/>
  <c r="F42" i="3"/>
  <c r="U42" i="3" s="1" a="1"/>
  <c r="U42" i="3" s="1"/>
  <c r="F43" i="3"/>
  <c r="F44" i="3"/>
  <c r="F45" i="3"/>
  <c r="U45" i="3" s="1" a="1"/>
  <c r="U45" i="3" s="1"/>
  <c r="F46" i="3"/>
  <c r="F47" i="3"/>
  <c r="F48" i="3"/>
  <c r="F49" i="3"/>
  <c r="F50" i="3"/>
  <c r="F51" i="3"/>
  <c r="F52" i="3"/>
  <c r="F53" i="3"/>
  <c r="U53" i="3" s="1" a="1"/>
  <c r="U53" i="3" s="1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U86" i="3" s="1" a="1"/>
  <c r="U86" i="3" s="1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U102" i="3" s="1" a="1"/>
  <c r="U102" i="3" s="1"/>
  <c r="F103" i="3"/>
  <c r="F104" i="3"/>
  <c r="F105" i="3"/>
  <c r="F106" i="3"/>
  <c r="F107" i="3"/>
  <c r="F108" i="3"/>
  <c r="U108" i="3" s="1" a="1"/>
  <c r="U108" i="3" s="1"/>
  <c r="F109" i="3"/>
  <c r="U109" i="3" s="1" a="1"/>
  <c r="U109" i="3" s="1"/>
  <c r="F110" i="3"/>
  <c r="U110" i="3" s="1" a="1"/>
  <c r="U110" i="3" s="1"/>
  <c r="F111" i="3"/>
  <c r="U111" i="3" s="1" a="1"/>
  <c r="U111" i="3" s="1"/>
  <c r="F112" i="3"/>
  <c r="F113" i="3"/>
  <c r="F114" i="3"/>
  <c r="U114" i="3" s="1" a="1"/>
  <c r="U114" i="3" s="1"/>
  <c r="F115" i="3"/>
  <c r="F116" i="3"/>
  <c r="F117" i="3"/>
  <c r="F118" i="3"/>
  <c r="F119" i="3"/>
  <c r="U119" i="3" s="1" a="1"/>
  <c r="U119" i="3" s="1"/>
  <c r="F120" i="3"/>
  <c r="F121" i="3"/>
  <c r="U121" i="3" s="1" a="1"/>
  <c r="U121" i="3" s="1"/>
  <c r="F122" i="3"/>
  <c r="F123" i="3"/>
  <c r="F124" i="3"/>
  <c r="F125" i="3"/>
  <c r="F126" i="3"/>
  <c r="F127" i="3"/>
  <c r="F128" i="3"/>
  <c r="F129" i="3"/>
  <c r="U129" i="3" s="1" a="1"/>
  <c r="U129" i="3" s="1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U149" i="3" s="1" a="1"/>
  <c r="U149" i="3" s="1"/>
  <c r="F150" i="3"/>
  <c r="F151" i="3"/>
  <c r="F152" i="3"/>
  <c r="U152" i="3" s="1" a="1"/>
  <c r="U152" i="3" s="1"/>
  <c r="F153" i="3"/>
  <c r="U153" i="3" s="1" a="1"/>
  <c r="U153" i="3" s="1"/>
  <c r="F154" i="3"/>
  <c r="F155" i="3"/>
  <c r="F156" i="3"/>
  <c r="F157" i="3"/>
  <c r="U157" i="3" s="1" a="1"/>
  <c r="U157" i="3" s="1"/>
  <c r="F158" i="3"/>
  <c r="F159" i="3"/>
  <c r="F160" i="3"/>
  <c r="F161" i="3"/>
  <c r="F162" i="3"/>
  <c r="F163" i="3"/>
  <c r="F164" i="3"/>
  <c r="F165" i="3"/>
  <c r="F166" i="3"/>
  <c r="F167" i="3"/>
  <c r="F168" i="3"/>
  <c r="F169" i="3"/>
  <c r="U169" i="3" s="1" a="1"/>
  <c r="U169" i="3" s="1"/>
  <c r="F170" i="3"/>
  <c r="F171" i="3"/>
  <c r="F172" i="3"/>
  <c r="F173" i="3"/>
  <c r="U173" i="3" s="1" a="1"/>
  <c r="U173" i="3" s="1"/>
  <c r="F174" i="3"/>
  <c r="F175" i="3"/>
  <c r="F176" i="3"/>
  <c r="F177" i="3"/>
  <c r="F178" i="3"/>
  <c r="U178" i="3" s="1" a="1"/>
  <c r="U178" i="3" s="1"/>
  <c r="F179" i="3"/>
  <c r="F180" i="3"/>
  <c r="U180" i="3" s="1" a="1"/>
  <c r="U180" i="3" s="1"/>
  <c r="F181" i="3"/>
  <c r="U181" i="3" s="1" a="1"/>
  <c r="U181" i="3" s="1"/>
  <c r="F182" i="3"/>
  <c r="F183" i="3"/>
  <c r="F184" i="3"/>
  <c r="F185" i="3"/>
  <c r="F186" i="3"/>
  <c r="F187" i="3"/>
  <c r="F188" i="3"/>
  <c r="F189" i="3"/>
  <c r="U189" i="3" s="1" a="1"/>
  <c r="U189" i="3" s="1"/>
  <c r="F190" i="3"/>
  <c r="F191" i="3"/>
  <c r="F192" i="3"/>
  <c r="F193" i="3"/>
  <c r="F194" i="3"/>
  <c r="F195" i="3"/>
  <c r="F196" i="3"/>
  <c r="F197" i="3"/>
  <c r="U197" i="3" s="1" a="1"/>
  <c r="U197" i="3" s="1"/>
  <c r="F198" i="3"/>
  <c r="F199" i="3"/>
  <c r="F200" i="3"/>
  <c r="F201" i="3"/>
  <c r="F202" i="3"/>
  <c r="F203" i="3"/>
  <c r="F204" i="3"/>
  <c r="F205" i="3"/>
  <c r="U205" i="3" s="1" a="1"/>
  <c r="U205" i="3" s="1"/>
  <c r="F206" i="3"/>
  <c r="F207" i="3"/>
  <c r="F208" i="3"/>
  <c r="F209" i="3"/>
  <c r="F210" i="3"/>
  <c r="F211" i="3"/>
  <c r="F212" i="3"/>
  <c r="F213" i="3"/>
  <c r="U213" i="3" s="1" a="1"/>
  <c r="U213" i="3" s="1"/>
  <c r="F214" i="3"/>
  <c r="F215" i="3"/>
  <c r="F216" i="3"/>
  <c r="F217" i="3"/>
  <c r="F218" i="3"/>
  <c r="F219" i="3"/>
  <c r="F220" i="3"/>
  <c r="F221" i="3"/>
  <c r="U221" i="3" s="1" a="1"/>
  <c r="U221" i="3" s="1"/>
  <c r="F222" i="3"/>
  <c r="F223" i="3"/>
  <c r="F224" i="3"/>
  <c r="F225" i="3"/>
  <c r="U225" i="3" s="1" a="1"/>
  <c r="U225" i="3" s="1"/>
  <c r="F226" i="3"/>
  <c r="F227" i="3"/>
  <c r="F228" i="3"/>
  <c r="F229" i="3"/>
  <c r="U229" i="3" s="1" a="1"/>
  <c r="U229" i="3" s="1"/>
  <c r="F230" i="3"/>
  <c r="F231" i="3"/>
  <c r="F232" i="3"/>
  <c r="F233" i="3"/>
  <c r="U233" i="3" s="1" a="1"/>
  <c r="U233" i="3" s="1"/>
  <c r="F234" i="3"/>
  <c r="F235" i="3"/>
  <c r="F236" i="3"/>
  <c r="F237" i="3"/>
  <c r="U237" i="3" s="1" a="1"/>
  <c r="U237" i="3" s="1"/>
  <c r="F238" i="3"/>
  <c r="F239" i="3"/>
  <c r="F240" i="3"/>
  <c r="F241" i="3"/>
  <c r="F242" i="3"/>
  <c r="F243" i="3"/>
  <c r="F244" i="3"/>
  <c r="F245" i="3"/>
  <c r="U245" i="3" s="1" a="1"/>
  <c r="U245" i="3" s="1"/>
  <c r="F246" i="3"/>
  <c r="F247" i="3"/>
  <c r="F248" i="3"/>
  <c r="U248" i="3" s="1" a="1"/>
  <c r="U248" i="3" s="1"/>
  <c r="F249" i="3"/>
  <c r="F250" i="3"/>
  <c r="F251" i="3"/>
  <c r="F252" i="3"/>
  <c r="U252" i="3" s="1" a="1"/>
  <c r="U252" i="3" s="1"/>
  <c r="F253" i="3"/>
  <c r="U253" i="3" s="1" a="1"/>
  <c r="U253" i="3" s="1"/>
  <c r="F254" i="3"/>
  <c r="F255" i="3"/>
  <c r="F256" i="3"/>
  <c r="F257" i="3"/>
  <c r="F258" i="3"/>
  <c r="F259" i="3"/>
  <c r="F260" i="3"/>
  <c r="F261" i="3"/>
  <c r="U261" i="3" s="1" a="1"/>
  <c r="U261" i="3" s="1"/>
  <c r="F262" i="3"/>
  <c r="F263" i="3"/>
  <c r="F264" i="3"/>
  <c r="F265" i="3"/>
  <c r="F266" i="3"/>
  <c r="F267" i="3"/>
  <c r="F268" i="3"/>
  <c r="F269" i="3"/>
  <c r="U269" i="3" s="1" a="1"/>
  <c r="U269" i="3" s="1"/>
  <c r="F270" i="3"/>
  <c r="U270" i="3" s="1" a="1"/>
  <c r="U270" i="3" s="1"/>
  <c r="F271" i="3"/>
  <c r="U271" i="3" s="1" a="1"/>
  <c r="U271" i="3" s="1"/>
  <c r="F272" i="3"/>
  <c r="F273" i="3"/>
  <c r="F274" i="3"/>
  <c r="F275" i="3"/>
  <c r="F276" i="3"/>
  <c r="F277" i="3"/>
  <c r="U277" i="3" s="1" a="1"/>
  <c r="U277" i="3" s="1"/>
  <c r="F278" i="3"/>
  <c r="F279" i="3"/>
  <c r="F280" i="3"/>
  <c r="F281" i="3"/>
  <c r="F282" i="3"/>
  <c r="F283" i="3"/>
  <c r="F284" i="3"/>
  <c r="F285" i="3"/>
  <c r="U285" i="3" s="1" a="1"/>
  <c r="U285" i="3" s="1"/>
  <c r="F286" i="3"/>
  <c r="F287" i="3"/>
  <c r="U287" i="3" s="1" a="1"/>
  <c r="U287" i="3" s="1"/>
  <c r="F288" i="3"/>
  <c r="F289" i="3"/>
  <c r="U289" i="3" s="1" a="1"/>
  <c r="U289" i="3" s="1"/>
  <c r="F290" i="3"/>
  <c r="F291" i="3"/>
  <c r="F292" i="3"/>
  <c r="F293" i="3"/>
  <c r="U293" i="3" s="1" a="1"/>
  <c r="U293" i="3" s="1"/>
  <c r="F294" i="3"/>
  <c r="F295" i="3"/>
  <c r="F296" i="3"/>
  <c r="F297" i="3"/>
  <c r="F298" i="3"/>
  <c r="F299" i="3"/>
  <c r="U299" i="3" s="1" a="1"/>
  <c r="U299" i="3" s="1"/>
  <c r="F300" i="3"/>
  <c r="F301" i="3"/>
  <c r="U301" i="3" s="1" a="1"/>
  <c r="U301" i="3" s="1"/>
  <c r="F302" i="3"/>
  <c r="F303" i="3"/>
  <c r="F304" i="3"/>
  <c r="F305" i="3"/>
  <c r="F306" i="3"/>
  <c r="U306" i="3" s="1" a="1"/>
  <c r="U306" i="3" s="1"/>
  <c r="F307" i="3"/>
  <c r="F308" i="3"/>
  <c r="F309" i="3"/>
  <c r="U309" i="3" s="1" a="1"/>
  <c r="U309" i="3" s="1"/>
  <c r="F310" i="3"/>
  <c r="U310" i="3" s="1" a="1"/>
  <c r="U310" i="3" s="1"/>
  <c r="F311" i="3"/>
  <c r="F312" i="3"/>
  <c r="F313" i="3"/>
  <c r="F314" i="3"/>
  <c r="F315" i="3"/>
  <c r="F316" i="3"/>
  <c r="F317" i="3"/>
  <c r="U317" i="3" s="1" a="1"/>
  <c r="U317" i="3" s="1"/>
  <c r="F318" i="3"/>
  <c r="U318" i="3" s="1" a="1"/>
  <c r="U318" i="3" s="1"/>
  <c r="F319" i="3"/>
  <c r="F320" i="3"/>
  <c r="F321" i="3"/>
  <c r="F322" i="3"/>
  <c r="F323" i="3"/>
  <c r="F324" i="3"/>
  <c r="F325" i="3"/>
  <c r="U325" i="3" s="1" a="1"/>
  <c r="U325" i="3" s="1"/>
  <c r="F326" i="3"/>
  <c r="F327" i="3"/>
  <c r="F328" i="3"/>
  <c r="F329" i="3"/>
  <c r="F330" i="3"/>
  <c r="U330" i="3" s="1" a="1"/>
  <c r="U330" i="3" s="1"/>
  <c r="F331" i="3"/>
  <c r="U331" i="3" s="1" a="1"/>
  <c r="U331" i="3" s="1"/>
  <c r="F332" i="3"/>
  <c r="U332" i="3" s="1" a="1"/>
  <c r="U332" i="3" s="1"/>
  <c r="F333" i="3"/>
  <c r="U333" i="3" s="1" a="1"/>
  <c r="U333" i="3" s="1"/>
  <c r="F334" i="3"/>
  <c r="F335" i="3"/>
  <c r="F336" i="3"/>
  <c r="U336" i="3" s="1" a="1"/>
  <c r="U336" i="3" s="1"/>
  <c r="F337" i="3"/>
  <c r="F338" i="3"/>
  <c r="U338" i="3" s="1" a="1"/>
  <c r="U338" i="3" s="1"/>
  <c r="F339" i="3"/>
  <c r="F340" i="3"/>
  <c r="F341" i="3"/>
  <c r="U341" i="3" s="1" a="1"/>
  <c r="U341" i="3" s="1"/>
  <c r="F342" i="3"/>
  <c r="F343" i="3"/>
  <c r="F344" i="3"/>
  <c r="F345" i="3"/>
  <c r="F346" i="3"/>
  <c r="F347" i="3"/>
  <c r="F348" i="3"/>
  <c r="F349" i="3"/>
  <c r="U349" i="3" s="1" a="1"/>
  <c r="U349" i="3" s="1"/>
  <c r="F350" i="3"/>
  <c r="F351" i="3"/>
  <c r="F352" i="3"/>
  <c r="F353" i="3"/>
  <c r="F354" i="3"/>
  <c r="F355" i="3"/>
  <c r="F356" i="3"/>
  <c r="F357" i="3"/>
  <c r="U357" i="3" s="1" a="1"/>
  <c r="U357" i="3" s="1"/>
  <c r="F358" i="3"/>
  <c r="F359" i="3"/>
  <c r="F360" i="3"/>
  <c r="F361" i="3"/>
  <c r="F362" i="3"/>
  <c r="U362" i="3" s="1" a="1"/>
  <c r="U362" i="3" s="1"/>
  <c r="F363" i="3"/>
  <c r="F364" i="3"/>
  <c r="F365" i="3"/>
  <c r="U365" i="3" s="1" a="1"/>
  <c r="U365" i="3" s="1"/>
  <c r="F366" i="3"/>
  <c r="F367" i="3"/>
  <c r="U367" i="3" s="1" a="1"/>
  <c r="U367" i="3" s="1"/>
  <c r="F368" i="3"/>
  <c r="U368" i="3" s="1" a="1"/>
  <c r="U368" i="3" s="1"/>
  <c r="F369" i="3"/>
  <c r="U369" i="3" s="1" a="1"/>
  <c r="U369" i="3" s="1"/>
  <c r="F370" i="3"/>
  <c r="F371" i="3"/>
  <c r="U371" i="3" s="1" a="1"/>
  <c r="U371" i="3" s="1"/>
  <c r="F372" i="3"/>
  <c r="U372" i="3" s="1" a="1"/>
  <c r="U372" i="3" s="1"/>
  <c r="F373" i="3"/>
  <c r="U373" i="3" s="1" a="1"/>
  <c r="U373" i="3" s="1"/>
  <c r="F374" i="3"/>
  <c r="U374" i="3" s="1" a="1"/>
  <c r="U374" i="3" s="1"/>
  <c r="F375" i="3"/>
  <c r="F376" i="3"/>
  <c r="F377" i="3"/>
  <c r="F378" i="3"/>
  <c r="F379" i="3"/>
  <c r="F380" i="3"/>
  <c r="F381" i="3"/>
  <c r="U381" i="3" s="1" a="1"/>
  <c r="U381" i="3" s="1"/>
  <c r="F382" i="3"/>
  <c r="U382" i="3" s="1" a="1"/>
  <c r="U382" i="3" s="1"/>
  <c r="F383" i="3"/>
  <c r="F384" i="3"/>
  <c r="F385" i="3"/>
  <c r="F386" i="3"/>
  <c r="F387" i="3"/>
  <c r="F388" i="3"/>
  <c r="F389" i="3"/>
  <c r="U389" i="3" s="1" a="1"/>
  <c r="U389" i="3" s="1"/>
  <c r="F390" i="3"/>
  <c r="F391" i="3"/>
  <c r="F392" i="3"/>
  <c r="F393" i="3"/>
  <c r="F394" i="3"/>
  <c r="F395" i="3"/>
  <c r="F396" i="3"/>
  <c r="F397" i="3"/>
  <c r="U397" i="3" s="1" a="1"/>
  <c r="U397" i="3" s="1"/>
  <c r="F398" i="3"/>
  <c r="F399" i="3"/>
  <c r="U399" i="3" s="1" a="1"/>
  <c r="U399" i="3" s="1"/>
  <c r="F400" i="3"/>
  <c r="F401" i="3"/>
  <c r="F402" i="3"/>
  <c r="F403" i="3"/>
  <c r="F404" i="3"/>
  <c r="F405" i="3"/>
  <c r="U405" i="3" s="1" a="1"/>
  <c r="U405" i="3" s="1"/>
  <c r="F406" i="3"/>
  <c r="U406" i="3" s="1" a="1"/>
  <c r="U406" i="3" s="1"/>
  <c r="F407" i="3"/>
  <c r="F408" i="3"/>
  <c r="F409" i="3"/>
  <c r="F410" i="3"/>
  <c r="F411" i="3"/>
  <c r="F412" i="3"/>
  <c r="F413" i="3"/>
  <c r="U413" i="3" s="1" a="1"/>
  <c r="U413" i="3" s="1"/>
  <c r="F414" i="3"/>
  <c r="F415" i="3"/>
  <c r="F416" i="3"/>
  <c r="F417" i="3"/>
  <c r="U417" i="3" s="1" a="1"/>
  <c r="U417" i="3" s="1"/>
  <c r="F418" i="3"/>
  <c r="F419" i="3"/>
  <c r="U419" i="3" s="1" a="1"/>
  <c r="U419" i="3" s="1"/>
  <c r="F420" i="3"/>
  <c r="F421" i="3"/>
  <c r="U421" i="3" s="1" a="1"/>
  <c r="U421" i="3" s="1"/>
  <c r="F422" i="3"/>
  <c r="U422" i="3" s="1" a="1"/>
  <c r="U422" i="3" s="1"/>
  <c r="F423" i="3"/>
  <c r="F424" i="3"/>
  <c r="F425" i="3"/>
  <c r="F426" i="3"/>
  <c r="U426" i="3" s="1" a="1"/>
  <c r="U426" i="3" s="1"/>
  <c r="F427" i="3"/>
  <c r="F428" i="3"/>
  <c r="F429" i="3"/>
  <c r="U429" i="3" s="1" a="1"/>
  <c r="U429" i="3" s="1"/>
  <c r="F430" i="3"/>
  <c r="F431" i="3"/>
  <c r="F432" i="3"/>
  <c r="F433" i="3"/>
  <c r="F434" i="3"/>
  <c r="F435" i="3"/>
  <c r="F436" i="3"/>
  <c r="F437" i="3"/>
  <c r="U437" i="3" s="1" a="1"/>
  <c r="U437" i="3" s="1"/>
  <c r="F438" i="3"/>
  <c r="F439" i="3"/>
  <c r="F440" i="3"/>
  <c r="F441" i="3"/>
  <c r="F442" i="3"/>
  <c r="F443" i="3"/>
  <c r="F444" i="3"/>
  <c r="F445" i="3"/>
  <c r="U445" i="3" s="1" a="1"/>
  <c r="U445" i="3" s="1"/>
  <c r="F446" i="3"/>
  <c r="F447" i="3"/>
  <c r="F448" i="3"/>
  <c r="F449" i="3"/>
  <c r="F450" i="3"/>
  <c r="F451" i="3"/>
  <c r="F452" i="3"/>
  <c r="F453" i="3"/>
  <c r="U453" i="3" s="1" a="1"/>
  <c r="U453" i="3" s="1"/>
  <c r="F454" i="3"/>
  <c r="F455" i="3"/>
  <c r="F456" i="3"/>
  <c r="F457" i="3"/>
  <c r="F458" i="3"/>
  <c r="F459" i="3"/>
  <c r="F460" i="3"/>
  <c r="F461" i="3"/>
  <c r="U461" i="3" s="1" a="1"/>
  <c r="U461" i="3" s="1"/>
  <c r="F462" i="3"/>
  <c r="F463" i="3"/>
  <c r="F464" i="3"/>
  <c r="F465" i="3"/>
  <c r="F466" i="3"/>
  <c r="F467" i="3"/>
  <c r="F468" i="3"/>
  <c r="F469" i="3"/>
  <c r="U469" i="3" s="1" a="1"/>
  <c r="U469" i="3" s="1"/>
  <c r="F470" i="3"/>
  <c r="F471" i="3"/>
  <c r="F472" i="3"/>
  <c r="F473" i="3"/>
  <c r="F474" i="3"/>
  <c r="F475" i="3"/>
  <c r="F476" i="3"/>
  <c r="F477" i="3"/>
  <c r="U477" i="3" s="1" a="1"/>
  <c r="U477" i="3" s="1"/>
  <c r="F478" i="3"/>
  <c r="F479" i="3"/>
  <c r="F480" i="3"/>
  <c r="F481" i="3"/>
  <c r="F482" i="3"/>
  <c r="F483" i="3"/>
  <c r="F484" i="3"/>
  <c r="U484" i="3" s="1" a="1"/>
  <c r="U484" i="3" s="1"/>
  <c r="F485" i="3"/>
  <c r="U485" i="3" s="1" a="1"/>
  <c r="U485" i="3" s="1"/>
  <c r="F486" i="3"/>
  <c r="F487" i="3"/>
  <c r="F488" i="3"/>
  <c r="F489" i="3"/>
  <c r="U489" i="3" s="1" a="1"/>
  <c r="U489" i="3" s="1"/>
  <c r="F490" i="3"/>
  <c r="U490" i="3" s="1" a="1"/>
  <c r="U490" i="3" s="1"/>
  <c r="F491" i="3"/>
  <c r="U491" i="3" s="1" a="1"/>
  <c r="U491" i="3" s="1"/>
  <c r="F492" i="3"/>
  <c r="F493" i="3"/>
  <c r="U493" i="3" s="1" a="1"/>
  <c r="U493" i="3" s="1"/>
  <c r="F494" i="3"/>
  <c r="F495" i="3"/>
  <c r="F496" i="3"/>
  <c r="F497" i="3"/>
  <c r="F498" i="3"/>
  <c r="F499" i="3"/>
  <c r="F500" i="3"/>
  <c r="F501" i="3"/>
  <c r="U501" i="3" s="1" a="1"/>
  <c r="U501" i="3" s="1"/>
  <c r="F502" i="3"/>
  <c r="U502" i="3" s="1" a="1"/>
  <c r="U502" i="3" s="1"/>
  <c r="F503" i="3"/>
  <c r="F504" i="3"/>
  <c r="F505" i="3"/>
  <c r="F506" i="3"/>
  <c r="U506" i="3" s="1" a="1"/>
  <c r="U506" i="3" s="1"/>
  <c r="F507" i="3"/>
  <c r="F508" i="3"/>
  <c r="F509" i="3"/>
  <c r="U509" i="3" s="1" a="1"/>
  <c r="U509" i="3" s="1"/>
  <c r="F510" i="3"/>
  <c r="F511" i="3"/>
  <c r="F512" i="3"/>
  <c r="F513" i="3"/>
  <c r="F514" i="3"/>
  <c r="F515" i="3"/>
  <c r="U515" i="3" s="1" a="1"/>
  <c r="U515" i="3" s="1"/>
  <c r="F516" i="3"/>
  <c r="F517" i="3"/>
  <c r="U517" i="3" s="1" a="1"/>
  <c r="U517" i="3" s="1"/>
  <c r="F518" i="3"/>
  <c r="F519" i="3"/>
  <c r="F520" i="3"/>
  <c r="F521" i="3"/>
  <c r="F522" i="3"/>
  <c r="F523" i="3"/>
  <c r="U523" i="3" s="1" a="1"/>
  <c r="U523" i="3" s="1"/>
  <c r="F524" i="3"/>
  <c r="F525" i="3"/>
  <c r="U525" i="3" s="1" a="1"/>
  <c r="U525" i="3" s="1"/>
  <c r="F526" i="3"/>
  <c r="F527" i="3"/>
  <c r="F528" i="3"/>
  <c r="U528" i="3" s="1" a="1"/>
  <c r="U528" i="3" s="1"/>
  <c r="F529" i="3"/>
  <c r="F530" i="3"/>
  <c r="F531" i="3"/>
  <c r="F532" i="3"/>
  <c r="F533" i="3"/>
  <c r="U533" i="3" s="1" a="1"/>
  <c r="U533" i="3" s="1"/>
  <c r="F534" i="3"/>
  <c r="F535" i="3"/>
  <c r="F536" i="3"/>
  <c r="F537" i="3"/>
  <c r="F538" i="3"/>
  <c r="F539" i="3"/>
  <c r="F540" i="3"/>
  <c r="F541" i="3"/>
  <c r="U541" i="3" s="1" a="1"/>
  <c r="U541" i="3" s="1"/>
  <c r="F542" i="3"/>
  <c r="F543" i="3"/>
  <c r="F544" i="3"/>
  <c r="F545" i="3"/>
  <c r="F546" i="3"/>
  <c r="F547" i="3"/>
  <c r="F548" i="3"/>
  <c r="F549" i="3"/>
  <c r="U549" i="3" s="1" a="1"/>
  <c r="U549" i="3" s="1"/>
  <c r="F550" i="3"/>
  <c r="F551" i="3"/>
  <c r="F552" i="3"/>
  <c r="F553" i="3"/>
  <c r="U553" i="3" s="1" a="1"/>
  <c r="U553" i="3" s="1"/>
  <c r="F554" i="3"/>
  <c r="F555" i="3"/>
  <c r="F556" i="3"/>
  <c r="F557" i="3"/>
  <c r="U557" i="3" s="1" a="1"/>
  <c r="U557" i="3" s="1"/>
  <c r="F558" i="3"/>
  <c r="F559" i="3"/>
  <c r="F560" i="3"/>
  <c r="F561" i="3"/>
  <c r="F562" i="3"/>
  <c r="F563" i="3"/>
  <c r="F564" i="3"/>
  <c r="U564" i="3" s="1" a="1"/>
  <c r="U564" i="3" s="1"/>
  <c r="F565" i="3"/>
  <c r="U565" i="3" s="1" a="1"/>
  <c r="U565" i="3" s="1"/>
  <c r="F566" i="3"/>
  <c r="F567" i="3"/>
  <c r="F568" i="3"/>
  <c r="F569" i="3"/>
  <c r="F570" i="3"/>
  <c r="F571" i="3"/>
  <c r="F572" i="3"/>
  <c r="F573" i="3"/>
  <c r="U573" i="3" s="1" a="1"/>
  <c r="U573" i="3" s="1"/>
  <c r="F574" i="3"/>
  <c r="F575" i="3"/>
  <c r="F576" i="3"/>
  <c r="U576" i="3" s="1" a="1"/>
  <c r="U576" i="3" s="1"/>
  <c r="F577" i="3"/>
  <c r="F578" i="3"/>
  <c r="U578" i="3" s="1" a="1"/>
  <c r="U578" i="3" s="1"/>
  <c r="F579" i="3"/>
  <c r="F580" i="3"/>
  <c r="F581" i="3"/>
  <c r="U581" i="3" s="1" a="1"/>
  <c r="U581" i="3" s="1"/>
  <c r="F582" i="3"/>
  <c r="F583" i="3"/>
  <c r="F584" i="3"/>
  <c r="F585" i="3"/>
  <c r="F586" i="3"/>
  <c r="F587" i="3"/>
  <c r="F588" i="3"/>
  <c r="F589" i="3"/>
  <c r="U589" i="3" s="1" a="1"/>
  <c r="U589" i="3" s="1"/>
  <c r="F590" i="3"/>
  <c r="F591" i="3"/>
  <c r="F592" i="3"/>
  <c r="F593" i="3"/>
  <c r="U593" i="3" s="1" a="1"/>
  <c r="U593" i="3" s="1"/>
  <c r="F594" i="3"/>
  <c r="F595" i="3"/>
  <c r="F596" i="3"/>
  <c r="F597" i="3"/>
  <c r="U597" i="3" s="1" a="1"/>
  <c r="U597" i="3" s="1"/>
  <c r="F598" i="3"/>
  <c r="F599" i="3"/>
  <c r="F600" i="3"/>
  <c r="F601" i="3"/>
  <c r="F602" i="3"/>
  <c r="F603" i="3"/>
  <c r="F604" i="3"/>
  <c r="F605" i="3"/>
  <c r="U605" i="3" s="1" a="1"/>
  <c r="U605" i="3" s="1"/>
  <c r="F606" i="3"/>
  <c r="F607" i="3"/>
  <c r="F608" i="3"/>
  <c r="F609" i="3"/>
  <c r="F610" i="3"/>
  <c r="F611" i="3"/>
  <c r="F612" i="3"/>
  <c r="F613" i="3"/>
  <c r="U613" i="3" s="1" a="1"/>
  <c r="U613" i="3" s="1"/>
  <c r="F614" i="3"/>
  <c r="F615" i="3"/>
  <c r="F616" i="3"/>
  <c r="F617" i="3"/>
  <c r="U617" i="3" s="1" a="1"/>
  <c r="U617" i="3" s="1"/>
  <c r="F618" i="3"/>
  <c r="F619" i="3"/>
  <c r="F620" i="3"/>
  <c r="F621" i="3"/>
  <c r="U621" i="3" s="1" a="1"/>
  <c r="U621" i="3" s="1"/>
  <c r="F622" i="3"/>
  <c r="F623" i="3"/>
  <c r="F624" i="3"/>
  <c r="F625" i="3"/>
  <c r="F626" i="3"/>
  <c r="U626" i="3" s="1" a="1"/>
  <c r="U626" i="3" s="1"/>
  <c r="F627" i="3"/>
  <c r="F628" i="3"/>
  <c r="F629" i="3"/>
  <c r="U629" i="3" s="1" a="1"/>
  <c r="U629" i="3" s="1"/>
  <c r="F630" i="3"/>
  <c r="F631" i="3"/>
  <c r="U631" i="3" s="1" a="1"/>
  <c r="U631" i="3" s="1"/>
  <c r="F632" i="3"/>
  <c r="F633" i="3"/>
  <c r="U633" i="3" s="1" a="1"/>
  <c r="U633" i="3" s="1"/>
  <c r="F634" i="3"/>
  <c r="F635" i="3"/>
  <c r="F636" i="3"/>
  <c r="F637" i="3"/>
  <c r="U637" i="3" s="1" a="1"/>
  <c r="U637" i="3" s="1"/>
  <c r="F638" i="3"/>
  <c r="F639" i="3"/>
  <c r="F640" i="3"/>
  <c r="F641" i="3"/>
  <c r="F642" i="3"/>
  <c r="U642" i="3" s="1" a="1"/>
  <c r="U642" i="3" s="1"/>
  <c r="F643" i="3"/>
  <c r="F644" i="3"/>
  <c r="F645" i="3"/>
  <c r="U645" i="3" s="1" a="1"/>
  <c r="U645" i="3" s="1"/>
  <c r="F646" i="3"/>
  <c r="F647" i="3"/>
  <c r="F648" i="3"/>
  <c r="U648" i="3" s="1" a="1"/>
  <c r="U648" i="3" s="1"/>
  <c r="F649" i="3"/>
  <c r="F650" i="3"/>
  <c r="F651" i="3"/>
  <c r="F652" i="3"/>
  <c r="F653" i="3"/>
  <c r="U653" i="3" s="1" a="1"/>
  <c r="U653" i="3" s="1"/>
  <c r="F654" i="3"/>
  <c r="F655" i="3"/>
  <c r="F656" i="3"/>
  <c r="U656" i="3" s="1" a="1"/>
  <c r="U656" i="3" s="1"/>
  <c r="F657" i="3"/>
  <c r="F658" i="3"/>
  <c r="F659" i="3"/>
  <c r="F660" i="3"/>
  <c r="U660" i="3" s="1" a="1"/>
  <c r="U660" i="3" s="1"/>
  <c r="F661" i="3"/>
  <c r="U661" i="3" s="1" a="1"/>
  <c r="U661" i="3" s="1"/>
  <c r="F662" i="3"/>
  <c r="F663" i="3"/>
  <c r="F664" i="3"/>
  <c r="F665" i="3"/>
  <c r="U665" i="3" s="1" a="1"/>
  <c r="U665" i="3" s="1"/>
  <c r="F666" i="3"/>
  <c r="F667" i="3"/>
  <c r="F668" i="3"/>
  <c r="F669" i="3"/>
  <c r="U669" i="3" s="1" a="1"/>
  <c r="U669" i="3" s="1"/>
  <c r="F670" i="3"/>
  <c r="F671" i="3"/>
  <c r="F672" i="3"/>
  <c r="F673" i="3"/>
  <c r="U673" i="3" s="1" a="1"/>
  <c r="U673" i="3" s="1"/>
  <c r="F674" i="3"/>
  <c r="F675" i="3"/>
  <c r="F676" i="3"/>
  <c r="F677" i="3"/>
  <c r="U677" i="3" s="1" a="1"/>
  <c r="U677" i="3" s="1"/>
  <c r="F678" i="3"/>
  <c r="F679" i="3"/>
  <c r="F680" i="3"/>
  <c r="F681" i="3"/>
  <c r="F682" i="3"/>
  <c r="F683" i="3"/>
  <c r="F684" i="3"/>
  <c r="F685" i="3"/>
  <c r="U685" i="3" s="1" a="1"/>
  <c r="U685" i="3" s="1"/>
  <c r="F686" i="3"/>
  <c r="F687" i="3"/>
  <c r="F688" i="3"/>
  <c r="F689" i="3"/>
  <c r="F690" i="3"/>
  <c r="F691" i="3"/>
  <c r="F692" i="3"/>
  <c r="U692" i="3" s="1" a="1"/>
  <c r="U692" i="3" s="1"/>
  <c r="F693" i="3"/>
  <c r="U693" i="3" s="1" a="1"/>
  <c r="U693" i="3" s="1"/>
  <c r="F694" i="3"/>
  <c r="F695" i="3"/>
  <c r="U695" i="3" s="1" a="1"/>
  <c r="U695" i="3" s="1"/>
  <c r="F696" i="3"/>
  <c r="F697" i="3"/>
  <c r="F698" i="3"/>
  <c r="F699" i="3"/>
  <c r="F700" i="3"/>
  <c r="F701" i="3"/>
  <c r="U701" i="3" s="1" a="1"/>
  <c r="U701" i="3" s="1"/>
  <c r="F702" i="3"/>
  <c r="F703" i="3"/>
  <c r="F704" i="3"/>
  <c r="U704" i="3" s="1" a="1"/>
  <c r="U704" i="3" s="1"/>
  <c r="F705" i="3"/>
  <c r="U705" i="3" s="1" a="1"/>
  <c r="U705" i="3" s="1"/>
  <c r="F706" i="3"/>
  <c r="F707" i="3"/>
  <c r="F708" i="3"/>
  <c r="F709" i="3"/>
  <c r="U709" i="3" s="1" a="1"/>
  <c r="U709" i="3" s="1"/>
  <c r="F710" i="3"/>
  <c r="F711" i="3"/>
  <c r="F712" i="3"/>
  <c r="F713" i="3"/>
  <c r="F714" i="3"/>
  <c r="F715" i="3"/>
  <c r="F716" i="3"/>
  <c r="U716" i="3" s="1" a="1"/>
  <c r="U716" i="3" s="1"/>
  <c r="F717" i="3"/>
  <c r="U717" i="3" s="1" a="1"/>
  <c r="U717" i="3" s="1"/>
  <c r="F718" i="3"/>
  <c r="U718" i="3" s="1" a="1"/>
  <c r="U718" i="3" s="1"/>
  <c r="F719" i="3"/>
  <c r="U719" i="3" s="1" a="1"/>
  <c r="U719" i="3" s="1"/>
  <c r="F720" i="3"/>
  <c r="F721" i="3"/>
  <c r="U721" i="3" s="1" a="1"/>
  <c r="U721" i="3" s="1"/>
  <c r="F722" i="3"/>
  <c r="U722" i="3" s="1" a="1"/>
  <c r="U722" i="3" s="1"/>
  <c r="F723" i="3"/>
  <c r="F724" i="3"/>
  <c r="F725" i="3"/>
  <c r="U725" i="3" s="1" a="1"/>
  <c r="U725" i="3" s="1"/>
  <c r="F726" i="3"/>
  <c r="F727" i="3"/>
  <c r="F728" i="3"/>
  <c r="F729" i="3"/>
  <c r="F730" i="3"/>
  <c r="F731" i="3"/>
  <c r="F732" i="3"/>
  <c r="F733" i="3"/>
  <c r="U733" i="3" s="1" a="1"/>
  <c r="U733" i="3" s="1"/>
  <c r="F734" i="3"/>
  <c r="F735" i="3"/>
  <c r="F736" i="3"/>
  <c r="F737" i="3"/>
  <c r="F738" i="3"/>
  <c r="F739" i="3"/>
  <c r="F740" i="3"/>
  <c r="F741" i="3"/>
  <c r="U741" i="3" s="1" a="1"/>
  <c r="U741" i="3" s="1"/>
  <c r="F742" i="3"/>
  <c r="U742" i="3" s="1" a="1"/>
  <c r="U742" i="3" s="1"/>
  <c r="F743" i="3"/>
  <c r="U743" i="3" s="1" a="1"/>
  <c r="U743" i="3" s="1"/>
  <c r="F744" i="3"/>
  <c r="F745" i="3"/>
  <c r="F746" i="3"/>
  <c r="F747" i="3"/>
  <c r="F748" i="3"/>
  <c r="F749" i="3"/>
  <c r="U749" i="3" s="1" a="1"/>
  <c r="U749" i="3" s="1"/>
  <c r="F750" i="3"/>
  <c r="F751" i="3"/>
  <c r="F752" i="3"/>
  <c r="F753" i="3"/>
  <c r="U753" i="3" s="1" a="1"/>
  <c r="U753" i="3" s="1"/>
  <c r="F754" i="3"/>
  <c r="U754" i="3" s="1" a="1"/>
  <c r="U754" i="3" s="1"/>
  <c r="F755" i="3"/>
  <c r="F756" i="3"/>
  <c r="F757" i="3"/>
  <c r="U757" i="3" s="1" a="1"/>
  <c r="U757" i="3" s="1"/>
  <c r="F758" i="3"/>
  <c r="F759" i="3"/>
  <c r="F760" i="3"/>
  <c r="F761" i="3"/>
  <c r="F762" i="3"/>
  <c r="F763" i="3"/>
  <c r="F764" i="3"/>
  <c r="F765" i="3"/>
  <c r="U765" i="3" s="1" a="1"/>
  <c r="U765" i="3" s="1"/>
  <c r="F766" i="3"/>
  <c r="F767" i="3"/>
  <c r="F768" i="3"/>
  <c r="F769" i="3"/>
  <c r="F770" i="3"/>
  <c r="F771" i="3"/>
  <c r="U771" i="3" s="1" a="1"/>
  <c r="U771" i="3" s="1"/>
  <c r="F772" i="3"/>
  <c r="F773" i="3"/>
  <c r="U773" i="3" s="1" a="1"/>
  <c r="U773" i="3" s="1"/>
  <c r="F774" i="3"/>
  <c r="F775" i="3"/>
  <c r="F776" i="3"/>
  <c r="F777" i="3"/>
  <c r="F778" i="3"/>
  <c r="F779" i="3"/>
  <c r="F780" i="3"/>
  <c r="F781" i="3"/>
  <c r="U781" i="3" s="1" a="1"/>
  <c r="U781" i="3" s="1"/>
  <c r="F782" i="3"/>
  <c r="F783" i="3"/>
  <c r="F784" i="3"/>
  <c r="F785" i="3"/>
  <c r="F786" i="3"/>
  <c r="F787" i="3"/>
  <c r="F788" i="3"/>
  <c r="F789" i="3"/>
  <c r="U789" i="3" s="1" a="1"/>
  <c r="U789" i="3" s="1"/>
  <c r="F790" i="3"/>
  <c r="F791" i="3"/>
  <c r="F792" i="3"/>
  <c r="F793" i="3"/>
  <c r="U793" i="3" s="1" a="1"/>
  <c r="U793" i="3" s="1"/>
  <c r="F794" i="3"/>
  <c r="F795" i="3"/>
  <c r="F796" i="3"/>
  <c r="F797" i="3"/>
  <c r="U797" i="3" s="1" a="1"/>
  <c r="U797" i="3" s="1"/>
  <c r="F798" i="3"/>
  <c r="F799" i="3"/>
  <c r="F800" i="3"/>
  <c r="F801" i="3"/>
  <c r="U801" i="3" s="1" a="1"/>
  <c r="U801" i="3" s="1"/>
  <c r="F802" i="3"/>
  <c r="F803" i="3"/>
  <c r="U803" i="3" s="1" a="1"/>
  <c r="U803" i="3" s="1"/>
  <c r="F804" i="3"/>
  <c r="F805" i="3"/>
  <c r="U805" i="3" s="1" a="1"/>
  <c r="U805" i="3" s="1"/>
  <c r="F806" i="3"/>
  <c r="F807" i="3"/>
  <c r="F808" i="3"/>
  <c r="F809" i="3"/>
  <c r="F810" i="3"/>
  <c r="F811" i="3"/>
  <c r="F812" i="3"/>
  <c r="F813" i="3"/>
  <c r="U813" i="3" s="1" a="1"/>
  <c r="U813" i="3" s="1"/>
  <c r="F814" i="3"/>
  <c r="F815" i="3"/>
  <c r="F816" i="3"/>
  <c r="F817" i="3"/>
  <c r="F818" i="3"/>
  <c r="F819" i="3"/>
  <c r="F820" i="3"/>
  <c r="F821" i="3"/>
  <c r="U821" i="3" s="1" a="1"/>
  <c r="U821" i="3" s="1"/>
  <c r="F822" i="3"/>
  <c r="F823" i="3"/>
  <c r="F824" i="3"/>
  <c r="F825" i="3"/>
  <c r="F826" i="3"/>
  <c r="U826" i="3" s="1" a="1"/>
  <c r="U826" i="3" s="1"/>
  <c r="F827" i="3"/>
  <c r="F828" i="3"/>
  <c r="F829" i="3"/>
  <c r="U829" i="3" s="1" a="1"/>
  <c r="U829" i="3" s="1"/>
  <c r="F830" i="3"/>
  <c r="F831" i="3"/>
  <c r="F832" i="3"/>
  <c r="F833" i="3"/>
  <c r="F834" i="3"/>
  <c r="F835" i="3"/>
  <c r="F836" i="3"/>
  <c r="F837" i="3"/>
  <c r="U837" i="3" s="1" a="1"/>
  <c r="U837" i="3" s="1"/>
  <c r="F838" i="3"/>
  <c r="F839" i="3"/>
  <c r="U839" i="3" s="1" a="1"/>
  <c r="U839" i="3" s="1"/>
  <c r="F840" i="3"/>
  <c r="U840" i="3" s="1" a="1"/>
  <c r="U840" i="3" s="1"/>
  <c r="F841" i="3"/>
  <c r="F842" i="3"/>
  <c r="F843" i="3"/>
  <c r="F844" i="3"/>
  <c r="F845" i="3"/>
  <c r="U845" i="3" s="1" a="1"/>
  <c r="U845" i="3" s="1"/>
  <c r="F846" i="3"/>
  <c r="F847" i="3"/>
  <c r="U847" i="3" s="1" a="1"/>
  <c r="U847" i="3" s="1"/>
  <c r="F848" i="3"/>
  <c r="F849" i="3"/>
  <c r="U849" i="3" s="1" a="1"/>
  <c r="U849" i="3" s="1"/>
  <c r="F850" i="3"/>
  <c r="F851" i="3"/>
  <c r="U851" i="3" s="1" a="1"/>
  <c r="U851" i="3" s="1"/>
  <c r="F852" i="3"/>
  <c r="F853" i="3"/>
  <c r="U853" i="3" s="1" a="1"/>
  <c r="U853" i="3" s="1"/>
  <c r="F854" i="3"/>
  <c r="U854" i="3" s="1" a="1"/>
  <c r="U854" i="3" s="1"/>
  <c r="F855" i="3"/>
  <c r="F856" i="3"/>
  <c r="F857" i="3"/>
  <c r="F858" i="3"/>
  <c r="F859" i="3"/>
  <c r="F860" i="3"/>
  <c r="F861" i="3"/>
  <c r="U861" i="3" s="1" a="1"/>
  <c r="U861" i="3" s="1"/>
  <c r="F862" i="3"/>
  <c r="F863" i="3"/>
  <c r="F864" i="3"/>
  <c r="F865" i="3"/>
  <c r="F866" i="3"/>
  <c r="F867" i="3"/>
  <c r="F868" i="3"/>
  <c r="F869" i="3"/>
  <c r="U869" i="3" s="1" a="1"/>
  <c r="U869" i="3" s="1"/>
  <c r="F870" i="3"/>
  <c r="F871" i="3"/>
  <c r="F872" i="3"/>
  <c r="F873" i="3"/>
  <c r="F874" i="3"/>
  <c r="F875" i="3"/>
  <c r="F876" i="3"/>
  <c r="F877" i="3"/>
  <c r="U877" i="3" s="1" a="1"/>
  <c r="U877" i="3" s="1"/>
  <c r="F878" i="3"/>
  <c r="F879" i="3"/>
  <c r="F880" i="3"/>
  <c r="F881" i="3"/>
  <c r="F882" i="3"/>
  <c r="F883" i="3"/>
  <c r="F884" i="3"/>
  <c r="F885" i="3"/>
  <c r="U885" i="3" s="1" a="1"/>
  <c r="U885" i="3" s="1"/>
  <c r="F886" i="3"/>
  <c r="F887" i="3"/>
  <c r="F888" i="3"/>
  <c r="F889" i="3"/>
  <c r="F890" i="3"/>
  <c r="F891" i="3"/>
  <c r="F892" i="3"/>
  <c r="F893" i="3"/>
  <c r="U893" i="3" s="1" a="1"/>
  <c r="U893" i="3" s="1"/>
  <c r="F894" i="3"/>
  <c r="F895" i="3"/>
  <c r="F896" i="3"/>
  <c r="U896" i="3" s="1" a="1"/>
  <c r="U896" i="3" s="1"/>
  <c r="F897" i="3"/>
  <c r="F898" i="3"/>
  <c r="F899" i="3"/>
  <c r="U899" i="3" s="1" a="1"/>
  <c r="U899" i="3" s="1"/>
  <c r="F900" i="3"/>
  <c r="F901" i="3"/>
  <c r="U901" i="3" s="1" a="1"/>
  <c r="U901" i="3" s="1"/>
  <c r="F902" i="3"/>
  <c r="F903" i="3"/>
  <c r="F904" i="3"/>
  <c r="F905" i="3"/>
  <c r="F906" i="3"/>
  <c r="F907" i="3"/>
  <c r="F908" i="3"/>
  <c r="F909" i="3"/>
  <c r="U909" i="3" s="1" a="1"/>
  <c r="U909" i="3" s="1"/>
  <c r="F910" i="3"/>
  <c r="F911" i="3"/>
  <c r="F912" i="3"/>
  <c r="F913" i="3"/>
  <c r="F914" i="3"/>
  <c r="F915" i="3"/>
  <c r="F916" i="3"/>
  <c r="F917" i="3"/>
  <c r="U917" i="3" s="1" a="1"/>
  <c r="U917" i="3" s="1"/>
  <c r="F918" i="3"/>
  <c r="F919" i="3"/>
  <c r="F920" i="3"/>
  <c r="F921" i="3"/>
  <c r="F922" i="3"/>
  <c r="F923" i="3"/>
  <c r="F924" i="3"/>
  <c r="F925" i="3"/>
  <c r="U925" i="3" s="1" a="1"/>
  <c r="U925" i="3" s="1"/>
  <c r="F926" i="3"/>
  <c r="F927" i="3"/>
  <c r="F928" i="3"/>
  <c r="F929" i="3"/>
  <c r="F930" i="3"/>
  <c r="F931" i="3"/>
  <c r="U931" i="3" s="1" a="1"/>
  <c r="U931" i="3" s="1"/>
  <c r="F932" i="3"/>
  <c r="U932" i="3" s="1" a="1"/>
  <c r="U932" i="3" s="1"/>
  <c r="F933" i="3"/>
  <c r="U933" i="3" s="1" a="1"/>
  <c r="U933" i="3" s="1"/>
  <c r="F934" i="3"/>
  <c r="F935" i="3"/>
  <c r="F936" i="3"/>
  <c r="F937" i="3"/>
  <c r="F938" i="3"/>
  <c r="F939" i="3"/>
  <c r="F940" i="3"/>
  <c r="F941" i="3"/>
  <c r="U941" i="3" s="1" a="1"/>
  <c r="U941" i="3" s="1"/>
  <c r="F942" i="3"/>
  <c r="F943" i="3"/>
  <c r="F944" i="3"/>
  <c r="F945" i="3"/>
  <c r="F946" i="3"/>
  <c r="F947" i="3"/>
  <c r="F948" i="3"/>
  <c r="F949" i="3"/>
  <c r="U949" i="3" s="1" a="1"/>
  <c r="U949" i="3" s="1"/>
  <c r="F950" i="3"/>
  <c r="F951" i="3"/>
  <c r="F952" i="3"/>
  <c r="F953" i="3"/>
  <c r="F954" i="3"/>
  <c r="F955" i="3"/>
  <c r="U955" i="3" s="1" a="1"/>
  <c r="U955" i="3" s="1"/>
  <c r="F956" i="3"/>
  <c r="F957" i="3"/>
  <c r="U957" i="3" s="1" a="1"/>
  <c r="U957" i="3" s="1"/>
  <c r="F958" i="3"/>
  <c r="F959" i="3"/>
  <c r="F960" i="3"/>
  <c r="F961" i="3"/>
  <c r="F962" i="3"/>
  <c r="F963" i="3"/>
  <c r="F964" i="3"/>
  <c r="U964" i="3" s="1" a="1"/>
  <c r="U964" i="3" s="1"/>
  <c r="F965" i="3"/>
  <c r="U965" i="3" s="1" a="1"/>
  <c r="U965" i="3" s="1"/>
  <c r="F966" i="3"/>
  <c r="F967" i="3"/>
  <c r="U967" i="3" s="1" a="1"/>
  <c r="U967" i="3" s="1"/>
  <c r="F968" i="3"/>
  <c r="F969" i="3"/>
  <c r="F970" i="3"/>
  <c r="U970" i="3" s="1" a="1"/>
  <c r="U970" i="3" s="1"/>
  <c r="F971" i="3"/>
  <c r="F972" i="3"/>
  <c r="F973" i="3"/>
  <c r="U973" i="3" s="1" a="1"/>
  <c r="U973" i="3" s="1"/>
  <c r="F974" i="3"/>
  <c r="F975" i="3"/>
  <c r="F976" i="3"/>
  <c r="F977" i="3"/>
  <c r="F978" i="3"/>
  <c r="F979" i="3"/>
  <c r="F980" i="3"/>
  <c r="F981" i="3"/>
  <c r="U981" i="3" s="1" a="1"/>
  <c r="U981" i="3" s="1"/>
  <c r="F982" i="3"/>
  <c r="F983" i="3"/>
  <c r="F984" i="3"/>
  <c r="F985" i="3"/>
  <c r="F986" i="3"/>
  <c r="F987" i="3"/>
  <c r="F988" i="3"/>
  <c r="F989" i="3"/>
  <c r="U989" i="3" s="1" a="1"/>
  <c r="U989" i="3" s="1"/>
  <c r="F990" i="3"/>
  <c r="F991" i="3"/>
  <c r="F992" i="3"/>
  <c r="F993" i="3"/>
  <c r="F994" i="3"/>
  <c r="F995" i="3"/>
  <c r="F996" i="3"/>
  <c r="U996" i="3" s="1" a="1"/>
  <c r="U996" i="3" s="1"/>
  <c r="F997" i="3"/>
  <c r="U997" i="3" s="1" a="1"/>
  <c r="U997" i="3" s="1"/>
  <c r="F998" i="3"/>
  <c r="F999" i="3"/>
  <c r="F1000" i="3"/>
  <c r="U1000" i="3" s="1" a="1"/>
  <c r="U1000" i="3" s="1"/>
  <c r="F1001" i="3"/>
  <c r="U1001" i="3" s="1" a="1"/>
  <c r="U1001" i="3" s="1"/>
  <c r="F1002" i="3"/>
  <c r="U1002" i="3" s="1" a="1"/>
  <c r="U1002" i="3" s="1"/>
  <c r="F1003" i="3"/>
  <c r="U1003" i="3" s="1" a="1"/>
  <c r="U1003" i="3" s="1"/>
  <c r="F1004" i="3"/>
  <c r="U1004" i="3" s="1" a="1"/>
  <c r="U1004" i="3" s="1"/>
  <c r="F1005" i="3"/>
  <c r="U1005" i="3" s="1" a="1"/>
  <c r="U1005" i="3" s="1"/>
  <c r="F1006" i="3"/>
  <c r="F1007" i="3"/>
  <c r="F1008" i="3"/>
  <c r="F1009" i="3"/>
  <c r="F1010" i="3"/>
  <c r="F1011" i="3"/>
  <c r="F1012" i="3"/>
  <c r="F1013" i="3"/>
  <c r="U1013" i="3" s="1" a="1"/>
  <c r="U1013" i="3" s="1"/>
  <c r="F1014" i="3"/>
  <c r="F1015" i="3"/>
  <c r="U1015" i="3" s="1" a="1"/>
  <c r="U1015" i="3" s="1"/>
  <c r="F1016" i="3"/>
  <c r="F1017" i="3"/>
  <c r="F1018" i="3"/>
  <c r="U1018" i="3" s="1" a="1"/>
  <c r="U1018" i="3" s="1"/>
  <c r="F1019" i="3"/>
  <c r="F1020" i="3"/>
  <c r="F1021" i="3"/>
  <c r="U1021" i="3" s="1" a="1"/>
  <c r="U1021" i="3" s="1"/>
  <c r="F1022" i="3"/>
  <c r="F1023" i="3"/>
  <c r="F1024" i="3"/>
  <c r="F1025" i="3"/>
  <c r="F1026" i="3"/>
  <c r="F1027" i="3"/>
  <c r="F1028" i="3"/>
  <c r="F1029" i="3"/>
  <c r="U1029" i="3" s="1" a="1"/>
  <c r="U1029" i="3" s="1"/>
  <c r="F1030" i="3"/>
  <c r="F1031" i="3"/>
  <c r="F1032" i="3"/>
  <c r="F1033" i="3"/>
  <c r="U1033" i="3" s="1" a="1"/>
  <c r="U1033" i="3" s="1"/>
  <c r="F1034" i="3"/>
  <c r="F1035" i="3"/>
  <c r="F1036" i="3"/>
  <c r="F1037" i="3"/>
  <c r="U1037" i="3" s="1" a="1"/>
  <c r="U1037" i="3" s="1"/>
  <c r="F1038" i="3"/>
  <c r="F1039" i="3"/>
  <c r="F1040" i="3"/>
  <c r="F1041" i="3"/>
  <c r="F1042" i="3"/>
  <c r="F1043" i="3"/>
  <c r="F1044" i="3"/>
  <c r="F1045" i="3"/>
  <c r="U1045" i="3" s="1" a="1"/>
  <c r="U1045" i="3" s="1"/>
  <c r="F1046" i="3"/>
  <c r="F1047" i="3"/>
  <c r="F1048" i="3"/>
  <c r="F1049" i="3"/>
  <c r="F1050" i="3"/>
  <c r="U1050" i="3" s="1" a="1"/>
  <c r="U1050" i="3" s="1"/>
  <c r="F1051" i="3"/>
  <c r="F1052" i="3"/>
  <c r="F1053" i="3"/>
  <c r="U1053" i="3" s="1" a="1"/>
  <c r="U1053" i="3" s="1"/>
  <c r="F1054" i="3"/>
  <c r="F1055" i="3"/>
  <c r="F1056" i="3"/>
  <c r="F1057" i="3"/>
  <c r="F1058" i="3"/>
  <c r="F1059" i="3"/>
  <c r="F1060" i="3"/>
  <c r="F1061" i="3"/>
  <c r="U1061" i="3" s="1" a="1"/>
  <c r="U1061" i="3" s="1"/>
  <c r="F1062" i="3"/>
  <c r="U1062" i="3" s="1" a="1"/>
  <c r="U1062" i="3" s="1"/>
  <c r="F1063" i="3"/>
  <c r="U1063" i="3" s="1" a="1"/>
  <c r="U1063" i="3" s="1"/>
  <c r="F1064" i="3"/>
  <c r="F1065" i="3"/>
  <c r="F1066" i="3"/>
  <c r="U1066" i="3" s="1" a="1"/>
  <c r="U1066" i="3" s="1"/>
  <c r="F1067" i="3"/>
  <c r="F1068" i="3"/>
  <c r="F1069" i="3"/>
  <c r="U1069" i="3" s="1" a="1"/>
  <c r="U1069" i="3" s="1"/>
  <c r="F1070" i="3"/>
  <c r="F1071" i="3"/>
  <c r="F1072" i="3"/>
  <c r="F1073" i="3"/>
  <c r="F1074" i="3"/>
  <c r="F1075" i="3"/>
  <c r="F1076" i="3"/>
  <c r="F1077" i="3"/>
  <c r="U1077" i="3" s="1" a="1"/>
  <c r="U1077" i="3" s="1"/>
  <c r="F1078" i="3"/>
  <c r="F1079" i="3"/>
  <c r="F1080" i="3"/>
  <c r="F1081" i="3"/>
  <c r="F1082" i="3"/>
  <c r="F1083" i="3"/>
  <c r="F1084" i="3"/>
  <c r="F1085" i="3"/>
  <c r="U1085" i="3" s="1" a="1"/>
  <c r="U1085" i="3" s="1"/>
  <c r="F1086" i="3"/>
  <c r="F1087" i="3"/>
  <c r="F1088" i="3"/>
  <c r="F1089" i="3"/>
  <c r="F1090" i="3"/>
  <c r="F1091" i="3"/>
  <c r="F1092" i="3"/>
  <c r="F1093" i="3"/>
  <c r="U1093" i="3" s="1" a="1"/>
  <c r="U1093" i="3" s="1"/>
  <c r="F1094" i="3"/>
  <c r="F1095" i="3"/>
  <c r="F1096" i="3"/>
  <c r="F1097" i="3"/>
  <c r="F1098" i="3"/>
  <c r="F1099" i="3"/>
  <c r="F1100" i="3"/>
  <c r="F1101" i="3"/>
  <c r="U1101" i="3" s="1" a="1"/>
  <c r="U1101" i="3" s="1"/>
  <c r="F1102" i="3"/>
  <c r="F1103" i="3"/>
  <c r="F1104" i="3"/>
  <c r="F1105" i="3"/>
  <c r="F1106" i="3"/>
  <c r="F1107" i="3"/>
  <c r="F1108" i="3"/>
  <c r="F1109" i="3"/>
  <c r="U1109" i="3" s="1" a="1"/>
  <c r="U1109" i="3" s="1"/>
  <c r="F1110" i="3"/>
  <c r="F1111" i="3"/>
  <c r="U1111" i="3" s="1" a="1"/>
  <c r="U1111" i="3" s="1"/>
  <c r="F1112" i="3"/>
  <c r="F1113" i="3"/>
  <c r="U1113" i="3" s="1" a="1"/>
  <c r="U1113" i="3" s="1"/>
  <c r="F1114" i="3"/>
  <c r="F1115" i="3"/>
  <c r="U1115" i="3" s="1" a="1"/>
  <c r="U1115" i="3" s="1"/>
  <c r="F1116" i="3"/>
  <c r="F1117" i="3"/>
  <c r="U1117" i="3" s="1" a="1"/>
  <c r="U1117" i="3" s="1"/>
  <c r="F1118" i="3"/>
  <c r="F1119" i="3"/>
  <c r="F1120" i="3"/>
  <c r="F1121" i="3"/>
  <c r="F1122" i="3"/>
  <c r="F1123" i="3"/>
  <c r="F1124" i="3"/>
  <c r="F1125" i="3"/>
  <c r="U1125" i="3" s="1" a="1"/>
  <c r="U1125" i="3" s="1"/>
  <c r="F1126" i="3"/>
  <c r="F1127" i="3"/>
  <c r="F1128" i="3"/>
  <c r="F1129" i="3"/>
  <c r="F1130" i="3"/>
  <c r="F1131" i="3"/>
  <c r="F1132" i="3"/>
  <c r="F1133" i="3"/>
  <c r="U1133" i="3" s="1" a="1"/>
  <c r="U1133" i="3" s="1"/>
  <c r="F1134" i="3"/>
  <c r="F1135" i="3"/>
  <c r="F1136" i="3"/>
  <c r="F1137" i="3"/>
  <c r="F1138" i="3"/>
  <c r="F1139" i="3"/>
  <c r="F1140" i="3"/>
  <c r="F1141" i="3"/>
  <c r="U1141" i="3" s="1" a="1"/>
  <c r="U1141" i="3" s="1"/>
  <c r="F1142" i="3"/>
  <c r="U1142" i="3" s="1" a="1"/>
  <c r="U1142" i="3" s="1"/>
  <c r="F1143" i="3"/>
  <c r="F1144" i="3"/>
  <c r="F1145" i="3"/>
  <c r="F1146" i="3"/>
  <c r="F1147" i="3"/>
  <c r="F1148" i="3"/>
  <c r="F1149" i="3"/>
  <c r="U1149" i="3" s="1" a="1"/>
  <c r="U1149" i="3" s="1"/>
  <c r="F1150" i="3"/>
  <c r="F1151" i="3"/>
  <c r="F1152" i="3"/>
  <c r="U1152" i="3" s="1" a="1"/>
  <c r="U1152" i="3" s="1"/>
  <c r="F1153" i="3"/>
  <c r="F1154" i="3"/>
  <c r="F1155" i="3"/>
  <c r="F1156" i="3"/>
  <c r="F1157" i="3"/>
  <c r="U1157" i="3" s="1" a="1"/>
  <c r="U1157" i="3" s="1"/>
  <c r="F1158" i="3"/>
  <c r="F1159" i="3"/>
  <c r="F1160" i="3"/>
  <c r="U1160" i="3" s="1" a="1"/>
  <c r="U1160" i="3" s="1"/>
  <c r="F1161" i="3"/>
  <c r="F1162" i="3"/>
  <c r="F1163" i="3"/>
  <c r="F1164" i="3"/>
  <c r="F1165" i="3"/>
  <c r="U1165" i="3" s="1" a="1"/>
  <c r="U1165" i="3" s="1"/>
  <c r="F1166" i="3"/>
  <c r="F1167" i="3"/>
  <c r="F1168" i="3"/>
  <c r="F1169" i="3"/>
  <c r="F1170" i="3"/>
  <c r="F1171" i="3"/>
  <c r="F1172" i="3"/>
  <c r="U1172" i="3" s="1" a="1"/>
  <c r="U1172" i="3" s="1"/>
  <c r="F1173" i="3"/>
  <c r="U1173" i="3" s="1" a="1"/>
  <c r="U1173" i="3" s="1"/>
  <c r="F1174" i="3"/>
  <c r="F1175" i="3"/>
  <c r="F1176" i="3"/>
  <c r="U1176" i="3" s="1" a="1"/>
  <c r="U1176" i="3" s="1"/>
  <c r="F1177" i="3"/>
  <c r="U1177" i="3" s="1" a="1"/>
  <c r="U1177" i="3" s="1"/>
  <c r="F1178" i="3"/>
  <c r="F1179" i="3"/>
  <c r="F1180" i="3"/>
  <c r="F1181" i="3"/>
  <c r="U1181" i="3" s="1" a="1"/>
  <c r="U1181" i="3" s="1"/>
  <c r="F1182" i="3"/>
  <c r="U1182" i="3" s="1" a="1"/>
  <c r="U1182" i="3" s="1"/>
  <c r="F1183" i="3"/>
  <c r="U1183" i="3" s="1" a="1"/>
  <c r="U1183" i="3" s="1"/>
  <c r="F1184" i="3"/>
  <c r="F1185" i="3"/>
  <c r="F1186" i="3"/>
  <c r="F1187" i="3"/>
  <c r="F1188" i="3"/>
  <c r="F1189" i="3"/>
  <c r="U1189" i="3" s="1" a="1"/>
  <c r="U1189" i="3" s="1"/>
  <c r="F1190" i="3"/>
  <c r="F1191" i="3"/>
  <c r="U1191" i="3" s="1" a="1"/>
  <c r="U1191" i="3" s="1"/>
  <c r="F1192" i="3"/>
  <c r="F1193" i="3"/>
  <c r="F1194" i="3"/>
  <c r="U1194" i="3" s="1" a="1"/>
  <c r="U1194" i="3" s="1"/>
  <c r="F1195" i="3"/>
  <c r="F1196" i="3"/>
  <c r="F1197" i="3"/>
  <c r="U1197" i="3" s="1" a="1"/>
  <c r="U1197" i="3" s="1"/>
  <c r="F1198" i="3"/>
  <c r="F1199" i="3"/>
  <c r="F1200" i="3"/>
  <c r="F1201" i="3"/>
  <c r="F1202" i="3"/>
  <c r="F1203" i="3"/>
  <c r="F1204" i="3"/>
  <c r="F1205" i="3"/>
  <c r="U1205" i="3" s="1" a="1"/>
  <c r="U1205" i="3" s="1"/>
  <c r="F1206" i="3"/>
  <c r="F1207" i="3"/>
  <c r="F1208" i="3"/>
  <c r="U1208" i="3" s="1" a="1"/>
  <c r="U1208" i="3" s="1"/>
  <c r="F1209" i="3"/>
  <c r="F1210" i="3"/>
  <c r="F1211" i="3"/>
  <c r="F1212" i="3"/>
  <c r="U1212" i="3" s="1" a="1"/>
  <c r="U1212" i="3" s="1"/>
  <c r="F1213" i="3"/>
  <c r="U1213" i="3" s="1" a="1"/>
  <c r="U1213" i="3" s="1"/>
  <c r="F1214" i="3"/>
  <c r="U1214" i="3" s="1" a="1"/>
  <c r="U1214" i="3" s="1"/>
  <c r="F1215" i="3"/>
  <c r="U1215" i="3" s="1" a="1"/>
  <c r="U1215" i="3" s="1"/>
  <c r="F1216" i="3"/>
  <c r="U1216" i="3" s="1" a="1"/>
  <c r="U1216" i="3" s="1"/>
  <c r="F1217" i="3"/>
  <c r="F1218" i="3"/>
  <c r="F1219" i="3"/>
  <c r="F1220" i="3"/>
  <c r="F1221" i="3"/>
  <c r="U1221" i="3" s="1" a="1"/>
  <c r="U1221" i="3" s="1"/>
  <c r="F1222" i="3"/>
  <c r="F1223" i="3"/>
  <c r="F1224" i="3"/>
  <c r="U1224" i="3" s="1" a="1"/>
  <c r="U1224" i="3" s="1"/>
  <c r="F1225" i="3"/>
  <c r="F1226" i="3"/>
  <c r="F1227" i="3"/>
  <c r="F1228" i="3"/>
  <c r="F1229" i="3"/>
  <c r="U1229" i="3" s="1" a="1"/>
  <c r="U1229" i="3" s="1"/>
  <c r="F1230" i="3"/>
  <c r="U1230" i="3" s="1" a="1"/>
  <c r="U1230" i="3" s="1"/>
  <c r="F1231" i="3"/>
  <c r="F1232" i="3"/>
  <c r="F1233" i="3"/>
  <c r="F1234" i="3"/>
  <c r="F1235" i="3"/>
  <c r="F1236" i="3"/>
  <c r="F1237" i="3"/>
  <c r="U1237" i="3" s="1" a="1"/>
  <c r="U1237" i="3" s="1"/>
  <c r="F1238" i="3"/>
  <c r="F1239" i="3"/>
  <c r="F1240" i="3"/>
  <c r="F1241" i="3"/>
  <c r="F1242" i="3"/>
  <c r="F1243" i="3"/>
  <c r="F1244" i="3"/>
  <c r="F1245" i="3"/>
  <c r="U1245" i="3" s="1" a="1"/>
  <c r="U1245" i="3" s="1"/>
  <c r="F1246" i="3"/>
  <c r="F1247" i="3"/>
  <c r="F1248" i="3"/>
  <c r="F1249" i="3"/>
  <c r="F1250" i="3"/>
  <c r="F1251" i="3"/>
  <c r="U1251" i="3" s="1" a="1"/>
  <c r="U1251" i="3" s="1"/>
  <c r="F1252" i="3"/>
  <c r="F1253" i="3"/>
  <c r="U1253" i="3" s="1" a="1"/>
  <c r="U1253" i="3" s="1"/>
  <c r="F1254" i="3"/>
  <c r="F1255" i="3"/>
  <c r="F1256" i="3"/>
  <c r="U1256" i="3" s="1" a="1"/>
  <c r="U1256" i="3" s="1"/>
  <c r="F1257" i="3"/>
  <c r="F1258" i="3"/>
  <c r="F1259" i="3"/>
  <c r="F1260" i="3"/>
  <c r="F1261" i="3"/>
  <c r="U1261" i="3" s="1" a="1"/>
  <c r="U1261" i="3" s="1"/>
  <c r="F1262" i="3"/>
  <c r="F1263" i="3"/>
  <c r="F1264" i="3"/>
  <c r="F1265" i="3"/>
  <c r="F1266" i="3"/>
  <c r="U1266" i="3" s="1" a="1"/>
  <c r="U1266" i="3" s="1"/>
  <c r="F1267" i="3"/>
  <c r="U1267" i="3" s="1" a="1"/>
  <c r="U1267" i="3" s="1"/>
  <c r="F1268" i="3"/>
  <c r="U1268" i="3" s="1" a="1"/>
  <c r="U1268" i="3" s="1"/>
  <c r="F1269" i="3"/>
  <c r="U1269" i="3" s="1" a="1"/>
  <c r="U1269" i="3" s="1"/>
  <c r="F1270" i="3"/>
  <c r="F1271" i="3"/>
  <c r="F1272" i="3"/>
  <c r="F1273" i="3"/>
  <c r="F1274" i="3"/>
  <c r="F1275" i="3"/>
  <c r="U1275" i="3" s="1" a="1"/>
  <c r="U1275" i="3" s="1"/>
  <c r="F1276" i="3"/>
  <c r="F1277" i="3"/>
  <c r="U1277" i="3" s="1" a="1"/>
  <c r="U1277" i="3" s="1"/>
  <c r="F1278" i="3"/>
  <c r="U1278" i="3" s="1" a="1"/>
  <c r="U1278" i="3" s="1"/>
  <c r="F1279" i="3"/>
  <c r="U1279" i="3" s="1" a="1"/>
  <c r="U1279" i="3" s="1"/>
  <c r="F1280" i="3"/>
  <c r="F1281" i="3"/>
  <c r="U1281" i="3" s="1" a="1"/>
  <c r="U1281" i="3" s="1"/>
  <c r="F1282" i="3"/>
  <c r="F1283" i="3"/>
  <c r="F1284" i="3"/>
  <c r="F1285" i="3"/>
  <c r="U1285" i="3" s="1" a="1"/>
  <c r="U1285" i="3" s="1"/>
  <c r="F1286" i="3"/>
  <c r="F1287" i="3"/>
  <c r="F1288" i="3"/>
  <c r="F1289" i="3"/>
  <c r="F1290" i="3"/>
  <c r="F1291" i="3"/>
  <c r="U1291" i="3" s="1" a="1"/>
  <c r="U1291" i="3" s="1"/>
  <c r="F1292" i="3"/>
  <c r="F1293" i="3"/>
  <c r="U1293" i="3" s="1" a="1"/>
  <c r="U1293" i="3" s="1"/>
  <c r="F1294" i="3"/>
  <c r="F1295" i="3"/>
  <c r="F1296" i="3"/>
  <c r="U1296" i="3" s="1" a="1"/>
  <c r="U1296" i="3" s="1"/>
  <c r="F1297" i="3"/>
  <c r="U1297" i="3" s="1" a="1"/>
  <c r="U1297" i="3" s="1"/>
  <c r="F1298" i="3"/>
  <c r="F1299" i="3"/>
  <c r="F1300" i="3"/>
  <c r="F1301" i="3"/>
  <c r="U1301" i="3" s="1" a="1"/>
  <c r="U1301" i="3" s="1"/>
  <c r="F1302" i="3"/>
  <c r="F1303" i="3"/>
  <c r="F1304" i="3"/>
  <c r="F1305" i="3"/>
  <c r="F1306" i="3"/>
  <c r="F1307" i="3"/>
  <c r="F1308" i="3"/>
  <c r="F1309" i="3"/>
  <c r="U1309" i="3" s="1" a="1"/>
  <c r="U1309" i="3" s="1"/>
  <c r="F1310" i="3"/>
  <c r="F1311" i="3"/>
  <c r="F1312" i="3"/>
  <c r="U1312" i="3" s="1" a="1"/>
  <c r="U1312" i="3" s="1"/>
  <c r="F1313" i="3"/>
  <c r="F1314" i="3"/>
  <c r="F1315" i="3"/>
  <c r="F1316" i="3"/>
  <c r="F1317" i="3"/>
  <c r="U1317" i="3" s="1" a="1"/>
  <c r="U1317" i="3" s="1"/>
  <c r="F1318" i="3"/>
  <c r="F1319" i="3"/>
  <c r="F1320" i="3"/>
  <c r="F1321" i="3"/>
  <c r="F1322" i="3"/>
  <c r="U1322" i="3" s="1" a="1"/>
  <c r="U1322" i="3" s="1"/>
  <c r="F1323" i="3"/>
  <c r="U1323" i="3" s="1" a="1"/>
  <c r="U1323" i="3" s="1"/>
  <c r="F1324" i="3"/>
  <c r="F1325" i="3"/>
  <c r="U1325" i="3" s="1" a="1"/>
  <c r="U1325" i="3" s="1"/>
  <c r="F1326" i="3"/>
  <c r="U1326" i="3" s="1" a="1"/>
  <c r="U1326" i="3" s="1"/>
  <c r="F1327" i="3"/>
  <c r="F1328" i="3"/>
  <c r="F1329" i="3"/>
  <c r="F1330" i="3"/>
  <c r="F1331" i="3"/>
  <c r="F1332" i="3"/>
  <c r="F1333" i="3"/>
  <c r="U1333" i="3" s="1" a="1"/>
  <c r="U1333" i="3" s="1"/>
  <c r="F1334" i="3"/>
  <c r="F1335" i="3"/>
  <c r="F1336" i="3"/>
  <c r="F1337" i="3"/>
  <c r="F1338" i="3"/>
  <c r="F1339" i="3"/>
  <c r="U1339" i="3" s="1" a="1"/>
  <c r="U1339" i="3" s="1"/>
  <c r="F1340" i="3"/>
  <c r="U1340" i="3" s="1" a="1"/>
  <c r="U1340" i="3" s="1"/>
  <c r="F1341" i="3"/>
  <c r="U1341" i="3" s="1" a="1"/>
  <c r="U1341" i="3" s="1"/>
  <c r="F1342" i="3"/>
  <c r="F1343" i="3"/>
  <c r="F1344" i="3"/>
  <c r="F1345" i="3"/>
  <c r="F1346" i="3"/>
  <c r="F1347" i="3"/>
  <c r="F1348" i="3"/>
  <c r="F1349" i="3"/>
  <c r="U1349" i="3" s="1" a="1"/>
  <c r="U1349" i="3" s="1"/>
  <c r="F1350" i="3"/>
  <c r="U1350" i="3" s="1" a="1"/>
  <c r="U1350" i="3" s="1"/>
  <c r="F1351" i="3"/>
  <c r="U1351" i="3" s="1" a="1"/>
  <c r="U1351" i="3" s="1"/>
  <c r="F1352" i="3"/>
  <c r="F1353" i="3"/>
  <c r="F1354" i="3"/>
  <c r="F1355" i="3"/>
  <c r="F1356" i="3"/>
  <c r="F1357" i="3"/>
  <c r="U1357" i="3" s="1" a="1"/>
  <c r="U1357" i="3" s="1"/>
  <c r="F1358" i="3"/>
  <c r="F1359" i="3"/>
  <c r="F1360" i="3"/>
  <c r="F1361" i="3"/>
  <c r="F1362" i="3"/>
  <c r="F1363" i="3"/>
  <c r="F1364" i="3"/>
  <c r="F1365" i="3"/>
  <c r="U1365" i="3" s="1" a="1"/>
  <c r="U1365" i="3" s="1"/>
  <c r="F1366" i="3"/>
  <c r="F1367" i="3"/>
  <c r="F1368" i="3"/>
  <c r="F1369" i="3"/>
  <c r="U1369" i="3" s="1" a="1"/>
  <c r="U1369" i="3" s="1"/>
  <c r="F1370" i="3"/>
  <c r="F1371" i="3"/>
  <c r="F1372" i="3"/>
  <c r="F1373" i="3"/>
  <c r="U1373" i="3" s="1" a="1"/>
  <c r="U1373" i="3" s="1"/>
  <c r="F1374" i="3"/>
  <c r="U1374" i="3" s="1" a="1"/>
  <c r="U1374" i="3" s="1"/>
  <c r="F1375" i="3"/>
  <c r="U1375" i="3" s="1" a="1"/>
  <c r="U1375" i="3" s="1"/>
  <c r="F1376" i="3"/>
  <c r="U1376" i="3" s="1" a="1"/>
  <c r="U1376" i="3" s="1"/>
  <c r="F1377" i="3"/>
  <c r="F1378" i="3"/>
  <c r="F1379" i="3"/>
  <c r="F1380" i="3"/>
  <c r="F1381" i="3"/>
  <c r="U1381" i="3" s="1" a="1"/>
  <c r="U1381" i="3" s="1"/>
  <c r="F1382" i="3"/>
  <c r="F1383" i="3"/>
  <c r="F1384" i="3"/>
  <c r="F1385" i="3"/>
  <c r="F1386" i="3"/>
  <c r="F1387" i="3"/>
  <c r="F1388" i="3"/>
  <c r="F1389" i="3"/>
  <c r="U1389" i="3" s="1" a="1"/>
  <c r="U1389" i="3" s="1"/>
  <c r="F1390" i="3"/>
  <c r="F1391" i="3"/>
  <c r="F1392" i="3"/>
  <c r="F1393" i="3"/>
  <c r="F1394" i="3"/>
  <c r="F1395" i="3"/>
  <c r="F1396" i="3"/>
  <c r="F1397" i="3"/>
  <c r="U1397" i="3" s="1" a="1"/>
  <c r="U1397" i="3" s="1"/>
  <c r="F1398" i="3"/>
  <c r="F1399" i="3"/>
  <c r="F1400" i="3"/>
  <c r="F1401" i="3"/>
  <c r="F1402" i="3"/>
  <c r="F1403" i="3"/>
  <c r="U1403" i="3" s="1" a="1"/>
  <c r="U1403" i="3" s="1"/>
  <c r="F1404" i="3"/>
  <c r="U1404" i="3" s="1" a="1"/>
  <c r="U1404" i="3" s="1"/>
  <c r="F1405" i="3"/>
  <c r="U1405" i="3" s="1" a="1"/>
  <c r="U1405" i="3" s="1"/>
  <c r="F1406" i="3"/>
  <c r="U1406" i="3" s="1" a="1"/>
  <c r="U1406" i="3" s="1"/>
  <c r="F1407" i="3"/>
  <c r="F1408" i="3"/>
  <c r="F1409" i="3"/>
  <c r="F1410" i="3"/>
  <c r="F1411" i="3"/>
  <c r="F1412" i="3"/>
  <c r="F1413" i="3"/>
  <c r="U1413" i="3" s="1" a="1"/>
  <c r="U1413" i="3" s="1"/>
  <c r="F1414" i="3"/>
  <c r="F1415" i="3"/>
  <c r="F1416" i="3"/>
  <c r="F1417" i="3"/>
  <c r="F1418" i="3"/>
  <c r="F1419" i="3"/>
  <c r="F1420" i="3"/>
  <c r="F1421" i="3"/>
  <c r="U1421" i="3" s="1" a="1"/>
  <c r="U1421" i="3" s="1"/>
  <c r="F1422" i="3"/>
  <c r="F1423" i="3"/>
  <c r="U1423" i="3" s="1" a="1"/>
  <c r="U1423" i="3" s="1"/>
  <c r="F1424" i="3"/>
  <c r="U1424" i="3" s="1" a="1"/>
  <c r="U1424" i="3" s="1"/>
  <c r="F1425" i="3"/>
  <c r="F1426" i="3"/>
  <c r="F1427" i="3"/>
  <c r="F1428" i="3"/>
  <c r="U1428" i="3" s="1" a="1"/>
  <c r="U1428" i="3" s="1"/>
  <c r="F1429" i="3"/>
  <c r="U1429" i="3" s="1" a="1"/>
  <c r="U1429" i="3" s="1"/>
  <c r="F1430" i="3"/>
  <c r="F1431" i="3"/>
  <c r="F1432" i="3"/>
  <c r="U1432" i="3" s="1" a="1"/>
  <c r="U1432" i="3" s="1"/>
  <c r="F1433" i="3"/>
  <c r="U1433" i="3" s="1" a="1"/>
  <c r="U1433" i="3" s="1"/>
  <c r="F1434" i="3"/>
  <c r="U1434" i="3" s="1" a="1"/>
  <c r="U1434" i="3" s="1"/>
  <c r="F1435" i="3"/>
  <c r="F1436" i="3"/>
  <c r="F1437" i="3"/>
  <c r="U1437" i="3" s="1" a="1"/>
  <c r="U1437" i="3" s="1"/>
  <c r="F1438" i="3"/>
  <c r="F1439" i="3"/>
  <c r="F1440" i="3"/>
  <c r="U1440" i="3" s="1" a="1"/>
  <c r="U1440" i="3" s="1"/>
  <c r="F1441" i="3"/>
  <c r="U1441" i="3" s="1" a="1"/>
  <c r="U1441" i="3" s="1"/>
  <c r="F1442" i="3"/>
  <c r="F1443" i="3"/>
  <c r="F1444" i="3"/>
  <c r="F1445" i="3"/>
  <c r="U1445" i="3" s="1" a="1"/>
  <c r="U1445" i="3" s="1"/>
  <c r="F1446" i="3"/>
  <c r="F1447" i="3"/>
  <c r="F1448" i="3"/>
  <c r="F1449" i="3"/>
  <c r="U1449" i="3" s="1" a="1"/>
  <c r="U1449" i="3" s="1"/>
  <c r="F1450" i="3"/>
  <c r="F1451" i="3"/>
  <c r="F1452" i="3"/>
  <c r="F1453" i="3"/>
  <c r="U1453" i="3" s="1" a="1"/>
  <c r="U1453" i="3" s="1"/>
  <c r="F1454" i="3"/>
  <c r="F1455" i="3"/>
  <c r="F1456" i="3"/>
  <c r="F1457" i="3"/>
  <c r="F1458" i="3"/>
  <c r="F1459" i="3"/>
  <c r="F1460" i="3"/>
  <c r="F1461" i="3"/>
  <c r="U1461" i="3" s="1" a="1"/>
  <c r="U1461" i="3" s="1"/>
  <c r="F1462" i="3"/>
  <c r="F1463" i="3"/>
  <c r="F1464" i="3"/>
  <c r="F1465" i="3"/>
  <c r="F1466" i="3"/>
  <c r="U1466" i="3" s="1" a="1"/>
  <c r="U1466" i="3" s="1"/>
  <c r="F1467" i="3"/>
  <c r="F1468" i="3"/>
  <c r="F1469" i="3"/>
  <c r="U1469" i="3" s="1" a="1"/>
  <c r="U1469" i="3" s="1"/>
  <c r="F1470" i="3"/>
  <c r="F1471" i="3"/>
  <c r="F1472" i="3"/>
  <c r="U1472" i="3" s="1" a="1"/>
  <c r="U1472" i="3" s="1"/>
  <c r="F1473" i="3"/>
  <c r="F1474" i="3"/>
  <c r="F1475" i="3"/>
  <c r="F1476" i="3"/>
  <c r="F1477" i="3"/>
  <c r="U1477" i="3" s="1" a="1"/>
  <c r="U1477" i="3" s="1"/>
  <c r="F1478" i="3"/>
  <c r="F1479" i="3"/>
  <c r="F1480" i="3"/>
  <c r="F1481" i="3"/>
  <c r="F1482" i="3"/>
  <c r="F1483" i="3"/>
  <c r="U1483" i="3" s="1" a="1"/>
  <c r="U1483" i="3" s="1"/>
  <c r="F1484" i="3"/>
  <c r="F1485" i="3"/>
  <c r="U1485" i="3" s="1" a="1"/>
  <c r="U1485" i="3" s="1"/>
  <c r="F1486" i="3"/>
  <c r="F1487" i="3"/>
  <c r="F1488" i="3"/>
  <c r="F1489" i="3"/>
  <c r="F1490" i="3"/>
  <c r="F1491" i="3"/>
  <c r="F1492" i="3"/>
  <c r="F1493" i="3"/>
  <c r="U1493" i="3" s="1" a="1"/>
  <c r="U1493" i="3" s="1"/>
  <c r="F1494" i="3"/>
  <c r="F1495" i="3"/>
  <c r="F1496" i="3"/>
  <c r="F1497" i="3"/>
  <c r="F1498" i="3"/>
  <c r="F1499" i="3"/>
  <c r="U1499" i="3" s="1" a="1"/>
  <c r="U1499" i="3" s="1"/>
  <c r="F1500" i="3"/>
  <c r="F1501" i="3"/>
  <c r="U1501" i="3" s="1" a="1"/>
  <c r="U1501" i="3" s="1"/>
  <c r="F1502" i="3"/>
  <c r="F1503" i="3"/>
  <c r="F1504" i="3"/>
  <c r="F1505" i="3"/>
  <c r="F1506" i="3"/>
  <c r="F1507" i="3"/>
  <c r="F1508" i="3"/>
  <c r="F1509" i="3"/>
  <c r="U1509" i="3" s="1" a="1"/>
  <c r="U1509" i="3" s="1"/>
  <c r="F1510" i="3"/>
  <c r="F1511" i="3"/>
  <c r="F1512" i="3"/>
  <c r="U1512" i="3" s="1" a="1"/>
  <c r="U1512" i="3" s="1"/>
  <c r="F1513" i="3"/>
  <c r="U1513" i="3" s="1" a="1"/>
  <c r="U1513" i="3" s="1"/>
  <c r="F1514" i="3"/>
  <c r="F1515" i="3"/>
  <c r="F1516" i="3"/>
  <c r="F1517" i="3"/>
  <c r="U1517" i="3" s="1" a="1"/>
  <c r="U1517" i="3" s="1"/>
  <c r="F1518" i="3"/>
  <c r="F1519" i="3"/>
  <c r="F1520" i="3"/>
  <c r="U1520" i="3" s="1" a="1"/>
  <c r="U1520" i="3" s="1"/>
  <c r="F1521" i="3"/>
  <c r="F1522" i="3"/>
  <c r="F1523" i="3"/>
  <c r="F1524" i="3"/>
  <c r="F1525" i="3"/>
  <c r="U1525" i="3" s="1" a="1"/>
  <c r="U1525" i="3" s="1"/>
  <c r="F1526" i="3"/>
  <c r="F1527" i="3"/>
  <c r="F1528" i="3"/>
  <c r="F1529" i="3"/>
  <c r="F1530" i="3"/>
  <c r="F1531" i="3"/>
  <c r="F1532" i="3"/>
  <c r="F1533" i="3"/>
  <c r="U1533" i="3" s="1" a="1"/>
  <c r="U1533" i="3" s="1"/>
  <c r="F1534" i="3"/>
  <c r="F1535" i="3"/>
  <c r="F1536" i="3"/>
  <c r="F1537" i="3"/>
  <c r="F1538" i="3"/>
  <c r="F1539" i="3"/>
  <c r="F1540" i="3"/>
  <c r="F1541" i="3"/>
  <c r="U1541" i="3" s="1" a="1"/>
  <c r="U1541" i="3" s="1"/>
  <c r="F1542" i="3"/>
  <c r="F1543" i="3"/>
  <c r="F1544" i="3"/>
  <c r="F1545" i="3"/>
  <c r="F1546" i="3"/>
  <c r="F1547" i="3"/>
  <c r="F1548" i="3"/>
  <c r="F1549" i="3"/>
  <c r="U1549" i="3" s="1" a="1"/>
  <c r="U1549" i="3" s="1"/>
  <c r="F1550" i="3"/>
  <c r="F1551" i="3"/>
  <c r="F1552" i="3"/>
  <c r="F1553" i="3"/>
  <c r="F1554" i="3"/>
  <c r="F1555" i="3"/>
  <c r="F1556" i="3"/>
  <c r="F1557" i="3"/>
  <c r="U1557" i="3" s="1" a="1"/>
  <c r="U1557" i="3" s="1"/>
  <c r="F1558" i="3"/>
  <c r="F1559" i="3"/>
  <c r="F1560" i="3"/>
  <c r="F1561" i="3"/>
  <c r="F1562" i="3"/>
  <c r="F1563" i="3"/>
  <c r="F1564" i="3"/>
  <c r="F1565" i="3"/>
  <c r="U1565" i="3" s="1" a="1"/>
  <c r="U1565" i="3" s="1"/>
  <c r="F1566" i="3"/>
  <c r="U1566" i="3" s="1" a="1"/>
  <c r="U1566" i="3" s="1"/>
  <c r="F1567" i="3"/>
  <c r="F1568" i="3"/>
  <c r="F1569" i="3"/>
  <c r="F1570" i="3"/>
  <c r="F1571" i="3"/>
  <c r="F1572" i="3"/>
  <c r="U1572" i="3" s="1" a="1"/>
  <c r="U1572" i="3" s="1"/>
  <c r="F1573" i="3"/>
  <c r="U1573" i="3" s="1" a="1"/>
  <c r="U1573" i="3" s="1"/>
  <c r="F1574" i="3"/>
  <c r="U1574" i="3" s="1" a="1"/>
  <c r="U1574" i="3" s="1"/>
  <c r="F1575" i="3"/>
  <c r="F1576" i="3"/>
  <c r="F1577" i="3"/>
  <c r="F1578" i="3"/>
  <c r="F1579" i="3"/>
  <c r="F1580" i="3"/>
  <c r="F1581" i="3"/>
  <c r="U1581" i="3" s="1" a="1"/>
  <c r="U1581" i="3" s="1"/>
  <c r="F1582" i="3"/>
  <c r="F1583" i="3"/>
  <c r="F1584" i="3"/>
  <c r="F1585" i="3"/>
  <c r="F1586" i="3"/>
  <c r="F1587" i="3"/>
  <c r="F1588" i="3"/>
  <c r="F1589" i="3"/>
  <c r="U1589" i="3" s="1" a="1"/>
  <c r="U1589" i="3" s="1"/>
  <c r="F1590" i="3"/>
  <c r="F1591" i="3"/>
  <c r="U1591" i="3" s="1" a="1"/>
  <c r="U1591" i="3" s="1"/>
  <c r="F1592" i="3"/>
  <c r="F1593" i="3"/>
  <c r="F1594" i="3"/>
  <c r="U1594" i="3" s="1" a="1"/>
  <c r="U1594" i="3" s="1"/>
  <c r="F1595" i="3"/>
  <c r="U1595" i="3" s="1" a="1"/>
  <c r="U1595" i="3" s="1"/>
  <c r="F1596" i="3"/>
  <c r="F1597" i="3"/>
  <c r="U1597" i="3" s="1" a="1"/>
  <c r="U1597" i="3" s="1"/>
  <c r="F1598" i="3"/>
  <c r="F1599" i="3"/>
  <c r="F1600" i="3"/>
  <c r="F1601" i="3"/>
  <c r="F1602" i="3"/>
  <c r="F1603" i="3"/>
  <c r="F1604" i="3"/>
  <c r="F1605" i="3"/>
  <c r="U1605" i="3" s="1" a="1"/>
  <c r="U1605" i="3" s="1"/>
  <c r="F1606" i="3"/>
  <c r="F1607" i="3"/>
  <c r="F1608" i="3"/>
  <c r="F1609" i="3"/>
  <c r="F1610" i="3"/>
  <c r="F1611" i="3"/>
  <c r="F1612" i="3"/>
  <c r="F1613" i="3"/>
  <c r="U1613" i="3" s="1" a="1"/>
  <c r="U1613" i="3" s="1"/>
  <c r="F1614" i="3"/>
  <c r="F1615" i="3"/>
  <c r="F1616" i="3"/>
  <c r="F1617" i="3"/>
  <c r="F1618" i="3"/>
  <c r="F1619" i="3"/>
  <c r="U1619" i="3" s="1" a="1"/>
  <c r="U1619" i="3" s="1"/>
  <c r="F1620" i="3"/>
  <c r="F1621" i="3"/>
  <c r="U1621" i="3" s="1" a="1"/>
  <c r="U1621" i="3" s="1"/>
  <c r="F1622" i="3"/>
  <c r="F1623" i="3"/>
  <c r="F1624" i="3"/>
  <c r="U1624" i="3" s="1" a="1"/>
  <c r="U1624" i="3" s="1"/>
  <c r="F1625" i="3"/>
  <c r="F1626" i="3"/>
  <c r="F1627" i="3"/>
  <c r="F1628" i="3"/>
  <c r="F1629" i="3"/>
  <c r="U1629" i="3" s="1" a="1"/>
  <c r="U1629" i="3" s="1"/>
  <c r="F1630" i="3"/>
  <c r="F1631" i="3"/>
  <c r="F1632" i="3"/>
  <c r="F1633" i="3"/>
  <c r="F1634" i="3"/>
  <c r="F1635" i="3"/>
  <c r="F1636" i="3"/>
  <c r="F1637" i="3"/>
  <c r="U1637" i="3" s="1" a="1"/>
  <c r="U1637" i="3" s="1"/>
  <c r="F1638" i="3"/>
  <c r="F1639" i="3"/>
  <c r="F1640" i="3"/>
  <c r="F1641" i="3"/>
  <c r="F1642" i="3"/>
  <c r="F1643" i="3"/>
  <c r="F1644" i="3"/>
  <c r="F1645" i="3"/>
  <c r="U1645" i="3" s="1" a="1"/>
  <c r="U1645" i="3" s="1"/>
  <c r="F1646" i="3"/>
  <c r="F1647" i="3"/>
  <c r="U1647" i="3" s="1" a="1"/>
  <c r="U1647" i="3" s="1"/>
  <c r="F1648" i="3"/>
  <c r="F1649" i="3"/>
  <c r="F1650" i="3"/>
  <c r="F1651" i="3"/>
  <c r="U1651" i="3" s="1" a="1"/>
  <c r="U1651" i="3" s="1"/>
  <c r="F1652" i="3"/>
  <c r="F1653" i="3"/>
  <c r="U1653" i="3" s="1" a="1"/>
  <c r="U1653" i="3" s="1"/>
  <c r="F1654" i="3"/>
  <c r="U1654" i="3" s="1" a="1"/>
  <c r="U1654" i="3" s="1"/>
  <c r="F1655" i="3"/>
  <c r="F1656" i="3"/>
  <c r="F1657" i="3"/>
  <c r="F1658" i="3"/>
  <c r="F1659" i="3"/>
  <c r="F1660" i="3"/>
  <c r="F1661" i="3"/>
  <c r="U1661" i="3" s="1" a="1"/>
  <c r="U1661" i="3" s="1"/>
  <c r="F1662" i="3"/>
  <c r="F1663" i="3"/>
  <c r="F1664" i="3"/>
  <c r="F1665" i="3"/>
  <c r="F1666" i="3"/>
  <c r="F1667" i="3"/>
  <c r="F1668" i="3"/>
  <c r="F1669" i="3"/>
  <c r="U1669" i="3" s="1" a="1"/>
  <c r="U1669" i="3" s="1"/>
  <c r="F1670" i="3"/>
  <c r="F1671" i="3"/>
  <c r="F1672" i="3"/>
  <c r="F1673" i="3"/>
  <c r="F1674" i="3"/>
  <c r="F1675" i="3"/>
  <c r="F1676" i="3"/>
  <c r="F1677" i="3"/>
  <c r="U1677" i="3" s="1" a="1"/>
  <c r="U1677" i="3" s="1"/>
  <c r="F1678" i="3"/>
  <c r="U1678" i="3" s="1" a="1"/>
  <c r="U1678" i="3" s="1"/>
  <c r="F1679" i="3"/>
  <c r="F1680" i="3"/>
  <c r="F1681" i="3"/>
  <c r="F1682" i="3"/>
  <c r="F1683" i="3"/>
  <c r="F1684" i="3"/>
  <c r="F1685" i="3"/>
  <c r="U1685" i="3" s="1" a="1"/>
  <c r="U1685" i="3" s="1"/>
  <c r="F1686" i="3"/>
  <c r="F1687" i="3"/>
  <c r="F1688" i="3"/>
  <c r="F1689" i="3"/>
  <c r="F1690" i="3"/>
  <c r="F1691" i="3"/>
  <c r="F1692" i="3"/>
  <c r="U1692" i="3" s="1" a="1"/>
  <c r="U1692" i="3" s="1"/>
  <c r="F1693" i="3"/>
  <c r="U1693" i="3" s="1" a="1"/>
  <c r="U1693" i="3" s="1"/>
  <c r="F1694" i="3"/>
  <c r="F1695" i="3"/>
  <c r="F1696" i="3"/>
  <c r="F1697" i="3"/>
  <c r="F1698" i="3"/>
  <c r="F1699" i="3"/>
  <c r="F1700" i="3"/>
  <c r="F1701" i="3"/>
  <c r="U1701" i="3" s="1" a="1"/>
  <c r="U1701" i="3" s="1"/>
  <c r="F1702" i="3"/>
  <c r="F1703" i="3"/>
  <c r="U1703" i="3" s="1" a="1"/>
  <c r="U1703" i="3" s="1"/>
  <c r="F1704" i="3"/>
  <c r="F1705" i="3"/>
  <c r="F1706" i="3"/>
  <c r="F1707" i="3"/>
  <c r="F1708" i="3"/>
  <c r="F1709" i="3"/>
  <c r="U1709" i="3" s="1" a="1"/>
  <c r="U1709" i="3" s="1"/>
  <c r="F1710" i="3"/>
  <c r="F1711" i="3"/>
  <c r="F1712" i="3"/>
  <c r="F1713" i="3"/>
  <c r="F1714" i="3"/>
  <c r="F1715" i="3"/>
  <c r="F1716" i="3"/>
  <c r="F1717" i="3"/>
  <c r="U1717" i="3" s="1" a="1"/>
  <c r="U1717" i="3" s="1"/>
  <c r="F1718" i="3"/>
  <c r="F1719" i="3"/>
  <c r="F1720" i="3"/>
  <c r="F1721" i="3"/>
  <c r="F1722" i="3"/>
  <c r="F1723" i="3"/>
  <c r="F1724" i="3"/>
  <c r="F1725" i="3"/>
  <c r="U1725" i="3" s="1" a="1"/>
  <c r="U1725" i="3" s="1"/>
  <c r="F1726" i="3"/>
  <c r="F1727" i="3"/>
  <c r="U1727" i="3" s="1" a="1"/>
  <c r="U1727" i="3" s="1"/>
  <c r="F1728" i="3"/>
  <c r="F1729" i="3"/>
  <c r="F1730" i="3"/>
  <c r="U1730" i="3" s="1" a="1"/>
  <c r="U1730" i="3" s="1"/>
  <c r="F1731" i="3"/>
  <c r="F1732" i="3"/>
  <c r="U1732" i="3" s="1" a="1"/>
  <c r="U1732" i="3" s="1"/>
  <c r="F1733" i="3"/>
  <c r="U1733" i="3" s="1" a="1"/>
  <c r="U1733" i="3" s="1"/>
  <c r="F1734" i="3"/>
  <c r="F1735" i="3"/>
  <c r="F1736" i="3"/>
  <c r="F1737" i="3"/>
  <c r="F1738" i="3"/>
  <c r="F1739" i="3"/>
  <c r="F1740" i="3"/>
  <c r="F1741" i="3"/>
  <c r="U1741" i="3" s="1" a="1"/>
  <c r="U1741" i="3" s="1"/>
  <c r="F1742" i="3"/>
  <c r="F1743" i="3"/>
  <c r="F1744" i="3"/>
  <c r="F1745" i="3"/>
  <c r="F1746" i="3"/>
  <c r="F1747" i="3"/>
  <c r="F1748" i="3"/>
  <c r="F1749" i="3"/>
  <c r="U1749" i="3" s="1" a="1"/>
  <c r="U1749" i="3" s="1"/>
  <c r="F1750" i="3"/>
  <c r="F1751" i="3"/>
  <c r="F1752" i="3"/>
  <c r="F1753" i="3"/>
  <c r="F1754" i="3"/>
  <c r="F1755" i="3"/>
  <c r="F1756" i="3"/>
  <c r="F1757" i="3"/>
  <c r="U1757" i="3" s="1" a="1"/>
  <c r="U1757" i="3" s="1"/>
  <c r="F1758" i="3"/>
  <c r="F1759" i="3"/>
  <c r="F1760" i="3"/>
  <c r="F1761" i="3"/>
  <c r="F1762" i="3"/>
  <c r="F1763" i="3"/>
  <c r="F1764" i="3"/>
  <c r="F1765" i="3"/>
  <c r="U1765" i="3" s="1" a="1"/>
  <c r="U1765" i="3" s="1"/>
  <c r="F1766" i="3"/>
  <c r="F1767" i="3"/>
  <c r="F1768" i="3"/>
  <c r="F1769" i="3"/>
  <c r="F1770" i="3"/>
  <c r="F1771" i="3"/>
  <c r="F1772" i="3"/>
  <c r="F1773" i="3"/>
  <c r="U1773" i="3" s="1" a="1"/>
  <c r="U1773" i="3" s="1"/>
  <c r="F1774" i="3"/>
  <c r="U1774" i="3" s="1" a="1"/>
  <c r="U1774" i="3" s="1"/>
  <c r="F1775" i="3"/>
  <c r="F1776" i="3"/>
  <c r="F1777" i="3"/>
  <c r="F1778" i="3"/>
  <c r="F1779" i="3"/>
  <c r="F1780" i="3"/>
  <c r="F1781" i="3"/>
  <c r="U1781" i="3" s="1" a="1"/>
  <c r="U1781" i="3" s="1"/>
  <c r="F1782" i="3"/>
  <c r="F1783" i="3"/>
  <c r="U1783" i="3" s="1" a="1"/>
  <c r="U1783" i="3" s="1"/>
  <c r="F1784" i="3"/>
  <c r="F1785" i="3"/>
  <c r="F1786" i="3"/>
  <c r="U1786" i="3" s="1" a="1"/>
  <c r="U1786" i="3" s="1"/>
  <c r="F1787" i="3"/>
  <c r="F1788" i="3"/>
  <c r="U1788" i="3" s="1" a="1"/>
  <c r="U1788" i="3" s="1"/>
  <c r="F1789" i="3"/>
  <c r="U1789" i="3" s="1" a="1"/>
  <c r="U1789" i="3" s="1"/>
  <c r="F1790" i="3"/>
  <c r="F1791" i="3"/>
  <c r="F1792" i="3"/>
  <c r="F1793" i="3"/>
  <c r="F1794" i="3"/>
  <c r="F1795" i="3"/>
  <c r="F1796" i="3"/>
  <c r="F1797" i="3"/>
  <c r="U1797" i="3" s="1" a="1"/>
  <c r="U1797" i="3" s="1"/>
  <c r="F1798" i="3"/>
  <c r="F1799" i="3"/>
  <c r="F1800" i="3"/>
  <c r="F1801" i="3"/>
  <c r="F1802" i="3"/>
  <c r="U1802" i="3" s="1" a="1"/>
  <c r="U1802" i="3" s="1"/>
  <c r="F1803" i="3"/>
  <c r="F1804" i="3"/>
  <c r="F1805" i="3"/>
  <c r="U1805" i="3" s="1" a="1"/>
  <c r="U1805" i="3" s="1"/>
  <c r="F1806" i="3"/>
  <c r="F1807" i="3"/>
  <c r="U1807" i="3" s="1" a="1"/>
  <c r="U1807" i="3" s="1"/>
  <c r="F1808" i="3"/>
  <c r="F1809" i="3"/>
  <c r="F1810" i="3"/>
  <c r="F1811" i="3"/>
  <c r="F1812" i="3"/>
  <c r="F1813" i="3"/>
  <c r="U1813" i="3" s="1" a="1"/>
  <c r="U1813" i="3" s="1"/>
  <c r="F1814" i="3"/>
  <c r="F1815" i="3"/>
  <c r="F1816" i="3"/>
  <c r="F1817" i="3"/>
  <c r="F1818" i="3"/>
  <c r="F1819" i="3"/>
  <c r="F1820" i="3"/>
  <c r="F1821" i="3"/>
  <c r="U1821" i="3" s="1" a="1"/>
  <c r="U1821" i="3" s="1"/>
  <c r="F1822" i="3"/>
  <c r="F1823" i="3"/>
  <c r="F1824" i="3"/>
  <c r="F1825" i="3"/>
  <c r="F1826" i="3"/>
  <c r="F1827" i="3"/>
  <c r="F1828" i="3"/>
  <c r="U1828" i="3" s="1" a="1"/>
  <c r="U1828" i="3" s="1"/>
  <c r="F1829" i="3"/>
  <c r="U1829" i="3" s="1" a="1"/>
  <c r="U1829" i="3" s="1"/>
  <c r="F1830" i="3"/>
  <c r="F1831" i="3"/>
  <c r="F1832" i="3"/>
  <c r="F1833" i="3"/>
  <c r="F1834" i="3"/>
  <c r="F1835" i="3"/>
  <c r="F1836" i="3"/>
  <c r="F1837" i="3"/>
  <c r="U1837" i="3" s="1" a="1"/>
  <c r="U1837" i="3" s="1"/>
  <c r="F1838" i="3"/>
  <c r="F1839" i="3"/>
  <c r="F1840" i="3"/>
  <c r="F1841" i="3"/>
  <c r="F1842" i="3"/>
  <c r="F1843" i="3"/>
  <c r="F1844" i="3"/>
  <c r="F1845" i="3"/>
  <c r="U1845" i="3" s="1" a="1"/>
  <c r="U1845" i="3" s="1"/>
  <c r="F1846" i="3"/>
  <c r="F1847" i="3"/>
  <c r="F1848" i="3"/>
  <c r="F1849" i="3"/>
  <c r="F1850" i="3"/>
  <c r="F1851" i="3"/>
  <c r="F1852" i="3"/>
  <c r="F1853" i="3"/>
  <c r="U1853" i="3" s="1" a="1"/>
  <c r="U1853" i="3" s="1"/>
  <c r="F1854" i="3"/>
  <c r="F1855" i="3"/>
  <c r="F1856" i="3"/>
  <c r="F1857" i="3"/>
  <c r="F1858" i="3"/>
  <c r="F1859" i="3"/>
  <c r="F1860" i="3"/>
  <c r="F1861" i="3"/>
  <c r="U1861" i="3" s="1" a="1"/>
  <c r="U1861" i="3" s="1"/>
  <c r="F1862" i="3"/>
  <c r="F1863" i="3"/>
  <c r="F1864" i="3"/>
  <c r="F1865" i="3"/>
  <c r="F1866" i="3"/>
  <c r="F1867" i="3"/>
  <c r="F1868" i="3"/>
  <c r="F1869" i="3"/>
  <c r="U1869" i="3" s="1" a="1"/>
  <c r="U1869" i="3" s="1"/>
  <c r="F1870" i="3"/>
  <c r="F1871" i="3"/>
  <c r="U1871" i="3" s="1" a="1"/>
  <c r="U1871" i="3" s="1"/>
  <c r="F1872" i="3"/>
  <c r="U1872" i="3" s="1" a="1"/>
  <c r="U1872" i="3" s="1"/>
  <c r="F1873" i="3"/>
  <c r="F1874" i="3"/>
  <c r="F1875" i="3"/>
  <c r="F1876" i="3"/>
  <c r="U1876" i="3" s="1" a="1"/>
  <c r="U1876" i="3" s="1"/>
  <c r="F1877" i="3"/>
  <c r="U1877" i="3" s="1" a="1"/>
  <c r="U1877" i="3" s="1"/>
  <c r="F1878" i="3"/>
  <c r="F1879" i="3"/>
  <c r="F1880" i="3"/>
  <c r="F1881" i="3"/>
  <c r="F1882" i="3"/>
  <c r="U1882" i="3" s="1" a="1"/>
  <c r="U1882" i="3" s="1"/>
  <c r="F1883" i="3"/>
  <c r="F1884" i="3"/>
  <c r="F1885" i="3"/>
  <c r="U1885" i="3" s="1" a="1"/>
  <c r="U1885" i="3" s="1"/>
  <c r="F1886" i="3"/>
  <c r="F1887" i="3"/>
  <c r="F1888" i="3"/>
  <c r="F1889" i="3"/>
  <c r="F1890" i="3"/>
  <c r="F1891" i="3"/>
  <c r="F1892" i="3"/>
  <c r="F1893" i="3"/>
  <c r="U1893" i="3" s="1" a="1"/>
  <c r="U1893" i="3" s="1"/>
  <c r="F1894" i="3"/>
  <c r="F1895" i="3"/>
  <c r="F1896" i="3"/>
  <c r="F1897" i="3"/>
  <c r="F1898" i="3"/>
  <c r="F1899" i="3"/>
  <c r="F1900" i="3"/>
  <c r="F1901" i="3"/>
  <c r="U1901" i="3" s="1" a="1"/>
  <c r="U1901" i="3" s="1"/>
  <c r="F1902" i="3"/>
  <c r="F1903" i="3"/>
  <c r="F1904" i="3"/>
  <c r="F1905" i="3"/>
  <c r="U1905" i="3" s="1" a="1"/>
  <c r="U1905" i="3" s="1"/>
  <c r="F1906" i="3"/>
  <c r="F1907" i="3"/>
  <c r="F1908" i="3"/>
  <c r="F1909" i="3"/>
  <c r="U1909" i="3" s="1" a="1"/>
  <c r="U1909" i="3" s="1"/>
  <c r="F1910" i="3"/>
  <c r="F1911" i="3"/>
  <c r="F1912" i="3"/>
  <c r="F1913" i="3"/>
  <c r="F1914" i="3"/>
  <c r="F1915" i="3"/>
  <c r="F1916" i="3"/>
  <c r="F1917" i="3"/>
  <c r="U1917" i="3" s="1" a="1"/>
  <c r="U1917" i="3" s="1"/>
  <c r="F1918" i="3"/>
  <c r="F1919" i="3"/>
  <c r="F1920" i="3"/>
  <c r="F1921" i="3"/>
  <c r="F1922" i="3"/>
  <c r="U1922" i="3" s="1" a="1"/>
  <c r="U1922" i="3" s="1"/>
  <c r="F1923" i="3"/>
  <c r="F1924" i="3"/>
  <c r="F1925" i="3"/>
  <c r="U1925" i="3" s="1" a="1"/>
  <c r="U1925" i="3" s="1"/>
  <c r="F1926" i="3"/>
  <c r="F1927" i="3"/>
  <c r="F1928" i="3"/>
  <c r="F1929" i="3"/>
  <c r="F1930" i="3"/>
  <c r="F1931" i="3"/>
  <c r="U1931" i="3" s="1" a="1"/>
  <c r="U1931" i="3" s="1"/>
  <c r="F1932" i="3"/>
  <c r="F1933" i="3"/>
  <c r="U1933" i="3" s="1" a="1"/>
  <c r="U1933" i="3" s="1"/>
  <c r="F1934" i="3"/>
  <c r="U1934" i="3" s="1" a="1"/>
  <c r="U1934" i="3" s="1"/>
  <c r="F1935" i="3"/>
  <c r="F1936" i="3"/>
  <c r="F1937" i="3"/>
  <c r="F1938" i="3"/>
  <c r="F1939" i="3"/>
  <c r="F1940" i="3"/>
  <c r="F1941" i="3"/>
  <c r="U1941" i="3" s="1" a="1"/>
  <c r="U1941" i="3" s="1"/>
  <c r="F1942" i="3"/>
  <c r="F1943" i="3"/>
  <c r="F1944" i="3"/>
  <c r="F1945" i="3"/>
  <c r="F1946" i="3"/>
  <c r="F1947" i="3"/>
  <c r="F1948" i="3"/>
  <c r="U1948" i="3" s="1" a="1"/>
  <c r="U1948" i="3" s="1"/>
  <c r="F1949" i="3"/>
  <c r="U1949" i="3" s="1" a="1"/>
  <c r="U1949" i="3" s="1"/>
  <c r="F1950" i="3"/>
  <c r="U1950" i="3" s="1" a="1"/>
  <c r="U1950" i="3" s="1"/>
  <c r="F1951" i="3"/>
  <c r="F1952" i="3"/>
  <c r="U1952" i="3" s="1" a="1"/>
  <c r="U1952" i="3" s="1"/>
  <c r="F1953" i="3"/>
  <c r="F1954" i="3"/>
  <c r="F1955" i="3"/>
  <c r="F1956" i="3"/>
  <c r="U1956" i="3" s="1" a="1"/>
  <c r="U1956" i="3" s="1"/>
  <c r="F1957" i="3"/>
  <c r="U1957" i="3" s="1" a="1"/>
  <c r="U1957" i="3" s="1"/>
  <c r="F1958" i="3"/>
  <c r="F1959" i="3"/>
  <c r="F1960" i="3"/>
  <c r="F1961" i="3"/>
  <c r="F1962" i="3"/>
  <c r="F1963" i="3"/>
  <c r="U1963" i="3" s="1" a="1"/>
  <c r="U1963" i="3" s="1"/>
  <c r="F1964" i="3"/>
  <c r="F1965" i="3"/>
  <c r="U1965" i="3" s="1" a="1"/>
  <c r="U1965" i="3" s="1"/>
  <c r="F1966" i="3"/>
  <c r="F1967" i="3"/>
  <c r="F1968" i="3"/>
  <c r="F1969" i="3"/>
  <c r="F1970" i="3"/>
  <c r="F1971" i="3"/>
  <c r="F1972" i="3"/>
  <c r="U1972" i="3" s="1" a="1"/>
  <c r="U1972" i="3" s="1"/>
  <c r="F1973" i="3"/>
  <c r="U1973" i="3" s="1" a="1"/>
  <c r="U1973" i="3" s="1"/>
  <c r="F1974" i="3"/>
  <c r="F1975" i="3"/>
  <c r="F1976" i="3"/>
  <c r="F1977" i="3"/>
  <c r="F1978" i="3"/>
  <c r="F1979" i="3"/>
  <c r="F1980" i="3"/>
  <c r="F1981" i="3"/>
  <c r="U1981" i="3" s="1" a="1"/>
  <c r="U1981" i="3" s="1"/>
  <c r="F1982" i="3"/>
  <c r="F1983" i="3"/>
  <c r="F1984" i="3"/>
  <c r="F1985" i="3"/>
  <c r="F1986" i="3"/>
  <c r="U1986" i="3" s="1" a="1"/>
  <c r="U1986" i="3" s="1"/>
  <c r="F1987" i="3"/>
  <c r="F1988" i="3"/>
  <c r="F1989" i="3"/>
  <c r="U1989" i="3" s="1" a="1"/>
  <c r="U1989" i="3" s="1"/>
  <c r="F1990" i="3"/>
  <c r="F1991" i="3"/>
  <c r="F1992" i="3"/>
  <c r="F1993" i="3"/>
  <c r="F1994" i="3"/>
  <c r="F1995" i="3"/>
  <c r="F1996" i="3"/>
  <c r="F1997" i="3"/>
  <c r="U1997" i="3" s="1" a="1"/>
  <c r="U1997" i="3" s="1"/>
  <c r="F1998" i="3"/>
  <c r="F1999" i="3"/>
  <c r="F2000" i="3"/>
  <c r="F2001" i="3"/>
  <c r="F2002" i="3"/>
  <c r="F2003" i="3"/>
  <c r="F2004" i="3"/>
  <c r="F2005" i="3"/>
  <c r="U2005" i="3" s="1" a="1"/>
  <c r="U2005" i="3" s="1"/>
  <c r="F2006" i="3"/>
  <c r="F2007" i="3"/>
  <c r="F2008" i="3"/>
  <c r="F2009" i="3"/>
  <c r="F2010" i="3"/>
  <c r="F2011" i="3"/>
  <c r="F2012" i="3"/>
  <c r="F2013" i="3"/>
  <c r="U2013" i="3" s="1" a="1"/>
  <c r="U2013" i="3" s="1"/>
  <c r="F2014" i="3"/>
  <c r="F2015" i="3"/>
  <c r="F2016" i="3"/>
  <c r="U2016" i="3" s="1" a="1"/>
  <c r="U2016" i="3" s="1"/>
  <c r="F2017" i="3"/>
  <c r="F2018" i="3"/>
  <c r="F2019" i="3"/>
  <c r="F2020" i="3"/>
  <c r="F2021" i="3"/>
  <c r="U2021" i="3" s="1" a="1"/>
  <c r="U2021" i="3" s="1"/>
  <c r="F2022" i="3"/>
  <c r="F2023" i="3"/>
  <c r="F2024" i="3"/>
  <c r="F2025" i="3"/>
  <c r="F2026" i="3"/>
  <c r="F2027" i="3"/>
  <c r="F2028" i="3"/>
  <c r="F2029" i="3"/>
  <c r="U2029" i="3" s="1" a="1"/>
  <c r="U2029" i="3" s="1"/>
  <c r="F2030" i="3"/>
  <c r="F2031" i="3"/>
  <c r="U2031" i="3" s="1" a="1"/>
  <c r="U2031" i="3" s="1"/>
  <c r="F2032" i="3"/>
  <c r="F2033" i="3"/>
  <c r="F2034" i="3"/>
  <c r="F2035" i="3"/>
  <c r="F2036" i="3"/>
  <c r="U2036" i="3" s="1" a="1"/>
  <c r="U2036" i="3" s="1"/>
  <c r="F2037" i="3"/>
  <c r="U2037" i="3" s="1" a="1"/>
  <c r="U2037" i="3" s="1"/>
  <c r="F2038" i="3"/>
  <c r="F2039" i="3"/>
  <c r="F2040" i="3"/>
  <c r="F2041" i="3"/>
  <c r="F2042" i="3"/>
  <c r="F2043" i="3"/>
  <c r="F2044" i="3"/>
  <c r="F2045" i="3"/>
  <c r="U2045" i="3" s="1" a="1"/>
  <c r="U2045" i="3" s="1"/>
  <c r="F2046" i="3"/>
  <c r="F2047" i="3"/>
  <c r="U2047" i="3" s="1" a="1"/>
  <c r="U2047" i="3" s="1"/>
  <c r="F2048" i="3"/>
  <c r="F2049" i="3"/>
  <c r="F2050" i="3"/>
  <c r="F2051" i="3"/>
  <c r="F2052" i="3"/>
  <c r="F2053" i="3"/>
  <c r="U2053" i="3" s="1" a="1"/>
  <c r="U2053" i="3" s="1"/>
  <c r="F2054" i="3"/>
  <c r="F2055" i="3"/>
  <c r="F2056" i="3"/>
  <c r="F2057" i="3"/>
  <c r="F2058" i="3"/>
  <c r="F2059" i="3"/>
  <c r="F2060" i="3"/>
  <c r="F2061" i="3"/>
  <c r="U2061" i="3" s="1" a="1"/>
  <c r="U2061" i="3" s="1"/>
  <c r="F2062" i="3"/>
  <c r="F2063" i="3"/>
  <c r="F2064" i="3"/>
  <c r="F2065" i="3"/>
  <c r="U2065" i="3" s="1" a="1"/>
  <c r="U2065" i="3" s="1"/>
  <c r="F2066" i="3"/>
  <c r="F2067" i="3"/>
  <c r="F2068" i="3"/>
  <c r="F2069" i="3"/>
  <c r="U2069" i="3" s="1" a="1"/>
  <c r="U2069" i="3" s="1"/>
  <c r="F2070" i="3"/>
  <c r="F2071" i="3"/>
  <c r="U2071" i="3" s="1" a="1"/>
  <c r="U2071" i="3" s="1"/>
  <c r="F2072" i="3"/>
  <c r="F2073" i="3"/>
  <c r="F2074" i="3"/>
  <c r="F2075" i="3"/>
  <c r="F2076" i="3"/>
  <c r="F2077" i="3"/>
  <c r="U2077" i="3" s="1" a="1"/>
  <c r="U2077" i="3" s="1"/>
  <c r="F2078" i="3"/>
  <c r="F2079" i="3"/>
  <c r="F2080" i="3"/>
  <c r="F2081" i="3"/>
  <c r="F2082" i="3"/>
  <c r="F2083" i="3"/>
  <c r="F2084" i="3"/>
  <c r="F2085" i="3"/>
  <c r="U2085" i="3" s="1" a="1"/>
  <c r="U2085" i="3" s="1"/>
  <c r="F2086" i="3"/>
  <c r="F2087" i="3"/>
  <c r="F2088" i="3"/>
  <c r="F2089" i="3"/>
  <c r="F2090" i="3"/>
  <c r="F2091" i="3"/>
  <c r="F2092" i="3"/>
  <c r="F2093" i="3"/>
  <c r="U2093" i="3" s="1" a="1"/>
  <c r="U2093" i="3" s="1"/>
  <c r="F2094" i="3"/>
  <c r="F2095" i="3"/>
  <c r="F2096" i="3"/>
  <c r="F2097" i="3"/>
  <c r="F2098" i="3"/>
  <c r="F2099" i="3"/>
  <c r="U2099" i="3" s="1" a="1"/>
  <c r="U2099" i="3" s="1"/>
  <c r="F2100" i="3"/>
  <c r="F2101" i="3"/>
  <c r="U2101" i="3" s="1" a="1"/>
  <c r="U2101" i="3" s="1"/>
  <c r="F2102" i="3"/>
  <c r="F2103" i="3"/>
  <c r="F2104" i="3"/>
  <c r="U2104" i="3" s="1" a="1"/>
  <c r="U2104" i="3" s="1"/>
  <c r="F2105" i="3"/>
  <c r="F2106" i="3"/>
  <c r="U2106" i="3" s="1" a="1"/>
  <c r="U2106" i="3" s="1"/>
  <c r="F2107" i="3"/>
  <c r="F2108" i="3"/>
  <c r="F2109" i="3"/>
  <c r="U2109" i="3" s="1" a="1"/>
  <c r="U2109" i="3" s="1"/>
  <c r="F2110" i="3"/>
  <c r="F2111" i="3"/>
  <c r="F2112" i="3"/>
  <c r="F2113" i="3"/>
  <c r="F2114" i="3"/>
  <c r="F2115" i="3"/>
  <c r="F2116" i="3"/>
  <c r="F2117" i="3"/>
  <c r="U2117" i="3" s="1" a="1"/>
  <c r="U2117" i="3" s="1"/>
  <c r="F2118" i="3"/>
  <c r="F2119" i="3"/>
  <c r="F2120" i="3"/>
  <c r="F2121" i="3"/>
  <c r="F2122" i="3"/>
  <c r="F2123" i="3"/>
  <c r="F2124" i="3"/>
  <c r="U2124" i="3" s="1" a="1"/>
  <c r="U2124" i="3" s="1"/>
  <c r="F2125" i="3"/>
  <c r="U2125" i="3" s="1" a="1"/>
  <c r="U2125" i="3" s="1"/>
  <c r="F2126" i="3"/>
  <c r="F2127" i="3"/>
  <c r="F2128" i="3"/>
  <c r="F2129" i="3"/>
  <c r="U2129" i="3" s="1" a="1"/>
  <c r="U2129" i="3" s="1"/>
  <c r="F2130" i="3"/>
  <c r="F2131" i="3"/>
  <c r="U2131" i="3" s="1" a="1"/>
  <c r="U2131" i="3" s="1"/>
  <c r="F2132" i="3"/>
  <c r="U2132" i="3" s="1" a="1"/>
  <c r="U2132" i="3" s="1"/>
  <c r="F2133" i="3"/>
  <c r="U2133" i="3" s="1" a="1"/>
  <c r="U2133" i="3" s="1"/>
  <c r="F2134" i="3"/>
  <c r="F2135" i="3"/>
  <c r="F2136" i="3"/>
  <c r="F2137" i="3"/>
  <c r="F2138" i="3"/>
  <c r="F2139" i="3"/>
  <c r="F2140" i="3"/>
  <c r="F2141" i="3"/>
  <c r="U2141" i="3" s="1" a="1"/>
  <c r="U2141" i="3" s="1"/>
  <c r="F2142" i="3"/>
  <c r="F2143" i="3"/>
  <c r="F2144" i="3"/>
  <c r="F2145" i="3"/>
  <c r="F2146" i="3"/>
  <c r="F2147" i="3"/>
  <c r="F2148" i="3"/>
  <c r="U2148" i="3" s="1" a="1"/>
  <c r="U2148" i="3" s="1"/>
  <c r="F2149" i="3"/>
  <c r="U2149" i="3" s="1" a="1"/>
  <c r="U2149" i="3" s="1"/>
  <c r="F2150" i="3"/>
  <c r="F2151" i="3"/>
  <c r="F2152" i="3"/>
  <c r="F2153" i="3"/>
  <c r="F2154" i="3"/>
  <c r="F2155" i="3"/>
  <c r="F2156" i="3"/>
  <c r="F2157" i="3"/>
  <c r="U2157" i="3" s="1" a="1"/>
  <c r="U2157" i="3" s="1"/>
  <c r="F2158" i="3"/>
  <c r="F2159" i="3"/>
  <c r="F2160" i="3"/>
  <c r="F2161" i="3"/>
  <c r="F2162" i="3"/>
  <c r="F2163" i="3"/>
  <c r="F2164" i="3"/>
  <c r="F2165" i="3"/>
  <c r="U2165" i="3" s="1" a="1"/>
  <c r="U2165" i="3" s="1"/>
  <c r="F2166" i="3"/>
  <c r="F2167" i="3"/>
  <c r="F2168" i="3"/>
  <c r="F2169" i="3"/>
  <c r="F2170" i="3"/>
  <c r="F2171" i="3"/>
  <c r="F2172" i="3"/>
  <c r="F2173" i="3"/>
  <c r="U2173" i="3" s="1" a="1"/>
  <c r="U2173" i="3" s="1"/>
  <c r="F2174" i="3"/>
  <c r="F2175" i="3"/>
  <c r="F2176" i="3"/>
  <c r="F2177" i="3"/>
  <c r="F2178" i="3"/>
  <c r="U2178" i="3" s="1" a="1"/>
  <c r="U2178" i="3" s="1"/>
  <c r="F2179" i="3"/>
  <c r="U2179" i="3" s="1" a="1"/>
  <c r="U2179" i="3" s="1"/>
  <c r="F2180" i="3"/>
  <c r="F2181" i="3"/>
  <c r="U2181" i="3" s="1" a="1"/>
  <c r="U2181" i="3" s="1"/>
  <c r="F2182" i="3"/>
  <c r="F2183" i="3"/>
  <c r="F2184" i="3"/>
  <c r="F2185" i="3"/>
  <c r="F2186" i="3"/>
  <c r="F2187" i="3"/>
  <c r="F2188" i="3"/>
  <c r="F2189" i="3"/>
  <c r="U2189" i="3" s="1" a="1"/>
  <c r="U2189" i="3" s="1"/>
  <c r="F2190" i="3"/>
  <c r="F2191" i="3"/>
  <c r="F2192" i="3"/>
  <c r="F2193" i="3"/>
  <c r="F2194" i="3"/>
  <c r="U2194" i="3" s="1" a="1"/>
  <c r="U2194" i="3" s="1"/>
  <c r="F2195" i="3"/>
  <c r="F2196" i="3"/>
  <c r="F2197" i="3"/>
  <c r="U2197" i="3" s="1" a="1"/>
  <c r="U2197" i="3" s="1"/>
  <c r="F2198" i="3"/>
  <c r="F2199" i="3"/>
  <c r="U2199" i="3" s="1" a="1"/>
  <c r="U2199" i="3" s="1"/>
  <c r="F2200" i="3"/>
  <c r="F2201" i="3"/>
  <c r="F2202" i="3"/>
  <c r="F2203" i="3"/>
  <c r="F2204" i="3"/>
  <c r="F2205" i="3"/>
  <c r="U2205" i="3" s="1" a="1"/>
  <c r="U2205" i="3" s="1"/>
  <c r="F2206" i="3"/>
  <c r="F2207" i="3"/>
  <c r="F2208" i="3"/>
  <c r="F2209" i="3"/>
  <c r="F2210" i="3"/>
  <c r="U2210" i="3" s="1" a="1"/>
  <c r="U2210" i="3" s="1"/>
  <c r="F2211" i="3"/>
  <c r="F2212" i="3"/>
  <c r="U2212" i="3" s="1" a="1"/>
  <c r="U2212" i="3" s="1"/>
  <c r="F2213" i="3"/>
  <c r="U2213" i="3" s="1" a="1"/>
  <c r="U2213" i="3" s="1"/>
  <c r="F2214" i="3"/>
  <c r="U2214" i="3" s="1" a="1"/>
  <c r="U2214" i="3" s="1"/>
  <c r="F2215" i="3"/>
  <c r="F2216" i="3"/>
  <c r="F2217" i="3"/>
  <c r="F2218" i="3"/>
  <c r="F2219" i="3"/>
  <c r="U2219" i="3" s="1" a="1"/>
  <c r="U2219" i="3" s="1"/>
  <c r="F2220" i="3"/>
  <c r="F2221" i="3"/>
  <c r="U2221" i="3" s="1" a="1"/>
  <c r="U2221" i="3" s="1"/>
  <c r="F2222" i="3"/>
  <c r="F2223" i="3"/>
  <c r="F2224" i="3"/>
  <c r="F2225" i="3"/>
  <c r="F2226" i="3"/>
  <c r="U2226" i="3" s="1" a="1"/>
  <c r="U2226" i="3" s="1"/>
  <c r="F2227" i="3"/>
  <c r="F2228" i="3"/>
  <c r="F2229" i="3"/>
  <c r="U2229" i="3" s="1" a="1"/>
  <c r="U2229" i="3" s="1"/>
  <c r="F2230" i="3"/>
  <c r="F2231" i="3"/>
  <c r="F2232" i="3"/>
  <c r="F2233" i="3"/>
  <c r="F2234" i="3"/>
  <c r="F2235" i="3"/>
  <c r="F2236" i="3"/>
  <c r="F2237" i="3"/>
  <c r="U2237" i="3" s="1" a="1"/>
  <c r="U2237" i="3" s="1"/>
  <c r="F2238" i="3"/>
  <c r="F2239" i="3"/>
  <c r="F2240" i="3"/>
  <c r="F2241" i="3"/>
  <c r="F2242" i="3"/>
  <c r="F2243" i="3"/>
  <c r="F2244" i="3"/>
  <c r="F2245" i="3"/>
  <c r="U2245" i="3" s="1" a="1"/>
  <c r="U2245" i="3" s="1"/>
  <c r="F2246" i="3"/>
  <c r="F2247" i="3"/>
  <c r="F2248" i="3"/>
  <c r="F2249" i="3"/>
  <c r="F2250" i="3"/>
  <c r="F2251" i="3"/>
  <c r="F2252" i="3"/>
  <c r="U2252" i="3" s="1" a="1"/>
  <c r="U2252" i="3" s="1"/>
  <c r="F2253" i="3"/>
  <c r="U2253" i="3" s="1" a="1"/>
  <c r="U2253" i="3" s="1"/>
  <c r="F2254" i="3"/>
  <c r="F2255" i="3"/>
  <c r="F2256" i="3"/>
  <c r="F2257" i="3"/>
  <c r="F2258" i="3"/>
  <c r="F2259" i="3"/>
  <c r="F2260" i="3"/>
  <c r="F2261" i="3"/>
  <c r="U2261" i="3" s="1" a="1"/>
  <c r="U2261" i="3" s="1"/>
  <c r="F2262" i="3"/>
  <c r="F2263" i="3"/>
  <c r="U2263" i="3" s="1" a="1"/>
  <c r="U2263" i="3" s="1"/>
  <c r="F2264" i="3"/>
  <c r="F2265" i="3"/>
  <c r="F2266" i="3"/>
  <c r="F2267" i="3"/>
  <c r="F2268" i="3"/>
  <c r="F2269" i="3"/>
  <c r="U2269" i="3" s="1" a="1"/>
  <c r="U2269" i="3" s="1"/>
  <c r="F2270" i="3"/>
  <c r="F2271" i="3"/>
  <c r="F2272" i="3"/>
  <c r="F2273" i="3"/>
  <c r="F2274" i="3"/>
  <c r="F2275" i="3"/>
  <c r="U2275" i="3" s="1" a="1"/>
  <c r="U2275" i="3" s="1"/>
  <c r="F2276" i="3"/>
  <c r="U2276" i="3" s="1" a="1"/>
  <c r="U2276" i="3" s="1"/>
  <c r="F2277" i="3"/>
  <c r="U2277" i="3" s="1" a="1"/>
  <c r="U2277" i="3" s="1"/>
  <c r="F2278" i="3"/>
  <c r="F2279" i="3"/>
  <c r="F2280" i="3"/>
  <c r="F2281" i="3"/>
  <c r="F2282" i="3"/>
  <c r="F2283" i="3"/>
  <c r="F2284" i="3"/>
  <c r="U2284" i="3" s="1" a="1"/>
  <c r="U2284" i="3" s="1"/>
  <c r="F2285" i="3"/>
  <c r="U2285" i="3" s="1" a="1"/>
  <c r="U2285" i="3" s="1"/>
  <c r="F2286" i="3"/>
  <c r="F2287" i="3"/>
  <c r="F2288" i="3"/>
  <c r="F2289" i="3"/>
  <c r="U2289" i="3" s="1" a="1"/>
  <c r="U2289" i="3" s="1"/>
  <c r="F2290" i="3"/>
  <c r="U2290" i="3" s="1" a="1"/>
  <c r="U2290" i="3" s="1"/>
  <c r="F2291" i="3"/>
  <c r="F2292" i="3"/>
  <c r="F2293" i="3"/>
  <c r="U2293" i="3" s="1" a="1"/>
  <c r="U2293" i="3" s="1"/>
  <c r="F2294" i="3"/>
  <c r="U2294" i="3" s="1" a="1"/>
  <c r="U2294" i="3" s="1"/>
  <c r="F2295" i="3"/>
  <c r="F2296" i="3"/>
  <c r="F2297" i="3"/>
  <c r="F2298" i="3"/>
  <c r="F2299" i="3"/>
  <c r="F2300" i="3"/>
  <c r="F2301" i="3"/>
  <c r="U2301" i="3" s="1" a="1"/>
  <c r="U2301" i="3" s="1"/>
  <c r="F2302" i="3"/>
  <c r="F2303" i="3"/>
  <c r="F2304" i="3"/>
  <c r="F2305" i="3"/>
  <c r="F2306" i="3"/>
  <c r="U2306" i="3" s="1" a="1"/>
  <c r="U2306" i="3" s="1"/>
  <c r="F2307" i="3"/>
  <c r="F2308" i="3"/>
  <c r="F2309" i="3"/>
  <c r="U2309" i="3" s="1" a="1"/>
  <c r="U2309" i="3" s="1"/>
  <c r="F2310" i="3"/>
  <c r="U2310" i="3" s="1" a="1"/>
  <c r="U2310" i="3" s="1"/>
  <c r="F2311" i="3"/>
  <c r="F2312" i="3"/>
  <c r="F2313" i="3"/>
  <c r="F2314" i="3"/>
  <c r="U2314" i="3" s="1" a="1"/>
  <c r="U2314" i="3" s="1"/>
  <c r="F2315" i="3"/>
  <c r="F2316" i="3"/>
  <c r="F2317" i="3"/>
  <c r="U2317" i="3" s="1" a="1"/>
  <c r="U2317" i="3" s="1"/>
  <c r="F2318" i="3"/>
  <c r="F2319" i="3"/>
  <c r="F2320" i="3"/>
  <c r="F2321" i="3"/>
  <c r="F2322" i="3"/>
  <c r="U2322" i="3" s="1" a="1"/>
  <c r="U2322" i="3" s="1"/>
  <c r="F2323" i="3"/>
  <c r="F2324" i="3"/>
  <c r="U2324" i="3" s="1" a="1"/>
  <c r="U2324" i="3" s="1"/>
  <c r="F2325" i="3"/>
  <c r="U2325" i="3" s="1" a="1"/>
  <c r="U2325" i="3" s="1"/>
  <c r="F2326" i="3"/>
  <c r="F2327" i="3"/>
  <c r="F2328" i="3"/>
  <c r="F2329" i="3"/>
  <c r="F2330" i="3"/>
  <c r="U2330" i="3" s="1" a="1"/>
  <c r="U2330" i="3" s="1"/>
  <c r="F2331" i="3"/>
  <c r="F2332" i="3"/>
  <c r="F2333" i="3"/>
  <c r="U2333" i="3" s="1" a="1"/>
  <c r="U2333" i="3" s="1"/>
  <c r="F2334" i="3"/>
  <c r="U2334" i="3" s="1" a="1"/>
  <c r="U2334" i="3" s="1"/>
  <c r="F2335" i="3"/>
  <c r="F2336" i="3"/>
  <c r="F2337" i="3"/>
  <c r="F2338" i="3"/>
  <c r="F2339" i="3"/>
  <c r="F2340" i="3"/>
  <c r="F2341" i="3"/>
  <c r="U2341" i="3" s="1" a="1"/>
  <c r="U2341" i="3" s="1"/>
  <c r="F2342" i="3"/>
  <c r="F2343" i="3"/>
  <c r="F2344" i="3"/>
  <c r="U2344" i="3" s="1" a="1"/>
  <c r="U2344" i="3" s="1"/>
  <c r="F2345" i="3"/>
  <c r="F2346" i="3"/>
  <c r="U2346" i="3" s="1" a="1"/>
  <c r="U2346" i="3" s="1"/>
  <c r="F2347" i="3"/>
  <c r="F2348" i="3"/>
  <c r="F2349" i="3"/>
  <c r="U2349" i="3" s="1" a="1"/>
  <c r="U2349" i="3" s="1"/>
  <c r="F2350" i="3"/>
  <c r="F2351" i="3"/>
  <c r="U2351" i="3" s="1" a="1"/>
  <c r="U2351" i="3" s="1"/>
  <c r="F2352" i="3"/>
  <c r="U2352" i="3" s="1" a="1"/>
  <c r="U2352" i="3" s="1"/>
  <c r="F2353" i="3"/>
  <c r="F2354" i="3"/>
  <c r="F2355" i="3"/>
  <c r="F2356" i="3"/>
  <c r="F2357" i="3"/>
  <c r="U2357" i="3" s="1" a="1"/>
  <c r="U2357" i="3" s="1"/>
  <c r="F2358" i="3"/>
  <c r="F2359" i="3"/>
  <c r="F2360" i="3"/>
  <c r="F2361" i="3"/>
  <c r="F2362" i="3"/>
  <c r="F2363" i="3"/>
  <c r="F2364" i="3"/>
  <c r="U2364" i="3" s="1" a="1"/>
  <c r="U2364" i="3" s="1"/>
  <c r="F2365" i="3"/>
  <c r="U2365" i="3" s="1" a="1"/>
  <c r="U2365" i="3" s="1"/>
  <c r="F2366" i="3"/>
  <c r="U2366" i="3" s="1" a="1"/>
  <c r="U2366" i="3" s="1"/>
  <c r="F2367" i="3"/>
  <c r="F2368" i="3"/>
  <c r="U2368" i="3" s="1" a="1"/>
  <c r="U2368" i="3" s="1"/>
  <c r="F2369" i="3"/>
  <c r="F2370" i="3"/>
  <c r="U2370" i="3" s="1" a="1"/>
  <c r="U2370" i="3" s="1"/>
  <c r="F2371" i="3"/>
  <c r="F2372" i="3"/>
  <c r="U2372" i="3" s="1" a="1"/>
  <c r="U2372" i="3" s="1"/>
  <c r="F2373" i="3"/>
  <c r="U2373" i="3" s="1" a="1"/>
  <c r="U2373" i="3" s="1"/>
  <c r="F2374" i="3"/>
  <c r="U2374" i="3" s="1" a="1"/>
  <c r="U2374" i="3" s="1"/>
  <c r="F2375" i="3"/>
  <c r="F2376" i="3"/>
  <c r="U2376" i="3" s="1" a="1"/>
  <c r="U2376" i="3" s="1"/>
  <c r="F2377" i="3"/>
  <c r="F2378" i="3"/>
  <c r="F2379" i="3"/>
  <c r="F2380" i="3"/>
  <c r="F2381" i="3"/>
  <c r="U2381" i="3" s="1" a="1"/>
  <c r="U2381" i="3" s="1"/>
  <c r="F2382" i="3"/>
  <c r="F2383" i="3"/>
  <c r="F2384" i="3"/>
  <c r="F2385" i="3"/>
  <c r="F2386" i="3"/>
  <c r="U2386" i="3" s="1" a="1"/>
  <c r="U2386" i="3" s="1"/>
  <c r="F2387" i="3"/>
  <c r="F2388" i="3"/>
  <c r="F2389" i="3"/>
  <c r="U2389" i="3" s="1" a="1"/>
  <c r="U2389" i="3" s="1"/>
  <c r="F2390" i="3"/>
  <c r="F2391" i="3"/>
  <c r="F2392" i="3"/>
  <c r="F2393" i="3"/>
  <c r="U2393" i="3" s="1" a="1"/>
  <c r="U2393" i="3" s="1"/>
  <c r="F2394" i="3"/>
  <c r="F2395" i="3"/>
  <c r="F2396" i="3"/>
  <c r="U2396" i="3" s="1" a="1"/>
  <c r="U2396" i="3" s="1"/>
  <c r="F2397" i="3"/>
  <c r="U2397" i="3" s="1" a="1"/>
  <c r="U2397" i="3" s="1"/>
  <c r="F2398" i="3"/>
  <c r="F2399" i="3"/>
  <c r="U2399" i="3" s="1" a="1"/>
  <c r="U2399" i="3" s="1"/>
  <c r="F2400" i="3"/>
  <c r="U2400" i="3" s="1" a="1"/>
  <c r="U2400" i="3" s="1"/>
  <c r="F2401" i="3"/>
  <c r="F2402" i="3"/>
  <c r="F2403" i="3"/>
  <c r="U2403" i="3" s="1" a="1"/>
  <c r="U2403" i="3" s="1"/>
  <c r="F2404" i="3"/>
  <c r="F2405" i="3"/>
  <c r="U2405" i="3" s="1" a="1"/>
  <c r="U2405" i="3" s="1"/>
  <c r="F2406" i="3"/>
  <c r="F2407" i="3"/>
  <c r="F2408" i="3"/>
  <c r="F2409" i="3"/>
  <c r="F2410" i="3"/>
  <c r="F2411" i="3"/>
  <c r="F2412" i="3"/>
  <c r="F2413" i="3"/>
  <c r="U2413" i="3" s="1" a="1"/>
  <c r="U2413" i="3" s="1"/>
  <c r="F2414" i="3"/>
  <c r="F2415" i="3"/>
  <c r="F2416" i="3"/>
  <c r="F2417" i="3"/>
  <c r="F2418" i="3"/>
  <c r="F2419" i="3"/>
  <c r="U2419" i="3" s="1" a="1"/>
  <c r="U2419" i="3" s="1"/>
  <c r="F2420" i="3"/>
  <c r="U2420" i="3" s="1" a="1"/>
  <c r="U2420" i="3" s="1"/>
  <c r="F2421" i="3"/>
  <c r="U2421" i="3" s="1" a="1"/>
  <c r="U2421" i="3" s="1"/>
  <c r="F2422" i="3"/>
  <c r="F2423" i="3"/>
  <c r="F2424" i="3"/>
  <c r="F2425" i="3"/>
  <c r="F2426" i="3"/>
  <c r="F2427" i="3"/>
  <c r="F2428" i="3"/>
  <c r="F2429" i="3"/>
  <c r="U2429" i="3" s="1" a="1"/>
  <c r="U2429" i="3" s="1"/>
  <c r="F2430" i="3"/>
  <c r="F2431" i="3"/>
  <c r="F2432" i="3"/>
  <c r="F2433" i="3"/>
  <c r="U2433" i="3" s="1" a="1"/>
  <c r="U2433" i="3" s="1"/>
  <c r="F2434" i="3"/>
  <c r="U2434" i="3" s="1" a="1"/>
  <c r="U2434" i="3" s="1"/>
  <c r="F2435" i="3"/>
  <c r="F2436" i="3"/>
  <c r="F2437" i="3"/>
  <c r="U2437" i="3" s="1" a="1"/>
  <c r="U2437" i="3" s="1"/>
  <c r="F2438" i="3"/>
  <c r="F2439" i="3"/>
  <c r="F2440" i="3"/>
  <c r="F2441" i="3"/>
  <c r="F2442" i="3"/>
  <c r="F2443" i="3"/>
  <c r="F2444" i="3"/>
  <c r="F2445" i="3"/>
  <c r="U2445" i="3" s="1" a="1"/>
  <c r="U2445" i="3" s="1"/>
  <c r="F2446" i="3"/>
  <c r="F2447" i="3"/>
  <c r="F2448" i="3"/>
  <c r="F2449" i="3"/>
  <c r="F2450" i="3"/>
  <c r="F2451" i="3"/>
  <c r="F2452" i="3"/>
  <c r="F2453" i="3"/>
  <c r="U2453" i="3" s="1" a="1"/>
  <c r="U2453" i="3" s="1"/>
  <c r="F2454" i="3"/>
  <c r="F2455" i="3"/>
  <c r="F2456" i="3"/>
  <c r="F2457" i="3"/>
  <c r="F2458" i="3"/>
  <c r="F2459" i="3"/>
  <c r="F2460" i="3"/>
  <c r="F2461" i="3"/>
  <c r="U2461" i="3" s="1" a="1"/>
  <c r="U2461" i="3" s="1"/>
  <c r="F2462" i="3"/>
  <c r="F2463" i="3"/>
  <c r="F2464" i="3"/>
  <c r="F2465" i="3"/>
  <c r="F2466" i="3"/>
  <c r="F2467" i="3"/>
  <c r="F2468" i="3"/>
  <c r="F2469" i="3"/>
  <c r="U2469" i="3" s="1" a="1"/>
  <c r="U2469" i="3" s="1"/>
  <c r="F2470" i="3"/>
  <c r="F2471" i="3"/>
  <c r="F2472" i="3"/>
  <c r="F2473" i="3"/>
  <c r="U2473" i="3" s="1" a="1"/>
  <c r="U2473" i="3" s="1"/>
  <c r="F2474" i="3"/>
  <c r="F2475" i="3"/>
  <c r="F2476" i="3"/>
  <c r="F2477" i="3"/>
  <c r="U2477" i="3" s="1" a="1"/>
  <c r="U2477" i="3" s="1"/>
  <c r="F2478" i="3"/>
  <c r="U2478" i="3" s="1" a="1"/>
  <c r="U2478" i="3" s="1"/>
  <c r="F2479" i="3"/>
  <c r="F2480" i="3"/>
  <c r="F2481" i="3"/>
  <c r="F2482" i="3"/>
  <c r="F2483" i="3"/>
  <c r="U2483" i="3" s="1" a="1"/>
  <c r="U2483" i="3" s="1"/>
  <c r="F2484" i="3"/>
  <c r="F2485" i="3"/>
  <c r="U2485" i="3" s="1" a="1"/>
  <c r="U2485" i="3" s="1"/>
  <c r="F2486" i="3"/>
  <c r="F2487" i="3"/>
  <c r="F2488" i="3"/>
  <c r="F2489" i="3"/>
  <c r="U2489" i="3" s="1" a="1"/>
  <c r="U2489" i="3" s="1"/>
  <c r="F2490" i="3"/>
  <c r="F2491" i="3"/>
  <c r="F2492" i="3"/>
  <c r="F2493" i="3"/>
  <c r="U2493" i="3" s="1" a="1"/>
  <c r="U2493" i="3" s="1"/>
  <c r="F2494" i="3"/>
  <c r="F2495" i="3"/>
  <c r="U2495" i="3" s="1" a="1"/>
  <c r="U2495" i="3" s="1"/>
  <c r="F2496" i="3"/>
  <c r="U2496" i="3" s="1" a="1"/>
  <c r="U2496" i="3" s="1"/>
  <c r="F2497" i="3"/>
  <c r="F2498" i="3"/>
  <c r="F2499" i="3"/>
  <c r="F2500" i="3"/>
  <c r="F2501" i="3"/>
  <c r="U2501" i="3" s="1" a="1"/>
  <c r="U2501" i="3" s="1"/>
  <c r="F2502" i="3"/>
  <c r="F2503" i="3"/>
  <c r="F2504" i="3"/>
  <c r="F2505" i="3"/>
  <c r="U2505" i="3" s="1" a="1"/>
  <c r="U2505" i="3" s="1"/>
  <c r="F2506" i="3"/>
  <c r="F2507" i="3"/>
  <c r="F2508" i="3"/>
  <c r="F2509" i="3"/>
  <c r="U2509" i="3" s="1" a="1"/>
  <c r="U2509" i="3" s="1"/>
  <c r="F2510" i="3"/>
  <c r="U2510" i="3" s="1" a="1"/>
  <c r="U2510" i="3" s="1"/>
  <c r="F2511" i="3"/>
  <c r="F2512" i="3"/>
  <c r="F2513" i="3"/>
  <c r="F2514" i="3"/>
  <c r="F2515" i="3"/>
  <c r="U2515" i="3" s="1" a="1"/>
  <c r="U2515" i="3" s="1"/>
  <c r="F2516" i="3"/>
  <c r="U2516" i="3" s="1" a="1"/>
  <c r="U2516" i="3" s="1"/>
  <c r="F2517" i="3"/>
  <c r="U2517" i="3" s="1" a="1"/>
  <c r="U2517" i="3" s="1"/>
  <c r="F2518" i="3"/>
  <c r="F2519" i="3"/>
  <c r="F2520" i="3"/>
  <c r="F2521" i="3"/>
  <c r="F2522" i="3"/>
  <c r="U2522" i="3" s="1" a="1"/>
  <c r="U2522" i="3" s="1"/>
  <c r="F2523" i="3"/>
  <c r="F2524" i="3"/>
  <c r="F2525" i="3"/>
  <c r="U2525" i="3" s="1" a="1"/>
  <c r="U2525" i="3" s="1"/>
  <c r="F2526" i="3"/>
  <c r="U2526" i="3" s="1" a="1"/>
  <c r="U2526" i="3" s="1"/>
  <c r="F2527" i="3"/>
  <c r="F2528" i="3"/>
  <c r="F2529" i="3"/>
  <c r="F2530" i="3"/>
  <c r="F2531" i="3"/>
  <c r="U2531" i="3" s="1" a="1"/>
  <c r="U2531" i="3" s="1"/>
  <c r="F2532" i="3"/>
  <c r="F2533" i="3"/>
  <c r="U2533" i="3" s="1" a="1"/>
  <c r="U2533" i="3" s="1"/>
  <c r="F2534" i="3"/>
  <c r="F2535" i="3"/>
  <c r="U2535" i="3" s="1" a="1"/>
  <c r="U2535" i="3" s="1"/>
  <c r="F2536" i="3"/>
  <c r="F2537" i="3"/>
  <c r="F2538" i="3"/>
  <c r="F2539" i="3"/>
  <c r="F2540" i="3"/>
  <c r="U2540" i="3" s="1" a="1"/>
  <c r="U2540" i="3" s="1"/>
  <c r="F2541" i="3"/>
  <c r="U2541" i="3" s="1" a="1"/>
  <c r="U2541" i="3" s="1"/>
  <c r="F2542" i="3"/>
  <c r="F2543" i="3"/>
  <c r="F2544" i="3"/>
  <c r="F2545" i="3"/>
  <c r="U2545" i="3" s="1" a="1"/>
  <c r="U2545" i="3" s="1"/>
  <c r="F2546" i="3"/>
  <c r="F2547" i="3"/>
  <c r="F2548" i="3"/>
  <c r="F2549" i="3"/>
  <c r="U2549" i="3" s="1" a="1"/>
  <c r="U2549" i="3" s="1"/>
  <c r="F2550" i="3"/>
  <c r="F2551" i="3"/>
  <c r="F2552" i="3"/>
  <c r="F2553" i="3"/>
  <c r="F2554" i="3"/>
  <c r="F2555" i="3"/>
  <c r="F2556" i="3"/>
  <c r="F2557" i="3"/>
  <c r="U2557" i="3" s="1" a="1"/>
  <c r="U2557" i="3" s="1"/>
  <c r="F2558" i="3"/>
  <c r="F2559" i="3"/>
  <c r="F2560" i="3"/>
  <c r="F2561" i="3"/>
  <c r="F2562" i="3"/>
  <c r="F2563" i="3"/>
  <c r="F2564" i="3"/>
  <c r="F2565" i="3"/>
  <c r="U2565" i="3" s="1" a="1"/>
  <c r="U2565" i="3" s="1"/>
  <c r="F2566" i="3"/>
  <c r="F2567" i="3"/>
  <c r="F2568" i="3"/>
  <c r="F2569" i="3"/>
  <c r="F2570" i="3"/>
  <c r="F2571" i="3"/>
  <c r="F2572" i="3"/>
  <c r="F2573" i="3"/>
  <c r="U2573" i="3" s="1" a="1"/>
  <c r="U2573" i="3" s="1"/>
  <c r="F2574" i="3"/>
  <c r="F2575" i="3"/>
  <c r="F2576" i="3"/>
  <c r="F2577" i="3"/>
  <c r="F2578" i="3"/>
  <c r="F2579" i="3"/>
  <c r="F2580" i="3"/>
  <c r="F2581" i="3"/>
  <c r="U2581" i="3" s="1" a="1"/>
  <c r="U2581" i="3" s="1"/>
  <c r="F2582" i="3"/>
  <c r="F2583" i="3"/>
  <c r="F2584" i="3"/>
  <c r="F2585" i="3"/>
  <c r="U2585" i="3" s="1" a="1"/>
  <c r="U2585" i="3" s="1"/>
  <c r="F2586" i="3"/>
  <c r="F2587" i="3"/>
  <c r="F2588" i="3"/>
  <c r="F2589" i="3"/>
  <c r="U2589" i="3" s="1" a="1"/>
  <c r="U2589" i="3" s="1"/>
  <c r="F2590" i="3"/>
  <c r="F2591" i="3"/>
  <c r="F2592" i="3"/>
  <c r="U2592" i="3" s="1" a="1"/>
  <c r="U2592" i="3" s="1"/>
  <c r="F2593" i="3"/>
  <c r="F2594" i="3"/>
  <c r="F2595" i="3"/>
  <c r="U2595" i="3" s="1" a="1"/>
  <c r="U2595" i="3" s="1"/>
  <c r="F2596" i="3"/>
  <c r="F2597" i="3"/>
  <c r="U2597" i="3" s="1" a="1"/>
  <c r="U2597" i="3" s="1"/>
  <c r="F2598" i="3"/>
  <c r="U2598" i="3" s="1" a="1"/>
  <c r="U2598" i="3" s="1"/>
  <c r="F2599" i="3"/>
  <c r="F2600" i="3"/>
  <c r="F2601" i="3"/>
  <c r="U2601" i="3" s="1" a="1"/>
  <c r="U2601" i="3" s="1"/>
  <c r="F2602" i="3"/>
  <c r="F2603" i="3"/>
  <c r="F2604" i="3"/>
  <c r="F2605" i="3"/>
  <c r="U2605" i="3" s="1" a="1"/>
  <c r="U2605" i="3" s="1"/>
  <c r="F2606" i="3"/>
  <c r="F2607" i="3"/>
  <c r="F2608" i="3"/>
  <c r="F2609" i="3"/>
  <c r="F2610" i="3"/>
  <c r="F2611" i="3"/>
  <c r="F2612" i="3"/>
  <c r="F2613" i="3"/>
  <c r="U2613" i="3" s="1" a="1"/>
  <c r="U2613" i="3" s="1"/>
  <c r="F2614" i="3"/>
  <c r="F2615" i="3"/>
  <c r="F2616" i="3"/>
  <c r="F2617" i="3"/>
  <c r="F2618" i="3"/>
  <c r="F2619" i="3"/>
  <c r="U2619" i="3" s="1" a="1"/>
  <c r="U2619" i="3" s="1"/>
  <c r="F2620" i="3"/>
  <c r="F2621" i="3"/>
  <c r="U2621" i="3" s="1" a="1"/>
  <c r="U2621" i="3" s="1"/>
  <c r="F2622" i="3"/>
  <c r="U2622" i="3" s="1" a="1"/>
  <c r="U2622" i="3" s="1"/>
  <c r="F2623" i="3"/>
  <c r="F2624" i="3"/>
  <c r="F2625" i="3"/>
  <c r="F2626" i="3"/>
  <c r="U2626" i="3" s="1" a="1"/>
  <c r="U2626" i="3" s="1"/>
  <c r="F2627" i="3"/>
  <c r="F2628" i="3"/>
  <c r="F2629" i="3"/>
  <c r="U2629" i="3" s="1" a="1"/>
  <c r="U2629" i="3" s="1"/>
  <c r="F2630" i="3"/>
  <c r="F2631" i="3"/>
  <c r="F2632" i="3"/>
  <c r="F2633" i="3"/>
  <c r="F2634" i="3"/>
  <c r="F2635" i="3"/>
  <c r="F2636" i="3"/>
  <c r="U2636" i="3" s="1" a="1"/>
  <c r="U2636" i="3" s="1"/>
  <c r="F2637" i="3"/>
  <c r="U2637" i="3" s="1" a="1"/>
  <c r="U2637" i="3" s="1"/>
  <c r="F2638" i="3"/>
  <c r="F2639" i="3"/>
  <c r="F2640" i="3"/>
  <c r="F2641" i="3"/>
  <c r="F2642" i="3"/>
  <c r="F2643" i="3"/>
  <c r="F2644" i="3"/>
  <c r="F2645" i="3"/>
  <c r="U2645" i="3" s="1" a="1"/>
  <c r="U2645" i="3" s="1"/>
  <c r="F2646" i="3"/>
  <c r="F2647" i="3"/>
  <c r="F2648" i="3"/>
  <c r="F2649" i="3"/>
  <c r="U2649" i="3" s="1" a="1"/>
  <c r="U2649" i="3" s="1"/>
  <c r="F2650" i="3"/>
  <c r="U2650" i="3" s="1" a="1"/>
  <c r="U2650" i="3" s="1"/>
  <c r="F2651" i="3"/>
  <c r="U2651" i="3" s="1" a="1"/>
  <c r="U2651" i="3" s="1"/>
  <c r="F2652" i="3"/>
  <c r="F2653" i="3"/>
  <c r="U2653" i="3" s="1" a="1"/>
  <c r="U2653" i="3" s="1"/>
  <c r="F2654" i="3"/>
  <c r="F2655" i="3"/>
  <c r="F2656" i="3"/>
  <c r="F2657" i="3"/>
  <c r="F2658" i="3"/>
  <c r="F2659" i="3"/>
  <c r="F2660" i="3"/>
  <c r="F2661" i="3"/>
  <c r="U2661" i="3" s="1" a="1"/>
  <c r="U2661" i="3" s="1"/>
  <c r="F2662" i="3"/>
  <c r="F2663" i="3"/>
  <c r="F2664" i="3"/>
  <c r="F2665" i="3"/>
  <c r="U2665" i="3" s="1" a="1"/>
  <c r="U2665" i="3" s="1"/>
  <c r="F2666" i="3"/>
  <c r="F2667" i="3"/>
  <c r="U2667" i="3" s="1" a="1"/>
  <c r="U2667" i="3" s="1"/>
  <c r="F2668" i="3"/>
  <c r="F2669" i="3"/>
  <c r="U2669" i="3" s="1" a="1"/>
  <c r="U2669" i="3" s="1"/>
  <c r="F2670" i="3"/>
  <c r="F2671" i="3"/>
  <c r="F2672" i="3"/>
  <c r="F2673" i="3"/>
  <c r="F2674" i="3"/>
  <c r="F2675" i="3"/>
  <c r="F2676" i="3"/>
  <c r="F2677" i="3"/>
  <c r="U2677" i="3" s="1" a="1"/>
  <c r="U2677" i="3" s="1"/>
  <c r="F2678" i="3"/>
  <c r="F2679" i="3"/>
  <c r="F2680" i="3"/>
  <c r="F2681" i="3"/>
  <c r="U2681" i="3" s="1" a="1"/>
  <c r="U2681" i="3" s="1"/>
  <c r="F2682" i="3"/>
  <c r="F2683" i="3"/>
  <c r="F2684" i="3"/>
  <c r="F2685" i="3"/>
  <c r="U2685" i="3" s="1" a="1"/>
  <c r="U2685" i="3" s="1"/>
  <c r="F2686" i="3"/>
  <c r="F2687" i="3"/>
  <c r="F2688" i="3"/>
  <c r="F2689" i="3"/>
  <c r="F2690" i="3"/>
  <c r="F2691" i="3"/>
  <c r="F2692" i="3"/>
  <c r="F2693" i="3"/>
  <c r="U2693" i="3" s="1" a="1"/>
  <c r="U2693" i="3" s="1"/>
  <c r="F2694" i="3"/>
  <c r="F2695" i="3"/>
  <c r="U2695" i="3" s="1" a="1"/>
  <c r="U2695" i="3" s="1"/>
  <c r="F2696" i="3"/>
  <c r="F2697" i="3"/>
  <c r="F2698" i="3"/>
  <c r="F2699" i="3"/>
  <c r="F2700" i="3"/>
  <c r="F2701" i="3"/>
  <c r="U2701" i="3" s="1" a="1"/>
  <c r="U2701" i="3" s="1"/>
  <c r="F2702" i="3"/>
  <c r="F2703" i="3"/>
  <c r="F2704" i="3"/>
  <c r="F2705" i="3"/>
  <c r="F2706" i="3"/>
  <c r="F2707" i="3"/>
  <c r="U2707" i="3" s="1" a="1"/>
  <c r="U2707" i="3" s="1"/>
  <c r="F2708" i="3"/>
  <c r="U2708" i="3" s="1" a="1"/>
  <c r="U2708" i="3" s="1"/>
  <c r="F2709" i="3"/>
  <c r="U2709" i="3" s="1" a="1"/>
  <c r="U2709" i="3" s="1"/>
  <c r="F2710" i="3"/>
  <c r="F2711" i="3"/>
  <c r="F2712" i="3"/>
  <c r="F2713" i="3"/>
  <c r="F2714" i="3"/>
  <c r="F2715" i="3"/>
  <c r="F2716" i="3"/>
  <c r="F2717" i="3"/>
  <c r="U2717" i="3" s="1" a="1"/>
  <c r="U2717" i="3" s="1"/>
  <c r="F2718" i="3"/>
  <c r="F2719" i="3"/>
  <c r="F2720" i="3"/>
  <c r="F2721" i="3"/>
  <c r="F2722" i="3"/>
  <c r="F2723" i="3"/>
  <c r="F2724" i="3"/>
  <c r="F2725" i="3"/>
  <c r="U2725" i="3" s="1" a="1"/>
  <c r="U2725" i="3" s="1"/>
  <c r="F2726" i="3"/>
  <c r="F2727" i="3"/>
  <c r="F2728" i="3"/>
  <c r="F2729" i="3"/>
  <c r="F2730" i="3"/>
  <c r="F2731" i="3"/>
  <c r="F2732" i="3"/>
  <c r="F2733" i="3"/>
  <c r="U2733" i="3" s="1" a="1"/>
  <c r="U2733" i="3" s="1"/>
  <c r="F2734" i="3"/>
  <c r="F2735" i="3"/>
  <c r="F2736" i="3"/>
  <c r="F2737" i="3"/>
  <c r="F2738" i="3"/>
  <c r="F2739" i="3"/>
  <c r="F2740" i="3"/>
  <c r="F2741" i="3"/>
  <c r="U2741" i="3" s="1" a="1"/>
  <c r="U2741" i="3" s="1"/>
  <c r="F2742" i="3"/>
  <c r="F2743" i="3"/>
  <c r="U2743" i="3" s="1" a="1"/>
  <c r="U2743" i="3" s="1"/>
  <c r="F2744" i="3"/>
  <c r="F2745" i="3"/>
  <c r="F2746" i="3"/>
  <c r="U2746" i="3" s="1" a="1"/>
  <c r="U2746" i="3" s="1"/>
  <c r="F2747" i="3"/>
  <c r="F2748" i="3"/>
  <c r="F2749" i="3"/>
  <c r="U2749" i="3" s="1" a="1"/>
  <c r="U2749" i="3" s="1"/>
  <c r="F2750" i="3"/>
  <c r="F2751" i="3"/>
  <c r="F2752" i="3"/>
  <c r="F2753" i="3"/>
  <c r="F2754" i="3"/>
  <c r="F2755" i="3"/>
  <c r="U2755" i="3" s="1" a="1"/>
  <c r="U2755" i="3" s="1"/>
  <c r="F2756" i="3"/>
  <c r="F2757" i="3"/>
  <c r="U2757" i="3" s="1" a="1"/>
  <c r="U2757" i="3" s="1"/>
  <c r="F2758" i="3"/>
  <c r="F2759" i="3"/>
  <c r="U2759" i="3" s="1" a="1"/>
  <c r="U2759" i="3" s="1"/>
  <c r="F2760" i="3"/>
  <c r="F2761" i="3"/>
  <c r="F2762" i="3"/>
  <c r="F2763" i="3"/>
  <c r="F2764" i="3"/>
  <c r="F2765" i="3"/>
  <c r="U2765" i="3" s="1" a="1"/>
  <c r="U2765" i="3" s="1"/>
  <c r="F2766" i="3"/>
  <c r="F2767" i="3"/>
  <c r="F2768" i="3"/>
  <c r="F2769" i="3"/>
  <c r="F2770" i="3"/>
  <c r="U2770" i="3" s="1" a="1"/>
  <c r="U2770" i="3" s="1"/>
  <c r="F2771" i="3"/>
  <c r="F2772" i="3"/>
  <c r="F2773" i="3"/>
  <c r="F2774" i="3"/>
  <c r="U2774" i="3" s="1" a="1"/>
  <c r="U2774" i="3" s="1"/>
  <c r="F2775" i="3"/>
  <c r="F2776" i="3"/>
  <c r="F2777" i="3"/>
  <c r="U2777" i="3" s="1" a="1"/>
  <c r="U2777" i="3" s="1"/>
  <c r="F2778" i="3"/>
  <c r="F2779" i="3"/>
  <c r="F2780" i="3"/>
  <c r="F2781" i="3"/>
  <c r="F2782" i="3"/>
  <c r="U2782" i="3" s="1" a="1"/>
  <c r="U2782" i="3" s="1"/>
  <c r="F2783" i="3"/>
  <c r="F2784" i="3"/>
  <c r="F2785" i="3"/>
  <c r="F2786" i="3"/>
  <c r="F2787" i="3"/>
  <c r="F2788" i="3"/>
  <c r="F2789" i="3"/>
  <c r="U2789" i="3" s="1" a="1"/>
  <c r="U2789" i="3" s="1"/>
  <c r="F2790" i="3"/>
  <c r="U2790" i="3" s="1" a="1"/>
  <c r="U2790" i="3" s="1"/>
  <c r="F2791" i="3"/>
  <c r="F2792" i="3"/>
  <c r="F2793" i="3"/>
  <c r="F2794" i="3"/>
  <c r="F2795" i="3"/>
  <c r="F2796" i="3"/>
  <c r="F2797" i="3"/>
  <c r="F2798" i="3"/>
  <c r="U2798" i="3" s="1" a="1"/>
  <c r="U2798" i="3" s="1"/>
  <c r="F2799" i="3"/>
  <c r="U2799" i="3" s="1" a="1"/>
  <c r="U2799" i="3" s="1"/>
  <c r="F2800" i="3"/>
  <c r="F2801" i="3"/>
  <c r="F2802" i="3"/>
  <c r="F2803" i="3"/>
  <c r="F2804" i="3"/>
  <c r="U2804" i="3" s="1" a="1"/>
  <c r="U2804" i="3" s="1"/>
  <c r="F2805" i="3"/>
  <c r="U2805" i="3" s="1" a="1"/>
  <c r="U2805" i="3" s="1"/>
  <c r="F2806" i="3"/>
  <c r="F2807" i="3"/>
  <c r="F2808" i="3"/>
  <c r="F2809" i="3"/>
  <c r="F2810" i="3"/>
  <c r="F2811" i="3"/>
  <c r="F2812" i="3"/>
  <c r="F2813" i="3"/>
  <c r="U2813" i="3" s="1" a="1"/>
  <c r="U2813" i="3" s="1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U2828" i="3" s="1" a="1"/>
  <c r="U2828" i="3" s="1"/>
  <c r="F2829" i="3"/>
  <c r="U2829" i="3" s="1" a="1"/>
  <c r="U2829" i="3" s="1"/>
  <c r="F2830" i="3"/>
  <c r="U2830" i="3" s="1" a="1"/>
  <c r="U2830" i="3" s="1"/>
  <c r="F2831" i="3"/>
  <c r="F2832" i="3"/>
  <c r="F2833" i="3"/>
  <c r="F2834" i="3"/>
  <c r="U2834" i="3" s="1" a="1"/>
  <c r="U2834" i="3" s="1"/>
  <c r="F2835" i="3"/>
  <c r="F2836" i="3"/>
  <c r="F2837" i="3"/>
  <c r="U2837" i="3" s="1" a="1"/>
  <c r="U2837" i="3" s="1"/>
  <c r="F2838" i="3"/>
  <c r="F2839" i="3"/>
  <c r="F2840" i="3"/>
  <c r="F2841" i="3"/>
  <c r="F2842" i="3"/>
  <c r="F2843" i="3"/>
  <c r="F2844" i="3"/>
  <c r="F2845" i="3"/>
  <c r="U2845" i="3" s="1" a="1"/>
  <c r="U2845" i="3" s="1"/>
  <c r="F2846" i="3"/>
  <c r="F2847" i="3"/>
  <c r="F2848" i="3"/>
  <c r="U2848" i="3" s="1" a="1"/>
  <c r="U2848" i="3" s="1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U2867" i="3" s="1" a="1"/>
  <c r="U2867" i="3" s="1"/>
  <c r="F2868" i="3"/>
  <c r="U2868" i="3" s="1" a="1"/>
  <c r="U2868" i="3" s="1"/>
  <c r="F2869" i="3"/>
  <c r="F2870" i="3"/>
  <c r="U2870" i="3" s="1" a="1"/>
  <c r="U2870" i="3" s="1"/>
  <c r="F2871" i="3"/>
  <c r="F2872" i="3"/>
  <c r="U2872" i="3" s="1" a="1"/>
  <c r="U2872" i="3" s="1"/>
  <c r="F2873" i="3"/>
  <c r="U2873" i="3" s="1" a="1"/>
  <c r="U2873" i="3" s="1"/>
  <c r="F2874" i="3"/>
  <c r="F2875" i="3"/>
  <c r="U2875" i="3" s="1" a="1"/>
  <c r="U2875" i="3" s="1"/>
  <c r="F2876" i="3"/>
  <c r="U2876" i="3" s="1" a="1"/>
  <c r="U2876" i="3" s="1"/>
  <c r="F2877" i="3"/>
  <c r="F2878" i="3"/>
  <c r="F2879" i="3"/>
  <c r="U2879" i="3" s="1" a="1"/>
  <c r="U2879" i="3" s="1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U2901" i="3" s="1" a="1"/>
  <c r="U2901" i="3" s="1"/>
  <c r="F2902" i="3"/>
  <c r="F2903" i="3"/>
  <c r="F2904" i="3"/>
  <c r="F2905" i="3"/>
  <c r="F2906" i="3"/>
  <c r="U2906" i="3" s="1" a="1"/>
  <c r="U2906" i="3" s="1"/>
  <c r="F2907" i="3"/>
  <c r="U2907" i="3" s="1" a="1"/>
  <c r="U2907" i="3" s="1"/>
  <c r="F2908" i="3"/>
  <c r="F2909" i="3"/>
  <c r="U2909" i="3" s="1" a="1"/>
  <c r="U2909" i="3" s="1"/>
  <c r="F2910" i="3"/>
  <c r="F2911" i="3"/>
  <c r="F2912" i="3"/>
  <c r="F2913" i="3"/>
  <c r="F2914" i="3"/>
  <c r="F2915" i="3"/>
  <c r="F2916" i="3"/>
  <c r="F2917" i="3"/>
  <c r="U2917" i="3" s="1" a="1"/>
  <c r="U2917" i="3" s="1"/>
  <c r="F2918" i="3"/>
  <c r="F2919" i="3"/>
  <c r="F2920" i="3"/>
  <c r="F2921" i="3"/>
  <c r="U2921" i="3" s="1" a="1"/>
  <c r="U2921" i="3" s="1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U2933" i="3" s="1" a="1"/>
  <c r="U2933" i="3" s="1"/>
  <c r="F2934" i="3"/>
  <c r="F2935" i="3"/>
  <c r="F2936" i="3"/>
  <c r="F2937" i="3"/>
  <c r="F2938" i="3"/>
  <c r="F2939" i="3"/>
  <c r="F2940" i="3"/>
  <c r="F2941" i="3"/>
  <c r="U2941" i="3" s="1" a="1"/>
  <c r="U2941" i="3" s="1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U2958" i="3" s="1" a="1"/>
  <c r="U2958" i="3" s="1"/>
  <c r="F2959" i="3"/>
  <c r="F2960" i="3"/>
  <c r="F2961" i="3"/>
  <c r="U2961" i="3" s="1" a="1"/>
  <c r="U2961" i="3" s="1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U2979" i="3" s="1" a="1"/>
  <c r="U2979" i="3" s="1"/>
  <c r="F2980" i="3"/>
  <c r="F2981" i="3"/>
  <c r="U2981" i="3" s="1" a="1"/>
  <c r="U2981" i="3" s="1"/>
  <c r="F2982" i="3"/>
  <c r="F2983" i="3"/>
  <c r="F2984" i="3"/>
  <c r="F2985" i="3"/>
  <c r="F2986" i="3"/>
  <c r="U2986" i="3" s="1" a="1"/>
  <c r="U2986" i="3" s="1"/>
  <c r="F2987" i="3"/>
  <c r="F2988" i="3"/>
  <c r="U2988" i="3" s="1" a="1"/>
  <c r="U2988" i="3" s="1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U3002" i="3" s="1" a="1"/>
  <c r="U3002" i="3" s="1"/>
  <c r="F3003" i="3"/>
  <c r="U3003" i="3" s="1" a="1"/>
  <c r="U3003" i="3" s="1"/>
  <c r="F3004" i="3"/>
  <c r="U3004" i="3" s="1" a="1"/>
  <c r="U3004" i="3" s="1"/>
  <c r="F3005" i="3"/>
  <c r="U3005" i="3" s="1" a="1"/>
  <c r="U3005" i="3" s="1"/>
  <c r="F3006" i="3"/>
  <c r="U3006" i="3" s="1" a="1"/>
  <c r="U3006" i="3" s="1"/>
  <c r="F3007" i="3"/>
  <c r="F3008" i="3"/>
  <c r="F3009" i="3"/>
  <c r="F3010" i="3"/>
  <c r="F3011" i="3"/>
  <c r="F3012" i="3"/>
  <c r="F3013" i="3"/>
  <c r="F3014" i="3"/>
  <c r="U3014" i="3" s="1" a="1"/>
  <c r="U3014" i="3" s="1"/>
  <c r="F3015" i="3"/>
  <c r="F3016" i="3"/>
  <c r="F3017" i="3"/>
  <c r="F3018" i="3"/>
  <c r="F3019" i="3"/>
  <c r="F3020" i="3"/>
  <c r="F3021" i="3"/>
  <c r="F3022" i="3"/>
  <c r="U3022" i="3" s="1" a="1"/>
  <c r="U3022" i="3" s="1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U3037" i="3" s="1" a="1"/>
  <c r="U3037" i="3" s="1"/>
  <c r="F3038" i="3"/>
  <c r="F3039" i="3"/>
  <c r="F3040" i="3"/>
  <c r="U3040" i="3" s="1" a="1"/>
  <c r="U3040" i="3" s="1"/>
  <c r="F3041" i="3"/>
  <c r="F3042" i="3"/>
  <c r="F3043" i="3"/>
  <c r="F3044" i="3"/>
  <c r="F3045" i="3"/>
  <c r="F3046" i="3"/>
  <c r="F3047" i="3"/>
  <c r="U3047" i="3" s="1" a="1"/>
  <c r="U3047" i="3" s="1"/>
  <c r="F3048" i="3"/>
  <c r="F3049" i="3"/>
  <c r="F3050" i="3"/>
  <c r="F3051" i="3"/>
  <c r="U3051" i="3" s="1" a="1"/>
  <c r="U3051" i="3" s="1"/>
  <c r="F3052" i="3"/>
  <c r="U3052" i="3" s="1" a="1"/>
  <c r="U3052" i="3" s="1"/>
  <c r="F3053" i="3"/>
  <c r="U3053" i="3" s="1" a="1"/>
  <c r="U3053" i="3" s="1"/>
  <c r="F3054" i="3"/>
  <c r="F3055" i="3"/>
  <c r="U3055" i="3" s="1" a="1"/>
  <c r="U3055" i="3" s="1"/>
  <c r="F3056" i="3"/>
  <c r="U3056" i="3" s="1" a="1"/>
  <c r="U3056" i="3" s="1"/>
  <c r="F3057" i="3"/>
  <c r="U3057" i="3" s="1" a="1"/>
  <c r="U3057" i="3" s="1"/>
  <c r="F3058" i="3"/>
  <c r="U3058" i="3" s="1" a="1"/>
  <c r="U3058" i="3" s="1"/>
  <c r="F3059" i="3"/>
  <c r="U3059" i="3" s="1" a="1"/>
  <c r="U3059" i="3" s="1"/>
  <c r="F3060" i="3"/>
  <c r="F3061" i="3"/>
  <c r="U3061" i="3" s="1" a="1"/>
  <c r="U3061" i="3" s="1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U3083" i="3" s="1" a="1"/>
  <c r="U3083" i="3" s="1"/>
  <c r="F3084" i="3"/>
  <c r="F3085" i="3"/>
  <c r="F3086" i="3"/>
  <c r="U3086" i="3" s="1" a="1"/>
  <c r="U3086" i="3" s="1"/>
  <c r="F3087" i="3"/>
  <c r="F3088" i="3"/>
  <c r="F3089" i="3"/>
  <c r="F3090" i="3"/>
  <c r="F3091" i="3"/>
  <c r="F3092" i="3"/>
  <c r="F3093" i="3"/>
  <c r="U3093" i="3" s="1" a="1"/>
  <c r="U3093" i="3" s="1"/>
  <c r="F3094" i="3"/>
  <c r="F3095" i="3"/>
  <c r="F3096" i="3"/>
  <c r="F3097" i="3"/>
  <c r="F3098" i="3"/>
  <c r="F3099" i="3"/>
  <c r="U3099" i="3" s="1" a="1"/>
  <c r="U3099" i="3" s="1"/>
  <c r="F3100" i="3"/>
  <c r="F3101" i="3"/>
  <c r="F3102" i="3"/>
  <c r="F3103" i="3"/>
  <c r="U3103" i="3" s="1" a="1"/>
  <c r="U3103" i="3" s="1"/>
  <c r="F3104" i="3"/>
  <c r="F3105" i="3"/>
  <c r="F3106" i="3"/>
  <c r="F3107" i="3"/>
  <c r="F3108" i="3"/>
  <c r="F3109" i="3"/>
  <c r="F3110" i="3"/>
  <c r="U3110" i="3" s="1" a="1"/>
  <c r="U3110" i="3" s="1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U3136" i="3" s="1" a="1"/>
  <c r="U3136" i="3" s="1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U3161" i="3" s="1" a="1"/>
  <c r="U3161" i="3" s="1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U3173" i="3" s="1" a="1"/>
  <c r="U3173" i="3" s="1"/>
  <c r="F3174" i="3"/>
  <c r="F3175" i="3"/>
  <c r="F3176" i="3"/>
  <c r="F3177" i="3"/>
  <c r="F3178" i="3"/>
  <c r="F3179" i="3"/>
  <c r="F3180" i="3"/>
  <c r="U3180" i="3" s="1" a="1"/>
  <c r="U3180" i="3" s="1"/>
  <c r="F3181" i="3"/>
  <c r="F3182" i="3"/>
  <c r="F3183" i="3"/>
  <c r="U3183" i="3" s="1" a="1"/>
  <c r="U3183" i="3" s="1"/>
  <c r="F3184" i="3"/>
  <c r="U3184" i="3" s="1" a="1"/>
  <c r="U3184" i="3" s="1"/>
  <c r="F3185" i="3"/>
  <c r="F3186" i="3"/>
  <c r="F3187" i="3"/>
  <c r="F3188" i="3"/>
  <c r="F3189" i="3"/>
  <c r="F3190" i="3"/>
  <c r="F3191" i="3"/>
  <c r="F3192" i="3"/>
  <c r="F3193" i="3"/>
  <c r="F3194" i="3"/>
  <c r="U3194" i="3" s="1" a="1"/>
  <c r="U3194" i="3" s="1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U3207" i="3" s="1" a="1"/>
  <c r="U3207" i="3" s="1"/>
  <c r="F3208" i="3"/>
  <c r="F3209" i="3"/>
  <c r="F3210" i="3"/>
  <c r="F3211" i="3"/>
  <c r="U3211" i="3" s="1" a="1"/>
  <c r="U3211" i="3" s="1"/>
  <c r="F3212" i="3"/>
  <c r="U3212" i="3" s="1" a="1"/>
  <c r="U3212" i="3" s="1"/>
  <c r="F3213" i="3"/>
  <c r="F3214" i="3"/>
  <c r="F3215" i="3"/>
  <c r="U3215" i="3" s="1" a="1"/>
  <c r="U3215" i="3" s="1"/>
  <c r="F3216" i="3"/>
  <c r="U3216" i="3" s="1" a="1"/>
  <c r="U3216" i="3" s="1"/>
  <c r="F3217" i="3"/>
  <c r="F3218" i="3"/>
  <c r="F3219" i="3"/>
  <c r="U3219" i="3" s="1" a="1"/>
  <c r="U3219" i="3" s="1"/>
  <c r="F3220" i="3"/>
  <c r="F3221" i="3"/>
  <c r="U3221" i="3" s="1" a="1"/>
  <c r="U3221" i="3" s="1"/>
  <c r="F3222" i="3"/>
  <c r="U3222" i="3" s="1" a="1"/>
  <c r="U3222" i="3" s="1"/>
  <c r="F3223" i="3"/>
  <c r="U3223" i="3" s="1" a="1"/>
  <c r="U3223" i="3" s="1"/>
  <c r="F3224" i="3"/>
  <c r="F3225" i="3"/>
  <c r="F3226" i="3"/>
  <c r="F3227" i="3"/>
  <c r="U3227" i="3" s="1" a="1"/>
  <c r="U3227" i="3" s="1"/>
  <c r="F3228" i="3"/>
  <c r="F3229" i="3"/>
  <c r="F3230" i="3"/>
  <c r="F3231" i="3"/>
  <c r="F3232" i="3"/>
  <c r="F3233" i="3"/>
  <c r="F3234" i="3"/>
  <c r="F3235" i="3"/>
  <c r="F3236" i="3"/>
  <c r="U3236" i="3" s="1" a="1"/>
  <c r="U3236" i="3" s="1"/>
  <c r="F3237" i="3"/>
  <c r="U3237" i="3" s="1" a="1"/>
  <c r="U3237" i="3" s="1"/>
  <c r="F3238" i="3"/>
  <c r="U3238" i="3" s="1" a="1"/>
  <c r="U3238" i="3" s="1"/>
  <c r="F3239" i="3"/>
  <c r="F3240" i="3"/>
  <c r="F3241" i="3"/>
  <c r="F3242" i="3"/>
  <c r="F3243" i="3"/>
  <c r="F3244" i="3"/>
  <c r="U3244" i="3" s="1" a="1"/>
  <c r="U3244" i="3" s="1"/>
  <c r="F3245" i="3"/>
  <c r="F3246" i="3"/>
  <c r="F3247" i="3"/>
  <c r="F3248" i="3"/>
  <c r="F3249" i="3"/>
  <c r="U3249" i="3" s="1" a="1"/>
  <c r="U3249" i="3" s="1"/>
  <c r="F3250" i="3"/>
  <c r="U3250" i="3" s="1" a="1"/>
  <c r="U3250" i="3" s="1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U3278" i="3" s="1" a="1"/>
  <c r="U3278" i="3" s="1"/>
  <c r="F3279" i="3"/>
  <c r="F3280" i="3"/>
  <c r="F3281" i="3"/>
  <c r="F3282" i="3"/>
  <c r="U3282" i="3" s="1" a="1"/>
  <c r="U3282" i="3" s="1"/>
  <c r="F3283" i="3"/>
  <c r="U3283" i="3" s="1" a="1"/>
  <c r="U3283" i="3" s="1"/>
  <c r="F3284" i="3"/>
  <c r="U3284" i="3" s="1" a="1"/>
  <c r="U3284" i="3" s="1"/>
  <c r="F3285" i="3"/>
  <c r="U3285" i="3" s="1" a="1"/>
  <c r="U3285" i="3" s="1"/>
  <c r="F3286" i="3"/>
  <c r="F3287" i="3"/>
  <c r="F3288" i="3"/>
  <c r="U3288" i="3" s="1" a="1"/>
  <c r="U3288" i="3" s="1"/>
  <c r="F3289" i="3"/>
  <c r="F3290" i="3"/>
  <c r="F3291" i="3"/>
  <c r="F3292" i="3"/>
  <c r="F3293" i="3"/>
  <c r="F3294" i="3"/>
  <c r="F3295" i="3"/>
  <c r="F3296" i="3"/>
  <c r="F3297" i="3"/>
  <c r="F3298" i="3"/>
  <c r="F3299" i="3"/>
  <c r="U3299" i="3" s="1" a="1"/>
  <c r="U3299" i="3" s="1"/>
  <c r="F3300" i="3"/>
  <c r="F3301" i="3"/>
  <c r="F3302" i="3"/>
  <c r="F3303" i="3"/>
  <c r="F3304" i="3"/>
  <c r="F3305" i="3"/>
  <c r="F3306" i="3"/>
  <c r="U3306" i="3" s="1" a="1"/>
  <c r="U3306" i="3" s="1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U3321" i="3" s="1" a="1"/>
  <c r="U3321" i="3" s="1"/>
  <c r="F3322" i="3"/>
  <c r="F3323" i="3"/>
  <c r="U3323" i="3" s="1" a="1"/>
  <c r="U3323" i="3" s="1"/>
  <c r="F3324" i="3"/>
  <c r="U3324" i="3" s="1" a="1"/>
  <c r="U3324" i="3" s="1"/>
  <c r="F3325" i="3"/>
  <c r="F3326" i="3"/>
  <c r="F3327" i="3"/>
  <c r="F3328" i="3"/>
  <c r="F3329" i="3"/>
  <c r="F3330" i="3"/>
  <c r="F3331" i="3"/>
  <c r="U3331" i="3" s="1" a="1"/>
  <c r="U3331" i="3" s="1"/>
  <c r="F3332" i="3"/>
  <c r="F3333" i="3"/>
  <c r="U3333" i="3" s="1" a="1"/>
  <c r="U3333" i="3" s="1"/>
  <c r="F3334" i="3"/>
  <c r="F3335" i="3"/>
  <c r="F3336" i="3"/>
  <c r="F3337" i="3"/>
  <c r="F3338" i="3"/>
  <c r="F3339" i="3"/>
  <c r="F3340" i="3"/>
  <c r="U3340" i="3" s="1" a="1"/>
  <c r="U3340" i="3" s="1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U3358" i="3" s="1" a="1"/>
  <c r="U3358" i="3" s="1"/>
  <c r="F3359" i="3"/>
  <c r="F3360" i="3"/>
  <c r="F3361" i="3"/>
  <c r="F3362" i="3"/>
  <c r="U3362" i="3" s="1" a="1"/>
  <c r="U3362" i="3" s="1"/>
  <c r="F3363" i="3"/>
  <c r="U3363" i="3" s="1" a="1"/>
  <c r="U3363" i="3" s="1"/>
  <c r="F3364" i="3"/>
  <c r="F3365" i="3"/>
  <c r="U3365" i="3" s="1" a="1"/>
  <c r="U3365" i="3" s="1"/>
  <c r="F3366" i="3"/>
  <c r="F3367" i="3"/>
  <c r="F3368" i="3"/>
  <c r="U3368" i="3" s="1" a="1"/>
  <c r="U3368" i="3" s="1"/>
  <c r="F3369" i="3"/>
  <c r="F3370" i="3"/>
  <c r="F3371" i="3"/>
  <c r="F3372" i="3"/>
  <c r="F3373" i="3"/>
  <c r="U3373" i="3" s="1" a="1"/>
  <c r="U3373" i="3" s="1"/>
  <c r="F3374" i="3"/>
  <c r="F3375" i="3"/>
  <c r="F3376" i="3"/>
  <c r="F3377" i="3"/>
  <c r="F3378" i="3"/>
  <c r="F3379" i="3"/>
  <c r="F3380" i="3"/>
  <c r="F3381" i="3"/>
  <c r="U3381" i="3" s="1" a="1"/>
  <c r="U3381" i="3" s="1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U3410" i="3" s="1" a="1"/>
  <c r="U3410" i="3" s="1"/>
  <c r="F3411" i="3"/>
  <c r="F3412" i="3"/>
  <c r="F3413" i="3"/>
  <c r="F3414" i="3"/>
  <c r="F3415" i="3"/>
  <c r="F3416" i="3"/>
  <c r="F3417" i="3"/>
  <c r="F3418" i="3"/>
  <c r="U3418" i="3" s="1" a="1"/>
  <c r="U3418" i="3" s="1"/>
  <c r="F3419" i="3"/>
  <c r="F3420" i="3"/>
  <c r="F3421" i="3"/>
  <c r="F3422" i="3"/>
  <c r="F3423" i="3"/>
  <c r="F3424" i="3"/>
  <c r="F3425" i="3"/>
  <c r="F3426" i="3"/>
  <c r="F3427" i="3"/>
  <c r="F3428" i="3"/>
  <c r="F3429" i="3"/>
  <c r="U3429" i="3" s="1" a="1"/>
  <c r="U3429" i="3" s="1"/>
  <c r="F3430" i="3"/>
  <c r="F3431" i="3"/>
  <c r="F3432" i="3"/>
  <c r="F3433" i="3"/>
  <c r="F3434" i="3"/>
  <c r="F3435" i="3"/>
  <c r="F3436" i="3"/>
  <c r="F3437" i="3"/>
  <c r="F3438" i="3"/>
  <c r="F3439" i="3"/>
  <c r="U3439" i="3" s="1" a="1"/>
  <c r="U3439" i="3" s="1"/>
  <c r="F3440" i="3"/>
  <c r="F3441" i="3"/>
  <c r="F3442" i="3"/>
  <c r="F3443" i="3"/>
  <c r="F3444" i="3"/>
  <c r="F3445" i="3"/>
  <c r="U3445" i="3" s="1" a="1"/>
  <c r="U3445" i="3" s="1"/>
  <c r="F3446" i="3"/>
  <c r="F3447" i="3"/>
  <c r="F3448" i="3"/>
  <c r="F3449" i="3"/>
  <c r="F3450" i="3"/>
  <c r="F3451" i="3"/>
  <c r="F3452" i="3"/>
  <c r="U3452" i="3" s="1" a="1"/>
  <c r="U3452" i="3" s="1"/>
  <c r="F3453" i="3"/>
  <c r="U3453" i="3" s="1" a="1"/>
  <c r="U3453" i="3" s="1"/>
  <c r="F3454" i="3"/>
  <c r="F3455" i="3"/>
  <c r="F3456" i="3"/>
  <c r="F3457" i="3"/>
  <c r="F3458" i="3"/>
  <c r="F3459" i="3"/>
  <c r="F3460" i="3"/>
  <c r="U3460" i="3" s="1" a="1"/>
  <c r="U3460" i="3" s="1"/>
  <c r="F3461" i="3"/>
  <c r="U3461" i="3" s="1" a="1"/>
  <c r="U3461" i="3" s="1"/>
  <c r="F3462" i="3"/>
  <c r="F3463" i="3"/>
  <c r="F3464" i="3"/>
  <c r="F3465" i="3"/>
  <c r="F3466" i="3"/>
  <c r="F3467" i="3"/>
  <c r="F3468" i="3"/>
  <c r="F3469" i="3"/>
  <c r="U3469" i="3" s="1" a="1"/>
  <c r="U3469" i="3" s="1"/>
  <c r="F3470" i="3"/>
  <c r="F3471" i="3"/>
  <c r="F3472" i="3"/>
  <c r="F3473" i="3"/>
  <c r="F3474" i="3"/>
  <c r="F3475" i="3"/>
  <c r="U3475" i="3" s="1" a="1"/>
  <c r="U3475" i="3" s="1"/>
  <c r="F3476" i="3"/>
  <c r="U3476" i="3" s="1" a="1"/>
  <c r="U3476" i="3" s="1"/>
  <c r="F3477" i="3"/>
  <c r="U3477" i="3" s="1" a="1"/>
  <c r="U3477" i="3" s="1"/>
  <c r="F3478" i="3"/>
  <c r="F3479" i="3"/>
  <c r="F3480" i="3"/>
  <c r="U3480" i="3" s="1" a="1"/>
  <c r="U3480" i="3" s="1"/>
  <c r="F3481" i="3"/>
  <c r="F3482" i="3"/>
  <c r="F3483" i="3"/>
  <c r="F3484" i="3"/>
  <c r="F3485" i="3"/>
  <c r="F3486" i="3"/>
  <c r="F2" i="3"/>
  <c r="A13" i="2"/>
  <c r="D59" i="5"/>
  <c r="D58" i="5"/>
  <c r="D57" i="5"/>
  <c r="D56" i="5"/>
  <c r="D55" i="5"/>
  <c r="D53" i="5"/>
  <c r="D54" i="5"/>
  <c r="D52" i="5"/>
  <c r="D51" i="5"/>
  <c r="D50" i="5"/>
  <c r="D48" i="5"/>
  <c r="D49" i="5"/>
  <c r="D47" i="5"/>
  <c r="D45" i="5"/>
  <c r="D46" i="5"/>
  <c r="D44" i="5"/>
  <c r="D43" i="5"/>
  <c r="D41" i="5"/>
  <c r="D40" i="5"/>
  <c r="D42" i="5"/>
  <c r="D39" i="5"/>
  <c r="D38" i="5"/>
  <c r="D35" i="5"/>
  <c r="D36" i="5"/>
  <c r="D33" i="5"/>
  <c r="D37" i="5"/>
  <c r="D34" i="5"/>
  <c r="D29" i="5"/>
  <c r="D24" i="5"/>
  <c r="D25" i="5"/>
  <c r="D26" i="5"/>
  <c r="D30" i="5"/>
  <c r="D20" i="5"/>
  <c r="D27" i="5"/>
  <c r="D28" i="5"/>
  <c r="D17" i="5"/>
  <c r="D31" i="5"/>
  <c r="D22" i="5"/>
  <c r="D23" i="5"/>
  <c r="D32" i="5"/>
  <c r="D21" i="5"/>
  <c r="D19" i="5"/>
  <c r="D18" i="5"/>
  <c r="D16" i="5"/>
  <c r="D15" i="5"/>
  <c r="D14" i="5"/>
  <c r="D4" i="5"/>
  <c r="D7" i="5"/>
  <c r="D10" i="5"/>
  <c r="D5" i="5"/>
  <c r="D11" i="5"/>
  <c r="D8" i="5"/>
  <c r="D12" i="5"/>
  <c r="D13" i="5"/>
  <c r="D9" i="5"/>
  <c r="D3" i="5"/>
  <c r="D6" i="5"/>
  <c r="D2" i="5"/>
  <c r="D60" i="5"/>
  <c r="K413" i="6"/>
  <c r="K412" i="6"/>
  <c r="K411" i="6"/>
  <c r="K410" i="6"/>
  <c r="K409" i="6"/>
  <c r="K408" i="6"/>
  <c r="K407" i="6"/>
  <c r="K406" i="6"/>
  <c r="K405" i="6"/>
  <c r="K404" i="6"/>
  <c r="K403" i="6"/>
  <c r="K402" i="6"/>
  <c r="K401" i="6"/>
  <c r="K400" i="6"/>
  <c r="K399" i="6"/>
  <c r="K398" i="6"/>
  <c r="K397" i="6"/>
  <c r="K396" i="6"/>
  <c r="K395" i="6"/>
  <c r="K394" i="6"/>
  <c r="K393" i="6"/>
  <c r="K392" i="6"/>
  <c r="K391" i="6"/>
  <c r="K390" i="6"/>
  <c r="K389" i="6"/>
  <c r="K388" i="6"/>
  <c r="K387" i="6"/>
  <c r="K386" i="6"/>
  <c r="K385" i="6"/>
  <c r="K384" i="6"/>
  <c r="K383" i="6"/>
  <c r="K382" i="6"/>
  <c r="K381" i="6"/>
  <c r="K380" i="6"/>
  <c r="K379" i="6"/>
  <c r="K378" i="6"/>
  <c r="K377" i="6"/>
  <c r="K376" i="6"/>
  <c r="K375" i="6"/>
  <c r="K374" i="6"/>
  <c r="K373" i="6"/>
  <c r="K372" i="6"/>
  <c r="K371" i="6"/>
  <c r="K370" i="6"/>
  <c r="K369" i="6"/>
  <c r="K368" i="6"/>
  <c r="K367" i="6"/>
  <c r="K366" i="6"/>
  <c r="K365" i="6"/>
  <c r="K364" i="6"/>
  <c r="K363" i="6"/>
  <c r="K362" i="6"/>
  <c r="K361" i="6"/>
  <c r="K360" i="6"/>
  <c r="K359" i="6"/>
  <c r="K358" i="6"/>
  <c r="K357" i="6"/>
  <c r="K356" i="6"/>
  <c r="K355" i="6"/>
  <c r="K354" i="6"/>
  <c r="K353" i="6"/>
  <c r="K352" i="6"/>
  <c r="K351" i="6"/>
  <c r="K350" i="6"/>
  <c r="K349" i="6"/>
  <c r="K348" i="6"/>
  <c r="K347" i="6"/>
  <c r="K346" i="6"/>
  <c r="K345" i="6"/>
  <c r="K344" i="6"/>
  <c r="K343" i="6"/>
  <c r="K342" i="6"/>
  <c r="K341" i="6"/>
  <c r="K340" i="6"/>
  <c r="K339" i="6"/>
  <c r="K338" i="6"/>
  <c r="K337" i="6"/>
  <c r="K336" i="6"/>
  <c r="K335" i="6"/>
  <c r="K334" i="6"/>
  <c r="K333" i="6"/>
  <c r="K332" i="6"/>
  <c r="K331" i="6"/>
  <c r="K330" i="6"/>
  <c r="K329" i="6"/>
  <c r="K328" i="6"/>
  <c r="K327" i="6"/>
  <c r="K326" i="6"/>
  <c r="K325" i="6"/>
  <c r="K324" i="6"/>
  <c r="K323" i="6"/>
  <c r="K322" i="6"/>
  <c r="K321" i="6"/>
  <c r="K320" i="6"/>
  <c r="K319" i="6"/>
  <c r="K318" i="6"/>
  <c r="K317" i="6"/>
  <c r="K316" i="6"/>
  <c r="K315" i="6"/>
  <c r="K314" i="6"/>
  <c r="K313" i="6"/>
  <c r="K312" i="6"/>
  <c r="K311" i="6"/>
  <c r="K310" i="6"/>
  <c r="K309" i="6"/>
  <c r="K308" i="6"/>
  <c r="K307" i="6"/>
  <c r="K306" i="6"/>
  <c r="K305" i="6"/>
  <c r="K304" i="6"/>
  <c r="K303" i="6"/>
  <c r="K302" i="6"/>
  <c r="K301" i="6"/>
  <c r="K300" i="6"/>
  <c r="K299" i="6"/>
  <c r="K298" i="6"/>
  <c r="K297" i="6"/>
  <c r="K296" i="6"/>
  <c r="K295" i="6"/>
  <c r="K294" i="6"/>
  <c r="K293" i="6"/>
  <c r="K292" i="6"/>
  <c r="K291" i="6"/>
  <c r="K290" i="6"/>
  <c r="K289" i="6"/>
  <c r="K288" i="6"/>
  <c r="K287" i="6"/>
  <c r="K286" i="6"/>
  <c r="K285" i="6"/>
  <c r="K284" i="6"/>
  <c r="K283" i="6"/>
  <c r="K282" i="6"/>
  <c r="K281" i="6"/>
  <c r="K280" i="6"/>
  <c r="K279" i="6"/>
  <c r="K278" i="6"/>
  <c r="K277" i="6"/>
  <c r="K276" i="6"/>
  <c r="K275" i="6"/>
  <c r="K274" i="6"/>
  <c r="K273" i="6"/>
  <c r="K272" i="6"/>
  <c r="K271" i="6"/>
  <c r="K270" i="6"/>
  <c r="K269" i="6"/>
  <c r="K268" i="6"/>
  <c r="K267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A347" i="4"/>
  <c r="B347" i="4" s="1"/>
  <c r="A346" i="4"/>
  <c r="B346" i="4" s="1"/>
  <c r="A345" i="4"/>
  <c r="B345" i="4" s="1"/>
  <c r="A344" i="4"/>
  <c r="B344" i="4" s="1"/>
  <c r="A343" i="4"/>
  <c r="B343" i="4" s="1"/>
  <c r="A342" i="4"/>
  <c r="B342" i="4" s="1"/>
  <c r="A341" i="4"/>
  <c r="B341" i="4" s="1"/>
  <c r="A340" i="4"/>
  <c r="B340" i="4" s="1"/>
  <c r="A339" i="4"/>
  <c r="B339" i="4" s="1"/>
  <c r="A338" i="4"/>
  <c r="B338" i="4" s="1"/>
  <c r="A337" i="4"/>
  <c r="B337" i="4" s="1"/>
  <c r="A336" i="4"/>
  <c r="B336" i="4" s="1"/>
  <c r="A335" i="4"/>
  <c r="B335" i="4" s="1"/>
  <c r="A334" i="4"/>
  <c r="B334" i="4" s="1"/>
  <c r="A333" i="4"/>
  <c r="B333" i="4" s="1"/>
  <c r="A332" i="4"/>
  <c r="B332" i="4" s="1"/>
  <c r="A331" i="4"/>
  <c r="B331" i="4" s="1"/>
  <c r="A330" i="4"/>
  <c r="B330" i="4" s="1"/>
  <c r="A329" i="4"/>
  <c r="B329" i="4" s="1"/>
  <c r="A328" i="4"/>
  <c r="B328" i="4" s="1"/>
  <c r="A327" i="4"/>
  <c r="B327" i="4" s="1"/>
  <c r="A326" i="4"/>
  <c r="B326" i="4" s="1"/>
  <c r="A325" i="4"/>
  <c r="B325" i="4" s="1"/>
  <c r="A324" i="4"/>
  <c r="B324" i="4" s="1"/>
  <c r="A323" i="4"/>
  <c r="B323" i="4" s="1"/>
  <c r="A322" i="4"/>
  <c r="B322" i="4" s="1"/>
  <c r="A321" i="4"/>
  <c r="B321" i="4" s="1"/>
  <c r="A320" i="4"/>
  <c r="B320" i="4" s="1"/>
  <c r="A319" i="4"/>
  <c r="B319" i="4" s="1"/>
  <c r="A318" i="4"/>
  <c r="B318" i="4" s="1"/>
  <c r="A317" i="4"/>
  <c r="B317" i="4" s="1"/>
  <c r="A316" i="4"/>
  <c r="B316" i="4" s="1"/>
  <c r="A315" i="4"/>
  <c r="B315" i="4" s="1"/>
  <c r="A314" i="4"/>
  <c r="B314" i="4" s="1"/>
  <c r="A313" i="4"/>
  <c r="B313" i="4" s="1"/>
  <c r="A312" i="4"/>
  <c r="B312" i="4" s="1"/>
  <c r="A311" i="4"/>
  <c r="B311" i="4" s="1"/>
  <c r="A310" i="4"/>
  <c r="B310" i="4" s="1"/>
  <c r="A309" i="4"/>
  <c r="B309" i="4" s="1"/>
  <c r="A308" i="4"/>
  <c r="B308" i="4" s="1"/>
  <c r="A307" i="4"/>
  <c r="B307" i="4" s="1"/>
  <c r="A306" i="4"/>
  <c r="B306" i="4" s="1"/>
  <c r="A305" i="4"/>
  <c r="B305" i="4" s="1"/>
  <c r="A304" i="4"/>
  <c r="B304" i="4" s="1"/>
  <c r="A303" i="4"/>
  <c r="B303" i="4" s="1"/>
  <c r="A302" i="4"/>
  <c r="B302" i="4" s="1"/>
  <c r="A301" i="4"/>
  <c r="B301" i="4" s="1"/>
  <c r="A300" i="4"/>
  <c r="B300" i="4" s="1"/>
  <c r="A299" i="4"/>
  <c r="B299" i="4" s="1"/>
  <c r="A298" i="4"/>
  <c r="B298" i="4" s="1"/>
  <c r="A297" i="4"/>
  <c r="B297" i="4" s="1"/>
  <c r="A296" i="4"/>
  <c r="B296" i="4" s="1"/>
  <c r="A295" i="4"/>
  <c r="B295" i="4" s="1"/>
  <c r="A294" i="4"/>
  <c r="B294" i="4" s="1"/>
  <c r="A293" i="4"/>
  <c r="B293" i="4" s="1"/>
  <c r="A292" i="4"/>
  <c r="B292" i="4" s="1"/>
  <c r="A291" i="4"/>
  <c r="B291" i="4" s="1"/>
  <c r="A290" i="4"/>
  <c r="B290" i="4" s="1"/>
  <c r="A289" i="4"/>
  <c r="B289" i="4" s="1"/>
  <c r="A288" i="4"/>
  <c r="B288" i="4" s="1"/>
  <c r="A287" i="4"/>
  <c r="B287" i="4" s="1"/>
  <c r="A286" i="4"/>
  <c r="B286" i="4" s="1"/>
  <c r="A285" i="4"/>
  <c r="B285" i="4" s="1"/>
  <c r="A284" i="4"/>
  <c r="B284" i="4" s="1"/>
  <c r="A283" i="4"/>
  <c r="B283" i="4" s="1"/>
  <c r="A282" i="4"/>
  <c r="B282" i="4" s="1"/>
  <c r="A281" i="4"/>
  <c r="B281" i="4" s="1"/>
  <c r="A280" i="4"/>
  <c r="B280" i="4" s="1"/>
  <c r="A279" i="4"/>
  <c r="B279" i="4" s="1"/>
  <c r="A278" i="4"/>
  <c r="B278" i="4" s="1"/>
  <c r="A277" i="4"/>
  <c r="B277" i="4" s="1"/>
  <c r="A276" i="4"/>
  <c r="B276" i="4" s="1"/>
  <c r="A275" i="4"/>
  <c r="B275" i="4" s="1"/>
  <c r="A274" i="4"/>
  <c r="B274" i="4" s="1"/>
  <c r="A273" i="4"/>
  <c r="B273" i="4" s="1"/>
  <c r="A272" i="4"/>
  <c r="B272" i="4" s="1"/>
  <c r="A271" i="4"/>
  <c r="B271" i="4" s="1"/>
  <c r="A270" i="4"/>
  <c r="B270" i="4" s="1"/>
  <c r="A269" i="4"/>
  <c r="B269" i="4" s="1"/>
  <c r="A268" i="4"/>
  <c r="B268" i="4" s="1"/>
  <c r="A267" i="4"/>
  <c r="B267" i="4" s="1"/>
  <c r="A266" i="4"/>
  <c r="B266" i="4" s="1"/>
  <c r="A265" i="4"/>
  <c r="B265" i="4" s="1"/>
  <c r="A264" i="4"/>
  <c r="B264" i="4" s="1"/>
  <c r="A263" i="4"/>
  <c r="B263" i="4" s="1"/>
  <c r="A262" i="4"/>
  <c r="B262" i="4" s="1"/>
  <c r="A261" i="4"/>
  <c r="B261" i="4" s="1"/>
  <c r="A260" i="4"/>
  <c r="B260" i="4" s="1"/>
  <c r="A259" i="4"/>
  <c r="B259" i="4" s="1"/>
  <c r="A258" i="4"/>
  <c r="B258" i="4" s="1"/>
  <c r="A257" i="4"/>
  <c r="B257" i="4" s="1"/>
  <c r="A256" i="4"/>
  <c r="B256" i="4" s="1"/>
  <c r="A255" i="4"/>
  <c r="B255" i="4" s="1"/>
  <c r="A254" i="4"/>
  <c r="B254" i="4" s="1"/>
  <c r="A253" i="4"/>
  <c r="B253" i="4" s="1"/>
  <c r="A252" i="4"/>
  <c r="B252" i="4" s="1"/>
  <c r="A251" i="4"/>
  <c r="B251" i="4" s="1"/>
  <c r="A250" i="4"/>
  <c r="B250" i="4" s="1"/>
  <c r="A249" i="4"/>
  <c r="B249" i="4" s="1"/>
  <c r="A248" i="4"/>
  <c r="B248" i="4" s="1"/>
  <c r="A247" i="4"/>
  <c r="B247" i="4" s="1"/>
  <c r="A246" i="4"/>
  <c r="B246" i="4" s="1"/>
  <c r="A245" i="4"/>
  <c r="B245" i="4" s="1"/>
  <c r="A244" i="4"/>
  <c r="B244" i="4" s="1"/>
  <c r="A243" i="4"/>
  <c r="B243" i="4" s="1"/>
  <c r="A242" i="4"/>
  <c r="B242" i="4" s="1"/>
  <c r="A241" i="4"/>
  <c r="B241" i="4" s="1"/>
  <c r="A240" i="4"/>
  <c r="B240" i="4" s="1"/>
  <c r="A239" i="4"/>
  <c r="B239" i="4" s="1"/>
  <c r="A238" i="4"/>
  <c r="B238" i="4" s="1"/>
  <c r="A237" i="4"/>
  <c r="B237" i="4" s="1"/>
  <c r="A236" i="4"/>
  <c r="B236" i="4" s="1"/>
  <c r="A235" i="4"/>
  <c r="B235" i="4" s="1"/>
  <c r="A234" i="4"/>
  <c r="B234" i="4" s="1"/>
  <c r="A233" i="4"/>
  <c r="B233" i="4" s="1"/>
  <c r="A232" i="4"/>
  <c r="B232" i="4" s="1"/>
  <c r="A231" i="4"/>
  <c r="B231" i="4" s="1"/>
  <c r="A230" i="4"/>
  <c r="B230" i="4" s="1"/>
  <c r="A229" i="4"/>
  <c r="B229" i="4" s="1"/>
  <c r="A228" i="4"/>
  <c r="B228" i="4" s="1"/>
  <c r="A227" i="4"/>
  <c r="B227" i="4" s="1"/>
  <c r="A226" i="4"/>
  <c r="B226" i="4" s="1"/>
  <c r="A225" i="4"/>
  <c r="B225" i="4" s="1"/>
  <c r="A224" i="4"/>
  <c r="B224" i="4" s="1"/>
  <c r="A223" i="4"/>
  <c r="B223" i="4" s="1"/>
  <c r="A222" i="4"/>
  <c r="B222" i="4" s="1"/>
  <c r="A221" i="4"/>
  <c r="B221" i="4" s="1"/>
  <c r="A220" i="4"/>
  <c r="B220" i="4" s="1"/>
  <c r="A219" i="4"/>
  <c r="B219" i="4" s="1"/>
  <c r="A218" i="4"/>
  <c r="B218" i="4" s="1"/>
  <c r="A217" i="4"/>
  <c r="B217" i="4" s="1"/>
  <c r="A216" i="4"/>
  <c r="B216" i="4" s="1"/>
  <c r="A215" i="4"/>
  <c r="B215" i="4" s="1"/>
  <c r="A214" i="4"/>
  <c r="B214" i="4" s="1"/>
  <c r="A213" i="4"/>
  <c r="B213" i="4" s="1"/>
  <c r="A212" i="4"/>
  <c r="B212" i="4" s="1"/>
  <c r="A211" i="4"/>
  <c r="B211" i="4" s="1"/>
  <c r="A210" i="4"/>
  <c r="B210" i="4" s="1"/>
  <c r="A209" i="4"/>
  <c r="B209" i="4" s="1"/>
  <c r="A208" i="4"/>
  <c r="B208" i="4" s="1"/>
  <c r="A207" i="4"/>
  <c r="B207" i="4" s="1"/>
  <c r="A206" i="4"/>
  <c r="B206" i="4" s="1"/>
  <c r="A205" i="4"/>
  <c r="B205" i="4" s="1"/>
  <c r="A204" i="4"/>
  <c r="B204" i="4" s="1"/>
  <c r="A203" i="4"/>
  <c r="B203" i="4" s="1"/>
  <c r="A202" i="4"/>
  <c r="B202" i="4" s="1"/>
  <c r="A201" i="4"/>
  <c r="B201" i="4" s="1"/>
  <c r="A200" i="4"/>
  <c r="B200" i="4" s="1"/>
  <c r="A199" i="4"/>
  <c r="B199" i="4" s="1"/>
  <c r="A198" i="4"/>
  <c r="B198" i="4" s="1"/>
  <c r="A197" i="4"/>
  <c r="B197" i="4" s="1"/>
  <c r="A196" i="4"/>
  <c r="B196" i="4" s="1"/>
  <c r="A195" i="4"/>
  <c r="B195" i="4" s="1"/>
  <c r="A194" i="4"/>
  <c r="B194" i="4" s="1"/>
  <c r="A193" i="4"/>
  <c r="B193" i="4" s="1"/>
  <c r="A192" i="4"/>
  <c r="B192" i="4" s="1"/>
  <c r="A191" i="4"/>
  <c r="B191" i="4" s="1"/>
  <c r="A190" i="4"/>
  <c r="B190" i="4" s="1"/>
  <c r="A189" i="4"/>
  <c r="B189" i="4" s="1"/>
  <c r="A188" i="4"/>
  <c r="B188" i="4" s="1"/>
  <c r="A187" i="4"/>
  <c r="B187" i="4" s="1"/>
  <c r="A186" i="4"/>
  <c r="B186" i="4" s="1"/>
  <c r="A185" i="4"/>
  <c r="B185" i="4" s="1"/>
  <c r="A184" i="4"/>
  <c r="B184" i="4" s="1"/>
  <c r="A183" i="4"/>
  <c r="B183" i="4" s="1"/>
  <c r="A182" i="4"/>
  <c r="B182" i="4" s="1"/>
  <c r="A181" i="4"/>
  <c r="B181" i="4" s="1"/>
  <c r="A180" i="4"/>
  <c r="B180" i="4" s="1"/>
  <c r="A179" i="4"/>
  <c r="B179" i="4" s="1"/>
  <c r="A178" i="4"/>
  <c r="B178" i="4" s="1"/>
  <c r="A177" i="4"/>
  <c r="B177" i="4" s="1"/>
  <c r="A176" i="4"/>
  <c r="B176" i="4" s="1"/>
  <c r="A175" i="4"/>
  <c r="B175" i="4" s="1"/>
  <c r="A174" i="4"/>
  <c r="B174" i="4" s="1"/>
  <c r="A173" i="4"/>
  <c r="B173" i="4" s="1"/>
  <c r="A172" i="4"/>
  <c r="B172" i="4" s="1"/>
  <c r="A171" i="4"/>
  <c r="B171" i="4" s="1"/>
  <c r="A170" i="4"/>
  <c r="B170" i="4" s="1"/>
  <c r="A169" i="4"/>
  <c r="B169" i="4" s="1"/>
  <c r="A168" i="4"/>
  <c r="B168" i="4" s="1"/>
  <c r="A167" i="4"/>
  <c r="B167" i="4" s="1"/>
  <c r="A166" i="4"/>
  <c r="B166" i="4" s="1"/>
  <c r="A165" i="4"/>
  <c r="B165" i="4" s="1"/>
  <c r="A164" i="4"/>
  <c r="B164" i="4" s="1"/>
  <c r="A163" i="4"/>
  <c r="B163" i="4" s="1"/>
  <c r="A162" i="4"/>
  <c r="B162" i="4" s="1"/>
  <c r="A161" i="4"/>
  <c r="B161" i="4" s="1"/>
  <c r="A160" i="4"/>
  <c r="B160" i="4" s="1"/>
  <c r="A159" i="4"/>
  <c r="B159" i="4" s="1"/>
  <c r="A158" i="4"/>
  <c r="B158" i="4" s="1"/>
  <c r="A157" i="4"/>
  <c r="B157" i="4" s="1"/>
  <c r="A156" i="4"/>
  <c r="B156" i="4" s="1"/>
  <c r="A155" i="4"/>
  <c r="B155" i="4" s="1"/>
  <c r="A154" i="4"/>
  <c r="B154" i="4" s="1"/>
  <c r="A153" i="4"/>
  <c r="B153" i="4" s="1"/>
  <c r="A152" i="4"/>
  <c r="B152" i="4" s="1"/>
  <c r="A151" i="4"/>
  <c r="B151" i="4" s="1"/>
  <c r="A150" i="4"/>
  <c r="B150" i="4" s="1"/>
  <c r="A149" i="4"/>
  <c r="B149" i="4" s="1"/>
  <c r="A148" i="4"/>
  <c r="B148" i="4" s="1"/>
  <c r="A147" i="4"/>
  <c r="B147" i="4" s="1"/>
  <c r="A146" i="4"/>
  <c r="B146" i="4" s="1"/>
  <c r="A145" i="4"/>
  <c r="B145" i="4" s="1"/>
  <c r="A144" i="4"/>
  <c r="B144" i="4" s="1"/>
  <c r="A143" i="4"/>
  <c r="B143" i="4" s="1"/>
  <c r="A142" i="4"/>
  <c r="B142" i="4" s="1"/>
  <c r="A141" i="4"/>
  <c r="B141" i="4" s="1"/>
  <c r="A140" i="4"/>
  <c r="B140" i="4" s="1"/>
  <c r="A139" i="4"/>
  <c r="B139" i="4" s="1"/>
  <c r="A138" i="4"/>
  <c r="B138" i="4" s="1"/>
  <c r="A137" i="4"/>
  <c r="B137" i="4" s="1"/>
  <c r="A136" i="4"/>
  <c r="B136" i="4" s="1"/>
  <c r="A135" i="4"/>
  <c r="B135" i="4" s="1"/>
  <c r="A134" i="4"/>
  <c r="B134" i="4" s="1"/>
  <c r="A133" i="4"/>
  <c r="B133" i="4" s="1"/>
  <c r="A132" i="4"/>
  <c r="B132" i="4" s="1"/>
  <c r="A131" i="4"/>
  <c r="B131" i="4" s="1"/>
  <c r="A130" i="4"/>
  <c r="B130" i="4" s="1"/>
  <c r="A129" i="4"/>
  <c r="B129" i="4" s="1"/>
  <c r="A128" i="4"/>
  <c r="B128" i="4" s="1"/>
  <c r="A127" i="4"/>
  <c r="B127" i="4" s="1"/>
  <c r="A126" i="4"/>
  <c r="B126" i="4" s="1"/>
  <c r="A125" i="4"/>
  <c r="B125" i="4" s="1"/>
  <c r="A124" i="4"/>
  <c r="B124" i="4" s="1"/>
  <c r="A123" i="4"/>
  <c r="B123" i="4" s="1"/>
  <c r="A122" i="4"/>
  <c r="B122" i="4" s="1"/>
  <c r="A121" i="4"/>
  <c r="B121" i="4" s="1"/>
  <c r="A120" i="4"/>
  <c r="B120" i="4" s="1"/>
  <c r="A119" i="4"/>
  <c r="B119" i="4" s="1"/>
  <c r="A118" i="4"/>
  <c r="B118" i="4" s="1"/>
  <c r="A117" i="4"/>
  <c r="B117" i="4" s="1"/>
  <c r="A116" i="4"/>
  <c r="B116" i="4" s="1"/>
  <c r="A115" i="4"/>
  <c r="B115" i="4" s="1"/>
  <c r="A114" i="4"/>
  <c r="B114" i="4" s="1"/>
  <c r="A113" i="4"/>
  <c r="B113" i="4" s="1"/>
  <c r="A112" i="4"/>
  <c r="B112" i="4" s="1"/>
  <c r="A111" i="4"/>
  <c r="B111" i="4" s="1"/>
  <c r="A110" i="4"/>
  <c r="B110" i="4" s="1"/>
  <c r="A109" i="4"/>
  <c r="B109" i="4" s="1"/>
  <c r="A108" i="4"/>
  <c r="B108" i="4" s="1"/>
  <c r="A107" i="4"/>
  <c r="B107" i="4" s="1"/>
  <c r="A106" i="4"/>
  <c r="B106" i="4" s="1"/>
  <c r="A105" i="4"/>
  <c r="B105" i="4" s="1"/>
  <c r="A104" i="4"/>
  <c r="B104" i="4" s="1"/>
  <c r="A103" i="4"/>
  <c r="B103" i="4" s="1"/>
  <c r="A102" i="4"/>
  <c r="B102" i="4" s="1"/>
  <c r="A101" i="4"/>
  <c r="B101" i="4" s="1"/>
  <c r="A100" i="4"/>
  <c r="B100" i="4" s="1"/>
  <c r="A99" i="4"/>
  <c r="B99" i="4" s="1"/>
  <c r="A98" i="4"/>
  <c r="B98" i="4" s="1"/>
  <c r="A97" i="4"/>
  <c r="B97" i="4" s="1"/>
  <c r="A96" i="4"/>
  <c r="B96" i="4" s="1"/>
  <c r="A95" i="4"/>
  <c r="B95" i="4" s="1"/>
  <c r="A94" i="4"/>
  <c r="B94" i="4" s="1"/>
  <c r="A93" i="4"/>
  <c r="B93" i="4" s="1"/>
  <c r="A92" i="4"/>
  <c r="B92" i="4" s="1"/>
  <c r="A91" i="4"/>
  <c r="B91" i="4" s="1"/>
  <c r="A90" i="4"/>
  <c r="B90" i="4" s="1"/>
  <c r="A89" i="4"/>
  <c r="B89" i="4" s="1"/>
  <c r="A88" i="4"/>
  <c r="B88" i="4" s="1"/>
  <c r="A87" i="4"/>
  <c r="B87" i="4" s="1"/>
  <c r="A86" i="4"/>
  <c r="B86" i="4" s="1"/>
  <c r="A85" i="4"/>
  <c r="B85" i="4" s="1"/>
  <c r="A84" i="4"/>
  <c r="B84" i="4" s="1"/>
  <c r="A83" i="4"/>
  <c r="B83" i="4" s="1"/>
  <c r="A82" i="4"/>
  <c r="B82" i="4" s="1"/>
  <c r="A81" i="4"/>
  <c r="B81" i="4" s="1"/>
  <c r="A80" i="4"/>
  <c r="B80" i="4" s="1"/>
  <c r="A79" i="4"/>
  <c r="B79" i="4" s="1"/>
  <c r="A78" i="4"/>
  <c r="B78" i="4" s="1"/>
  <c r="A77" i="4"/>
  <c r="B77" i="4" s="1"/>
  <c r="A76" i="4"/>
  <c r="B76" i="4" s="1"/>
  <c r="A75" i="4"/>
  <c r="B75" i="4" s="1"/>
  <c r="A74" i="4"/>
  <c r="B74" i="4" s="1"/>
  <c r="A73" i="4"/>
  <c r="B73" i="4" s="1"/>
  <c r="A72" i="4"/>
  <c r="B72" i="4" s="1"/>
  <c r="A71" i="4"/>
  <c r="B71" i="4" s="1"/>
  <c r="A70" i="4"/>
  <c r="B70" i="4" s="1"/>
  <c r="A69" i="4"/>
  <c r="B69" i="4" s="1"/>
  <c r="A68" i="4"/>
  <c r="B68" i="4" s="1"/>
  <c r="A67" i="4"/>
  <c r="B67" i="4" s="1"/>
  <c r="A66" i="4"/>
  <c r="B66" i="4" s="1"/>
  <c r="A65" i="4"/>
  <c r="B65" i="4" s="1"/>
  <c r="A64" i="4"/>
  <c r="B64" i="4" s="1"/>
  <c r="A63" i="4"/>
  <c r="B63" i="4" s="1"/>
  <c r="A62" i="4"/>
  <c r="B62" i="4" s="1"/>
  <c r="A61" i="4"/>
  <c r="B61" i="4" s="1"/>
  <c r="A60" i="4"/>
  <c r="B60" i="4" s="1"/>
  <c r="A59" i="4"/>
  <c r="B59" i="4" s="1"/>
  <c r="A58" i="4"/>
  <c r="B58" i="4" s="1"/>
  <c r="A57" i="4"/>
  <c r="B57" i="4" s="1"/>
  <c r="A56" i="4"/>
  <c r="B56" i="4" s="1"/>
  <c r="A55" i="4"/>
  <c r="B55" i="4" s="1"/>
  <c r="A54" i="4"/>
  <c r="B54" i="4" s="1"/>
  <c r="A53" i="4"/>
  <c r="B53" i="4" s="1"/>
  <c r="A52" i="4"/>
  <c r="B52" i="4" s="1"/>
  <c r="A51" i="4"/>
  <c r="B51" i="4" s="1"/>
  <c r="A50" i="4"/>
  <c r="B50" i="4" s="1"/>
  <c r="A49" i="4"/>
  <c r="B49" i="4" s="1"/>
  <c r="A48" i="4"/>
  <c r="B48" i="4" s="1"/>
  <c r="A47" i="4"/>
  <c r="B47" i="4" s="1"/>
  <c r="A46" i="4"/>
  <c r="B46" i="4" s="1"/>
  <c r="A45" i="4"/>
  <c r="B45" i="4" s="1"/>
  <c r="A44" i="4"/>
  <c r="B44" i="4" s="1"/>
  <c r="A43" i="4"/>
  <c r="B43" i="4" s="1"/>
  <c r="A42" i="4"/>
  <c r="B42" i="4" s="1"/>
  <c r="A41" i="4"/>
  <c r="B41" i="4" s="1"/>
  <c r="A40" i="4"/>
  <c r="B40" i="4" s="1"/>
  <c r="A39" i="4"/>
  <c r="B39" i="4" s="1"/>
  <c r="A38" i="4"/>
  <c r="B38" i="4" s="1"/>
  <c r="A37" i="4"/>
  <c r="B37" i="4" s="1"/>
  <c r="A36" i="4"/>
  <c r="B36" i="4" s="1"/>
  <c r="A35" i="4"/>
  <c r="B35" i="4" s="1"/>
  <c r="A34" i="4"/>
  <c r="B34" i="4" s="1"/>
  <c r="A33" i="4"/>
  <c r="B33" i="4" s="1"/>
  <c r="A32" i="4"/>
  <c r="B32" i="4" s="1"/>
  <c r="A31" i="4"/>
  <c r="B31" i="4" s="1"/>
  <c r="A30" i="4"/>
  <c r="B30" i="4" s="1"/>
  <c r="A29" i="4"/>
  <c r="B29" i="4" s="1"/>
  <c r="A28" i="4"/>
  <c r="B28" i="4" s="1"/>
  <c r="A27" i="4"/>
  <c r="B27" i="4" s="1"/>
  <c r="A26" i="4"/>
  <c r="B26" i="4" s="1"/>
  <c r="A25" i="4"/>
  <c r="B25" i="4" s="1"/>
  <c r="A24" i="4"/>
  <c r="B24" i="4" s="1"/>
  <c r="A23" i="4"/>
  <c r="B23" i="4" s="1"/>
  <c r="A22" i="4"/>
  <c r="B22" i="4" s="1"/>
  <c r="A21" i="4"/>
  <c r="B21" i="4" s="1"/>
  <c r="A20" i="4"/>
  <c r="B20" i="4" s="1"/>
  <c r="A19" i="4"/>
  <c r="B19" i="4" s="1"/>
  <c r="A18" i="4"/>
  <c r="B18" i="4" s="1"/>
  <c r="A17" i="4"/>
  <c r="B17" i="4" s="1"/>
  <c r="A16" i="4"/>
  <c r="B16" i="4" s="1"/>
  <c r="A15" i="4"/>
  <c r="B15" i="4" s="1"/>
  <c r="A14" i="4"/>
  <c r="B14" i="4" s="1"/>
  <c r="A13" i="4"/>
  <c r="B13" i="4" s="1"/>
  <c r="A12" i="4"/>
  <c r="B12" i="4" s="1"/>
  <c r="A11" i="4"/>
  <c r="B11" i="4" s="1"/>
  <c r="A10" i="4"/>
  <c r="B10" i="4" s="1"/>
  <c r="A9" i="4"/>
  <c r="B9" i="4" s="1"/>
  <c r="A8" i="4"/>
  <c r="B8" i="4" s="1"/>
  <c r="A7" i="4"/>
  <c r="B7" i="4" s="1"/>
  <c r="A6" i="4"/>
  <c r="B6" i="4" s="1"/>
  <c r="A5" i="4"/>
  <c r="B5" i="4" s="1"/>
  <c r="A4" i="4"/>
  <c r="B4" i="4" s="1"/>
  <c r="A3" i="4"/>
  <c r="B3" i="4" s="1"/>
  <c r="A2" i="4"/>
  <c r="B2" i="4" s="1"/>
  <c r="H4" i="2"/>
  <c r="H3" i="2"/>
  <c r="H8" i="2"/>
  <c r="H7" i="2"/>
  <c r="H2" i="2"/>
  <c r="H5" i="2"/>
  <c r="H6" i="2"/>
  <c r="H9" i="2"/>
  <c r="A66" i="5" l="1"/>
  <c r="U3421" i="3" a="1"/>
  <c r="U3421" i="3" s="1"/>
  <c r="U3317" i="3" a="1"/>
  <c r="U3317" i="3" s="1"/>
  <c r="U3109" i="3" a="1"/>
  <c r="U3109" i="3" s="1"/>
  <c r="U2997" i="3" a="1"/>
  <c r="U2997" i="3" s="1"/>
  <c r="U2885" i="3" a="1"/>
  <c r="U2885" i="3" s="1"/>
  <c r="U3261" i="3" a="1"/>
  <c r="U3261" i="3" s="1"/>
  <c r="U3165" i="3" a="1"/>
  <c r="U3165" i="3" s="1"/>
  <c r="U3021" i="3" a="1"/>
  <c r="U3021" i="3" s="1"/>
  <c r="U2861" i="3" a="1"/>
  <c r="U2861" i="3" s="1"/>
  <c r="U3397" i="3" a="1"/>
  <c r="U3397" i="3" s="1"/>
  <c r="U3357" i="3" a="1"/>
  <c r="U3357" i="3" s="1"/>
  <c r="U3325" i="3" a="1"/>
  <c r="U3325" i="3" s="1"/>
  <c r="U3269" i="3" a="1"/>
  <c r="U3269" i="3" s="1"/>
  <c r="U3213" i="3" a="1"/>
  <c r="U3213" i="3" s="1"/>
  <c r="U3181" i="3" a="1"/>
  <c r="U3181" i="3" s="1"/>
  <c r="U3141" i="3" a="1"/>
  <c r="U3141" i="3" s="1"/>
  <c r="U3101" i="3" a="1"/>
  <c r="U3101" i="3" s="1"/>
  <c r="U3013" i="3" a="1"/>
  <c r="U3013" i="3" s="1"/>
  <c r="U2965" i="3" a="1"/>
  <c r="U2965" i="3" s="1"/>
  <c r="U2877" i="3" a="1"/>
  <c r="U2877" i="3" s="1"/>
  <c r="U3437" i="3" a="1"/>
  <c r="U3437" i="3" s="1"/>
  <c r="U3309" i="3" a="1"/>
  <c r="U3309" i="3" s="1"/>
  <c r="U3125" i="3" a="1"/>
  <c r="U3125" i="3" s="1"/>
  <c r="U3413" i="3" a="1"/>
  <c r="U3413" i="3" s="1"/>
  <c r="U3341" i="3" a="1"/>
  <c r="U3341" i="3" s="1"/>
  <c r="U3293" i="3" a="1"/>
  <c r="U3293" i="3" s="1"/>
  <c r="U3253" i="3" a="1"/>
  <c r="U3253" i="3" s="1"/>
  <c r="U3133" i="3" a="1"/>
  <c r="U3133" i="3" s="1"/>
  <c r="U3077" i="3" a="1"/>
  <c r="U3077" i="3" s="1"/>
  <c r="U2949" i="3" a="1"/>
  <c r="U2949" i="3" s="1"/>
  <c r="U2869" i="3" a="1"/>
  <c r="U2869" i="3" s="1"/>
  <c r="U2781" i="3" a="1"/>
  <c r="U2781" i="3" s="1"/>
  <c r="U3485" i="3" a="1"/>
  <c r="U3485" i="3" s="1"/>
  <c r="U3389" i="3" a="1"/>
  <c r="U3389" i="3" s="1"/>
  <c r="U3277" i="3" a="1"/>
  <c r="U3277" i="3" s="1"/>
  <c r="U3245" i="3" a="1"/>
  <c r="U3245" i="3" s="1"/>
  <c r="U3205" i="3" a="1"/>
  <c r="U3205" i="3" s="1"/>
  <c r="U3189" i="3" a="1"/>
  <c r="U3189" i="3" s="1"/>
  <c r="U3149" i="3" a="1"/>
  <c r="U3149" i="3" s="1"/>
  <c r="U3085" i="3" a="1"/>
  <c r="U3085" i="3" s="1"/>
  <c r="U3045" i="3" a="1"/>
  <c r="U3045" i="3" s="1"/>
  <c r="U2989" i="3" a="1"/>
  <c r="U2989" i="3" s="1"/>
  <c r="U2957" i="3" a="1"/>
  <c r="U2957" i="3" s="1"/>
  <c r="U2925" i="3" a="1"/>
  <c r="U2925" i="3" s="1"/>
  <c r="U2893" i="3" a="1"/>
  <c r="U2893" i="3" s="1"/>
  <c r="U2821" i="3" a="1"/>
  <c r="U2821" i="3" s="1"/>
  <c r="U2773" i="3" a="1"/>
  <c r="U2773" i="3" s="1"/>
  <c r="U3405" i="3" a="1"/>
  <c r="U3405" i="3" s="1"/>
  <c r="U3349" i="3" a="1"/>
  <c r="U3349" i="3" s="1"/>
  <c r="U3301" i="3" a="1"/>
  <c r="U3301" i="3" s="1"/>
  <c r="U3229" i="3" a="1"/>
  <c r="U3229" i="3" s="1"/>
  <c r="U3197" i="3" a="1"/>
  <c r="U3197" i="3" s="1"/>
  <c r="U3157" i="3" a="1"/>
  <c r="U3157" i="3" s="1"/>
  <c r="U3117" i="3" a="1"/>
  <c r="U3117" i="3" s="1"/>
  <c r="U3069" i="3" a="1"/>
  <c r="U3069" i="3" s="1"/>
  <c r="U3029" i="3" a="1"/>
  <c r="U3029" i="3" s="1"/>
  <c r="U2973" i="3" a="1"/>
  <c r="U2973" i="3" s="1"/>
  <c r="U2853" i="3" a="1"/>
  <c r="U2853" i="3" s="1"/>
  <c r="U2797" i="3" a="1"/>
  <c r="U2797" i="3" s="1"/>
  <c r="U3449" i="3" a="1"/>
  <c r="U3449" i="3" s="1"/>
  <c r="U3353" i="3" a="1"/>
  <c r="U3353" i="3" s="1"/>
  <c r="U3281" i="3" a="1"/>
  <c r="U3281" i="3" s="1"/>
  <c r="U3193" i="3" a="1"/>
  <c r="U3193" i="3" s="1"/>
  <c r="U3121" i="3" a="1"/>
  <c r="U3121" i="3" s="1"/>
  <c r="U3041" i="3" a="1"/>
  <c r="U3041" i="3" s="1"/>
  <c r="U2953" i="3" a="1"/>
  <c r="U2953" i="3" s="1"/>
  <c r="U2833" i="3" a="1"/>
  <c r="U2833" i="3" s="1"/>
  <c r="U2745" i="3" a="1"/>
  <c r="U2745" i="3" s="1"/>
  <c r="U2673" i="3" a="1"/>
  <c r="U2673" i="3" s="1"/>
  <c r="U2569" i="3" a="1"/>
  <c r="U2569" i="3" s="1"/>
  <c r="U2521" i="3" a="1"/>
  <c r="U2521" i="3" s="1"/>
  <c r="U3481" i="3" a="1"/>
  <c r="U3481" i="3" s="1"/>
  <c r="U3457" i="3" a="1"/>
  <c r="U3457" i="3" s="1"/>
  <c r="U3425" i="3" a="1"/>
  <c r="U3425" i="3" s="1"/>
  <c r="U3401" i="3" a="1"/>
  <c r="U3401" i="3" s="1"/>
  <c r="U3377" i="3" a="1"/>
  <c r="U3377" i="3" s="1"/>
  <c r="U3345" i="3" a="1"/>
  <c r="U3345" i="3" s="1"/>
  <c r="U3329" i="3" a="1"/>
  <c r="U3329" i="3" s="1"/>
  <c r="U3305" i="3" a="1"/>
  <c r="U3305" i="3" s="1"/>
  <c r="U3265" i="3" a="1"/>
  <c r="U3265" i="3" s="1"/>
  <c r="U3225" i="3" a="1"/>
  <c r="U3225" i="3" s="1"/>
  <c r="U3209" i="3" a="1"/>
  <c r="U3209" i="3" s="1"/>
  <c r="U3177" i="3" a="1"/>
  <c r="U3177" i="3" s="1"/>
  <c r="U3129" i="3" a="1"/>
  <c r="U3129" i="3" s="1"/>
  <c r="U3105" i="3" a="1"/>
  <c r="U3105" i="3" s="1"/>
  <c r="U3089" i="3" a="1"/>
  <c r="U3089" i="3" s="1"/>
  <c r="U3065" i="3" a="1"/>
  <c r="U3065" i="3" s="1"/>
  <c r="U3033" i="3" a="1"/>
  <c r="U3033" i="3" s="1"/>
  <c r="U3001" i="3" a="1"/>
  <c r="U3001" i="3" s="1"/>
  <c r="U2977" i="3" a="1"/>
  <c r="U2977" i="3" s="1"/>
  <c r="U2945" i="3" a="1"/>
  <c r="U2945" i="3" s="1"/>
  <c r="U2913" i="3" a="1"/>
  <c r="U2913" i="3" s="1"/>
  <c r="U2889" i="3" a="1"/>
  <c r="U2889" i="3" s="1"/>
  <c r="U2849" i="3" a="1"/>
  <c r="U2849" i="3" s="1"/>
  <c r="U2825" i="3" a="1"/>
  <c r="U2825" i="3" s="1"/>
  <c r="U2793" i="3" a="1"/>
  <c r="U2793" i="3" s="1"/>
  <c r="U2769" i="3" a="1"/>
  <c r="U2769" i="3" s="1"/>
  <c r="U2729" i="3" a="1"/>
  <c r="U2729" i="3" s="1"/>
  <c r="U2705" i="3" a="1"/>
  <c r="U2705" i="3" s="1"/>
  <c r="U2657" i="3" a="1"/>
  <c r="U2657" i="3" s="1"/>
  <c r="U2641" i="3" a="1"/>
  <c r="U2641" i="3" s="1"/>
  <c r="U2617" i="3" a="1"/>
  <c r="U2617" i="3" s="1"/>
  <c r="U2553" i="3" a="1"/>
  <c r="U2553" i="3" s="1"/>
  <c r="U3465" i="3" a="1"/>
  <c r="U3465" i="3" s="1"/>
  <c r="U3441" i="3" a="1"/>
  <c r="U3441" i="3" s="1"/>
  <c r="U3409" i="3" a="1"/>
  <c r="U3409" i="3" s="1"/>
  <c r="U3385" i="3" a="1"/>
  <c r="U3385" i="3" s="1"/>
  <c r="U3361" i="3" a="1"/>
  <c r="U3361" i="3" s="1"/>
  <c r="U3313" i="3" a="1"/>
  <c r="U3313" i="3" s="1"/>
  <c r="U3297" i="3" a="1"/>
  <c r="U3297" i="3" s="1"/>
  <c r="U3257" i="3" a="1"/>
  <c r="U3257" i="3" s="1"/>
  <c r="U3233" i="3" a="1"/>
  <c r="U3233" i="3" s="1"/>
  <c r="U3201" i="3" a="1"/>
  <c r="U3201" i="3" s="1"/>
  <c r="U3169" i="3" a="1"/>
  <c r="U3169" i="3" s="1"/>
  <c r="U3145" i="3" a="1"/>
  <c r="U3145" i="3" s="1"/>
  <c r="U3113" i="3" a="1"/>
  <c r="U3113" i="3" s="1"/>
  <c r="U3081" i="3" a="1"/>
  <c r="U3081" i="3" s="1"/>
  <c r="U3025" i="3" a="1"/>
  <c r="U3025" i="3" s="1"/>
  <c r="U3009" i="3" a="1"/>
  <c r="U3009" i="3" s="1"/>
  <c r="U2985" i="3" a="1"/>
  <c r="U2985" i="3" s="1"/>
  <c r="U2937" i="3" a="1"/>
  <c r="U2937" i="3" s="1"/>
  <c r="U2905" i="3" a="1"/>
  <c r="U2905" i="3" s="1"/>
  <c r="U2865" i="3" a="1"/>
  <c r="U2865" i="3" s="1"/>
  <c r="U2841" i="3" a="1"/>
  <c r="U2841" i="3" s="1"/>
  <c r="U2817" i="3" a="1"/>
  <c r="U2817" i="3" s="1"/>
  <c r="U2801" i="3" a="1"/>
  <c r="U2801" i="3" s="1"/>
  <c r="U2761" i="3" a="1"/>
  <c r="U2761" i="3" s="1"/>
  <c r="U2737" i="3" a="1"/>
  <c r="U2737" i="3" s="1"/>
  <c r="U2713" i="3" a="1"/>
  <c r="U2713" i="3" s="1"/>
  <c r="U2689" i="3" a="1"/>
  <c r="U2689" i="3" s="1"/>
  <c r="U2625" i="3" a="1"/>
  <c r="U2625" i="3" s="1"/>
  <c r="U2577" i="3" a="1"/>
  <c r="U2577" i="3" s="1"/>
  <c r="U2537" i="3" a="1"/>
  <c r="U2537" i="3" s="1"/>
  <c r="U3473" i="3" a="1"/>
  <c r="U3473" i="3" s="1"/>
  <c r="U3433" i="3" a="1"/>
  <c r="U3433" i="3" s="1"/>
  <c r="U3417" i="3" a="1"/>
  <c r="U3417" i="3" s="1"/>
  <c r="U3393" i="3" a="1"/>
  <c r="U3393" i="3" s="1"/>
  <c r="U3369" i="3" a="1"/>
  <c r="U3369" i="3" s="1"/>
  <c r="U3337" i="3" a="1"/>
  <c r="U3337" i="3" s="1"/>
  <c r="U3289" i="3" a="1"/>
  <c r="U3289" i="3" s="1"/>
  <c r="U3273" i="3" a="1"/>
  <c r="U3273" i="3" s="1"/>
  <c r="U3241" i="3" a="1"/>
  <c r="U3241" i="3" s="1"/>
  <c r="U3217" i="3" a="1"/>
  <c r="U3217" i="3" s="1"/>
  <c r="U3185" i="3" a="1"/>
  <c r="U3185" i="3" s="1"/>
  <c r="U3153" i="3" a="1"/>
  <c r="U3153" i="3" s="1"/>
  <c r="U3137" i="3" a="1"/>
  <c r="U3137" i="3" s="1"/>
  <c r="U3097" i="3" a="1"/>
  <c r="U3097" i="3" s="1"/>
  <c r="U3073" i="3" a="1"/>
  <c r="U3073" i="3" s="1"/>
  <c r="U3049" i="3" a="1"/>
  <c r="U3049" i="3" s="1"/>
  <c r="U3017" i="3" a="1"/>
  <c r="U3017" i="3" s="1"/>
  <c r="U2993" i="3" a="1"/>
  <c r="U2993" i="3" s="1"/>
  <c r="U2969" i="3" a="1"/>
  <c r="U2969" i="3" s="1"/>
  <c r="U2929" i="3" a="1"/>
  <c r="U2929" i="3" s="1"/>
  <c r="U2897" i="3" a="1"/>
  <c r="U2897" i="3" s="1"/>
  <c r="U2881" i="3" a="1"/>
  <c r="U2881" i="3" s="1"/>
  <c r="U2857" i="3" a="1"/>
  <c r="U2857" i="3" s="1"/>
  <c r="U2809" i="3" a="1"/>
  <c r="U2809" i="3" s="1"/>
  <c r="U2785" i="3" a="1"/>
  <c r="U2785" i="3" s="1"/>
  <c r="U2753" i="3" a="1"/>
  <c r="U2753" i="3" s="1"/>
  <c r="U2721" i="3" a="1"/>
  <c r="U2721" i="3" s="1"/>
  <c r="U2697" i="3" a="1"/>
  <c r="U2697" i="3" s="1"/>
  <c r="U2633" i="3" a="1"/>
  <c r="U2633" i="3" s="1"/>
  <c r="U2609" i="3" a="1"/>
  <c r="U2609" i="3" s="1"/>
  <c r="U2593" i="3" a="1"/>
  <c r="U2593" i="3" s="1"/>
  <c r="U2561" i="3" a="1"/>
  <c r="U2561" i="3" s="1"/>
  <c r="U2457" i="3" a="1"/>
  <c r="U2457" i="3" s="1"/>
  <c r="U2377" i="3" a="1"/>
  <c r="U2377" i="3" s="1"/>
  <c r="U2305" i="3" a="1"/>
  <c r="U2305" i="3" s="1"/>
  <c r="U2217" i="3" a="1"/>
  <c r="U2217" i="3" s="1"/>
  <c r="U2145" i="3" a="1"/>
  <c r="U2145" i="3" s="1"/>
  <c r="U2073" i="3" a="1"/>
  <c r="U2073" i="3" s="1"/>
  <c r="U2001" i="3" a="1"/>
  <c r="U2001" i="3" s="1"/>
  <c r="U1937" i="3" a="1"/>
  <c r="U1937" i="3" s="1"/>
  <c r="U1865" i="3" a="1"/>
  <c r="U1865" i="3" s="1"/>
  <c r="U1793" i="3" a="1"/>
  <c r="U1793" i="3" s="1"/>
  <c r="U1721" i="3" a="1"/>
  <c r="U1721" i="3" s="1"/>
  <c r="U1657" i="3" a="1"/>
  <c r="U1657" i="3" s="1"/>
  <c r="U1577" i="3" a="1"/>
  <c r="U1577" i="3" s="1"/>
  <c r="U1505" i="3" a="1"/>
  <c r="U1505" i="3" s="1"/>
  <c r="U1425" i="3" a="1"/>
  <c r="U1425" i="3" s="1"/>
  <c r="U1289" i="3" a="1"/>
  <c r="U1289" i="3" s="1"/>
  <c r="U1233" i="3" a="1"/>
  <c r="U1233" i="3" s="1"/>
  <c r="U1145" i="3" a="1"/>
  <c r="U1145" i="3" s="1"/>
  <c r="U1089" i="3" a="1"/>
  <c r="U1089" i="3" s="1"/>
  <c r="U1025" i="3" a="1"/>
  <c r="U1025" i="3" s="1"/>
  <c r="U977" i="3" a="1"/>
  <c r="U977" i="3" s="1"/>
  <c r="U921" i="3" a="1"/>
  <c r="U921" i="3" s="1"/>
  <c r="U865" i="3" a="1"/>
  <c r="U865" i="3" s="1"/>
  <c r="U785" i="3" a="1"/>
  <c r="U785" i="3" s="1"/>
  <c r="U689" i="3" a="1"/>
  <c r="U689" i="3" s="1"/>
  <c r="U601" i="3" a="1"/>
  <c r="U601" i="3" s="1"/>
  <c r="U473" i="3" a="1"/>
  <c r="U473" i="3" s="1"/>
  <c r="U409" i="3" a="1"/>
  <c r="U409" i="3" s="1"/>
  <c r="U321" i="3" a="1"/>
  <c r="U321" i="3" s="1"/>
  <c r="U217" i="3" a="1"/>
  <c r="U217" i="3" s="1"/>
  <c r="U9" i="3" a="1"/>
  <c r="U9" i="3" s="1"/>
  <c r="U2513" i="3" a="1"/>
  <c r="U2513" i="3" s="1"/>
  <c r="U2481" i="3" a="1"/>
  <c r="U2481" i="3" s="1"/>
  <c r="U2449" i="3" a="1"/>
  <c r="U2449" i="3" s="1"/>
  <c r="U2409" i="3" a="1"/>
  <c r="U2409" i="3" s="1"/>
  <c r="U2385" i="3" a="1"/>
  <c r="U2385" i="3" s="1"/>
  <c r="U2337" i="3" a="1"/>
  <c r="U2337" i="3" s="1"/>
  <c r="U2313" i="3" a="1"/>
  <c r="U2313" i="3" s="1"/>
  <c r="U2273" i="3" a="1"/>
  <c r="U2273" i="3" s="1"/>
  <c r="U2257" i="3" a="1"/>
  <c r="U2257" i="3" s="1"/>
  <c r="U2233" i="3" a="1"/>
  <c r="U2233" i="3" s="1"/>
  <c r="U2201" i="3" a="1"/>
  <c r="U2201" i="3" s="1"/>
  <c r="U2177" i="3" a="1"/>
  <c r="U2177" i="3" s="1"/>
  <c r="U2153" i="3" a="1"/>
  <c r="U2153" i="3" s="1"/>
  <c r="U2121" i="3" a="1"/>
  <c r="U2121" i="3" s="1"/>
  <c r="U2097" i="3" a="1"/>
  <c r="U2097" i="3" s="1"/>
  <c r="U2057" i="3" a="1"/>
  <c r="U2057" i="3" s="1"/>
  <c r="U2033" i="3" a="1"/>
  <c r="U2033" i="3" s="1"/>
  <c r="U2009" i="3" a="1"/>
  <c r="U2009" i="3" s="1"/>
  <c r="U1977" i="3" a="1"/>
  <c r="U1977" i="3" s="1"/>
  <c r="U1961" i="3" a="1"/>
  <c r="U1961" i="3" s="1"/>
  <c r="U1929" i="3" a="1"/>
  <c r="U1929" i="3" s="1"/>
  <c r="U1873" i="3" a="1"/>
  <c r="U1873" i="3" s="1"/>
  <c r="U1841" i="3" a="1"/>
  <c r="U1841" i="3" s="1"/>
  <c r="U1817" i="3" a="1"/>
  <c r="U1817" i="3" s="1"/>
  <c r="U1785" i="3" a="1"/>
  <c r="U1785" i="3" s="1"/>
  <c r="U1753" i="3" a="1"/>
  <c r="U1753" i="3" s="1"/>
  <c r="U1729" i="3" a="1"/>
  <c r="U1729" i="3" s="1"/>
  <c r="U1697" i="3" a="1"/>
  <c r="U1697" i="3" s="1"/>
  <c r="U1673" i="3" a="1"/>
  <c r="U1673" i="3" s="1"/>
  <c r="U1641" i="3" a="1"/>
  <c r="U1641" i="3" s="1"/>
  <c r="U1617" i="3" a="1"/>
  <c r="U1617" i="3" s="1"/>
  <c r="U1601" i="3" a="1"/>
  <c r="U1601" i="3" s="1"/>
  <c r="U1569" i="3" a="1"/>
  <c r="U1569" i="3" s="1"/>
  <c r="U1545" i="3" a="1"/>
  <c r="U1545" i="3" s="1"/>
  <c r="U1521" i="3" a="1"/>
  <c r="U1521" i="3" s="1"/>
  <c r="U1481" i="3" a="1"/>
  <c r="U1481" i="3" s="1"/>
  <c r="U1457" i="3" a="1"/>
  <c r="U1457" i="3" s="1"/>
  <c r="U1409" i="3" a="1"/>
  <c r="U1409" i="3" s="1"/>
  <c r="U1393" i="3" a="1"/>
  <c r="U1393" i="3" s="1"/>
  <c r="U1361" i="3" a="1"/>
  <c r="U1361" i="3" s="1"/>
  <c r="U1337" i="3" a="1"/>
  <c r="U1337" i="3" s="1"/>
  <c r="U1313" i="3" a="1"/>
  <c r="U1313" i="3" s="1"/>
  <c r="U1257" i="3" a="1"/>
  <c r="U1257" i="3" s="1"/>
  <c r="U1225" i="3" a="1"/>
  <c r="U1225" i="3" s="1"/>
  <c r="U1201" i="3" a="1"/>
  <c r="U1201" i="3" s="1"/>
  <c r="U1169" i="3" a="1"/>
  <c r="U1169" i="3" s="1"/>
  <c r="U1137" i="3" a="1"/>
  <c r="U1137" i="3" s="1"/>
  <c r="U1081" i="3" a="1"/>
  <c r="U1081" i="3" s="1"/>
  <c r="U1057" i="3" a="1"/>
  <c r="U1057" i="3" s="1"/>
  <c r="U857" i="3" a="1"/>
  <c r="U857" i="3" s="1"/>
  <c r="U833" i="3" a="1"/>
  <c r="U833" i="3" s="1"/>
  <c r="U817" i="3" a="1"/>
  <c r="U817" i="3" s="1"/>
  <c r="U777" i="3" a="1"/>
  <c r="U777" i="3" s="1"/>
  <c r="U729" i="3" a="1"/>
  <c r="U729" i="3" s="1"/>
  <c r="U697" i="3" a="1"/>
  <c r="U697" i="3" s="1"/>
  <c r="U641" i="3" a="1"/>
  <c r="U641" i="3" s="1"/>
  <c r="U625" i="3" a="1"/>
  <c r="U625" i="3" s="1"/>
  <c r="U585" i="3" a="1"/>
  <c r="U585" i="3" s="1"/>
  <c r="U545" i="3" a="1"/>
  <c r="U545" i="3" s="1"/>
  <c r="U521" i="3" a="1"/>
  <c r="U521" i="3" s="1"/>
  <c r="U497" i="3" a="1"/>
  <c r="U497" i="3" s="1"/>
  <c r="U465" i="3" a="1"/>
  <c r="U465" i="3" s="1"/>
  <c r="U441" i="3" a="1"/>
  <c r="U441" i="3" s="1"/>
  <c r="U401" i="3" a="1"/>
  <c r="U401" i="3" s="1"/>
  <c r="U385" i="3" a="1"/>
  <c r="U385" i="3" s="1"/>
  <c r="U345" i="3" a="1"/>
  <c r="U345" i="3" s="1"/>
  <c r="U313" i="3" a="1"/>
  <c r="U313" i="3" s="1"/>
  <c r="U281" i="3" a="1"/>
  <c r="U281" i="3" s="1"/>
  <c r="U249" i="3" a="1"/>
  <c r="U249" i="3" s="1"/>
  <c r="U201" i="3" a="1"/>
  <c r="U201" i="3" s="1"/>
  <c r="U177" i="3" a="1"/>
  <c r="U177" i="3" s="1"/>
  <c r="U113" i="3" a="1"/>
  <c r="U113" i="3" s="1"/>
  <c r="U97" i="3" a="1"/>
  <c r="U97" i="3" s="1"/>
  <c r="U73" i="3" a="1"/>
  <c r="U73" i="3" s="1"/>
  <c r="U49" i="3" a="1"/>
  <c r="U49" i="3" s="1"/>
  <c r="U25" i="3" a="1"/>
  <c r="U25" i="3" s="1"/>
  <c r="U3456" i="3" a="1"/>
  <c r="U3456" i="3" s="1"/>
  <c r="U3432" i="3" a="1"/>
  <c r="U3432" i="3" s="1"/>
  <c r="U3344" i="3" a="1"/>
  <c r="U3344" i="3" s="1"/>
  <c r="U2441" i="3" a="1"/>
  <c r="U2441" i="3" s="1"/>
  <c r="U2417" i="3" a="1"/>
  <c r="U2417" i="3" s="1"/>
  <c r="U2361" i="3" a="1"/>
  <c r="U2361" i="3" s="1"/>
  <c r="U2345" i="3" a="1"/>
  <c r="U2345" i="3" s="1"/>
  <c r="U2321" i="3" a="1"/>
  <c r="U2321" i="3" s="1"/>
  <c r="U2281" i="3" a="1"/>
  <c r="U2281" i="3" s="1"/>
  <c r="U2249" i="3" a="1"/>
  <c r="U2249" i="3" s="1"/>
  <c r="U2225" i="3" a="1"/>
  <c r="U2225" i="3" s="1"/>
  <c r="U2193" i="3" a="1"/>
  <c r="U2193" i="3" s="1"/>
  <c r="U2169" i="3" a="1"/>
  <c r="U2169" i="3" s="1"/>
  <c r="U2137" i="3" a="1"/>
  <c r="U2137" i="3" s="1"/>
  <c r="U2105" i="3" a="1"/>
  <c r="U2105" i="3" s="1"/>
  <c r="U2089" i="3" a="1"/>
  <c r="U2089" i="3" s="1"/>
  <c r="U2041" i="3" a="1"/>
  <c r="U2041" i="3" s="1"/>
  <c r="U2017" i="3" a="1"/>
  <c r="U2017" i="3" s="1"/>
  <c r="U1985" i="3" a="1"/>
  <c r="U1985" i="3" s="1"/>
  <c r="U1953" i="3" a="1"/>
  <c r="U1953" i="3" s="1"/>
  <c r="U1921" i="3" a="1"/>
  <c r="U1921" i="3" s="1"/>
  <c r="U1897" i="3" a="1"/>
  <c r="U1897" i="3" s="1"/>
  <c r="U1881" i="3" a="1"/>
  <c r="U1881" i="3" s="1"/>
  <c r="U1849" i="3" a="1"/>
  <c r="U1849" i="3" s="1"/>
  <c r="U1833" i="3" a="1"/>
  <c r="U1833" i="3" s="1"/>
  <c r="U1809" i="3" a="1"/>
  <c r="U1809" i="3" s="1"/>
  <c r="U1777" i="3" a="1"/>
  <c r="U1777" i="3" s="1"/>
  <c r="U1761" i="3" a="1"/>
  <c r="U1761" i="3" s="1"/>
  <c r="U1737" i="3" a="1"/>
  <c r="U1737" i="3" s="1"/>
  <c r="U1705" i="3" a="1"/>
  <c r="U1705" i="3" s="1"/>
  <c r="U1681" i="3" a="1"/>
  <c r="U1681" i="3" s="1"/>
  <c r="U1649" i="3" a="1"/>
  <c r="U1649" i="3" s="1"/>
  <c r="U1625" i="3" a="1"/>
  <c r="U1625" i="3" s="1"/>
  <c r="U1593" i="3" a="1"/>
  <c r="U1593" i="3" s="1"/>
  <c r="U1561" i="3" a="1"/>
  <c r="U1561" i="3" s="1"/>
  <c r="U1537" i="3" a="1"/>
  <c r="U1537" i="3" s="1"/>
  <c r="U1489" i="3" a="1"/>
  <c r="U1489" i="3" s="1"/>
  <c r="U1465" i="3" a="1"/>
  <c r="U1465" i="3" s="1"/>
  <c r="U1417" i="3" a="1"/>
  <c r="U1417" i="3" s="1"/>
  <c r="U1377" i="3" a="1"/>
  <c r="U1377" i="3" s="1"/>
  <c r="U1345" i="3" a="1"/>
  <c r="U1345" i="3" s="1"/>
  <c r="U1321" i="3" a="1"/>
  <c r="U1321" i="3" s="1"/>
  <c r="U1265" i="3" a="1"/>
  <c r="U1265" i="3" s="1"/>
  <c r="U1241" i="3" a="1"/>
  <c r="U1241" i="3" s="1"/>
  <c r="U1217" i="3" a="1"/>
  <c r="U1217" i="3" s="1"/>
  <c r="U1193" i="3" a="1"/>
  <c r="U1193" i="3" s="1"/>
  <c r="U1161" i="3" a="1"/>
  <c r="U1161" i="3" s="1"/>
  <c r="U1129" i="3" a="1"/>
  <c r="U1129" i="3" s="1"/>
  <c r="U1105" i="3" a="1"/>
  <c r="U1105" i="3" s="1"/>
  <c r="U1065" i="3" a="1"/>
  <c r="U1065" i="3" s="1"/>
  <c r="U1049" i="3" a="1"/>
  <c r="U1049" i="3" s="1"/>
  <c r="U1017" i="3" a="1"/>
  <c r="U1017" i="3" s="1"/>
  <c r="U1009" i="3" a="1"/>
  <c r="U1009" i="3" s="1"/>
  <c r="U993" i="3" a="1"/>
  <c r="U993" i="3" s="1"/>
  <c r="U969" i="3" a="1"/>
  <c r="U969" i="3" s="1"/>
  <c r="U945" i="3" a="1"/>
  <c r="U945" i="3" s="1"/>
  <c r="U929" i="3" a="1"/>
  <c r="U929" i="3" s="1"/>
  <c r="U905" i="3" a="1"/>
  <c r="U905" i="3" s="1"/>
  <c r="U889" i="3" a="1"/>
  <c r="U889" i="3" s="1"/>
  <c r="U873" i="3" a="1"/>
  <c r="U873" i="3" s="1"/>
  <c r="U841" i="3" a="1"/>
  <c r="U841" i="3" s="1"/>
  <c r="U809" i="3" a="1"/>
  <c r="U809" i="3" s="1"/>
  <c r="U769" i="3" a="1"/>
  <c r="U769" i="3" s="1"/>
  <c r="U745" i="3" a="1"/>
  <c r="U745" i="3" s="1"/>
  <c r="U713" i="3" a="1"/>
  <c r="U713" i="3" s="1"/>
  <c r="U649" i="3" a="1"/>
  <c r="U649" i="3" s="1"/>
  <c r="U569" i="3" a="1"/>
  <c r="U569" i="3" s="1"/>
  <c r="U529" i="3" a="1"/>
  <c r="U529" i="3" s="1"/>
  <c r="U513" i="3" a="1"/>
  <c r="U513" i="3" s="1"/>
  <c r="U457" i="3" a="1"/>
  <c r="U457" i="3" s="1"/>
  <c r="U433" i="3" a="1"/>
  <c r="U433" i="3" s="1"/>
  <c r="U377" i="3" a="1"/>
  <c r="U377" i="3" s="1"/>
  <c r="U361" i="3" a="1"/>
  <c r="U361" i="3" s="1"/>
  <c r="U329" i="3" a="1"/>
  <c r="U329" i="3" s="1"/>
  <c r="U297" i="3" a="1"/>
  <c r="U297" i="3" s="1"/>
  <c r="U265" i="3" a="1"/>
  <c r="U265" i="3" s="1"/>
  <c r="U241" i="3" a="1"/>
  <c r="U241" i="3" s="1"/>
  <c r="U209" i="3" a="1"/>
  <c r="U209" i="3" s="1"/>
  <c r="U185" i="3" a="1"/>
  <c r="U185" i="3" s="1"/>
  <c r="U145" i="3" a="1"/>
  <c r="U145" i="3" s="1"/>
  <c r="U89" i="3" a="1"/>
  <c r="U89" i="3" s="1"/>
  <c r="U65" i="3" a="1"/>
  <c r="U65" i="3" s="1"/>
  <c r="U2" i="3" a="1"/>
  <c r="U2" i="3" s="1"/>
  <c r="U3479" i="3" a="1"/>
  <c r="U3479" i="3" s="1"/>
  <c r="U3471" i="3" a="1"/>
  <c r="U3471" i="3" s="1"/>
  <c r="U3463" i="3" a="1"/>
  <c r="U3463" i="3" s="1"/>
  <c r="U3455" i="3" a="1"/>
  <c r="U3455" i="3" s="1"/>
  <c r="U3447" i="3" a="1"/>
  <c r="U3447" i="3" s="1"/>
  <c r="U3431" i="3" a="1"/>
  <c r="U3431" i="3" s="1"/>
  <c r="U3423" i="3" a="1"/>
  <c r="U3423" i="3" s="1"/>
  <c r="U3415" i="3" a="1"/>
  <c r="U3415" i="3" s="1"/>
  <c r="U3407" i="3" a="1"/>
  <c r="U3407" i="3" s="1"/>
  <c r="U3399" i="3" a="1"/>
  <c r="U3399" i="3" s="1"/>
  <c r="U3391" i="3" a="1"/>
  <c r="U3391" i="3" s="1"/>
  <c r="U3383" i="3" a="1"/>
  <c r="U3383" i="3" s="1"/>
  <c r="U3375" i="3" a="1"/>
  <c r="U3375" i="3" s="1"/>
  <c r="U3367" i="3" a="1"/>
  <c r="U3367" i="3" s="1"/>
  <c r="U3359" i="3" a="1"/>
  <c r="U3359" i="3" s="1"/>
  <c r="U3351" i="3" a="1"/>
  <c r="U3351" i="3" s="1"/>
  <c r="U3343" i="3" a="1"/>
  <c r="U3343" i="3" s="1"/>
  <c r="U3335" i="3" a="1"/>
  <c r="U3335" i="3" s="1"/>
  <c r="U3327" i="3" a="1"/>
  <c r="U3327" i="3" s="1"/>
  <c r="U3319" i="3" a="1"/>
  <c r="U3319" i="3" s="1"/>
  <c r="U3311" i="3" a="1"/>
  <c r="U3311" i="3" s="1"/>
  <c r="U3303" i="3" a="1"/>
  <c r="U3303" i="3" s="1"/>
  <c r="U3295" i="3" a="1"/>
  <c r="U3295" i="3" s="1"/>
  <c r="U3287" i="3" a="1"/>
  <c r="U3287" i="3" s="1"/>
  <c r="U3279" i="3" a="1"/>
  <c r="U3279" i="3" s="1"/>
  <c r="U3271" i="3" a="1"/>
  <c r="U3271" i="3" s="1"/>
  <c r="U3263" i="3" a="1"/>
  <c r="U3263" i="3" s="1"/>
  <c r="U3255" i="3" a="1"/>
  <c r="U3255" i="3" s="1"/>
  <c r="U3247" i="3" a="1"/>
  <c r="U3247" i="3" s="1"/>
  <c r="U3239" i="3" a="1"/>
  <c r="U3239" i="3" s="1"/>
  <c r="U3231" i="3" a="1"/>
  <c r="U3231" i="3" s="1"/>
  <c r="U3199" i="3" a="1"/>
  <c r="U3199" i="3" s="1"/>
  <c r="U3191" i="3" a="1"/>
  <c r="U3191" i="3" s="1"/>
  <c r="U3175" i="3" a="1"/>
  <c r="U3175" i="3" s="1"/>
  <c r="U3167" i="3" a="1"/>
  <c r="U3167" i="3" s="1"/>
  <c r="U3159" i="3" a="1"/>
  <c r="U3159" i="3" s="1"/>
  <c r="U3151" i="3" a="1"/>
  <c r="U3151" i="3" s="1"/>
  <c r="U3143" i="3" a="1"/>
  <c r="U3143" i="3" s="1"/>
  <c r="U3135" i="3" a="1"/>
  <c r="U3135" i="3" s="1"/>
  <c r="U3127" i="3" a="1"/>
  <c r="U3127" i="3" s="1"/>
  <c r="U3119" i="3" a="1"/>
  <c r="U3119" i="3" s="1"/>
  <c r="U3111" i="3" a="1"/>
  <c r="U3111" i="3" s="1"/>
  <c r="U3095" i="3" a="1"/>
  <c r="U3095" i="3" s="1"/>
  <c r="U3087" i="3" a="1"/>
  <c r="U3087" i="3" s="1"/>
  <c r="U3079" i="3" a="1"/>
  <c r="U3079" i="3" s="1"/>
  <c r="U3071" i="3" a="1"/>
  <c r="U3071" i="3" s="1"/>
  <c r="U3063" i="3" a="1"/>
  <c r="U3063" i="3" s="1"/>
  <c r="U3039" i="3" a="1"/>
  <c r="U3039" i="3" s="1"/>
  <c r="U3031" i="3" a="1"/>
  <c r="U3031" i="3" s="1"/>
  <c r="U3023" i="3" a="1"/>
  <c r="U3023" i="3" s="1"/>
  <c r="U3015" i="3" a="1"/>
  <c r="U3015" i="3" s="1"/>
  <c r="U3007" i="3" a="1"/>
  <c r="U3007" i="3" s="1"/>
  <c r="U2999" i="3" a="1"/>
  <c r="U2999" i="3" s="1"/>
  <c r="U2991" i="3" a="1"/>
  <c r="U2991" i="3" s="1"/>
  <c r="U2983" i="3" a="1"/>
  <c r="U2983" i="3" s="1"/>
  <c r="U2975" i="3" a="1"/>
  <c r="U2975" i="3" s="1"/>
  <c r="U2967" i="3" a="1"/>
  <c r="U2967" i="3" s="1"/>
  <c r="U2959" i="3" a="1"/>
  <c r="U2959" i="3" s="1"/>
  <c r="U2951" i="3" a="1"/>
  <c r="U2951" i="3" s="1"/>
  <c r="U2943" i="3" a="1"/>
  <c r="U2943" i="3" s="1"/>
  <c r="U2935" i="3" a="1"/>
  <c r="U2935" i="3" s="1"/>
  <c r="U2927" i="3" a="1"/>
  <c r="U2927" i="3" s="1"/>
  <c r="U2919" i="3" a="1"/>
  <c r="U2919" i="3" s="1"/>
  <c r="U2911" i="3" a="1"/>
  <c r="U2911" i="3" s="1"/>
  <c r="U2903" i="3" a="1"/>
  <c r="U2903" i="3" s="1"/>
  <c r="U2895" i="3" a="1"/>
  <c r="U2895" i="3" s="1"/>
  <c r="U2887" i="3" a="1"/>
  <c r="U2887" i="3" s="1"/>
  <c r="U2871" i="3" a="1"/>
  <c r="U2871" i="3" s="1"/>
  <c r="U2863" i="3" a="1"/>
  <c r="U2863" i="3" s="1"/>
  <c r="U2855" i="3" a="1"/>
  <c r="U2855" i="3" s="1"/>
  <c r="U2847" i="3" a="1"/>
  <c r="U2847" i="3" s="1"/>
  <c r="U2839" i="3" a="1"/>
  <c r="U2839" i="3" s="1"/>
  <c r="U2831" i="3" a="1"/>
  <c r="U2831" i="3" s="1"/>
  <c r="U2823" i="3" a="1"/>
  <c r="U2823" i="3" s="1"/>
  <c r="U2815" i="3" a="1"/>
  <c r="U2815" i="3" s="1"/>
  <c r="U2807" i="3" a="1"/>
  <c r="U2807" i="3" s="1"/>
  <c r="U2791" i="3" a="1"/>
  <c r="U2791" i="3" s="1"/>
  <c r="U2783" i="3" a="1"/>
  <c r="U2783" i="3" s="1"/>
  <c r="U2775" i="3" a="1"/>
  <c r="U2775" i="3" s="1"/>
  <c r="U2767" i="3" a="1"/>
  <c r="U2767" i="3" s="1"/>
  <c r="U2751" i="3" a="1"/>
  <c r="U2751" i="3" s="1"/>
  <c r="U2735" i="3" a="1"/>
  <c r="U2735" i="3" s="1"/>
  <c r="U2727" i="3" a="1"/>
  <c r="U2727" i="3" s="1"/>
  <c r="U2719" i="3" a="1"/>
  <c r="U2719" i="3" s="1"/>
  <c r="U2711" i="3" a="1"/>
  <c r="U2711" i="3" s="1"/>
  <c r="U2703" i="3" a="1"/>
  <c r="U2703" i="3" s="1"/>
  <c r="U2687" i="3" a="1"/>
  <c r="U2687" i="3" s="1"/>
  <c r="U2679" i="3" a="1"/>
  <c r="U2679" i="3" s="1"/>
  <c r="U2671" i="3" a="1"/>
  <c r="U2671" i="3" s="1"/>
  <c r="U2663" i="3" a="1"/>
  <c r="U2663" i="3" s="1"/>
  <c r="U2529" i="3" a="1"/>
  <c r="U2529" i="3" s="1"/>
  <c r="U2497" i="3" a="1"/>
  <c r="U2497" i="3" s="1"/>
  <c r="U2465" i="3" a="1"/>
  <c r="U2465" i="3" s="1"/>
  <c r="U2425" i="3" a="1"/>
  <c r="U2425" i="3" s="1"/>
  <c r="U2401" i="3" a="1"/>
  <c r="U2401" i="3" s="1"/>
  <c r="U2369" i="3" a="1"/>
  <c r="U2369" i="3" s="1"/>
  <c r="U2353" i="3" a="1"/>
  <c r="U2353" i="3" s="1"/>
  <c r="U2329" i="3" a="1"/>
  <c r="U2329" i="3" s="1"/>
  <c r="U2297" i="3" a="1"/>
  <c r="U2297" i="3" s="1"/>
  <c r="U2265" i="3" a="1"/>
  <c r="U2265" i="3" s="1"/>
  <c r="U2241" i="3" a="1"/>
  <c r="U2241" i="3" s="1"/>
  <c r="U2209" i="3" a="1"/>
  <c r="U2209" i="3" s="1"/>
  <c r="U2185" i="3" a="1"/>
  <c r="U2185" i="3" s="1"/>
  <c r="U2161" i="3" a="1"/>
  <c r="U2161" i="3" s="1"/>
  <c r="U2113" i="3" a="1"/>
  <c r="U2113" i="3" s="1"/>
  <c r="U2081" i="3" a="1"/>
  <c r="U2081" i="3" s="1"/>
  <c r="U2049" i="3" a="1"/>
  <c r="U2049" i="3" s="1"/>
  <c r="U2025" i="3" a="1"/>
  <c r="U2025" i="3" s="1"/>
  <c r="U1993" i="3" a="1"/>
  <c r="U1993" i="3" s="1"/>
  <c r="U1969" i="3" a="1"/>
  <c r="U1969" i="3" s="1"/>
  <c r="U1945" i="3" a="1"/>
  <c r="U1945" i="3" s="1"/>
  <c r="U1913" i="3" a="1"/>
  <c r="U1913" i="3" s="1"/>
  <c r="U1889" i="3" a="1"/>
  <c r="U1889" i="3" s="1"/>
  <c r="U1857" i="3" a="1"/>
  <c r="U1857" i="3" s="1"/>
  <c r="U1825" i="3" a="1"/>
  <c r="U1825" i="3" s="1"/>
  <c r="U1801" i="3" a="1"/>
  <c r="U1801" i="3" s="1"/>
  <c r="U1769" i="3" a="1"/>
  <c r="U1769" i="3" s="1"/>
  <c r="U1745" i="3" a="1"/>
  <c r="U1745" i="3" s="1"/>
  <c r="U1713" i="3" a="1"/>
  <c r="U1713" i="3" s="1"/>
  <c r="U1689" i="3" a="1"/>
  <c r="U1689" i="3" s="1"/>
  <c r="U1665" i="3" a="1"/>
  <c r="U1665" i="3" s="1"/>
  <c r="U1633" i="3" a="1"/>
  <c r="U1633" i="3" s="1"/>
  <c r="U1609" i="3" a="1"/>
  <c r="U1609" i="3" s="1"/>
  <c r="U1585" i="3" a="1"/>
  <c r="U1585" i="3" s="1"/>
  <c r="U1553" i="3" a="1"/>
  <c r="U1553" i="3" s="1"/>
  <c r="U1529" i="3" a="1"/>
  <c r="U1529" i="3" s="1"/>
  <c r="U1497" i="3" a="1"/>
  <c r="U1497" i="3" s="1"/>
  <c r="U1473" i="3" a="1"/>
  <c r="U1473" i="3" s="1"/>
  <c r="U1401" i="3" a="1"/>
  <c r="U1401" i="3" s="1"/>
  <c r="U1385" i="3" a="1"/>
  <c r="U1385" i="3" s="1"/>
  <c r="U1353" i="3" a="1"/>
  <c r="U1353" i="3" s="1"/>
  <c r="U1329" i="3" a="1"/>
  <c r="U1329" i="3" s="1"/>
  <c r="U1305" i="3" a="1"/>
  <c r="U1305" i="3" s="1"/>
  <c r="U1273" i="3" a="1"/>
  <c r="U1273" i="3" s="1"/>
  <c r="U1249" i="3" a="1"/>
  <c r="U1249" i="3" s="1"/>
  <c r="U1209" i="3" a="1"/>
  <c r="U1209" i="3" s="1"/>
  <c r="U1185" i="3" a="1"/>
  <c r="U1185" i="3" s="1"/>
  <c r="U1153" i="3" a="1"/>
  <c r="U1153" i="3" s="1"/>
  <c r="U1121" i="3" a="1"/>
  <c r="U1121" i="3" s="1"/>
  <c r="U1097" i="3" a="1"/>
  <c r="U1097" i="3" s="1"/>
  <c r="U1073" i="3" a="1"/>
  <c r="U1073" i="3" s="1"/>
  <c r="U1041" i="3" a="1"/>
  <c r="U1041" i="3" s="1"/>
  <c r="U985" i="3" a="1"/>
  <c r="U985" i="3" s="1"/>
  <c r="U961" i="3" a="1"/>
  <c r="U961" i="3" s="1"/>
  <c r="U953" i="3" a="1"/>
  <c r="U953" i="3" s="1"/>
  <c r="U937" i="3" a="1"/>
  <c r="U937" i="3" s="1"/>
  <c r="U913" i="3" a="1"/>
  <c r="U913" i="3" s="1"/>
  <c r="U897" i="3" a="1"/>
  <c r="U897" i="3" s="1"/>
  <c r="U881" i="3" a="1"/>
  <c r="U881" i="3" s="1"/>
  <c r="U825" i="3" a="1"/>
  <c r="U825" i="3" s="1"/>
  <c r="U761" i="3" a="1"/>
  <c r="U761" i="3" s="1"/>
  <c r="U737" i="3" a="1"/>
  <c r="U737" i="3" s="1"/>
  <c r="U681" i="3" a="1"/>
  <c r="U681" i="3" s="1"/>
  <c r="U657" i="3" a="1"/>
  <c r="U657" i="3" s="1"/>
  <c r="U609" i="3" a="1"/>
  <c r="U609" i="3" s="1"/>
  <c r="U577" i="3" a="1"/>
  <c r="U577" i="3" s="1"/>
  <c r="U561" i="3" a="1"/>
  <c r="U561" i="3" s="1"/>
  <c r="U537" i="3" a="1"/>
  <c r="U537" i="3" s="1"/>
  <c r="U505" i="3" a="1"/>
  <c r="U505" i="3" s="1"/>
  <c r="U481" i="3" a="1"/>
  <c r="U481" i="3" s="1"/>
  <c r="U449" i="3" a="1"/>
  <c r="U449" i="3" s="1"/>
  <c r="U425" i="3" a="1"/>
  <c r="U425" i="3" s="1"/>
  <c r="U393" i="3" a="1"/>
  <c r="U393" i="3" s="1"/>
  <c r="U353" i="3" a="1"/>
  <c r="U353" i="3" s="1"/>
  <c r="U337" i="3" a="1"/>
  <c r="U337" i="3" s="1"/>
  <c r="U305" i="3" a="1"/>
  <c r="U305" i="3" s="1"/>
  <c r="U273" i="3" a="1"/>
  <c r="U273" i="3" s="1"/>
  <c r="U257" i="3" a="1"/>
  <c r="U257" i="3" s="1"/>
  <c r="U193" i="3" a="1"/>
  <c r="U193" i="3" s="1"/>
  <c r="U161" i="3" a="1"/>
  <c r="U161" i="3" s="1"/>
  <c r="U137" i="3" a="1"/>
  <c r="U137" i="3" s="1"/>
  <c r="U105" i="3" a="1"/>
  <c r="U105" i="3" s="1"/>
  <c r="U81" i="3" a="1"/>
  <c r="U81" i="3" s="1"/>
  <c r="U57" i="3" a="1"/>
  <c r="U57" i="3" s="1"/>
  <c r="U33" i="3" a="1"/>
  <c r="U33" i="3" s="1"/>
  <c r="U3080" i="3" a="1"/>
  <c r="U3080" i="3" s="1"/>
  <c r="U3064" i="3" a="1"/>
  <c r="U3064" i="3" s="1"/>
  <c r="U3008" i="3" a="1"/>
  <c r="U3008" i="3" s="1"/>
  <c r="U2960" i="3" a="1"/>
  <c r="U2960" i="3" s="1"/>
  <c r="U2936" i="3" a="1"/>
  <c r="U2936" i="3" s="1"/>
  <c r="U2864" i="3" a="1"/>
  <c r="U2864" i="3" s="1"/>
  <c r="U2816" i="3" a="1"/>
  <c r="U2816" i="3" s="1"/>
  <c r="U2736" i="3" a="1"/>
  <c r="U2736" i="3" s="1"/>
  <c r="U2728" i="3" a="1"/>
  <c r="U2728" i="3" s="1"/>
  <c r="U2616" i="3" a="1"/>
  <c r="U2616" i="3" s="1"/>
  <c r="U2608" i="3" a="1"/>
  <c r="U2608" i="3" s="1"/>
  <c r="U2552" i="3" a="1"/>
  <c r="U2552" i="3" s="1"/>
  <c r="U2520" i="3" a="1"/>
  <c r="U2520" i="3" s="1"/>
  <c r="U2512" i="3" a="1"/>
  <c r="U2512" i="3" s="1"/>
  <c r="U2448" i="3" a="1"/>
  <c r="U2448" i="3" s="1"/>
  <c r="U2416" i="3" a="1"/>
  <c r="U2416" i="3" s="1"/>
  <c r="U2392" i="3" a="1"/>
  <c r="U2392" i="3" s="1"/>
  <c r="U2280" i="3" a="1"/>
  <c r="U2280" i="3" s="1"/>
  <c r="U2216" i="3" a="1"/>
  <c r="U2216" i="3" s="1"/>
  <c r="U2208" i="3" a="1"/>
  <c r="U2208" i="3" s="1"/>
  <c r="U2184" i="3" a="1"/>
  <c r="U2184" i="3" s="1"/>
  <c r="U2144" i="3" a="1"/>
  <c r="U2144" i="3" s="1"/>
  <c r="U2120" i="3" a="1"/>
  <c r="U2120" i="3" s="1"/>
  <c r="U2064" i="3" a="1"/>
  <c r="U2064" i="3" s="1"/>
  <c r="U1968" i="3" a="1"/>
  <c r="U1968" i="3" s="1"/>
  <c r="U1856" i="3" a="1"/>
  <c r="U1856" i="3" s="1"/>
  <c r="U1840" i="3" a="1"/>
  <c r="U1840" i="3" s="1"/>
  <c r="U1704" i="3" a="1"/>
  <c r="U1704" i="3" s="1"/>
  <c r="U1672" i="3" a="1"/>
  <c r="U1672" i="3" s="1"/>
  <c r="U1640" i="3" a="1"/>
  <c r="U1640" i="3" s="1"/>
  <c r="U1632" i="3" a="1"/>
  <c r="U1632" i="3" s="1"/>
  <c r="U2655" i="3" a="1"/>
  <c r="U2655" i="3" s="1"/>
  <c r="U2647" i="3" a="1"/>
  <c r="U2647" i="3" s="1"/>
  <c r="U2639" i="3" a="1"/>
  <c r="U2639" i="3" s="1"/>
  <c r="U2631" i="3" a="1"/>
  <c r="U2631" i="3" s="1"/>
  <c r="U2623" i="3" a="1"/>
  <c r="U2623" i="3" s="1"/>
  <c r="U2615" i="3" a="1"/>
  <c r="U2615" i="3" s="1"/>
  <c r="U2607" i="3" a="1"/>
  <c r="U2607" i="3" s="1"/>
  <c r="U2599" i="3" a="1"/>
  <c r="U2599" i="3" s="1"/>
  <c r="U2591" i="3" a="1"/>
  <c r="U2591" i="3" s="1"/>
  <c r="U2583" i="3" a="1"/>
  <c r="U2583" i="3" s="1"/>
  <c r="U2575" i="3" a="1"/>
  <c r="U2575" i="3" s="1"/>
  <c r="U2567" i="3" a="1"/>
  <c r="U2567" i="3" s="1"/>
  <c r="U2559" i="3" a="1"/>
  <c r="U2559" i="3" s="1"/>
  <c r="U2551" i="3" a="1"/>
  <c r="U2551" i="3" s="1"/>
  <c r="U2543" i="3" a="1"/>
  <c r="U2543" i="3" s="1"/>
  <c r="U2527" i="3" a="1"/>
  <c r="U2527" i="3" s="1"/>
  <c r="U2519" i="3" a="1"/>
  <c r="U2519" i="3" s="1"/>
  <c r="U2511" i="3" a="1"/>
  <c r="U2511" i="3" s="1"/>
  <c r="U2503" i="3" a="1"/>
  <c r="U2503" i="3" s="1"/>
  <c r="U2487" i="3" a="1"/>
  <c r="U2487" i="3" s="1"/>
  <c r="U2479" i="3" a="1"/>
  <c r="U2479" i="3" s="1"/>
  <c r="U2471" i="3" a="1"/>
  <c r="U2471" i="3" s="1"/>
  <c r="U2463" i="3" a="1"/>
  <c r="U2463" i="3" s="1"/>
  <c r="U2455" i="3" a="1"/>
  <c r="U2455" i="3" s="1"/>
  <c r="U2447" i="3" a="1"/>
  <c r="U2447" i="3" s="1"/>
  <c r="U2439" i="3" a="1"/>
  <c r="U2439" i="3" s="1"/>
  <c r="U2431" i="3" a="1"/>
  <c r="U2431" i="3" s="1"/>
  <c r="U2423" i="3" a="1"/>
  <c r="U2423" i="3" s="1"/>
  <c r="U2415" i="3" a="1"/>
  <c r="U2415" i="3" s="1"/>
  <c r="U2407" i="3" a="1"/>
  <c r="U2407" i="3" s="1"/>
  <c r="U2391" i="3" a="1"/>
  <c r="U2391" i="3" s="1"/>
  <c r="U2383" i="3" a="1"/>
  <c r="U2383" i="3" s="1"/>
  <c r="U2375" i="3" a="1"/>
  <c r="U2375" i="3" s="1"/>
  <c r="U2367" i="3" a="1"/>
  <c r="U2367" i="3" s="1"/>
  <c r="U2359" i="3" a="1"/>
  <c r="U2359" i="3" s="1"/>
  <c r="U2343" i="3" a="1"/>
  <c r="U2343" i="3" s="1"/>
  <c r="U2335" i="3" a="1"/>
  <c r="U2335" i="3" s="1"/>
  <c r="U2327" i="3" a="1"/>
  <c r="U2327" i="3" s="1"/>
  <c r="U2319" i="3" a="1"/>
  <c r="U2319" i="3" s="1"/>
  <c r="U2311" i="3" a="1"/>
  <c r="U2311" i="3" s="1"/>
  <c r="U2303" i="3" a="1"/>
  <c r="U2303" i="3" s="1"/>
  <c r="U2295" i="3" a="1"/>
  <c r="U2295" i="3" s="1"/>
  <c r="U2287" i="3" a="1"/>
  <c r="U2287" i="3" s="1"/>
  <c r="U2279" i="3" a="1"/>
  <c r="U2279" i="3" s="1"/>
  <c r="U2271" i="3" a="1"/>
  <c r="U2271" i="3" s="1"/>
  <c r="U2255" i="3" a="1"/>
  <c r="U2255" i="3" s="1"/>
  <c r="U2247" i="3" a="1"/>
  <c r="U2247" i="3" s="1"/>
  <c r="U2239" i="3" a="1"/>
  <c r="U2239" i="3" s="1"/>
  <c r="U2231" i="3" a="1"/>
  <c r="U2231" i="3" s="1"/>
  <c r="U2223" i="3" a="1"/>
  <c r="U2223" i="3" s="1"/>
  <c r="U2215" i="3" a="1"/>
  <c r="U2215" i="3" s="1"/>
  <c r="U2207" i="3" a="1"/>
  <c r="U2207" i="3" s="1"/>
  <c r="U2191" i="3" a="1"/>
  <c r="U2191" i="3" s="1"/>
  <c r="U2183" i="3" a="1"/>
  <c r="U2183" i="3" s="1"/>
  <c r="U2175" i="3" a="1"/>
  <c r="U2175" i="3" s="1"/>
  <c r="U2167" i="3" a="1"/>
  <c r="U2167" i="3" s="1"/>
  <c r="U2159" i="3" a="1"/>
  <c r="U2159" i="3" s="1"/>
  <c r="U2151" i="3" a="1"/>
  <c r="U2151" i="3" s="1"/>
  <c r="U2143" i="3" a="1"/>
  <c r="U2143" i="3" s="1"/>
  <c r="U2135" i="3" a="1"/>
  <c r="U2135" i="3" s="1"/>
  <c r="U2127" i="3" a="1"/>
  <c r="U2127" i="3" s="1"/>
  <c r="U2119" i="3" a="1"/>
  <c r="U2119" i="3" s="1"/>
  <c r="U2111" i="3" a="1"/>
  <c r="U2111" i="3" s="1"/>
  <c r="U2103" i="3" a="1"/>
  <c r="U2103" i="3" s="1"/>
  <c r="U2095" i="3" a="1"/>
  <c r="U2095" i="3" s="1"/>
  <c r="U2087" i="3" a="1"/>
  <c r="U2087" i="3" s="1"/>
  <c r="U2079" i="3" a="1"/>
  <c r="U2079" i="3" s="1"/>
  <c r="U2063" i="3" a="1"/>
  <c r="U2063" i="3" s="1"/>
  <c r="U2055" i="3" a="1"/>
  <c r="U2055" i="3" s="1"/>
  <c r="U2039" i="3" a="1"/>
  <c r="U2039" i="3" s="1"/>
  <c r="U2023" i="3" a="1"/>
  <c r="U2023" i="3" s="1"/>
  <c r="U2015" i="3" a="1"/>
  <c r="U2015" i="3" s="1"/>
  <c r="U2007" i="3" a="1"/>
  <c r="U2007" i="3" s="1"/>
  <c r="U1999" i="3" a="1"/>
  <c r="U1999" i="3" s="1"/>
  <c r="U1991" i="3" a="1"/>
  <c r="U1991" i="3" s="1"/>
  <c r="U1983" i="3" a="1"/>
  <c r="U1983" i="3" s="1"/>
  <c r="U1975" i="3" a="1"/>
  <c r="U1975" i="3" s="1"/>
  <c r="U1967" i="3" a="1"/>
  <c r="U1967" i="3" s="1"/>
  <c r="U1959" i="3" a="1"/>
  <c r="U1959" i="3" s="1"/>
  <c r="U1951" i="3" a="1"/>
  <c r="U1951" i="3" s="1"/>
  <c r="U1943" i="3" a="1"/>
  <c r="U1943" i="3" s="1"/>
  <c r="U1935" i="3" a="1"/>
  <c r="U1935" i="3" s="1"/>
  <c r="U1927" i="3" a="1"/>
  <c r="U1927" i="3" s="1"/>
  <c r="U1919" i="3" a="1"/>
  <c r="U1919" i="3" s="1"/>
  <c r="U1911" i="3" a="1"/>
  <c r="U1911" i="3" s="1"/>
  <c r="U1903" i="3" a="1"/>
  <c r="U1903" i="3" s="1"/>
  <c r="U1895" i="3" a="1"/>
  <c r="U1895" i="3" s="1"/>
  <c r="U1887" i="3" a="1"/>
  <c r="U1887" i="3" s="1"/>
  <c r="U1879" i="3" a="1"/>
  <c r="U1879" i="3" s="1"/>
  <c r="U1863" i="3" a="1"/>
  <c r="U1863" i="3" s="1"/>
  <c r="U1855" i="3" a="1"/>
  <c r="U1855" i="3" s="1"/>
  <c r="U1847" i="3" a="1"/>
  <c r="U1847" i="3" s="1"/>
  <c r="U1839" i="3" a="1"/>
  <c r="U1839" i="3" s="1"/>
  <c r="U1831" i="3" a="1"/>
  <c r="U1831" i="3" s="1"/>
  <c r="U1823" i="3" a="1"/>
  <c r="U1823" i="3" s="1"/>
  <c r="U1815" i="3" a="1"/>
  <c r="U1815" i="3" s="1"/>
  <c r="U1799" i="3" a="1"/>
  <c r="U1799" i="3" s="1"/>
  <c r="U1791" i="3" a="1"/>
  <c r="U1791" i="3" s="1"/>
  <c r="U1775" i="3" a="1"/>
  <c r="U1775" i="3" s="1"/>
  <c r="U1767" i="3" a="1"/>
  <c r="U1767" i="3" s="1"/>
  <c r="U1759" i="3" a="1"/>
  <c r="U1759" i="3" s="1"/>
  <c r="U1751" i="3" a="1"/>
  <c r="U1751" i="3" s="1"/>
  <c r="U1743" i="3" a="1"/>
  <c r="U1743" i="3" s="1"/>
  <c r="U1735" i="3" a="1"/>
  <c r="U1735" i="3" s="1"/>
  <c r="U1719" i="3" a="1"/>
  <c r="U1719" i="3" s="1"/>
  <c r="U1711" i="3" a="1"/>
  <c r="U1711" i="3" s="1"/>
  <c r="U1695" i="3" a="1"/>
  <c r="U1695" i="3" s="1"/>
  <c r="U1687" i="3" a="1"/>
  <c r="U1687" i="3" s="1"/>
  <c r="U1679" i="3" a="1"/>
  <c r="U1679" i="3" s="1"/>
  <c r="U1671" i="3" a="1"/>
  <c r="U1671" i="3" s="1"/>
  <c r="U1663" i="3" a="1"/>
  <c r="U1663" i="3" s="1"/>
  <c r="U1655" i="3" a="1"/>
  <c r="U1655" i="3" s="1"/>
  <c r="U1639" i="3" a="1"/>
  <c r="U1639" i="3" s="1"/>
  <c r="U1631" i="3" a="1"/>
  <c r="U1631" i="3" s="1"/>
  <c r="U1623" i="3" a="1"/>
  <c r="U1623" i="3" s="1"/>
  <c r="U1615" i="3" a="1"/>
  <c r="U1615" i="3" s="1"/>
  <c r="U1607" i="3" a="1"/>
  <c r="U1607" i="3" s="1"/>
  <c r="U1599" i="3" a="1"/>
  <c r="U1599" i="3" s="1"/>
  <c r="U1583" i="3" a="1"/>
  <c r="U1583" i="3" s="1"/>
  <c r="U1575" i="3" a="1"/>
  <c r="U1575" i="3" s="1"/>
  <c r="U1567" i="3" a="1"/>
  <c r="U1567" i="3" s="1"/>
  <c r="U1559" i="3" a="1"/>
  <c r="U1559" i="3" s="1"/>
  <c r="U1551" i="3" a="1"/>
  <c r="U1551" i="3" s="1"/>
  <c r="U1543" i="3" a="1"/>
  <c r="U1543" i="3" s="1"/>
  <c r="U1535" i="3" a="1"/>
  <c r="U1535" i="3" s="1"/>
  <c r="U1527" i="3" a="1"/>
  <c r="U1527" i="3" s="1"/>
  <c r="U1519" i="3" a="1"/>
  <c r="U1519" i="3" s="1"/>
  <c r="U1511" i="3" a="1"/>
  <c r="U1511" i="3" s="1"/>
  <c r="U1503" i="3" a="1"/>
  <c r="U1503" i="3" s="1"/>
  <c r="U1495" i="3" a="1"/>
  <c r="U1495" i="3" s="1"/>
  <c r="U1487" i="3" a="1"/>
  <c r="U1487" i="3" s="1"/>
  <c r="U1479" i="3" a="1"/>
  <c r="U1479" i="3" s="1"/>
  <c r="U1471" i="3" a="1"/>
  <c r="U1471" i="3" s="1"/>
  <c r="U1463" i="3" a="1"/>
  <c r="U1463" i="3" s="1"/>
  <c r="U1455" i="3" a="1"/>
  <c r="U1455" i="3" s="1"/>
  <c r="U1447" i="3" a="1"/>
  <c r="U1447" i="3" s="1"/>
  <c r="U1439" i="3" a="1"/>
  <c r="U1439" i="3" s="1"/>
  <c r="U1431" i="3" a="1"/>
  <c r="U1431" i="3" s="1"/>
  <c r="U1415" i="3" a="1"/>
  <c r="U1415" i="3" s="1"/>
  <c r="U1407" i="3" a="1"/>
  <c r="U1407" i="3" s="1"/>
  <c r="U1399" i="3" a="1"/>
  <c r="U1399" i="3" s="1"/>
  <c r="U1391" i="3" a="1"/>
  <c r="U1391" i="3" s="1"/>
  <c r="U1383" i="3" a="1"/>
  <c r="U1383" i="3" s="1"/>
  <c r="U1367" i="3" a="1"/>
  <c r="U1367" i="3" s="1"/>
  <c r="U1359" i="3" a="1"/>
  <c r="U1359" i="3" s="1"/>
  <c r="U1343" i="3" a="1"/>
  <c r="U1343" i="3" s="1"/>
  <c r="U1335" i="3" a="1"/>
  <c r="U1335" i="3" s="1"/>
  <c r="U1327" i="3" a="1"/>
  <c r="U1327" i="3" s="1"/>
  <c r="U1319" i="3" a="1"/>
  <c r="U1319" i="3" s="1"/>
  <c r="U1311" i="3" a="1"/>
  <c r="U1311" i="3" s="1"/>
  <c r="U1303" i="3" a="1"/>
  <c r="U1303" i="3" s="1"/>
  <c r="U1295" i="3" a="1"/>
  <c r="U1295" i="3" s="1"/>
  <c r="U1287" i="3" a="1"/>
  <c r="U1287" i="3" s="1"/>
  <c r="U1271" i="3" a="1"/>
  <c r="U1271" i="3" s="1"/>
  <c r="U1263" i="3" a="1"/>
  <c r="U1263" i="3" s="1"/>
  <c r="U1255" i="3" a="1"/>
  <c r="U1255" i="3" s="1"/>
  <c r="U1247" i="3" a="1"/>
  <c r="U1247" i="3" s="1"/>
  <c r="U1239" i="3" a="1"/>
  <c r="U1239" i="3" s="1"/>
  <c r="U1231" i="3" a="1"/>
  <c r="U1231" i="3" s="1"/>
  <c r="U1223" i="3" a="1"/>
  <c r="U1223" i="3" s="1"/>
  <c r="U1207" i="3" a="1"/>
  <c r="U1207" i="3" s="1"/>
  <c r="U1199" i="3" a="1"/>
  <c r="U1199" i="3" s="1"/>
  <c r="U1175" i="3" a="1"/>
  <c r="U1175" i="3" s="1"/>
  <c r="U1167" i="3" a="1"/>
  <c r="U1167" i="3" s="1"/>
  <c r="U1159" i="3" a="1"/>
  <c r="U1159" i="3" s="1"/>
  <c r="U1151" i="3" a="1"/>
  <c r="U1151" i="3" s="1"/>
  <c r="U1143" i="3" a="1"/>
  <c r="U1143" i="3" s="1"/>
  <c r="U1135" i="3" a="1"/>
  <c r="U1135" i="3" s="1"/>
  <c r="U1127" i="3" a="1"/>
  <c r="U1127" i="3" s="1"/>
  <c r="U1119" i="3" a="1"/>
  <c r="U1119" i="3" s="1"/>
  <c r="U1592" i="3" a="1"/>
  <c r="U1592" i="3" s="1"/>
  <c r="U1576" i="3" a="1"/>
  <c r="U1576" i="3" s="1"/>
  <c r="U1544" i="3" a="1"/>
  <c r="U1544" i="3" s="1"/>
  <c r="U1448" i="3" a="1"/>
  <c r="U1448" i="3" s="1"/>
  <c r="U1368" i="3" a="1"/>
  <c r="U1368" i="3" s="1"/>
  <c r="U1272" i="3" a="1"/>
  <c r="U1272" i="3" s="1"/>
  <c r="U1240" i="3" a="1"/>
  <c r="U1240" i="3" s="1"/>
  <c r="U1168" i="3" a="1"/>
  <c r="U1168" i="3" s="1"/>
  <c r="U1144" i="3" a="1"/>
  <c r="U1144" i="3" s="1"/>
  <c r="U1080" i="3" a="1"/>
  <c r="U1080" i="3" s="1"/>
  <c r="U1056" i="3" a="1"/>
  <c r="U1056" i="3" s="1"/>
  <c r="U1048" i="3" a="1"/>
  <c r="U1048" i="3" s="1"/>
  <c r="U1040" i="3" a="1"/>
  <c r="U1040" i="3" s="1"/>
  <c r="U984" i="3" a="1"/>
  <c r="U984" i="3" s="1"/>
  <c r="U976" i="3" a="1"/>
  <c r="U976" i="3" s="1"/>
  <c r="U968" i="3" a="1"/>
  <c r="U968" i="3" s="1"/>
  <c r="U960" i="3" a="1"/>
  <c r="U960" i="3" s="1"/>
  <c r="U952" i="3" a="1"/>
  <c r="U952" i="3" s="1"/>
  <c r="U944" i="3" a="1"/>
  <c r="U944" i="3" s="1"/>
  <c r="U936" i="3" a="1"/>
  <c r="U936" i="3" s="1"/>
  <c r="U928" i="3" a="1"/>
  <c r="U928" i="3" s="1"/>
  <c r="U920" i="3" a="1"/>
  <c r="U920" i="3" s="1"/>
  <c r="U912" i="3" a="1"/>
  <c r="U912" i="3" s="1"/>
  <c r="U904" i="3" a="1"/>
  <c r="U904" i="3" s="1"/>
  <c r="U888" i="3" a="1"/>
  <c r="U888" i="3" s="1"/>
  <c r="U880" i="3" a="1"/>
  <c r="U880" i="3" s="1"/>
  <c r="U872" i="3" a="1"/>
  <c r="U872" i="3" s="1"/>
  <c r="U864" i="3" a="1"/>
  <c r="U864" i="3" s="1"/>
  <c r="U856" i="3" a="1"/>
  <c r="U856" i="3" s="1"/>
  <c r="U848" i="3" a="1"/>
  <c r="U848" i="3" s="1"/>
  <c r="U832" i="3" a="1"/>
  <c r="U832" i="3" s="1"/>
  <c r="U824" i="3" a="1"/>
  <c r="U824" i="3" s="1"/>
  <c r="U816" i="3" a="1"/>
  <c r="U816" i="3" s="1"/>
  <c r="U808" i="3" a="1"/>
  <c r="U808" i="3" s="1"/>
  <c r="U800" i="3" a="1"/>
  <c r="U800" i="3" s="1"/>
  <c r="U792" i="3" a="1"/>
  <c r="U792" i="3" s="1"/>
  <c r="U784" i="3" a="1"/>
  <c r="U784" i="3" s="1"/>
  <c r="U776" i="3" a="1"/>
  <c r="U776" i="3" s="1"/>
  <c r="U768" i="3" a="1"/>
  <c r="U768" i="3" s="1"/>
  <c r="U1103" i="3" a="1"/>
  <c r="U1103" i="3" s="1"/>
  <c r="U1095" i="3" a="1"/>
  <c r="U1095" i="3" s="1"/>
  <c r="U1087" i="3" a="1"/>
  <c r="U1087" i="3" s="1"/>
  <c r="U1079" i="3" a="1"/>
  <c r="U1079" i="3" s="1"/>
  <c r="U1071" i="3" a="1"/>
  <c r="U1071" i="3" s="1"/>
  <c r="U1055" i="3" a="1"/>
  <c r="U1055" i="3" s="1"/>
  <c r="U1047" i="3" a="1"/>
  <c r="U1047" i="3" s="1"/>
  <c r="U1039" i="3" a="1"/>
  <c r="U1039" i="3" s="1"/>
  <c r="U1031" i="3" a="1"/>
  <c r="U1031" i="3" s="1"/>
  <c r="U1007" i="3" a="1"/>
  <c r="U1007" i="3" s="1"/>
  <c r="U999" i="3" a="1"/>
  <c r="U999" i="3" s="1"/>
  <c r="U991" i="3" a="1"/>
  <c r="U991" i="3" s="1"/>
  <c r="U983" i="3" a="1"/>
  <c r="U983" i="3" s="1"/>
  <c r="U975" i="3" a="1"/>
  <c r="U975" i="3" s="1"/>
  <c r="U959" i="3" a="1"/>
  <c r="U959" i="3" s="1"/>
  <c r="U951" i="3" a="1"/>
  <c r="U951" i="3" s="1"/>
  <c r="U943" i="3" a="1"/>
  <c r="U943" i="3" s="1"/>
  <c r="U935" i="3" a="1"/>
  <c r="U935" i="3" s="1"/>
  <c r="U927" i="3" a="1"/>
  <c r="U927" i="3" s="1"/>
  <c r="U919" i="3" a="1"/>
  <c r="U919" i="3" s="1"/>
  <c r="U911" i="3" a="1"/>
  <c r="U911" i="3" s="1"/>
  <c r="U903" i="3" a="1"/>
  <c r="U903" i="3" s="1"/>
  <c r="U895" i="3" a="1"/>
  <c r="U895" i="3" s="1"/>
  <c r="U887" i="3" a="1"/>
  <c r="U887" i="3" s="1"/>
  <c r="U879" i="3" a="1"/>
  <c r="U879" i="3" s="1"/>
  <c r="U871" i="3" a="1"/>
  <c r="U871" i="3" s="1"/>
  <c r="U863" i="3" a="1"/>
  <c r="U863" i="3" s="1"/>
  <c r="U855" i="3" a="1"/>
  <c r="U855" i="3" s="1"/>
  <c r="U831" i="3" a="1"/>
  <c r="U831" i="3" s="1"/>
  <c r="U823" i="3" a="1"/>
  <c r="U823" i="3" s="1"/>
  <c r="U815" i="3" a="1"/>
  <c r="U815" i="3" s="1"/>
  <c r="U807" i="3" a="1"/>
  <c r="U807" i="3" s="1"/>
  <c r="U799" i="3" a="1"/>
  <c r="U799" i="3" s="1"/>
  <c r="U791" i="3" a="1"/>
  <c r="U791" i="3" s="1"/>
  <c r="U783" i="3" a="1"/>
  <c r="U783" i="3" s="1"/>
  <c r="U775" i="3" a="1"/>
  <c r="U775" i="3" s="1"/>
  <c r="U767" i="3" a="1"/>
  <c r="U767" i="3" s="1"/>
  <c r="U759" i="3" a="1"/>
  <c r="U759" i="3" s="1"/>
  <c r="U751" i="3" a="1"/>
  <c r="U751" i="3" s="1"/>
  <c r="U735" i="3" a="1"/>
  <c r="U735" i="3" s="1"/>
  <c r="U727" i="3" a="1"/>
  <c r="U727" i="3" s="1"/>
  <c r="U711" i="3" a="1"/>
  <c r="U711" i="3" s="1"/>
  <c r="U703" i="3" a="1"/>
  <c r="U703" i="3" s="1"/>
  <c r="U687" i="3" a="1"/>
  <c r="U687" i="3" s="1"/>
  <c r="U679" i="3" a="1"/>
  <c r="U679" i="3" s="1"/>
  <c r="U671" i="3" a="1"/>
  <c r="U671" i="3" s="1"/>
  <c r="U663" i="3" a="1"/>
  <c r="U663" i="3" s="1"/>
  <c r="U655" i="3" a="1"/>
  <c r="U655" i="3" s="1"/>
  <c r="U647" i="3" a="1"/>
  <c r="U647" i="3" s="1"/>
  <c r="U639" i="3" a="1"/>
  <c r="U639" i="3" s="1"/>
  <c r="U623" i="3" a="1"/>
  <c r="U623" i="3" s="1"/>
  <c r="U615" i="3" a="1"/>
  <c r="U615" i="3" s="1"/>
  <c r="U607" i="3" a="1"/>
  <c r="U607" i="3" s="1"/>
  <c r="U599" i="3" a="1"/>
  <c r="U599" i="3" s="1"/>
  <c r="U591" i="3" a="1"/>
  <c r="U591" i="3" s="1"/>
  <c r="U583" i="3" a="1"/>
  <c r="U583" i="3" s="1"/>
  <c r="U575" i="3" a="1"/>
  <c r="U575" i="3" s="1"/>
  <c r="U567" i="3" a="1"/>
  <c r="U567" i="3" s="1"/>
  <c r="U559" i="3" a="1"/>
  <c r="U559" i="3" s="1"/>
  <c r="U551" i="3" a="1"/>
  <c r="U551" i="3" s="1"/>
  <c r="U543" i="3" a="1"/>
  <c r="U543" i="3" s="1"/>
  <c r="U535" i="3" a="1"/>
  <c r="U535" i="3" s="1"/>
  <c r="U527" i="3" a="1"/>
  <c r="U527" i="3" s="1"/>
  <c r="U519" i="3" a="1"/>
  <c r="U519" i="3" s="1"/>
  <c r="U511" i="3" a="1"/>
  <c r="U511" i="3" s="1"/>
  <c r="U503" i="3" a="1"/>
  <c r="U503" i="3" s="1"/>
  <c r="U495" i="3" a="1"/>
  <c r="U495" i="3" s="1"/>
  <c r="U487" i="3" a="1"/>
  <c r="U487" i="3" s="1"/>
  <c r="U479" i="3" a="1"/>
  <c r="U479" i="3" s="1"/>
  <c r="U471" i="3" a="1"/>
  <c r="U471" i="3" s="1"/>
  <c r="U463" i="3" a="1"/>
  <c r="U463" i="3" s="1"/>
  <c r="U455" i="3" a="1"/>
  <c r="U455" i="3" s="1"/>
  <c r="U447" i="3" a="1"/>
  <c r="U447" i="3" s="1"/>
  <c r="U439" i="3" a="1"/>
  <c r="U439" i="3" s="1"/>
  <c r="U431" i="3" a="1"/>
  <c r="U431" i="3" s="1"/>
  <c r="U423" i="3" a="1"/>
  <c r="U423" i="3" s="1"/>
  <c r="U415" i="3" a="1"/>
  <c r="U415" i="3" s="1"/>
  <c r="U407" i="3" a="1"/>
  <c r="U407" i="3" s="1"/>
  <c r="U391" i="3" a="1"/>
  <c r="U391" i="3" s="1"/>
  <c r="U383" i="3" a="1"/>
  <c r="U383" i="3" s="1"/>
  <c r="U375" i="3" a="1"/>
  <c r="U375" i="3" s="1"/>
  <c r="U359" i="3" a="1"/>
  <c r="U359" i="3" s="1"/>
  <c r="U351" i="3" a="1"/>
  <c r="U351" i="3" s="1"/>
  <c r="U343" i="3" a="1"/>
  <c r="U343" i="3" s="1"/>
  <c r="U335" i="3" a="1"/>
  <c r="U335" i="3" s="1"/>
  <c r="U760" i="3" a="1"/>
  <c r="U760" i="3" s="1"/>
  <c r="U752" i="3" a="1"/>
  <c r="U752" i="3" s="1"/>
  <c r="U744" i="3" a="1"/>
  <c r="U744" i="3" s="1"/>
  <c r="U736" i="3" a="1"/>
  <c r="U736" i="3" s="1"/>
  <c r="U728" i="3" a="1"/>
  <c r="U728" i="3" s="1"/>
  <c r="U720" i="3" a="1"/>
  <c r="U720" i="3" s="1"/>
  <c r="U712" i="3" a="1"/>
  <c r="U712" i="3" s="1"/>
  <c r="U696" i="3" a="1"/>
  <c r="U696" i="3" s="1"/>
  <c r="U688" i="3" a="1"/>
  <c r="U688" i="3" s="1"/>
  <c r="U680" i="3" a="1"/>
  <c r="U680" i="3" s="1"/>
  <c r="U672" i="3" a="1"/>
  <c r="U672" i="3" s="1"/>
  <c r="U664" i="3" a="1"/>
  <c r="U664" i="3" s="1"/>
  <c r="U640" i="3" a="1"/>
  <c r="U640" i="3" s="1"/>
  <c r="U632" i="3" a="1"/>
  <c r="U632" i="3" s="1"/>
  <c r="U624" i="3" a="1"/>
  <c r="U624" i="3" s="1"/>
  <c r="U616" i="3" a="1"/>
  <c r="U616" i="3" s="1"/>
  <c r="U608" i="3" a="1"/>
  <c r="U608" i="3" s="1"/>
  <c r="U600" i="3" a="1"/>
  <c r="U600" i="3" s="1"/>
  <c r="U592" i="3" a="1"/>
  <c r="U592" i="3" s="1"/>
  <c r="U584" i="3" a="1"/>
  <c r="U584" i="3" s="1"/>
  <c r="U568" i="3" a="1"/>
  <c r="U568" i="3" s="1"/>
  <c r="U560" i="3" a="1"/>
  <c r="U560" i="3" s="1"/>
  <c r="U552" i="3" a="1"/>
  <c r="U552" i="3" s="1"/>
  <c r="U544" i="3" a="1"/>
  <c r="U544" i="3" s="1"/>
  <c r="U536" i="3" a="1"/>
  <c r="U536" i="3" s="1"/>
  <c r="U520" i="3" a="1"/>
  <c r="U520" i="3" s="1"/>
  <c r="U512" i="3" a="1"/>
  <c r="U512" i="3" s="1"/>
  <c r="U504" i="3" a="1"/>
  <c r="U504" i="3" s="1"/>
  <c r="U496" i="3" a="1"/>
  <c r="U496" i="3" s="1"/>
  <c r="U488" i="3" a="1"/>
  <c r="U488" i="3" s="1"/>
  <c r="U480" i="3" a="1"/>
  <c r="U480" i="3" s="1"/>
  <c r="U472" i="3" a="1"/>
  <c r="U472" i="3" s="1"/>
  <c r="U464" i="3" a="1"/>
  <c r="U464" i="3" s="1"/>
  <c r="U456" i="3" a="1"/>
  <c r="U456" i="3" s="1"/>
  <c r="U448" i="3" a="1"/>
  <c r="U448" i="3" s="1"/>
  <c r="U440" i="3" a="1"/>
  <c r="U440" i="3" s="1"/>
  <c r="U432" i="3" a="1"/>
  <c r="U432" i="3" s="1"/>
  <c r="U424" i="3" a="1"/>
  <c r="U424" i="3" s="1"/>
  <c r="U416" i="3" a="1"/>
  <c r="U416" i="3" s="1"/>
  <c r="U408" i="3" a="1"/>
  <c r="U408" i="3" s="1"/>
  <c r="U400" i="3" a="1"/>
  <c r="U400" i="3" s="1"/>
  <c r="U392" i="3" a="1"/>
  <c r="U392" i="3" s="1"/>
  <c r="U384" i="3" a="1"/>
  <c r="U384" i="3" s="1"/>
  <c r="U376" i="3" a="1"/>
  <c r="U376" i="3" s="1"/>
  <c r="U360" i="3" a="1"/>
  <c r="U360" i="3" s="1"/>
  <c r="U352" i="3" a="1"/>
  <c r="U352" i="3" s="1"/>
  <c r="U344" i="3" a="1"/>
  <c r="U344" i="3" s="1"/>
  <c r="U328" i="3" a="1"/>
  <c r="U328" i="3" s="1"/>
  <c r="U320" i="3" a="1"/>
  <c r="U320" i="3" s="1"/>
  <c r="U312" i="3" a="1"/>
  <c r="U312" i="3" s="1"/>
  <c r="U304" i="3" a="1"/>
  <c r="U304" i="3" s="1"/>
  <c r="U296" i="3" a="1"/>
  <c r="U296" i="3" s="1"/>
  <c r="U288" i="3" a="1"/>
  <c r="U288" i="3" s="1"/>
  <c r="U280" i="3" a="1"/>
  <c r="U280" i="3" s="1"/>
  <c r="U272" i="3" a="1"/>
  <c r="U272" i="3" s="1"/>
  <c r="U264" i="3" a="1"/>
  <c r="U264" i="3" s="1"/>
  <c r="U256" i="3" a="1"/>
  <c r="U256" i="3" s="1"/>
  <c r="U240" i="3" a="1"/>
  <c r="U240" i="3" s="1"/>
  <c r="U232" i="3" a="1"/>
  <c r="U232" i="3" s="1"/>
  <c r="U224" i="3" a="1"/>
  <c r="U224" i="3" s="1"/>
  <c r="U216" i="3" a="1"/>
  <c r="U216" i="3" s="1"/>
  <c r="U208" i="3" a="1"/>
  <c r="U208" i="3" s="1"/>
  <c r="U200" i="3" a="1"/>
  <c r="U200" i="3" s="1"/>
  <c r="U192" i="3" a="1"/>
  <c r="U192" i="3" s="1"/>
  <c r="U184" i="3" a="1"/>
  <c r="U184" i="3" s="1"/>
  <c r="U176" i="3" a="1"/>
  <c r="U176" i="3" s="1"/>
  <c r="U168" i="3" a="1"/>
  <c r="U168" i="3" s="1"/>
  <c r="U160" i="3" a="1"/>
  <c r="U160" i="3" s="1"/>
  <c r="U144" i="3" a="1"/>
  <c r="U144" i="3" s="1"/>
  <c r="U136" i="3" a="1"/>
  <c r="U136" i="3" s="1"/>
  <c r="U128" i="3" a="1"/>
  <c r="U128" i="3" s="1"/>
  <c r="U120" i="3" a="1"/>
  <c r="U120" i="3" s="1"/>
  <c r="U112" i="3" a="1"/>
  <c r="U112" i="3" s="1"/>
  <c r="U104" i="3" a="1"/>
  <c r="U104" i="3" s="1"/>
  <c r="U96" i="3" a="1"/>
  <c r="U96" i="3" s="1"/>
  <c r="U88" i="3" a="1"/>
  <c r="U88" i="3" s="1"/>
  <c r="U80" i="3" a="1"/>
  <c r="U80" i="3" s="1"/>
  <c r="U72" i="3" a="1"/>
  <c r="U72" i="3" s="1"/>
  <c r="U64" i="3" a="1"/>
  <c r="U64" i="3" s="1"/>
  <c r="U56" i="3" a="1"/>
  <c r="U56" i="3" s="1"/>
  <c r="U48" i="3" a="1"/>
  <c r="U48" i="3" s="1"/>
  <c r="U32" i="3" a="1"/>
  <c r="U32" i="3" s="1"/>
  <c r="U24" i="3" a="1"/>
  <c r="U24" i="3" s="1"/>
  <c r="U16" i="3" a="1"/>
  <c r="U16" i="3" s="1"/>
  <c r="U8" i="3" a="1"/>
  <c r="U8" i="3" s="1"/>
  <c r="U327" i="3" a="1"/>
  <c r="U327" i="3" s="1"/>
  <c r="U319" i="3" a="1"/>
  <c r="U319" i="3" s="1"/>
  <c r="U311" i="3" a="1"/>
  <c r="U311" i="3" s="1"/>
  <c r="U303" i="3" a="1"/>
  <c r="U303" i="3" s="1"/>
  <c r="U295" i="3" a="1"/>
  <c r="U295" i="3" s="1"/>
  <c r="U279" i="3" a="1"/>
  <c r="U279" i="3" s="1"/>
  <c r="U263" i="3" a="1"/>
  <c r="U263" i="3" s="1"/>
  <c r="U255" i="3" a="1"/>
  <c r="U255" i="3" s="1"/>
  <c r="U247" i="3" a="1"/>
  <c r="U247" i="3" s="1"/>
  <c r="U239" i="3" a="1"/>
  <c r="U239" i="3" s="1"/>
  <c r="U231" i="3" a="1"/>
  <c r="U231" i="3" s="1"/>
  <c r="U223" i="3" a="1"/>
  <c r="U223" i="3" s="1"/>
  <c r="U215" i="3" a="1"/>
  <c r="U215" i="3" s="1"/>
  <c r="U207" i="3" a="1"/>
  <c r="U207" i="3" s="1"/>
  <c r="U199" i="3" a="1"/>
  <c r="U199" i="3" s="1"/>
  <c r="U191" i="3" a="1"/>
  <c r="U191" i="3" s="1"/>
  <c r="U183" i="3" a="1"/>
  <c r="U183" i="3" s="1"/>
  <c r="U175" i="3" a="1"/>
  <c r="U175" i="3" s="1"/>
  <c r="U167" i="3" a="1"/>
  <c r="U167" i="3" s="1"/>
  <c r="U159" i="3" a="1"/>
  <c r="U159" i="3" s="1"/>
  <c r="U151" i="3" a="1"/>
  <c r="U151" i="3" s="1"/>
  <c r="U143" i="3" a="1"/>
  <c r="U143" i="3" s="1"/>
  <c r="U135" i="3" a="1"/>
  <c r="U135" i="3" s="1"/>
  <c r="U127" i="3" a="1"/>
  <c r="U127" i="3" s="1"/>
  <c r="U103" i="3" a="1"/>
  <c r="U103" i="3" s="1"/>
  <c r="U95" i="3" a="1"/>
  <c r="U95" i="3" s="1"/>
  <c r="U87" i="3" a="1"/>
  <c r="U87" i="3" s="1"/>
  <c r="U79" i="3" a="1"/>
  <c r="U79" i="3" s="1"/>
  <c r="U71" i="3" a="1"/>
  <c r="U71" i="3" s="1"/>
  <c r="U63" i="3" a="1"/>
  <c r="U63" i="3" s="1"/>
  <c r="U55" i="3" a="1"/>
  <c r="U55" i="3" s="1"/>
  <c r="U47" i="3" a="1"/>
  <c r="U47" i="3" s="1"/>
  <c r="U31" i="3" a="1"/>
  <c r="U31" i="3" s="1"/>
  <c r="U23" i="3" a="1"/>
  <c r="U23" i="3" s="1"/>
  <c r="U15" i="3" a="1"/>
  <c r="U15" i="3" s="1"/>
  <c r="U7" i="3" a="1"/>
  <c r="U7" i="3" s="1"/>
  <c r="U165" i="3" a="1"/>
  <c r="U165" i="3" s="1"/>
  <c r="U3484" i="3" a="1"/>
  <c r="U3484" i="3" s="1"/>
  <c r="U3468" i="3" a="1"/>
  <c r="U3468" i="3" s="1"/>
  <c r="U3444" i="3" a="1"/>
  <c r="U3444" i="3" s="1"/>
  <c r="U3436" i="3" a="1"/>
  <c r="U3436" i="3" s="1"/>
  <c r="U3428" i="3" a="1"/>
  <c r="U3428" i="3" s="1"/>
  <c r="U3420" i="3" a="1"/>
  <c r="U3420" i="3" s="1"/>
  <c r="U3412" i="3" a="1"/>
  <c r="U3412" i="3" s="1"/>
  <c r="U3404" i="3" a="1"/>
  <c r="U3404" i="3" s="1"/>
  <c r="U3396" i="3" a="1"/>
  <c r="U3396" i="3" s="1"/>
  <c r="U3388" i="3" a="1"/>
  <c r="U3388" i="3" s="1"/>
  <c r="U3380" i="3" a="1"/>
  <c r="U3380" i="3" s="1"/>
  <c r="U3372" i="3" a="1"/>
  <c r="U3372" i="3" s="1"/>
  <c r="U3364" i="3" a="1"/>
  <c r="U3364" i="3" s="1"/>
  <c r="U3356" i="3" a="1"/>
  <c r="U3356" i="3" s="1"/>
  <c r="U3348" i="3" a="1"/>
  <c r="U3348" i="3" s="1"/>
  <c r="U3332" i="3" a="1"/>
  <c r="U3332" i="3" s="1"/>
  <c r="U3316" i="3" a="1"/>
  <c r="U3316" i="3" s="1"/>
  <c r="U3308" i="3" a="1"/>
  <c r="U3308" i="3" s="1"/>
  <c r="U3300" i="3" a="1"/>
  <c r="U3300" i="3" s="1"/>
  <c r="U3292" i="3" a="1"/>
  <c r="U3292" i="3" s="1"/>
  <c r="U3276" i="3" a="1"/>
  <c r="U3276" i="3" s="1"/>
  <c r="U3268" i="3" a="1"/>
  <c r="U3268" i="3" s="1"/>
  <c r="U3260" i="3" a="1"/>
  <c r="U3260" i="3" s="1"/>
  <c r="U3252" i="3" a="1"/>
  <c r="U3252" i="3" s="1"/>
  <c r="U3228" i="3" a="1"/>
  <c r="U3228" i="3" s="1"/>
  <c r="U3220" i="3" a="1"/>
  <c r="U3220" i="3" s="1"/>
  <c r="U3204" i="3" a="1"/>
  <c r="U3204" i="3" s="1"/>
  <c r="U3196" i="3" a="1"/>
  <c r="U3196" i="3" s="1"/>
  <c r="U3188" i="3" a="1"/>
  <c r="U3188" i="3" s="1"/>
  <c r="U3172" i="3" a="1"/>
  <c r="U3172" i="3" s="1"/>
  <c r="U3164" i="3" a="1"/>
  <c r="U3164" i="3" s="1"/>
  <c r="U3156" i="3" a="1"/>
  <c r="U3156" i="3" s="1"/>
  <c r="U3148" i="3" a="1"/>
  <c r="U3148" i="3" s="1"/>
  <c r="U3140" i="3" a="1"/>
  <c r="U3140" i="3" s="1"/>
  <c r="U3132" i="3" a="1"/>
  <c r="U3132" i="3" s="1"/>
  <c r="U3124" i="3" a="1"/>
  <c r="U3124" i="3" s="1"/>
  <c r="U3116" i="3" a="1"/>
  <c r="U3116" i="3" s="1"/>
  <c r="U3108" i="3" a="1"/>
  <c r="U3108" i="3" s="1"/>
  <c r="U3100" i="3" a="1"/>
  <c r="U3100" i="3" s="1"/>
  <c r="U3092" i="3" a="1"/>
  <c r="U3092" i="3" s="1"/>
  <c r="U3084" i="3" a="1"/>
  <c r="U3084" i="3" s="1"/>
  <c r="U3076" i="3" a="1"/>
  <c r="U3076" i="3" s="1"/>
  <c r="U3068" i="3" a="1"/>
  <c r="U3068" i="3" s="1"/>
  <c r="U3060" i="3" a="1"/>
  <c r="U3060" i="3" s="1"/>
  <c r="U3044" i="3" a="1"/>
  <c r="U3044" i="3" s="1"/>
  <c r="U3036" i="3" a="1"/>
  <c r="U3036" i="3" s="1"/>
  <c r="U3028" i="3" a="1"/>
  <c r="U3028" i="3" s="1"/>
  <c r="U3020" i="3" a="1"/>
  <c r="U3020" i="3" s="1"/>
  <c r="U3012" i="3" a="1"/>
  <c r="U3012" i="3" s="1"/>
  <c r="U2996" i="3" a="1"/>
  <c r="U2996" i="3" s="1"/>
  <c r="U2980" i="3" a="1"/>
  <c r="U2980" i="3" s="1"/>
  <c r="U2972" i="3" a="1"/>
  <c r="U2972" i="3" s="1"/>
  <c r="U2964" i="3" a="1"/>
  <c r="U2964" i="3" s="1"/>
  <c r="U2956" i="3" a="1"/>
  <c r="U2956" i="3" s="1"/>
  <c r="U2948" i="3" a="1"/>
  <c r="U2948" i="3" s="1"/>
  <c r="U2940" i="3" a="1"/>
  <c r="U2940" i="3" s="1"/>
  <c r="U2932" i="3" a="1"/>
  <c r="U2932" i="3" s="1"/>
  <c r="U2924" i="3" a="1"/>
  <c r="U2924" i="3" s="1"/>
  <c r="U2916" i="3" a="1"/>
  <c r="U2916" i="3" s="1"/>
  <c r="U2908" i="3" a="1"/>
  <c r="U2908" i="3" s="1"/>
  <c r="U2900" i="3" a="1"/>
  <c r="U2900" i="3" s="1"/>
  <c r="U2892" i="3" a="1"/>
  <c r="U2892" i="3" s="1"/>
  <c r="U2884" i="3" a="1"/>
  <c r="U2884" i="3" s="1"/>
  <c r="U2860" i="3" a="1"/>
  <c r="U2860" i="3" s="1"/>
  <c r="U2852" i="3" a="1"/>
  <c r="U2852" i="3" s="1"/>
  <c r="U2844" i="3" a="1"/>
  <c r="U2844" i="3" s="1"/>
  <c r="U2836" i="3" a="1"/>
  <c r="U2836" i="3" s="1"/>
  <c r="U2820" i="3" a="1"/>
  <c r="U2820" i="3" s="1"/>
  <c r="U2812" i="3" a="1"/>
  <c r="U2812" i="3" s="1"/>
  <c r="U2796" i="3" a="1"/>
  <c r="U2796" i="3" s="1"/>
  <c r="U2788" i="3" a="1"/>
  <c r="U2788" i="3" s="1"/>
  <c r="U2780" i="3" a="1"/>
  <c r="U2780" i="3" s="1"/>
  <c r="U2772" i="3" a="1"/>
  <c r="U2772" i="3" s="1"/>
  <c r="U2764" i="3" a="1"/>
  <c r="U2764" i="3" s="1"/>
  <c r="U2756" i="3" a="1"/>
  <c r="U2756" i="3" s="1"/>
  <c r="U2748" i="3" a="1"/>
  <c r="U2748" i="3" s="1"/>
  <c r="U2740" i="3" a="1"/>
  <c r="U2740" i="3" s="1"/>
  <c r="U2732" i="3" a="1"/>
  <c r="U2732" i="3" s="1"/>
  <c r="U2724" i="3" a="1"/>
  <c r="U2724" i="3" s="1"/>
  <c r="U2716" i="3" a="1"/>
  <c r="U2716" i="3" s="1"/>
  <c r="U2700" i="3" a="1"/>
  <c r="U2700" i="3" s="1"/>
  <c r="U2692" i="3" a="1"/>
  <c r="U2692" i="3" s="1"/>
  <c r="U2684" i="3" a="1"/>
  <c r="U2684" i="3" s="1"/>
  <c r="U2676" i="3" a="1"/>
  <c r="U2676" i="3" s="1"/>
  <c r="U2668" i="3" a="1"/>
  <c r="U2668" i="3" s="1"/>
  <c r="U2660" i="3" a="1"/>
  <c r="U2660" i="3" s="1"/>
  <c r="U2652" i="3" a="1"/>
  <c r="U2652" i="3" s="1"/>
  <c r="U2644" i="3" a="1"/>
  <c r="U2644" i="3" s="1"/>
  <c r="U2628" i="3" a="1"/>
  <c r="U2628" i="3" s="1"/>
  <c r="U2620" i="3" a="1"/>
  <c r="U2620" i="3" s="1"/>
  <c r="U2612" i="3" a="1"/>
  <c r="U2612" i="3" s="1"/>
  <c r="U2604" i="3" a="1"/>
  <c r="U2604" i="3" s="1"/>
  <c r="U2596" i="3" a="1"/>
  <c r="U2596" i="3" s="1"/>
  <c r="U2588" i="3" a="1"/>
  <c r="U2588" i="3" s="1"/>
  <c r="U2580" i="3" a="1"/>
  <c r="U2580" i="3" s="1"/>
  <c r="U2572" i="3" a="1"/>
  <c r="U2572" i="3" s="1"/>
  <c r="U2564" i="3" a="1"/>
  <c r="U2564" i="3" s="1"/>
  <c r="U2556" i="3" a="1"/>
  <c r="U2556" i="3" s="1"/>
  <c r="U2548" i="3" a="1"/>
  <c r="U2548" i="3" s="1"/>
  <c r="U2532" i="3" a="1"/>
  <c r="U2532" i="3" s="1"/>
  <c r="U2524" i="3" a="1"/>
  <c r="U2524" i="3" s="1"/>
  <c r="U2508" i="3" a="1"/>
  <c r="U2508" i="3" s="1"/>
  <c r="U2500" i="3" a="1"/>
  <c r="U2500" i="3" s="1"/>
  <c r="U2492" i="3" a="1"/>
  <c r="U2492" i="3" s="1"/>
  <c r="U2484" i="3" a="1"/>
  <c r="U2484" i="3" s="1"/>
  <c r="U2476" i="3" a="1"/>
  <c r="U2476" i="3" s="1"/>
  <c r="U2468" i="3" a="1"/>
  <c r="U2468" i="3" s="1"/>
  <c r="U2460" i="3" a="1"/>
  <c r="U2460" i="3" s="1"/>
  <c r="U2452" i="3" a="1"/>
  <c r="U2452" i="3" s="1"/>
  <c r="U2444" i="3" a="1"/>
  <c r="U2444" i="3" s="1"/>
  <c r="U2436" i="3" a="1"/>
  <c r="U2436" i="3" s="1"/>
  <c r="U2428" i="3" a="1"/>
  <c r="U2428" i="3" s="1"/>
  <c r="U2412" i="3" a="1"/>
  <c r="U2412" i="3" s="1"/>
  <c r="U2404" i="3" a="1"/>
  <c r="U2404" i="3" s="1"/>
  <c r="U2388" i="3" a="1"/>
  <c r="U2388" i="3" s="1"/>
  <c r="U2380" i="3" a="1"/>
  <c r="U2380" i="3" s="1"/>
  <c r="U2356" i="3" a="1"/>
  <c r="U2356" i="3" s="1"/>
  <c r="U2348" i="3" a="1"/>
  <c r="U2348" i="3" s="1"/>
  <c r="U2340" i="3" a="1"/>
  <c r="U2340" i="3" s="1"/>
  <c r="U2332" i="3" a="1"/>
  <c r="U2332" i="3" s="1"/>
  <c r="U2316" i="3" a="1"/>
  <c r="U2316" i="3" s="1"/>
  <c r="U2308" i="3" a="1"/>
  <c r="U2308" i="3" s="1"/>
  <c r="U2300" i="3" a="1"/>
  <c r="U2300" i="3" s="1"/>
  <c r="U2292" i="3" a="1"/>
  <c r="U2292" i="3" s="1"/>
  <c r="U2268" i="3" a="1"/>
  <c r="U2268" i="3" s="1"/>
  <c r="U2260" i="3" a="1"/>
  <c r="U2260" i="3" s="1"/>
  <c r="U2244" i="3" a="1"/>
  <c r="U2244" i="3" s="1"/>
  <c r="U2236" i="3" a="1"/>
  <c r="U2236" i="3" s="1"/>
  <c r="U2228" i="3" a="1"/>
  <c r="U2228" i="3" s="1"/>
  <c r="U2220" i="3" a="1"/>
  <c r="U2220" i="3" s="1"/>
  <c r="U2204" i="3" a="1"/>
  <c r="U2204" i="3" s="1"/>
  <c r="U2196" i="3" a="1"/>
  <c r="U2196" i="3" s="1"/>
  <c r="U2188" i="3" a="1"/>
  <c r="U2188" i="3" s="1"/>
  <c r="U2180" i="3" a="1"/>
  <c r="U2180" i="3" s="1"/>
  <c r="U2172" i="3" a="1"/>
  <c r="U2172" i="3" s="1"/>
  <c r="U2164" i="3" a="1"/>
  <c r="U2164" i="3" s="1"/>
  <c r="U2156" i="3" a="1"/>
  <c r="U2156" i="3" s="1"/>
  <c r="U2140" i="3" a="1"/>
  <c r="U2140" i="3" s="1"/>
  <c r="U2116" i="3" a="1"/>
  <c r="U2116" i="3" s="1"/>
  <c r="U2108" i="3" a="1"/>
  <c r="U2108" i="3" s="1"/>
  <c r="U2100" i="3" a="1"/>
  <c r="U2100" i="3" s="1"/>
  <c r="U2092" i="3" a="1"/>
  <c r="U2092" i="3" s="1"/>
  <c r="U2084" i="3" a="1"/>
  <c r="U2084" i="3" s="1"/>
  <c r="U2076" i="3" a="1"/>
  <c r="U2076" i="3" s="1"/>
  <c r="U2068" i="3" a="1"/>
  <c r="U2068" i="3" s="1"/>
  <c r="U2060" i="3" a="1"/>
  <c r="U2060" i="3" s="1"/>
  <c r="U2052" i="3" a="1"/>
  <c r="U2052" i="3" s="1"/>
  <c r="U2044" i="3" a="1"/>
  <c r="U2044" i="3" s="1"/>
  <c r="U69" i="3" a="1"/>
  <c r="U69" i="3" s="1"/>
  <c r="U21" i="3" a="1"/>
  <c r="U21" i="3" s="1"/>
  <c r="U3483" i="3" a="1"/>
  <c r="U3483" i="3" s="1"/>
  <c r="U3467" i="3" a="1"/>
  <c r="U3467" i="3" s="1"/>
  <c r="U3459" i="3" a="1"/>
  <c r="U3459" i="3" s="1"/>
  <c r="U3451" i="3" a="1"/>
  <c r="U3451" i="3" s="1"/>
  <c r="U3443" i="3" a="1"/>
  <c r="U3443" i="3" s="1"/>
  <c r="U3435" i="3" a="1"/>
  <c r="U3435" i="3" s="1"/>
  <c r="U3427" i="3" a="1"/>
  <c r="U3427" i="3" s="1"/>
  <c r="U3419" i="3" a="1"/>
  <c r="U3419" i="3" s="1"/>
  <c r="U3411" i="3" a="1"/>
  <c r="U3411" i="3" s="1"/>
  <c r="U3403" i="3" a="1"/>
  <c r="U3403" i="3" s="1"/>
  <c r="U3395" i="3" a="1"/>
  <c r="U3395" i="3" s="1"/>
  <c r="U3387" i="3" a="1"/>
  <c r="U3387" i="3" s="1"/>
  <c r="U3379" i="3" a="1"/>
  <c r="U3379" i="3" s="1"/>
  <c r="U3371" i="3" a="1"/>
  <c r="U3371" i="3" s="1"/>
  <c r="U3355" i="3" a="1"/>
  <c r="U3355" i="3" s="1"/>
  <c r="U3347" i="3" a="1"/>
  <c r="U3347" i="3" s="1"/>
  <c r="U3339" i="3" a="1"/>
  <c r="U3339" i="3" s="1"/>
  <c r="U3315" i="3" a="1"/>
  <c r="U3315" i="3" s="1"/>
  <c r="U3307" i="3" a="1"/>
  <c r="U3307" i="3" s="1"/>
  <c r="U3291" i="3" a="1"/>
  <c r="U3291" i="3" s="1"/>
  <c r="U3275" i="3" a="1"/>
  <c r="U3275" i="3" s="1"/>
  <c r="U3267" i="3" a="1"/>
  <c r="U3267" i="3" s="1"/>
  <c r="U3259" i="3" a="1"/>
  <c r="U3259" i="3" s="1"/>
  <c r="U3251" i="3" a="1"/>
  <c r="U3251" i="3" s="1"/>
  <c r="U3243" i="3" a="1"/>
  <c r="U3243" i="3" s="1"/>
  <c r="U3235" i="3" a="1"/>
  <c r="U3235" i="3" s="1"/>
  <c r="U3203" i="3" a="1"/>
  <c r="U3203" i="3" s="1"/>
  <c r="U3195" i="3" a="1"/>
  <c r="U3195" i="3" s="1"/>
  <c r="U3187" i="3" a="1"/>
  <c r="U3187" i="3" s="1"/>
  <c r="U3179" i="3" a="1"/>
  <c r="U3179" i="3" s="1"/>
  <c r="U3171" i="3" a="1"/>
  <c r="U3171" i="3" s="1"/>
  <c r="U3163" i="3" a="1"/>
  <c r="U3163" i="3" s="1"/>
  <c r="U3155" i="3" a="1"/>
  <c r="U3155" i="3" s="1"/>
  <c r="U3147" i="3" a="1"/>
  <c r="U3147" i="3" s="1"/>
  <c r="U3139" i="3" a="1"/>
  <c r="U3139" i="3" s="1"/>
  <c r="U3131" i="3" a="1"/>
  <c r="U3131" i="3" s="1"/>
  <c r="U3123" i="3" a="1"/>
  <c r="U3123" i="3" s="1"/>
  <c r="U3115" i="3" a="1"/>
  <c r="U3115" i="3" s="1"/>
  <c r="U3107" i="3" a="1"/>
  <c r="U3107" i="3" s="1"/>
  <c r="U3091" i="3" a="1"/>
  <c r="U3091" i="3" s="1"/>
  <c r="U3075" i="3" a="1"/>
  <c r="U3075" i="3" s="1"/>
  <c r="U3067" i="3" a="1"/>
  <c r="U3067" i="3" s="1"/>
  <c r="U3043" i="3" a="1"/>
  <c r="U3043" i="3" s="1"/>
  <c r="U3035" i="3" a="1"/>
  <c r="U3035" i="3" s="1"/>
  <c r="U3027" i="3" a="1"/>
  <c r="U3027" i="3" s="1"/>
  <c r="U3019" i="3" a="1"/>
  <c r="U3019" i="3" s="1"/>
  <c r="U3011" i="3" a="1"/>
  <c r="U3011" i="3" s="1"/>
  <c r="U2995" i="3" a="1"/>
  <c r="U2995" i="3" s="1"/>
  <c r="U2987" i="3" a="1"/>
  <c r="U2987" i="3" s="1"/>
  <c r="U2971" i="3" a="1"/>
  <c r="U2971" i="3" s="1"/>
  <c r="U2963" i="3" a="1"/>
  <c r="U2963" i="3" s="1"/>
  <c r="U2955" i="3" a="1"/>
  <c r="U2955" i="3" s="1"/>
  <c r="U2947" i="3" a="1"/>
  <c r="U2947" i="3" s="1"/>
  <c r="U2939" i="3" a="1"/>
  <c r="U2939" i="3" s="1"/>
  <c r="U2931" i="3" a="1"/>
  <c r="U2931" i="3" s="1"/>
  <c r="U2923" i="3" a="1"/>
  <c r="U2923" i="3" s="1"/>
  <c r="U2915" i="3" a="1"/>
  <c r="U2915" i="3" s="1"/>
  <c r="U2899" i="3" a="1"/>
  <c r="U2899" i="3" s="1"/>
  <c r="U2891" i="3" a="1"/>
  <c r="U2891" i="3" s="1"/>
  <c r="U2883" i="3" a="1"/>
  <c r="U2883" i="3" s="1"/>
  <c r="U2859" i="3" a="1"/>
  <c r="U2859" i="3" s="1"/>
  <c r="U2851" i="3" a="1"/>
  <c r="U2851" i="3" s="1"/>
  <c r="U2843" i="3" a="1"/>
  <c r="U2843" i="3" s="1"/>
  <c r="U2835" i="3" a="1"/>
  <c r="U2835" i="3" s="1"/>
  <c r="U2827" i="3" a="1"/>
  <c r="U2827" i="3" s="1"/>
  <c r="U2819" i="3" a="1"/>
  <c r="U2819" i="3" s="1"/>
  <c r="U2811" i="3" a="1"/>
  <c r="U2811" i="3" s="1"/>
  <c r="U2803" i="3" a="1"/>
  <c r="U2803" i="3" s="1"/>
  <c r="U2795" i="3" a="1"/>
  <c r="U2795" i="3" s="1"/>
  <c r="U2787" i="3" a="1"/>
  <c r="U2787" i="3" s="1"/>
  <c r="U2779" i="3" a="1"/>
  <c r="U2779" i="3" s="1"/>
  <c r="U2771" i="3" a="1"/>
  <c r="U2771" i="3" s="1"/>
  <c r="U2763" i="3" a="1"/>
  <c r="U2763" i="3" s="1"/>
  <c r="U2747" i="3" a="1"/>
  <c r="U2747" i="3" s="1"/>
  <c r="U2739" i="3" a="1"/>
  <c r="U2739" i="3" s="1"/>
  <c r="U2731" i="3" a="1"/>
  <c r="U2731" i="3" s="1"/>
  <c r="U2723" i="3" a="1"/>
  <c r="U2723" i="3" s="1"/>
  <c r="U2715" i="3" a="1"/>
  <c r="U2715" i="3" s="1"/>
  <c r="U2699" i="3" a="1"/>
  <c r="U2699" i="3" s="1"/>
  <c r="U2691" i="3" a="1"/>
  <c r="U2691" i="3" s="1"/>
  <c r="U2683" i="3" a="1"/>
  <c r="U2683" i="3" s="1"/>
  <c r="U2675" i="3" a="1"/>
  <c r="U2675" i="3" s="1"/>
  <c r="U2659" i="3" a="1"/>
  <c r="U2659" i="3" s="1"/>
  <c r="U2643" i="3" a="1"/>
  <c r="U2643" i="3" s="1"/>
  <c r="U2635" i="3" a="1"/>
  <c r="U2635" i="3" s="1"/>
  <c r="U2627" i="3" a="1"/>
  <c r="U2627" i="3" s="1"/>
  <c r="U2611" i="3" a="1"/>
  <c r="U2611" i="3" s="1"/>
  <c r="U2603" i="3" a="1"/>
  <c r="U2603" i="3" s="1"/>
  <c r="U2587" i="3" a="1"/>
  <c r="U2587" i="3" s="1"/>
  <c r="U2579" i="3" a="1"/>
  <c r="U2579" i="3" s="1"/>
  <c r="U2571" i="3" a="1"/>
  <c r="U2571" i="3" s="1"/>
  <c r="U2563" i="3" a="1"/>
  <c r="U2563" i="3" s="1"/>
  <c r="U2555" i="3" a="1"/>
  <c r="U2555" i="3" s="1"/>
  <c r="U2547" i="3" a="1"/>
  <c r="U2547" i="3" s="1"/>
  <c r="U2539" i="3" a="1"/>
  <c r="U2539" i="3" s="1"/>
  <c r="U2523" i="3" a="1"/>
  <c r="U2523" i="3" s="1"/>
  <c r="U2507" i="3" a="1"/>
  <c r="U2507" i="3" s="1"/>
  <c r="U2499" i="3" a="1"/>
  <c r="U2499" i="3" s="1"/>
  <c r="U2491" i="3" a="1"/>
  <c r="U2491" i="3" s="1"/>
  <c r="U2475" i="3" a="1"/>
  <c r="U2475" i="3" s="1"/>
  <c r="U2467" i="3" a="1"/>
  <c r="U2467" i="3" s="1"/>
  <c r="U2459" i="3" a="1"/>
  <c r="U2459" i="3" s="1"/>
  <c r="U2451" i="3" a="1"/>
  <c r="U2451" i="3" s="1"/>
  <c r="U2443" i="3" a="1"/>
  <c r="U2443" i="3" s="1"/>
  <c r="U2435" i="3" a="1"/>
  <c r="U2435" i="3" s="1"/>
  <c r="U2427" i="3" a="1"/>
  <c r="U2427" i="3" s="1"/>
  <c r="U2411" i="3" a="1"/>
  <c r="U2411" i="3" s="1"/>
  <c r="U2395" i="3" a="1"/>
  <c r="U2395" i="3" s="1"/>
  <c r="U2387" i="3" a="1"/>
  <c r="U2387" i="3" s="1"/>
  <c r="U2379" i="3" a="1"/>
  <c r="U2379" i="3" s="1"/>
  <c r="U2371" i="3" a="1"/>
  <c r="U2371" i="3" s="1"/>
  <c r="U2363" i="3" a="1"/>
  <c r="U2363" i="3" s="1"/>
  <c r="U2355" i="3" a="1"/>
  <c r="U2355" i="3" s="1"/>
  <c r="U2347" i="3" a="1"/>
  <c r="U2347" i="3" s="1"/>
  <c r="U2339" i="3" a="1"/>
  <c r="U2339" i="3" s="1"/>
  <c r="U2331" i="3" a="1"/>
  <c r="U2331" i="3" s="1"/>
  <c r="U2323" i="3" a="1"/>
  <c r="U2323" i="3" s="1"/>
  <c r="U2315" i="3" a="1"/>
  <c r="U2315" i="3" s="1"/>
  <c r="U2307" i="3" a="1"/>
  <c r="U2307" i="3" s="1"/>
  <c r="U2299" i="3" a="1"/>
  <c r="U2299" i="3" s="1"/>
  <c r="U2291" i="3" a="1"/>
  <c r="U2291" i="3" s="1"/>
  <c r="U2283" i="3" a="1"/>
  <c r="U2283" i="3" s="1"/>
  <c r="U2267" i="3" a="1"/>
  <c r="U2267" i="3" s="1"/>
  <c r="U2259" i="3" a="1"/>
  <c r="U2259" i="3" s="1"/>
  <c r="U2251" i="3" a="1"/>
  <c r="U2251" i="3" s="1"/>
  <c r="U2243" i="3" a="1"/>
  <c r="U2243" i="3" s="1"/>
  <c r="U141" i="3" a="1"/>
  <c r="U141" i="3" s="1"/>
  <c r="U133" i="3" a="1"/>
  <c r="U133" i="3" s="1"/>
  <c r="U125" i="3" a="1"/>
  <c r="U125" i="3" s="1"/>
  <c r="U117" i="3" a="1"/>
  <c r="U117" i="3" s="1"/>
  <c r="U101" i="3" a="1"/>
  <c r="U101" i="3" s="1"/>
  <c r="U93" i="3" a="1"/>
  <c r="U93" i="3" s="1"/>
  <c r="U85" i="3" a="1"/>
  <c r="U85" i="3" s="1"/>
  <c r="U77" i="3" a="1"/>
  <c r="U77" i="3" s="1"/>
  <c r="U61" i="3" a="1"/>
  <c r="U61" i="3" s="1"/>
  <c r="U37" i="3" a="1"/>
  <c r="U37" i="3" s="1"/>
  <c r="U29" i="3" a="1"/>
  <c r="U29" i="3" s="1"/>
  <c r="U13" i="3" a="1"/>
  <c r="U13" i="3" s="1"/>
  <c r="U5" i="3" a="1"/>
  <c r="U5" i="3" s="1"/>
  <c r="U3482" i="3" a="1"/>
  <c r="U3482" i="3" s="1"/>
  <c r="U3474" i="3" a="1"/>
  <c r="U3474" i="3" s="1"/>
  <c r="U3466" i="3" a="1"/>
  <c r="U3466" i="3" s="1"/>
  <c r="U3458" i="3" a="1"/>
  <c r="U3458" i="3" s="1"/>
  <c r="U3450" i="3" a="1"/>
  <c r="U3450" i="3" s="1"/>
  <c r="U3442" i="3" a="1"/>
  <c r="U3442" i="3" s="1"/>
  <c r="U3434" i="3" a="1"/>
  <c r="U3434" i="3" s="1"/>
  <c r="U3426" i="3" a="1"/>
  <c r="U3426" i="3" s="1"/>
  <c r="U3402" i="3" a="1"/>
  <c r="U3402" i="3" s="1"/>
  <c r="U3394" i="3" a="1"/>
  <c r="U3394" i="3" s="1"/>
  <c r="U3386" i="3" a="1"/>
  <c r="U3386" i="3" s="1"/>
  <c r="U3378" i="3" a="1"/>
  <c r="U3378" i="3" s="1"/>
  <c r="U3370" i="3" a="1"/>
  <c r="U3370" i="3" s="1"/>
  <c r="U3354" i="3" a="1"/>
  <c r="U3354" i="3" s="1"/>
  <c r="U3346" i="3" a="1"/>
  <c r="U3346" i="3" s="1"/>
  <c r="U3338" i="3" a="1"/>
  <c r="U3338" i="3" s="1"/>
  <c r="U3330" i="3" a="1"/>
  <c r="U3330" i="3" s="1"/>
  <c r="U3322" i="3" a="1"/>
  <c r="U3322" i="3" s="1"/>
  <c r="U3314" i="3" a="1"/>
  <c r="U3314" i="3" s="1"/>
  <c r="U3298" i="3" a="1"/>
  <c r="U3298" i="3" s="1"/>
  <c r="U3290" i="3" a="1"/>
  <c r="U3290" i="3" s="1"/>
  <c r="U3274" i="3" a="1"/>
  <c r="U3274" i="3" s="1"/>
  <c r="U3266" i="3" a="1"/>
  <c r="U3266" i="3" s="1"/>
  <c r="U3258" i="3" a="1"/>
  <c r="U3258" i="3" s="1"/>
  <c r="U3242" i="3" a="1"/>
  <c r="U3242" i="3" s="1"/>
  <c r="U3234" i="3" a="1"/>
  <c r="U3234" i="3" s="1"/>
  <c r="U3226" i="3" a="1"/>
  <c r="U3226" i="3" s="1"/>
  <c r="U3218" i="3" a="1"/>
  <c r="U3218" i="3" s="1"/>
  <c r="U3210" i="3" a="1"/>
  <c r="U3210" i="3" s="1"/>
  <c r="U3202" i="3" a="1"/>
  <c r="U3202" i="3" s="1"/>
  <c r="U3186" i="3" a="1"/>
  <c r="U3186" i="3" s="1"/>
  <c r="U3178" i="3" a="1"/>
  <c r="U3178" i="3" s="1"/>
  <c r="U3170" i="3" a="1"/>
  <c r="U3170" i="3" s="1"/>
  <c r="U3162" i="3" a="1"/>
  <c r="U3162" i="3" s="1"/>
  <c r="U3154" i="3" a="1"/>
  <c r="U3154" i="3" s="1"/>
  <c r="U3146" i="3" a="1"/>
  <c r="U3146" i="3" s="1"/>
  <c r="U3138" i="3" a="1"/>
  <c r="U3138" i="3" s="1"/>
  <c r="U3130" i="3" a="1"/>
  <c r="U3130" i="3" s="1"/>
  <c r="U3122" i="3" a="1"/>
  <c r="U3122" i="3" s="1"/>
  <c r="U3114" i="3" a="1"/>
  <c r="U3114" i="3" s="1"/>
  <c r="U3106" i="3" a="1"/>
  <c r="U3106" i="3" s="1"/>
  <c r="U3098" i="3" a="1"/>
  <c r="U3098" i="3" s="1"/>
  <c r="U3090" i="3" a="1"/>
  <c r="U3090" i="3" s="1"/>
  <c r="U3082" i="3" a="1"/>
  <c r="U3082" i="3" s="1"/>
  <c r="U3074" i="3" a="1"/>
  <c r="U3074" i="3" s="1"/>
  <c r="U3066" i="3" a="1"/>
  <c r="U3066" i="3" s="1"/>
  <c r="U3050" i="3" a="1"/>
  <c r="U3050" i="3" s="1"/>
  <c r="U3042" i="3" a="1"/>
  <c r="U3042" i="3" s="1"/>
  <c r="U3034" i="3" a="1"/>
  <c r="U3034" i="3" s="1"/>
  <c r="U3026" i="3" a="1"/>
  <c r="U3026" i="3" s="1"/>
  <c r="U3018" i="3" a="1"/>
  <c r="U3018" i="3" s="1"/>
  <c r="U3010" i="3" a="1"/>
  <c r="U3010" i="3" s="1"/>
  <c r="U2994" i="3" a="1"/>
  <c r="U2994" i="3" s="1"/>
  <c r="U2978" i="3" a="1"/>
  <c r="U2978" i="3" s="1"/>
  <c r="U2970" i="3" a="1"/>
  <c r="U2970" i="3" s="1"/>
  <c r="U2962" i="3" a="1"/>
  <c r="U2962" i="3" s="1"/>
  <c r="U2954" i="3" a="1"/>
  <c r="U2954" i="3" s="1"/>
  <c r="U2946" i="3" a="1"/>
  <c r="U2946" i="3" s="1"/>
  <c r="U2938" i="3" a="1"/>
  <c r="U2938" i="3" s="1"/>
  <c r="U2930" i="3" a="1"/>
  <c r="U2930" i="3" s="1"/>
  <c r="U2922" i="3" a="1"/>
  <c r="U2922" i="3" s="1"/>
  <c r="U2914" i="3" a="1"/>
  <c r="U2914" i="3" s="1"/>
  <c r="U2898" i="3" a="1"/>
  <c r="U2898" i="3" s="1"/>
  <c r="U2890" i="3" a="1"/>
  <c r="U2890" i="3" s="1"/>
  <c r="U2882" i="3" a="1"/>
  <c r="U2882" i="3" s="1"/>
  <c r="U2874" i="3" a="1"/>
  <c r="U2874" i="3" s="1"/>
  <c r="U2866" i="3" a="1"/>
  <c r="U2866" i="3" s="1"/>
  <c r="U2858" i="3" a="1"/>
  <c r="U2858" i="3" s="1"/>
  <c r="U2850" i="3" a="1"/>
  <c r="U2850" i="3" s="1"/>
  <c r="U2842" i="3" a="1"/>
  <c r="U2842" i="3" s="1"/>
  <c r="U2826" i="3" a="1"/>
  <c r="U2826" i="3" s="1"/>
  <c r="U2818" i="3" a="1"/>
  <c r="U2818" i="3" s="1"/>
  <c r="U2810" i="3" a="1"/>
  <c r="U2810" i="3" s="1"/>
  <c r="U2802" i="3" a="1"/>
  <c r="U2802" i="3" s="1"/>
  <c r="U2794" i="3" a="1"/>
  <c r="U2794" i="3" s="1"/>
  <c r="U2786" i="3" a="1"/>
  <c r="U2786" i="3" s="1"/>
  <c r="U2778" i="3" a="1"/>
  <c r="U2778" i="3" s="1"/>
  <c r="U2762" i="3" a="1"/>
  <c r="U2762" i="3" s="1"/>
  <c r="U2754" i="3" a="1"/>
  <c r="U2754" i="3" s="1"/>
  <c r="U2738" i="3" a="1"/>
  <c r="U2738" i="3" s="1"/>
  <c r="U2730" i="3" a="1"/>
  <c r="U2730" i="3" s="1"/>
  <c r="U2722" i="3" a="1"/>
  <c r="U2722" i="3" s="1"/>
  <c r="U2714" i="3" a="1"/>
  <c r="U2714" i="3" s="1"/>
  <c r="U2706" i="3" a="1"/>
  <c r="U2706" i="3" s="1"/>
  <c r="U2698" i="3" a="1"/>
  <c r="U2698" i="3" s="1"/>
  <c r="U2690" i="3" a="1"/>
  <c r="U2690" i="3" s="1"/>
  <c r="U2682" i="3" a="1"/>
  <c r="U2682" i="3" s="1"/>
  <c r="U2674" i="3" a="1"/>
  <c r="U2674" i="3" s="1"/>
  <c r="U2666" i="3" a="1"/>
  <c r="U2666" i="3" s="1"/>
  <c r="U2658" i="3" a="1"/>
  <c r="U2658" i="3" s="1"/>
  <c r="U2642" i="3" a="1"/>
  <c r="U2642" i="3" s="1"/>
  <c r="U2634" i="3" a="1"/>
  <c r="U2634" i="3" s="1"/>
  <c r="U2618" i="3" a="1"/>
  <c r="U2618" i="3" s="1"/>
  <c r="U3408" i="3" a="1"/>
  <c r="U3408" i="3" s="1"/>
  <c r="U3392" i="3" a="1"/>
  <c r="U3392" i="3" s="1"/>
  <c r="U3360" i="3" a="1"/>
  <c r="U3360" i="3" s="1"/>
  <c r="U3320" i="3" a="1"/>
  <c r="U3320" i="3" s="1"/>
  <c r="U3296" i="3" a="1"/>
  <c r="U3296" i="3" s="1"/>
  <c r="U3280" i="3" a="1"/>
  <c r="U3280" i="3" s="1"/>
  <c r="U3264" i="3" a="1"/>
  <c r="U3264" i="3" s="1"/>
  <c r="U3240" i="3" a="1"/>
  <c r="U3240" i="3" s="1"/>
  <c r="U3192" i="3" a="1"/>
  <c r="U3192" i="3" s="1"/>
  <c r="U3168" i="3" a="1"/>
  <c r="U3168" i="3" s="1"/>
  <c r="U3152" i="3" a="1"/>
  <c r="U3152" i="3" s="1"/>
  <c r="U3112" i="3" a="1"/>
  <c r="U3112" i="3" s="1"/>
  <c r="U3088" i="3" a="1"/>
  <c r="U3088" i="3" s="1"/>
  <c r="U3024" i="3" a="1"/>
  <c r="U3024" i="3" s="1"/>
  <c r="U3000" i="3" a="1"/>
  <c r="U3000" i="3" s="1"/>
  <c r="U2976" i="3" a="1"/>
  <c r="U2976" i="3" s="1"/>
  <c r="U2952" i="3" a="1"/>
  <c r="U2952" i="3" s="1"/>
  <c r="U2912" i="3" a="1"/>
  <c r="U2912" i="3" s="1"/>
  <c r="U2888" i="3" a="1"/>
  <c r="U2888" i="3" s="1"/>
  <c r="U2856" i="3" a="1"/>
  <c r="U2856" i="3" s="1"/>
  <c r="U2832" i="3" a="1"/>
  <c r="U2832" i="3" s="1"/>
  <c r="U2808" i="3" a="1"/>
  <c r="U2808" i="3" s="1"/>
  <c r="U2792" i="3" a="1"/>
  <c r="U2792" i="3" s="1"/>
  <c r="U2768" i="3" a="1"/>
  <c r="U2768" i="3" s="1"/>
  <c r="U2744" i="3" a="1"/>
  <c r="U2744" i="3" s="1"/>
  <c r="U2720" i="3" a="1"/>
  <c r="U2720" i="3" s="1"/>
  <c r="U2696" i="3" a="1"/>
  <c r="U2696" i="3" s="1"/>
  <c r="U2680" i="3" a="1"/>
  <c r="U2680" i="3" s="1"/>
  <c r="U2664" i="3" a="1"/>
  <c r="U2664" i="3" s="1"/>
  <c r="U2632" i="3" a="1"/>
  <c r="U2632" i="3" s="1"/>
  <c r="U2600" i="3" a="1"/>
  <c r="U2600" i="3" s="1"/>
  <c r="U2568" i="3" a="1"/>
  <c r="U2568" i="3" s="1"/>
  <c r="U2544" i="3" a="1"/>
  <c r="U2544" i="3" s="1"/>
  <c r="U2488" i="3" a="1"/>
  <c r="U2488" i="3" s="1"/>
  <c r="U2480" i="3" a="1"/>
  <c r="U2480" i="3" s="1"/>
  <c r="U2456" i="3" a="1"/>
  <c r="U2456" i="3" s="1"/>
  <c r="U2432" i="3" a="1"/>
  <c r="U2432" i="3" s="1"/>
  <c r="U2408" i="3" a="1"/>
  <c r="U2408" i="3" s="1"/>
  <c r="U2360" i="3" a="1"/>
  <c r="U2360" i="3" s="1"/>
  <c r="U2336" i="3" a="1"/>
  <c r="U2336" i="3" s="1"/>
  <c r="U2312" i="3" a="1"/>
  <c r="U2312" i="3" s="1"/>
  <c r="U2288" i="3" a="1"/>
  <c r="U2288" i="3" s="1"/>
  <c r="U2264" i="3" a="1"/>
  <c r="U2264" i="3" s="1"/>
  <c r="U2240" i="3" a="1"/>
  <c r="U2240" i="3" s="1"/>
  <c r="U2224" i="3" a="1"/>
  <c r="U2224" i="3" s="1"/>
  <c r="U2200" i="3" a="1"/>
  <c r="U2200" i="3" s="1"/>
  <c r="U2168" i="3" a="1"/>
  <c r="U2168" i="3" s="1"/>
  <c r="U2152" i="3" a="1"/>
  <c r="U2152" i="3" s="1"/>
  <c r="U2128" i="3" a="1"/>
  <c r="U2128" i="3" s="1"/>
  <c r="U2080" i="3" a="1"/>
  <c r="U2080" i="3" s="1"/>
  <c r="U2040" i="3" a="1"/>
  <c r="U2040" i="3" s="1"/>
  <c r="U2008" i="3" a="1"/>
  <c r="U2008" i="3" s="1"/>
  <c r="U1984" i="3" a="1"/>
  <c r="U1984" i="3" s="1"/>
  <c r="U1960" i="3" a="1"/>
  <c r="U1960" i="3" s="1"/>
  <c r="U1936" i="3" a="1"/>
  <c r="U1936" i="3" s="1"/>
  <c r="U1920" i="3" a="1"/>
  <c r="U1920" i="3" s="1"/>
  <c r="U1896" i="3" a="1"/>
  <c r="U1896" i="3" s="1"/>
  <c r="U1864" i="3" a="1"/>
  <c r="U1864" i="3" s="1"/>
  <c r="U1808" i="3" a="1"/>
  <c r="U1808" i="3" s="1"/>
  <c r="U1784" i="3" a="1"/>
  <c r="U1784" i="3" s="1"/>
  <c r="U1752" i="3" a="1"/>
  <c r="U1752" i="3" s="1"/>
  <c r="U1728" i="3" a="1"/>
  <c r="U1728" i="3" s="1"/>
  <c r="U1680" i="3" a="1"/>
  <c r="U1680" i="3" s="1"/>
  <c r="U1656" i="3" a="1"/>
  <c r="U1656" i="3" s="1"/>
  <c r="U1600" i="3" a="1"/>
  <c r="U1600" i="3" s="1"/>
  <c r="U1552" i="3" a="1"/>
  <c r="U1552" i="3" s="1"/>
  <c r="U1528" i="3" a="1"/>
  <c r="U1528" i="3" s="1"/>
  <c r="U1496" i="3" a="1"/>
  <c r="U1496" i="3" s="1"/>
  <c r="U1464" i="3" a="1"/>
  <c r="U1464" i="3" s="1"/>
  <c r="U1408" i="3" a="1"/>
  <c r="U1408" i="3" s="1"/>
  <c r="U1384" i="3" a="1"/>
  <c r="U1384" i="3" s="1"/>
  <c r="U1360" i="3" a="1"/>
  <c r="U1360" i="3" s="1"/>
  <c r="U1336" i="3" a="1"/>
  <c r="U1336" i="3" s="1"/>
  <c r="U1248" i="3" a="1"/>
  <c r="U1248" i="3" s="1"/>
  <c r="U1192" i="3" a="1"/>
  <c r="U1192" i="3" s="1"/>
  <c r="U1136" i="3" a="1"/>
  <c r="U1136" i="3" s="1"/>
  <c r="U1112" i="3" a="1"/>
  <c r="U1112" i="3" s="1"/>
  <c r="U1088" i="3" a="1"/>
  <c r="U1088" i="3" s="1"/>
  <c r="U1064" i="3" a="1"/>
  <c r="U1064" i="3" s="1"/>
  <c r="U1016" i="3" a="1"/>
  <c r="U1016" i="3" s="1"/>
  <c r="U3472" i="3" a="1"/>
  <c r="U3472" i="3" s="1"/>
  <c r="U3448" i="3" a="1"/>
  <c r="U3448" i="3" s="1"/>
  <c r="U3424" i="3" a="1"/>
  <c r="U3424" i="3" s="1"/>
  <c r="U3400" i="3" a="1"/>
  <c r="U3400" i="3" s="1"/>
  <c r="U3376" i="3" a="1"/>
  <c r="U3376" i="3" s="1"/>
  <c r="U3328" i="3" a="1"/>
  <c r="U3328" i="3" s="1"/>
  <c r="U3312" i="3" a="1"/>
  <c r="U3312" i="3" s="1"/>
  <c r="U3256" i="3" a="1"/>
  <c r="U3256" i="3" s="1"/>
  <c r="U3232" i="3" a="1"/>
  <c r="U3232" i="3" s="1"/>
  <c r="U3208" i="3" a="1"/>
  <c r="U3208" i="3" s="1"/>
  <c r="U3160" i="3" a="1"/>
  <c r="U3160" i="3" s="1"/>
  <c r="U3128" i="3" a="1"/>
  <c r="U3128" i="3" s="1"/>
  <c r="U3104" i="3" a="1"/>
  <c r="U3104" i="3" s="1"/>
  <c r="U3048" i="3" a="1"/>
  <c r="U3048" i="3" s="1"/>
  <c r="U3016" i="3" a="1"/>
  <c r="U3016" i="3" s="1"/>
  <c r="U2992" i="3" a="1"/>
  <c r="U2992" i="3" s="1"/>
  <c r="U2968" i="3" a="1"/>
  <c r="U2968" i="3" s="1"/>
  <c r="U2944" i="3" a="1"/>
  <c r="U2944" i="3" s="1"/>
  <c r="U2928" i="3" a="1"/>
  <c r="U2928" i="3" s="1"/>
  <c r="U2904" i="3" a="1"/>
  <c r="U2904" i="3" s="1"/>
  <c r="U2880" i="3" a="1"/>
  <c r="U2880" i="3" s="1"/>
  <c r="U2824" i="3" a="1"/>
  <c r="U2824" i="3" s="1"/>
  <c r="U2800" i="3" a="1"/>
  <c r="U2800" i="3" s="1"/>
  <c r="U2776" i="3" a="1"/>
  <c r="U2776" i="3" s="1"/>
  <c r="U2752" i="3" a="1"/>
  <c r="U2752" i="3" s="1"/>
  <c r="U2704" i="3" a="1"/>
  <c r="U2704" i="3" s="1"/>
  <c r="U2672" i="3" a="1"/>
  <c r="U2672" i="3" s="1"/>
  <c r="U2656" i="3" a="1"/>
  <c r="U2656" i="3" s="1"/>
  <c r="U2624" i="3" a="1"/>
  <c r="U2624" i="3" s="1"/>
  <c r="U2584" i="3" a="1"/>
  <c r="U2584" i="3" s="1"/>
  <c r="U2560" i="3" a="1"/>
  <c r="U2560" i="3" s="1"/>
  <c r="U2536" i="3" a="1"/>
  <c r="U2536" i="3" s="1"/>
  <c r="U2472" i="3" a="1"/>
  <c r="U2472" i="3" s="1"/>
  <c r="U2424" i="3" a="1"/>
  <c r="U2424" i="3" s="1"/>
  <c r="U2320" i="3" a="1"/>
  <c r="U2320" i="3" s="1"/>
  <c r="U2296" i="3" a="1"/>
  <c r="U2296" i="3" s="1"/>
  <c r="U2272" i="3" a="1"/>
  <c r="U2272" i="3" s="1"/>
  <c r="U2248" i="3" a="1"/>
  <c r="U2248" i="3" s="1"/>
  <c r="U2192" i="3" a="1"/>
  <c r="U2192" i="3" s="1"/>
  <c r="U2176" i="3" a="1"/>
  <c r="U2176" i="3" s="1"/>
  <c r="U2096" i="3" a="1"/>
  <c r="U2096" i="3" s="1"/>
  <c r="U2072" i="3" a="1"/>
  <c r="U2072" i="3" s="1"/>
  <c r="U2048" i="3" a="1"/>
  <c r="U2048" i="3" s="1"/>
  <c r="U2024" i="3" a="1"/>
  <c r="U2024" i="3" s="1"/>
  <c r="U1992" i="3" a="1"/>
  <c r="U1992" i="3" s="1"/>
  <c r="U1944" i="3" a="1"/>
  <c r="U1944" i="3" s="1"/>
  <c r="U1912" i="3" a="1"/>
  <c r="U1912" i="3" s="1"/>
  <c r="U1888" i="3" a="1"/>
  <c r="U1888" i="3" s="1"/>
  <c r="U1848" i="3" a="1"/>
  <c r="U1848" i="3" s="1"/>
  <c r="U1824" i="3" a="1"/>
  <c r="U1824" i="3" s="1"/>
  <c r="U1800" i="3" a="1"/>
  <c r="U1800" i="3" s="1"/>
  <c r="U1776" i="3" a="1"/>
  <c r="U1776" i="3" s="1"/>
  <c r="U1760" i="3" a="1"/>
  <c r="U1760" i="3" s="1"/>
  <c r="U1736" i="3" a="1"/>
  <c r="U1736" i="3" s="1"/>
  <c r="U1712" i="3" a="1"/>
  <c r="U1712" i="3" s="1"/>
  <c r="U1688" i="3" a="1"/>
  <c r="U1688" i="3" s="1"/>
  <c r="U1664" i="3" a="1"/>
  <c r="U1664" i="3" s="1"/>
  <c r="U1608" i="3" a="1"/>
  <c r="U1608" i="3" s="1"/>
  <c r="U1584" i="3" a="1"/>
  <c r="U1584" i="3" s="1"/>
  <c r="U1560" i="3" a="1"/>
  <c r="U1560" i="3" s="1"/>
  <c r="U1536" i="3" a="1"/>
  <c r="U1536" i="3" s="1"/>
  <c r="U1504" i="3" a="1"/>
  <c r="U1504" i="3" s="1"/>
  <c r="U1480" i="3" a="1"/>
  <c r="U1480" i="3" s="1"/>
  <c r="U1416" i="3" a="1"/>
  <c r="U1416" i="3" s="1"/>
  <c r="U1392" i="3" a="1"/>
  <c r="U1392" i="3" s="1"/>
  <c r="U1344" i="3" a="1"/>
  <c r="U1344" i="3" s="1"/>
  <c r="U1320" i="3" a="1"/>
  <c r="U1320" i="3" s="1"/>
  <c r="U1288" i="3" a="1"/>
  <c r="U1288" i="3" s="1"/>
  <c r="U1264" i="3" a="1"/>
  <c r="U1264" i="3" s="1"/>
  <c r="U1184" i="3" a="1"/>
  <c r="U1184" i="3" s="1"/>
  <c r="U1120" i="3" a="1"/>
  <c r="U1120" i="3" s="1"/>
  <c r="U1096" i="3" a="1"/>
  <c r="U1096" i="3" s="1"/>
  <c r="U1072" i="3" a="1"/>
  <c r="U1072" i="3" s="1"/>
  <c r="U1024" i="3" a="1"/>
  <c r="U1024" i="3" s="1"/>
  <c r="U992" i="3" a="1"/>
  <c r="U992" i="3" s="1"/>
  <c r="U1023" i="3" a="1"/>
  <c r="U1023" i="3" s="1"/>
  <c r="U3464" i="3" a="1"/>
  <c r="U3464" i="3" s="1"/>
  <c r="U3440" i="3" a="1"/>
  <c r="U3440" i="3" s="1"/>
  <c r="U3416" i="3" a="1"/>
  <c r="U3416" i="3" s="1"/>
  <c r="U3384" i="3" a="1"/>
  <c r="U3384" i="3" s="1"/>
  <c r="U3352" i="3" a="1"/>
  <c r="U3352" i="3" s="1"/>
  <c r="U3336" i="3" a="1"/>
  <c r="U3336" i="3" s="1"/>
  <c r="U3304" i="3" a="1"/>
  <c r="U3304" i="3" s="1"/>
  <c r="U3272" i="3" a="1"/>
  <c r="U3272" i="3" s="1"/>
  <c r="U3248" i="3" a="1"/>
  <c r="U3248" i="3" s="1"/>
  <c r="U3224" i="3" a="1"/>
  <c r="U3224" i="3" s="1"/>
  <c r="U3200" i="3" a="1"/>
  <c r="U3200" i="3" s="1"/>
  <c r="U3176" i="3" a="1"/>
  <c r="U3176" i="3" s="1"/>
  <c r="U3144" i="3" a="1"/>
  <c r="U3144" i="3" s="1"/>
  <c r="U3120" i="3" a="1"/>
  <c r="U3120" i="3" s="1"/>
  <c r="U3096" i="3" a="1"/>
  <c r="U3096" i="3" s="1"/>
  <c r="U3072" i="3" a="1"/>
  <c r="U3072" i="3" s="1"/>
  <c r="U3032" i="3" a="1"/>
  <c r="U3032" i="3" s="1"/>
  <c r="U2984" i="3" a="1"/>
  <c r="U2984" i="3" s="1"/>
  <c r="U2920" i="3" a="1"/>
  <c r="U2920" i="3" s="1"/>
  <c r="U2896" i="3" a="1"/>
  <c r="U2896" i="3" s="1"/>
  <c r="U2840" i="3" a="1"/>
  <c r="U2840" i="3" s="1"/>
  <c r="U2784" i="3" a="1"/>
  <c r="U2784" i="3" s="1"/>
  <c r="U2760" i="3" a="1"/>
  <c r="U2760" i="3" s="1"/>
  <c r="U2712" i="3" a="1"/>
  <c r="U2712" i="3" s="1"/>
  <c r="U2688" i="3" a="1"/>
  <c r="U2688" i="3" s="1"/>
  <c r="U2648" i="3" a="1"/>
  <c r="U2648" i="3" s="1"/>
  <c r="U2640" i="3" a="1"/>
  <c r="U2640" i="3" s="1"/>
  <c r="U2576" i="3" a="1"/>
  <c r="U2576" i="3" s="1"/>
  <c r="U2528" i="3" a="1"/>
  <c r="U2528" i="3" s="1"/>
  <c r="U2504" i="3" a="1"/>
  <c r="U2504" i="3" s="1"/>
  <c r="U2464" i="3" a="1"/>
  <c r="U2464" i="3" s="1"/>
  <c r="U2440" i="3" a="1"/>
  <c r="U2440" i="3" s="1"/>
  <c r="U2384" i="3" a="1"/>
  <c r="U2384" i="3" s="1"/>
  <c r="U2328" i="3" a="1"/>
  <c r="U2328" i="3" s="1"/>
  <c r="U2304" i="3" a="1"/>
  <c r="U2304" i="3" s="1"/>
  <c r="U2256" i="3" a="1"/>
  <c r="U2256" i="3" s="1"/>
  <c r="U2232" i="3" a="1"/>
  <c r="U2232" i="3" s="1"/>
  <c r="U2160" i="3" a="1"/>
  <c r="U2160" i="3" s="1"/>
  <c r="U2136" i="3" a="1"/>
  <c r="U2136" i="3" s="1"/>
  <c r="U2112" i="3" a="1"/>
  <c r="U2112" i="3" s="1"/>
  <c r="U2088" i="3" a="1"/>
  <c r="U2088" i="3" s="1"/>
  <c r="U2056" i="3" a="1"/>
  <c r="U2056" i="3" s="1"/>
  <c r="U2032" i="3" a="1"/>
  <c r="U2032" i="3" s="1"/>
  <c r="U2000" i="3" a="1"/>
  <c r="U2000" i="3" s="1"/>
  <c r="U1976" i="3" a="1"/>
  <c r="U1976" i="3" s="1"/>
  <c r="U1928" i="3" a="1"/>
  <c r="U1928" i="3" s="1"/>
  <c r="U1904" i="3" a="1"/>
  <c r="U1904" i="3" s="1"/>
  <c r="U1880" i="3" a="1"/>
  <c r="U1880" i="3" s="1"/>
  <c r="U1832" i="3" a="1"/>
  <c r="U1832" i="3" s="1"/>
  <c r="U1816" i="3" a="1"/>
  <c r="U1816" i="3" s="1"/>
  <c r="U1792" i="3" a="1"/>
  <c r="U1792" i="3" s="1"/>
  <c r="U1768" i="3" a="1"/>
  <c r="U1768" i="3" s="1"/>
  <c r="U1744" i="3" a="1"/>
  <c r="U1744" i="3" s="1"/>
  <c r="U1720" i="3" a="1"/>
  <c r="U1720" i="3" s="1"/>
  <c r="U1696" i="3" a="1"/>
  <c r="U1696" i="3" s="1"/>
  <c r="U1648" i="3" a="1"/>
  <c r="U1648" i="3" s="1"/>
  <c r="U1616" i="3" a="1"/>
  <c r="U1616" i="3" s="1"/>
  <c r="U1568" i="3" a="1"/>
  <c r="U1568" i="3" s="1"/>
  <c r="U1488" i="3" a="1"/>
  <c r="U1488" i="3" s="1"/>
  <c r="U1456" i="3" a="1"/>
  <c r="U1456" i="3" s="1"/>
  <c r="U1400" i="3" a="1"/>
  <c r="U1400" i="3" s="1"/>
  <c r="U1352" i="3" a="1"/>
  <c r="U1352" i="3" s="1"/>
  <c r="U1328" i="3" a="1"/>
  <c r="U1328" i="3" s="1"/>
  <c r="U1304" i="3" a="1"/>
  <c r="U1304" i="3" s="1"/>
  <c r="U1280" i="3" a="1"/>
  <c r="U1280" i="3" s="1"/>
  <c r="U1232" i="3" a="1"/>
  <c r="U1232" i="3" s="1"/>
  <c r="U1200" i="3" a="1"/>
  <c r="U1200" i="3" s="1"/>
  <c r="U1128" i="3" a="1"/>
  <c r="U1128" i="3" s="1"/>
  <c r="U1104" i="3" a="1"/>
  <c r="U1104" i="3" s="1"/>
  <c r="U1032" i="3" a="1"/>
  <c r="U1032" i="3" s="1"/>
  <c r="U1008" i="3" a="1"/>
  <c r="U1008" i="3" s="1"/>
  <c r="U3486" i="3" a="1"/>
  <c r="U3486" i="3" s="1"/>
  <c r="U3478" i="3" a="1"/>
  <c r="U3478" i="3" s="1"/>
  <c r="U3470" i="3" a="1"/>
  <c r="U3470" i="3" s="1"/>
  <c r="U3462" i="3" a="1"/>
  <c r="U3462" i="3" s="1"/>
  <c r="U3454" i="3" a="1"/>
  <c r="U3454" i="3" s="1"/>
  <c r="U3446" i="3" a="1"/>
  <c r="U3446" i="3" s="1"/>
  <c r="U3438" i="3" a="1"/>
  <c r="U3438" i="3" s="1"/>
  <c r="U3430" i="3" a="1"/>
  <c r="U3430" i="3" s="1"/>
  <c r="U3422" i="3" a="1"/>
  <c r="U3422" i="3" s="1"/>
  <c r="U3414" i="3" a="1"/>
  <c r="U3414" i="3" s="1"/>
  <c r="U3406" i="3" a="1"/>
  <c r="U3406" i="3" s="1"/>
  <c r="U3398" i="3" a="1"/>
  <c r="U3398" i="3" s="1"/>
  <c r="U3390" i="3" a="1"/>
  <c r="U3390" i="3" s="1"/>
  <c r="U3382" i="3" a="1"/>
  <c r="U3382" i="3" s="1"/>
  <c r="U3374" i="3" a="1"/>
  <c r="U3374" i="3" s="1"/>
  <c r="U3366" i="3" a="1"/>
  <c r="U3366" i="3" s="1"/>
  <c r="U3350" i="3" a="1"/>
  <c r="U3350" i="3" s="1"/>
  <c r="U3342" i="3" a="1"/>
  <c r="U3342" i="3" s="1"/>
  <c r="U3334" i="3" a="1"/>
  <c r="U3334" i="3" s="1"/>
  <c r="U3326" i="3" a="1"/>
  <c r="U3326" i="3" s="1"/>
  <c r="U3318" i="3" a="1"/>
  <c r="U3318" i="3" s="1"/>
  <c r="U3310" i="3" a="1"/>
  <c r="U3310" i="3" s="1"/>
  <c r="U3302" i="3" a="1"/>
  <c r="U3302" i="3" s="1"/>
  <c r="U3294" i="3" a="1"/>
  <c r="U3294" i="3" s="1"/>
  <c r="U3286" i="3" a="1"/>
  <c r="U3286" i="3" s="1"/>
  <c r="U3270" i="3" a="1"/>
  <c r="U3270" i="3" s="1"/>
  <c r="U3262" i="3" a="1"/>
  <c r="U3262" i="3" s="1"/>
  <c r="U3254" i="3" a="1"/>
  <c r="U3254" i="3" s="1"/>
  <c r="U3246" i="3" a="1"/>
  <c r="U3246" i="3" s="1"/>
  <c r="U3230" i="3" a="1"/>
  <c r="U3230" i="3" s="1"/>
  <c r="U3214" i="3" a="1"/>
  <c r="U3214" i="3" s="1"/>
  <c r="U3206" i="3" a="1"/>
  <c r="U3206" i="3" s="1"/>
  <c r="U3198" i="3" a="1"/>
  <c r="U3198" i="3" s="1"/>
  <c r="U3190" i="3" a="1"/>
  <c r="U3190" i="3" s="1"/>
  <c r="U3182" i="3" a="1"/>
  <c r="U3182" i="3" s="1"/>
  <c r="U3174" i="3" a="1"/>
  <c r="U3174" i="3" s="1"/>
  <c r="U3166" i="3" a="1"/>
  <c r="U3166" i="3" s="1"/>
  <c r="U3158" i="3" a="1"/>
  <c r="U3158" i="3" s="1"/>
  <c r="U3150" i="3" a="1"/>
  <c r="U3150" i="3" s="1"/>
  <c r="U3142" i="3" a="1"/>
  <c r="U3142" i="3" s="1"/>
  <c r="U3134" i="3" a="1"/>
  <c r="U3134" i="3" s="1"/>
  <c r="U3126" i="3" a="1"/>
  <c r="U3126" i="3" s="1"/>
  <c r="U3118" i="3" a="1"/>
  <c r="U3118" i="3" s="1"/>
  <c r="U3102" i="3" a="1"/>
  <c r="U3102" i="3" s="1"/>
  <c r="U3094" i="3" a="1"/>
  <c r="U3094" i="3" s="1"/>
  <c r="U3078" i="3" a="1"/>
  <c r="U3078" i="3" s="1"/>
  <c r="U3070" i="3" a="1"/>
  <c r="U3070" i="3" s="1"/>
  <c r="U3062" i="3" a="1"/>
  <c r="U3062" i="3" s="1"/>
  <c r="U3054" i="3" a="1"/>
  <c r="U3054" i="3" s="1"/>
  <c r="U3046" i="3" a="1"/>
  <c r="U3046" i="3" s="1"/>
  <c r="U3038" i="3" a="1"/>
  <c r="U3038" i="3" s="1"/>
  <c r="U3030" i="3" a="1"/>
  <c r="U3030" i="3" s="1"/>
  <c r="U2998" i="3" a="1"/>
  <c r="U2998" i="3" s="1"/>
  <c r="U2990" i="3" a="1"/>
  <c r="U2990" i="3" s="1"/>
  <c r="U2982" i="3" a="1"/>
  <c r="U2982" i="3" s="1"/>
  <c r="U2974" i="3" a="1"/>
  <c r="U2974" i="3" s="1"/>
  <c r="U2966" i="3" a="1"/>
  <c r="U2966" i="3" s="1"/>
  <c r="U2950" i="3" a="1"/>
  <c r="U2950" i="3" s="1"/>
  <c r="U2942" i="3" a="1"/>
  <c r="U2942" i="3" s="1"/>
  <c r="U2934" i="3" a="1"/>
  <c r="U2934" i="3" s="1"/>
  <c r="U2926" i="3" a="1"/>
  <c r="U2926" i="3" s="1"/>
  <c r="U2918" i="3" a="1"/>
  <c r="U2918" i="3" s="1"/>
  <c r="U2910" i="3" a="1"/>
  <c r="U2910" i="3" s="1"/>
  <c r="U2902" i="3" a="1"/>
  <c r="U2902" i="3" s="1"/>
  <c r="U2894" i="3" a="1"/>
  <c r="U2894" i="3" s="1"/>
  <c r="U2886" i="3" a="1"/>
  <c r="U2886" i="3" s="1"/>
  <c r="U2878" i="3" a="1"/>
  <c r="U2878" i="3" s="1"/>
  <c r="U2862" i="3" a="1"/>
  <c r="U2862" i="3" s="1"/>
  <c r="U2854" i="3" a="1"/>
  <c r="U2854" i="3" s="1"/>
  <c r="U2846" i="3" a="1"/>
  <c r="U2846" i="3" s="1"/>
  <c r="U2838" i="3" a="1"/>
  <c r="U2838" i="3" s="1"/>
  <c r="U2822" i="3" a="1"/>
  <c r="U2822" i="3" s="1"/>
  <c r="U2814" i="3" a="1"/>
  <c r="U2814" i="3" s="1"/>
  <c r="U2806" i="3" a="1"/>
  <c r="U2806" i="3" s="1"/>
  <c r="U2766" i="3" a="1"/>
  <c r="U2766" i="3" s="1"/>
  <c r="U2758" i="3" a="1"/>
  <c r="U2758" i="3" s="1"/>
  <c r="U2750" i="3" a="1"/>
  <c r="U2750" i="3" s="1"/>
  <c r="U2742" i="3" a="1"/>
  <c r="U2742" i="3" s="1"/>
  <c r="U2734" i="3" a="1"/>
  <c r="U2734" i="3" s="1"/>
  <c r="U2726" i="3" a="1"/>
  <c r="U2726" i="3" s="1"/>
  <c r="U2718" i="3" a="1"/>
  <c r="U2718" i="3" s="1"/>
  <c r="U2710" i="3" a="1"/>
  <c r="U2710" i="3" s="1"/>
  <c r="U2702" i="3" a="1"/>
  <c r="U2702" i="3" s="1"/>
  <c r="U2694" i="3" a="1"/>
  <c r="U2694" i="3" s="1"/>
  <c r="U2686" i="3" a="1"/>
  <c r="U2686" i="3" s="1"/>
  <c r="U2678" i="3" a="1"/>
  <c r="U2678" i="3" s="1"/>
  <c r="U2670" i="3" a="1"/>
  <c r="U2670" i="3" s="1"/>
  <c r="U2662" i="3" a="1"/>
  <c r="U2662" i="3" s="1"/>
  <c r="U2654" i="3" a="1"/>
  <c r="U2654" i="3" s="1"/>
  <c r="U2646" i="3" a="1"/>
  <c r="U2646" i="3" s="1"/>
  <c r="U2638" i="3" a="1"/>
  <c r="U2638" i="3" s="1"/>
  <c r="U2630" i="3" a="1"/>
  <c r="U2630" i="3" s="1"/>
  <c r="U2614" i="3" a="1"/>
  <c r="U2614" i="3" s="1"/>
  <c r="U2606" i="3" a="1"/>
  <c r="U2606" i="3" s="1"/>
  <c r="U2590" i="3" a="1"/>
  <c r="U2590" i="3" s="1"/>
  <c r="U2582" i="3" a="1"/>
  <c r="U2582" i="3" s="1"/>
  <c r="U2574" i="3" a="1"/>
  <c r="U2574" i="3" s="1"/>
  <c r="U2566" i="3" a="1"/>
  <c r="U2566" i="3" s="1"/>
  <c r="U2558" i="3" a="1"/>
  <c r="U2558" i="3" s="1"/>
  <c r="U2550" i="3" a="1"/>
  <c r="U2550" i="3" s="1"/>
  <c r="U2542" i="3" a="1"/>
  <c r="U2542" i="3" s="1"/>
  <c r="U2534" i="3" a="1"/>
  <c r="U2534" i="3" s="1"/>
  <c r="U2518" i="3" a="1"/>
  <c r="U2518" i="3" s="1"/>
  <c r="U2502" i="3" a="1"/>
  <c r="U2502" i="3" s="1"/>
  <c r="U2494" i="3" a="1"/>
  <c r="U2494" i="3" s="1"/>
  <c r="U2486" i="3" a="1"/>
  <c r="U2486" i="3" s="1"/>
  <c r="U2470" i="3" a="1"/>
  <c r="U2470" i="3" s="1"/>
  <c r="U2462" i="3" a="1"/>
  <c r="U2462" i="3" s="1"/>
  <c r="U2454" i="3" a="1"/>
  <c r="U2454" i="3" s="1"/>
  <c r="U2446" i="3" a="1"/>
  <c r="U2446" i="3" s="1"/>
  <c r="U2438" i="3" a="1"/>
  <c r="U2438" i="3" s="1"/>
  <c r="U2430" i="3" a="1"/>
  <c r="U2430" i="3" s="1"/>
  <c r="U2422" i="3" a="1"/>
  <c r="U2422" i="3" s="1"/>
  <c r="U2414" i="3" a="1"/>
  <c r="U2414" i="3" s="1"/>
  <c r="U2406" i="3" a="1"/>
  <c r="U2406" i="3" s="1"/>
  <c r="U2398" i="3" a="1"/>
  <c r="U2398" i="3" s="1"/>
  <c r="U2390" i="3" a="1"/>
  <c r="U2390" i="3" s="1"/>
  <c r="U2382" i="3" a="1"/>
  <c r="U2382" i="3" s="1"/>
  <c r="U2358" i="3" a="1"/>
  <c r="U2358" i="3" s="1"/>
  <c r="U2350" i="3" a="1"/>
  <c r="U2350" i="3" s="1"/>
  <c r="U2342" i="3" a="1"/>
  <c r="U2342" i="3" s="1"/>
  <c r="U2326" i="3" a="1"/>
  <c r="U2326" i="3" s="1"/>
  <c r="U2318" i="3" a="1"/>
  <c r="U2318" i="3" s="1"/>
  <c r="U2302" i="3" a="1"/>
  <c r="U2302" i="3" s="1"/>
  <c r="U2286" i="3" a="1"/>
  <c r="U2286" i="3" s="1"/>
  <c r="U2278" i="3" a="1"/>
  <c r="U2278" i="3" s="1"/>
  <c r="U2270" i="3" a="1"/>
  <c r="U2270" i="3" s="1"/>
  <c r="U2262" i="3" a="1"/>
  <c r="U2262" i="3" s="1"/>
  <c r="U2254" i="3" a="1"/>
  <c r="U2254" i="3" s="1"/>
  <c r="U2246" i="3" a="1"/>
  <c r="U2246" i="3" s="1"/>
  <c r="U2238" i="3" a="1"/>
  <c r="U2238" i="3" s="1"/>
  <c r="U2230" i="3" a="1"/>
  <c r="U2230" i="3" s="1"/>
  <c r="U2222" i="3" a="1"/>
  <c r="U2222" i="3" s="1"/>
  <c r="U2206" i="3" a="1"/>
  <c r="U2206" i="3" s="1"/>
  <c r="U2198" i="3" a="1"/>
  <c r="U2198" i="3" s="1"/>
  <c r="U2190" i="3" a="1"/>
  <c r="U2190" i="3" s="1"/>
  <c r="U2182" i="3" a="1"/>
  <c r="U2182" i="3" s="1"/>
  <c r="U2174" i="3" a="1"/>
  <c r="U2174" i="3" s="1"/>
  <c r="U2166" i="3" a="1"/>
  <c r="U2166" i="3" s="1"/>
  <c r="U2158" i="3" a="1"/>
  <c r="U2158" i="3" s="1"/>
  <c r="U2150" i="3" a="1"/>
  <c r="U2150" i="3" s="1"/>
  <c r="U2142" i="3" a="1"/>
  <c r="U2142" i="3" s="1"/>
  <c r="U2134" i="3" a="1"/>
  <c r="U2134" i="3" s="1"/>
  <c r="U2126" i="3" a="1"/>
  <c r="U2126" i="3" s="1"/>
  <c r="U2118" i="3" a="1"/>
  <c r="U2118" i="3" s="1"/>
  <c r="U2110" i="3" a="1"/>
  <c r="U2110" i="3" s="1"/>
  <c r="U2102" i="3" a="1"/>
  <c r="U2102" i="3" s="1"/>
  <c r="U2094" i="3" a="1"/>
  <c r="U2094" i="3" s="1"/>
  <c r="U2086" i="3" a="1"/>
  <c r="U2086" i="3" s="1"/>
  <c r="U2078" i="3" a="1"/>
  <c r="U2078" i="3" s="1"/>
  <c r="U2070" i="3" a="1"/>
  <c r="U2070" i="3" s="1"/>
  <c r="U2062" i="3" a="1"/>
  <c r="U2062" i="3" s="1"/>
  <c r="U2054" i="3" a="1"/>
  <c r="U2054" i="3" s="1"/>
  <c r="U2046" i="3" a="1"/>
  <c r="U2046" i="3" s="1"/>
  <c r="U2038" i="3" a="1"/>
  <c r="U2038" i="3" s="1"/>
  <c r="U2030" i="3" a="1"/>
  <c r="U2030" i="3" s="1"/>
  <c r="U2022" i="3" a="1"/>
  <c r="U2022" i="3" s="1"/>
  <c r="U2014" i="3" a="1"/>
  <c r="U2014" i="3" s="1"/>
  <c r="U2006" i="3" a="1"/>
  <c r="U2006" i="3" s="1"/>
  <c r="U1998" i="3" a="1"/>
  <c r="U1998" i="3" s="1"/>
  <c r="U1990" i="3" a="1"/>
  <c r="U1990" i="3" s="1"/>
  <c r="U1982" i="3" a="1"/>
  <c r="U1982" i="3" s="1"/>
  <c r="U1974" i="3" a="1"/>
  <c r="U1974" i="3" s="1"/>
  <c r="U1966" i="3" a="1"/>
  <c r="U1966" i="3" s="1"/>
  <c r="U1958" i="3" a="1"/>
  <c r="U1958" i="3" s="1"/>
  <c r="U1942" i="3" a="1"/>
  <c r="U1942" i="3" s="1"/>
  <c r="U1926" i="3" a="1"/>
  <c r="U1926" i="3" s="1"/>
  <c r="U1918" i="3" a="1"/>
  <c r="U1918" i="3" s="1"/>
  <c r="U1910" i="3" a="1"/>
  <c r="U1910" i="3" s="1"/>
  <c r="U1902" i="3" a="1"/>
  <c r="U1902" i="3" s="1"/>
  <c r="U1894" i="3" a="1"/>
  <c r="U1894" i="3" s="1"/>
  <c r="U1886" i="3" a="1"/>
  <c r="U1886" i="3" s="1"/>
  <c r="U1878" i="3" a="1"/>
  <c r="U1878" i="3" s="1"/>
  <c r="U1870" i="3" a="1"/>
  <c r="U1870" i="3" s="1"/>
  <c r="U1862" i="3" a="1"/>
  <c r="U1862" i="3" s="1"/>
  <c r="U1854" i="3" a="1"/>
  <c r="U1854" i="3" s="1"/>
  <c r="U1846" i="3" a="1"/>
  <c r="U1846" i="3" s="1"/>
  <c r="U1838" i="3" a="1"/>
  <c r="U1838" i="3" s="1"/>
  <c r="U1830" i="3" a="1"/>
  <c r="U1830" i="3" s="1"/>
  <c r="U1822" i="3" a="1"/>
  <c r="U1822" i="3" s="1"/>
  <c r="U1814" i="3" a="1"/>
  <c r="U1814" i="3" s="1"/>
  <c r="U1806" i="3" a="1"/>
  <c r="U1806" i="3" s="1"/>
  <c r="U1798" i="3" a="1"/>
  <c r="U1798" i="3" s="1"/>
  <c r="U1790" i="3" a="1"/>
  <c r="U1790" i="3" s="1"/>
  <c r="U1782" i="3" a="1"/>
  <c r="U1782" i="3" s="1"/>
  <c r="U1766" i="3" a="1"/>
  <c r="U1766" i="3" s="1"/>
  <c r="U1758" i="3" a="1"/>
  <c r="U1758" i="3" s="1"/>
  <c r="U1750" i="3" a="1"/>
  <c r="U1750" i="3" s="1"/>
  <c r="U1742" i="3" a="1"/>
  <c r="U1742" i="3" s="1"/>
  <c r="U1734" i="3" a="1"/>
  <c r="U1734" i="3" s="1"/>
  <c r="U1726" i="3" a="1"/>
  <c r="U1726" i="3" s="1"/>
  <c r="U1718" i="3" a="1"/>
  <c r="U1718" i="3" s="1"/>
  <c r="U1710" i="3" a="1"/>
  <c r="U1710" i="3" s="1"/>
  <c r="U1702" i="3" a="1"/>
  <c r="U1702" i="3" s="1"/>
  <c r="U1694" i="3" a="1"/>
  <c r="U1694" i="3" s="1"/>
  <c r="U1686" i="3" a="1"/>
  <c r="U1686" i="3" s="1"/>
  <c r="U1670" i="3" a="1"/>
  <c r="U1670" i="3" s="1"/>
  <c r="U1662" i="3" a="1"/>
  <c r="U1662" i="3" s="1"/>
  <c r="U1646" i="3" a="1"/>
  <c r="U1646" i="3" s="1"/>
  <c r="U1638" i="3" a="1"/>
  <c r="U1638" i="3" s="1"/>
  <c r="U1630" i="3" a="1"/>
  <c r="U1630" i="3" s="1"/>
  <c r="U1622" i="3" a="1"/>
  <c r="U1622" i="3" s="1"/>
  <c r="U1614" i="3" a="1"/>
  <c r="U1614" i="3" s="1"/>
  <c r="U1606" i="3" a="1"/>
  <c r="U1606" i="3" s="1"/>
  <c r="U1598" i="3" a="1"/>
  <c r="U1598" i="3" s="1"/>
  <c r="U1590" i="3" a="1"/>
  <c r="U1590" i="3" s="1"/>
  <c r="U1582" i="3" a="1"/>
  <c r="U1582" i="3" s="1"/>
  <c r="U1558" i="3" a="1"/>
  <c r="U1558" i="3" s="1"/>
  <c r="U1550" i="3" a="1"/>
  <c r="U1550" i="3" s="1"/>
  <c r="U1542" i="3" a="1"/>
  <c r="U1542" i="3" s="1"/>
  <c r="U1534" i="3" a="1"/>
  <c r="U1534" i="3" s="1"/>
  <c r="U1526" i="3" a="1"/>
  <c r="U1526" i="3" s="1"/>
  <c r="U1518" i="3" a="1"/>
  <c r="U1518" i="3" s="1"/>
  <c r="U1510" i="3" a="1"/>
  <c r="U1510" i="3" s="1"/>
  <c r="U1502" i="3" a="1"/>
  <c r="U1502" i="3" s="1"/>
  <c r="U1494" i="3" a="1"/>
  <c r="U1494" i="3" s="1"/>
  <c r="U1486" i="3" a="1"/>
  <c r="U1486" i="3" s="1"/>
  <c r="U1478" i="3" a="1"/>
  <c r="U1478" i="3" s="1"/>
  <c r="U1470" i="3" a="1"/>
  <c r="U1470" i="3" s="1"/>
  <c r="U1462" i="3" a="1"/>
  <c r="U1462" i="3" s="1"/>
  <c r="U1454" i="3" a="1"/>
  <c r="U1454" i="3" s="1"/>
  <c r="U1446" i="3" a="1"/>
  <c r="U1446" i="3" s="1"/>
  <c r="U1438" i="3" a="1"/>
  <c r="U1438" i="3" s="1"/>
  <c r="U1430" i="3" a="1"/>
  <c r="U1430" i="3" s="1"/>
  <c r="U1422" i="3" a="1"/>
  <c r="U1422" i="3" s="1"/>
  <c r="U1414" i="3" a="1"/>
  <c r="U1414" i="3" s="1"/>
  <c r="U1398" i="3" a="1"/>
  <c r="U1398" i="3" s="1"/>
  <c r="U1390" i="3" a="1"/>
  <c r="U1390" i="3" s="1"/>
  <c r="U1382" i="3" a="1"/>
  <c r="U1382" i="3" s="1"/>
  <c r="U1366" i="3" a="1"/>
  <c r="U1366" i="3" s="1"/>
  <c r="U1358" i="3" a="1"/>
  <c r="U1358" i="3" s="1"/>
  <c r="U1342" i="3" a="1"/>
  <c r="U1342" i="3" s="1"/>
  <c r="U1334" i="3" a="1"/>
  <c r="U1334" i="3" s="1"/>
  <c r="U1318" i="3" a="1"/>
  <c r="U1318" i="3" s="1"/>
  <c r="U1310" i="3" a="1"/>
  <c r="U1310" i="3" s="1"/>
  <c r="U1302" i="3" a="1"/>
  <c r="U1302" i="3" s="1"/>
  <c r="U1294" i="3" a="1"/>
  <c r="U1294" i="3" s="1"/>
  <c r="U1286" i="3" a="1"/>
  <c r="U1286" i="3" s="1"/>
  <c r="U1270" i="3" a="1"/>
  <c r="U1270" i="3" s="1"/>
  <c r="U1262" i="3" a="1"/>
  <c r="U1262" i="3" s="1"/>
  <c r="U1254" i="3" a="1"/>
  <c r="U1254" i="3" s="1"/>
  <c r="U1246" i="3" a="1"/>
  <c r="U1246" i="3" s="1"/>
  <c r="U1238" i="3" a="1"/>
  <c r="U1238" i="3" s="1"/>
  <c r="U1222" i="3" a="1"/>
  <c r="U1222" i="3" s="1"/>
  <c r="U1206" i="3" a="1"/>
  <c r="U1206" i="3" s="1"/>
  <c r="U1198" i="3" a="1"/>
  <c r="U1198" i="3" s="1"/>
  <c r="U1190" i="3" a="1"/>
  <c r="U1190" i="3" s="1"/>
  <c r="U1174" i="3" a="1"/>
  <c r="U1174" i="3" s="1"/>
  <c r="U1166" i="3" a="1"/>
  <c r="U1166" i="3" s="1"/>
  <c r="U1158" i="3" a="1"/>
  <c r="U1158" i="3" s="1"/>
  <c r="U1150" i="3" a="1"/>
  <c r="U1150" i="3" s="1"/>
  <c r="U1134" i="3" a="1"/>
  <c r="U1134" i="3" s="1"/>
  <c r="U1126" i="3" a="1"/>
  <c r="U1126" i="3" s="1"/>
  <c r="U1118" i="3" a="1"/>
  <c r="U1118" i="3" s="1"/>
  <c r="U1110" i="3" a="1"/>
  <c r="U1110" i="3" s="1"/>
  <c r="U1102" i="3" a="1"/>
  <c r="U1102" i="3" s="1"/>
  <c r="U1094" i="3" a="1"/>
  <c r="U1094" i="3" s="1"/>
  <c r="U1086" i="3" a="1"/>
  <c r="U1086" i="3" s="1"/>
  <c r="U1078" i="3" a="1"/>
  <c r="U1078" i="3" s="1"/>
  <c r="U1070" i="3" a="1"/>
  <c r="U1070" i="3" s="1"/>
  <c r="U1054" i="3" a="1"/>
  <c r="U1054" i="3" s="1"/>
  <c r="U1046" i="3" a="1"/>
  <c r="U1046" i="3" s="1"/>
  <c r="U1038" i="3" a="1"/>
  <c r="U1038" i="3" s="1"/>
  <c r="U1030" i="3" a="1"/>
  <c r="U1030" i="3" s="1"/>
  <c r="U1022" i="3" a="1"/>
  <c r="U1022" i="3" s="1"/>
  <c r="U1014" i="3" a="1"/>
  <c r="U1014" i="3" s="1"/>
  <c r="U1006" i="3" a="1"/>
  <c r="U1006" i="3" s="1"/>
  <c r="U998" i="3" a="1"/>
  <c r="U998" i="3" s="1"/>
  <c r="U990" i="3" a="1"/>
  <c r="U990" i="3" s="1"/>
  <c r="U982" i="3" a="1"/>
  <c r="U982" i="3" s="1"/>
  <c r="U974" i="3" a="1"/>
  <c r="U974" i="3" s="1"/>
  <c r="U966" i="3" a="1"/>
  <c r="U966" i="3" s="1"/>
  <c r="U958" i="3" a="1"/>
  <c r="U958" i="3" s="1"/>
  <c r="U950" i="3" a="1"/>
  <c r="U950" i="3" s="1"/>
  <c r="U942" i="3" a="1"/>
  <c r="U942" i="3" s="1"/>
  <c r="U934" i="3" a="1"/>
  <c r="U934" i="3" s="1"/>
  <c r="U926" i="3" a="1"/>
  <c r="U926" i="3" s="1"/>
  <c r="U918" i="3" a="1"/>
  <c r="U918" i="3" s="1"/>
  <c r="U910" i="3" a="1"/>
  <c r="U910" i="3" s="1"/>
  <c r="U902" i="3" a="1"/>
  <c r="U902" i="3" s="1"/>
  <c r="U894" i="3" a="1"/>
  <c r="U894" i="3" s="1"/>
  <c r="U886" i="3" a="1"/>
  <c r="U886" i="3" s="1"/>
  <c r="U878" i="3" a="1"/>
  <c r="U878" i="3" s="1"/>
  <c r="U870" i="3" a="1"/>
  <c r="U870" i="3" s="1"/>
  <c r="U862" i="3" a="1"/>
  <c r="U862" i="3" s="1"/>
  <c r="U846" i="3" a="1"/>
  <c r="U846" i="3" s="1"/>
  <c r="U838" i="3" a="1"/>
  <c r="U838" i="3" s="1"/>
  <c r="U830" i="3" a="1"/>
  <c r="U830" i="3" s="1"/>
  <c r="U822" i="3" a="1"/>
  <c r="U822" i="3" s="1"/>
  <c r="U814" i="3" a="1"/>
  <c r="U814" i="3" s="1"/>
  <c r="U806" i="3" a="1"/>
  <c r="U806" i="3" s="1"/>
  <c r="U798" i="3" a="1"/>
  <c r="U798" i="3" s="1"/>
  <c r="U790" i="3" a="1"/>
  <c r="U790" i="3" s="1"/>
  <c r="U782" i="3" a="1"/>
  <c r="U782" i="3" s="1"/>
  <c r="U774" i="3" a="1"/>
  <c r="U774" i="3" s="1"/>
  <c r="U766" i="3" a="1"/>
  <c r="U766" i="3" s="1"/>
  <c r="U758" i="3" a="1"/>
  <c r="U758" i="3" s="1"/>
  <c r="U750" i="3" a="1"/>
  <c r="U750" i="3" s="1"/>
  <c r="U734" i="3" a="1"/>
  <c r="U734" i="3" s="1"/>
  <c r="U726" i="3" a="1"/>
  <c r="U726" i="3" s="1"/>
  <c r="U710" i="3" a="1"/>
  <c r="U710" i="3" s="1"/>
  <c r="U702" i="3" a="1"/>
  <c r="U702" i="3" s="1"/>
  <c r="U694" i="3" a="1"/>
  <c r="U694" i="3" s="1"/>
  <c r="U686" i="3" a="1"/>
  <c r="U686" i="3" s="1"/>
  <c r="U678" i="3" a="1"/>
  <c r="U678" i="3" s="1"/>
  <c r="U670" i="3" a="1"/>
  <c r="U670" i="3" s="1"/>
  <c r="U662" i="3" a="1"/>
  <c r="U662" i="3" s="1"/>
  <c r="U654" i="3" a="1"/>
  <c r="U654" i="3" s="1"/>
  <c r="U646" i="3" a="1"/>
  <c r="U646" i="3" s="1"/>
  <c r="U638" i="3" a="1"/>
  <c r="U638" i="3" s="1"/>
  <c r="U630" i="3" a="1"/>
  <c r="U630" i="3" s="1"/>
  <c r="U622" i="3" a="1"/>
  <c r="U622" i="3" s="1"/>
  <c r="U614" i="3" a="1"/>
  <c r="U614" i="3" s="1"/>
  <c r="U606" i="3" a="1"/>
  <c r="U606" i="3" s="1"/>
  <c r="U598" i="3" a="1"/>
  <c r="U598" i="3" s="1"/>
  <c r="U590" i="3" a="1"/>
  <c r="U590" i="3" s="1"/>
  <c r="U582" i="3" a="1"/>
  <c r="U582" i="3" s="1"/>
  <c r="U574" i="3" a="1"/>
  <c r="U574" i="3" s="1"/>
  <c r="U566" i="3" a="1"/>
  <c r="U566" i="3" s="1"/>
  <c r="U558" i="3" a="1"/>
  <c r="U558" i="3" s="1"/>
  <c r="U550" i="3" a="1"/>
  <c r="U550" i="3" s="1"/>
  <c r="U542" i="3" a="1"/>
  <c r="U542" i="3" s="1"/>
  <c r="U534" i="3" a="1"/>
  <c r="U534" i="3" s="1"/>
  <c r="U526" i="3" a="1"/>
  <c r="U526" i="3" s="1"/>
  <c r="U518" i="3" a="1"/>
  <c r="U518" i="3" s="1"/>
  <c r="U510" i="3" a="1"/>
  <c r="U510" i="3" s="1"/>
  <c r="U494" i="3" a="1"/>
  <c r="U494" i="3" s="1"/>
  <c r="U486" i="3" a="1"/>
  <c r="U486" i="3" s="1"/>
  <c r="U478" i="3" a="1"/>
  <c r="U478" i="3" s="1"/>
  <c r="U470" i="3" a="1"/>
  <c r="U470" i="3" s="1"/>
  <c r="U462" i="3" a="1"/>
  <c r="U462" i="3" s="1"/>
  <c r="U454" i="3" a="1"/>
  <c r="U454" i="3" s="1"/>
  <c r="U446" i="3" a="1"/>
  <c r="U446" i="3" s="1"/>
  <c r="U438" i="3" a="1"/>
  <c r="U438" i="3" s="1"/>
  <c r="U430" i="3" a="1"/>
  <c r="U430" i="3" s="1"/>
  <c r="U414" i="3" a="1"/>
  <c r="U414" i="3" s="1"/>
  <c r="U398" i="3" a="1"/>
  <c r="U398" i="3" s="1"/>
  <c r="U390" i="3" a="1"/>
  <c r="U390" i="3" s="1"/>
  <c r="U366" i="3" a="1"/>
  <c r="U366" i="3" s="1"/>
  <c r="U358" i="3" a="1"/>
  <c r="U358" i="3" s="1"/>
  <c r="U350" i="3" a="1"/>
  <c r="U350" i="3" s="1"/>
  <c r="U342" i="3" a="1"/>
  <c r="U342" i="3" s="1"/>
  <c r="U334" i="3" a="1"/>
  <c r="U334" i="3" s="1"/>
  <c r="U326" i="3" a="1"/>
  <c r="U326" i="3" s="1"/>
  <c r="U302" i="3" a="1"/>
  <c r="U302" i="3" s="1"/>
  <c r="U294" i="3" a="1"/>
  <c r="U294" i="3" s="1"/>
  <c r="U286" i="3" a="1"/>
  <c r="U286" i="3" s="1"/>
  <c r="U278" i="3" a="1"/>
  <c r="U278" i="3" s="1"/>
  <c r="U262" i="3" a="1"/>
  <c r="U262" i="3" s="1"/>
  <c r="U254" i="3" a="1"/>
  <c r="U254" i="3" s="1"/>
  <c r="U246" i="3" a="1"/>
  <c r="U246" i="3" s="1"/>
  <c r="U238" i="3" a="1"/>
  <c r="U238" i="3" s="1"/>
  <c r="U230" i="3" a="1"/>
  <c r="U230" i="3" s="1"/>
  <c r="U222" i="3" a="1"/>
  <c r="U222" i="3" s="1"/>
  <c r="U214" i="3" a="1"/>
  <c r="U214" i="3" s="1"/>
  <c r="U206" i="3" a="1"/>
  <c r="U206" i="3" s="1"/>
  <c r="U198" i="3" a="1"/>
  <c r="U198" i="3" s="1"/>
  <c r="U190" i="3" a="1"/>
  <c r="U190" i="3" s="1"/>
  <c r="U182" i="3" a="1"/>
  <c r="U182" i="3" s="1"/>
  <c r="U174" i="3" a="1"/>
  <c r="U174" i="3" s="1"/>
  <c r="U166" i="3" a="1"/>
  <c r="U166" i="3" s="1"/>
  <c r="U158" i="3" a="1"/>
  <c r="U158" i="3" s="1"/>
  <c r="U150" i="3" a="1"/>
  <c r="U150" i="3" s="1"/>
  <c r="U142" i="3" a="1"/>
  <c r="U142" i="3" s="1"/>
  <c r="U134" i="3" a="1"/>
  <c r="U134" i="3" s="1"/>
  <c r="U126" i="3" a="1"/>
  <c r="U126" i="3" s="1"/>
  <c r="U118" i="3" a="1"/>
  <c r="U118" i="3" s="1"/>
  <c r="U94" i="3" a="1"/>
  <c r="U94" i="3" s="1"/>
  <c r="U78" i="3" a="1"/>
  <c r="U78" i="3" s="1"/>
  <c r="U70" i="3" a="1"/>
  <c r="U70" i="3" s="1"/>
  <c r="U62" i="3" a="1"/>
  <c r="U62" i="3" s="1"/>
  <c r="U54" i="3" a="1"/>
  <c r="U54" i="3" s="1"/>
  <c r="U46" i="3" a="1"/>
  <c r="U46" i="3" s="1"/>
  <c r="U30" i="3" a="1"/>
  <c r="U30" i="3" s="1"/>
  <c r="U22" i="3" a="1"/>
  <c r="U22" i="3" s="1"/>
  <c r="U14" i="3" a="1"/>
  <c r="U14" i="3" s="1"/>
  <c r="U6" i="3" a="1"/>
  <c r="U6" i="3" s="1"/>
  <c r="U2028" i="3" a="1"/>
  <c r="U2028" i="3" s="1"/>
  <c r="U2020" i="3" a="1"/>
  <c r="U2020" i="3" s="1"/>
  <c r="U2012" i="3" a="1"/>
  <c r="U2012" i="3" s="1"/>
  <c r="U2004" i="3" a="1"/>
  <c r="U2004" i="3" s="1"/>
  <c r="U1996" i="3" a="1"/>
  <c r="U1996" i="3" s="1"/>
  <c r="U1988" i="3" a="1"/>
  <c r="U1988" i="3" s="1"/>
  <c r="U1980" i="3" a="1"/>
  <c r="U1980" i="3" s="1"/>
  <c r="U1964" i="3" a="1"/>
  <c r="U1964" i="3" s="1"/>
  <c r="U1940" i="3" a="1"/>
  <c r="U1940" i="3" s="1"/>
  <c r="U1932" i="3" a="1"/>
  <c r="U1932" i="3" s="1"/>
  <c r="U1924" i="3" a="1"/>
  <c r="U1924" i="3" s="1"/>
  <c r="U1916" i="3" a="1"/>
  <c r="U1916" i="3" s="1"/>
  <c r="U1908" i="3" a="1"/>
  <c r="U1908" i="3" s="1"/>
  <c r="U1900" i="3" a="1"/>
  <c r="U1900" i="3" s="1"/>
  <c r="U1892" i="3" a="1"/>
  <c r="U1892" i="3" s="1"/>
  <c r="U1884" i="3" a="1"/>
  <c r="U1884" i="3" s="1"/>
  <c r="U1868" i="3" a="1"/>
  <c r="U1868" i="3" s="1"/>
  <c r="U1860" i="3" a="1"/>
  <c r="U1860" i="3" s="1"/>
  <c r="U1852" i="3" a="1"/>
  <c r="U1852" i="3" s="1"/>
  <c r="U1844" i="3" a="1"/>
  <c r="U1844" i="3" s="1"/>
  <c r="U1836" i="3" a="1"/>
  <c r="U1836" i="3" s="1"/>
  <c r="U1820" i="3" a="1"/>
  <c r="U1820" i="3" s="1"/>
  <c r="U1812" i="3" a="1"/>
  <c r="U1812" i="3" s="1"/>
  <c r="U1804" i="3" a="1"/>
  <c r="U1804" i="3" s="1"/>
  <c r="U1796" i="3" a="1"/>
  <c r="U1796" i="3" s="1"/>
  <c r="U1780" i="3" a="1"/>
  <c r="U1780" i="3" s="1"/>
  <c r="U1772" i="3" a="1"/>
  <c r="U1772" i="3" s="1"/>
  <c r="U1764" i="3" a="1"/>
  <c r="U1764" i="3" s="1"/>
  <c r="U1756" i="3" a="1"/>
  <c r="U1756" i="3" s="1"/>
  <c r="U1748" i="3" a="1"/>
  <c r="U1748" i="3" s="1"/>
  <c r="U1740" i="3" a="1"/>
  <c r="U1740" i="3" s="1"/>
  <c r="U1724" i="3" a="1"/>
  <c r="U1724" i="3" s="1"/>
  <c r="U1716" i="3" a="1"/>
  <c r="U1716" i="3" s="1"/>
  <c r="U1708" i="3" a="1"/>
  <c r="U1708" i="3" s="1"/>
  <c r="U1700" i="3" a="1"/>
  <c r="U1700" i="3" s="1"/>
  <c r="U1684" i="3" a="1"/>
  <c r="U1684" i="3" s="1"/>
  <c r="U1676" i="3" a="1"/>
  <c r="U1676" i="3" s="1"/>
  <c r="U1668" i="3" a="1"/>
  <c r="U1668" i="3" s="1"/>
  <c r="U1660" i="3" a="1"/>
  <c r="U1660" i="3" s="1"/>
  <c r="U1652" i="3" a="1"/>
  <c r="U1652" i="3" s="1"/>
  <c r="U1644" i="3" a="1"/>
  <c r="U1644" i="3" s="1"/>
  <c r="U1636" i="3" a="1"/>
  <c r="U1636" i="3" s="1"/>
  <c r="U1628" i="3" a="1"/>
  <c r="U1628" i="3" s="1"/>
  <c r="U1620" i="3" a="1"/>
  <c r="U1620" i="3" s="1"/>
  <c r="U1612" i="3" a="1"/>
  <c r="U1612" i="3" s="1"/>
  <c r="U1604" i="3" a="1"/>
  <c r="U1604" i="3" s="1"/>
  <c r="U1596" i="3" a="1"/>
  <c r="U1596" i="3" s="1"/>
  <c r="U1588" i="3" a="1"/>
  <c r="U1588" i="3" s="1"/>
  <c r="U1580" i="3" a="1"/>
  <c r="U1580" i="3" s="1"/>
  <c r="U1564" i="3" a="1"/>
  <c r="U1564" i="3" s="1"/>
  <c r="U1556" i="3" a="1"/>
  <c r="U1556" i="3" s="1"/>
  <c r="U1548" i="3" a="1"/>
  <c r="U1548" i="3" s="1"/>
  <c r="U1540" i="3" a="1"/>
  <c r="U1540" i="3" s="1"/>
  <c r="U1532" i="3" a="1"/>
  <c r="U1532" i="3" s="1"/>
  <c r="U1524" i="3" a="1"/>
  <c r="U1524" i="3" s="1"/>
  <c r="U1516" i="3" a="1"/>
  <c r="U1516" i="3" s="1"/>
  <c r="U1508" i="3" a="1"/>
  <c r="U1508" i="3" s="1"/>
  <c r="U1500" i="3" a="1"/>
  <c r="U1500" i="3" s="1"/>
  <c r="U1492" i="3" a="1"/>
  <c r="U1492" i="3" s="1"/>
  <c r="U1484" i="3" a="1"/>
  <c r="U1484" i="3" s="1"/>
  <c r="U1476" i="3" a="1"/>
  <c r="U1476" i="3" s="1"/>
  <c r="U1468" i="3" a="1"/>
  <c r="U1468" i="3" s="1"/>
  <c r="U1460" i="3" a="1"/>
  <c r="U1460" i="3" s="1"/>
  <c r="U1452" i="3" a="1"/>
  <c r="U1452" i="3" s="1"/>
  <c r="U1444" i="3" a="1"/>
  <c r="U1444" i="3" s="1"/>
  <c r="U1436" i="3" a="1"/>
  <c r="U1436" i="3" s="1"/>
  <c r="U1420" i="3" a="1"/>
  <c r="U1420" i="3" s="1"/>
  <c r="U1412" i="3" a="1"/>
  <c r="U1412" i="3" s="1"/>
  <c r="U1396" i="3" a="1"/>
  <c r="U1396" i="3" s="1"/>
  <c r="U1388" i="3" a="1"/>
  <c r="U1388" i="3" s="1"/>
  <c r="U1380" i="3" a="1"/>
  <c r="U1380" i="3" s="1"/>
  <c r="U1372" i="3" a="1"/>
  <c r="U1372" i="3" s="1"/>
  <c r="U1364" i="3" a="1"/>
  <c r="U1364" i="3" s="1"/>
  <c r="U1356" i="3" a="1"/>
  <c r="U1356" i="3" s="1"/>
  <c r="U1348" i="3" a="1"/>
  <c r="U1348" i="3" s="1"/>
  <c r="U1332" i="3" a="1"/>
  <c r="U1332" i="3" s="1"/>
  <c r="U1324" i="3" a="1"/>
  <c r="U1324" i="3" s="1"/>
  <c r="U1316" i="3" a="1"/>
  <c r="U1316" i="3" s="1"/>
  <c r="U1308" i="3" a="1"/>
  <c r="U1308" i="3" s="1"/>
  <c r="U1300" i="3" a="1"/>
  <c r="U1300" i="3" s="1"/>
  <c r="U1292" i="3" a="1"/>
  <c r="U1292" i="3" s="1"/>
  <c r="U1284" i="3" a="1"/>
  <c r="U1284" i="3" s="1"/>
  <c r="U1276" i="3" a="1"/>
  <c r="U1276" i="3" s="1"/>
  <c r="U1260" i="3" a="1"/>
  <c r="U1260" i="3" s="1"/>
  <c r="U1252" i="3" a="1"/>
  <c r="U1252" i="3" s="1"/>
  <c r="U1244" i="3" a="1"/>
  <c r="U1244" i="3" s="1"/>
  <c r="U1236" i="3" a="1"/>
  <c r="U1236" i="3" s="1"/>
  <c r="U1228" i="3" a="1"/>
  <c r="U1228" i="3" s="1"/>
  <c r="U1220" i="3" a="1"/>
  <c r="U1220" i="3" s="1"/>
  <c r="U1204" i="3" a="1"/>
  <c r="U1204" i="3" s="1"/>
  <c r="U1196" i="3" a="1"/>
  <c r="U1196" i="3" s="1"/>
  <c r="U1188" i="3" a="1"/>
  <c r="U1188" i="3" s="1"/>
  <c r="U1180" i="3" a="1"/>
  <c r="U1180" i="3" s="1"/>
  <c r="U1164" i="3" a="1"/>
  <c r="U1164" i="3" s="1"/>
  <c r="U1156" i="3" a="1"/>
  <c r="U1156" i="3" s="1"/>
  <c r="U1148" i="3" a="1"/>
  <c r="U1148" i="3" s="1"/>
  <c r="U1140" i="3" a="1"/>
  <c r="U1140" i="3" s="1"/>
  <c r="U1132" i="3" a="1"/>
  <c r="U1132" i="3" s="1"/>
  <c r="U1124" i="3" a="1"/>
  <c r="U1124" i="3" s="1"/>
  <c r="U1116" i="3" a="1"/>
  <c r="U1116" i="3" s="1"/>
  <c r="U1108" i="3" a="1"/>
  <c r="U1108" i="3" s="1"/>
  <c r="U1100" i="3" a="1"/>
  <c r="U1100" i="3" s="1"/>
  <c r="U1092" i="3" a="1"/>
  <c r="U1092" i="3" s="1"/>
  <c r="U1084" i="3" a="1"/>
  <c r="U1084" i="3" s="1"/>
  <c r="U1076" i="3" a="1"/>
  <c r="U1076" i="3" s="1"/>
  <c r="U1068" i="3" a="1"/>
  <c r="U1068" i="3" s="1"/>
  <c r="U1060" i="3" a="1"/>
  <c r="U1060" i="3" s="1"/>
  <c r="U1052" i="3" a="1"/>
  <c r="U1052" i="3" s="1"/>
  <c r="U1044" i="3" a="1"/>
  <c r="U1044" i="3" s="1"/>
  <c r="U1036" i="3" a="1"/>
  <c r="U1036" i="3" s="1"/>
  <c r="U1028" i="3" a="1"/>
  <c r="U1028" i="3" s="1"/>
  <c r="U1020" i="3" a="1"/>
  <c r="U1020" i="3" s="1"/>
  <c r="U1012" i="3" a="1"/>
  <c r="U1012" i="3" s="1"/>
  <c r="U988" i="3" a="1"/>
  <c r="U988" i="3" s="1"/>
  <c r="U980" i="3" a="1"/>
  <c r="U980" i="3" s="1"/>
  <c r="U972" i="3" a="1"/>
  <c r="U972" i="3" s="1"/>
  <c r="U956" i="3" a="1"/>
  <c r="U956" i="3" s="1"/>
  <c r="U948" i="3" a="1"/>
  <c r="U948" i="3" s="1"/>
  <c r="U940" i="3" a="1"/>
  <c r="U940" i="3" s="1"/>
  <c r="U924" i="3" a="1"/>
  <c r="U924" i="3" s="1"/>
  <c r="U916" i="3" a="1"/>
  <c r="U916" i="3" s="1"/>
  <c r="U908" i="3" a="1"/>
  <c r="U908" i="3" s="1"/>
  <c r="U900" i="3" a="1"/>
  <c r="U900" i="3" s="1"/>
  <c r="U892" i="3" a="1"/>
  <c r="U892" i="3" s="1"/>
  <c r="U884" i="3" a="1"/>
  <c r="U884" i="3" s="1"/>
  <c r="U876" i="3" a="1"/>
  <c r="U876" i="3" s="1"/>
  <c r="U868" i="3" a="1"/>
  <c r="U868" i="3" s="1"/>
  <c r="U860" i="3" a="1"/>
  <c r="U860" i="3" s="1"/>
  <c r="U852" i="3" a="1"/>
  <c r="U852" i="3" s="1"/>
  <c r="U844" i="3" a="1"/>
  <c r="U844" i="3" s="1"/>
  <c r="U836" i="3" a="1"/>
  <c r="U836" i="3" s="1"/>
  <c r="U828" i="3" a="1"/>
  <c r="U828" i="3" s="1"/>
  <c r="U820" i="3" a="1"/>
  <c r="U820" i="3" s="1"/>
  <c r="U812" i="3" a="1"/>
  <c r="U812" i="3" s="1"/>
  <c r="U804" i="3" a="1"/>
  <c r="U804" i="3" s="1"/>
  <c r="U796" i="3" a="1"/>
  <c r="U796" i="3" s="1"/>
  <c r="U788" i="3" a="1"/>
  <c r="U788" i="3" s="1"/>
  <c r="U780" i="3" a="1"/>
  <c r="U780" i="3" s="1"/>
  <c r="U772" i="3" a="1"/>
  <c r="U772" i="3" s="1"/>
  <c r="U764" i="3" a="1"/>
  <c r="U764" i="3" s="1"/>
  <c r="U756" i="3" a="1"/>
  <c r="U756" i="3" s="1"/>
  <c r="U748" i="3" a="1"/>
  <c r="U748" i="3" s="1"/>
  <c r="U740" i="3" a="1"/>
  <c r="U740" i="3" s="1"/>
  <c r="U732" i="3" a="1"/>
  <c r="U732" i="3" s="1"/>
  <c r="U724" i="3" a="1"/>
  <c r="U724" i="3" s="1"/>
  <c r="U708" i="3" a="1"/>
  <c r="U708" i="3" s="1"/>
  <c r="U700" i="3" a="1"/>
  <c r="U700" i="3" s="1"/>
  <c r="U684" i="3" a="1"/>
  <c r="U684" i="3" s="1"/>
  <c r="U676" i="3" a="1"/>
  <c r="U676" i="3" s="1"/>
  <c r="U668" i="3" a="1"/>
  <c r="U668" i="3" s="1"/>
  <c r="U652" i="3" a="1"/>
  <c r="U652" i="3" s="1"/>
  <c r="U644" i="3" a="1"/>
  <c r="U644" i="3" s="1"/>
  <c r="U636" i="3" a="1"/>
  <c r="U636" i="3" s="1"/>
  <c r="U628" i="3" a="1"/>
  <c r="U628" i="3" s="1"/>
  <c r="U620" i="3" a="1"/>
  <c r="U620" i="3" s="1"/>
  <c r="U612" i="3" a="1"/>
  <c r="U612" i="3" s="1"/>
  <c r="U604" i="3" a="1"/>
  <c r="U604" i="3" s="1"/>
  <c r="U596" i="3" a="1"/>
  <c r="U596" i="3" s="1"/>
  <c r="U588" i="3" a="1"/>
  <c r="U588" i="3" s="1"/>
  <c r="U580" i="3" a="1"/>
  <c r="U580" i="3" s="1"/>
  <c r="U572" i="3" a="1"/>
  <c r="U572" i="3" s="1"/>
  <c r="U556" i="3" a="1"/>
  <c r="U556" i="3" s="1"/>
  <c r="U548" i="3" a="1"/>
  <c r="U548" i="3" s="1"/>
  <c r="U540" i="3" a="1"/>
  <c r="U540" i="3" s="1"/>
  <c r="U532" i="3" a="1"/>
  <c r="U532" i="3" s="1"/>
  <c r="U524" i="3" a="1"/>
  <c r="U524" i="3" s="1"/>
  <c r="U516" i="3" a="1"/>
  <c r="U516" i="3" s="1"/>
  <c r="U508" i="3" a="1"/>
  <c r="U508" i="3" s="1"/>
  <c r="U500" i="3" a="1"/>
  <c r="U500" i="3" s="1"/>
  <c r="U492" i="3" a="1"/>
  <c r="U492" i="3" s="1"/>
  <c r="U476" i="3" a="1"/>
  <c r="U476" i="3" s="1"/>
  <c r="U468" i="3" a="1"/>
  <c r="U468" i="3" s="1"/>
  <c r="U460" i="3" a="1"/>
  <c r="U460" i="3" s="1"/>
  <c r="U452" i="3" a="1"/>
  <c r="U452" i="3" s="1"/>
  <c r="U444" i="3" a="1"/>
  <c r="U444" i="3" s="1"/>
  <c r="U436" i="3" a="1"/>
  <c r="U436" i="3" s="1"/>
  <c r="U428" i="3" a="1"/>
  <c r="U428" i="3" s="1"/>
  <c r="U420" i="3" a="1"/>
  <c r="U420" i="3" s="1"/>
  <c r="U412" i="3" a="1"/>
  <c r="U412" i="3" s="1"/>
  <c r="U404" i="3" a="1"/>
  <c r="U404" i="3" s="1"/>
  <c r="U396" i="3" a="1"/>
  <c r="U396" i="3" s="1"/>
  <c r="U388" i="3" a="1"/>
  <c r="U388" i="3" s="1"/>
  <c r="U380" i="3" a="1"/>
  <c r="U380" i="3" s="1"/>
  <c r="U364" i="3" a="1"/>
  <c r="U364" i="3" s="1"/>
  <c r="U356" i="3" a="1"/>
  <c r="U356" i="3" s="1"/>
  <c r="U348" i="3" a="1"/>
  <c r="U348" i="3" s="1"/>
  <c r="U340" i="3" a="1"/>
  <c r="U340" i="3" s="1"/>
  <c r="U324" i="3" a="1"/>
  <c r="U324" i="3" s="1"/>
  <c r="U316" i="3" a="1"/>
  <c r="U316" i="3" s="1"/>
  <c r="U308" i="3" a="1"/>
  <c r="U308" i="3" s="1"/>
  <c r="U300" i="3" a="1"/>
  <c r="U300" i="3" s="1"/>
  <c r="U292" i="3" a="1"/>
  <c r="U292" i="3" s="1"/>
  <c r="U284" i="3" a="1"/>
  <c r="U284" i="3" s="1"/>
  <c r="U276" i="3" a="1"/>
  <c r="U276" i="3" s="1"/>
  <c r="U268" i="3" a="1"/>
  <c r="U268" i="3" s="1"/>
  <c r="U260" i="3" a="1"/>
  <c r="U260" i="3" s="1"/>
  <c r="U244" i="3" a="1"/>
  <c r="U244" i="3" s="1"/>
  <c r="U236" i="3" a="1"/>
  <c r="U236" i="3" s="1"/>
  <c r="U228" i="3" a="1"/>
  <c r="U228" i="3" s="1"/>
  <c r="U220" i="3" a="1"/>
  <c r="U220" i="3" s="1"/>
  <c r="U212" i="3" a="1"/>
  <c r="U212" i="3" s="1"/>
  <c r="U204" i="3" a="1"/>
  <c r="U204" i="3" s="1"/>
  <c r="U196" i="3" a="1"/>
  <c r="U196" i="3" s="1"/>
  <c r="U188" i="3" a="1"/>
  <c r="U188" i="3" s="1"/>
  <c r="U172" i="3" a="1"/>
  <c r="U172" i="3" s="1"/>
  <c r="U164" i="3" a="1"/>
  <c r="U164" i="3" s="1"/>
  <c r="U156" i="3" a="1"/>
  <c r="U156" i="3" s="1"/>
  <c r="U148" i="3" a="1"/>
  <c r="U148" i="3" s="1"/>
  <c r="U140" i="3" a="1"/>
  <c r="U140" i="3" s="1"/>
  <c r="U132" i="3" a="1"/>
  <c r="U132" i="3" s="1"/>
  <c r="U124" i="3" a="1"/>
  <c r="U124" i="3" s="1"/>
  <c r="U116" i="3" a="1"/>
  <c r="U116" i="3" s="1"/>
  <c r="U100" i="3" a="1"/>
  <c r="U100" i="3" s="1"/>
  <c r="U92" i="3" a="1"/>
  <c r="U92" i="3" s="1"/>
  <c r="U84" i="3" a="1"/>
  <c r="U84" i="3" s="1"/>
  <c r="U76" i="3" a="1"/>
  <c r="U76" i="3" s="1"/>
  <c r="U68" i="3" a="1"/>
  <c r="U68" i="3" s="1"/>
  <c r="U60" i="3" a="1"/>
  <c r="U60" i="3" s="1"/>
  <c r="U52" i="3" a="1"/>
  <c r="U52" i="3" s="1"/>
  <c r="U44" i="3" a="1"/>
  <c r="U44" i="3" s="1"/>
  <c r="U36" i="3" a="1"/>
  <c r="U36" i="3" s="1"/>
  <c r="U28" i="3" a="1"/>
  <c r="U28" i="3" s="1"/>
  <c r="U20" i="3" a="1"/>
  <c r="U20" i="3" s="1"/>
  <c r="U12" i="3" a="1"/>
  <c r="U12" i="3" s="1"/>
  <c r="U4" i="3" a="1"/>
  <c r="U4" i="3" s="1"/>
  <c r="U2235" i="3" a="1"/>
  <c r="U2235" i="3" s="1"/>
  <c r="U2227" i="3" a="1"/>
  <c r="U2227" i="3" s="1"/>
  <c r="U2211" i="3" a="1"/>
  <c r="U2211" i="3" s="1"/>
  <c r="U2203" i="3" a="1"/>
  <c r="U2203" i="3" s="1"/>
  <c r="U2195" i="3" a="1"/>
  <c r="U2195" i="3" s="1"/>
  <c r="U2187" i="3" a="1"/>
  <c r="U2187" i="3" s="1"/>
  <c r="U2171" i="3" a="1"/>
  <c r="U2171" i="3" s="1"/>
  <c r="U2163" i="3" a="1"/>
  <c r="U2163" i="3" s="1"/>
  <c r="U2155" i="3" a="1"/>
  <c r="U2155" i="3" s="1"/>
  <c r="U2147" i="3" a="1"/>
  <c r="U2147" i="3" s="1"/>
  <c r="U2139" i="3" a="1"/>
  <c r="U2139" i="3" s="1"/>
  <c r="U2123" i="3" a="1"/>
  <c r="U2123" i="3" s="1"/>
  <c r="U2115" i="3" a="1"/>
  <c r="U2115" i="3" s="1"/>
  <c r="U2107" i="3" a="1"/>
  <c r="U2107" i="3" s="1"/>
  <c r="U2091" i="3" a="1"/>
  <c r="U2091" i="3" s="1"/>
  <c r="U2083" i="3" a="1"/>
  <c r="U2083" i="3" s="1"/>
  <c r="U2075" i="3" a="1"/>
  <c r="U2075" i="3" s="1"/>
  <c r="U2067" i="3" a="1"/>
  <c r="U2067" i="3" s="1"/>
  <c r="U2059" i="3" a="1"/>
  <c r="U2059" i="3" s="1"/>
  <c r="U2051" i="3" a="1"/>
  <c r="U2051" i="3" s="1"/>
  <c r="U2043" i="3" a="1"/>
  <c r="U2043" i="3" s="1"/>
  <c r="U2035" i="3" a="1"/>
  <c r="U2035" i="3" s="1"/>
  <c r="U2027" i="3" a="1"/>
  <c r="U2027" i="3" s="1"/>
  <c r="U2019" i="3" a="1"/>
  <c r="U2019" i="3" s="1"/>
  <c r="U2011" i="3" a="1"/>
  <c r="U2011" i="3" s="1"/>
  <c r="U2003" i="3" a="1"/>
  <c r="U2003" i="3" s="1"/>
  <c r="U1995" i="3" a="1"/>
  <c r="U1995" i="3" s="1"/>
  <c r="U1987" i="3" a="1"/>
  <c r="U1987" i="3" s="1"/>
  <c r="U1979" i="3" a="1"/>
  <c r="U1979" i="3" s="1"/>
  <c r="U1971" i="3" a="1"/>
  <c r="U1971" i="3" s="1"/>
  <c r="U1955" i="3" a="1"/>
  <c r="U1955" i="3" s="1"/>
  <c r="U1947" i="3" a="1"/>
  <c r="U1947" i="3" s="1"/>
  <c r="U1939" i="3" a="1"/>
  <c r="U1939" i="3" s="1"/>
  <c r="U1923" i="3" a="1"/>
  <c r="U1923" i="3" s="1"/>
  <c r="U1915" i="3" a="1"/>
  <c r="U1915" i="3" s="1"/>
  <c r="U1907" i="3" a="1"/>
  <c r="U1907" i="3" s="1"/>
  <c r="U1899" i="3" a="1"/>
  <c r="U1899" i="3" s="1"/>
  <c r="U1891" i="3" a="1"/>
  <c r="U1891" i="3" s="1"/>
  <c r="U1883" i="3" a="1"/>
  <c r="U1883" i="3" s="1"/>
  <c r="U1875" i="3" a="1"/>
  <c r="U1875" i="3" s="1"/>
  <c r="U1867" i="3" a="1"/>
  <c r="U1867" i="3" s="1"/>
  <c r="U1859" i="3" a="1"/>
  <c r="U1859" i="3" s="1"/>
  <c r="U1851" i="3" a="1"/>
  <c r="U1851" i="3" s="1"/>
  <c r="U1843" i="3" a="1"/>
  <c r="U1843" i="3" s="1"/>
  <c r="U1835" i="3" a="1"/>
  <c r="U1835" i="3" s="1"/>
  <c r="U1827" i="3" a="1"/>
  <c r="U1827" i="3" s="1"/>
  <c r="U1819" i="3" a="1"/>
  <c r="U1819" i="3" s="1"/>
  <c r="U1811" i="3" a="1"/>
  <c r="U1811" i="3" s="1"/>
  <c r="U1803" i="3" a="1"/>
  <c r="U1803" i="3" s="1"/>
  <c r="U1795" i="3" a="1"/>
  <c r="U1795" i="3" s="1"/>
  <c r="U1787" i="3" a="1"/>
  <c r="U1787" i="3" s="1"/>
  <c r="U1779" i="3" a="1"/>
  <c r="U1779" i="3" s="1"/>
  <c r="U1771" i="3" a="1"/>
  <c r="U1771" i="3" s="1"/>
  <c r="U1763" i="3" a="1"/>
  <c r="U1763" i="3" s="1"/>
  <c r="U1755" i="3" a="1"/>
  <c r="U1755" i="3" s="1"/>
  <c r="U1747" i="3" a="1"/>
  <c r="U1747" i="3" s="1"/>
  <c r="U1739" i="3" a="1"/>
  <c r="U1739" i="3" s="1"/>
  <c r="U1731" i="3" a="1"/>
  <c r="U1731" i="3" s="1"/>
  <c r="U1723" i="3" a="1"/>
  <c r="U1723" i="3" s="1"/>
  <c r="U1715" i="3" a="1"/>
  <c r="U1715" i="3" s="1"/>
  <c r="U1707" i="3" a="1"/>
  <c r="U1707" i="3" s="1"/>
  <c r="U1699" i="3" a="1"/>
  <c r="U1699" i="3" s="1"/>
  <c r="U1691" i="3" a="1"/>
  <c r="U1691" i="3" s="1"/>
  <c r="U1683" i="3" a="1"/>
  <c r="U1683" i="3" s="1"/>
  <c r="U1675" i="3" a="1"/>
  <c r="U1675" i="3" s="1"/>
  <c r="U1667" i="3" a="1"/>
  <c r="U1667" i="3" s="1"/>
  <c r="U1659" i="3" a="1"/>
  <c r="U1659" i="3" s="1"/>
  <c r="U1643" i="3" a="1"/>
  <c r="U1643" i="3" s="1"/>
  <c r="U1635" i="3" a="1"/>
  <c r="U1635" i="3" s="1"/>
  <c r="U1627" i="3" a="1"/>
  <c r="U1627" i="3" s="1"/>
  <c r="U1611" i="3" a="1"/>
  <c r="U1611" i="3" s="1"/>
  <c r="U1603" i="3" a="1"/>
  <c r="U1603" i="3" s="1"/>
  <c r="U1587" i="3" a="1"/>
  <c r="U1587" i="3" s="1"/>
  <c r="U1579" i="3" a="1"/>
  <c r="U1579" i="3" s="1"/>
  <c r="U1571" i="3" a="1"/>
  <c r="U1571" i="3" s="1"/>
  <c r="U1563" i="3" a="1"/>
  <c r="U1563" i="3" s="1"/>
  <c r="U1555" i="3" a="1"/>
  <c r="U1555" i="3" s="1"/>
  <c r="U1547" i="3" a="1"/>
  <c r="U1547" i="3" s="1"/>
  <c r="U1539" i="3" a="1"/>
  <c r="U1539" i="3" s="1"/>
  <c r="U1531" i="3" a="1"/>
  <c r="U1531" i="3" s="1"/>
  <c r="U1523" i="3" a="1"/>
  <c r="U1523" i="3" s="1"/>
  <c r="U1515" i="3" a="1"/>
  <c r="U1515" i="3" s="1"/>
  <c r="U1507" i="3" a="1"/>
  <c r="U1507" i="3" s="1"/>
  <c r="U1491" i="3" a="1"/>
  <c r="U1491" i="3" s="1"/>
  <c r="U1475" i="3" a="1"/>
  <c r="U1475" i="3" s="1"/>
  <c r="U1467" i="3" a="1"/>
  <c r="U1467" i="3" s="1"/>
  <c r="U1459" i="3" a="1"/>
  <c r="U1459" i="3" s="1"/>
  <c r="U1451" i="3" a="1"/>
  <c r="U1451" i="3" s="1"/>
  <c r="U1443" i="3" a="1"/>
  <c r="U1443" i="3" s="1"/>
  <c r="U1435" i="3" a="1"/>
  <c r="U1435" i="3" s="1"/>
  <c r="U1427" i="3" a="1"/>
  <c r="U1427" i="3" s="1"/>
  <c r="U1419" i="3" a="1"/>
  <c r="U1419" i="3" s="1"/>
  <c r="U1411" i="3" a="1"/>
  <c r="U1411" i="3" s="1"/>
  <c r="U1395" i="3" a="1"/>
  <c r="U1395" i="3" s="1"/>
  <c r="U1387" i="3" a="1"/>
  <c r="U1387" i="3" s="1"/>
  <c r="U1379" i="3" a="1"/>
  <c r="U1379" i="3" s="1"/>
  <c r="U1371" i="3" a="1"/>
  <c r="U1371" i="3" s="1"/>
  <c r="U1363" i="3" a="1"/>
  <c r="U1363" i="3" s="1"/>
  <c r="U1355" i="3" a="1"/>
  <c r="U1355" i="3" s="1"/>
  <c r="U1347" i="3" a="1"/>
  <c r="U1347" i="3" s="1"/>
  <c r="U1331" i="3" a="1"/>
  <c r="U1331" i="3" s="1"/>
  <c r="U1315" i="3" a="1"/>
  <c r="U1315" i="3" s="1"/>
  <c r="U1307" i="3" a="1"/>
  <c r="U1307" i="3" s="1"/>
  <c r="U1299" i="3" a="1"/>
  <c r="U1299" i="3" s="1"/>
  <c r="U1283" i="3" a="1"/>
  <c r="U1283" i="3" s="1"/>
  <c r="U1259" i="3" a="1"/>
  <c r="U1259" i="3" s="1"/>
  <c r="U1243" i="3" a="1"/>
  <c r="U1243" i="3" s="1"/>
  <c r="U1235" i="3" a="1"/>
  <c r="U1235" i="3" s="1"/>
  <c r="U1227" i="3" a="1"/>
  <c r="U1227" i="3" s="1"/>
  <c r="U1219" i="3" a="1"/>
  <c r="U1219" i="3" s="1"/>
  <c r="U1211" i="3" a="1"/>
  <c r="U1211" i="3" s="1"/>
  <c r="U1203" i="3" a="1"/>
  <c r="U1203" i="3" s="1"/>
  <c r="U1195" i="3" a="1"/>
  <c r="U1195" i="3" s="1"/>
  <c r="U1187" i="3" a="1"/>
  <c r="U1187" i="3" s="1"/>
  <c r="U1179" i="3" a="1"/>
  <c r="U1179" i="3" s="1"/>
  <c r="U1171" i="3" a="1"/>
  <c r="U1171" i="3" s="1"/>
  <c r="U1163" i="3" a="1"/>
  <c r="U1163" i="3" s="1"/>
  <c r="U1155" i="3" a="1"/>
  <c r="U1155" i="3" s="1"/>
  <c r="U1147" i="3" a="1"/>
  <c r="U1147" i="3" s="1"/>
  <c r="U1139" i="3" a="1"/>
  <c r="U1139" i="3" s="1"/>
  <c r="U1131" i="3" a="1"/>
  <c r="U1131" i="3" s="1"/>
  <c r="U1123" i="3" a="1"/>
  <c r="U1123" i="3" s="1"/>
  <c r="U1107" i="3" a="1"/>
  <c r="U1107" i="3" s="1"/>
  <c r="U1099" i="3" a="1"/>
  <c r="U1099" i="3" s="1"/>
  <c r="U1091" i="3" a="1"/>
  <c r="U1091" i="3" s="1"/>
  <c r="U1083" i="3" a="1"/>
  <c r="U1083" i="3" s="1"/>
  <c r="U1075" i="3" a="1"/>
  <c r="U1075" i="3" s="1"/>
  <c r="U1067" i="3" a="1"/>
  <c r="U1067" i="3" s="1"/>
  <c r="U1059" i="3" a="1"/>
  <c r="U1059" i="3" s="1"/>
  <c r="U1051" i="3" a="1"/>
  <c r="U1051" i="3" s="1"/>
  <c r="U1043" i="3" a="1"/>
  <c r="U1043" i="3" s="1"/>
  <c r="U1035" i="3" a="1"/>
  <c r="U1035" i="3" s="1"/>
  <c r="U1027" i="3" a="1"/>
  <c r="U1027" i="3" s="1"/>
  <c r="U1019" i="3" a="1"/>
  <c r="U1019" i="3" s="1"/>
  <c r="U1011" i="3" a="1"/>
  <c r="U1011" i="3" s="1"/>
  <c r="U995" i="3" a="1"/>
  <c r="U995" i="3" s="1"/>
  <c r="U987" i="3" a="1"/>
  <c r="U987" i="3" s="1"/>
  <c r="U979" i="3" a="1"/>
  <c r="U979" i="3" s="1"/>
  <c r="U971" i="3" a="1"/>
  <c r="U971" i="3" s="1"/>
  <c r="U963" i="3" a="1"/>
  <c r="U963" i="3" s="1"/>
  <c r="U947" i="3" a="1"/>
  <c r="U947" i="3" s="1"/>
  <c r="U939" i="3" a="1"/>
  <c r="U939" i="3" s="1"/>
  <c r="U923" i="3" a="1"/>
  <c r="U923" i="3" s="1"/>
  <c r="U915" i="3" a="1"/>
  <c r="U915" i="3" s="1"/>
  <c r="U907" i="3" a="1"/>
  <c r="U907" i="3" s="1"/>
  <c r="U891" i="3" a="1"/>
  <c r="U891" i="3" s="1"/>
  <c r="U883" i="3" a="1"/>
  <c r="U883" i="3" s="1"/>
  <c r="U875" i="3" a="1"/>
  <c r="U875" i="3" s="1"/>
  <c r="U867" i="3" a="1"/>
  <c r="U867" i="3" s="1"/>
  <c r="U859" i="3" a="1"/>
  <c r="U859" i="3" s="1"/>
  <c r="U843" i="3" a="1"/>
  <c r="U843" i="3" s="1"/>
  <c r="U835" i="3" a="1"/>
  <c r="U835" i="3" s="1"/>
  <c r="U827" i="3" a="1"/>
  <c r="U827" i="3" s="1"/>
  <c r="U819" i="3" a="1"/>
  <c r="U819" i="3" s="1"/>
  <c r="U811" i="3" a="1"/>
  <c r="U811" i="3" s="1"/>
  <c r="U795" i="3" a="1"/>
  <c r="U795" i="3" s="1"/>
  <c r="U787" i="3" a="1"/>
  <c r="U787" i="3" s="1"/>
  <c r="U779" i="3" a="1"/>
  <c r="U779" i="3" s="1"/>
  <c r="U763" i="3" a="1"/>
  <c r="U763" i="3" s="1"/>
  <c r="U755" i="3" a="1"/>
  <c r="U755" i="3" s="1"/>
  <c r="U747" i="3" a="1"/>
  <c r="U747" i="3" s="1"/>
  <c r="U739" i="3" a="1"/>
  <c r="U739" i="3" s="1"/>
  <c r="U731" i="3" a="1"/>
  <c r="U731" i="3" s="1"/>
  <c r="U723" i="3" a="1"/>
  <c r="U723" i="3" s="1"/>
  <c r="U715" i="3" a="1"/>
  <c r="U715" i="3" s="1"/>
  <c r="U707" i="3" a="1"/>
  <c r="U707" i="3" s="1"/>
  <c r="U699" i="3" a="1"/>
  <c r="U699" i="3" s="1"/>
  <c r="U691" i="3" a="1"/>
  <c r="U691" i="3" s="1"/>
  <c r="U683" i="3" a="1"/>
  <c r="U683" i="3" s="1"/>
  <c r="U675" i="3" a="1"/>
  <c r="U675" i="3" s="1"/>
  <c r="U667" i="3" a="1"/>
  <c r="U667" i="3" s="1"/>
  <c r="U659" i="3" a="1"/>
  <c r="U659" i="3" s="1"/>
  <c r="U651" i="3" a="1"/>
  <c r="U651" i="3" s="1"/>
  <c r="U643" i="3" a="1"/>
  <c r="U643" i="3" s="1"/>
  <c r="U635" i="3" a="1"/>
  <c r="U635" i="3" s="1"/>
  <c r="U627" i="3" a="1"/>
  <c r="U627" i="3" s="1"/>
  <c r="U619" i="3" a="1"/>
  <c r="U619" i="3" s="1"/>
  <c r="U611" i="3" a="1"/>
  <c r="U611" i="3" s="1"/>
  <c r="U603" i="3" a="1"/>
  <c r="U603" i="3" s="1"/>
  <c r="U595" i="3" a="1"/>
  <c r="U595" i="3" s="1"/>
  <c r="U587" i="3" a="1"/>
  <c r="U587" i="3" s="1"/>
  <c r="U579" i="3" a="1"/>
  <c r="U579" i="3" s="1"/>
  <c r="U571" i="3" a="1"/>
  <c r="U571" i="3" s="1"/>
  <c r="U563" i="3" a="1"/>
  <c r="U563" i="3" s="1"/>
  <c r="U555" i="3" a="1"/>
  <c r="U555" i="3" s="1"/>
  <c r="U547" i="3" a="1"/>
  <c r="U547" i="3" s="1"/>
  <c r="U539" i="3" a="1"/>
  <c r="U539" i="3" s="1"/>
  <c r="U531" i="3" a="1"/>
  <c r="U531" i="3" s="1"/>
  <c r="U507" i="3" a="1"/>
  <c r="U507" i="3" s="1"/>
  <c r="U499" i="3" a="1"/>
  <c r="U499" i="3" s="1"/>
  <c r="U483" i="3" a="1"/>
  <c r="U483" i="3" s="1"/>
  <c r="U475" i="3" a="1"/>
  <c r="U475" i="3" s="1"/>
  <c r="U467" i="3" a="1"/>
  <c r="U467" i="3" s="1"/>
  <c r="U459" i="3" a="1"/>
  <c r="U459" i="3" s="1"/>
  <c r="U451" i="3" a="1"/>
  <c r="U451" i="3" s="1"/>
  <c r="U443" i="3" a="1"/>
  <c r="U443" i="3" s="1"/>
  <c r="U435" i="3" a="1"/>
  <c r="U435" i="3" s="1"/>
  <c r="U427" i="3" a="1"/>
  <c r="U427" i="3" s="1"/>
  <c r="U411" i="3" a="1"/>
  <c r="U411" i="3" s="1"/>
  <c r="U403" i="3" a="1"/>
  <c r="U403" i="3" s="1"/>
  <c r="U395" i="3" a="1"/>
  <c r="U395" i="3" s="1"/>
  <c r="U387" i="3" a="1"/>
  <c r="U387" i="3" s="1"/>
  <c r="U379" i="3" a="1"/>
  <c r="U379" i="3" s="1"/>
  <c r="U363" i="3" a="1"/>
  <c r="U363" i="3" s="1"/>
  <c r="U355" i="3" a="1"/>
  <c r="U355" i="3" s="1"/>
  <c r="U347" i="3" a="1"/>
  <c r="U347" i="3" s="1"/>
  <c r="U339" i="3" a="1"/>
  <c r="U339" i="3" s="1"/>
  <c r="U323" i="3" a="1"/>
  <c r="U323" i="3" s="1"/>
  <c r="U315" i="3" a="1"/>
  <c r="U315" i="3" s="1"/>
  <c r="U307" i="3" a="1"/>
  <c r="U307" i="3" s="1"/>
  <c r="U291" i="3" a="1"/>
  <c r="U291" i="3" s="1"/>
  <c r="U283" i="3" a="1"/>
  <c r="U283" i="3" s="1"/>
  <c r="U275" i="3" a="1"/>
  <c r="U275" i="3" s="1"/>
  <c r="U267" i="3" a="1"/>
  <c r="U267" i="3" s="1"/>
  <c r="U259" i="3" a="1"/>
  <c r="U259" i="3" s="1"/>
  <c r="U251" i="3" a="1"/>
  <c r="U251" i="3" s="1"/>
  <c r="U243" i="3" a="1"/>
  <c r="U243" i="3" s="1"/>
  <c r="U235" i="3" a="1"/>
  <c r="U235" i="3" s="1"/>
  <c r="U227" i="3" a="1"/>
  <c r="U227" i="3" s="1"/>
  <c r="U219" i="3" a="1"/>
  <c r="U219" i="3" s="1"/>
  <c r="U211" i="3" a="1"/>
  <c r="U211" i="3" s="1"/>
  <c r="U203" i="3" a="1"/>
  <c r="U203" i="3" s="1"/>
  <c r="U195" i="3" a="1"/>
  <c r="U195" i="3" s="1"/>
  <c r="U187" i="3" a="1"/>
  <c r="U187" i="3" s="1"/>
  <c r="U179" i="3" a="1"/>
  <c r="U179" i="3" s="1"/>
  <c r="U171" i="3" a="1"/>
  <c r="U171" i="3" s="1"/>
  <c r="U163" i="3" a="1"/>
  <c r="U163" i="3" s="1"/>
  <c r="U155" i="3" a="1"/>
  <c r="U155" i="3" s="1"/>
  <c r="U147" i="3" a="1"/>
  <c r="U147" i="3" s="1"/>
  <c r="U139" i="3" a="1"/>
  <c r="U139" i="3" s="1"/>
  <c r="U131" i="3" a="1"/>
  <c r="U131" i="3" s="1"/>
  <c r="U123" i="3" a="1"/>
  <c r="U123" i="3" s="1"/>
  <c r="U115" i="3" a="1"/>
  <c r="U115" i="3" s="1"/>
  <c r="U107" i="3" a="1"/>
  <c r="U107" i="3" s="1"/>
  <c r="U99" i="3" a="1"/>
  <c r="U99" i="3" s="1"/>
  <c r="U91" i="3" a="1"/>
  <c r="U91" i="3" s="1"/>
  <c r="U83" i="3" a="1"/>
  <c r="U83" i="3" s="1"/>
  <c r="U75" i="3" a="1"/>
  <c r="U75" i="3" s="1"/>
  <c r="U67" i="3" a="1"/>
  <c r="U67" i="3" s="1"/>
  <c r="U59" i="3" a="1"/>
  <c r="U59" i="3" s="1"/>
  <c r="U51" i="3" a="1"/>
  <c r="U51" i="3" s="1"/>
  <c r="U43" i="3" a="1"/>
  <c r="U43" i="3" s="1"/>
  <c r="U35" i="3" a="1"/>
  <c r="U35" i="3" s="1"/>
  <c r="U27" i="3" a="1"/>
  <c r="U27" i="3" s="1"/>
  <c r="U11" i="3" a="1"/>
  <c r="U11" i="3" s="1"/>
  <c r="U3" i="3" a="1"/>
  <c r="U3" i="3" s="1"/>
  <c r="U2610" i="3" a="1"/>
  <c r="U2610" i="3" s="1"/>
  <c r="U2602" i="3" a="1"/>
  <c r="U2602" i="3" s="1"/>
  <c r="U2594" i="3" a="1"/>
  <c r="U2594" i="3" s="1"/>
  <c r="U2586" i="3" a="1"/>
  <c r="U2586" i="3" s="1"/>
  <c r="U2578" i="3" a="1"/>
  <c r="U2578" i="3" s="1"/>
  <c r="U2570" i="3" a="1"/>
  <c r="U2570" i="3" s="1"/>
  <c r="U2562" i="3" a="1"/>
  <c r="U2562" i="3" s="1"/>
  <c r="U2554" i="3" a="1"/>
  <c r="U2554" i="3" s="1"/>
  <c r="U2546" i="3" a="1"/>
  <c r="U2546" i="3" s="1"/>
  <c r="U2538" i="3" a="1"/>
  <c r="U2538" i="3" s="1"/>
  <c r="U2530" i="3" a="1"/>
  <c r="U2530" i="3" s="1"/>
  <c r="U2514" i="3" a="1"/>
  <c r="U2514" i="3" s="1"/>
  <c r="U2506" i="3" a="1"/>
  <c r="U2506" i="3" s="1"/>
  <c r="U2498" i="3" a="1"/>
  <c r="U2498" i="3" s="1"/>
  <c r="U2490" i="3" a="1"/>
  <c r="U2490" i="3" s="1"/>
  <c r="U2482" i="3" a="1"/>
  <c r="U2482" i="3" s="1"/>
  <c r="U2474" i="3" a="1"/>
  <c r="U2474" i="3" s="1"/>
  <c r="U2466" i="3" a="1"/>
  <c r="U2466" i="3" s="1"/>
  <c r="U2458" i="3" a="1"/>
  <c r="U2458" i="3" s="1"/>
  <c r="U2450" i="3" a="1"/>
  <c r="U2450" i="3" s="1"/>
  <c r="U2442" i="3" a="1"/>
  <c r="U2442" i="3" s="1"/>
  <c r="U2426" i="3" a="1"/>
  <c r="U2426" i="3" s="1"/>
  <c r="U2418" i="3" a="1"/>
  <c r="U2418" i="3" s="1"/>
  <c r="U2410" i="3" a="1"/>
  <c r="U2410" i="3" s="1"/>
  <c r="U2402" i="3" a="1"/>
  <c r="U2402" i="3" s="1"/>
  <c r="U2394" i="3" a="1"/>
  <c r="U2394" i="3" s="1"/>
  <c r="U2378" i="3" a="1"/>
  <c r="U2378" i="3" s="1"/>
  <c r="U2362" i="3" a="1"/>
  <c r="U2362" i="3" s="1"/>
  <c r="U2354" i="3" a="1"/>
  <c r="U2354" i="3" s="1"/>
  <c r="U2338" i="3" a="1"/>
  <c r="U2338" i="3" s="1"/>
  <c r="U2298" i="3" a="1"/>
  <c r="U2298" i="3" s="1"/>
  <c r="U2282" i="3" a="1"/>
  <c r="U2282" i="3" s="1"/>
  <c r="U2274" i="3" a="1"/>
  <c r="U2274" i="3" s="1"/>
  <c r="U2266" i="3" a="1"/>
  <c r="U2266" i="3" s="1"/>
  <c r="U2258" i="3" a="1"/>
  <c r="U2258" i="3" s="1"/>
  <c r="U2250" i="3" a="1"/>
  <c r="U2250" i="3" s="1"/>
  <c r="U2242" i="3" a="1"/>
  <c r="U2242" i="3" s="1"/>
  <c r="U2234" i="3" a="1"/>
  <c r="U2234" i="3" s="1"/>
  <c r="U2218" i="3" a="1"/>
  <c r="U2218" i="3" s="1"/>
  <c r="U2202" i="3" a="1"/>
  <c r="U2202" i="3" s="1"/>
  <c r="U2186" i="3" a="1"/>
  <c r="U2186" i="3" s="1"/>
  <c r="U2170" i="3" a="1"/>
  <c r="U2170" i="3" s="1"/>
  <c r="U2162" i="3" a="1"/>
  <c r="U2162" i="3" s="1"/>
  <c r="U2154" i="3" a="1"/>
  <c r="U2154" i="3" s="1"/>
  <c r="U2146" i="3" a="1"/>
  <c r="U2146" i="3" s="1"/>
  <c r="U2138" i="3" a="1"/>
  <c r="U2138" i="3" s="1"/>
  <c r="U2130" i="3" a="1"/>
  <c r="U2130" i="3" s="1"/>
  <c r="U2122" i="3" a="1"/>
  <c r="U2122" i="3" s="1"/>
  <c r="U2114" i="3" a="1"/>
  <c r="U2114" i="3" s="1"/>
  <c r="U2098" i="3" a="1"/>
  <c r="U2098" i="3" s="1"/>
  <c r="U2090" i="3" a="1"/>
  <c r="U2090" i="3" s="1"/>
  <c r="U2082" i="3" a="1"/>
  <c r="U2082" i="3" s="1"/>
  <c r="U2074" i="3" a="1"/>
  <c r="U2074" i="3" s="1"/>
  <c r="U2066" i="3" a="1"/>
  <c r="U2066" i="3" s="1"/>
  <c r="U2058" i="3" a="1"/>
  <c r="U2058" i="3" s="1"/>
  <c r="U2050" i="3" a="1"/>
  <c r="U2050" i="3" s="1"/>
  <c r="U2042" i="3" a="1"/>
  <c r="U2042" i="3" s="1"/>
  <c r="U2034" i="3" a="1"/>
  <c r="U2034" i="3" s="1"/>
  <c r="U2026" i="3" a="1"/>
  <c r="U2026" i="3" s="1"/>
  <c r="U2018" i="3" a="1"/>
  <c r="U2018" i="3" s="1"/>
  <c r="U2010" i="3" a="1"/>
  <c r="U2010" i="3" s="1"/>
  <c r="U2002" i="3" a="1"/>
  <c r="U2002" i="3" s="1"/>
  <c r="U1994" i="3" a="1"/>
  <c r="U1994" i="3" s="1"/>
  <c r="U1978" i="3" a="1"/>
  <c r="U1978" i="3" s="1"/>
  <c r="U1970" i="3" a="1"/>
  <c r="U1970" i="3" s="1"/>
  <c r="U1962" i="3" a="1"/>
  <c r="U1962" i="3" s="1"/>
  <c r="U1954" i="3" a="1"/>
  <c r="U1954" i="3" s="1"/>
  <c r="U1946" i="3" a="1"/>
  <c r="U1946" i="3" s="1"/>
  <c r="U1938" i="3" a="1"/>
  <c r="U1938" i="3" s="1"/>
  <c r="U1930" i="3" a="1"/>
  <c r="U1930" i="3" s="1"/>
  <c r="U1914" i="3" a="1"/>
  <c r="U1914" i="3" s="1"/>
  <c r="U1906" i="3" a="1"/>
  <c r="U1906" i="3" s="1"/>
  <c r="U1898" i="3" a="1"/>
  <c r="U1898" i="3" s="1"/>
  <c r="U1890" i="3" a="1"/>
  <c r="U1890" i="3" s="1"/>
  <c r="U1874" i="3" a="1"/>
  <c r="U1874" i="3" s="1"/>
  <c r="U1866" i="3" a="1"/>
  <c r="U1866" i="3" s="1"/>
  <c r="U1858" i="3" a="1"/>
  <c r="U1858" i="3" s="1"/>
  <c r="U1850" i="3" a="1"/>
  <c r="U1850" i="3" s="1"/>
  <c r="U1842" i="3" a="1"/>
  <c r="U1842" i="3" s="1"/>
  <c r="U1834" i="3" a="1"/>
  <c r="U1834" i="3" s="1"/>
  <c r="U1826" i="3" a="1"/>
  <c r="U1826" i="3" s="1"/>
  <c r="U1818" i="3" a="1"/>
  <c r="U1818" i="3" s="1"/>
  <c r="U1810" i="3" a="1"/>
  <c r="U1810" i="3" s="1"/>
  <c r="U1794" i="3" a="1"/>
  <c r="U1794" i="3" s="1"/>
  <c r="U1778" i="3" a="1"/>
  <c r="U1778" i="3" s="1"/>
  <c r="U1770" i="3" a="1"/>
  <c r="U1770" i="3" s="1"/>
  <c r="U1762" i="3" a="1"/>
  <c r="U1762" i="3" s="1"/>
  <c r="U1754" i="3" a="1"/>
  <c r="U1754" i="3" s="1"/>
  <c r="U1746" i="3" a="1"/>
  <c r="U1746" i="3" s="1"/>
  <c r="U1738" i="3" a="1"/>
  <c r="U1738" i="3" s="1"/>
  <c r="U1722" i="3" a="1"/>
  <c r="U1722" i="3" s="1"/>
  <c r="U1714" i="3" a="1"/>
  <c r="U1714" i="3" s="1"/>
  <c r="U1706" i="3" a="1"/>
  <c r="U1706" i="3" s="1"/>
  <c r="U1698" i="3" a="1"/>
  <c r="U1698" i="3" s="1"/>
  <c r="U1690" i="3" a="1"/>
  <c r="U1690" i="3" s="1"/>
  <c r="U1682" i="3" a="1"/>
  <c r="U1682" i="3" s="1"/>
  <c r="U1674" i="3" a="1"/>
  <c r="U1674" i="3" s="1"/>
  <c r="U1666" i="3" a="1"/>
  <c r="U1666" i="3" s="1"/>
  <c r="U1658" i="3" a="1"/>
  <c r="U1658" i="3" s="1"/>
  <c r="U1650" i="3" a="1"/>
  <c r="U1650" i="3" s="1"/>
  <c r="U1642" i="3" a="1"/>
  <c r="U1642" i="3" s="1"/>
  <c r="U1634" i="3" a="1"/>
  <c r="U1634" i="3" s="1"/>
  <c r="U1626" i="3" a="1"/>
  <c r="U1626" i="3" s="1"/>
  <c r="U1618" i="3" a="1"/>
  <c r="U1618" i="3" s="1"/>
  <c r="U1610" i="3" a="1"/>
  <c r="U1610" i="3" s="1"/>
  <c r="U1602" i="3" a="1"/>
  <c r="U1602" i="3" s="1"/>
  <c r="U1586" i="3" a="1"/>
  <c r="U1586" i="3" s="1"/>
  <c r="U1578" i="3" a="1"/>
  <c r="U1578" i="3" s="1"/>
  <c r="U1570" i="3" a="1"/>
  <c r="U1570" i="3" s="1"/>
  <c r="U1562" i="3" a="1"/>
  <c r="U1562" i="3" s="1"/>
  <c r="U1554" i="3" a="1"/>
  <c r="U1554" i="3" s="1"/>
  <c r="U1546" i="3" a="1"/>
  <c r="U1546" i="3" s="1"/>
  <c r="U1538" i="3" a="1"/>
  <c r="U1538" i="3" s="1"/>
  <c r="U1530" i="3" a="1"/>
  <c r="U1530" i="3" s="1"/>
  <c r="U1522" i="3" a="1"/>
  <c r="U1522" i="3" s="1"/>
  <c r="U1514" i="3" a="1"/>
  <c r="U1514" i="3" s="1"/>
  <c r="U1506" i="3" a="1"/>
  <c r="U1506" i="3" s="1"/>
  <c r="U1498" i="3" a="1"/>
  <c r="U1498" i="3" s="1"/>
  <c r="U1490" i="3" a="1"/>
  <c r="U1490" i="3" s="1"/>
  <c r="U1482" i="3" a="1"/>
  <c r="U1482" i="3" s="1"/>
  <c r="U1474" i="3" a="1"/>
  <c r="U1474" i="3" s="1"/>
  <c r="U1458" i="3" a="1"/>
  <c r="U1458" i="3" s="1"/>
  <c r="U1450" i="3" a="1"/>
  <c r="U1450" i="3" s="1"/>
  <c r="U1442" i="3" a="1"/>
  <c r="U1442" i="3" s="1"/>
  <c r="U1426" i="3" a="1"/>
  <c r="U1426" i="3" s="1"/>
  <c r="U1418" i="3" a="1"/>
  <c r="U1418" i="3" s="1"/>
  <c r="U1410" i="3" a="1"/>
  <c r="U1410" i="3" s="1"/>
  <c r="U1402" i="3" a="1"/>
  <c r="U1402" i="3" s="1"/>
  <c r="U1394" i="3" a="1"/>
  <c r="U1394" i="3" s="1"/>
  <c r="U1386" i="3" a="1"/>
  <c r="U1386" i="3" s="1"/>
  <c r="U1378" i="3" a="1"/>
  <c r="U1378" i="3" s="1"/>
  <c r="U1370" i="3" a="1"/>
  <c r="U1370" i="3" s="1"/>
  <c r="U1362" i="3" a="1"/>
  <c r="U1362" i="3" s="1"/>
  <c r="U1354" i="3" a="1"/>
  <c r="U1354" i="3" s="1"/>
  <c r="U1346" i="3" a="1"/>
  <c r="U1346" i="3" s="1"/>
  <c r="U1338" i="3" a="1"/>
  <c r="U1338" i="3" s="1"/>
  <c r="U1330" i="3" a="1"/>
  <c r="U1330" i="3" s="1"/>
  <c r="U1314" i="3" a="1"/>
  <c r="U1314" i="3" s="1"/>
  <c r="U1306" i="3" a="1"/>
  <c r="U1306" i="3" s="1"/>
  <c r="U1298" i="3" a="1"/>
  <c r="U1298" i="3" s="1"/>
  <c r="U1290" i="3" a="1"/>
  <c r="U1290" i="3" s="1"/>
  <c r="U1282" i="3" a="1"/>
  <c r="U1282" i="3" s="1"/>
  <c r="U1274" i="3" a="1"/>
  <c r="U1274" i="3" s="1"/>
  <c r="U1258" i="3" a="1"/>
  <c r="U1258" i="3" s="1"/>
  <c r="U1250" i="3" a="1"/>
  <c r="U1250" i="3" s="1"/>
  <c r="U1242" i="3" a="1"/>
  <c r="U1242" i="3" s="1"/>
  <c r="U1234" i="3" a="1"/>
  <c r="U1234" i="3" s="1"/>
  <c r="U1226" i="3" a="1"/>
  <c r="U1226" i="3" s="1"/>
  <c r="U1218" i="3" a="1"/>
  <c r="U1218" i="3" s="1"/>
  <c r="U1210" i="3" a="1"/>
  <c r="U1210" i="3" s="1"/>
  <c r="U1202" i="3" a="1"/>
  <c r="U1202" i="3" s="1"/>
  <c r="U1186" i="3" a="1"/>
  <c r="U1186" i="3" s="1"/>
  <c r="U1178" i="3" a="1"/>
  <c r="U1178" i="3" s="1"/>
  <c r="U1170" i="3" a="1"/>
  <c r="U1170" i="3" s="1"/>
  <c r="U1162" i="3" a="1"/>
  <c r="U1162" i="3" s="1"/>
  <c r="U1154" i="3" a="1"/>
  <c r="U1154" i="3" s="1"/>
  <c r="U1146" i="3" a="1"/>
  <c r="U1146" i="3" s="1"/>
  <c r="U1138" i="3" a="1"/>
  <c r="U1138" i="3" s="1"/>
  <c r="U1130" i="3" a="1"/>
  <c r="U1130" i="3" s="1"/>
  <c r="U1122" i="3" a="1"/>
  <c r="U1122" i="3" s="1"/>
  <c r="U1114" i="3" a="1"/>
  <c r="U1114" i="3" s="1"/>
  <c r="U1106" i="3" a="1"/>
  <c r="U1106" i="3" s="1"/>
  <c r="U1098" i="3" a="1"/>
  <c r="U1098" i="3" s="1"/>
  <c r="U1090" i="3" a="1"/>
  <c r="U1090" i="3" s="1"/>
  <c r="U1082" i="3" a="1"/>
  <c r="U1082" i="3" s="1"/>
  <c r="U1074" i="3" a="1"/>
  <c r="U1074" i="3" s="1"/>
  <c r="U1058" i="3" a="1"/>
  <c r="U1058" i="3" s="1"/>
  <c r="U1042" i="3" a="1"/>
  <c r="U1042" i="3" s="1"/>
  <c r="U1034" i="3" a="1"/>
  <c r="U1034" i="3" s="1"/>
  <c r="U1026" i="3" a="1"/>
  <c r="U1026" i="3" s="1"/>
  <c r="U1010" i="3" a="1"/>
  <c r="U1010" i="3" s="1"/>
  <c r="U994" i="3" a="1"/>
  <c r="U994" i="3" s="1"/>
  <c r="U986" i="3" a="1"/>
  <c r="U986" i="3" s="1"/>
  <c r="U978" i="3" a="1"/>
  <c r="U978" i="3" s="1"/>
  <c r="U962" i="3" a="1"/>
  <c r="U962" i="3" s="1"/>
  <c r="U954" i="3" a="1"/>
  <c r="U954" i="3" s="1"/>
  <c r="U946" i="3" a="1"/>
  <c r="U946" i="3" s="1"/>
  <c r="U938" i="3" a="1"/>
  <c r="U938" i="3" s="1"/>
  <c r="U930" i="3" a="1"/>
  <c r="U930" i="3" s="1"/>
  <c r="U922" i="3" a="1"/>
  <c r="U922" i="3" s="1"/>
  <c r="U914" i="3" a="1"/>
  <c r="U914" i="3" s="1"/>
  <c r="U906" i="3" a="1"/>
  <c r="U906" i="3" s="1"/>
  <c r="U898" i="3" a="1"/>
  <c r="U898" i="3" s="1"/>
  <c r="U890" i="3" a="1"/>
  <c r="U890" i="3" s="1"/>
  <c r="U882" i="3" a="1"/>
  <c r="U882" i="3" s="1"/>
  <c r="U874" i="3" a="1"/>
  <c r="U874" i="3" s="1"/>
  <c r="U866" i="3" a="1"/>
  <c r="U866" i="3" s="1"/>
  <c r="U858" i="3" a="1"/>
  <c r="U858" i="3" s="1"/>
  <c r="U850" i="3" a="1"/>
  <c r="U850" i="3" s="1"/>
  <c r="U842" i="3" a="1"/>
  <c r="U842" i="3" s="1"/>
  <c r="U834" i="3" a="1"/>
  <c r="U834" i="3" s="1"/>
  <c r="U818" i="3" a="1"/>
  <c r="U818" i="3" s="1"/>
  <c r="U810" i="3" a="1"/>
  <c r="U810" i="3" s="1"/>
  <c r="U802" i="3" a="1"/>
  <c r="U802" i="3" s="1"/>
  <c r="U794" i="3" a="1"/>
  <c r="U794" i="3" s="1"/>
  <c r="U786" i="3" a="1"/>
  <c r="U786" i="3" s="1"/>
  <c r="U778" i="3" a="1"/>
  <c r="U778" i="3" s="1"/>
  <c r="U770" i="3" a="1"/>
  <c r="U770" i="3" s="1"/>
  <c r="U762" i="3" a="1"/>
  <c r="U762" i="3" s="1"/>
  <c r="U746" i="3" a="1"/>
  <c r="U746" i="3" s="1"/>
  <c r="U738" i="3" a="1"/>
  <c r="U738" i="3" s="1"/>
  <c r="U730" i="3" a="1"/>
  <c r="U730" i="3" s="1"/>
  <c r="U714" i="3" a="1"/>
  <c r="U714" i="3" s="1"/>
  <c r="U706" i="3" a="1"/>
  <c r="U706" i="3" s="1"/>
  <c r="U698" i="3" a="1"/>
  <c r="U698" i="3" s="1"/>
  <c r="U690" i="3" a="1"/>
  <c r="U690" i="3" s="1"/>
  <c r="U682" i="3" a="1"/>
  <c r="U682" i="3" s="1"/>
  <c r="U674" i="3" a="1"/>
  <c r="U674" i="3" s="1"/>
  <c r="U666" i="3" a="1"/>
  <c r="U666" i="3" s="1"/>
  <c r="U658" i="3" a="1"/>
  <c r="U658" i="3" s="1"/>
  <c r="U650" i="3" a="1"/>
  <c r="U650" i="3" s="1"/>
  <c r="U634" i="3" a="1"/>
  <c r="U634" i="3" s="1"/>
  <c r="U618" i="3" a="1"/>
  <c r="U618" i="3" s="1"/>
  <c r="U610" i="3" a="1"/>
  <c r="U610" i="3" s="1"/>
  <c r="U602" i="3" a="1"/>
  <c r="U602" i="3" s="1"/>
  <c r="U594" i="3" a="1"/>
  <c r="U594" i="3" s="1"/>
  <c r="U586" i="3" a="1"/>
  <c r="U586" i="3" s="1"/>
  <c r="U570" i="3" a="1"/>
  <c r="U570" i="3" s="1"/>
  <c r="U562" i="3" a="1"/>
  <c r="U562" i="3" s="1"/>
  <c r="U554" i="3" a="1"/>
  <c r="U554" i="3" s="1"/>
  <c r="U546" i="3" a="1"/>
  <c r="U546" i="3" s="1"/>
  <c r="U538" i="3" a="1"/>
  <c r="U538" i="3" s="1"/>
  <c r="U530" i="3" a="1"/>
  <c r="U530" i="3" s="1"/>
  <c r="U522" i="3" a="1"/>
  <c r="U522" i="3" s="1"/>
  <c r="U514" i="3" a="1"/>
  <c r="U514" i="3" s="1"/>
  <c r="U498" i="3" a="1"/>
  <c r="U498" i="3" s="1"/>
  <c r="U482" i="3" a="1"/>
  <c r="U482" i="3" s="1"/>
  <c r="U474" i="3" a="1"/>
  <c r="U474" i="3" s="1"/>
  <c r="U466" i="3" a="1"/>
  <c r="U466" i="3" s="1"/>
  <c r="U458" i="3" a="1"/>
  <c r="U458" i="3" s="1"/>
  <c r="U450" i="3" a="1"/>
  <c r="U450" i="3" s="1"/>
  <c r="U442" i="3" a="1"/>
  <c r="U442" i="3" s="1"/>
  <c r="U434" i="3" a="1"/>
  <c r="U434" i="3" s="1"/>
  <c r="U418" i="3" a="1"/>
  <c r="U418" i="3" s="1"/>
  <c r="U410" i="3" a="1"/>
  <c r="U410" i="3" s="1"/>
  <c r="U402" i="3" a="1"/>
  <c r="U402" i="3" s="1"/>
  <c r="U394" i="3" a="1"/>
  <c r="U394" i="3" s="1"/>
  <c r="U386" i="3" a="1"/>
  <c r="U386" i="3" s="1"/>
  <c r="U378" i="3" a="1"/>
  <c r="U378" i="3" s="1"/>
  <c r="U370" i="3" a="1"/>
  <c r="U370" i="3" s="1"/>
  <c r="U354" i="3" a="1"/>
  <c r="U354" i="3" s="1"/>
  <c r="U346" i="3" a="1"/>
  <c r="U346" i="3" s="1"/>
  <c r="U322" i="3" a="1"/>
  <c r="U322" i="3" s="1"/>
  <c r="U314" i="3" a="1"/>
  <c r="U314" i="3" s="1"/>
  <c r="U298" i="3" a="1"/>
  <c r="U298" i="3" s="1"/>
  <c r="U290" i="3" a="1"/>
  <c r="U290" i="3" s="1"/>
  <c r="U282" i="3" a="1"/>
  <c r="U282" i="3" s="1"/>
  <c r="U274" i="3" a="1"/>
  <c r="U274" i="3" s="1"/>
  <c r="U266" i="3" a="1"/>
  <c r="U266" i="3" s="1"/>
  <c r="U258" i="3" a="1"/>
  <c r="U258" i="3" s="1"/>
  <c r="U250" i="3" a="1"/>
  <c r="U250" i="3" s="1"/>
  <c r="U242" i="3" a="1"/>
  <c r="U242" i="3" s="1"/>
  <c r="U234" i="3" a="1"/>
  <c r="U234" i="3" s="1"/>
  <c r="U226" i="3" a="1"/>
  <c r="U226" i="3" s="1"/>
  <c r="U218" i="3" a="1"/>
  <c r="U218" i="3" s="1"/>
  <c r="U210" i="3" a="1"/>
  <c r="U210" i="3" s="1"/>
  <c r="U202" i="3" a="1"/>
  <c r="U202" i="3" s="1"/>
  <c r="U194" i="3" a="1"/>
  <c r="U194" i="3" s="1"/>
  <c r="U186" i="3" a="1"/>
  <c r="U186" i="3" s="1"/>
  <c r="U170" i="3" a="1"/>
  <c r="U170" i="3" s="1"/>
  <c r="U162" i="3" a="1"/>
  <c r="U162" i="3" s="1"/>
  <c r="U154" i="3" a="1"/>
  <c r="U154" i="3" s="1"/>
  <c r="U146" i="3" a="1"/>
  <c r="U146" i="3" s="1"/>
  <c r="U138" i="3" a="1"/>
  <c r="U138" i="3" s="1"/>
  <c r="U130" i="3" a="1"/>
  <c r="U130" i="3" s="1"/>
  <c r="U122" i="3" a="1"/>
  <c r="U122" i="3" s="1"/>
  <c r="U106" i="3" a="1"/>
  <c r="U106" i="3" s="1"/>
  <c r="U98" i="3" a="1"/>
  <c r="U98" i="3" s="1"/>
  <c r="U90" i="3" a="1"/>
  <c r="U90" i="3" s="1"/>
  <c r="U82" i="3" a="1"/>
  <c r="U82" i="3" s="1"/>
  <c r="U74" i="3" a="1"/>
  <c r="U74" i="3" s="1"/>
  <c r="U66" i="3" a="1"/>
  <c r="U66" i="3" s="1"/>
  <c r="U58" i="3" a="1"/>
  <c r="U58" i="3" s="1"/>
  <c r="U50" i="3" a="1"/>
  <c r="U50" i="3" s="1"/>
  <c r="U34" i="3" a="1"/>
  <c r="U34" i="3" s="1"/>
  <c r="U26" i="3" a="1"/>
  <c r="U26" i="3" s="1"/>
  <c r="U18" i="3" a="1"/>
  <c r="U18" i="3" s="1"/>
  <c r="U10" i="3" a="1"/>
  <c r="U10" i="3" s="1"/>
  <c r="B45" i="7"/>
  <c r="D45" i="7" s="1"/>
  <c r="B37" i="7"/>
  <c r="D37" i="7" s="1"/>
  <c r="B29" i="7"/>
  <c r="D29" i="7" s="1"/>
  <c r="B60" i="7"/>
  <c r="D60" i="7" s="1"/>
  <c r="B20" i="7"/>
  <c r="D20" i="7" s="1"/>
  <c r="B14" i="7"/>
  <c r="D14" i="7" s="1"/>
  <c r="B7" i="7"/>
  <c r="D7" i="7" s="1"/>
  <c r="B44" i="7"/>
  <c r="D44" i="7" s="1"/>
  <c r="B36" i="7"/>
  <c r="D36" i="7" s="1"/>
  <c r="B28" i="7"/>
  <c r="D28" i="7" s="1"/>
  <c r="B25" i="7"/>
  <c r="D25" i="7" s="1"/>
  <c r="B19" i="7"/>
  <c r="D19" i="7" s="1"/>
  <c r="B13" i="7"/>
  <c r="D13" i="7" s="1"/>
  <c r="B6" i="7"/>
  <c r="D6" i="7" s="1"/>
  <c r="B2" i="7"/>
  <c r="B43" i="7"/>
  <c r="D43" i="7" s="1"/>
  <c r="B35" i="7"/>
  <c r="D35" i="7" s="1"/>
  <c r="B27" i="7"/>
  <c r="D27" i="7" s="1"/>
  <c r="B24" i="7"/>
  <c r="D24" i="7" s="1"/>
  <c r="B18" i="7"/>
  <c r="D18" i="7" s="1"/>
  <c r="B55" i="7"/>
  <c r="D55" i="7" s="1"/>
  <c r="B5" i="7"/>
  <c r="D5" i="7" s="1"/>
  <c r="B50" i="7"/>
  <c r="D50" i="7" s="1"/>
  <c r="B42" i="7"/>
  <c r="D42" i="7" s="1"/>
  <c r="B34" i="7"/>
  <c r="D34" i="7" s="1"/>
  <c r="B54" i="7"/>
  <c r="D54" i="7" s="1"/>
  <c r="B23" i="7"/>
  <c r="D23" i="7" s="1"/>
  <c r="B53" i="7"/>
  <c r="D53" i="7" s="1"/>
  <c r="B12" i="7"/>
  <c r="D12" i="7" s="1"/>
  <c r="B4" i="7"/>
  <c r="D4" i="7" s="1"/>
  <c r="B49" i="7"/>
  <c r="D49" i="7" s="1"/>
  <c r="B41" i="7"/>
  <c r="D41" i="7" s="1"/>
  <c r="B33" i="7"/>
  <c r="D33" i="7" s="1"/>
  <c r="B59" i="7"/>
  <c r="D59" i="7" s="1"/>
  <c r="B22" i="7"/>
  <c r="D22" i="7" s="1"/>
  <c r="B17" i="7"/>
  <c r="D17" i="7" s="1"/>
  <c r="B11" i="7"/>
  <c r="D11" i="7" s="1"/>
  <c r="B3" i="7"/>
  <c r="D3" i="7" s="1"/>
  <c r="B48" i="7"/>
  <c r="D48" i="7" s="1"/>
  <c r="B40" i="7"/>
  <c r="D40" i="7" s="1"/>
  <c r="B32" i="7"/>
  <c r="D32" i="7" s="1"/>
  <c r="B26" i="7"/>
  <c r="D26" i="7" s="1"/>
  <c r="B21" i="7"/>
  <c r="D21" i="7" s="1"/>
  <c r="B16" i="7"/>
  <c r="D16" i="7" s="1"/>
  <c r="B10" i="7"/>
  <c r="D10" i="7" s="1"/>
  <c r="B47" i="7"/>
  <c r="D47" i="7" s="1"/>
  <c r="B39" i="7"/>
  <c r="D39" i="7" s="1"/>
  <c r="B31" i="7"/>
  <c r="D31" i="7" s="1"/>
  <c r="B57" i="7"/>
  <c r="D57" i="7" s="1"/>
  <c r="B51" i="7"/>
  <c r="D51" i="7" s="1"/>
  <c r="B15" i="7"/>
  <c r="D15" i="7" s="1"/>
  <c r="B9" i="7"/>
  <c r="D9" i="7" s="1"/>
  <c r="B46" i="7"/>
  <c r="D46" i="7" s="1"/>
  <c r="B38" i="7"/>
  <c r="D38" i="7" s="1"/>
  <c r="B30" i="7"/>
  <c r="D30" i="7" s="1"/>
  <c r="B52" i="7"/>
  <c r="D52" i="7" s="1"/>
  <c r="B58" i="7"/>
  <c r="D58" i="7" s="1"/>
  <c r="B56" i="7"/>
  <c r="D56" i="7" s="1"/>
  <c r="B8" i="7"/>
  <c r="D8" i="7" s="1"/>
  <c r="D7" i="6"/>
  <c r="J414" i="6"/>
  <c r="D2" i="6"/>
  <c r="D406" i="6"/>
  <c r="D398" i="6"/>
  <c r="D390" i="6"/>
  <c r="D382" i="6"/>
  <c r="D374" i="6"/>
  <c r="D366" i="6"/>
  <c r="D358" i="6"/>
  <c r="D350" i="6"/>
  <c r="D342" i="6"/>
  <c r="D334" i="6"/>
  <c r="D326" i="6"/>
  <c r="D318" i="6"/>
  <c r="D310" i="6"/>
  <c r="D302" i="6"/>
  <c r="D294" i="6"/>
  <c r="D286" i="6"/>
  <c r="D278" i="6"/>
  <c r="D270" i="6"/>
  <c r="D262" i="6"/>
  <c r="D254" i="6"/>
  <c r="D246" i="6"/>
  <c r="D238" i="6"/>
  <c r="D230" i="6"/>
  <c r="D222" i="6"/>
  <c r="D214" i="6"/>
  <c r="D206" i="6"/>
  <c r="D198" i="6"/>
  <c r="D190" i="6"/>
  <c r="D182" i="6"/>
  <c r="D174" i="6"/>
  <c r="D166" i="6"/>
  <c r="D158" i="6"/>
  <c r="D150" i="6"/>
  <c r="D142" i="6"/>
  <c r="D134" i="6"/>
  <c r="D126" i="6"/>
  <c r="D118" i="6"/>
  <c r="D110" i="6"/>
  <c r="D102" i="6"/>
  <c r="D94" i="6"/>
  <c r="D86" i="6"/>
  <c r="D78" i="6"/>
  <c r="D70" i="6"/>
  <c r="D62" i="6"/>
  <c r="D54" i="6"/>
  <c r="D46" i="6"/>
  <c r="D38" i="6"/>
  <c r="D30" i="6"/>
  <c r="D22" i="6"/>
  <c r="D14" i="6"/>
  <c r="D6" i="6"/>
  <c r="D413" i="6"/>
  <c r="D405" i="6"/>
  <c r="D397" i="6"/>
  <c r="D389" i="6"/>
  <c r="D381" i="6"/>
  <c r="D373" i="6"/>
  <c r="D365" i="6"/>
  <c r="D357" i="6"/>
  <c r="D349" i="6"/>
  <c r="D341" i="6"/>
  <c r="D333" i="6"/>
  <c r="D325" i="6"/>
  <c r="D317" i="6"/>
  <c r="D309" i="6"/>
  <c r="D301" i="6"/>
  <c r="D293" i="6"/>
  <c r="D285" i="6"/>
  <c r="D277" i="6"/>
  <c r="D269" i="6"/>
  <c r="D261" i="6"/>
  <c r="D253" i="6"/>
  <c r="D245" i="6"/>
  <c r="D237" i="6"/>
  <c r="D229" i="6"/>
  <c r="D221" i="6"/>
  <c r="D213" i="6"/>
  <c r="D205" i="6"/>
  <c r="D197" i="6"/>
  <c r="D189" i="6"/>
  <c r="D181" i="6"/>
  <c r="D173" i="6"/>
  <c r="D165" i="6"/>
  <c r="D157" i="6"/>
  <c r="D149" i="6"/>
  <c r="D141" i="6"/>
  <c r="D133" i="6"/>
  <c r="D125" i="6"/>
  <c r="D117" i="6"/>
  <c r="D109" i="6"/>
  <c r="D101" i="6"/>
  <c r="D93" i="6"/>
  <c r="D85" i="6"/>
  <c r="D77" i="6"/>
  <c r="D69" i="6"/>
  <c r="D61" i="6"/>
  <c r="D53" i="6"/>
  <c r="D45" i="6"/>
  <c r="D37" i="6"/>
  <c r="D29" i="6"/>
  <c r="D21" i="6"/>
  <c r="D13" i="6"/>
  <c r="D5" i="6"/>
  <c r="D412" i="6"/>
  <c r="D404" i="6"/>
  <c r="D396" i="6"/>
  <c r="D388" i="6"/>
  <c r="D380" i="6"/>
  <c r="D372" i="6"/>
  <c r="D364" i="6"/>
  <c r="D356" i="6"/>
  <c r="D348" i="6"/>
  <c r="D340" i="6"/>
  <c r="D332" i="6"/>
  <c r="D324" i="6"/>
  <c r="D316" i="6"/>
  <c r="D308" i="6"/>
  <c r="D300" i="6"/>
  <c r="D292" i="6"/>
  <c r="D284" i="6"/>
  <c r="D276" i="6"/>
  <c r="D268" i="6"/>
  <c r="D260" i="6"/>
  <c r="D252" i="6"/>
  <c r="D244" i="6"/>
  <c r="D236" i="6"/>
  <c r="D228" i="6"/>
  <c r="D220" i="6"/>
  <c r="D212" i="6"/>
  <c r="D204" i="6"/>
  <c r="D196" i="6"/>
  <c r="D188" i="6"/>
  <c r="D180" i="6"/>
  <c r="D172" i="6"/>
  <c r="D164" i="6"/>
  <c r="D156" i="6"/>
  <c r="D148" i="6"/>
  <c r="D140" i="6"/>
  <c r="D132" i="6"/>
  <c r="D124" i="6"/>
  <c r="D116" i="6"/>
  <c r="D108" i="6"/>
  <c r="D100" i="6"/>
  <c r="D92" i="6"/>
  <c r="D84" i="6"/>
  <c r="D76" i="6"/>
  <c r="D68" i="6"/>
  <c r="D60" i="6"/>
  <c r="D52" i="6"/>
  <c r="D44" i="6"/>
  <c r="D36" i="6"/>
  <c r="D28" i="6"/>
  <c r="D20" i="6"/>
  <c r="D12" i="6"/>
  <c r="D4" i="6"/>
  <c r="D411" i="6"/>
  <c r="D403" i="6"/>
  <c r="D395" i="6"/>
  <c r="D387" i="6"/>
  <c r="D379" i="6"/>
  <c r="D371" i="6"/>
  <c r="D363" i="6"/>
  <c r="D355" i="6"/>
  <c r="D347" i="6"/>
  <c r="D339" i="6"/>
  <c r="D331" i="6"/>
  <c r="D323" i="6"/>
  <c r="D315" i="6"/>
  <c r="D307" i="6"/>
  <c r="D299" i="6"/>
  <c r="D291" i="6"/>
  <c r="D283" i="6"/>
  <c r="D275" i="6"/>
  <c r="D267" i="6"/>
  <c r="D259" i="6"/>
  <c r="D251" i="6"/>
  <c r="D243" i="6"/>
  <c r="D235" i="6"/>
  <c r="D227" i="6"/>
  <c r="D219" i="6"/>
  <c r="D211" i="6"/>
  <c r="D203" i="6"/>
  <c r="D195" i="6"/>
  <c r="D187" i="6"/>
  <c r="D179" i="6"/>
  <c r="D171" i="6"/>
  <c r="D163" i="6"/>
  <c r="D155" i="6"/>
  <c r="D147" i="6"/>
  <c r="D139" i="6"/>
  <c r="D131" i="6"/>
  <c r="D123" i="6"/>
  <c r="D115" i="6"/>
  <c r="D107" i="6"/>
  <c r="D99" i="6"/>
  <c r="D91" i="6"/>
  <c r="D83" i="6"/>
  <c r="D75" i="6"/>
  <c r="D67" i="6"/>
  <c r="D59" i="6"/>
  <c r="D51" i="6"/>
  <c r="D43" i="6"/>
  <c r="D35" i="6"/>
  <c r="D27" i="6"/>
  <c r="D19" i="6"/>
  <c r="D11" i="6"/>
  <c r="D3" i="6"/>
  <c r="D410" i="6"/>
  <c r="D402" i="6"/>
  <c r="D394" i="6"/>
  <c r="D386" i="6"/>
  <c r="D378" i="6"/>
  <c r="D370" i="6"/>
  <c r="D362" i="6"/>
  <c r="D354" i="6"/>
  <c r="D346" i="6"/>
  <c r="D338" i="6"/>
  <c r="D330" i="6"/>
  <c r="D322" i="6"/>
  <c r="D314" i="6"/>
  <c r="D306" i="6"/>
  <c r="D298" i="6"/>
  <c r="D290" i="6"/>
  <c r="D282" i="6"/>
  <c r="D274" i="6"/>
  <c r="D266" i="6"/>
  <c r="D258" i="6"/>
  <c r="D250" i="6"/>
  <c r="D242" i="6"/>
  <c r="D234" i="6"/>
  <c r="D226" i="6"/>
  <c r="D218" i="6"/>
  <c r="D210" i="6"/>
  <c r="D202" i="6"/>
  <c r="D194" i="6"/>
  <c r="D186" i="6"/>
  <c r="D178" i="6"/>
  <c r="D170" i="6"/>
  <c r="D162" i="6"/>
  <c r="D154" i="6"/>
  <c r="D146" i="6"/>
  <c r="D138" i="6"/>
  <c r="D130" i="6"/>
  <c r="D122" i="6"/>
  <c r="D114" i="6"/>
  <c r="D106" i="6"/>
  <c r="D98" i="6"/>
  <c r="D90" i="6"/>
  <c r="D82" i="6"/>
  <c r="D74" i="6"/>
  <c r="D66" i="6"/>
  <c r="D58" i="6"/>
  <c r="D50" i="6"/>
  <c r="D42" i="6"/>
  <c r="D34" i="6"/>
  <c r="D26" i="6"/>
  <c r="D18" i="6"/>
  <c r="D10" i="6"/>
  <c r="D409" i="6"/>
  <c r="D401" i="6"/>
  <c r="D393" i="6"/>
  <c r="D385" i="6"/>
  <c r="D377" i="6"/>
  <c r="D369" i="6"/>
  <c r="D361" i="6"/>
  <c r="D353" i="6"/>
  <c r="D345" i="6"/>
  <c r="D337" i="6"/>
  <c r="D329" i="6"/>
  <c r="D321" i="6"/>
  <c r="D313" i="6"/>
  <c r="D305" i="6"/>
  <c r="D297" i="6"/>
  <c r="D289" i="6"/>
  <c r="D281" i="6"/>
  <c r="D273" i="6"/>
  <c r="D265" i="6"/>
  <c r="D257" i="6"/>
  <c r="D249" i="6"/>
  <c r="D241" i="6"/>
  <c r="D233" i="6"/>
  <c r="D225" i="6"/>
  <c r="D217" i="6"/>
  <c r="D209" i="6"/>
  <c r="D201" i="6"/>
  <c r="D193" i="6"/>
  <c r="D185" i="6"/>
  <c r="D177" i="6"/>
  <c r="D169" i="6"/>
  <c r="D161" i="6"/>
  <c r="D153" i="6"/>
  <c r="D145" i="6"/>
  <c r="D137" i="6"/>
  <c r="D129" i="6"/>
  <c r="D121" i="6"/>
  <c r="D113" i="6"/>
  <c r="D105" i="6"/>
  <c r="D97" i="6"/>
  <c r="D89" i="6"/>
  <c r="D81" i="6"/>
  <c r="D73" i="6"/>
  <c r="D65" i="6"/>
  <c r="D57" i="6"/>
  <c r="D49" i="6"/>
  <c r="D41" i="6"/>
  <c r="D33" i="6"/>
  <c r="D25" i="6"/>
  <c r="D17" i="6"/>
  <c r="D9" i="6"/>
  <c r="D408" i="6"/>
  <c r="D400" i="6"/>
  <c r="D392" i="6"/>
  <c r="D384" i="6"/>
  <c r="D376" i="6"/>
  <c r="D368" i="6"/>
  <c r="D360" i="6"/>
  <c r="D352" i="6"/>
  <c r="D344" i="6"/>
  <c r="D336" i="6"/>
  <c r="D328" i="6"/>
  <c r="D320" i="6"/>
  <c r="D312" i="6"/>
  <c r="D304" i="6"/>
  <c r="D296" i="6"/>
  <c r="D288" i="6"/>
  <c r="D280" i="6"/>
  <c r="D272" i="6"/>
  <c r="D264" i="6"/>
  <c r="D256" i="6"/>
  <c r="D248" i="6"/>
  <c r="D240" i="6"/>
  <c r="D232" i="6"/>
  <c r="D224" i="6"/>
  <c r="D216" i="6"/>
  <c r="D208" i="6"/>
  <c r="D200" i="6"/>
  <c r="D192" i="6"/>
  <c r="D184" i="6"/>
  <c r="D176" i="6"/>
  <c r="D168" i="6"/>
  <c r="D160" i="6"/>
  <c r="D152" i="6"/>
  <c r="D144" i="6"/>
  <c r="D136" i="6"/>
  <c r="D128" i="6"/>
  <c r="D120" i="6"/>
  <c r="D112" i="6"/>
  <c r="D104" i="6"/>
  <c r="D96" i="6"/>
  <c r="D88" i="6"/>
  <c r="D80" i="6"/>
  <c r="D72" i="6"/>
  <c r="D64" i="6"/>
  <c r="D56" i="6"/>
  <c r="D48" i="6"/>
  <c r="D40" i="6"/>
  <c r="D32" i="6"/>
  <c r="D24" i="6"/>
  <c r="D16" i="6"/>
  <c r="D8" i="6"/>
  <c r="D407" i="6"/>
  <c r="D399" i="6"/>
  <c r="D391" i="6"/>
  <c r="D383" i="6"/>
  <c r="D375" i="6"/>
  <c r="D367" i="6"/>
  <c r="D359" i="6"/>
  <c r="D351" i="6"/>
  <c r="D343" i="6"/>
  <c r="D335" i="6"/>
  <c r="D327" i="6"/>
  <c r="D319" i="6"/>
  <c r="D311" i="6"/>
  <c r="D303" i="6"/>
  <c r="D295" i="6"/>
  <c r="D287" i="6"/>
  <c r="D279" i="6"/>
  <c r="D271" i="6"/>
  <c r="D263" i="6"/>
  <c r="D255" i="6"/>
  <c r="D247" i="6"/>
  <c r="D239" i="6"/>
  <c r="D231" i="6"/>
  <c r="D223" i="6"/>
  <c r="D215" i="6"/>
  <c r="D207" i="6"/>
  <c r="D199" i="6"/>
  <c r="D191" i="6"/>
  <c r="D183" i="6"/>
  <c r="D175" i="6"/>
  <c r="D167" i="6"/>
  <c r="D159" i="6"/>
  <c r="D151" i="6"/>
  <c r="D143" i="6"/>
  <c r="D135" i="6"/>
  <c r="D127" i="6"/>
  <c r="D119" i="6"/>
  <c r="D111" i="6"/>
  <c r="D103" i="6"/>
  <c r="D95" i="6"/>
  <c r="D87" i="6"/>
  <c r="D79" i="6"/>
  <c r="D71" i="6"/>
  <c r="D63" i="6"/>
  <c r="D55" i="6"/>
  <c r="D47" i="6"/>
  <c r="D39" i="6"/>
  <c r="D31" i="6"/>
  <c r="D23" i="6"/>
  <c r="D15" i="6"/>
  <c r="D2" i="7" l="1"/>
  <c r="M58" i="5"/>
  <c r="M50" i="5"/>
  <c r="M41" i="5"/>
  <c r="M37" i="5"/>
  <c r="M27" i="5"/>
  <c r="M19" i="5"/>
  <c r="M5" i="5"/>
  <c r="M2" i="5"/>
  <c r="M57" i="5"/>
  <c r="M48" i="5"/>
  <c r="M40" i="5"/>
  <c r="M34" i="5"/>
  <c r="M28" i="5"/>
  <c r="M18" i="5"/>
  <c r="M11" i="5"/>
  <c r="M60" i="5"/>
  <c r="M56" i="5"/>
  <c r="M49" i="5"/>
  <c r="M42" i="5"/>
  <c r="M29" i="5"/>
  <c r="M17" i="5"/>
  <c r="M16" i="5"/>
  <c r="M8" i="5"/>
  <c r="M55" i="5"/>
  <c r="M47" i="5"/>
  <c r="M39" i="5"/>
  <c r="M24" i="5"/>
  <c r="M31" i="5"/>
  <c r="M15" i="5"/>
  <c r="M12" i="5"/>
  <c r="M53" i="5"/>
  <c r="M45" i="5"/>
  <c r="M38" i="5"/>
  <c r="M25" i="5"/>
  <c r="M22" i="5"/>
  <c r="M14" i="5"/>
  <c r="M13" i="5"/>
  <c r="M54" i="5"/>
  <c r="M46" i="5"/>
  <c r="M35" i="5"/>
  <c r="M26" i="5"/>
  <c r="M23" i="5"/>
  <c r="M4" i="5"/>
  <c r="M9" i="5"/>
  <c r="M52" i="5"/>
  <c r="M44" i="5"/>
  <c r="M36" i="5"/>
  <c r="M30" i="5"/>
  <c r="M32" i="5"/>
  <c r="M7" i="5"/>
  <c r="M3" i="5"/>
  <c r="M59" i="5"/>
  <c r="M51" i="5"/>
  <c r="M43" i="5"/>
  <c r="M33" i="5"/>
  <c r="M20" i="5"/>
  <c r="M21" i="5"/>
  <c r="M10" i="5"/>
  <c r="M6" i="5"/>
  <c r="G59" i="5"/>
  <c r="G51" i="5"/>
  <c r="G43" i="5"/>
  <c r="G33" i="5"/>
  <c r="G20" i="5"/>
  <c r="G21" i="5"/>
  <c r="G10" i="5"/>
  <c r="G6" i="5"/>
  <c r="G58" i="5"/>
  <c r="G50" i="5"/>
  <c r="G41" i="5"/>
  <c r="G37" i="5"/>
  <c r="G27" i="5"/>
  <c r="G19" i="5"/>
  <c r="G5" i="5"/>
  <c r="G2" i="5"/>
  <c r="G57" i="5"/>
  <c r="G48" i="5"/>
  <c r="G40" i="5"/>
  <c r="G34" i="5"/>
  <c r="G28" i="5"/>
  <c r="G18" i="5"/>
  <c r="G11" i="5"/>
  <c r="G60" i="5"/>
  <c r="G56" i="5"/>
  <c r="G49" i="5"/>
  <c r="G42" i="5"/>
  <c r="G29" i="5"/>
  <c r="G17" i="5"/>
  <c r="G16" i="5"/>
  <c r="G8" i="5"/>
  <c r="G55" i="5"/>
  <c r="G47" i="5"/>
  <c r="G39" i="5"/>
  <c r="G24" i="5"/>
  <c r="G31" i="5"/>
  <c r="G15" i="5"/>
  <c r="G12" i="5"/>
  <c r="G53" i="5"/>
  <c r="G45" i="5"/>
  <c r="G38" i="5"/>
  <c r="G25" i="5"/>
  <c r="G22" i="5"/>
  <c r="G14" i="5"/>
  <c r="G13" i="5"/>
  <c r="G54" i="5"/>
  <c r="G46" i="5"/>
  <c r="G35" i="5"/>
  <c r="G26" i="5"/>
  <c r="G23" i="5"/>
  <c r="G4" i="5"/>
  <c r="G9" i="5"/>
  <c r="G52" i="5"/>
  <c r="G44" i="5"/>
  <c r="G36" i="5"/>
  <c r="G30" i="5"/>
  <c r="G32" i="5"/>
  <c r="G7" i="5"/>
  <c r="G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Paola Fernandez</author>
  </authors>
  <commentList>
    <comment ref="A13" authorId="0" shapeId="0" xr:uid="{ACD4D43D-8A1A-E148-AE89-F5D4E749ACA0}">
      <text>
        <r>
          <rPr>
            <b/>
            <sz val="10"/>
            <color rgb="FF000000"/>
            <rFont val="Tahoma"/>
            <family val="2"/>
          </rPr>
          <t>Paola Fernandez: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Q3- Part1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Paola Fernandez</author>
  </authors>
  <commentList>
    <comment ref="F2" authorId="0" shapeId="0" xr:uid="{37F58B5C-2730-1947-B875-6F6117F71993}">
      <text>
        <r>
          <rPr>
            <b/>
            <sz val="10"/>
            <color rgb="FF000000"/>
            <rFont val="Tahoma"/>
            <family val="2"/>
          </rPr>
          <t>Paola Fernandez: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Q4: </t>
        </r>
        <r>
          <rPr>
            <sz val="10"/>
            <color rgb="FF000000"/>
            <rFont val="Arial"/>
            <family val="2"/>
          </rPr>
          <t>I would need to change the song names to song IDs. Then, I will need to merge all the cells with song names and all the cells with prices to eliminate duplicates.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Paola Fernandez</author>
  </authors>
  <commentList>
    <comment ref="M2" authorId="0" shapeId="0" xr:uid="{330E85C0-F585-9A4E-9FBB-A4EB950AF369}">
      <text>
        <r>
          <rPr>
            <b/>
            <sz val="10"/>
            <color rgb="FF000000"/>
            <rFont val="Tahoma"/>
            <family val="2"/>
          </rPr>
          <t>Paola Fernandez: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Q3-Part4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Paola Fernandez</author>
  </authors>
  <commentList>
    <comment ref="B5" authorId="0" shapeId="0" xr:uid="{7541D6B3-1FE7-9F41-B167-3DA52ED99BA9}">
      <text>
        <r>
          <rPr>
            <b/>
            <sz val="10"/>
            <color rgb="FF000000"/>
            <rFont val="Tahoma"/>
            <family val="2"/>
          </rPr>
          <t>Paola Fernandez: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Q3-Part2: using vlookup and then sort the list is showing the top 5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Paola Fernandez</author>
  </authors>
  <commentList>
    <comment ref="E3" authorId="0" shapeId="0" xr:uid="{44FFCAEB-1179-8642-83D6-741014D7765F}">
      <text>
        <r>
          <rPr>
            <b/>
            <sz val="10"/>
            <color rgb="FF000000"/>
            <rFont val="Tahoma"/>
            <family val="2"/>
          </rPr>
          <t xml:space="preserve">Paola Fernandez:
</t>
        </r>
        <r>
          <rPr>
            <b/>
            <sz val="10"/>
            <color rgb="FF000000"/>
            <rFont val="Tahoma"/>
            <family val="2"/>
          </rPr>
          <t xml:space="preserve">Q3-Part2
</t>
        </r>
        <r>
          <rPr>
            <sz val="10"/>
            <color rgb="FF000000"/>
            <rFont val="Arial"/>
            <family val="2"/>
          </rPr>
          <t>Instead of assigning sales reps to the customer list in alphabetical order, I decided to distribute them by total revenue, so each one has similar sales and revenues.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Paola Fernandez</author>
  </authors>
  <commentList>
    <comment ref="J2" authorId="0" shapeId="0" xr:uid="{6F370EEB-0177-3743-82AD-C8D8B90D7388}">
      <text>
        <r>
          <rPr>
            <b/>
            <sz val="10"/>
            <color rgb="FF000000"/>
            <rFont val="Tahoma"/>
            <family val="2"/>
          </rPr>
          <t>Paola Fernandez: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Q1: This formula add all the prices from the odd columns</t>
        </r>
      </text>
    </comment>
    <comment ref="J414" authorId="0" shapeId="0" xr:uid="{C1430218-3977-3145-BF25-F30799D44143}">
      <text>
        <r>
          <rPr>
            <b/>
            <sz val="10"/>
            <color rgb="FF000000"/>
            <rFont val="Tahoma"/>
            <family val="2"/>
          </rPr>
          <t>Paola Fernandez: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Q1:Average of invoices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<sst xmlns="http://schemas.openxmlformats.org/spreadsheetml/2006/main" count="23208" uniqueCount="9519">
  <si>
    <t>InvoiceId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</si>
  <si>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</si>
  <si>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</si>
  <si>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</si>
  <si>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</si>
  <si>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</si>
  <si>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</si>
  <si>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</si>
  <si>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</si>
  <si>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</si>
  <si>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</si>
  <si>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</si>
  <si>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</si>
  <si>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</si>
  <si>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</si>
  <si>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</si>
  <si>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</si>
  <si>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</si>
  <si>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</si>
  <si>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</si>
  <si>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</si>
  <si>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</si>
  <si>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</si>
  <si>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</si>
  <si>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</si>
  <si>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</si>
  <si>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</si>
  <si>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</si>
  <si>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</si>
  <si>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</si>
  <si>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</si>
  <si>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</si>
  <si>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</si>
  <si>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</si>
  <si>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</si>
  <si>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</si>
  <si>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</si>
  <si>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</si>
  <si>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</si>
  <si>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</si>
  <si>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</si>
  <si>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</si>
  <si>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</si>
  <si>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</si>
  <si>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</si>
  <si>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</si>
  <si>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</si>
  <si>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</si>
  <si>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</si>
  <si>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</si>
  <si>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</si>
  <si>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</si>
  <si>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</si>
  <si>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</si>
  <si>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</si>
  <si>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</si>
  <si>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</si>
  <si>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</si>
  <si>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</si>
  <si>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</si>
  <si>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</si>
  <si>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</si>
  <si>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</si>
  <si>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</si>
  <si>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</si>
  <si>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</si>
  <si>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</si>
  <si>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</si>
  <si>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</si>
  <si>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</si>
  <si>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</si>
  <si>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</si>
  <si>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</si>
  <si>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</si>
  <si>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</si>
  <si>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</si>
  <si>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</si>
  <si>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</si>
  <si>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</si>
  <si>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</si>
  <si>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</si>
  <si>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</si>
  <si>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</si>
  <si>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</si>
  <si>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</si>
  <si>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</si>
  <si>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</si>
  <si>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</si>
  <si>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</si>
  <si>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</si>
  <si>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</si>
  <si>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</si>
  <si>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</si>
  <si>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</si>
  <si>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</si>
  <si>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</si>
  <si>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</si>
  <si>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</si>
  <si>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</si>
  <si>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</si>
  <si>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</si>
  <si>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</si>
  <si>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</si>
  <si>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</si>
  <si>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</si>
  <si>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</si>
  <si>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</si>
  <si>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</si>
  <si>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</si>
  <si>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</si>
  <si>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</si>
  <si>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</si>
  <si>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</si>
  <si>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</si>
  <si>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</si>
  <si>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</si>
  <si>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</si>
  <si>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</si>
  <si>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</si>
  <si>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</si>
  <si>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</si>
  <si>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</si>
  <si>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</si>
  <si>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</si>
  <si>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</si>
  <si>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</si>
  <si>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</si>
  <si>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</si>
  <si>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</si>
  <si>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</si>
  <si>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</si>
  <si>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</si>
  <si>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</si>
  <si>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</si>
  <si>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</si>
  <si>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</si>
  <si>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</si>
  <si>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</si>
  <si>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</si>
  <si>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</si>
  <si>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</si>
  <si>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</si>
  <si>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</si>
  <si>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</si>
  <si>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</si>
  <si>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</si>
  <si>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</si>
  <si>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</si>
  <si>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</si>
  <si>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</si>
  <si>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</si>
  <si>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</si>
  <si>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</si>
  <si>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</si>
  <si>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</si>
  <si>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</si>
  <si>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</si>
  <si>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</si>
  <si>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</si>
  <si>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</si>
  <si>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</si>
  <si>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</si>
  <si>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</si>
  <si>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</si>
  <si>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</si>
  <si>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</si>
  <si>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</si>
  <si>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</si>
  <si>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</si>
  <si>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</si>
  <si>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</si>
  <si>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</si>
  <si>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</si>
  <si>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</si>
  <si>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</si>
  <si>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</si>
  <si>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</si>
  <si>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</si>
  <si>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</si>
  <si>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</si>
  <si>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</si>
  <si>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</si>
  <si>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</si>
  <si>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</si>
  <si>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</si>
  <si>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</si>
  <si>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</si>
  <si>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</si>
  <si>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</si>
  <si>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</si>
  <si>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</si>
  <si>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</si>
  <si>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</si>
  <si>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</si>
  <si>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</si>
  <si>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</si>
  <si>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</si>
  <si>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</si>
  <si>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</si>
  <si>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</si>
  <si>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</si>
  <si>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</si>
  <si>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</si>
  <si>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</si>
  <si>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</si>
  <si>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</si>
  <si>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</si>
  <si>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</si>
  <si>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</si>
  <si>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</si>
  <si>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</si>
  <si>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</si>
  <si>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</si>
  <si>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</si>
  <si>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</si>
  <si>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</si>
  <si>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</si>
  <si>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</si>
  <si>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</si>
  <si>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</si>
  <si>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</si>
  <si>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</si>
  <si>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</si>
  <si>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</si>
  <si>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</si>
  <si>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</si>
  <si>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</si>
  <si>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</si>
  <si>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</si>
  <si>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</si>
  <si>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</si>
  <si>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</si>
  <si>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</si>
  <si>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</si>
  <si>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</si>
  <si>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</si>
  <si>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</si>
  <si>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</si>
  <si>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</si>
  <si>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</si>
  <si>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</si>
  <si>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</si>
  <si>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</si>
  <si>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</si>
  <si>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</si>
  <si>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</si>
  <si>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</si>
  <si>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</si>
  <si>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</si>
  <si>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</si>
  <si>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</si>
  <si>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</si>
  <si>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</si>
  <si>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</si>
  <si>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</si>
  <si>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</si>
  <si>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</si>
  <si>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</si>
  <si>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</si>
  <si>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</si>
  <si>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</si>
  <si>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</si>
  <si>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</si>
  <si>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</si>
  <si>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</si>
  <si>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</si>
  <si>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</si>
  <si>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</si>
  <si>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</si>
  <si>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</si>
  <si>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</si>
  <si>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</si>
  <si>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</si>
  <si>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</si>
  <si>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</si>
  <si>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</si>
  <si>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</si>
  <si>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</si>
  <si>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</si>
  <si>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</si>
  <si>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</si>
  <si>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</si>
  <si>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</si>
  <si>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</si>
  <si>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</si>
  <si>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</si>
  <si>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</si>
  <si>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</si>
  <si>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</si>
  <si>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</si>
  <si>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</si>
  <si>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</si>
  <si>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</si>
  <si>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</si>
  <si>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</si>
  <si>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</si>
  <si>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</si>
  <si>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</si>
  <si>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</si>
  <si>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</si>
  <si>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</si>
  <si>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</si>
  <si>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</si>
  <si>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</si>
  <si>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</si>
  <si>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</si>
  <si>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</si>
  <si>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</si>
  <si>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</si>
  <si>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</si>
  <si>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</si>
  <si>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</si>
  <si>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</si>
  <si>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</si>
  <si>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</si>
  <si>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</si>
  <si>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</si>
  <si>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</si>
  <si>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</si>
  <si>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</si>
  <si>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</si>
  <si>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</si>
  <si>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</si>
  <si>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</si>
  <si>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</si>
  <si>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</si>
  <si>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</si>
  <si>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</si>
  <si>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</si>
  <si>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</si>
  <si>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</si>
  <si>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</si>
  <si>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</si>
  <si>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</si>
  <si>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</si>
  <si>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</si>
  <si>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</si>
  <si>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</si>
  <si>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</si>
  <si>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</si>
  <si>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</si>
  <si>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</si>
  <si>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</si>
  <si>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</si>
  <si>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</si>
  <si>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</si>
  <si>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</si>
  <si>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</si>
  <si>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</si>
  <si>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</si>
  <si>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</si>
  <si>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</si>
  <si>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</si>
  <si>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</si>
  <si>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</si>
  <si>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</si>
  <si>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</si>
  <si>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</si>
  <si>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</si>
  <si>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</si>
  <si>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</si>
  <si>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</si>
  <si>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</si>
  <si>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</si>
  <si>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</si>
  <si>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</si>
  <si>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</si>
  <si>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</si>
  <si>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</si>
  <si>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</si>
  <si>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</si>
  <si>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</si>
  <si>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</si>
  <si>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</si>
  <si>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</si>
  <si>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</si>
  <si>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</si>
  <si>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</si>
  <si>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</si>
  <si>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</si>
  <si>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</si>
  <si>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</si>
  <si>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</si>
  <si>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</si>
  <si>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</si>
  <si>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</si>
  <si>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</si>
  <si>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</si>
  <si>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</si>
  <si>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</si>
  <si>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</si>
  <si>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</si>
  <si>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</si>
  <si>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</si>
  <si>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</si>
  <si>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</si>
  <si>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</si>
  <si>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</si>
  <si>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</si>
  <si>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</si>
  <si>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</si>
  <si>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</si>
  <si>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</si>
  <si>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</si>
  <si>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</si>
  <si>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</si>
  <si>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</si>
  <si>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</si>
  <si>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</si>
  <si>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</si>
  <si>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</si>
  <si>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</si>
  <si>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</si>
  <si>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</si>
  <si>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Manager</t>
  </si>
  <si>
    <t>LastName</t>
  </si>
  <si>
    <t>FirstName</t>
  </si>
  <si>
    <t>Title</t>
  </si>
  <si>
    <t>BirthDate</t>
  </si>
  <si>
    <t>HireDate</t>
  </si>
  <si>
    <t>CompanyTime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</si>
  <si>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</si>
  <si>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</si>
  <si>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</si>
  <si>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</si>
  <si>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</si>
  <si>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</si>
  <si>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</si>
  <si>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</si>
  <si>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Adams</t>
  </si>
  <si>
    <t>Andrew</t>
  </si>
  <si>
    <t>General Manager</t>
  </si>
  <si>
    <t>1962-02-18 00:00:00</t>
  </si>
  <si>
    <t>2002-08-14 00:00:00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</si>
  <si>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</si>
  <si>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</si>
  <si>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</si>
  <si>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</si>
  <si>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</si>
  <si>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</si>
  <si>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</si>
  <si>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</si>
  <si>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Michael Mitchell</t>
  </si>
  <si>
    <t>Callahan</t>
  </si>
  <si>
    <t>Laura</t>
  </si>
  <si>
    <t>IT Staff</t>
  </si>
  <si>
    <t>1968-01-09 00:00:00</t>
  </si>
  <si>
    <t>2004-03-04 00:00:00</t>
  </si>
  <si>
    <t>923 7 ST NW</t>
  </si>
  <si>
    <t>Lethbridge</t>
  </si>
  <si>
    <t>T1H 1Y8</t>
  </si>
  <si>
    <t>+1 (403) 467-3351</t>
  </si>
  <si>
    <t>+1 (403) 467-8772</t>
  </si>
  <si>
    <t>laura@chinookcorp.com</t>
  </si>
  <si>
    <t>Andrew Adams</t>
  </si>
  <si>
    <t>Edwards</t>
  </si>
  <si>
    <t>Nancy</t>
  </si>
  <si>
    <t>Sales Manager</t>
  </si>
  <si>
    <t>1958-12-08 00:00:00</t>
  </si>
  <si>
    <t>2002-05-01 00:00:00</t>
  </si>
  <si>
    <t>825 8 Ave SW</t>
  </si>
  <si>
    <t>Calgary</t>
  </si>
  <si>
    <t>T2P 2T3</t>
  </si>
  <si>
    <t>+1 (403) 262-3443</t>
  </si>
  <si>
    <t>+1 (403) 262-3322</t>
  </si>
  <si>
    <t>nancy@chinookcorp.com</t>
  </si>
  <si>
    <t>Nancy Edwards</t>
  </si>
  <si>
    <t>Johnson</t>
  </si>
  <si>
    <t>Steve</t>
  </si>
  <si>
    <t>Sales Support Agent</t>
  </si>
  <si>
    <t>1965-03-03 00:00:00</t>
  </si>
  <si>
    <t>2003-10-17 00:00:00</t>
  </si>
  <si>
    <t>7727B 41 Ave</t>
  </si>
  <si>
    <t>T3B 1Y7</t>
  </si>
  <si>
    <t>+1 (780) 836-9987</t>
  </si>
  <si>
    <t>+1 (780) 836-9543</t>
  </si>
  <si>
    <t>steve@chinookcorp.com</t>
  </si>
  <si>
    <t>King</t>
  </si>
  <si>
    <t>Robert</t>
  </si>
  <si>
    <t>1970-05-29 00:00:00</t>
  </si>
  <si>
    <t>2004-01-02 00:00:00</t>
  </si>
  <si>
    <t>590 Columbia Boulevard West</t>
  </si>
  <si>
    <t>T1K 5N8</t>
  </si>
  <si>
    <t>+1 (403) 456-9986</t>
  </si>
  <si>
    <t>+1 (403) 456-8485</t>
  </si>
  <si>
    <t>robert@chinookcorp.com</t>
  </si>
  <si>
    <t>Mitchell</t>
  </si>
  <si>
    <t>Michael</t>
  </si>
  <si>
    <t>IT Manager</t>
  </si>
  <si>
    <t>1973-07-01 00:00:00</t>
  </si>
  <si>
    <t>5827 Bowness Road NW</t>
  </si>
  <si>
    <t>T3B 0C5</t>
  </si>
  <si>
    <t>+1 (403) 246-9887</t>
  </si>
  <si>
    <t>+1 (403) 246-9899</t>
  </si>
  <si>
    <t>michael@chinookcorp.com</t>
  </si>
  <si>
    <t>Park</t>
  </si>
  <si>
    <t>Margaret</t>
  </si>
  <si>
    <t>1947-09-19 00:00:00</t>
  </si>
  <si>
    <t>2003-05-03 00:00:00</t>
  </si>
  <si>
    <t>683 10 Street SW</t>
  </si>
  <si>
    <t>T2P 5G3</t>
  </si>
  <si>
    <t>+1 (403) 263-4423</t>
  </si>
  <si>
    <t>+1 (403) 263-4289</t>
  </si>
  <si>
    <t>margaret@chinookcorp.com</t>
  </si>
  <si>
    <t>Peacock</t>
  </si>
  <si>
    <t>Jane</t>
  </si>
  <si>
    <t>1973-08-29 00:00:00</t>
  </si>
  <si>
    <t>2002-04-01 00:00:00</t>
  </si>
  <si>
    <t>1111 6 Ave SW</t>
  </si>
  <si>
    <t>T2P 5M5</t>
  </si>
  <si>
    <t>+1 (403) 262-6712</t>
  </si>
  <si>
    <t>jane@chinookcorp.com</t>
  </si>
  <si>
    <t>Name</t>
  </si>
  <si>
    <t>Composer</t>
  </si>
  <si>
    <t>Album</t>
  </si>
  <si>
    <t>Artist</t>
  </si>
  <si>
    <t>?</t>
  </si>
  <si>
    <t>Lost, Season 2</t>
  </si>
  <si>
    <t>Lost</t>
  </si>
  <si>
    <t>...And Found</t>
  </si>
  <si>
    <t>...And Justice For All</t>
  </si>
  <si>
    <t>James Hetfield, Lars Ulrich &amp; Kirk Hammett</t>
  </si>
  <si>
    <t>Metallica</t>
  </si>
  <si>
    <t>...In Translation</t>
  </si>
  <si>
    <t>Lost, Season 1</t>
  </si>
  <si>
    <t>.07%</t>
  </si>
  <si>
    <t>Heroes, Season 1</t>
  </si>
  <si>
    <t>Heroes</t>
  </si>
  <si>
    <t>'Round Midnight</t>
  </si>
  <si>
    <t>Miles Davis</t>
  </si>
  <si>
    <t>The Essential Miles Davis [Disc 1]</t>
  </si>
  <si>
    <t>(Anesthesia) Pulling Teeth</t>
  </si>
  <si>
    <t>Cliff Burton</t>
  </si>
  <si>
    <t>Kill 'Em All</t>
  </si>
  <si>
    <t>(Da Le) Yaleo</t>
  </si>
  <si>
    <t>Santana</t>
  </si>
  <si>
    <t>Supernatural</t>
  </si>
  <si>
    <t>(I Can't Help) Falling In Love With You</t>
  </si>
  <si>
    <t>UB40 The Best Of - Volume Two [UK]</t>
  </si>
  <si>
    <t>UB40</t>
  </si>
  <si>
    <t>(Oh) Pretty Woman</t>
  </si>
  <si>
    <t>Bill Dees/Roy Orbison</t>
  </si>
  <si>
    <t>Diver Down</t>
  </si>
  <si>
    <t>Van Halen</t>
  </si>
  <si>
    <t>(There Is) No Greater Love (Teo Licks)</t>
  </si>
  <si>
    <t>Isham Jones &amp; Marty Symes</t>
  </si>
  <si>
    <t>Frank</t>
  </si>
  <si>
    <t>Amy Winehouse</t>
  </si>
  <si>
    <t>(We Are) The Road Crew</t>
  </si>
  <si>
    <t>Clarke/Kilmister/Taylor</t>
  </si>
  <si>
    <t>Ace Of Spades</t>
  </si>
  <si>
    <t>Motörhead</t>
  </si>
  <si>
    <t>(White Man) In Hammersmith Palais</t>
  </si>
  <si>
    <t>Joe Strummer/Mick Jones</t>
  </si>
  <si>
    <t>The Singles</t>
  </si>
  <si>
    <t>The Clash</t>
  </si>
  <si>
    <t>(Wish I Could) Hideaway</t>
  </si>
  <si>
    <t>J.C. Fogerty</t>
  </si>
  <si>
    <t>Chronicle, Vol. 2</t>
  </si>
  <si>
    <t>Creedence Clearwater Revival</t>
  </si>
  <si>
    <t>[Just Like] Starting Over</t>
  </si>
  <si>
    <t>Instant Karma: The Amnesty International Campaign to Save Darfur</t>
  </si>
  <si>
    <t>U2</t>
  </si>
  <si>
    <t>[Untitled]</t>
  </si>
  <si>
    <t>Billy Corgan</t>
  </si>
  <si>
    <t>Rotten Apples: Greatest Hits</t>
  </si>
  <si>
    <t>Smashing Pumpkins</t>
  </si>
  <si>
    <t>#1 Zero</t>
  </si>
  <si>
    <t>Cornell, Commerford, Morello, Wilk</t>
  </si>
  <si>
    <t>Out Of Exile</t>
  </si>
  <si>
    <t>Audioslave</t>
  </si>
  <si>
    <t>#9 Dream</t>
  </si>
  <si>
    <t>01 - Prowler</t>
  </si>
  <si>
    <t>Steve Harris</t>
  </si>
  <si>
    <t>Iron Maiden</t>
  </si>
  <si>
    <t>02 - Sanctuary</t>
  </si>
  <si>
    <t>David Murray/Paul Di'Anno/Steve Harris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</si>
  <si>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</si>
  <si>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</si>
  <si>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</si>
  <si>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</si>
  <si>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</si>
  <si>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</si>
  <si>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09 - Iron Maiden</t>
  </si>
  <si>
    <t>1/2 Full</t>
  </si>
  <si>
    <t>Jeff Ament</t>
  </si>
  <si>
    <t>Riot Act</t>
  </si>
  <si>
    <t>Pearl Jam</t>
  </si>
  <si>
    <t>1° De Julho</t>
  </si>
  <si>
    <t>Cássia Eller - Coleção Sem Limite [Disc 2]</t>
  </si>
  <si>
    <t>Cássia Eller</t>
  </si>
  <si>
    <t>100% HardCore</t>
  </si>
  <si>
    <t>Os Cães Ladram Mas A Caravana Não Pára</t>
  </si>
  <si>
    <t>Planet Hemp</t>
  </si>
  <si>
    <t>13 Years Of Grief</t>
  </si>
  <si>
    <t>Alcohol Fueled Brewtality Live! [Disc 1]</t>
  </si>
  <si>
    <t>Black Label Society</t>
  </si>
  <si>
    <t>14 Years</t>
  </si>
  <si>
    <t>Izzy Stradlin'/W. Axl Rose</t>
  </si>
  <si>
    <t>Use Your Illusion II</t>
  </si>
  <si>
    <t>Guns N' Roses</t>
  </si>
  <si>
    <t>16 Toneladas</t>
  </si>
  <si>
    <t>Roda De Funk</t>
  </si>
  <si>
    <t>Funk Como Le Gusta</t>
  </si>
  <si>
    <t>1979</t>
  </si>
  <si>
    <t>19th Nervous Breakdown</t>
  </si>
  <si>
    <t>Jagger/Richards</t>
  </si>
  <si>
    <t>Hot Rocks, 1964-1971 (Disc 1)</t>
  </si>
  <si>
    <t>The Rolling Stones</t>
  </si>
  <si>
    <t>1º De Julho</t>
  </si>
  <si>
    <t>Renato Russo</t>
  </si>
  <si>
    <t>A TempestadeTempestade Ou O Livro Dos Dias</t>
  </si>
  <si>
    <t>Legião Urbana</t>
  </si>
  <si>
    <t>2 A.M.</t>
  </si>
  <si>
    <t>Blaze Bayley/Janick Gers/Steve Harris</t>
  </si>
  <si>
    <t>The X Factor</t>
  </si>
  <si>
    <t>2 Minutes To Midnight</t>
  </si>
  <si>
    <t>Adrian Smith/Bruce Dickinson</t>
  </si>
  <si>
    <t>A Real Dead One</t>
  </si>
  <si>
    <t>Smith/Dickinson</t>
  </si>
  <si>
    <t>Live After Death</t>
  </si>
  <si>
    <t>Live At Donington 1992 (Disc 2)</t>
  </si>
  <si>
    <t>Powerslave</t>
  </si>
  <si>
    <t>Rock In Rio [CD1]</t>
  </si>
  <si>
    <t>2 X 4</t>
  </si>
  <si>
    <t>James Hetfield, Lars Ulrich, Kirk Hammett</t>
  </si>
  <si>
    <t>Load</t>
  </si>
  <si>
    <t>2,000 Man</t>
  </si>
  <si>
    <t>Mick Jagger, Keith Richard</t>
  </si>
  <si>
    <t>Unplugged [Live]</t>
  </si>
  <si>
    <t>Kiss</t>
  </si>
  <si>
    <t>20 Flight Rock</t>
  </si>
  <si>
    <t>Ned Fairchild</t>
  </si>
  <si>
    <t>BackBeat Soundtrack</t>
  </si>
  <si>
    <t>BackBeat</t>
  </si>
  <si>
    <t>200 Years Old</t>
  </si>
  <si>
    <t>Frank Zappa</t>
  </si>
  <si>
    <t>Bongo Fury</t>
  </si>
  <si>
    <t>Frank Zappa &amp; Captain Beefheart</t>
  </si>
  <si>
    <t>2112 Overture</t>
  </si>
  <si>
    <t>Geddy Lee And Alex Lifeson/Geddy Lee And Neil Peart/Rush</t>
  </si>
  <si>
    <t>Retrospective I (1974-1980)</t>
  </si>
  <si>
    <t>Rush</t>
  </si>
  <si>
    <t>22 Acacia Avenue</t>
  </si>
  <si>
    <t>Adrian Smith/Steve Harris</t>
  </si>
  <si>
    <t>The Number of The Beast</t>
  </si>
  <si>
    <t>24 Caprices, Op. 1, No. 24, for Solo Violin, in A Minor</t>
  </si>
  <si>
    <t>Niccolò Paganini</t>
  </si>
  <si>
    <t>Great Recordings of the Century: Paganini's 24 Caprices</t>
  </si>
  <si>
    <t>Itzhak Perlman</t>
  </si>
  <si>
    <t>3 Gymnopédies: No.1 - Lent Et Grave, No.3 - Lent Et Douloureux</t>
  </si>
  <si>
    <t>Erik Satie</t>
  </si>
  <si>
    <t>The Ultimate Relexation Album</t>
  </si>
  <si>
    <t>Charles Dutoit &amp; L'Orchestre Symphonique de Montréal</t>
  </si>
  <si>
    <t>32 Dentes</t>
  </si>
  <si>
    <t>Titãs</t>
  </si>
  <si>
    <t>Acústico</t>
  </si>
  <si>
    <t>War</t>
  </si>
  <si>
    <t>5.15</t>
  </si>
  <si>
    <t>Pete Townshend</t>
  </si>
  <si>
    <t>My Generation - The Very Best Of The Who</t>
  </si>
  <si>
    <t>The Who</t>
  </si>
  <si>
    <t>51st Anniversary</t>
  </si>
  <si>
    <t>Jimi Hendrix</t>
  </si>
  <si>
    <t>Are You Experienced?</t>
  </si>
  <si>
    <t>A Banda</t>
  </si>
  <si>
    <t>Minha Historia</t>
  </si>
  <si>
    <t>Chico Buarque</t>
  </si>
  <si>
    <t>A Bencao E Outros</t>
  </si>
  <si>
    <t>Vinicius De Moraes</t>
  </si>
  <si>
    <t>Vinícius De Moraes</t>
  </si>
  <si>
    <t>A Benihana Christmas, Pts. 1 &amp; 2</t>
  </si>
  <si>
    <t>The Office, Season 3</t>
  </si>
  <si>
    <t>The Office</t>
  </si>
  <si>
    <t>A Carta</t>
  </si>
  <si>
    <t>Djavan - Gabriel, O Pensador</t>
  </si>
  <si>
    <t>Djavan Ao Vivo - Vol. 1</t>
  </si>
  <si>
    <t>Djavan</t>
  </si>
  <si>
    <t>A Castle Full Of Rascals</t>
  </si>
  <si>
    <t>Ian Gillan, Roger Glover, Jon Lord, Steve Morse, Ian Paice</t>
  </si>
  <si>
    <t>Purpendicular</t>
  </si>
  <si>
    <t>Deep Purple</t>
  </si>
  <si>
    <t>A Cor Do Sol</t>
  </si>
  <si>
    <t>Bernardo Vilhena/Da Gama/Lazão</t>
  </si>
  <si>
    <t>Acústico MTV [Live]</t>
  </si>
  <si>
    <t>Cidade Negra</t>
  </si>
  <si>
    <t>Bernardo Vilhena/Da Gama/Lazao</t>
  </si>
  <si>
    <t>Cidade Negra - Hits</t>
  </si>
  <si>
    <t>A Cura</t>
  </si>
  <si>
    <t>Lulu Santos - RCA 100 Anos De Música - Álbum 01</t>
  </si>
  <si>
    <t>Lulu Santos</t>
  </si>
  <si>
    <t>A Day In the Life</t>
  </si>
  <si>
    <t>Battlestar Galactica, Season 3</t>
  </si>
  <si>
    <t>Battlestar Galactica</t>
  </si>
  <si>
    <t>A Different Kind Of Blue</t>
  </si>
  <si>
    <t>Brian Eno, Bono, Adam Clayton, The Edge &amp; Larry Mullen Jnr.</t>
  </si>
  <si>
    <t>Original Soundtracks 1</t>
  </si>
  <si>
    <t>Passengers</t>
  </si>
  <si>
    <t>A E O Z</t>
  </si>
  <si>
    <t>Mutantes</t>
  </si>
  <si>
    <t>Minha História</t>
  </si>
  <si>
    <t>Os Mutantes</t>
  </si>
  <si>
    <t>A Estrada</t>
  </si>
  <si>
    <t>Bino Farias/Da Gama/Lazão/Toni Garrido</t>
  </si>
  <si>
    <t>Da Gama/Lazao/Toni Garrido</t>
  </si>
  <si>
    <t>A Festa Do Santo Reis</t>
  </si>
  <si>
    <t>Serie Sem Limite (Disc 2)</t>
  </si>
  <si>
    <t>Tim Maia</t>
  </si>
  <si>
    <t>À Francesa</t>
  </si>
  <si>
    <t>Na Pista</t>
  </si>
  <si>
    <t>Cláudio Zoli</t>
  </si>
  <si>
    <t>A Kind Of Magic</t>
  </si>
  <si>
    <t>Roger Taylor</t>
  </si>
  <si>
    <t>Greatest Hits II</t>
  </si>
  <si>
    <t>Queen</t>
  </si>
  <si>
    <t>A Luz De Tieta</t>
  </si>
  <si>
    <t>Caetano Veloso</t>
  </si>
  <si>
    <t>Prenda Minha</t>
  </si>
  <si>
    <t>A Man And A Woman</t>
  </si>
  <si>
    <t>Adam Clayton, Bono, Larry Mullen &amp; The Edge</t>
  </si>
  <si>
    <t>How To Dismantle An Atomic Bomb</t>
  </si>
  <si>
    <t>A Measure of Salvation</t>
  </si>
  <si>
    <t>A Melhor Forma</t>
  </si>
  <si>
    <t>A Menina Dança</t>
  </si>
  <si>
    <t>Caetano Veloso e Gilberto Gil</t>
  </si>
  <si>
    <t>Barulhinho Bom</t>
  </si>
  <si>
    <t>Marisa Monte</t>
  </si>
  <si>
    <t>A Midsummer Night's Dream, Op.61 Incidental Music: No.7 Notturno</t>
  </si>
  <si>
    <t>Mendelssohn: A Midsummer Night's Dream</t>
  </si>
  <si>
    <t>Philharmonia Orchestra &amp; Sir Neville Marriner</t>
  </si>
  <si>
    <t>A Moça e a Chuva</t>
  </si>
  <si>
    <t>Mônica Marianno</t>
  </si>
  <si>
    <t>Demorou...</t>
  </si>
  <si>
    <t>A New Flame</t>
  </si>
  <si>
    <t>Mick Hucknall</t>
  </si>
  <si>
    <t>Greatest Hits</t>
  </si>
  <si>
    <t>Lenny Kravitz</t>
  </si>
  <si>
    <t>A Noite Do Meu Bem</t>
  </si>
  <si>
    <t>Dolores Duran</t>
  </si>
  <si>
    <t>Milton Nascimento Ao Vivo</t>
  </si>
  <si>
    <t>Milton Nascimento</t>
  </si>
  <si>
    <t>A Novidade</t>
  </si>
  <si>
    <t>Gilberto Gil</t>
  </si>
  <si>
    <t>Unplugged</t>
  </si>
  <si>
    <t>Eric Clapton</t>
  </si>
  <si>
    <t>A Novidade (Live)</t>
  </si>
  <si>
    <t>Quanta Gente Veio Ver (Live)</t>
  </si>
  <si>
    <t>A Paz</t>
  </si>
  <si>
    <t>Donato/Gilberto Gil</t>
  </si>
  <si>
    <t>Chill: Brazil (Disc 1)</t>
  </si>
  <si>
    <t>Marcos Valle</t>
  </si>
  <si>
    <t>A Room At The Heartbreak Hotel</t>
  </si>
  <si>
    <t>B-Sides 1980-1990</t>
  </si>
  <si>
    <t>A Rua</t>
  </si>
  <si>
    <t>The Best of Ed Motta</t>
  </si>
  <si>
    <t>Ed Motta</t>
  </si>
  <si>
    <t>A Small Victory</t>
  </si>
  <si>
    <t>Angel Dust</t>
  </si>
  <si>
    <t>Faith No More</t>
  </si>
  <si>
    <t>A Sombra Da Maldade</t>
  </si>
  <si>
    <t>Da Gama/Toni Garrido</t>
  </si>
  <si>
    <t>A Statistic</t>
  </si>
  <si>
    <t>Body Count</t>
  </si>
  <si>
    <t>A Sua</t>
  </si>
  <si>
    <t>Rodolfo</t>
  </si>
  <si>
    <t>Cesta Básica</t>
  </si>
  <si>
    <t>Raimundos</t>
  </si>
  <si>
    <t>A Tale of Two Cities</t>
  </si>
  <si>
    <t>Lost, Season 3</t>
  </si>
  <si>
    <t>A Tarde</t>
  </si>
  <si>
    <t>Jota Quest-1995</t>
  </si>
  <si>
    <t>Jota Quest</t>
  </si>
  <si>
    <t>A Touch Away</t>
  </si>
  <si>
    <t>A Twist In The Tail</t>
  </si>
  <si>
    <t>roger glover</t>
  </si>
  <si>
    <t>The Battle Rages On</t>
  </si>
  <si>
    <t>A Última Guerra</t>
  </si>
  <si>
    <t>Leão, Rodrigo F./Lô Borges/Samuel Rosa</t>
  </si>
  <si>
    <t>Maquinarama</t>
  </si>
  <si>
    <t>Skank</t>
  </si>
  <si>
    <t>A Via Láctea</t>
  </si>
  <si>
    <t>A Volta Da Asa Branca</t>
  </si>
  <si>
    <t>Luiz Gonzaga/Zé Dantas</t>
  </si>
  <si>
    <t>As Canções de Eu Tu Eles</t>
  </si>
  <si>
    <t>À Vontade (Live Mix)</t>
  </si>
  <si>
    <t>Bombom/Ed Motta</t>
  </si>
  <si>
    <t>A World Without Heroes</t>
  </si>
  <si>
    <t>Paul Stanley, Gene Simmons, Bob Ezrin, Lewis Reed</t>
  </si>
  <si>
    <t>A.N.D.R.O.T.A.Z.</t>
  </si>
  <si>
    <t>Abandoned</t>
  </si>
  <si>
    <t>Abraham, Martin And John</t>
  </si>
  <si>
    <t>Dick Holler</t>
  </si>
  <si>
    <t>Seek And Shall Find: More Of The Best (1963-1981)</t>
  </si>
  <si>
    <t>Marvin Gaye</t>
  </si>
  <si>
    <t>Abrir A Porta</t>
  </si>
  <si>
    <t>Vários</t>
  </si>
  <si>
    <t>Chill: Brazil (Disc 2)</t>
  </si>
  <si>
    <t>Antônio Carlos Jobim</t>
  </si>
  <si>
    <t>Absolute Zero</t>
  </si>
  <si>
    <t>Mike Bordin, Billy Gould, Mike Patton</t>
  </si>
  <si>
    <t>King For A Day Fool For A Lifetime</t>
  </si>
  <si>
    <t>Acacia Avenue</t>
  </si>
  <si>
    <t>Açai</t>
  </si>
  <si>
    <t>Acelerou</t>
  </si>
  <si>
    <t>Djavan Ao Vivo - Vol. 02</t>
  </si>
  <si>
    <t>Aces High</t>
  </si>
  <si>
    <t>Harris</t>
  </si>
  <si>
    <t>Achilles Last Stand</t>
  </si>
  <si>
    <t>Jimmy Page/Robert Plant</t>
  </si>
  <si>
    <t>Presence</t>
  </si>
  <si>
    <t>Led Zeppelin</t>
  </si>
  <si>
    <t>Acrobat</t>
  </si>
  <si>
    <t>Achtung Baby</t>
  </si>
  <si>
    <t>Act IV, Symphony</t>
  </si>
  <si>
    <t>Henry Purcell</t>
  </si>
  <si>
    <t>Purcell: The Fairy Queen</t>
  </si>
  <si>
    <t>Roger Norrington, London Classical Players</t>
  </si>
  <si>
    <t>Action</t>
  </si>
  <si>
    <t>Vault: Def Leppard's Greatest Hits</t>
  </si>
  <si>
    <t>Def Leppard</t>
  </si>
  <si>
    <t>Adagio for Strings from the String Quartet, Op. 11</t>
  </si>
  <si>
    <t>Samuel Barber</t>
  </si>
  <si>
    <t>Great Performances - Barber's Adagio and Other Romantic Favorites for Strings</t>
  </si>
  <si>
    <t>Leonard Bernstein &amp; New York Philharmonic</t>
  </si>
  <si>
    <t>Adeus</t>
  </si>
  <si>
    <t>Adios nonino</t>
  </si>
  <si>
    <t>Astor Piazzolla</t>
  </si>
  <si>
    <t>South American Getaway</t>
  </si>
  <si>
    <t>The 12 Cellists of The Berlin Philharmonic</t>
  </si>
  <si>
    <t>Admirável Gado Novo</t>
  </si>
  <si>
    <t>Cássia Eller - Sem Limite [Disc 1]</t>
  </si>
  <si>
    <t>Adoled (Ocean)</t>
  </si>
  <si>
    <t>Adrift</t>
  </si>
  <si>
    <t>Advance Romance</t>
  </si>
  <si>
    <t>Aeroplane Flies High</t>
  </si>
  <si>
    <t>Judas 0: B-Sides and Rarities</t>
  </si>
  <si>
    <t>Afraid</t>
  </si>
  <si>
    <t>Nikki Sixx</t>
  </si>
  <si>
    <t>Motley Crue Greatest Hits</t>
  </si>
  <si>
    <t>Mötley Crüe</t>
  </si>
  <si>
    <t>Afraid To Shoot Strangers</t>
  </si>
  <si>
    <t>A Real Live One</t>
  </si>
  <si>
    <t>Fear Of The Dark</t>
  </si>
  <si>
    <t>Live At Donington 1992 (Disc 1)</t>
  </si>
  <si>
    <t>Africa Bamba</t>
  </si>
  <si>
    <t>I. Toure, S. Tidiane Toure, Carlos Santana &amp; K. Perazzo</t>
  </si>
  <si>
    <t>After Midnight</t>
  </si>
  <si>
    <t>Clapton/J. J. Cale</t>
  </si>
  <si>
    <t>The Cream Of Clapton</t>
  </si>
  <si>
    <t>Aftermath</t>
  </si>
  <si>
    <t>The Tea Party</t>
  </si>
  <si>
    <t>Transmission</t>
  </si>
  <si>
    <t>Again</t>
  </si>
  <si>
    <t>Age Of Innocence</t>
  </si>
  <si>
    <t>David Murray/Steve Harris</t>
  </si>
  <si>
    <t>Dance Of Death</t>
  </si>
  <si>
    <t>Agora Que O Dia Acordou</t>
  </si>
  <si>
    <t>Água de Beber</t>
  </si>
  <si>
    <t>Antonio Carlos Jobim/Vinicius de Moraes</t>
  </si>
  <si>
    <t>Água E Fogo</t>
  </si>
  <si>
    <t>Chico Amaral/Edgard Scandurra/Samuel Rosa</t>
  </si>
  <si>
    <t>Aguia De Ouro 2001</t>
  </si>
  <si>
    <t>Carnaval 2001</t>
  </si>
  <si>
    <t>Various Artists</t>
  </si>
  <si>
    <t>Ain't Talkin' 'bout Love</t>
  </si>
  <si>
    <t>Edward Van Halen, Alex Van Halen, David Lee Roth, Michael Anthony</t>
  </si>
  <si>
    <t>The Best Of Van Halen, Vol. I</t>
  </si>
  <si>
    <t>Ain't Talkin' 'Bout Love</t>
  </si>
  <si>
    <t>Edward Van Halen, Alex Van Halen, Michael Anthony and David Lee Roth</t>
  </si>
  <si>
    <t>Ainda É Cedo</t>
  </si>
  <si>
    <t>Dado Villa-Lobos/Ico Ouro-Preto/Marcelo Bonfá</t>
  </si>
  <si>
    <t>Mais Do Mesmo</t>
  </si>
  <si>
    <t>Ainda Lembro</t>
  </si>
  <si>
    <t>Alabama Song</t>
  </si>
  <si>
    <t>Weill-Brecht</t>
  </si>
  <si>
    <t>The Doors</t>
  </si>
  <si>
    <t>Alagados</t>
  </si>
  <si>
    <t>Arquivo Os Paralamas Do Sucesso</t>
  </si>
  <si>
    <t>Os Paralamas Do Sucesso</t>
  </si>
  <si>
    <t>Alarum</t>
  </si>
  <si>
    <t>Alberta</t>
  </si>
  <si>
    <t>Traditional</t>
  </si>
  <si>
    <t>Alcohol</t>
  </si>
  <si>
    <t>Jorge Ben Jor 25 Anos</t>
  </si>
  <si>
    <t>Jorge Ben</t>
  </si>
  <si>
    <t>Alegria, Alegria</t>
  </si>
  <si>
    <t>Alexander the Great</t>
  </si>
  <si>
    <t>Somewhere in Time</t>
  </si>
  <si>
    <t>Ali</t>
  </si>
  <si>
    <t>Nando Reis/Samuel Rosa</t>
  </si>
  <si>
    <t>Álibi</t>
  </si>
  <si>
    <t>Alice</t>
  </si>
  <si>
    <t>Alive</t>
  </si>
  <si>
    <t>Stone Gossard</t>
  </si>
  <si>
    <t>Ten</t>
  </si>
  <si>
    <t>All Along The Watchtower</t>
  </si>
  <si>
    <t>Dylan, Bob</t>
  </si>
  <si>
    <t>Rattle And Hum</t>
  </si>
  <si>
    <t>All Because Of You</t>
  </si>
  <si>
    <t>All Dead, All Dead</t>
  </si>
  <si>
    <t>May</t>
  </si>
  <si>
    <t>News Of The World</t>
  </si>
  <si>
    <t>All For You</t>
  </si>
  <si>
    <t>All I Really Want</t>
  </si>
  <si>
    <t>Alanis Morissette &amp; Glenn Ballard</t>
  </si>
  <si>
    <t>Jagged Little Pill</t>
  </si>
  <si>
    <t>Alanis Morissette</t>
  </si>
  <si>
    <t>All I Want Is You</t>
  </si>
  <si>
    <t>Bono/Clayton, Adam/Mullen Jr., Larry/The Edge</t>
  </si>
  <si>
    <t>U2 &amp; Van Dyke Parks</t>
  </si>
  <si>
    <t>The Best Of 1980-1990</t>
  </si>
  <si>
    <t>All My Life</t>
  </si>
  <si>
    <t>Foo Fighters</t>
  </si>
  <si>
    <t>One By One</t>
  </si>
  <si>
    <t>All My Love</t>
  </si>
  <si>
    <t>Robert Plant &amp; John Paul Jones</t>
  </si>
  <si>
    <t>In Through The Out Door</t>
  </si>
  <si>
    <t>E. Schrody/L. Dimant</t>
  </si>
  <si>
    <t>House of Pain</t>
  </si>
  <si>
    <t>House Of Pain</t>
  </si>
  <si>
    <t>All Night Thing</t>
  </si>
  <si>
    <t>Temple of the Dog</t>
  </si>
  <si>
    <t>All or None</t>
  </si>
  <si>
    <t>All Star</t>
  </si>
  <si>
    <t>Nando Reis</t>
  </si>
  <si>
    <t>All the Best Cowboys Have Daddy Issues</t>
  </si>
  <si>
    <t>All Within My Hands</t>
  </si>
  <si>
    <t>Bob Rock/James Hetfield/Kirk Hammett/Lars Ulrich</t>
  </si>
  <si>
    <t>St. Anger</t>
  </si>
  <si>
    <t>Alô Alô Marciano</t>
  </si>
  <si>
    <t>Alô, Alô, Marciano</t>
  </si>
  <si>
    <t>Elis Regina-Minha História</t>
  </si>
  <si>
    <t>Elis Regina</t>
  </si>
  <si>
    <t>Aloha</t>
  </si>
  <si>
    <t>Always Be All Right</t>
  </si>
  <si>
    <t>Always Forever Now</t>
  </si>
  <si>
    <t>Always On The Run</t>
  </si>
  <si>
    <t>Lenny Kravitz/Slash</t>
  </si>
  <si>
    <t>Always With Me, Always With You</t>
  </si>
  <si>
    <t>Surfing with the Alien (Remastered)</t>
  </si>
  <si>
    <t>Joe Satriani</t>
  </si>
  <si>
    <t>Am I Evil?</t>
  </si>
  <si>
    <t>Harris/Tatler</t>
  </si>
  <si>
    <t>Garage Inc. (Disc 2)</t>
  </si>
  <si>
    <t>Amanda</t>
  </si>
  <si>
    <t>Luca Gusella</t>
  </si>
  <si>
    <t>Quiet Songs</t>
  </si>
  <si>
    <t>Aisha Duo</t>
  </si>
  <si>
    <t>Amanhã Não Se Sabe</t>
  </si>
  <si>
    <t>Sérgio Britto</t>
  </si>
  <si>
    <t>Volume Dois</t>
  </si>
  <si>
    <t>Amar É Tudo</t>
  </si>
  <si>
    <t>Amazing</t>
  </si>
  <si>
    <t>Steven Tyler, Richie Supa</t>
  </si>
  <si>
    <t>Big Ones</t>
  </si>
  <si>
    <t>Aerosmith</t>
  </si>
  <si>
    <t>American Gothic</t>
  </si>
  <si>
    <t>Billy Duffy/Ian Astbury</t>
  </si>
  <si>
    <t>Beyond Good And Evil</t>
  </si>
  <si>
    <t>The Cult</t>
  </si>
  <si>
    <t>American Idiot</t>
  </si>
  <si>
    <t>Billie Joe Armstrong, Mike Dirnt, Tré Cool</t>
  </si>
  <si>
    <t>Green Day</t>
  </si>
  <si>
    <t>American Woman</t>
  </si>
  <si>
    <t>B. Cummings/G. Peterson/M.J. Kale/R. Bachman</t>
  </si>
  <si>
    <t>Amor De Muito</t>
  </si>
  <si>
    <t>Chico Science</t>
  </si>
  <si>
    <t>Afrociberdelia</t>
  </si>
  <si>
    <t>Chico Science &amp; Nação Zumbi</t>
  </si>
  <si>
    <t>Amor Demais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</si>
  <si>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</si>
  <si>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</si>
  <si>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And the Cradle Will Rock...</t>
  </si>
  <si>
    <t>Ando Meio Desligado</t>
  </si>
  <si>
    <t>Arnaldo Baptista - Rita Lee -  Sérgio Dias</t>
  </si>
  <si>
    <t>Aneurysm</t>
  </si>
  <si>
    <t>Nirvana</t>
  </si>
  <si>
    <t>From The Muddy Banks Of The Wishkah [Live]</t>
  </si>
  <si>
    <t>Angel</t>
  </si>
  <si>
    <t>Steven Tyler, Desmond Child</t>
  </si>
  <si>
    <t>Carolyn Franklin and Sonny Saunders</t>
  </si>
  <si>
    <t>Angel Of Harlem</t>
  </si>
  <si>
    <t>Angela</t>
  </si>
  <si>
    <t>Warner 25 Anos</t>
  </si>
  <si>
    <t>Animal</t>
  </si>
  <si>
    <t>Dave Abbruzzese/Eddie Vedder/Jeff Ament/Mike McCready/Stone Gossard</t>
  </si>
  <si>
    <t>Vs.</t>
  </si>
  <si>
    <t>Another Life</t>
  </si>
  <si>
    <t>Killers</t>
  </si>
  <si>
    <t>Another One Bites The Dust</t>
  </si>
  <si>
    <t>Deacon, John</t>
  </si>
  <si>
    <t>Greatest Hits I</t>
  </si>
  <si>
    <t>Another Round</t>
  </si>
  <si>
    <t>Dave Grohl, Taylor Hawkins, Nate Mendel, Chris Shiflett/FOO FIGHTERS</t>
  </si>
  <si>
    <t>In Your Honor [Disc 2]</t>
  </si>
  <si>
    <t>Antene Se</t>
  </si>
  <si>
    <t>Da Lama Ao Caos</t>
  </si>
  <si>
    <t>Antes Das Seis</t>
  </si>
  <si>
    <t>Dado Villa-Lobos</t>
  </si>
  <si>
    <t>Anthem</t>
  </si>
  <si>
    <t>Any Colour You Like</t>
  </si>
  <si>
    <t>Gilmour, Mason, Wright, Waters</t>
  </si>
  <si>
    <t>Dark Side Of The Moon</t>
  </si>
  <si>
    <t>Pink Floyd</t>
  </si>
  <si>
    <t>Anya</t>
  </si>
  <si>
    <t>jon lord/roger glover</t>
  </si>
  <si>
    <t>Anyone's Daughter</t>
  </si>
  <si>
    <t>Ritchie Blackmore, Ian Gillan, Roger Glover, Jon Lord, Ian Paice</t>
  </si>
  <si>
    <t>Fireball</t>
  </si>
  <si>
    <t>Anything Goes</t>
  </si>
  <si>
    <t>Appetite for Destruction</t>
  </si>
  <si>
    <t>Anyway, Anyhow, Anywhere</t>
  </si>
  <si>
    <t>Pete Townshend, Roger Daltrey</t>
  </si>
  <si>
    <t>Ao Meu Redor</t>
  </si>
  <si>
    <t>Aonde Quer Que Eu Va</t>
  </si>
  <si>
    <t>Herbert Vianna/Paulo Sérgio Valle</t>
  </si>
  <si>
    <t>Arquivo II</t>
  </si>
  <si>
    <t>Aos Leões</t>
  </si>
  <si>
    <t>Apache Rose Peacock</t>
  </si>
  <si>
    <t>Anthony Kiedis/Chad Smith/Flea/John Frusciante</t>
  </si>
  <si>
    <t>Blood Sugar Sex Magik</t>
  </si>
  <si>
    <t>Red Hot Chili Peppers</t>
  </si>
  <si>
    <t>Apesar De Você</t>
  </si>
  <si>
    <t>Aprendendo A Jogar</t>
  </si>
  <si>
    <t>Aquarela (Toquinho)</t>
  </si>
  <si>
    <t>Vozes do MPB</t>
  </si>
  <si>
    <t>Aquele Abraço</t>
  </si>
  <si>
    <t>Aquilo</t>
  </si>
  <si>
    <t>Lulu Santos - RCA 100 Anos De Música - Álbum 02</t>
  </si>
  <si>
    <t>Arc</t>
  </si>
  <si>
    <t>Are We The Waiting</t>
  </si>
  <si>
    <t>Are You Gonna Be My Girl</t>
  </si>
  <si>
    <t>C. Muncey/N. Cester</t>
  </si>
  <si>
    <t>Get Born</t>
  </si>
  <si>
    <t>JET</t>
  </si>
  <si>
    <t>Are You Gonna Go My Way</t>
  </si>
  <si>
    <t>Craig Ross/Lenny Kravitz</t>
  </si>
  <si>
    <t>Aria Mit 30 Veränderungen, BWV 988 "Goldberg Variations": Aria</t>
  </si>
  <si>
    <t>Johann Sebastian Bach</t>
  </si>
  <si>
    <t>Bach: Goldberg Variations</t>
  </si>
  <si>
    <t>Wilhelm Kempff</t>
  </si>
  <si>
    <t>Armadura</t>
  </si>
  <si>
    <t>Radio Brasil (O Som da Jovem Vanguarda) - Seleccao de Henrique Amaro</t>
  </si>
  <si>
    <t>O Rappa</t>
  </si>
  <si>
    <t>Armageddon It</t>
  </si>
  <si>
    <t>Arms Around Your Love</t>
  </si>
  <si>
    <t>Chris Cornell</t>
  </si>
  <si>
    <t>Carry On</t>
  </si>
  <si>
    <t>Army Ants</t>
  </si>
  <si>
    <t>Army Reserve</t>
  </si>
  <si>
    <t>Around The World</t>
  </si>
  <si>
    <t>Californication</t>
  </si>
  <si>
    <t>Arrepio</t>
  </si>
  <si>
    <t>Carlinhos Brown</t>
  </si>
  <si>
    <t>As Aparências Enganam</t>
  </si>
  <si>
    <t>As Dores do Mundo</t>
  </si>
  <si>
    <t>Hyldon</t>
  </si>
  <si>
    <t>As Pegadas Do Amor</t>
  </si>
  <si>
    <t>As Profecias</t>
  </si>
  <si>
    <t>Raul Seixas</t>
  </si>
  <si>
    <t>As Rosas Não Falam (Beth Carvalho)</t>
  </si>
  <si>
    <t>As Tears Go By</t>
  </si>
  <si>
    <t>Jagger/Richards/Oldham</t>
  </si>
  <si>
    <t>As The Years Go by</t>
  </si>
  <si>
    <t>Albert King</t>
  </si>
  <si>
    <t>Santana - As Years Go By</t>
  </si>
  <si>
    <t>Às Vezes</t>
  </si>
  <si>
    <t>Compositores</t>
  </si>
  <si>
    <t>O Terço</t>
  </si>
  <si>
    <t>As We Sleep</t>
  </si>
  <si>
    <t>Heart of the Night</t>
  </si>
  <si>
    <t>Spyro Gyra</t>
  </si>
  <si>
    <t>Asa Branca</t>
  </si>
  <si>
    <t>Humberto Teixeira/Luiz Gonzaga</t>
  </si>
  <si>
    <t>Asas</t>
  </si>
  <si>
    <t>Deixa Entrar</t>
  </si>
  <si>
    <t>Falamansa</t>
  </si>
  <si>
    <t>Ashes And Ghosts</t>
  </si>
  <si>
    <t>Billy Duffy/Bob Rock/Ian Astbury</t>
  </si>
  <si>
    <t>Ashes To Ashes</t>
  </si>
  <si>
    <t>Bill Gould/Jon Hudson/Mike Bordin/Mike Patton/Roddy Bottum</t>
  </si>
  <si>
    <t>Album Of The Year</t>
  </si>
  <si>
    <t>Assaltaram A Gramática</t>
  </si>
  <si>
    <t>Assim Caminha A Humanidade</t>
  </si>
  <si>
    <t>Assum Preto</t>
  </si>
  <si>
    <t>Astronomy</t>
  </si>
  <si>
    <t>A.Bouchard/J.Bouchard/S.Pearlman</t>
  </si>
  <si>
    <t>Garage Inc. (Disc 1)</t>
  </si>
  <si>
    <t>Até Que Enfim Encontrei Você</t>
  </si>
  <si>
    <t>Serie Sem Limite (Disc 1)</t>
  </si>
  <si>
    <t>Atomic Punk</t>
  </si>
  <si>
    <t>Atras Da Porta</t>
  </si>
  <si>
    <t>Atrás da Porta</t>
  </si>
  <si>
    <t>Atrás Da Verd-E-Rosa Só Não Vai Quem Já Morreu</t>
  </si>
  <si>
    <t>David Corrêa - Paulinho Carvalho - Carlos Sena - Bira do Ponto</t>
  </si>
  <si>
    <t>Atrás Do Trio Elétrico</t>
  </si>
  <si>
    <t>Attitude</t>
  </si>
  <si>
    <t>Hetfield, Ulrich</t>
  </si>
  <si>
    <t>ReLoad</t>
  </si>
  <si>
    <t>Ava Adore</t>
  </si>
  <si>
    <t>Ave Maria</t>
  </si>
  <si>
    <t>Franz Schubert</t>
  </si>
  <si>
    <t>A Soprano Inspired</t>
  </si>
  <si>
    <t>Britten Sinfonia, Ivor Bolton &amp; Lesley Garrett</t>
  </si>
  <si>
    <t>Avisa</t>
  </si>
  <si>
    <t>Aviso Aos Navegantes</t>
  </si>
  <si>
    <t>Azul</t>
  </si>
  <si>
    <t>Azul Da Cor Do Mar</t>
  </si>
  <si>
    <t>B.Y.O.B.</t>
  </si>
  <si>
    <t>Tankian, Serj</t>
  </si>
  <si>
    <t>Mezmerize</t>
  </si>
  <si>
    <t>System Of A Down</t>
  </si>
  <si>
    <t>Baba O'Riley</t>
  </si>
  <si>
    <t>John Entwistle/Pete Townshend</t>
  </si>
  <si>
    <t>Babe I'm Gonna Leave You</t>
  </si>
  <si>
    <t>Led Zeppelin I</t>
  </si>
  <si>
    <t>Baby</t>
  </si>
  <si>
    <t>Baby Break It Down</t>
  </si>
  <si>
    <t>Voodoo Lounge</t>
  </si>
  <si>
    <t>Babyface</t>
  </si>
  <si>
    <t>U2; Bono</t>
  </si>
  <si>
    <t>Zooropa</t>
  </si>
  <si>
    <t>Babylon</t>
  </si>
  <si>
    <t>Tangents</t>
  </si>
  <si>
    <t>Back Door Man</t>
  </si>
  <si>
    <t>Willie Dixon, C. Burnett</t>
  </si>
  <si>
    <t>Back from Vacation</t>
  </si>
  <si>
    <t>Back in the Village</t>
  </si>
  <si>
    <t>Dickinson/Smith</t>
  </si>
  <si>
    <t>Back to Black</t>
  </si>
  <si>
    <t>Mark Ronson</t>
  </si>
  <si>
    <t>Bad</t>
  </si>
  <si>
    <t>Bad Apples</t>
  </si>
  <si>
    <t>Use Your Illusion I</t>
  </si>
  <si>
    <t>Bad Attitude</t>
  </si>
  <si>
    <t>Richie Blackmore, Ian Gillian, Roger Glover, Jon Lord</t>
  </si>
  <si>
    <t>Knocking at Your Back Door: The Best Of Deep Purple in the 80's</t>
  </si>
  <si>
    <t>Bad Boy</t>
  </si>
  <si>
    <t>Larry Williams</t>
  </si>
  <si>
    <t>Bad Boy Boogie</t>
  </si>
  <si>
    <t>AC/DC</t>
  </si>
  <si>
    <t>Let There Be Rock</t>
  </si>
  <si>
    <t>Bad Moon Rising</t>
  </si>
  <si>
    <t>J. C. Fogerty</t>
  </si>
  <si>
    <t>Chronicle, Vol. 1</t>
  </si>
  <si>
    <t>Bad Obsession</t>
  </si>
  <si>
    <t>Bad Seed</t>
  </si>
  <si>
    <t>Hetfield, Ulrich, Hammett</t>
  </si>
  <si>
    <t>Bad, Bad Leroy Brown</t>
  </si>
  <si>
    <t>jim croce</t>
  </si>
  <si>
    <t>My Way: The Best Of Frank Sinatra [Disc 1]</t>
  </si>
  <si>
    <t>Frank Sinatra</t>
  </si>
  <si>
    <t>Badge</t>
  </si>
  <si>
    <t>Clapton/Harrison</t>
  </si>
  <si>
    <t>Baião Ambiental [Instrumental]</t>
  </si>
  <si>
    <t>Baião Da Penha</t>
  </si>
  <si>
    <t>Baixo Rio</t>
  </si>
  <si>
    <t>Balada Da Paula</t>
  </si>
  <si>
    <t>Emerson Villani</t>
  </si>
  <si>
    <t>Balada Do Amor Inabalável</t>
  </si>
  <si>
    <t>Fausto Fawcett/Samuel Rosa</t>
  </si>
  <si>
    <t>Balada Do Louco</t>
  </si>
  <si>
    <t>Arnaldo Baptista - Rita Lee</t>
  </si>
  <si>
    <t>Balanço</t>
  </si>
  <si>
    <t>Ballot or the Bullet</t>
  </si>
  <si>
    <t>Van Halen III</t>
  </si>
  <si>
    <t>Baltar's Escape</t>
  </si>
  <si>
    <t>Battlestar Galactica (Classic), Season 1</t>
  </si>
  <si>
    <t>Battlestar Galactica (Classic)</t>
  </si>
  <si>
    <t>Baltimore, DC</t>
  </si>
  <si>
    <t>John Scofield</t>
  </si>
  <si>
    <t>Outbreak</t>
  </si>
  <si>
    <t>Dennis Chambers</t>
  </si>
  <si>
    <t>Band Members Discuss Tracks from "Revelations"</t>
  </si>
  <si>
    <t>Revelations</t>
  </si>
  <si>
    <t>Banditismo Por Uma Questa</t>
  </si>
  <si>
    <t>Banho De Lua</t>
  </si>
  <si>
    <t>B. de Filippi - F. Migliaci - Versão: Fred Jorge</t>
  </si>
  <si>
    <t>Bankrobber</t>
  </si>
  <si>
    <t>Bark at the Moon</t>
  </si>
  <si>
    <t>O. Osbourne</t>
  </si>
  <si>
    <t>Bark at the Moon (Remastered)</t>
  </si>
  <si>
    <t>Ozzy Osbourne</t>
  </si>
  <si>
    <t>Basket Case</t>
  </si>
  <si>
    <t>Billie Joe Armstrong -Words Green Day -Music</t>
  </si>
  <si>
    <t>International Superhits</t>
  </si>
  <si>
    <t>Basketball</t>
  </si>
  <si>
    <t>The Office, Season 1</t>
  </si>
  <si>
    <t>Bass Trap</t>
  </si>
  <si>
    <t>Bastille Day</t>
  </si>
  <si>
    <t>Bat Macumba</t>
  </si>
  <si>
    <t>Gilberto Gil - Caetano Veloso</t>
  </si>
  <si>
    <t>Batalha Naval</t>
  </si>
  <si>
    <t>Bate Lata</t>
  </si>
  <si>
    <t>Fábio Nolasco/Gal Sales/Ivan Brasil</t>
  </si>
  <si>
    <t>Axé Bahia 2001</t>
  </si>
  <si>
    <t>Battery</t>
  </si>
  <si>
    <t>J.Hetfield/L.Ulrich</t>
  </si>
  <si>
    <t>Master Of Puppets</t>
  </si>
  <si>
    <t>Battlestar Galactica, Pt. 1</t>
  </si>
  <si>
    <t>Battlestar Galactica, Pt. 2</t>
  </si>
  <si>
    <t>Battlestar Galactica, Pt. 3</t>
  </si>
  <si>
    <t>Battlestar Galactica: The Story So Far</t>
  </si>
  <si>
    <t>Be Aggressive</t>
  </si>
  <si>
    <t>Be Good Johnny</t>
  </si>
  <si>
    <t>The Best Of Men At Work</t>
  </si>
  <si>
    <t>Men At Work</t>
  </si>
  <si>
    <t>Be Mine</t>
  </si>
  <si>
    <t>Bill Berry-Peter Buck-Mike Mills-Michael Stipe</t>
  </si>
  <si>
    <t>New Adventures In Hi-Fi</t>
  </si>
  <si>
    <t>R.E.M.</t>
  </si>
  <si>
    <t>Be Quick Or Be Dead</t>
  </si>
  <si>
    <t>Bruce Dickinson/Janick Gers</t>
  </si>
  <si>
    <t>Be Yourself</t>
  </si>
  <si>
    <t>Bê-a-Bá</t>
  </si>
  <si>
    <t>Beach Games</t>
  </si>
  <si>
    <t>Beach Sequence</t>
  </si>
  <si>
    <t>Beautiful Boy</t>
  </si>
  <si>
    <t>Beautiful Day</t>
  </si>
  <si>
    <t>Adam Clayton, Bono, Larry Mullen, The Edge</t>
  </si>
  <si>
    <t>All That You Can't Leave Behind</t>
  </si>
  <si>
    <t>Because You Are</t>
  </si>
  <si>
    <t>Been A Son</t>
  </si>
  <si>
    <t>Kurt Cobain</t>
  </si>
  <si>
    <t>Before You Accuse Me</t>
  </si>
  <si>
    <t>Eugene McDaniel</t>
  </si>
  <si>
    <t>Behind The Wall Of Sleep</t>
  </si>
  <si>
    <t>Black Sabbath</t>
  </si>
  <si>
    <t>Beija Eu</t>
  </si>
  <si>
    <t>Beija-Flor</t>
  </si>
  <si>
    <t>Caruso/Cleber/Deo/Osmar</t>
  </si>
  <si>
    <t>Sambas De Enredo 2001</t>
  </si>
  <si>
    <t>Beijo do Olhar</t>
  </si>
  <si>
    <t>Beijo Partido</t>
  </si>
  <si>
    <t>Toninho Horta</t>
  </si>
  <si>
    <t>Minas</t>
  </si>
  <si>
    <t>Beira Mar</t>
  </si>
  <si>
    <t>Believe</t>
  </si>
  <si>
    <t>Henry Hirsch/Lenny Kravitz</t>
  </si>
  <si>
    <t>James Iha</t>
  </si>
  <si>
    <t>Believe in Love</t>
  </si>
  <si>
    <t>20th Century Masters - The Millennium Collection: The Best of Scorpions</t>
  </si>
  <si>
    <t>Scorpions</t>
  </si>
  <si>
    <t>Believer</t>
  </si>
  <si>
    <t>O. Osbourne, R. Daisley, R. Rhoads</t>
  </si>
  <si>
    <t>Tribute</t>
  </si>
  <si>
    <t>Bell Bottom Blues</t>
  </si>
  <si>
    <t>Clapton</t>
  </si>
  <si>
    <t>Belong</t>
  </si>
  <si>
    <t>Bill Berry/Michael Stipe/Mike Mills/Peter Buck</t>
  </si>
  <si>
    <t>Out Of Time</t>
  </si>
  <si>
    <t>R.E.M. Feat. Kate Pearson</t>
  </si>
  <si>
    <t>Bem Devagar</t>
  </si>
  <si>
    <t>Bem Leve</t>
  </si>
  <si>
    <t>Ben Franklin</t>
  </si>
  <si>
    <t>Berimbau</t>
  </si>
  <si>
    <t>Vinícius De Moraes - Sem Limite</t>
  </si>
  <si>
    <t>Toquinho &amp; Vinícius</t>
  </si>
  <si>
    <t>Berlim</t>
  </si>
  <si>
    <t>Best Of You</t>
  </si>
  <si>
    <t>Dave Grohl, Taylor Hawkins, Nate Mendel, Chris Shiflett</t>
  </si>
  <si>
    <t>In Your Honor [Disc 1]</t>
  </si>
  <si>
    <t>Best Thing</t>
  </si>
  <si>
    <t>Beth</t>
  </si>
  <si>
    <t>S. Penridge, Bob Ezrin, Peter Criss</t>
  </si>
  <si>
    <t>Greatest Kiss</t>
  </si>
  <si>
    <t>Peter Criss, Stan Penridge, Bob Ezrin</t>
  </si>
  <si>
    <t>Better Halves</t>
  </si>
  <si>
    <t>Better Man</t>
  </si>
  <si>
    <t>Eddie Vedder</t>
  </si>
  <si>
    <t>Live On Two Legs [Live]</t>
  </si>
  <si>
    <t>Better Than You</t>
  </si>
  <si>
    <t>Bichos Escrotos (Vinheta)</t>
  </si>
  <si>
    <t>Bicycle Race</t>
  </si>
  <si>
    <t>Mercury, Freddie</t>
  </si>
  <si>
    <t>Big Bad Bill (Is Sweet William Now)</t>
  </si>
  <si>
    <t>Jack Yellen/Milton Ager</t>
  </si>
  <si>
    <t>Big City Nights</t>
  </si>
  <si>
    <t>Big Machine</t>
  </si>
  <si>
    <t>Dave Kushner, Duff, Matt Sorum, Scott Weiland &amp; Slash</t>
  </si>
  <si>
    <t>Contraband</t>
  </si>
  <si>
    <t>Velvet Revolver</t>
  </si>
  <si>
    <t>Big Wave</t>
  </si>
  <si>
    <t>Billie Jean</t>
  </si>
  <si>
    <t>Michael Jackson</t>
  </si>
  <si>
    <t>Binky The Doormat</t>
  </si>
  <si>
    <t>Biruta</t>
  </si>
  <si>
    <t>Bite The Bullet</t>
  </si>
  <si>
    <t>Bitter Pill</t>
  </si>
  <si>
    <t>Mick Mars/Nikki Sixx/Tommy Lee/Vince Neil</t>
  </si>
  <si>
    <t>Bitter Suite: Brief Encounter / Lost Weekend / Blue Angel</t>
  </si>
  <si>
    <t>Kelly, Mosley, Rothery, Trewaves</t>
  </si>
  <si>
    <t>Misplaced Childhood</t>
  </si>
  <si>
    <t>Marillion</t>
  </si>
  <si>
    <t>Bittersweet Me</t>
  </si>
  <si>
    <t>Black</t>
  </si>
  <si>
    <t>Stone Gossard &amp; Eddie Vedder</t>
  </si>
  <si>
    <t>Dave Krusen/Stone Gossard</t>
  </si>
  <si>
    <t>Black Capricorn Day</t>
  </si>
  <si>
    <t>Jay Kay</t>
  </si>
  <si>
    <t>Synkronized</t>
  </si>
  <si>
    <t>Jamiroquai</t>
  </si>
  <si>
    <t>Black Country Woman</t>
  </si>
  <si>
    <t>Robert Plant</t>
  </si>
  <si>
    <t>Physical Graffiti [Disc 2]</t>
  </si>
  <si>
    <t>Black Diamond</t>
  </si>
  <si>
    <t>Paul Stanley</t>
  </si>
  <si>
    <t>Black Dog</t>
  </si>
  <si>
    <t>John Paul Jones/Robert Plant</t>
  </si>
  <si>
    <t>BBC Sessions [Disc 2] [Live]</t>
  </si>
  <si>
    <t>Jimmy Page, Robert Plant, John Paul Jones</t>
  </si>
  <si>
    <t>IV</t>
  </si>
  <si>
    <t>Black Hole Sun</t>
  </si>
  <si>
    <t>Soundgarden</t>
  </si>
  <si>
    <t>A-Sides</t>
  </si>
  <si>
    <t>Black Light Syndrome</t>
  </si>
  <si>
    <t>Terry Bozzio, Steve Stevens, Tony Levin</t>
  </si>
  <si>
    <t>[1997] Black Light Syndrome</t>
  </si>
  <si>
    <t>Terry Bozzio, Tony Levin &amp; Steve Stevens</t>
  </si>
  <si>
    <t>Black Moon Creeping</t>
  </si>
  <si>
    <t>Chris Robinson/Rich Robinson</t>
  </si>
  <si>
    <t>Live [Disc 2]</t>
  </si>
  <si>
    <t>The Black Crowes</t>
  </si>
  <si>
    <t>Black Mountain Side</t>
  </si>
  <si>
    <t>Jimmy Page</t>
  </si>
  <si>
    <t>Black Night</t>
  </si>
  <si>
    <t>Richie Blackmore, Ian Gillian, Roger Glover, Jon Lord, Ian Paice</t>
  </si>
  <si>
    <t>Speak of the Devil</t>
  </si>
  <si>
    <t>Black Satin</t>
  </si>
  <si>
    <t>The Essential Miles Davis [Disc 2]</t>
  </si>
  <si>
    <t>Black Velveteen</t>
  </si>
  <si>
    <t>Blackened</t>
  </si>
  <si>
    <t>James Hetfield, Lars Ulrich &amp; Jason Newsted</t>
  </si>
  <si>
    <t>Blanco</t>
  </si>
  <si>
    <t>Marisa Monte/poema de Octavio Paz/versão: Haroldo de Campos</t>
  </si>
  <si>
    <t>Bleed The Freak</t>
  </si>
  <si>
    <t>Jerry Cantrell</t>
  </si>
  <si>
    <t>Facelift</t>
  </si>
  <si>
    <t>Alice In Chains</t>
  </si>
  <si>
    <t>Bleed Together</t>
  </si>
  <si>
    <t>Bleeding Me</t>
  </si>
  <si>
    <t>Blew</t>
  </si>
  <si>
    <t>Blind Curve: Vocal Under A Bloodlight / Passing Strangers / Mylo / Perimeter Walk / Threshold</t>
  </si>
  <si>
    <t>Blind Man</t>
  </si>
  <si>
    <t>Steven Tyler, Joe Perry, Taylor Rhodes</t>
  </si>
  <si>
    <t>Blinded By Rainbows</t>
  </si>
  <si>
    <t>Blissed &amp; Gone</t>
  </si>
  <si>
    <t>Blitzkrieg</t>
  </si>
  <si>
    <t>Jones/Sirotto/Smith</t>
  </si>
  <si>
    <t>Blood</t>
  </si>
  <si>
    <t>Blood Brothers</t>
  </si>
  <si>
    <t>Brave New World</t>
  </si>
  <si>
    <t>Blood In The Wall</t>
  </si>
  <si>
    <t>Alcohol Fueled Brewtality Live! [Disc 2]</t>
  </si>
  <si>
    <t>Blood On The World's Hands</t>
  </si>
  <si>
    <t>Bloodsucker</t>
  </si>
  <si>
    <t>Blackmore, Gillan, Glover, Lord, Paice</t>
  </si>
  <si>
    <t>Deep Purple In Rock</t>
  </si>
  <si>
    <t>Blow Up The Outside World</t>
  </si>
  <si>
    <t>Blow Your Mind</t>
  </si>
  <si>
    <t>Smith, Toby</t>
  </si>
  <si>
    <t>Emergency On Planet Earth</t>
  </si>
  <si>
    <t>Blue Rythm Fantasy</t>
  </si>
  <si>
    <t>Up An' Atom</t>
  </si>
  <si>
    <t>Gene Krupa</t>
  </si>
  <si>
    <t>Blue Train</t>
  </si>
  <si>
    <t>Jimmy Page, Robert Plant, Charlie Jones, Michael Lee</t>
  </si>
  <si>
    <t>Walking Into Clarksdale</t>
  </si>
  <si>
    <t>Page &amp; Plant</t>
  </si>
  <si>
    <t>Blues Da Piedade</t>
  </si>
  <si>
    <t>Blues For Pablo</t>
  </si>
  <si>
    <t>Gil Evans</t>
  </si>
  <si>
    <t>Miles Ahead</t>
  </si>
  <si>
    <t>Blues For Pablo (Alternate Take)</t>
  </si>
  <si>
    <t>Boa Noite</t>
  </si>
  <si>
    <t>Bodies</t>
  </si>
  <si>
    <t>Body Count Anthem</t>
  </si>
  <si>
    <t>Body Count's In The House</t>
  </si>
  <si>
    <t>Bohemian Rhapsody</t>
  </si>
  <si>
    <t>Bonzo's Montreux</t>
  </si>
  <si>
    <t>John Bonham</t>
  </si>
  <si>
    <t>Coda</t>
  </si>
  <si>
    <t>Boogie Blues</t>
  </si>
  <si>
    <t>Boogie With Stu</t>
  </si>
  <si>
    <t>Ian Stewart/John Bonham/John Paul Jones/Mrs. Valens/Robert Plant</t>
  </si>
  <si>
    <t>Book of Hours</t>
  </si>
  <si>
    <t>Book Of Thel</t>
  </si>
  <si>
    <t>Eddie Casillas/Roy Z</t>
  </si>
  <si>
    <t>Chemical Wedding</t>
  </si>
  <si>
    <t>Bruce Dickinson</t>
  </si>
  <si>
    <t>Booze Cruise</t>
  </si>
  <si>
    <t>The Office, Season 2</t>
  </si>
  <si>
    <t>Bop Boogie</t>
  </si>
  <si>
    <t>Bora-Bora</t>
  </si>
  <si>
    <t>Herbert Vianna</t>
  </si>
  <si>
    <t>Acústico MTV</t>
  </si>
  <si>
    <t>Bored To Tears</t>
  </si>
  <si>
    <t>Boris The Spider</t>
  </si>
  <si>
    <t>John Entwistle</t>
  </si>
  <si>
    <t>Born On The Bayou</t>
  </si>
  <si>
    <t>Born To Booze</t>
  </si>
  <si>
    <t>Born To Move</t>
  </si>
  <si>
    <t>Born to Run</t>
  </si>
  <si>
    <t>Borogodo</t>
  </si>
  <si>
    <t>João Suplicy</t>
  </si>
  <si>
    <t>Cafezinho</t>
  </si>
  <si>
    <t>Bossa</t>
  </si>
  <si>
    <t>Boulevard Of Broken Dreams</t>
  </si>
  <si>
    <t>Mike Dint, Billie Joe, Tré Cool</t>
  </si>
  <si>
    <t>Bowels Of The Devil</t>
  </si>
  <si>
    <t>Boys and Girls</t>
  </si>
  <si>
    <t>Brain Damage</t>
  </si>
  <si>
    <t>Waters</t>
  </si>
  <si>
    <t>Brain Stew</t>
  </si>
  <si>
    <t>Branch Closing</t>
  </si>
  <si>
    <t>Brand New Car</t>
  </si>
  <si>
    <t>Brasil</t>
  </si>
  <si>
    <t>Milton Nascimento, Fernando Brant</t>
  </si>
  <si>
    <t>Brasília 5:31</t>
  </si>
  <si>
    <t>Bruce Dickinson/David Murray/Steve Harris</t>
  </si>
  <si>
    <t>Breadfan</t>
  </si>
  <si>
    <t>Bourge/Phillips/Shelley</t>
  </si>
  <si>
    <t>Break on Through</t>
  </si>
  <si>
    <t>Robby Krieger, Ray Manzarek, John Densmore, Jim Morrison</t>
  </si>
  <si>
    <t>Breakdown</t>
  </si>
  <si>
    <t>W. Axl Rose</t>
  </si>
  <si>
    <t>Breakfast In Bed</t>
  </si>
  <si>
    <t>Blackmore, Glover, Turner</t>
  </si>
  <si>
    <t>Slaves And Masters</t>
  </si>
  <si>
    <t>Breaking The Girl</t>
  </si>
  <si>
    <t>Breaking The Law (Live)</t>
  </si>
  <si>
    <t>Living After Midnight</t>
  </si>
  <si>
    <t>Judas Priest</t>
  </si>
  <si>
    <t>Breaking The Rules</t>
  </si>
  <si>
    <t>Angus Young, Malcolm Young, Brian Johnson</t>
  </si>
  <si>
    <t>For Those About To Rock We Salute You</t>
  </si>
  <si>
    <t>Breakthru</t>
  </si>
  <si>
    <t>Breathe</t>
  </si>
  <si>
    <t>Billy Duffy/Ian Astbury/Marti Frederiksen/Mick Jones</t>
  </si>
  <si>
    <t>Breed</t>
  </si>
  <si>
    <t>Nevermind</t>
  </si>
  <si>
    <t>Brejo Da Cruz</t>
  </si>
  <si>
    <t>Brighter Than a Thousand Suns</t>
  </si>
  <si>
    <t>A Matter of Life and Death</t>
  </si>
  <si>
    <t>Bring It On Home</t>
  </si>
  <si>
    <t>Jimmy Page, Robert Plant</t>
  </si>
  <si>
    <t>Led Zeppelin II</t>
  </si>
  <si>
    <t>Bring Me Your Cup</t>
  </si>
  <si>
    <t>Bring'em Back Alive</t>
  </si>
  <si>
    <t>Audioslave/Chris Cornell</t>
  </si>
  <si>
    <t>Bringin' On The Heartbreak</t>
  </si>
  <si>
    <t>Broken City</t>
  </si>
  <si>
    <t>Bron-Y-Aur Stomp</t>
  </si>
  <si>
    <t>Led Zeppelin III</t>
  </si>
  <si>
    <t>Bron-Yr-Aur</t>
  </si>
  <si>
    <t>Brumário</t>
  </si>
  <si>
    <t>Buk-In-Hamm Palace</t>
  </si>
  <si>
    <t>Bullet The Blue Sky</t>
  </si>
  <si>
    <t>Bullet With Butterfly Wings</t>
  </si>
  <si>
    <t>Bumbo Da Mangueira</t>
  </si>
  <si>
    <t>Burden In My Hand</t>
  </si>
  <si>
    <t>Burn</t>
  </si>
  <si>
    <t>Coverdale/Lord/Paice</t>
  </si>
  <si>
    <t>MK III The Final Concerts [Disc 1]</t>
  </si>
  <si>
    <t>Burn Away</t>
  </si>
  <si>
    <t>Burning Up</t>
  </si>
  <si>
    <t>Busca Vida</t>
  </si>
  <si>
    <t>Bush Doctor</t>
  </si>
  <si>
    <t>Bushleager</t>
  </si>
  <si>
    <t>Business School</t>
  </si>
  <si>
    <t>Butterfly</t>
  </si>
  <si>
    <t>Jay Kay/Toby Smith</t>
  </si>
  <si>
    <t>By The Way</t>
  </si>
  <si>
    <t>Anthony Kiedis, Flea, John Frusciante, and Chad Smith</t>
  </si>
  <si>
    <t>By-Tor And The Snow Dog</t>
  </si>
  <si>
    <t>Bye Bye Blackbird</t>
  </si>
  <si>
    <t>Bye, Bye Brasil</t>
  </si>
  <si>
    <t>C.O.D.</t>
  </si>
  <si>
    <t>C'est La Vie</t>
  </si>
  <si>
    <t>C'Mon Everybody</t>
  </si>
  <si>
    <t>Eddie Cochran/Jerry Capehart</t>
  </si>
  <si>
    <t>Cabeça Dinossauro</t>
  </si>
  <si>
    <t>Cabin Fever</t>
  </si>
  <si>
    <t>LOST, Season 4</t>
  </si>
  <si>
    <t>Cabron</t>
  </si>
  <si>
    <t>Caçador de Mim (Sá &amp; Guarabyra)</t>
  </si>
  <si>
    <t>Cada Um Cada Um (A Namoradeira)</t>
  </si>
  <si>
    <t>Caffeine</t>
  </si>
  <si>
    <t>Cajueiro</t>
  </si>
  <si>
    <t>Caleidoscópio</t>
  </si>
  <si>
    <t>Call Me a Dog</t>
  </si>
  <si>
    <t>Call Me At Cleo´s</t>
  </si>
  <si>
    <t>Call Of The Wild</t>
  </si>
  <si>
    <t>Calling Dr. Love</t>
  </si>
  <si>
    <t>Gene Simmons</t>
  </si>
  <si>
    <t>Camarão que Dorme e Onda Leva</t>
  </si>
  <si>
    <t>Acyi Marques/Arlindo Bruz/Braço, Beto Sem/Zeca Pagodinho</t>
  </si>
  <si>
    <t>Ao Vivo [IMPORT]</t>
  </si>
  <si>
    <t>Zeca Pagodinho</t>
  </si>
  <si>
    <t>Camisa Verde 2001</t>
  </si>
  <si>
    <t>Can I Play With Madness</t>
  </si>
  <si>
    <t>Adrian Smith/Bruce Dickinson/Steve Harris</t>
  </si>
  <si>
    <t>Adrian Smith; Bruce Dickinson; Steve Harris</t>
  </si>
  <si>
    <t>Seventh Son of a Seventh Son</t>
  </si>
  <si>
    <t>Can You See Me</t>
  </si>
  <si>
    <t>Can't Get There From Here</t>
  </si>
  <si>
    <t>The Best Of R.E.M.: The IRS Years</t>
  </si>
  <si>
    <t>Can't Get This Stuff No More</t>
  </si>
  <si>
    <t>Edward Van Halen, Alex Van Halen, Michael Anthony,/Edward Van Halen, Alex Van Halen, Michael Anthony, David Lee Roth</t>
  </si>
  <si>
    <t>Can't Get You Off My Mind</t>
  </si>
  <si>
    <t>Can't Keep</t>
  </si>
  <si>
    <t>Can't Stand Losing You</t>
  </si>
  <si>
    <t>G M Sumner</t>
  </si>
  <si>
    <t>The Police Greatest Hits</t>
  </si>
  <si>
    <t>The Police</t>
  </si>
  <si>
    <t>Can't Stop</t>
  </si>
  <si>
    <t>Can't Stop Loving You</t>
  </si>
  <si>
    <t>Canário Do Reino</t>
  </si>
  <si>
    <t>Canção Do Novo Mundo</t>
  </si>
  <si>
    <t>Beto Guedes, Ronaldo Bastos</t>
  </si>
  <si>
    <t>Canção Noturna</t>
  </si>
  <si>
    <t>Chico Amaral/Lelo Zanettik</t>
  </si>
  <si>
    <t>Candy Store Rock</t>
  </si>
  <si>
    <t>Canned Heat</t>
  </si>
  <si>
    <t>Canon and Gigue in D Major: I. Canon</t>
  </si>
  <si>
    <t>Johann Pachelbel</t>
  </si>
  <si>
    <t>Pachelbel: Canon &amp; Gigue</t>
  </si>
  <si>
    <t>English Concert &amp; Trevor Pinnock</t>
  </si>
  <si>
    <t>Canta, Canta Mais</t>
  </si>
  <si>
    <t>Canto De Ossanha</t>
  </si>
  <si>
    <t>Caprichosos</t>
  </si>
  <si>
    <t>Gule/Jorge 101/Lequinho/Luiz Piao</t>
  </si>
  <si>
    <t>Caralho Voador</t>
  </si>
  <si>
    <t>Mike Bordin, Billy Gould, Mike Patton, Trey Spruance</t>
  </si>
  <si>
    <t>Caras Como Eu</t>
  </si>
  <si>
    <t>Toni Bellotto</t>
  </si>
  <si>
    <t>Carimbo</t>
  </si>
  <si>
    <t>Carmen: Overture</t>
  </si>
  <si>
    <t>Georges Bizet</t>
  </si>
  <si>
    <t>Bizet: Carmen Highlights</t>
  </si>
  <si>
    <t>Chor der Wiener Staatsoper, Herbert Von Karajan &amp; Wiener Philharmoniker</t>
  </si>
  <si>
    <t>Carmina Burana: O Fortuna</t>
  </si>
  <si>
    <t>Carl Orff</t>
  </si>
  <si>
    <t>Carmina Burana</t>
  </si>
  <si>
    <t>Boston Symphony Orchestra &amp; Seiji Ozawa</t>
  </si>
  <si>
    <t>Carnival Of Sorts</t>
  </si>
  <si>
    <t>Carol</t>
  </si>
  <si>
    <t>Chuck Berry</t>
  </si>
  <si>
    <t>Carolina</t>
  </si>
  <si>
    <t>Carolina Hard-Core Ecstasy</t>
  </si>
  <si>
    <t>Carouselambra</t>
  </si>
  <si>
    <t>John Paul Jones, Jimmy Page &amp; Robert Plant</t>
  </si>
  <si>
    <t>Carpe Diem Baby</t>
  </si>
  <si>
    <t>Carta Ao Tom 74</t>
  </si>
  <si>
    <t>Cartao Postal</t>
  </si>
  <si>
    <t>Olodum</t>
  </si>
  <si>
    <t>Casa</t>
  </si>
  <si>
    <t>Casa no Campo</t>
  </si>
  <si>
    <t>Cascades : I'm Not Your Lover</t>
  </si>
  <si>
    <t>Casinha Feliz</t>
  </si>
  <si>
    <t>Casino Night - Season Finale</t>
  </si>
  <si>
    <t>Caso Você Queira Saber</t>
  </si>
  <si>
    <t>Beto Guedes, Márcio Borges</t>
  </si>
  <si>
    <t>Catch-22</t>
  </si>
  <si>
    <t>Cathedral</t>
  </si>
  <si>
    <t>Alex Van Halen/David Lee Roth/Edward Van Halen/Michael Anthony</t>
  </si>
  <si>
    <t>Catimbo</t>
  </si>
  <si>
    <t>Caught Somewhere in Time</t>
  </si>
  <si>
    <t>Cavalleria Rusticana \ Act \ Intermezzo Sinfonico</t>
  </si>
  <si>
    <t>Pietro Mascagni</t>
  </si>
  <si>
    <t>Mascagni: Cavalleria Rusticana</t>
  </si>
  <si>
    <t>James Levine</t>
  </si>
  <si>
    <t>Caxangá</t>
  </si>
  <si>
    <t>Celebration Day</t>
  </si>
  <si>
    <t>The Song Remains The Same (Disc 1)</t>
  </si>
  <si>
    <t>Cérebro Eletrônico</t>
  </si>
  <si>
    <t>Cérebro Eletrônico (Live)</t>
  </si>
  <si>
    <t>Chains Of Misery</t>
  </si>
  <si>
    <t>Bruce Dickinson/David Murray</t>
  </si>
  <si>
    <t>Changes</t>
  </si>
  <si>
    <t>Tony Iommi, Bill Ward, Geezer Butler, Ozzy Osbourne</t>
  </si>
  <si>
    <t>Black Sabbath Vol. 4 (Remaster)</t>
  </si>
  <si>
    <t>Sully Erna; Tony Rombola</t>
  </si>
  <si>
    <t>Faceless</t>
  </si>
  <si>
    <t>Godsmack</t>
  </si>
  <si>
    <t>Chão De Estrelas</t>
  </si>
  <si>
    <t>Orestes Barbosa-Sílvio Caldas</t>
  </si>
  <si>
    <t>Chão de Giz (Elba Ramalho)</t>
  </si>
  <si>
    <t>Chaos-Control</t>
  </si>
  <si>
    <t>Chapa o Coco</t>
  </si>
  <si>
    <t>Charles Anjo 45</t>
  </si>
  <si>
    <t>Chega no Suingue</t>
  </si>
  <si>
    <t>Roy Z</t>
  </si>
  <si>
    <t>Cherub Rock</t>
  </si>
  <si>
    <t>Chico Não Vai na Corimba</t>
  </si>
  <si>
    <t>Dudu Nobre/Zeca Pagodinho</t>
  </si>
  <si>
    <t>Child In Time</t>
  </si>
  <si>
    <t>Child In Time (Son Of Aleric - Instrumental)</t>
  </si>
  <si>
    <t>Childhood's End</t>
  </si>
  <si>
    <t>Childhoods End?</t>
  </si>
  <si>
    <t>Children Of The Damned</t>
  </si>
  <si>
    <t>Children of the Damned</t>
  </si>
  <si>
    <t>Children Of The Grave</t>
  </si>
  <si>
    <t>A. F. Iommi, W. Ward, T. Butler, J. Osbourne</t>
  </si>
  <si>
    <t>Chocolate</t>
  </si>
  <si>
    <t>Choramingando</t>
  </si>
  <si>
    <t>Christmas Party</t>
  </si>
  <si>
    <t>Chuva No Brejo</t>
  </si>
  <si>
    <t>Morais</t>
  </si>
  <si>
    <t>Cidade</t>
  </si>
  <si>
    <t>Cigano</t>
  </si>
  <si>
    <t>Cigaro</t>
  </si>
  <si>
    <t>Cinema Mudo</t>
  </si>
  <si>
    <t>Circles</t>
  </si>
  <si>
    <t>City Of Blinding Lights</t>
  </si>
  <si>
    <t>Civil War</t>
  </si>
  <si>
    <t>Duff McKagan/Slash/W. Axl Rose</t>
  </si>
  <si>
    <t>Clash City Rockers</t>
  </si>
  <si>
    <t>Closer To The Heart</t>
  </si>
  <si>
    <t>Cocaine</t>
  </si>
  <si>
    <t>Cale/Clapton</t>
  </si>
  <si>
    <t>Cochise</t>
  </si>
  <si>
    <t>Cocktails</t>
  </si>
  <si>
    <t>Cold Day In The Sun</t>
  </si>
  <si>
    <t>Cold Gin</t>
  </si>
  <si>
    <t>Ace Frehley</t>
  </si>
  <si>
    <t>Cold Sweat</t>
  </si>
  <si>
    <t>Alfred Ellis/James Brown</t>
  </si>
  <si>
    <t>Sex Machine</t>
  </si>
  <si>
    <t>James Brown</t>
  </si>
  <si>
    <t>Cold Turkey</t>
  </si>
  <si>
    <t>Colibri</t>
  </si>
  <si>
    <t>Richard Bull</t>
  </si>
  <si>
    <t>Blue Moods</t>
  </si>
  <si>
    <t>Incognito</t>
  </si>
  <si>
    <t>Collaborators</t>
  </si>
  <si>
    <t>Collision</t>
  </si>
  <si>
    <t>Jon Hudson/Mike Patton</t>
  </si>
  <si>
    <t>Com A Perna No Mundo</t>
  </si>
  <si>
    <t>Gonzaga Jr.</t>
  </si>
  <si>
    <t>Meus Momentos</t>
  </si>
  <si>
    <t>Gonzaguinha</t>
  </si>
  <si>
    <t>Com Açúcar E Com Afeto</t>
  </si>
  <si>
    <t>Coma</t>
  </si>
  <si>
    <t>Comatose</t>
  </si>
  <si>
    <t>Mike McCready &amp; Stone Gossard</t>
  </si>
  <si>
    <t>Come And Get Some Of This</t>
  </si>
  <si>
    <t>E. Schrody/L. Muggerud/R. Medrano</t>
  </si>
  <si>
    <t>Come Around Again</t>
  </si>
  <si>
    <t>Come As You Are</t>
  </si>
  <si>
    <t>Come Back</t>
  </si>
  <si>
    <t>Eddie Vedder &amp; Mike McCready</t>
  </si>
  <si>
    <t>Come Fly With Me</t>
  </si>
  <si>
    <t>jimmy van heusen/sammy cahn</t>
  </si>
  <si>
    <t>Começaria Tudo Outra Vez</t>
  </si>
  <si>
    <t>Começaria Tudo Outra Vez (Maria Creuza)</t>
  </si>
  <si>
    <t>Comida</t>
  </si>
  <si>
    <t>Comin' Home</t>
  </si>
  <si>
    <t>Bolin/Coverdale/Paice</t>
  </si>
  <si>
    <t>Come Taste The Band</t>
  </si>
  <si>
    <t>Paul Stanley, Ace Frehley</t>
  </si>
  <si>
    <t>Coming In Hot</t>
  </si>
  <si>
    <t>Commercial 1</t>
  </si>
  <si>
    <t>L. Muggerud</t>
  </si>
  <si>
    <t>Commercial 2</t>
  </si>
  <si>
    <t>Commotion</t>
  </si>
  <si>
    <t>Communication Breakdown</t>
  </si>
  <si>
    <t>Jimmy Page/John Bonham/John Paul Jones</t>
  </si>
  <si>
    <t>BBC Sessions [Disc 1] [Live]</t>
  </si>
  <si>
    <t>Communication Breakdown(2)</t>
  </si>
  <si>
    <t>Communication Breakdown(3)</t>
  </si>
  <si>
    <t>Como É Duro Trabalhar</t>
  </si>
  <si>
    <t>Como Estais Amigos</t>
  </si>
  <si>
    <t>Blaze Bayley/Janick Gers</t>
  </si>
  <si>
    <t>Virtual XI</t>
  </si>
  <si>
    <t>Compadre</t>
  </si>
  <si>
    <t>Company Man</t>
  </si>
  <si>
    <t>Complete Control</t>
  </si>
  <si>
    <t>Comportamento Geral</t>
  </si>
  <si>
    <t>Gonzaga Jr</t>
  </si>
  <si>
    <t>Compulsion</t>
  </si>
  <si>
    <t>Computadores Fazem Arte</t>
  </si>
  <si>
    <t>Concert pour 4 Parties de V**les, H. 545: I. Prelude</t>
  </si>
  <si>
    <t>Marc-Antoine Charpentier</t>
  </si>
  <si>
    <t>Charpentier: Divertissements, Airs &amp; Concerts</t>
  </si>
  <si>
    <t>Les Arts Florissants &amp; William Christie</t>
  </si>
  <si>
    <t>Concerto for 2 Violins in D Minor, BWV 1043: I. Vivace</t>
  </si>
  <si>
    <t>Bach: Violin Concertos</t>
  </si>
  <si>
    <t>Hilary Hahn, Jeffrey Kahane, Los Angeles Chamber Orchestra &amp; Margaret Batjer</t>
  </si>
  <si>
    <t>Concerto for Cello and Orchestra in E minor, Op. 85: I. Adagio - Moderato</t>
  </si>
  <si>
    <t>Edward Elgar</t>
  </si>
  <si>
    <t>Elgar: Cello Concerto &amp; Vaughan Williams: Fantasias</t>
  </si>
  <si>
    <t>Felix Schmidt, London Symphony Orchestra &amp; Rafael Frühbeck de Burgos</t>
  </si>
  <si>
    <t>Concerto for Clarinet in A Major, K. 622: II. Adagio</t>
  </si>
  <si>
    <t>Wolfgang Amadeus Mozart</t>
  </si>
  <si>
    <t>Mozart: Wind Concertos</t>
  </si>
  <si>
    <t>Berliner Philharmoniker, Claudio Abbado &amp; Sabine Meyer</t>
  </si>
  <si>
    <t>Concerto for Piano No. 2 in F Minor, Op. 21: II. Larghetto</t>
  </si>
  <si>
    <t>Frédéric Chopin</t>
  </si>
  <si>
    <t>Chopin: Piano Concertos Nos. 1 &amp; 2</t>
  </si>
  <si>
    <t>Emanuel Ax, Eugene Ormandy &amp; Philadelphia Orchestra</t>
  </si>
  <si>
    <t>Concerto for Violin, Strings and Continuo in G Major, Op. 3, No. 9: I. Allegro</t>
  </si>
  <si>
    <t>Pietro Antonio Locatelli</t>
  </si>
  <si>
    <t>Locatelli: Concertos for Violin, Strings and Continuo, Vol. 3</t>
  </si>
  <si>
    <t>Mela Tenenbaum, Pro Musica Prague &amp; Richard Kapp</t>
  </si>
  <si>
    <t>Concerto No. 1 in E Major, RV 269 "Spring": I. Allegro</t>
  </si>
  <si>
    <t>Antonio Vivaldi</t>
  </si>
  <si>
    <t>Vivaldi: The Four Seasons</t>
  </si>
  <si>
    <t>Anne-Sophie Mutter, Herbert Von Karajan &amp; Wiener Philharmoniker</t>
  </si>
  <si>
    <t>Concerto No.2 in F Major, BWV1047, I. Allegro</t>
  </si>
  <si>
    <t>Bach: The Brandenburg Concertos</t>
  </si>
  <si>
    <t>Orchestra of The Age of Enlightenment</t>
  </si>
  <si>
    <t>Conciliação</t>
  </si>
  <si>
    <t>Da Gama/Lazão/Rás Bernardo</t>
  </si>
  <si>
    <t>Condição</t>
  </si>
  <si>
    <t>Confidence Man</t>
  </si>
  <si>
    <t>Confidência</t>
  </si>
  <si>
    <t>Confirmed Dead</t>
  </si>
  <si>
    <t>Conflict Resolution</t>
  </si>
  <si>
    <t>Confusion</t>
  </si>
  <si>
    <t>Jerry Cantrell, Michael Starr, Layne Staley</t>
  </si>
  <si>
    <t>Construção / Deus Lhe Pague</t>
  </si>
  <si>
    <t>Copacabana (Live)</t>
  </si>
  <si>
    <t>Coração De Estudante</t>
  </si>
  <si>
    <t>Wagner Tiso, Milton Nascimento</t>
  </si>
  <si>
    <t>Coração do Agreste (Fafá de Belém)</t>
  </si>
  <si>
    <t>Coração Em Desalinho</t>
  </si>
  <si>
    <t>Mauro Diniz/Ratino Sigem</t>
  </si>
  <si>
    <t>Corazon Espinado</t>
  </si>
  <si>
    <t>F. Olivera</t>
  </si>
  <si>
    <t>Corcovado (Quiet Nights Of Quiet Stars)</t>
  </si>
  <si>
    <t>Corduroy</t>
  </si>
  <si>
    <t>Pearl Jam &amp; Eddie Vedder</t>
  </si>
  <si>
    <t>Corinna</t>
  </si>
  <si>
    <t>Jesse Ed Davis III/Taj Mahal</t>
  </si>
  <si>
    <t>No Security</t>
  </si>
  <si>
    <t>Cornucopia</t>
  </si>
  <si>
    <t>Coronation Drop</t>
  </si>
  <si>
    <t>Coroné Antonio Bento</t>
  </si>
  <si>
    <t>Do Vale, João/Luiz Wanderley</t>
  </si>
  <si>
    <t>Corpo De Lama</t>
  </si>
  <si>
    <t>Corpse (These Chains Are Way Too Long)</t>
  </si>
  <si>
    <t>Cosmic Fiend</t>
  </si>
  <si>
    <t>Live [Disc 1]</t>
  </si>
  <si>
    <t>Cotidiano N 2</t>
  </si>
  <si>
    <t>Cotton Fields</t>
  </si>
  <si>
    <t>Country Feedback</t>
  </si>
  <si>
    <t>Crack Hitler</t>
  </si>
  <si>
    <t>Crackerman</t>
  </si>
  <si>
    <t>Kretz/R. DeLeo/Weiland</t>
  </si>
  <si>
    <t>Core</t>
  </si>
  <si>
    <t>Stone Temple Pilots</t>
  </si>
  <si>
    <t>Crash Course In Brain Surgery</t>
  </si>
  <si>
    <t>Crazy</t>
  </si>
  <si>
    <t>Steven Tyler, Joe Perry, Desmond Child</t>
  </si>
  <si>
    <t>Crazy Little Thing Called Love</t>
  </si>
  <si>
    <t>Crazy Train</t>
  </si>
  <si>
    <t>B. Daisley, O. Osbourne &amp; R. Rhoads</t>
  </si>
  <si>
    <t>Blizzard of Ozz</t>
  </si>
  <si>
    <t>Creep</t>
  </si>
  <si>
    <t>R. DeLeo/Weiland</t>
  </si>
  <si>
    <t>Creeping Death</t>
  </si>
  <si>
    <t>Apocalyptica</t>
  </si>
  <si>
    <t>Plays Metallica By Four Cellos</t>
  </si>
  <si>
    <t>Ride The Lightning</t>
  </si>
  <si>
    <t>Criança De Domingo</t>
  </si>
  <si>
    <t>Cristina Nº 2</t>
  </si>
  <si>
    <t>Carlos Imperial/Tim Maia</t>
  </si>
  <si>
    <t>Cropduster</t>
  </si>
  <si>
    <t>Matt Cameron</t>
  </si>
  <si>
    <t>Crossfire</t>
  </si>
  <si>
    <t>B. Carter/C. Layton/R. Ellsworth/R. Wynans/T. Shannon</t>
  </si>
  <si>
    <t>In Step</t>
  </si>
  <si>
    <t>Stevie Ray Vaughan &amp; Double Trouble</t>
  </si>
  <si>
    <t>Crossroads</t>
  </si>
  <si>
    <t>Clapton/Robert Johnson Arr: Eric Clapton</t>
  </si>
  <si>
    <t>Crossroads, Pt. 1</t>
  </si>
  <si>
    <t>Crossroads, Pt. 2</t>
  </si>
  <si>
    <t>Crumbs From Your Table</t>
  </si>
  <si>
    <t>Crushing Day</t>
  </si>
  <si>
    <t>Cry For Love</t>
  </si>
  <si>
    <t>Bossi/David Coverdale/Earl Slick</t>
  </si>
  <si>
    <t>Into The Light</t>
  </si>
  <si>
    <t>David Coverdale</t>
  </si>
  <si>
    <t>Cryin'</t>
  </si>
  <si>
    <t>Crying In The Rain</t>
  </si>
  <si>
    <t>Coverdale</t>
  </si>
  <si>
    <t>Crystal Ball</t>
  </si>
  <si>
    <t>Cuando A Noite Vai Chegando</t>
  </si>
  <si>
    <t>Cuando Eu For Pro Ceu</t>
  </si>
  <si>
    <t>Cucamonga</t>
  </si>
  <si>
    <t>Cuckoo For Caca</t>
  </si>
  <si>
    <t>Cuitelinho</t>
  </si>
  <si>
    <t>Folclore</t>
  </si>
  <si>
    <t>Cure</t>
  </si>
  <si>
    <t>James Hetfield, Lars Ulrich</t>
  </si>
  <si>
    <t>Cursed Diamonds</t>
  </si>
  <si>
    <t>Custard Pie</t>
  </si>
  <si>
    <t>Physical Graffiti [Disc 1]</t>
  </si>
  <si>
    <t>Cuyahoga</t>
  </si>
  <si>
    <t>D Note</t>
  </si>
  <si>
    <t>D.O.C.</t>
  </si>
  <si>
    <t>D'Yer Mak'er</t>
  </si>
  <si>
    <t>John Bonham/John Paul Jones</t>
  </si>
  <si>
    <t>Houses Of The Holy</t>
  </si>
  <si>
    <t>Daddy's Gonna Pay For Your Crashed Car</t>
  </si>
  <si>
    <t>Damage Case</t>
  </si>
  <si>
    <t>Clarke/Farren/Kilmister/Tayler</t>
  </si>
  <si>
    <t>Damage Inc.</t>
  </si>
  <si>
    <t>K.Hammett</t>
  </si>
  <si>
    <t>Dança Da Solidão</t>
  </si>
  <si>
    <t>Dance</t>
  </si>
  <si>
    <t>Dance Enquanto é Tempo</t>
  </si>
  <si>
    <t>Janick Gers/Steve Harris</t>
  </si>
  <si>
    <t>Dance the Night Away</t>
  </si>
  <si>
    <t>Dancin´Days</t>
  </si>
  <si>
    <t>Dancing Barefoot</t>
  </si>
  <si>
    <t>Ivan Kral/Patti Smith</t>
  </si>
  <si>
    <t>Dancing Days</t>
  </si>
  <si>
    <t>Jimmy Page/Jimmy Page &amp; Robert Plant/Robert Plant</t>
  </si>
  <si>
    <t>Dancing In The Street</t>
  </si>
  <si>
    <t>Ivy Jo Hunter/Marvin Gaye/William Stevenson</t>
  </si>
  <si>
    <t>Dandelion</t>
  </si>
  <si>
    <t>Daniela</t>
  </si>
  <si>
    <t>Jorge Cardoso/Pierre Onasis</t>
  </si>
  <si>
    <t>Danny Boy, Danny Boy</t>
  </si>
  <si>
    <t>E. Schrody/L. Muggerud</t>
  </si>
  <si>
    <t>Dark Corners</t>
  </si>
  <si>
    <t>Dark Side Of The Cog</t>
  </si>
  <si>
    <t>Jean Paul Maunick</t>
  </si>
  <si>
    <t>Darlene</t>
  </si>
  <si>
    <t>Jimmy Page, Robert Plant, John Bonham, John Paul Jones</t>
  </si>
  <si>
    <t>Das Lied Von Der Erde, Von Der Jugend</t>
  </si>
  <si>
    <t>Gustav Mahler</t>
  </si>
  <si>
    <t>Great Recordings of the Century - Mahler: Das Lied von der Erde</t>
  </si>
  <si>
    <t>Daughter</t>
  </si>
  <si>
    <t>Dave Abbruzzese &amp; Jeff Ament &amp; Stone Gossard &amp; Mike McCready &amp; Eddie Vedder</t>
  </si>
  <si>
    <t>Dave</t>
  </si>
  <si>
    <t>Dazed and Confused</t>
  </si>
  <si>
    <t>Dazed And Confused</t>
  </si>
  <si>
    <t>Jimmy Page/Led Zeppelin</t>
  </si>
  <si>
    <t>De Do Do Do, De Da Da Da</t>
  </si>
  <si>
    <t>De Ja Vu</t>
  </si>
  <si>
    <t>De La Luz</t>
  </si>
  <si>
    <t>De Noite Na Cama</t>
  </si>
  <si>
    <t>De Ouro E Marfim (Live)</t>
  </si>
  <si>
    <t>Dead And Bloated</t>
  </si>
  <si>
    <t>Dead And Broken</t>
  </si>
  <si>
    <t>Sully Erna</t>
  </si>
  <si>
    <t>Dead Horse</t>
  </si>
  <si>
    <t>Dealer</t>
  </si>
  <si>
    <t>Bolin/Coverdale</t>
  </si>
  <si>
    <t>Debra Kadabra</t>
  </si>
  <si>
    <t>Dee</t>
  </si>
  <si>
    <t>R. Rhoads</t>
  </si>
  <si>
    <t>Deep</t>
  </si>
  <si>
    <t>Jeff Ament/Stone Gossard</t>
  </si>
  <si>
    <t>Deep Waters</t>
  </si>
  <si>
    <t>Deeper Underground</t>
  </si>
  <si>
    <t>Toby Smith</t>
  </si>
  <si>
    <t>Deixa</t>
  </si>
  <si>
    <t>Demorou!</t>
  </si>
  <si>
    <t>Denúncia</t>
  </si>
  <si>
    <t>Departure</t>
  </si>
  <si>
    <t>Desafinado</t>
  </si>
  <si>
    <t>Desaforo</t>
  </si>
  <si>
    <t>Desculpe Babe</t>
  </si>
  <si>
    <t>Desire</t>
  </si>
  <si>
    <t>Desordem</t>
  </si>
  <si>
    <t>Charles Gavin/Marcelo Fromer/Sérgio Britto</t>
  </si>
  <si>
    <t>Despertar</t>
  </si>
  <si>
    <t>Andrea Dulbecco</t>
  </si>
  <si>
    <t>Destitute Illusions</t>
  </si>
  <si>
    <t>Derrick McKenzie/Jay Kay/Toby Smith</t>
  </si>
  <si>
    <t>Detroit Rock City</t>
  </si>
  <si>
    <t>Paul Stanley, B. Ezrin</t>
  </si>
  <si>
    <t>Deuce</t>
  </si>
  <si>
    <t>Deuces Are Wild</t>
  </si>
  <si>
    <t>Steven Tyler, Jim Vallance</t>
  </si>
  <si>
    <t>Deus</t>
  </si>
  <si>
    <t>Deus Ex Machina</t>
  </si>
  <si>
    <t>Devil's Dance</t>
  </si>
  <si>
    <t>Dezesseis</t>
  </si>
  <si>
    <t>Dado Villa-Lobos/Marcelo Bonfá</t>
  </si>
  <si>
    <t>Diamante De Mendigo</t>
  </si>
  <si>
    <t>Diamonds And Rust (Live)</t>
  </si>
  <si>
    <t>Didgin' Out</t>
  </si>
  <si>
    <t>Buchanan, Wallis</t>
  </si>
  <si>
    <t>Die Die My Darling</t>
  </si>
  <si>
    <t>Danzig</t>
  </si>
  <si>
    <t>Die Walküre: The Ride of the Valkyries</t>
  </si>
  <si>
    <t>Richard Wagner</t>
  </si>
  <si>
    <t>Wagner: Favourite Overtures</t>
  </si>
  <si>
    <t>Sir Georg Solti &amp; Wiener Philharmoniker</t>
  </si>
  <si>
    <t>Die With Your Boots On</t>
  </si>
  <si>
    <t>Piece Of Mind</t>
  </si>
  <si>
    <t>Die Zauberflöte, K.620: "Der Hölle Rache Kocht in Meinem Herze"</t>
  </si>
  <si>
    <t>Mozart Gala: Famous Arias</t>
  </si>
  <si>
    <t>Sir Georg Solti, Sumi Jo &amp; Wiener Philharmoniker</t>
  </si>
  <si>
    <t>Different World</t>
  </si>
  <si>
    <t>Dig-Dig, Lambe-Lambe (Ao Vivo)</t>
  </si>
  <si>
    <t>Cassiano Costa/Cintia Maviane/J.F./Lucas Costa</t>
  </si>
  <si>
    <t>Diga Lá, Coração</t>
  </si>
  <si>
    <t>Digging The Grave</t>
  </si>
  <si>
    <t>Din Din Wo (Little Child)</t>
  </si>
  <si>
    <t>Habib Koité</t>
  </si>
  <si>
    <t>Muso Ko</t>
  </si>
  <si>
    <t>Habib Koité and Bamada</t>
  </si>
  <si>
    <t>Dindi (Dindi)</t>
  </si>
  <si>
    <t>Dirty Day</t>
  </si>
  <si>
    <t>U2; Bono &amp; Edge, The</t>
  </si>
  <si>
    <t>Dirty Hands</t>
  </si>
  <si>
    <t>Dirty Little Thing</t>
  </si>
  <si>
    <t>Dave Kushner, Duff, Keith Nelson, Matt Sorum, Scott Weiland &amp; Slash</t>
  </si>
  <si>
    <t>Dirty Love</t>
  </si>
  <si>
    <t>Dirty Water Dog</t>
  </si>
  <si>
    <t>Dirty Window</t>
  </si>
  <si>
    <t>Disappearing Act</t>
  </si>
  <si>
    <t>Disarm</t>
  </si>
  <si>
    <t>Disc Jockey Jump</t>
  </si>
  <si>
    <t>Discotheque</t>
  </si>
  <si>
    <t>Bono, The Edge, Adam Clayton, and Larry Mullen</t>
  </si>
  <si>
    <t>Pop</t>
  </si>
  <si>
    <t>Disenchanted Lullaby</t>
  </si>
  <si>
    <t>Disposable Heroes</t>
  </si>
  <si>
    <t>Dissident</t>
  </si>
  <si>
    <t>Distance</t>
  </si>
  <si>
    <t>Karsh Kale/Vishal Vaid</t>
  </si>
  <si>
    <t>Realize</t>
  </si>
  <si>
    <t>Karsh Kale</t>
  </si>
  <si>
    <t>Distractions</t>
  </si>
  <si>
    <t>Diversão</t>
  </si>
  <si>
    <t>Diversity Day</t>
  </si>
  <si>
    <t>Divirta-Se (Saindo Da Sua)</t>
  </si>
  <si>
    <t>Diwali</t>
  </si>
  <si>
    <t>Do It For The Kids</t>
  </si>
  <si>
    <t>Do No Harm</t>
  </si>
  <si>
    <t>Do Nosso Amor</t>
  </si>
  <si>
    <t>Do The Evolution</t>
  </si>
  <si>
    <t>Eddie Vedder &amp; Stone Gossard</t>
  </si>
  <si>
    <t>Do what cha wanna</t>
  </si>
  <si>
    <t>George Duke</t>
  </si>
  <si>
    <t>The Best Of Billy Cobham</t>
  </si>
  <si>
    <t>Billy Cobham</t>
  </si>
  <si>
    <t>Do You Feel Loved</t>
  </si>
  <si>
    <t>Do You Have Other Loves?</t>
  </si>
  <si>
    <t>Do You Like The Way</t>
  </si>
  <si>
    <t>L. Hill</t>
  </si>
  <si>
    <t>Do You Love Me</t>
  </si>
  <si>
    <t>Paul Stanley, B. Ezrin, K. Fowley</t>
  </si>
  <si>
    <t>Paul Stanley, Bob Ezrin, Kim Fowley</t>
  </si>
  <si>
    <t>DOA</t>
  </si>
  <si>
    <t>Doce De Carnaval (Candy All)</t>
  </si>
  <si>
    <t>Quanta Gente Veio ver--Bônus De Carnaval</t>
  </si>
  <si>
    <t>Doesn't Remind Me</t>
  </si>
  <si>
    <t>Dog Eat Dog</t>
  </si>
  <si>
    <t>Dois Índios</t>
  </si>
  <si>
    <t>Dois Pra Lá, Dois Pra Cá</t>
  </si>
  <si>
    <t>Doll</t>
  </si>
  <si>
    <t>Dave, Taylor, Nate, Chris</t>
  </si>
  <si>
    <t>The Colour And The Shape</t>
  </si>
  <si>
    <t>Domingo</t>
  </si>
  <si>
    <t>Sérgio Britto/Toni Bellotto</t>
  </si>
  <si>
    <t>Domino</t>
  </si>
  <si>
    <t>Don't Cry</t>
  </si>
  <si>
    <t>Don't Cry (Original)</t>
  </si>
  <si>
    <t>Don't Damn Me</t>
  </si>
  <si>
    <t>Don't Forget Me</t>
  </si>
  <si>
    <t>Don't Go Away Mad (Just Go Away)</t>
  </si>
  <si>
    <t>Mick Mars/Nikki Sixx</t>
  </si>
  <si>
    <t>Don't Go Back To Rockville</t>
  </si>
  <si>
    <t>Don't Lie To Me</t>
  </si>
  <si>
    <t>David Coverdale/Earl Slick</t>
  </si>
  <si>
    <t>Don't Look Back</t>
  </si>
  <si>
    <t>Don't Look Now</t>
  </si>
  <si>
    <t>Don't Look To The Eyes Of A Stranger</t>
  </si>
  <si>
    <t>Don't Stand so Close to Me</t>
  </si>
  <si>
    <t>Don't Stand So Close to Me '86</t>
  </si>
  <si>
    <t>Don't Stop Me Now</t>
  </si>
  <si>
    <t>Don't Take Your Love From Me</t>
  </si>
  <si>
    <t>Don't Tread On Me</t>
  </si>
  <si>
    <t>Ulrich</t>
  </si>
  <si>
    <t>Black Album</t>
  </si>
  <si>
    <t>Don't You Cry</t>
  </si>
  <si>
    <t>Dona (Roupa Nova)</t>
  </si>
  <si>
    <t>Dosed</t>
  </si>
  <si>
    <t>Double Talkin' Jive</t>
  </si>
  <si>
    <t>Doutor</t>
  </si>
  <si>
    <t>Bino/Da Gama/Toni Garrido</t>
  </si>
  <si>
    <t>Down by the Sea</t>
  </si>
  <si>
    <t>Down By The Seaside</t>
  </si>
  <si>
    <t>Down On The Corner</t>
  </si>
  <si>
    <t>Down Under</t>
  </si>
  <si>
    <t>Downtown</t>
  </si>
  <si>
    <t>Dr. Feelgood</t>
  </si>
  <si>
    <t>Dr. Heckyll &amp; Mr. Jive</t>
  </si>
  <si>
    <t>Drain You</t>
  </si>
  <si>
    <t>Drão</t>
  </si>
  <si>
    <t>Dream Of Mirrors</t>
  </si>
  <si>
    <t>Rock In Rio [CD2]</t>
  </si>
  <si>
    <t>Dreams</t>
  </si>
  <si>
    <t>Edward Van Halen, Alex Van Halen, Michael Anthony,/Edward Van Halen, Alex Van Halen, Michael Anthony, Sammy Hagar</t>
  </si>
  <si>
    <t>Drifter</t>
  </si>
  <si>
    <t>Driver 8</t>
  </si>
  <si>
    <t>Drown</t>
  </si>
  <si>
    <t>Drown Me Slowly</t>
  </si>
  <si>
    <t>Drowning Man</t>
  </si>
  <si>
    <t>Drug Testing</t>
  </si>
  <si>
    <t>Drum Boogie</t>
  </si>
  <si>
    <t>Dude (Looks Like A Lady)</t>
  </si>
  <si>
    <t>Duelists</t>
  </si>
  <si>
    <t>Duende</t>
  </si>
  <si>
    <t>Dujji</t>
  </si>
  <si>
    <t>Dust N' Bones</t>
  </si>
  <si>
    <t>Dwight's Speech</t>
  </si>
  <si>
    <t>Dyers Eve</t>
  </si>
  <si>
    <t>James Hetfield, Lars Ulrich and Kirk Hammett</t>
  </si>
  <si>
    <t>É Fogo</t>
  </si>
  <si>
    <t>É Preciso Saber Viver</t>
  </si>
  <si>
    <t>Erasmo Carlos/Roberto Carlos</t>
  </si>
  <si>
    <t>É que Nessa Encarnação Eu Nasci Manga</t>
  </si>
  <si>
    <t>Lucina/Luli</t>
  </si>
  <si>
    <t>É Uma Partida De Futebol</t>
  </si>
  <si>
    <t>Samuel Rosa</t>
  </si>
  <si>
    <t>O Samba Poconé</t>
  </si>
  <si>
    <t>E Vamos À Luta</t>
  </si>
  <si>
    <t>E-Bow The Letter</t>
  </si>
  <si>
    <t>E.C.T.</t>
  </si>
  <si>
    <t>E.S.P.</t>
  </si>
  <si>
    <t>Earth Mofo</t>
  </si>
  <si>
    <t>Pure Cult: The Best Of The Cult (For Rockers, Ravers, Lovers &amp; Sinners) [UK]</t>
  </si>
  <si>
    <t>Easily</t>
  </si>
  <si>
    <t>Easy</t>
  </si>
  <si>
    <t>Eat The Rich</t>
  </si>
  <si>
    <t>Steven Tyler, Joe Perry, Jim Vallance</t>
  </si>
  <si>
    <t>Echo</t>
  </si>
  <si>
    <t>J. Satriani</t>
  </si>
  <si>
    <t>Eclipse</t>
  </si>
  <si>
    <t>Eclipse Oculto</t>
  </si>
  <si>
    <t>Edge Of The World</t>
  </si>
  <si>
    <t>The Real Thing</t>
  </si>
  <si>
    <t>Edie (Ciao Baby)</t>
  </si>
  <si>
    <t>Eduardo E Mônica</t>
  </si>
  <si>
    <t>Eggtown</t>
  </si>
  <si>
    <t>Ego Tripping Out</t>
  </si>
  <si>
    <t>Eine Kleine Nachtmusik Serenade In G, K. 525: I. Allegro</t>
  </si>
  <si>
    <t>Sir Neville Marriner: A Celebration</t>
  </si>
  <si>
    <t>Academy of St. Martin in the Fields Chamber Ensemble &amp; Sir Neville Marriner</t>
  </si>
  <si>
    <t>El Corazon Manda</t>
  </si>
  <si>
    <t>E.Weiss</t>
  </si>
  <si>
    <t>El Farol</t>
  </si>
  <si>
    <t>Carlos Santana &amp; KC Porter</t>
  </si>
  <si>
    <t>Ela Desapareceu</t>
  </si>
  <si>
    <t>Chico Amaral/Samuel Rosa</t>
  </si>
  <si>
    <t>Ela Disse Adeus</t>
  </si>
  <si>
    <t>Elderly Woman Behind The Counter In A Small Town</t>
  </si>
  <si>
    <t>Eleanor Rigby</t>
  </si>
  <si>
    <t>Electric Eye</t>
  </si>
  <si>
    <t>Electrolite</t>
  </si>
  <si>
    <t>Elevation</t>
  </si>
  <si>
    <t>Elvis Ate America</t>
  </si>
  <si>
    <t>Elza</t>
  </si>
  <si>
    <t>Email Surveillance</t>
  </si>
  <si>
    <t>Emerald</t>
  </si>
  <si>
    <t>Emergency</t>
  </si>
  <si>
    <t>Dufort/Johnson/McAuliffe/Williams</t>
  </si>
  <si>
    <t>Emit Remmus</t>
  </si>
  <si>
    <t>Encontrar Alguém</t>
  </si>
  <si>
    <t>Marco Tulio Lara/Rogerio Flausino</t>
  </si>
  <si>
    <t>End Of Romanticism</t>
  </si>
  <si>
    <t>Rick Strauss</t>
  </si>
  <si>
    <t>Morning Dance</t>
  </si>
  <si>
    <t>End Of The Night</t>
  </si>
  <si>
    <t>End Over End</t>
  </si>
  <si>
    <t>Endgame</t>
  </si>
  <si>
    <t>Endless Deep</t>
  </si>
  <si>
    <t>Engenho De Dentro</t>
  </si>
  <si>
    <t>English Civil War</t>
  </si>
  <si>
    <t>Mick Jones/Traditional arr. Joe Strummer</t>
  </si>
  <si>
    <t>Enough Space</t>
  </si>
  <si>
    <t>Dave Grohl</t>
  </si>
  <si>
    <t>Enquanto O Dia Não Vem</t>
  </si>
  <si>
    <t>Enquanto O Mundo Explode</t>
  </si>
  <si>
    <t>Enslaved</t>
  </si>
  <si>
    <t>Mick Mars/Nikki Sixx/Tommy Lee</t>
  </si>
  <si>
    <t>Enter 77</t>
  </si>
  <si>
    <t>Enter Sandman</t>
  </si>
  <si>
    <t>Entrando Na Sua (Intro)</t>
  </si>
  <si>
    <t>Entre E Ouça</t>
  </si>
  <si>
    <t>Epic</t>
  </si>
  <si>
    <t>Equal Rights Downpresser Man</t>
  </si>
  <si>
    <t>Equinocio</t>
  </si>
  <si>
    <t>Era Uma Vez</t>
  </si>
  <si>
    <t>Arnaldo Anutnes/Branco Mello/Marcelo Fromer/Sergio Brotto/Toni Bellotto</t>
  </si>
  <si>
    <t>Erlkonig, D.328</t>
  </si>
  <si>
    <t>Great Recordings of the Century - Shubert: Schwanengesang, 4 Lieder</t>
  </si>
  <si>
    <t>Gerald Moore</t>
  </si>
  <si>
    <t>Eruption</t>
  </si>
  <si>
    <t>Escape</t>
  </si>
  <si>
    <t>Esotérico</t>
  </si>
  <si>
    <t>Esperando Na Janela</t>
  </si>
  <si>
    <t>Manuca/Raimundinho DoAcordion/Targino Godim</t>
  </si>
  <si>
    <t>Esperando Por Mim</t>
  </si>
  <si>
    <t>Espere Por Mim, Morena</t>
  </si>
  <si>
    <t>Esporrei Na Manivela</t>
  </si>
  <si>
    <t>Esquinas</t>
  </si>
  <si>
    <t>Essa Moça Ta Diferente</t>
  </si>
  <si>
    <t>Esse Cara</t>
  </si>
  <si>
    <t>Esta É A Canção</t>
  </si>
  <si>
    <t>Estranged</t>
  </si>
  <si>
    <t>Estrela (Live)</t>
  </si>
  <si>
    <t>Etnia</t>
  </si>
  <si>
    <t>Étude 1, In C Major - Preludio (Presto) - Liszt</t>
  </si>
  <si>
    <t>Liszt - 12 Études D'Execution Transcendante</t>
  </si>
  <si>
    <t>Michele Campanella</t>
  </si>
  <si>
    <t>Eu Amo Você</t>
  </si>
  <si>
    <t>Eu Apenas Queria Que Voçê Soubesse</t>
  </si>
  <si>
    <t>Eu Disse A Ela</t>
  </si>
  <si>
    <t>Eu E Ela</t>
  </si>
  <si>
    <t>Eu So Queria Sumir</t>
  </si>
  <si>
    <t>Eu Sou Neguinha (Ao Vivo)</t>
  </si>
  <si>
    <t>Eu Também Quero Beijar</t>
  </si>
  <si>
    <t>Fausto Nilo/Moraes Moreira/Pepeu Gomes</t>
  </si>
  <si>
    <t>Eu Te Devoro</t>
  </si>
  <si>
    <t>Eu Vim Da Bahia - Live</t>
  </si>
  <si>
    <t>Even Better Than The Real Thing</t>
  </si>
  <si>
    <t>Even Flow</t>
  </si>
  <si>
    <t>Evenflow</t>
  </si>
  <si>
    <t>Everlasting Love</t>
  </si>
  <si>
    <t>Buzz Cason/Mac Gayden</t>
  </si>
  <si>
    <t>Everlong</t>
  </si>
  <si>
    <t>Every Breath You Take</t>
  </si>
  <si>
    <t>Every Little Thing She Does is Magic</t>
  </si>
  <si>
    <t>Every Man for Himself</t>
  </si>
  <si>
    <t>Every Time I Look At You</t>
  </si>
  <si>
    <t>Paul Stanley, Vincent Cusano</t>
  </si>
  <si>
    <t>Everybody Hates Hugo</t>
  </si>
  <si>
    <t>Everything I Need</t>
  </si>
  <si>
    <t>Everything's Ruined</t>
  </si>
  <si>
    <t>Evidence</t>
  </si>
  <si>
    <t>Evil Dick</t>
  </si>
  <si>
    <t>Evil Walks</t>
  </si>
  <si>
    <t>Evil Ways</t>
  </si>
  <si>
    <t>Santana Live</t>
  </si>
  <si>
    <t>Evil Woman</t>
  </si>
  <si>
    <t>Exodus (Part 1)</t>
  </si>
  <si>
    <t>Exodus (Part 2) [Season Finale]</t>
  </si>
  <si>
    <t>Exodus (Part 3) [Season Finale]</t>
  </si>
  <si>
    <t>Exodus, Pt. 1</t>
  </si>
  <si>
    <t>Exodus, Pt. 2</t>
  </si>
  <si>
    <t>Experiment In Terra</t>
  </si>
  <si>
    <t>Exploder</t>
  </si>
  <si>
    <t>Exposé</t>
  </si>
  <si>
    <t>Expresso 2222</t>
  </si>
  <si>
    <t>Extra</t>
  </si>
  <si>
    <t>Extraordinary Girl</t>
  </si>
  <si>
    <t>Eye</t>
  </si>
  <si>
    <t>Eye Of The Beholder</t>
  </si>
  <si>
    <t>Face In The Sand</t>
  </si>
  <si>
    <t>Fade To Black</t>
  </si>
  <si>
    <t>Failling</t>
  </si>
  <si>
    <t>Fairground</t>
  </si>
  <si>
    <t>Fairies Wear Boots</t>
  </si>
  <si>
    <t>Faixa Amarela</t>
  </si>
  <si>
    <t>Beto Gogo/Jessé Pai/Luiz Carlos/Zeca Pagodinho</t>
  </si>
  <si>
    <t>Falamansa Song</t>
  </si>
  <si>
    <t>Falando De Amor</t>
  </si>
  <si>
    <t>Falar A Verdade</t>
  </si>
  <si>
    <t>Bino/Da Gama/Ras Bernardo</t>
  </si>
  <si>
    <t>Fall On Me</t>
  </si>
  <si>
    <t>Fall To Pieces</t>
  </si>
  <si>
    <t>Falling in Circles</t>
  </si>
  <si>
    <t>Falling To Pieces</t>
  </si>
  <si>
    <t>Fallout</t>
  </si>
  <si>
    <t>Faltando Um Pedaço</t>
  </si>
  <si>
    <t>Família</t>
  </si>
  <si>
    <t>Fanfare for the Common Man</t>
  </si>
  <si>
    <t>Aaron Copland</t>
  </si>
  <si>
    <t>A Copland Celebration, Vol. I</t>
  </si>
  <si>
    <t>Aaron Copland &amp; London Symphony Orchestra</t>
  </si>
  <si>
    <t>Fantasia On Greensleeves</t>
  </si>
  <si>
    <t>Ralph Vaughan Williams</t>
  </si>
  <si>
    <t>The World of Classical Favourites</t>
  </si>
  <si>
    <t>Academy of St. Martin in the Fields &amp; Sir Neville Marriner</t>
  </si>
  <si>
    <t>Faraó Divindade Do Egito</t>
  </si>
  <si>
    <t>Faroeste Caboclo</t>
  </si>
  <si>
    <t>Fascinação</t>
  </si>
  <si>
    <t>Fast And Loose</t>
  </si>
  <si>
    <t>Fast As a Shark</t>
  </si>
  <si>
    <t>F. Baltes, S. Kaufman, U. Dirkscneider &amp; W. Hoffman</t>
  </si>
  <si>
    <t>Restless and Wild</t>
  </si>
  <si>
    <t>Accept</t>
  </si>
  <si>
    <t>Fat Bottomed Girls</t>
  </si>
  <si>
    <t>May, Brian</t>
  </si>
  <si>
    <t>Fates Warning</t>
  </si>
  <si>
    <t>No Prayer For The Dying</t>
  </si>
  <si>
    <t>Fato Consumado</t>
  </si>
  <si>
    <t>Fé Cega, Faca Amolada</t>
  </si>
  <si>
    <t>Milton Nascimento, Ronaldo Bastos</t>
  </si>
  <si>
    <t>Fear Is The Key</t>
  </si>
  <si>
    <t>February Stars</t>
  </si>
  <si>
    <t>Feel It</t>
  </si>
  <si>
    <t>E. Schrody/R. Medrano</t>
  </si>
  <si>
    <t>Feel Your Love Tonight</t>
  </si>
  <si>
    <t>Feira Moderna</t>
  </si>
  <si>
    <t>Beto Guedes/Fernando Brant/L Borges</t>
  </si>
  <si>
    <t>Feirinha da Pavuna/Luz do Repente/Bagaço da Laranja</t>
  </si>
  <si>
    <t>Arlindo Cruz/Franco/Marquinhos PQD/Negro, Jovelina Pérolo/Zeca Pagodinho</t>
  </si>
  <si>
    <t>Felicidade Urgente</t>
  </si>
  <si>
    <t>Fell On Black Days</t>
  </si>
  <si>
    <t>Férias</t>
  </si>
  <si>
    <t>Fica</t>
  </si>
  <si>
    <t>Fight Fire With Fire</t>
  </si>
  <si>
    <t>Fight From The Inside</t>
  </si>
  <si>
    <t>Taylor</t>
  </si>
  <si>
    <t>Filho Maravilha</t>
  </si>
  <si>
    <t>Finally Forever</t>
  </si>
  <si>
    <t>Finding My Way</t>
  </si>
  <si>
    <t>Fire</t>
  </si>
  <si>
    <t>Fire + Water</t>
  </si>
  <si>
    <t>Fire Fire</t>
  </si>
  <si>
    <t>Fire In Space</t>
  </si>
  <si>
    <t>Fire In The Basement</t>
  </si>
  <si>
    <t>Blackmore, Glover, Turner, Lord, Paice</t>
  </si>
  <si>
    <t>Fire In The Head</t>
  </si>
  <si>
    <t>Fire in the Hole</t>
  </si>
  <si>
    <t>Fire Woman</t>
  </si>
  <si>
    <t>Firmamento</t>
  </si>
  <si>
    <t>Bino Farias/Da Gama/Henry Lawes/Lazão/Toni Garrido/Winston Foser-Vers</t>
  </si>
  <si>
    <t>Harry Lawes/Winston Foster-Vers</t>
  </si>
  <si>
    <t>First Time I Met The Blues</t>
  </si>
  <si>
    <t>Eurreal Montgomery</t>
  </si>
  <si>
    <t>The Best Of Buddy Guy - The Millenium Collection</t>
  </si>
  <si>
    <t>Buddy Guy</t>
  </si>
  <si>
    <t>Five Years Gone</t>
  </si>
  <si>
    <t>Fixxxer</t>
  </si>
  <si>
    <t>Flash</t>
  </si>
  <si>
    <t>Flash of The Blade</t>
  </si>
  <si>
    <t>Dickinson</t>
  </si>
  <si>
    <t>Flashes Before Your Eyes</t>
  </si>
  <si>
    <t>Flight Of Icarus</t>
  </si>
  <si>
    <t>Flight Of The Icarus</t>
  </si>
  <si>
    <t>Flight Of The Rat</t>
  </si>
  <si>
    <t>Flip The Switch</t>
  </si>
  <si>
    <t>Flor De Lis</t>
  </si>
  <si>
    <t>Flor Do Futuro</t>
  </si>
  <si>
    <t>Flores</t>
  </si>
  <si>
    <t>Flower</t>
  </si>
  <si>
    <t>Chris Cornell/Kim Thayil</t>
  </si>
  <si>
    <t>Fly Away</t>
  </si>
  <si>
    <t>Fly By Night</t>
  </si>
  <si>
    <t>Fly Me To The Moon</t>
  </si>
  <si>
    <t>bart howard</t>
  </si>
  <si>
    <t>Flying High Again</t>
  </si>
  <si>
    <t>L. Kerslake, O. Osbourne, R. Daisley &amp; R. Rhoads</t>
  </si>
  <si>
    <t>Diary of a Madman (Remastered)</t>
  </si>
  <si>
    <t>O. Osbourne, R. Daisley, R. Rhoads, L. Kerslake</t>
  </si>
  <si>
    <t>Fogo De Palha</t>
  </si>
  <si>
    <t>Folhas Secas</t>
  </si>
  <si>
    <t>Fool For Your Loving</t>
  </si>
  <si>
    <t>Marsden/Moody</t>
  </si>
  <si>
    <t>Fool In The Rain</t>
  </si>
  <si>
    <t>Jimmy Page, Robert Plant &amp; John Paul Jones</t>
  </si>
  <si>
    <t>Fools</t>
  </si>
  <si>
    <t>For Once In My Life</t>
  </si>
  <si>
    <t>orlando murden/ronald miller</t>
  </si>
  <si>
    <t>For the Greater Good of God</t>
  </si>
  <si>
    <t>For Those About To Rock (We Salute You)</t>
  </si>
  <si>
    <t>For Whom The Bell Tolls</t>
  </si>
  <si>
    <t>For Your Babies</t>
  </si>
  <si>
    <t>For Your Life</t>
  </si>
  <si>
    <t>Fora Da Ordem</t>
  </si>
  <si>
    <t>Forgiven</t>
  </si>
  <si>
    <t>Formigueiro</t>
  </si>
  <si>
    <t>Formosa</t>
  </si>
  <si>
    <t>Forró De Tóquio</t>
  </si>
  <si>
    <t>Fortunate Son</t>
  </si>
  <si>
    <t>Fortunes Of War</t>
  </si>
  <si>
    <t>Fortuneteller</t>
  </si>
  <si>
    <t>Forty Days (Com DJ Hum)</t>
  </si>
  <si>
    <t>Forty Days Instrumental</t>
  </si>
  <si>
    <t>Fotografia</t>
  </si>
  <si>
    <t>Four Sticks</t>
  </si>
  <si>
    <t>Four Walled World</t>
  </si>
  <si>
    <t>Foxy Lady</t>
  </si>
  <si>
    <t>Frantic</t>
  </si>
  <si>
    <t>Free Me</t>
  </si>
  <si>
    <t>Free Speech For The Dumb</t>
  </si>
  <si>
    <t>Molaney/Morris/Roberts/Wainwright</t>
  </si>
  <si>
    <t>Freedom For My People</t>
  </si>
  <si>
    <t>Mabins, Macie/Magee, Sterling/Robinson, Bobby</t>
  </si>
  <si>
    <t>Freedom Of Speech</t>
  </si>
  <si>
    <t>Freestyle Love</t>
  </si>
  <si>
    <t>Freewheel Burning</t>
  </si>
  <si>
    <t>Freewill</t>
  </si>
  <si>
    <t>Fried Neckbones And Home Fries</t>
  </si>
  <si>
    <t>W.Correa</t>
  </si>
  <si>
    <t>Friend Of A Friend</t>
  </si>
  <si>
    <t>Friends</t>
  </si>
  <si>
    <t>Friends Will Be Friends</t>
  </si>
  <si>
    <t>Freddie Mercury &amp; John Deacon</t>
  </si>
  <si>
    <t>From Afar</t>
  </si>
  <si>
    <t>From Here To Eternity</t>
  </si>
  <si>
    <t>From Out Of Nowhere</t>
  </si>
  <si>
    <t>Fuel</t>
  </si>
  <si>
    <t>Fullgás</t>
  </si>
  <si>
    <t>Funk de Bamba</t>
  </si>
  <si>
    <t>Funk De Bamba (Com Fernanda Abreu)</t>
  </si>
  <si>
    <t>Funk Hum</t>
  </si>
  <si>
    <t>Funky Monks</t>
  </si>
  <si>
    <t>Funky Piano</t>
  </si>
  <si>
    <t>Further Instructions</t>
  </si>
  <si>
    <t>Futureal</t>
  </si>
  <si>
    <t>Blaze Bayley/Steve Harris</t>
  </si>
  <si>
    <t>FX</t>
  </si>
  <si>
    <t>Gallows Pole</t>
  </si>
  <si>
    <t>Gangland</t>
  </si>
  <si>
    <t>Adrian Smith/Clive Burr/Steve Harris</t>
  </si>
  <si>
    <t>Garden</t>
  </si>
  <si>
    <t>Garden of Eden</t>
  </si>
  <si>
    <t>Garota De Ipanema</t>
  </si>
  <si>
    <t>Garota de Ipanema (Dick Farney)</t>
  </si>
  <si>
    <t>Garota Nacional</t>
  </si>
  <si>
    <t>Garotas do Brasil</t>
  </si>
  <si>
    <t>Garay, Ricardo Engels/Luca Predabom/Ludwig, Carlos Henrique/Maurício Vieira</t>
  </si>
  <si>
    <t>Gasoline</t>
  </si>
  <si>
    <t>Gatas Extraordinárias</t>
  </si>
  <si>
    <t>Gates Of Tomorrow</t>
  </si>
  <si>
    <t>Bruce Dickinson/Janick Gers/Steve Harris</t>
  </si>
  <si>
    <t>Gates Of Urizen</t>
  </si>
  <si>
    <t>Gavioes 2001</t>
  </si>
  <si>
    <t>Gay Witch Hunt</t>
  </si>
  <si>
    <t>Geek Stink Breath</t>
  </si>
  <si>
    <t>Generique</t>
  </si>
  <si>
    <t>Genesis</t>
  </si>
  <si>
    <t>Genghis Khan</t>
  </si>
  <si>
    <t>Geni E O Zepelim</t>
  </si>
  <si>
    <t>Geração Coca-Cola</t>
  </si>
  <si>
    <t>Geração Coca-Cola (Ao Vivo)</t>
  </si>
  <si>
    <t>Get Down, Make Love</t>
  </si>
  <si>
    <t>Mercury</t>
  </si>
  <si>
    <t>Get In The Ring</t>
  </si>
  <si>
    <t>Get Me Outta Here</t>
  </si>
  <si>
    <t>C. Cester/N. Cester</t>
  </si>
  <si>
    <t>Get My Hands On Some Lovin'</t>
  </si>
  <si>
    <t>Get Off Of My Cloud</t>
  </si>
  <si>
    <t>Get On The Good Foot</t>
  </si>
  <si>
    <t>Fred Wesley/James Brown/Joseph Mims</t>
  </si>
  <si>
    <t>Get On The Snake</t>
  </si>
  <si>
    <t>Get On Top</t>
  </si>
  <si>
    <t>Get Out</t>
  </si>
  <si>
    <t>Get Right</t>
  </si>
  <si>
    <t>Get Up</t>
  </si>
  <si>
    <t>Green</t>
  </si>
  <si>
    <t>Get Up (I Feel Like Being A) Sex Machine</t>
  </si>
  <si>
    <t>Bobby Byrd/James Brown/Ron Lenhoff</t>
  </si>
  <si>
    <t>Get Up Offa That Thing</t>
  </si>
  <si>
    <t>Deanna Brown/Deidra Jenkins/Yamma Brown</t>
  </si>
  <si>
    <t>Get What You Need</t>
  </si>
  <si>
    <t>C. Cester/C. Muncey/N. Cester</t>
  </si>
  <si>
    <t>Getaway Car</t>
  </si>
  <si>
    <t>Gettin' Tighter</t>
  </si>
  <si>
    <t>Bolin/Hughes</t>
  </si>
  <si>
    <t>Ghandi (Live)</t>
  </si>
  <si>
    <t>Ghost</t>
  </si>
  <si>
    <t>Ghost Of The Navigator</t>
  </si>
  <si>
    <t>Ghosts</t>
  </si>
  <si>
    <t>Gimme Some Truth</t>
  </si>
  <si>
    <t>Gimmie Shelters</t>
  </si>
  <si>
    <t>Girassol</t>
  </si>
  <si>
    <t>Bino Farias/Da Gama/Lazão/Pedro Luis/Toni Garrido</t>
  </si>
  <si>
    <t>Girl From A Pawnshop</t>
  </si>
  <si>
    <t>Girls, Girls, Girls</t>
  </si>
  <si>
    <t>Give It Away</t>
  </si>
  <si>
    <t>Give Me Love</t>
  </si>
  <si>
    <t>Give Me Novacaine</t>
  </si>
  <si>
    <t>Give Peace a Chance</t>
  </si>
  <si>
    <t>Given To Fly</t>
  </si>
  <si>
    <t>Giz</t>
  </si>
  <si>
    <t>Glitter</t>
  </si>
  <si>
    <t>Bryan Adams/Nikki Sixx/Scott Humphrey</t>
  </si>
  <si>
    <t>Glorified G</t>
  </si>
  <si>
    <t>Go</t>
  </si>
  <si>
    <t>Go Back</t>
  </si>
  <si>
    <t>Go Down</t>
  </si>
  <si>
    <t>Go West</t>
  </si>
  <si>
    <t>God</t>
  </si>
  <si>
    <t>God Gave Rock 'n' Roll To You</t>
  </si>
  <si>
    <t>Paul Stanley, Gene Simmons, Rus Ballard, Bob Ezrin</t>
  </si>
  <si>
    <t>God Of Thunder</t>
  </si>
  <si>
    <t>God Part II</t>
  </si>
  <si>
    <t>Goin' Blind</t>
  </si>
  <si>
    <t>Gene Simmons, S. Coronel</t>
  </si>
  <si>
    <t>Gene Simmons, Stephen Coronel</t>
  </si>
  <si>
    <t>Going Down / Highway Star</t>
  </si>
  <si>
    <t>Gillan/Glover/Lord/Nix - Blackmore/Paice</t>
  </si>
  <si>
    <t>The Final Concerts (Disc 2)</t>
  </si>
  <si>
    <t>Going To California</t>
  </si>
  <si>
    <t>Gone</t>
  </si>
  <si>
    <t>Gonna Give Her All The Love I've Got</t>
  </si>
  <si>
    <t>Barrett Strong/Norman Whitfield</t>
  </si>
  <si>
    <t>Gonna Keep On Tryin' Till I Win Your Love</t>
  </si>
  <si>
    <t>Good Golly Miss Molly</t>
  </si>
  <si>
    <t>Little Richard</t>
  </si>
  <si>
    <t>Good Old-Fashioned Lover Boy</t>
  </si>
  <si>
    <t>Good Riddance (Time Of Your Life)</t>
  </si>
  <si>
    <t>Good Times Bad Times</t>
  </si>
  <si>
    <t>Goodbye To Romance</t>
  </si>
  <si>
    <t>Gostava Tanto De Você</t>
  </si>
  <si>
    <t>Got That Feeling</t>
  </si>
  <si>
    <t>Mike Patton</t>
  </si>
  <si>
    <t>Gota D'água</t>
  </si>
  <si>
    <t>Grace</t>
  </si>
  <si>
    <t>Gran Circo</t>
  </si>
  <si>
    <t>Milton Nascimento, Márcio Borges</t>
  </si>
  <si>
    <t>Grande Rio</t>
  </si>
  <si>
    <t>Carlos Santos/Ciro/Claudio Russo/Zé Luiz</t>
  </si>
  <si>
    <t>Greasy Grass River</t>
  </si>
  <si>
    <t>Green Disease</t>
  </si>
  <si>
    <t>Green Grow The Rushes</t>
  </si>
  <si>
    <t>Green River</t>
  </si>
  <si>
    <t>Greetings from Earth, Pt. 1</t>
  </si>
  <si>
    <t>Greetings from Earth, Pt. 2</t>
  </si>
  <si>
    <t>Grief Counseling</t>
  </si>
  <si>
    <t>Grito De Alerta</t>
  </si>
  <si>
    <t>Groovus Interruptus</t>
  </si>
  <si>
    <t>Jim Beard</t>
  </si>
  <si>
    <t>Grow Old With Me</t>
  </si>
  <si>
    <t>Guanabara</t>
  </si>
  <si>
    <t>Guess Who's Back</t>
  </si>
  <si>
    <t>Gypsy</t>
  </si>
  <si>
    <t>Coverdale/Hughes/Lord/Paice</t>
  </si>
  <si>
    <t>Kevin Robinson</t>
  </si>
  <si>
    <t>Gyroscope</t>
  </si>
  <si>
    <t>Há Quanto Tempo</t>
  </si>
  <si>
    <t>Há Tempos</t>
  </si>
  <si>
    <t>Hail, Hail</t>
  </si>
  <si>
    <t>Stone Gossard &amp; Eddie Vedder &amp; Jeff Ament &amp; Mike McCready</t>
  </si>
  <si>
    <t>Hairshirt</t>
  </si>
  <si>
    <t>Half A World Away</t>
  </si>
  <si>
    <t>Half The Man</t>
  </si>
  <si>
    <t>The Return Of The Space Cowboy</t>
  </si>
  <si>
    <t>Hallelujah Here She Comes</t>
  </si>
  <si>
    <t>Hallowed Be Thy Name</t>
  </si>
  <si>
    <t>Hallowed Be Thy Name (Live) [Non Album Bonus Track]</t>
  </si>
  <si>
    <t>Halloween</t>
  </si>
  <si>
    <t>Halo</t>
  </si>
  <si>
    <t>Hammer To Fall</t>
  </si>
  <si>
    <t>Brian May</t>
  </si>
  <si>
    <t>Hand In My Pocket</t>
  </si>
  <si>
    <t>Hands All Over</t>
  </si>
  <si>
    <t>Hang 'Em High</t>
  </si>
  <si>
    <t>Happy Jack</t>
  </si>
  <si>
    <t>Happy Trails</t>
  </si>
  <si>
    <t>Dale Evans</t>
  </si>
  <si>
    <t>Hard Lovin' Man</t>
  </si>
  <si>
    <t>Hard Luck Woman</t>
  </si>
  <si>
    <t>Hard To Handle</t>
  </si>
  <si>
    <t>A.Isbell/A.Jones/O.Redding</t>
  </si>
  <si>
    <t>Harvester Of Sorrow</t>
  </si>
  <si>
    <t>James Hetfield and Lars Ulrich</t>
  </si>
  <si>
    <t>Hats Off To (Roy) Harper</t>
  </si>
  <si>
    <t>Have It All</t>
  </si>
  <si>
    <t>Have You Ever Needed Someone So Bad</t>
  </si>
  <si>
    <t>Have You Ever Seen The Rain?</t>
  </si>
  <si>
    <t>Hawkmoon 269</t>
  </si>
  <si>
    <t>He Can Only Hold Her</t>
  </si>
  <si>
    <t>Richard Poindexter &amp; Robert Poindexter</t>
  </si>
  <si>
    <t>Head Over Feet</t>
  </si>
  <si>
    <t>Heading Out To The Highway (Live)</t>
  </si>
  <si>
    <t>Headlong</t>
  </si>
  <si>
    <t>Headspace</t>
  </si>
  <si>
    <t>Health Care</t>
  </si>
  <si>
    <t>Heart In Your Hand</t>
  </si>
  <si>
    <t>Heart Of Gold</t>
  </si>
  <si>
    <t>Heart Of Lothian: Wide Boy / Curtain Call</t>
  </si>
  <si>
    <t>Heart Of Soul</t>
  </si>
  <si>
    <t>Heart Of Stone</t>
  </si>
  <si>
    <t>Heart-Shaped Box</t>
  </si>
  <si>
    <t>Heartbreaker</t>
  </si>
  <si>
    <t>John Bonham/John Paul Jones/Robert Plant</t>
  </si>
  <si>
    <t>Jimmy Page, Robert Plant, John Paul Jones, John Bonham</t>
  </si>
  <si>
    <t>Heartland</t>
  </si>
  <si>
    <t>Hearts and Minds</t>
  </si>
  <si>
    <t>Heaven Can Wait</t>
  </si>
  <si>
    <t>Heaven Coming Down</t>
  </si>
  <si>
    <t>Heaven Help</t>
  </si>
  <si>
    <t>Gerry DeVeaux/Terry Britten</t>
  </si>
  <si>
    <t>Heaven Is</t>
  </si>
  <si>
    <t>Heaven's Dead</t>
  </si>
  <si>
    <t>Heavy Love Affair</t>
  </si>
  <si>
    <t>Heliopolis</t>
  </si>
  <si>
    <t>Jay Beckenstein</t>
  </si>
  <si>
    <t>Hell</t>
  </si>
  <si>
    <t>Hell Ain't A Bad Place To Be</t>
  </si>
  <si>
    <t>Hello Mary Lou</t>
  </si>
  <si>
    <t>Help Help</t>
  </si>
  <si>
    <t>Help Yourself</t>
  </si>
  <si>
    <t>Freddy James, Jimmy hogarth &amp; Larry Stock</t>
  </si>
  <si>
    <t>Helpless</t>
  </si>
  <si>
    <t>Bill Gould/Mike Bordin/Mike Patton</t>
  </si>
  <si>
    <t>Helter Skelter</t>
  </si>
  <si>
    <t>Lennon, John/McCartney, Paul</t>
  </si>
  <si>
    <t>Hemp Family</t>
  </si>
  <si>
    <t>Here I Am (Come And Take Me)</t>
  </si>
  <si>
    <t>Here I Go Again</t>
  </si>
  <si>
    <t>Marsden</t>
  </si>
  <si>
    <t>Here's To The Atom Bomb</t>
  </si>
  <si>
    <t>Hereditário</t>
  </si>
  <si>
    <t>Hero</t>
  </si>
  <si>
    <t>Hero Of The Day</t>
  </si>
  <si>
    <t>Hey America</t>
  </si>
  <si>
    <t>Addie William Jones/Nat Jones</t>
  </si>
  <si>
    <t>Hey Cisco</t>
  </si>
  <si>
    <t>Hey Hey</t>
  </si>
  <si>
    <t>Big Bill Broonzy</t>
  </si>
  <si>
    <t>Hey Joe</t>
  </si>
  <si>
    <t>Billy Roberts</t>
  </si>
  <si>
    <t>Hey Tonight</t>
  </si>
  <si>
    <t>Hey, Johnny Park!</t>
  </si>
  <si>
    <t>High Ball Shooter</t>
  </si>
  <si>
    <t>D.Coverdale/G.Hughes/Glenn Hughes/I.Paice/Ian Paice/J.Lord/John Lord/R.Blackmore/Ritchie Blackmore</t>
  </si>
  <si>
    <t>Stormbringer</t>
  </si>
  <si>
    <t>High Head Blues</t>
  </si>
  <si>
    <t>Higher Ground</t>
  </si>
  <si>
    <t>Highway Chile</t>
  </si>
  <si>
    <t>Highway Star</t>
  </si>
  <si>
    <t>Ian Gillan/Ian Paice/Jon Lord/Ritchie Blckmore/Roger Glover</t>
  </si>
  <si>
    <t>Machine Head</t>
  </si>
  <si>
    <t>Hill of the Skull</t>
  </si>
  <si>
    <t>Hip Hop Rio</t>
  </si>
  <si>
    <t>Hiros</t>
  </si>
  <si>
    <t>Hit The Lights</t>
  </si>
  <si>
    <t>Hitchin' A Ride</t>
  </si>
  <si>
    <t>Hitsville UK</t>
  </si>
  <si>
    <t>Hold On</t>
  </si>
  <si>
    <t>D.Coverdal/G.Hughes/Glenn Hughes/I.Paice/Ian Paice/J.Lord/John Lord</t>
  </si>
  <si>
    <t>Holding Back The Years</t>
  </si>
  <si>
    <t>Mick Hucknall and Neil Moss</t>
  </si>
  <si>
    <t>Holiday</t>
  </si>
  <si>
    <t>Holier Than Thou</t>
  </si>
  <si>
    <t>Holy Man</t>
  </si>
  <si>
    <t>D.Coverdale/G.Hughes/Glenn Hughes/J.Lord/John Lord</t>
  </si>
  <si>
    <t>Holy Smoke</t>
  </si>
  <si>
    <t>Bruce Dickinson/Steve Harris</t>
  </si>
  <si>
    <t>Home Sick Home</t>
  </si>
  <si>
    <t>Home Sweet Home</t>
  </si>
  <si>
    <t>Nikki Sixx/Tommy Lee/Vince Neil</t>
  </si>
  <si>
    <t>Homecoming</t>
  </si>
  <si>
    <t>Homecoming / The Death Of St. Jimmy / East 12th St. / Nobody Likes You / Rock And Roll Girlfriend / We're Coming Home Again</t>
  </si>
  <si>
    <t>Mike Dirnt/Tré Cool</t>
  </si>
  <si>
    <t>Homely Girl</t>
  </si>
  <si>
    <t>Homem Primata</t>
  </si>
  <si>
    <t>Homem Primata (Vinheta)</t>
  </si>
  <si>
    <t>Honolulu</t>
  </si>
  <si>
    <t>Hooked Up</t>
  </si>
  <si>
    <t>Hooks In You</t>
  </si>
  <si>
    <t>Hot Dog</t>
  </si>
  <si>
    <t>Jimmy Page &amp; Robert Plant</t>
  </si>
  <si>
    <t>Hot Girl</t>
  </si>
  <si>
    <t>Hot Pants Pt.1</t>
  </si>
  <si>
    <t>Fred Wesley/James Brown</t>
  </si>
  <si>
    <t>Hot Rockin'</t>
  </si>
  <si>
    <t>Hots On For Nowhere</t>
  </si>
  <si>
    <t>House And The Rising Sun</t>
  </si>
  <si>
    <t>E. Schrody/J. Vasquez/L. Dimant</t>
  </si>
  <si>
    <t>House Of Love</t>
  </si>
  <si>
    <t>House Of Pain Anthem</t>
  </si>
  <si>
    <t>House of the Rising Sun</t>
  </si>
  <si>
    <t>How High The Moon</t>
  </si>
  <si>
    <t>How Many More Times</t>
  </si>
  <si>
    <t>Chester Burnett/Jimmy Page/John Bonham/John Paul Jones/Robert Plant</t>
  </si>
  <si>
    <t>How Many Say I</t>
  </si>
  <si>
    <t>How The West Was Won And Where It Got Us</t>
  </si>
  <si>
    <t>How to Stop an Exploding Man</t>
  </si>
  <si>
    <t>Humans Being</t>
  </si>
  <si>
    <t>Hunger Strike</t>
  </si>
  <si>
    <t>Hush</t>
  </si>
  <si>
    <t>South</t>
  </si>
  <si>
    <t>Hyperconectividade</t>
  </si>
  <si>
    <t>Hypnotize</t>
  </si>
  <si>
    <t>Hysteria</t>
  </si>
  <si>
    <t>I Am</t>
  </si>
  <si>
    <t>I Am Mine</t>
  </si>
  <si>
    <t>I am the Highway</t>
  </si>
  <si>
    <t>I Believe</t>
  </si>
  <si>
    <t>I Belong To You</t>
  </si>
  <si>
    <t>I Can See For Miles</t>
  </si>
  <si>
    <t>I Can't Explain</t>
  </si>
  <si>
    <t>I Can't Quit You Baby</t>
  </si>
  <si>
    <t>Willie Dixon</t>
  </si>
  <si>
    <t>I Can't Quit You Baby(2)</t>
  </si>
  <si>
    <t>I Can't Remember</t>
  </si>
  <si>
    <t>Jerry Cantrell, Layne Staley</t>
  </si>
  <si>
    <t>I Can't Stand It</t>
  </si>
  <si>
    <t>I Could Die For You</t>
  </si>
  <si>
    <t>I Could Have Lied</t>
  </si>
  <si>
    <t>I Do</t>
  </si>
  <si>
    <t>I Don't Know</t>
  </si>
  <si>
    <t>I Don't Know What To Do With Myself</t>
  </si>
  <si>
    <t>I Don't Live Today</t>
  </si>
  <si>
    <t>I Don't Wanna Be Kissed (By Anyone But You)</t>
  </si>
  <si>
    <t>H. Spina, J. Elliott</t>
  </si>
  <si>
    <t>I Don't Wanna Be Kissed (By Anyone But You) (Alternate Take)</t>
  </si>
  <si>
    <t>I Feel Free</t>
  </si>
  <si>
    <t>Bruce/Clapton</t>
  </si>
  <si>
    <t>I Feel Good (I Got You) - Sossego</t>
  </si>
  <si>
    <t>James Brown/Tim Maia</t>
  </si>
  <si>
    <t>I Fought The Law</t>
  </si>
  <si>
    <t>Sonny Curtis</t>
  </si>
  <si>
    <t>I Get A Kick Out Of You</t>
  </si>
  <si>
    <t>cole porter</t>
  </si>
  <si>
    <t>I Go Wild</t>
  </si>
  <si>
    <t>I Got You (I Feel Good)</t>
  </si>
  <si>
    <t>I Guess You're Right</t>
  </si>
  <si>
    <t>Darius "Take One" Minwalla/Jon Auer/Ken Stringfellow/Matt Harris</t>
  </si>
  <si>
    <t>Every Kind of Light</t>
  </si>
  <si>
    <t>The Posies</t>
  </si>
  <si>
    <t>I Heard It Through The Grapevine</t>
  </si>
  <si>
    <t>Whitfield-Strong</t>
  </si>
  <si>
    <t>I Heard Love Is Blind</t>
  </si>
  <si>
    <t>I Ka Barra (Your Work)</t>
  </si>
  <si>
    <t>I Know Somethin (Bout You)</t>
  </si>
  <si>
    <t>I Like Dirt</t>
  </si>
  <si>
    <t>I Looked At You</t>
  </si>
  <si>
    <t>I Need Love</t>
  </si>
  <si>
    <t>I Put A Spell On You</t>
  </si>
  <si>
    <t>Jay Hawkins</t>
  </si>
  <si>
    <t>I Remember California</t>
  </si>
  <si>
    <t>I Shot The Sheriff</t>
  </si>
  <si>
    <t>Marley</t>
  </si>
  <si>
    <t>I Stand Alone</t>
  </si>
  <si>
    <t>I Still Haven't Found What I'm Looking for</t>
  </si>
  <si>
    <t>I Still Haven't Found What I'm Looking For</t>
  </si>
  <si>
    <t>I Still Love You</t>
  </si>
  <si>
    <t>I Want It All</t>
  </si>
  <si>
    <t>I Want To Break Free</t>
  </si>
  <si>
    <t>John Deacon</t>
  </si>
  <si>
    <t>I Was Made For Loving You</t>
  </si>
  <si>
    <t>Paul Stanley, Vincent Poncia, Desmond Child</t>
  </si>
  <si>
    <t>I Will Follow</t>
  </si>
  <si>
    <t>I Wish It Would Rain</t>
  </si>
  <si>
    <t>Barrett Strong/Norman Whitfield/Roger Penzabene</t>
  </si>
  <si>
    <t>I Would Do For You</t>
  </si>
  <si>
    <t>I'm A Boy</t>
  </si>
  <si>
    <t>I'm A Greedy Man Pt.1</t>
  </si>
  <si>
    <t>Charles Bobbitt/James Brown</t>
  </si>
  <si>
    <t>I'm Coming Virginia</t>
  </si>
  <si>
    <t>I'm Going Slightly Mad</t>
  </si>
  <si>
    <t>I'm Gonna Crawl</t>
  </si>
  <si>
    <t>I'm Losing You</t>
  </si>
  <si>
    <t>I'm Real</t>
  </si>
  <si>
    <t>Full Force/James Brown</t>
  </si>
  <si>
    <t>I'm The One</t>
  </si>
  <si>
    <t>I'm The Toughest</t>
  </si>
  <si>
    <t>I've Got You Under My Skin</t>
  </si>
  <si>
    <t>Ice 9</t>
  </si>
  <si>
    <t>Ice Cream Man</t>
  </si>
  <si>
    <t>John Brim</t>
  </si>
  <si>
    <t>Idolatrada</t>
  </si>
  <si>
    <t>If God Will Send His Angels</t>
  </si>
  <si>
    <t>If I Like It, I Do It</t>
  </si>
  <si>
    <t>Gelder, Nick van</t>
  </si>
  <si>
    <t>If You Don't Know Me By Now</t>
  </si>
  <si>
    <t>Kenny Gamble and Leon Huff</t>
  </si>
  <si>
    <t>If You Have To Ask</t>
  </si>
  <si>
    <t>If You Wear That Velvet Dress</t>
  </si>
  <si>
    <t>Illegal I Song</t>
  </si>
  <si>
    <t>Imagination</t>
  </si>
  <si>
    <t>Imagine</t>
  </si>
  <si>
    <t>Immigrant Song</t>
  </si>
  <si>
    <t>Imperatriz</t>
  </si>
  <si>
    <t>Guga/Marquinho Lessa/Tuninho Professor</t>
  </si>
  <si>
    <t>Império Serrano</t>
  </si>
  <si>
    <t>Arlindo Cruz/Carlos Sena/Elmo Caetano/Mauricao</t>
  </si>
  <si>
    <t>In A Little While</t>
  </si>
  <si>
    <t>In Bloom</t>
  </si>
  <si>
    <t>In My Bed</t>
  </si>
  <si>
    <t>Salaam Remi</t>
  </si>
  <si>
    <t>In My Time Of Dying</t>
  </si>
  <si>
    <t>In The Evening</t>
  </si>
  <si>
    <t>In The Light</t>
  </si>
  <si>
    <t>In Time</t>
  </si>
  <si>
    <t>Sylvester Stewart</t>
  </si>
  <si>
    <t>In Your Honor</t>
  </si>
  <si>
    <t>Indifference</t>
  </si>
  <si>
    <t>Indios</t>
  </si>
  <si>
    <t>Infeliz Natal</t>
  </si>
  <si>
    <t>Infinite Dreams</t>
  </si>
  <si>
    <t>Inject The Venom</t>
  </si>
  <si>
    <t>Innocent Exile</t>
  </si>
  <si>
    <t>Di´Anno/Harris</t>
  </si>
  <si>
    <t>Innuendo</t>
  </si>
  <si>
    <t>Insensível</t>
  </si>
  <si>
    <t>Inside Job</t>
  </si>
  <si>
    <t>Instant Karma</t>
  </si>
  <si>
    <t>Instinto Colectivo</t>
  </si>
  <si>
    <t>Interlude Zumbi</t>
  </si>
  <si>
    <t>Into The Fire</t>
  </si>
  <si>
    <t>Intoitus: Adorate Deum</t>
  </si>
  <si>
    <t>Anonymous</t>
  </si>
  <si>
    <t>Adorate Deum: Gregorian Chant from the Proper of the Mass</t>
  </si>
  <si>
    <t>Alberto Turco &amp; Nova Schola Gregoriana</t>
  </si>
  <si>
    <t>Intro</t>
  </si>
  <si>
    <t>Intro / Stronger Than Me</t>
  </si>
  <si>
    <t>Intro- Churchill S Speech</t>
  </si>
  <si>
    <t>Intro/ Low Down</t>
  </si>
  <si>
    <t>Introdução (Live)</t>
  </si>
  <si>
    <t>Intruder</t>
  </si>
  <si>
    <t>Invaders</t>
  </si>
  <si>
    <t>Invisible Kid</t>
  </si>
  <si>
    <t>Invisible Sun</t>
  </si>
  <si>
    <t>Ipiranga 2001</t>
  </si>
  <si>
    <t>The Beast Live</t>
  </si>
  <si>
    <t>Paul D'Ianno</t>
  </si>
  <si>
    <t>Iron Man</t>
  </si>
  <si>
    <t>Iron Man/Children of the Grave</t>
  </si>
  <si>
    <t>Ironic</t>
  </si>
  <si>
    <t>Is This Love</t>
  </si>
  <si>
    <t>Sykes</t>
  </si>
  <si>
    <t>Is This Love (Live)</t>
  </si>
  <si>
    <t>Isolation</t>
  </si>
  <si>
    <t>It Ain't Like That</t>
  </si>
  <si>
    <t>Jerry Cantrell, Michael Starr, Sean Kinney</t>
  </si>
  <si>
    <t>It Ain't Over 'Til It's Over</t>
  </si>
  <si>
    <t>It Came Out Of The Sky</t>
  </si>
  <si>
    <t>It Doesn't Matter</t>
  </si>
  <si>
    <t>Chet Catallo</t>
  </si>
  <si>
    <t>It Was A Very Good Year</t>
  </si>
  <si>
    <t>ervin drake</t>
  </si>
  <si>
    <t>It's A Bitter Pill To Swallow</t>
  </si>
  <si>
    <t>Smokey Robinson/Warren "Pete" Moore</t>
  </si>
  <si>
    <t>It's A Hard Life</t>
  </si>
  <si>
    <t>Freddie Mercury</t>
  </si>
  <si>
    <t>It's A Man's Man's Man's World</t>
  </si>
  <si>
    <t>Betty Newsome/James Brown</t>
  </si>
  <si>
    <t>It's a Mistake</t>
  </si>
  <si>
    <t>It's Electric</t>
  </si>
  <si>
    <t>It's Just A Thought</t>
  </si>
  <si>
    <t>It's Late</t>
  </si>
  <si>
    <t>It's Only Love</t>
  </si>
  <si>
    <t>Jimmy and Vella Cameron</t>
  </si>
  <si>
    <t>It's So Easy</t>
  </si>
  <si>
    <t>It's The End Of The World As We Know It (And I Feel Fine)</t>
  </si>
  <si>
    <t>It's Too Funky In Here</t>
  </si>
  <si>
    <t>Brad Shapiro/George Jackson/Robert Miller/Walter Shaw</t>
  </si>
  <si>
    <t>Ito Okashi</t>
  </si>
  <si>
    <t>J Squared</t>
  </si>
  <si>
    <t>J.A.R. (Jason Andrew Relva)</t>
  </si>
  <si>
    <t>Mike Dirnt -Words Green Day -Music</t>
  </si>
  <si>
    <t>Já Foi</t>
  </si>
  <si>
    <t>Já!!!</t>
  </si>
  <si>
    <t>Jacob's Ladder</t>
  </si>
  <si>
    <t>Julian Crampton</t>
  </si>
  <si>
    <t>Jaded</t>
  </si>
  <si>
    <t>Jah Seh No</t>
  </si>
  <si>
    <t>Jailbait</t>
  </si>
  <si>
    <t>Jamie's Cryin'</t>
  </si>
  <si>
    <t>Janie's Got A Gun</t>
  </si>
  <si>
    <t>Steven Tyler, Tom Hamilton</t>
  </si>
  <si>
    <t>Jealous Guy</t>
  </si>
  <si>
    <t>Jean Pierre (Live)</t>
  </si>
  <si>
    <t>Jeepers Creepers</t>
  </si>
  <si>
    <t>Jeito Faceiro</t>
  </si>
  <si>
    <t>Jeremy</t>
  </si>
  <si>
    <t>Jeru</t>
  </si>
  <si>
    <t>Jerusalem</t>
  </si>
  <si>
    <t>Jesus Christ Pose</t>
  </si>
  <si>
    <t>Ben Shepherd/Chris Cornell/Kim Thayil/Matt Cameron</t>
  </si>
  <si>
    <t>Jesus Of Suburbia / City Of The Damned / I Don't Care / Dearly Beloved / Tales Of Another Broken Home</t>
  </si>
  <si>
    <t>Billie Joe Armstrong/Green Day</t>
  </si>
  <si>
    <t>Jewel of the Summertime</t>
  </si>
  <si>
    <t>Ji Yeon</t>
  </si>
  <si>
    <t>Jingo</t>
  </si>
  <si>
    <t>M.Babatunde Olantunji</t>
  </si>
  <si>
    <t>Jizzlobber</t>
  </si>
  <si>
    <t>Johnny B. Goode</t>
  </si>
  <si>
    <t>Join Together</t>
  </si>
  <si>
    <t>Jorge Da Capadócia</t>
  </si>
  <si>
    <t>Josephina</t>
  </si>
  <si>
    <t>Journey Into Sunlight</t>
  </si>
  <si>
    <t>Journey To Arnhemland</t>
  </si>
  <si>
    <t>Toby Smith/Wallis Buchanan</t>
  </si>
  <si>
    <t>Journeyman</t>
  </si>
  <si>
    <t>Juazeiro</t>
  </si>
  <si>
    <t>Jubilee</t>
  </si>
  <si>
    <t>Jeremy Wall</t>
  </si>
  <si>
    <t>Judas Be My Guide</t>
  </si>
  <si>
    <t>Judgement Day</t>
  </si>
  <si>
    <t>Vandenberg</t>
  </si>
  <si>
    <t>Judgement Of Heaven</t>
  </si>
  <si>
    <t>Jump</t>
  </si>
  <si>
    <t>Edward Van Halen, Alex Van Halen, David Lee Roth</t>
  </si>
  <si>
    <t>Jump Around</t>
  </si>
  <si>
    <t>Jump Around (Pete Rock Remix)</t>
  </si>
  <si>
    <t>Jump In The Fire</t>
  </si>
  <si>
    <t>James Hetfield, Lars Ulrich, Dave Mustaine</t>
  </si>
  <si>
    <t>Jungle Drums</t>
  </si>
  <si>
    <t>Jupiter, the Bringer of Jollity</t>
  </si>
  <si>
    <t>Gustav Holst</t>
  </si>
  <si>
    <t>Holst: The Planets, Op. 32 &amp; Vaughan Williams: Fantasies</t>
  </si>
  <si>
    <t>Eugene Ormandy</t>
  </si>
  <si>
    <t>Just A Man</t>
  </si>
  <si>
    <t>Just Ain't Good Enough</t>
  </si>
  <si>
    <t>Just Another Story</t>
  </si>
  <si>
    <t>Just Friends</t>
  </si>
  <si>
    <t>Juventude Transviada (Ao Vivo)</t>
  </si>
  <si>
    <t>Karelia Suite, Op.11: 2. Ballade (Tempo Di Menuetto)</t>
  </si>
  <si>
    <t>Jean Sibelius</t>
  </si>
  <si>
    <t>Sibelius: Finlandia</t>
  </si>
  <si>
    <t>Berliner Philharmoniker &amp; Hans Rosbaud</t>
  </si>
  <si>
    <t>Kashmir</t>
  </si>
  <si>
    <t>Kayleigh</t>
  </si>
  <si>
    <t>Keep It To Myself (Aka Keep It To Yourself)</t>
  </si>
  <si>
    <t>Sonny Boy Williamson [I]</t>
  </si>
  <si>
    <t>Kickstart My Heart</t>
  </si>
  <si>
    <t>Killer Queen</t>
  </si>
  <si>
    <t>Paul Di'Anno/Steve Harris</t>
  </si>
  <si>
    <t>Killing Birds</t>
  </si>
  <si>
    <t>Killing Floor</t>
  </si>
  <si>
    <t>Adrian Smith</t>
  </si>
  <si>
    <t>Killing Time</t>
  </si>
  <si>
    <t>Sweet Savage</t>
  </si>
  <si>
    <t>Kindergarten</t>
  </si>
  <si>
    <t>King For A Day</t>
  </si>
  <si>
    <t>King In Crimson</t>
  </si>
  <si>
    <t>King Nothing</t>
  </si>
  <si>
    <t>King Of Dreams</t>
  </si>
  <si>
    <t>King Of Pain</t>
  </si>
  <si>
    <t>Kingston Town</t>
  </si>
  <si>
    <t>Kir Royal</t>
  </si>
  <si>
    <t>Kite</t>
  </si>
  <si>
    <t>Knockin On Heavens Door</t>
  </si>
  <si>
    <t>Clapton/Dylan</t>
  </si>
  <si>
    <t>Knockin' On Heaven's Door</t>
  </si>
  <si>
    <t>Bob Dylan</t>
  </si>
  <si>
    <t>Knocking At Your Back Door</t>
  </si>
  <si>
    <t>Richie Blackmore, Ian Gillian, Roger Glover</t>
  </si>
  <si>
    <t>Know Your Rights</t>
  </si>
  <si>
    <t>Koyaanisqatsi</t>
  </si>
  <si>
    <t>Philip Glass</t>
  </si>
  <si>
    <t>Koyaanisqatsi (Soundtrack from the Motion Picture)</t>
  </si>
  <si>
    <t>Philip Glass Ensemble</t>
  </si>
  <si>
    <t>L.A. Is My Lady</t>
  </si>
  <si>
    <t>alan bergman/marilyn bergman/peggy lipton jones/quincy jones</t>
  </si>
  <si>
    <t>L'Arc En Ciel De Miles</t>
  </si>
  <si>
    <t>Kevin Robinson/Richard Bull</t>
  </si>
  <si>
    <t>L'Avventura</t>
  </si>
  <si>
    <t>L'orfeo, Act 3, Sinfonia (Orchestra)</t>
  </si>
  <si>
    <t>Claudio Monteverdi</t>
  </si>
  <si>
    <t>Monteverdi: L'Orfeo</t>
  </si>
  <si>
    <t>C. Monteverdi, Nigel Rogers - Chiaroscuro; London Baroque; London Cornett &amp; Sackbu</t>
  </si>
  <si>
    <t>La Bella Luna</t>
  </si>
  <si>
    <t>La Puesta Del Sol</t>
  </si>
  <si>
    <t>Lá Vem O Sol (Here Comes The Sun)</t>
  </si>
  <si>
    <t>La Villa Strangiato</t>
  </si>
  <si>
    <t>Lady Double Dealer</t>
  </si>
  <si>
    <t>D.Coverdale/R.Blackmore/Ritchie Blackmore</t>
  </si>
  <si>
    <t>Lady Luck</t>
  </si>
  <si>
    <t>Cook/Coverdale</t>
  </si>
  <si>
    <t>Laguna Sunrise</t>
  </si>
  <si>
    <t>Lament</t>
  </si>
  <si>
    <t>J.J. Johnson</t>
  </si>
  <si>
    <t>Lamentations of Jeremiah, First Set \ Incipit Lamentatio</t>
  </si>
  <si>
    <t>Thomas Tallis</t>
  </si>
  <si>
    <t>English Renaissance</t>
  </si>
  <si>
    <t>The King's Singers</t>
  </si>
  <si>
    <t>Lamento De Carnaval</t>
  </si>
  <si>
    <t>Lamento Sertanejo</t>
  </si>
  <si>
    <t>Dominguinhos/Gilberto Gil</t>
  </si>
  <si>
    <t>Land Of Sunshine</t>
  </si>
  <si>
    <t>Landslide</t>
  </si>
  <si>
    <t>Stevie Nicks</t>
  </si>
  <si>
    <t>Lanterna Dos Afogados</t>
  </si>
  <si>
    <t>Last Caress/Green Hell</t>
  </si>
  <si>
    <t>Last Chance</t>
  </si>
  <si>
    <t>C. Cester/C. Muncey</t>
  </si>
  <si>
    <t>Last Cup Of Sorrow</t>
  </si>
  <si>
    <t>Bill Gould/Mike Patton</t>
  </si>
  <si>
    <t>Last Night On Earth</t>
  </si>
  <si>
    <t>Latinha de Cerveja</t>
  </si>
  <si>
    <t>Adriano Bernandes/Edmar Neves</t>
  </si>
  <si>
    <t>Lavadeira</t>
  </si>
  <si>
    <t>Do Vale, Valverde/Gal Oliveira/Luciano Pinto</t>
  </si>
  <si>
    <t>Lavender</t>
  </si>
  <si>
    <t>Lay Down Sally</t>
  </si>
  <si>
    <t>Clapton/Levy</t>
  </si>
  <si>
    <t>Layla</t>
  </si>
  <si>
    <t>Clapton/Gordon</t>
  </si>
  <si>
    <t>Eric Clapton, Jim Gordon</t>
  </si>
  <si>
    <t>Lazy</t>
  </si>
  <si>
    <t>Lazy Gun</t>
  </si>
  <si>
    <t>Le Sacre Du Printemps: I.iv. Spring Rounds</t>
  </si>
  <si>
    <t>Igor Stravinsky</t>
  </si>
  <si>
    <t>Prokofiev: Symphony No.5 &amp; Stravinksy: Le Sacre Du Printemps</t>
  </si>
  <si>
    <t>Berliner Philharmoniker &amp; Herbert Von Karajan</t>
  </si>
  <si>
    <t>Leandro De Itaquera 2001</t>
  </si>
  <si>
    <t>Leash</t>
  </si>
  <si>
    <t>Leave</t>
  </si>
  <si>
    <t>Leave My Girl Alone</t>
  </si>
  <si>
    <t>B. Guy</t>
  </si>
  <si>
    <t>Leave Us Leap</t>
  </si>
  <si>
    <t>Left Behind</t>
  </si>
  <si>
    <t>Leila</t>
  </si>
  <si>
    <t>Leila (Venha Ser Feliz)</t>
  </si>
  <si>
    <t>Lemon</t>
  </si>
  <si>
    <t>Lemon Drop</t>
  </si>
  <si>
    <t>Leper Messiah</t>
  </si>
  <si>
    <t>C.Burton</t>
  </si>
  <si>
    <t>Let It Grow</t>
  </si>
  <si>
    <t>Let Love Rule</t>
  </si>
  <si>
    <t>Let Me Love You Baby</t>
  </si>
  <si>
    <t>Let Me Off Uptown</t>
  </si>
  <si>
    <t>Let's Get It Up</t>
  </si>
  <si>
    <t>Let's Get Rocked</t>
  </si>
  <si>
    <t>Let's See Action</t>
  </si>
  <si>
    <t>Let's Spend The Night Together</t>
  </si>
  <si>
    <t>Letterbomb</t>
  </si>
  <si>
    <t>Levada do Amor (Ailoviu)</t>
  </si>
  <si>
    <t>Luiz Wanderley/Paulo Levi</t>
  </si>
  <si>
    <t>Lick It Up</t>
  </si>
  <si>
    <t>Lickin'</t>
  </si>
  <si>
    <t>Life During Wartime</t>
  </si>
  <si>
    <t>Chris Frantz/David Byrne/Jerry Harrison/Tina Weymouth</t>
  </si>
  <si>
    <t>Life Goes On</t>
  </si>
  <si>
    <t>Life Line</t>
  </si>
  <si>
    <t>Life Wasted</t>
  </si>
  <si>
    <t>Light My Fire</t>
  </si>
  <si>
    <t>Light My Way</t>
  </si>
  <si>
    <t>Light Years</t>
  </si>
  <si>
    <t>Lightning Strikes Twice</t>
  </si>
  <si>
    <t>Ligia</t>
  </si>
  <si>
    <t>Like A Bird</t>
  </si>
  <si>
    <t>Like A Song...</t>
  </si>
  <si>
    <t>Like a Stone</t>
  </si>
  <si>
    <t>Lil' Evil</t>
  </si>
  <si>
    <t>Lilás</t>
  </si>
  <si>
    <t>Lindo Lago Do Amor</t>
  </si>
  <si>
    <t>Linha de Passe (João Bosco)</t>
  </si>
  <si>
    <t>Linha Do Equador</t>
  </si>
  <si>
    <t>Caetano Veloso - Djavan</t>
  </si>
  <si>
    <t>Linha Do Horizonte</t>
  </si>
  <si>
    <t>Lithium</t>
  </si>
  <si>
    <t>Little Church (Live)</t>
  </si>
  <si>
    <t>Little Dreamer</t>
  </si>
  <si>
    <t>Little Guitars</t>
  </si>
  <si>
    <t>Little Guitars (Intro)</t>
  </si>
  <si>
    <t>Little Linda</t>
  </si>
  <si>
    <t>Live and Let Die</t>
  </si>
  <si>
    <t>Live To Win</t>
  </si>
  <si>
    <t>Live Together, Die Alone, Pt. 1</t>
  </si>
  <si>
    <t>Live Together, Die Alone, Pt. 2</t>
  </si>
  <si>
    <t>Live With Me</t>
  </si>
  <si>
    <t>Livin' On The Edge</t>
  </si>
  <si>
    <t>Steven Tyler, Joe Perry, Mark Hudson</t>
  </si>
  <si>
    <t>Living In America</t>
  </si>
  <si>
    <t>Charlie Midnight/Dan Hartman</t>
  </si>
  <si>
    <t>Living Loving Maid (She's Just A Woman)</t>
  </si>
  <si>
    <t>Living On Love</t>
  </si>
  <si>
    <t>Living Wreck</t>
  </si>
  <si>
    <t>Livre Pra Viver</t>
  </si>
  <si>
    <t>Lixo Do Mangue</t>
  </si>
  <si>
    <t>Lockdown</t>
  </si>
  <si>
    <t>Locomotive</t>
  </si>
  <si>
    <t>Slash/W. Axl Rose</t>
  </si>
  <si>
    <t>Lodi</t>
  </si>
  <si>
    <t>London Calling</t>
  </si>
  <si>
    <t>Lonely As You</t>
  </si>
  <si>
    <t>Lonely Stranger</t>
  </si>
  <si>
    <t>Long As I Can See The Light</t>
  </si>
  <si>
    <t>Long Tall Sally</t>
  </si>
  <si>
    <t>Enotris Johnson/Little Richard/Robert "Bumps" Blackwell</t>
  </si>
  <si>
    <t>Longe Do Meu Lado</t>
  </si>
  <si>
    <t>Renato Russo - Marcelo Bonfá</t>
  </si>
  <si>
    <t>Longview</t>
  </si>
  <si>
    <t>Look For The Truth</t>
  </si>
  <si>
    <t>Look What You've Done</t>
  </si>
  <si>
    <t>N. Cester</t>
  </si>
  <si>
    <t>Lookin' For A Reason</t>
  </si>
  <si>
    <t>Lookin' Out My Back Door</t>
  </si>
  <si>
    <t>Looking For Love</t>
  </si>
  <si>
    <t>Looks That Kill</t>
  </si>
  <si>
    <t>Loosen My Strings</t>
  </si>
  <si>
    <t>Lord of Light</t>
  </si>
  <si>
    <t>Lord Of The Flies</t>
  </si>
  <si>
    <t>Lords of Karma</t>
  </si>
  <si>
    <t>Lords Of The Backstage</t>
  </si>
  <si>
    <t>Los Pretos</t>
  </si>
  <si>
    <t>Losfer Words</t>
  </si>
  <si>
    <t>Losing My Religion</t>
  </si>
  <si>
    <t>Lost (Pilot, Part 1) [Premiere]</t>
  </si>
  <si>
    <t>Lost (Pilot, Part 2)</t>
  </si>
  <si>
    <t>LOST In 8:15</t>
  </si>
  <si>
    <t>Lost in Hollywood</t>
  </si>
  <si>
    <t>Lost My Better Half</t>
  </si>
  <si>
    <t>Lost Planet of the Gods, Pt. 1</t>
  </si>
  <si>
    <t>Lost Planet of the Gods, Pt. 2</t>
  </si>
  <si>
    <t>LOST Season 4 Trailer</t>
  </si>
  <si>
    <t>Lost Survival Guide</t>
  </si>
  <si>
    <t>Loud Love</t>
  </si>
  <si>
    <t>Lounge Act</t>
  </si>
  <si>
    <t>Lourinha Bombril</t>
  </si>
  <si>
    <t>Bahiano/Diego Blanco/Herbert Vianna</t>
  </si>
  <si>
    <t>Love</t>
  </si>
  <si>
    <t>Love Ain't No Stranger</t>
  </si>
  <si>
    <t>Galley</t>
  </si>
  <si>
    <t>Love And Marriage</t>
  </si>
  <si>
    <t>Love And Peace Or Else</t>
  </si>
  <si>
    <t>Love Bites</t>
  </si>
  <si>
    <t>Love Boat Captain</t>
  </si>
  <si>
    <t>Love Child</t>
  </si>
  <si>
    <t>Love Comes</t>
  </si>
  <si>
    <t>Love Comes Tumbling</t>
  </si>
  <si>
    <t>Love Conquers All</t>
  </si>
  <si>
    <t>Love Don't Mean a Thing</t>
  </si>
  <si>
    <t>Love Gun</t>
  </si>
  <si>
    <t>Love In An Elevator</t>
  </si>
  <si>
    <t>Steven Tyler, Joe Perry</t>
  </si>
  <si>
    <t>Love Is a Losing Game</t>
  </si>
  <si>
    <t>Love Is Blind</t>
  </si>
  <si>
    <t>Love Is Blindness</t>
  </si>
  <si>
    <t>Love Is Strong</t>
  </si>
  <si>
    <t>Love Is The Colour</t>
  </si>
  <si>
    <t>R. Carless</t>
  </si>
  <si>
    <t>Love Me Darlin'</t>
  </si>
  <si>
    <t>C. Burnett</t>
  </si>
  <si>
    <t>Love Me Like A Reptile</t>
  </si>
  <si>
    <t>Love Of My Life</t>
  </si>
  <si>
    <t>Carlos Santana &amp; Dave Matthews</t>
  </si>
  <si>
    <t>Love Or Confusion</t>
  </si>
  <si>
    <t>Love Removal Machine</t>
  </si>
  <si>
    <t>Love Rescue Me</t>
  </si>
  <si>
    <t>Bono/Clayton, Adam/Dylan, Bob/Mullen Jr., Larry/The Edge</t>
  </si>
  <si>
    <t>Love, Hate, Love</t>
  </si>
  <si>
    <t>Loverman</t>
  </si>
  <si>
    <t>Cave</t>
  </si>
  <si>
    <t>Loves Been Good To Me</t>
  </si>
  <si>
    <t>rod mckuen</t>
  </si>
  <si>
    <t>Loving The Alien</t>
  </si>
  <si>
    <t>Loving You Is Sweeter Than Ever</t>
  </si>
  <si>
    <t>Ivy Hunter/Stevie Wonder</t>
  </si>
  <si>
    <t>Loving You Sunday Morning</t>
  </si>
  <si>
    <t>Low</t>
  </si>
  <si>
    <t>Low Desert</t>
  </si>
  <si>
    <t>Low Man's Lyric</t>
  </si>
  <si>
    <t>Lua de Ogum</t>
  </si>
  <si>
    <t>Ratinho/Zeca Pagodinho</t>
  </si>
  <si>
    <t>Lucky 13</t>
  </si>
  <si>
    <t>Lugar Nenhum</t>
  </si>
  <si>
    <t>Arnaldo Antunes/Charles Gavin/Marcelo Fromer/Sérgio Britto/Toni Bellotto</t>
  </si>
  <si>
    <t>Luis Inacio (300 Picaretas)</t>
  </si>
  <si>
    <t>Luminous Times (Hold On To Love)</t>
  </si>
  <si>
    <t>Brian Eno/U2</t>
  </si>
  <si>
    <t>Machine Men</t>
  </si>
  <si>
    <t>Mack The Knife</t>
  </si>
  <si>
    <t>bert brecht/kurt weill/marc blitzstein</t>
  </si>
  <si>
    <t>Macô</t>
  </si>
  <si>
    <t>Macy's Day Parade</t>
  </si>
  <si>
    <t>Madagáscar Olodum</t>
  </si>
  <si>
    <t>Madalena</t>
  </si>
  <si>
    <t>Madama Butterfly: Un Bel Dì Vedremo</t>
  </si>
  <si>
    <t>Giacomo Puccini</t>
  </si>
  <si>
    <t>Puccini: Madama Butterfly - Highlights</t>
  </si>
  <si>
    <t>Herbert Von Karajan, Mirella Freni &amp; Wiener Philharmoniker</t>
  </si>
  <si>
    <t>Mãe Terra</t>
  </si>
  <si>
    <t>Maelstrom</t>
  </si>
  <si>
    <t>Magamalabares</t>
  </si>
  <si>
    <t>Magic Bus</t>
  </si>
  <si>
    <t>Mágica</t>
  </si>
  <si>
    <t>Magnetic Ocean</t>
  </si>
  <si>
    <t>Patrick Claher/Richard Bull</t>
  </si>
  <si>
    <t>Make It Funky Pt.1</t>
  </si>
  <si>
    <t>Make Love Like A Man</t>
  </si>
  <si>
    <t>Make Me Believe</t>
  </si>
  <si>
    <t>Malandragem</t>
  </si>
  <si>
    <t>Malpractice</t>
  </si>
  <si>
    <t>Malted Milk</t>
  </si>
  <si>
    <t>Robert Johnson</t>
  </si>
  <si>
    <t>Maluco Beleza</t>
  </si>
  <si>
    <t>Mama Africa</t>
  </si>
  <si>
    <t>Mama Said</t>
  </si>
  <si>
    <t>Mama, I'm Coming Home</t>
  </si>
  <si>
    <t>L. Kilmister, O. Osbourne &amp; Z. Wylde</t>
  </si>
  <si>
    <t>No More Tears (Remastered)</t>
  </si>
  <si>
    <t>Man In The Box</t>
  </si>
  <si>
    <t>Man of Science, Man of Faith (Premiere)</t>
  </si>
  <si>
    <t>Man On The Edge</t>
  </si>
  <si>
    <t>Man Or Animal</t>
  </si>
  <si>
    <t>Man With The Woman Head</t>
  </si>
  <si>
    <t>Don Van Vliet</t>
  </si>
  <si>
    <t>Mangueira</t>
  </si>
  <si>
    <t>Bizuca/Clóvis Pê/Gilson Bernini/Marelo D'Aguia</t>
  </si>
  <si>
    <t>Manguetown</t>
  </si>
  <si>
    <t>Chico Science/Dengue/Lúcio Maia</t>
  </si>
  <si>
    <t>Manic Depression</t>
  </si>
  <si>
    <t>Manifest Destiny</t>
  </si>
  <si>
    <t>Manuel</t>
  </si>
  <si>
    <t>Mão Na Cabeça</t>
  </si>
  <si>
    <t>Maraçá</t>
  </si>
  <si>
    <t>Maracatu Atômico</t>
  </si>
  <si>
    <t>Maracatu Atômico [Atomic Version]</t>
  </si>
  <si>
    <t>Maracatu Atômico [Ragga Mix]</t>
  </si>
  <si>
    <t>Maracatu Atômico [Trip Hop]</t>
  </si>
  <si>
    <t>Maracatu De Tiro Certeiro</t>
  </si>
  <si>
    <t>Maria</t>
  </si>
  <si>
    <t>Maria Fumaça</t>
  </si>
  <si>
    <t>Luiz Carlos/Oberdan</t>
  </si>
  <si>
    <t>Maria Maria</t>
  </si>
  <si>
    <t>W. Jean, J. Duplessis, Carlos Santana, K. Perazzo &amp; R. Rekow</t>
  </si>
  <si>
    <t>Maria Rosa</t>
  </si>
  <si>
    <t>Maria, Maria</t>
  </si>
  <si>
    <t>Marina (Dorival Caymmi)</t>
  </si>
  <si>
    <t>Marker In The Sand</t>
  </si>
  <si>
    <t>Mike McCready</t>
  </si>
  <si>
    <t>Marquis In Spades</t>
  </si>
  <si>
    <t>Marvin</t>
  </si>
  <si>
    <t>Mary Jane</t>
  </si>
  <si>
    <t>Mas Que Nada</t>
  </si>
  <si>
    <t>Mata Virgem</t>
  </si>
  <si>
    <t>Maternity Leave</t>
  </si>
  <si>
    <t>Mateus Enter</t>
  </si>
  <si>
    <t>May This Be Love</t>
  </si>
  <si>
    <t>Maybe I'm A Leo</t>
  </si>
  <si>
    <t>Me &amp; Mr. Jones</t>
  </si>
  <si>
    <t>Me Deixas Louca</t>
  </si>
  <si>
    <t>Me In Honey</t>
  </si>
  <si>
    <t>Me Liga</t>
  </si>
  <si>
    <t>Me Wise Magic</t>
  </si>
  <si>
    <t>Mean Disposition</t>
  </si>
  <si>
    <t>Meditação</t>
  </si>
  <si>
    <t>Tom Jobim - Newton Mendoça</t>
  </si>
  <si>
    <t>Medo De Escuro</t>
  </si>
  <si>
    <t>Meet Kevin Johnson</t>
  </si>
  <si>
    <t>Meia-Lua Inteira</t>
  </si>
  <si>
    <t>Mel</t>
  </si>
  <si>
    <t>Caetano Veloso - Waly Salomão</t>
  </si>
  <si>
    <t>Mellowship Slinky In B Major</t>
  </si>
  <si>
    <t>Melô Do Marinheiro</t>
  </si>
  <si>
    <t>Memory Motel</t>
  </si>
  <si>
    <t>Menestrel Das Alagoas</t>
  </si>
  <si>
    <t>Menina Bonita</t>
  </si>
  <si>
    <t>Alexandre Brazil/Pedro Luis/Rodrigo Cabelo</t>
  </si>
  <si>
    <t>Menina Sarará</t>
  </si>
  <si>
    <t>Menino De Rua</t>
  </si>
  <si>
    <t>Menino do Rio</t>
  </si>
  <si>
    <t>Menino Do Rio</t>
  </si>
  <si>
    <t>Meninos E Meninas</t>
  </si>
  <si>
    <t>Mensagem</t>
  </si>
  <si>
    <t>Bino Farias/Da Gama/Lazão/Rás Bernardo</t>
  </si>
  <si>
    <t>Mensagen De Amor (2000)</t>
  </si>
  <si>
    <t>Mercyful Fate</t>
  </si>
  <si>
    <t>Diamond/Shermann</t>
  </si>
  <si>
    <t>Merry Christmas</t>
  </si>
  <si>
    <t>Message in a Bottle</t>
  </si>
  <si>
    <t>Message in a Bottle (new classic rock mix)</t>
  </si>
  <si>
    <t>Metal Meltdown</t>
  </si>
  <si>
    <t>Metal Militia</t>
  </si>
  <si>
    <t>Metopes, Op. 29: Calypso</t>
  </si>
  <si>
    <t>Karol Szymanowski</t>
  </si>
  <si>
    <t>Szymanowski: Piano Works, Vol. 1</t>
  </si>
  <si>
    <t>Martin Roscoe</t>
  </si>
  <si>
    <t>Metrô. Linha 743</t>
  </si>
  <si>
    <t>Meu Bem-Querer</t>
  </si>
  <si>
    <t>Meu Caro Amigo</t>
  </si>
  <si>
    <t>Meu Erro</t>
  </si>
  <si>
    <t>Meu Guarda-Chuva</t>
  </si>
  <si>
    <t>Meu Mundo Fica Completo (Com Você)</t>
  </si>
  <si>
    <t>Meu Pranto Rolou</t>
  </si>
  <si>
    <t>Meu Refrigerador Não Funciona</t>
  </si>
  <si>
    <t>Arnaldo Baptista - Rita Lee - Sérgio Dias</t>
  </si>
  <si>
    <t>MFC</t>
  </si>
  <si>
    <t>Miami</t>
  </si>
  <si>
    <t>Michael's Birthday</t>
  </si>
  <si>
    <t>Midget</t>
  </si>
  <si>
    <t>Midlife Crisis</t>
  </si>
  <si>
    <t>Midnight</t>
  </si>
  <si>
    <t>Midnight Blue</t>
  </si>
  <si>
    <t>Midnight Cowboy</t>
  </si>
  <si>
    <t>Midnight From The Inside Out</t>
  </si>
  <si>
    <t>Migra</t>
  </si>
  <si>
    <t>R. Taha, Carlos Santana &amp; T. Lindsay</t>
  </si>
  <si>
    <t>Mil Pedaços</t>
  </si>
  <si>
    <t>Miles Davis, Gil Evans</t>
  </si>
  <si>
    <t>Miles Runs The Voodoo Down</t>
  </si>
  <si>
    <t>Milk It</t>
  </si>
  <si>
    <t>Millenium</t>
  </si>
  <si>
    <t>Maxton Gig Beesley Jnr.</t>
  </si>
  <si>
    <t>Milton Nascimento, Caetano Veloso</t>
  </si>
  <si>
    <t>Minha Fé</t>
  </si>
  <si>
    <t>Murilão</t>
  </si>
  <si>
    <t>Minha Gata</t>
  </si>
  <si>
    <t>Minha Namorada</t>
  </si>
  <si>
    <t>Minor Thing</t>
  </si>
  <si>
    <t>Minority</t>
  </si>
  <si>
    <t>Miracle</t>
  </si>
  <si>
    <t>Miracle Drug</t>
  </si>
  <si>
    <t>Miracle To Me</t>
  </si>
  <si>
    <t>Mis Penas Lloraba Yo (Ao Vivo) Soy Gitano (Tangos)</t>
  </si>
  <si>
    <t>Miserere mei, Deus</t>
  </si>
  <si>
    <t>Gregorio Allegri</t>
  </si>
  <si>
    <t>Allegri: Miserere</t>
  </si>
  <si>
    <t>Richard Marlow &amp; The Choir of Trinity College, Cambridge</t>
  </si>
  <si>
    <t>Miséria</t>
  </si>
  <si>
    <t>Arnaldo Antunes/Britto, SergioMiklos, Paulo</t>
  </si>
  <si>
    <t>Miss Sarajevo</t>
  </si>
  <si>
    <t>Missa Papae Marcelli: Kyrie</t>
  </si>
  <si>
    <t>Giovanni Pierluigi da Palestrina</t>
  </si>
  <si>
    <t>Palestrina: Missa Papae Marcelli &amp; Allegri: Miserere</t>
  </si>
  <si>
    <t>Choir Of Westminster Abbey &amp; Simon Preston</t>
  </si>
  <si>
    <t>Mistério da Raça</t>
  </si>
  <si>
    <t>Luiz Melodia/Ricardo Augusto</t>
  </si>
  <si>
    <t>Mistreated</t>
  </si>
  <si>
    <t>Mistreated (Alternate Version)</t>
  </si>
  <si>
    <t>Blackmore/Coverdale</t>
  </si>
  <si>
    <t>Misty Mountain Hop</t>
  </si>
  <si>
    <t>Moby Dick</t>
  </si>
  <si>
    <t>John Bonham, John Paul Jones, Jimmy Page</t>
  </si>
  <si>
    <t>The Song Remains The Same (Disc 2)</t>
  </si>
  <si>
    <t>Mocidade</t>
  </si>
  <si>
    <t>Domenil/J. Brito/Joaozinho/Rap, Marcelo Do</t>
  </si>
  <si>
    <t>Mocidade Alegre 2001</t>
  </si>
  <si>
    <t>Mofo</t>
  </si>
  <si>
    <t>Molina</t>
  </si>
  <si>
    <t>Momentos Que Marcam</t>
  </si>
  <si>
    <t>Momma's Gotta Die Tonight</t>
  </si>
  <si>
    <t>Money</t>
  </si>
  <si>
    <t>Berry Gordy, Jr./Janie Bradford</t>
  </si>
  <si>
    <t>Money's Too Tight To Mention</t>
  </si>
  <si>
    <t>John and William Valentine</t>
  </si>
  <si>
    <t>Monkey Wrench</t>
  </si>
  <si>
    <t>Montsegur</t>
  </si>
  <si>
    <t>Moon germs</t>
  </si>
  <si>
    <t>Moon Is Up</t>
  </si>
  <si>
    <t>Moon River</t>
  </si>
  <si>
    <t>henry mancini/johnny mercer</t>
  </si>
  <si>
    <t>Moonchild</t>
  </si>
  <si>
    <t>Adrian Smith; Bruce Dickinson</t>
  </si>
  <si>
    <t>Morena De Angola</t>
  </si>
  <si>
    <t>Morning Glory</t>
  </si>
  <si>
    <t>J. Kay/Jay Kay</t>
  </si>
  <si>
    <t>Morro Da Casa Verde 2001</t>
  </si>
  <si>
    <t>Most High</t>
  </si>
  <si>
    <t>Motéis</t>
  </si>
  <si>
    <t>Moth</t>
  </si>
  <si>
    <t>Mother</t>
  </si>
  <si>
    <t>Mother Russia</t>
  </si>
  <si>
    <t>Mother's Little Helper</t>
  </si>
  <si>
    <t>Motorbreath</t>
  </si>
  <si>
    <t>James Hetfield</t>
  </si>
  <si>
    <t>Mouth To Mouth</t>
  </si>
  <si>
    <t>Bill Gould/Jon Hudson/Mike Bordin/Mike Patton</t>
  </si>
  <si>
    <t>Move On</t>
  </si>
  <si>
    <t>Mr Funk Samba</t>
  </si>
  <si>
    <t>Mr. Brownstone</t>
  </si>
  <si>
    <t>Mr. Cab Driver</t>
  </si>
  <si>
    <t>Mr. Crowley</t>
  </si>
  <si>
    <t>Mr. Moon</t>
  </si>
  <si>
    <t>Stuard Zender/Toby Smith</t>
  </si>
  <si>
    <t>Muçulmano</t>
  </si>
  <si>
    <t>Leão, Rodrigo F./Samuel Rosa</t>
  </si>
  <si>
    <t>Muffin Man</t>
  </si>
  <si>
    <t>Muita Bobeira</t>
  </si>
  <si>
    <t>Luciana Souza</t>
  </si>
  <si>
    <t>Duos II</t>
  </si>
  <si>
    <t>Luciana Souza/Romero Lubambo</t>
  </si>
  <si>
    <t>Muita Estrela, Pouca Constelação</t>
  </si>
  <si>
    <t>Mulher Carioca</t>
  </si>
  <si>
    <t>Mun-Ra</t>
  </si>
  <si>
    <t>Mundaréu</t>
  </si>
  <si>
    <t>Murder On the Rising Star</t>
  </si>
  <si>
    <t>Murders In The Rue Morgue</t>
  </si>
  <si>
    <t>Music for the Funeral of Queen Mary: VI. "Thou Knowest, Lord, the Secrets of Our Hearts"</t>
  </si>
  <si>
    <t>Purcell: Music for the Queen Mary</t>
  </si>
  <si>
    <t>Equale Brass Ensemble, John Eliot Gardiner &amp; Munich Monteverdi Orchestra and Choir</t>
  </si>
  <si>
    <t>Music for the Royal Fireworks, HWV351 (1749): La Réjouissance</t>
  </si>
  <si>
    <t>George Frideric Handel</t>
  </si>
  <si>
    <t>Handel: Music for the Royal Fireworks (Original Version 1749)</t>
  </si>
  <si>
    <t>Music Of The Wind</t>
  </si>
  <si>
    <t>Música Ambiente</t>
  </si>
  <si>
    <t>Música De Trabalho</t>
  </si>
  <si>
    <t>Música No Ar</t>
  </si>
  <si>
    <t>Música Urbana 2</t>
  </si>
  <si>
    <t>My Baby Left Me</t>
  </si>
  <si>
    <t>My Bridges Burn</t>
  </si>
  <si>
    <t>My Brother</t>
  </si>
  <si>
    <t>My Friend Of Misery</t>
  </si>
  <si>
    <t>James Hetfield, Lars Ulrich and Jason Newsted</t>
  </si>
  <si>
    <t>My Funny Valentine (Live)</t>
  </si>
  <si>
    <t>My Generation</t>
  </si>
  <si>
    <t>My Hero</t>
  </si>
  <si>
    <t>My Kind Of Town</t>
  </si>
  <si>
    <t>My Love</t>
  </si>
  <si>
    <t>Jauperi/Zeu Góes</t>
  </si>
  <si>
    <t>My Lovely Man</t>
  </si>
  <si>
    <t>My Melancholy Blues</t>
  </si>
  <si>
    <t>My Michelle</t>
  </si>
  <si>
    <t>My Mistake</t>
  </si>
  <si>
    <t>My Poor Brain</t>
  </si>
  <si>
    <t>My Ship</t>
  </si>
  <si>
    <t>Ira Gershwin, Kurt Weill</t>
  </si>
  <si>
    <t>My Time After Awhile</t>
  </si>
  <si>
    <t>Robert Geddins/Ron Badger/Sheldon Feinberg</t>
  </si>
  <si>
    <t>My Way</t>
  </si>
  <si>
    <t>claude françois/gilles thibault/jacques revaux/paul anka</t>
  </si>
  <si>
    <t>My World</t>
  </si>
  <si>
    <t>Mysterious Ways</t>
  </si>
  <si>
    <t>Mystic Man</t>
  </si>
  <si>
    <t>N.I.B.</t>
  </si>
  <si>
    <t>Na Cadência Do Samba</t>
  </si>
  <si>
    <t>Na Frente Da TV</t>
  </si>
  <si>
    <t>Bino/Da Gama/Lazao/Ras Bernardo</t>
  </si>
  <si>
    <t>Na Ladeira</t>
  </si>
  <si>
    <t>Nabucco: Chorus, "Va, Pensiero, Sull'ali Dorate"</t>
  </si>
  <si>
    <t>Giuseppe Verdi</t>
  </si>
  <si>
    <t>Great Opera Choruses</t>
  </si>
  <si>
    <t>Chicago Symphony Chorus, Chicago Symphony Orchestra &amp; Sir Georg Solti</t>
  </si>
  <si>
    <t>Naked In Front Of The Computer</t>
  </si>
  <si>
    <t>Naked In The Rain</t>
  </si>
  <si>
    <t>Naked Sunday</t>
  </si>
  <si>
    <t>D. DeLeo/Kretz/R. DeLeo/Weiland</t>
  </si>
  <si>
    <t>Não Dá Mais Pra Segurar (Explode Coração)</t>
  </si>
  <si>
    <t>Não Deixe O Samba Morrer - Cassia Eller e Alcione</t>
  </si>
  <si>
    <t>Não Quero Dinheiro</t>
  </si>
  <si>
    <t>Não Sei O Que Eu Quero Da Vida</t>
  </si>
  <si>
    <t>Não Sou Mais Disso</t>
  </si>
  <si>
    <t>Jorge Aragão/Zeca Pagodinho</t>
  </si>
  <si>
    <t>Não Vou Ficar</t>
  </si>
  <si>
    <t>Não Vou Lutar</t>
  </si>
  <si>
    <t>Não Vou Me Adaptar</t>
  </si>
  <si>
    <t>Arnaldo Antunes</t>
  </si>
  <si>
    <t>Naquele Dia</t>
  </si>
  <si>
    <t>Nasty Piece Of Work</t>
  </si>
  <si>
    <t>Natália</t>
  </si>
  <si>
    <t>Navegar Impreciso</t>
  </si>
  <si>
    <t>Near Wild Heaven</t>
  </si>
  <si>
    <t>Nebulosa Do Amor</t>
  </si>
  <si>
    <t>Nefertiti</t>
  </si>
  <si>
    <t>Nega Do Cabelo Duro</t>
  </si>
  <si>
    <t>Negative Creep</t>
  </si>
  <si>
    <t>Negócio É</t>
  </si>
  <si>
    <t>Nem 5 Minutos Guardados</t>
  </si>
  <si>
    <t>Nem Um Dia</t>
  </si>
  <si>
    <t>Nene 2001</t>
  </si>
  <si>
    <t>Nervosa</t>
  </si>
  <si>
    <t>Never Before</t>
  </si>
  <si>
    <t>Never Say Die</t>
  </si>
  <si>
    <t>New Faces</t>
  </si>
  <si>
    <t>New Frontier</t>
  </si>
  <si>
    <t>Adrian Smith/Bruce Dickinson/Nicko McBrain</t>
  </si>
  <si>
    <t>New Love</t>
  </si>
  <si>
    <t>New Rhumba</t>
  </si>
  <si>
    <t>A. Jamal</t>
  </si>
  <si>
    <t>New Test Leper</t>
  </si>
  <si>
    <t>New Way Home</t>
  </si>
  <si>
    <t>New Year's Day</t>
  </si>
  <si>
    <t>New York</t>
  </si>
  <si>
    <t>New York, New York</t>
  </si>
  <si>
    <t>fred ebb/john kander</t>
  </si>
  <si>
    <t>Neworld</t>
  </si>
  <si>
    <t>Nice Guys Finish Last</t>
  </si>
  <si>
    <t>Nico</t>
  </si>
  <si>
    <t>Night Flight</t>
  </si>
  <si>
    <t>Night Of The Long Knives</t>
  </si>
  <si>
    <t>Night Time Is The Right Time</t>
  </si>
  <si>
    <t>Night Train</t>
  </si>
  <si>
    <t>Jimmy Forrest/Lewis C. Simpkins/Oscar Washington</t>
  </si>
  <si>
    <t>Nightrain</t>
  </si>
  <si>
    <t>Nimrod (Adagio) from Variations On an Original Theme, Op. 36 "Enigma"</t>
  </si>
  <si>
    <t>The Last Night of the Proms</t>
  </si>
  <si>
    <t>Barry Wordsworth &amp; BBC Concert Orchestra</t>
  </si>
  <si>
    <t>No Bone Movies</t>
  </si>
  <si>
    <t>No Clima</t>
  </si>
  <si>
    <t>No Fundo Do Quintal Da Escola</t>
  </si>
  <si>
    <t>No Futuro</t>
  </si>
  <si>
    <t>No Good Without You</t>
  </si>
  <si>
    <t>William "Mickey" Stevenson</t>
  </si>
  <si>
    <t>No Memory</t>
  </si>
  <si>
    <t>Dean Deleo</t>
  </si>
  <si>
    <t>No More Lies</t>
  </si>
  <si>
    <t>No More Tears</t>
  </si>
  <si>
    <t>J. Purdell, M. Inez, O. Osbourne, R. Castillo &amp; Z. Wylde</t>
  </si>
  <si>
    <t>No No No</t>
  </si>
  <si>
    <t>No One Came</t>
  </si>
  <si>
    <t>No One Like You</t>
  </si>
  <si>
    <t>No Quarter</t>
  </si>
  <si>
    <t>John Paul Jones</t>
  </si>
  <si>
    <t>No Remorse</t>
  </si>
  <si>
    <t>No Sign of Yesterday</t>
  </si>
  <si>
    <t>No Such Thing</t>
  </si>
  <si>
    <t>No Way Back</t>
  </si>
  <si>
    <t>Nobody Knows You When You're Down &amp; Out</t>
  </si>
  <si>
    <t>Jimmy Cox</t>
  </si>
  <si>
    <t>Nobody Told Me</t>
  </si>
  <si>
    <t>Nobody's Fault But Mine</t>
  </si>
  <si>
    <t>Nobody's Home</t>
  </si>
  <si>
    <t>Noite Do Prazer</t>
  </si>
  <si>
    <t>Noite Negra</t>
  </si>
  <si>
    <t>Norwegian Wood</t>
  </si>
  <si>
    <t>John Lennon, Paul McCartney</t>
  </si>
  <si>
    <t>Nós (Ao Vivo)</t>
  </si>
  <si>
    <t>Nos Bailes Da Vida</t>
  </si>
  <si>
    <t>Nossa Gente (Avisa Là)</t>
  </si>
  <si>
    <t>Nosso Adeus</t>
  </si>
  <si>
    <t>Not In Portland</t>
  </si>
  <si>
    <t>Not The Doctor</t>
  </si>
  <si>
    <t>Nothin' To Lose</t>
  </si>
  <si>
    <t>Nothing But Love</t>
  </si>
  <si>
    <t>Nothing Else Matters</t>
  </si>
  <si>
    <t>Nothing Left to Say But Goodbye</t>
  </si>
  <si>
    <t>Nothing to Hide</t>
  </si>
  <si>
    <t>Nothing To Say</t>
  </si>
  <si>
    <t>Nothingman</t>
  </si>
  <si>
    <t>Jeff Ament &amp; Eddie Vedder</t>
  </si>
  <si>
    <t>November Rain</t>
  </si>
  <si>
    <t>Now I'm Here</t>
  </si>
  <si>
    <t>Now Sports</t>
  </si>
  <si>
    <t>Now You're Gone</t>
  </si>
  <si>
    <t>Now's The Time</t>
  </si>
  <si>
    <t>Numb</t>
  </si>
  <si>
    <t>U2; Edge, The</t>
  </si>
  <si>
    <t>Numbers</t>
  </si>
  <si>
    <t>O Amor Daqui De Casa</t>
  </si>
  <si>
    <t>O Amor Nao Sabe Esperar</t>
  </si>
  <si>
    <t>O Bêbado e a Equilibrista</t>
  </si>
  <si>
    <t>O Beco</t>
  </si>
  <si>
    <t>O Bicho Tá Pregando</t>
  </si>
  <si>
    <t>O Boto (Bôto)</t>
  </si>
  <si>
    <t>O Braço Da Minha Guitarra</t>
  </si>
  <si>
    <t>O Cidadão Do Mundo</t>
  </si>
  <si>
    <t>O Descobridor Dos Sete Mares</t>
  </si>
  <si>
    <t>Gilson Mendonça/Michel</t>
  </si>
  <si>
    <t>O Dia Em Que A Terra Parou</t>
  </si>
  <si>
    <t>O Encontro De Isaac Asimov Com Santos Dumont No Céu</t>
  </si>
  <si>
    <t>O Erê</t>
  </si>
  <si>
    <t>Bernardo Vilhena/Bino Farias/Da Gama/Lazão/Toni Garrido</t>
  </si>
  <si>
    <t>Bernardo Vilhena/Bino/Da Gama/Lazao/Toni Garrido</t>
  </si>
  <si>
    <t>O Estrangeiro</t>
  </si>
  <si>
    <t>O Leaozinho</t>
  </si>
  <si>
    <t>O Livro Dos Dias</t>
  </si>
  <si>
    <t>O Mestre-Sala dos Mares</t>
  </si>
  <si>
    <t>O Misterio do Samba</t>
  </si>
  <si>
    <t>O Pulso</t>
  </si>
  <si>
    <t>O Que É O Que É ?</t>
  </si>
  <si>
    <t>O Que Me Importa</t>
  </si>
  <si>
    <t>O Que Será (À Flor Da Terra)</t>
  </si>
  <si>
    <t>O Que Vai Em Meu Coração</t>
  </si>
  <si>
    <t>O Segredo Do Universo</t>
  </si>
  <si>
    <t>O Segundo Sol</t>
  </si>
  <si>
    <t>O Trem Da Juventude</t>
  </si>
  <si>
    <t>O Último Romântico (Ao Vivo)</t>
  </si>
  <si>
    <t>O Velho E Aflor</t>
  </si>
  <si>
    <t>O Xote Das Meninas</t>
  </si>
  <si>
    <t>OAM's Blues</t>
  </si>
  <si>
    <t>Aaron Goldberg</t>
  </si>
  <si>
    <t>Worlds</t>
  </si>
  <si>
    <t>Occupation / Precipice</t>
  </si>
  <si>
    <t>Oceano</t>
  </si>
  <si>
    <t>Oceans</t>
  </si>
  <si>
    <t>October Song</t>
  </si>
  <si>
    <t>Matt Rowe &amp; Stefan Skarbek</t>
  </si>
  <si>
    <t>Óculos</t>
  </si>
  <si>
    <t>Odara</t>
  </si>
  <si>
    <t>Of Wolf And Man</t>
  </si>
  <si>
    <t>Off He Goes</t>
  </si>
  <si>
    <t>Office Olympics</t>
  </si>
  <si>
    <t>Oh, My Love</t>
  </si>
  <si>
    <t>Oi, La</t>
  </si>
  <si>
    <t>Óia Eu Aqui De Novo</t>
  </si>
  <si>
    <t>Old Love</t>
  </si>
  <si>
    <t>Eric Clapton, Robert Cray</t>
  </si>
  <si>
    <t>Old School Hollywood</t>
  </si>
  <si>
    <t>Dolmayan, John/Malakian, Daron/Odadjian, Shavo</t>
  </si>
  <si>
    <t>Olhos Coloridos (Com Sandra De Sá)</t>
  </si>
  <si>
    <t>Olodum - Alegria Geral</t>
  </si>
  <si>
    <t>Olodum - Smile (Instrumental)</t>
  </si>
  <si>
    <t>Olodum, A Banda Do Pelô</t>
  </si>
  <si>
    <t>On A Plain</t>
  </si>
  <si>
    <t>On Fire</t>
  </si>
  <si>
    <t>On Mercury</t>
  </si>
  <si>
    <t>On the Beautiful Blue Danube</t>
  </si>
  <si>
    <t>Johann Strauss II</t>
  </si>
  <si>
    <t>Strauss: Waltzes</t>
  </si>
  <si>
    <t>On The Mend</t>
  </si>
  <si>
    <t>On The Run</t>
  </si>
  <si>
    <t>Gilmour, Waters</t>
  </si>
  <si>
    <t>Once</t>
  </si>
  <si>
    <t>Onde Anda Você</t>
  </si>
  <si>
    <t>Onde Você Mora?</t>
  </si>
  <si>
    <t>Marisa Monte/Nando Reis</t>
  </si>
  <si>
    <t>One</t>
  </si>
  <si>
    <t>James Hetfield &amp; Lars Ulrich</t>
  </si>
  <si>
    <t>One and the Same</t>
  </si>
  <si>
    <t>One For The Road</t>
  </si>
  <si>
    <t>E. Schrody/L. Dimant/L. Muggerud</t>
  </si>
  <si>
    <t>One Giant Leap</t>
  </si>
  <si>
    <t>One I Want</t>
  </si>
  <si>
    <t>One Man's Meat</t>
  </si>
  <si>
    <t>One Minute Warning</t>
  </si>
  <si>
    <t>One of Them</t>
  </si>
  <si>
    <t>One of Us</t>
  </si>
  <si>
    <t>One Step Beyond</t>
  </si>
  <si>
    <t>One Step Closer</t>
  </si>
  <si>
    <t>One Vision</t>
  </si>
  <si>
    <t>Onibusfobia</t>
  </si>
  <si>
    <t>Only A Dream In Rio</t>
  </si>
  <si>
    <t>Only the Good Die Young</t>
  </si>
  <si>
    <t>Bruce Dickinson; Harris</t>
  </si>
  <si>
    <t>Opachorô (Live)</t>
  </si>
  <si>
    <t>Oprah</t>
  </si>
  <si>
    <t>Opus No.1</t>
  </si>
  <si>
    <t>Oração</t>
  </si>
  <si>
    <t>Orange Crush</t>
  </si>
  <si>
    <t>Orientation</t>
  </si>
  <si>
    <t>Original Fire</t>
  </si>
  <si>
    <t>Original Of The Species</t>
  </si>
  <si>
    <t>Orion</t>
  </si>
  <si>
    <t>Os Alquimistas Estão Chegando</t>
  </si>
  <si>
    <t>Os Cegos Do Castelo</t>
  </si>
  <si>
    <t>Os Exilados</t>
  </si>
  <si>
    <t>Otay</t>
  </si>
  <si>
    <t>John Scofield, Robert Aries, Milton Chambers and Gary Grainger</t>
  </si>
  <si>
    <t>Otherside</t>
  </si>
  <si>
    <t>Out Of Control</t>
  </si>
  <si>
    <t>Out Of Sight</t>
  </si>
  <si>
    <t>Ted Wright</t>
  </si>
  <si>
    <t>Out Of Tears</t>
  </si>
  <si>
    <t>Out of the Shadows</t>
  </si>
  <si>
    <t>Out Of The Silent Planet</t>
  </si>
  <si>
    <t>Out On The Tiles</t>
  </si>
  <si>
    <t>Jimmy Page, Robert Plant, John Bonham</t>
  </si>
  <si>
    <t>Out Ta Get Me</t>
  </si>
  <si>
    <t>Jim Beard &amp; Jon Herington</t>
  </si>
  <si>
    <t>Outlaws</t>
  </si>
  <si>
    <t>Outra Vez</t>
  </si>
  <si>
    <t>Outshined</t>
  </si>
  <si>
    <t>Over Again</t>
  </si>
  <si>
    <t>Over And Out</t>
  </si>
  <si>
    <t>Over The Hills And Far Away</t>
  </si>
  <si>
    <t>Overdose</t>
  </si>
  <si>
    <t>Overdrive</t>
  </si>
  <si>
    <t>Overkill</t>
  </si>
  <si>
    <t>Clarke/Kilmister/Tayler</t>
  </si>
  <si>
    <t>Overtime</t>
  </si>
  <si>
    <t>Ozone Baby</t>
  </si>
  <si>
    <t>P.S.Apareça</t>
  </si>
  <si>
    <t>Padre Cícero</t>
  </si>
  <si>
    <t>Paga Pau</t>
  </si>
  <si>
    <t>Pagan Baby</t>
  </si>
  <si>
    <t>Paint It Black</t>
  </si>
  <si>
    <t>Keith Richards/Mick Jagger</t>
  </si>
  <si>
    <t>Pais E Filhos</t>
  </si>
  <si>
    <t>País Tropical</t>
  </si>
  <si>
    <t>Paisagem Na Janela</t>
  </si>
  <si>
    <t>Lô Borges, Fernando Brant</t>
  </si>
  <si>
    <t>Palavras</t>
  </si>
  <si>
    <t>Palavras Ao Vento</t>
  </si>
  <si>
    <t>Palco</t>
  </si>
  <si>
    <t>Palco (Live)</t>
  </si>
  <si>
    <t>Palhas Do Coqueiro</t>
  </si>
  <si>
    <t>Panama</t>
  </si>
  <si>
    <t>Panis Et Circenses</t>
  </si>
  <si>
    <t>Caetano Veloso - Gilberto Gil</t>
  </si>
  <si>
    <t>Papa's Got A Brand New Bag Pt.1</t>
  </si>
  <si>
    <t>Papeau Nuky Doe</t>
  </si>
  <si>
    <t>Papel Principal</t>
  </si>
  <si>
    <t>Almir Guineto/Dedé Paraiso/Luverci Ernesto</t>
  </si>
  <si>
    <t>Papelão</t>
  </si>
  <si>
    <t>Par Avion</t>
  </si>
  <si>
    <t>Para Lennon E McCartney</t>
  </si>
  <si>
    <t>Lô Borges, Márcio Borges, Fernando Brant</t>
  </si>
  <si>
    <t>Parabolicamará</t>
  </si>
  <si>
    <t>Parachutes</t>
  </si>
  <si>
    <t>Paradise City</t>
  </si>
  <si>
    <t>Parallel Universe</t>
  </si>
  <si>
    <t>Paranoid</t>
  </si>
  <si>
    <t>Parasite</t>
  </si>
  <si>
    <t>Paris On Mine</t>
  </si>
  <si>
    <t>Jon Herington</t>
  </si>
  <si>
    <t>Partita in E Major, BWV 1006A: I. Prelude</t>
  </si>
  <si>
    <t>J.S. Bach: Chaconne, Suite in E Minor, Partita in E Major &amp; Prelude, Fugue and Allegro</t>
  </si>
  <si>
    <t>Julian Bream</t>
  </si>
  <si>
    <t>Paschendale</t>
  </si>
  <si>
    <t>Past, Present, and Future</t>
  </si>
  <si>
    <t>Paths Of Glory</t>
  </si>
  <si>
    <t>Pau-De-Arara</t>
  </si>
  <si>
    <t>Guio De Morais E Seus "Parentes"/Luiz Gonzaga</t>
  </si>
  <si>
    <t>Paula E Bebeto</t>
  </si>
  <si>
    <t>Pavan, Lachrimae Antiquae</t>
  </si>
  <si>
    <t>John Dowland</t>
  </si>
  <si>
    <t>Armada: Music from the Courts of England and Spain</t>
  </si>
  <si>
    <t>Fretwork</t>
  </si>
  <si>
    <t>Payin' Them Dues Blues</t>
  </si>
  <si>
    <t>Peace On Earth</t>
  </si>
  <si>
    <t>Peer Gynt Suite No.1, Op.46: 1. Morning Mood</t>
  </si>
  <si>
    <t>Edvard Grieg</t>
  </si>
  <si>
    <t>Grieg: Peer Gynt Suites &amp; Sibelius: Pelléas et Mélisande</t>
  </si>
  <si>
    <t>Pela Internet (Live)</t>
  </si>
  <si>
    <t>Pela Luz Dos Olhos Teus</t>
  </si>
  <si>
    <t>Pela Luz dos Olhos Teus (Miúcha e Tom Jobim)</t>
  </si>
  <si>
    <t>Pensamento</t>
  </si>
  <si>
    <t>Bino Farias/Da Gamma/Lazão/Rás Bernard</t>
  </si>
  <si>
    <t>Pererê</t>
  </si>
  <si>
    <t>Augusto Conceição/Chiclete Com Banana</t>
  </si>
  <si>
    <t>Perfect</t>
  </si>
  <si>
    <t>Perfect Circle</t>
  </si>
  <si>
    <t>Perfect Crime</t>
  </si>
  <si>
    <t>Perfect Strangers</t>
  </si>
  <si>
    <t>Perfeição</t>
  </si>
  <si>
    <t>Performance Review</t>
  </si>
  <si>
    <t>Perola Negra 2001</t>
  </si>
  <si>
    <t>Perplexo</t>
  </si>
  <si>
    <t>Persuasion</t>
  </si>
  <si>
    <t>Carlos Santana</t>
  </si>
  <si>
    <t>Pescador de Ilusões</t>
  </si>
  <si>
    <t>Macelo Yuka/O Rappa</t>
  </si>
  <si>
    <t>Pétala</t>
  </si>
  <si>
    <t>Petits Machins (Little Stuff)</t>
  </si>
  <si>
    <t>Phantom Lord</t>
  </si>
  <si>
    <t>Phantom Of The Opera</t>
  </si>
  <si>
    <t>Phoney Smile Fake Hellos</t>
  </si>
  <si>
    <t>Photograph</t>
  </si>
  <si>
    <t>Phyllis's Wedding</t>
  </si>
  <si>
    <t>Piano Sonata No. 14 in C Sharp Minor, Op. 27, No. 2, "Moonlight": I. Adagio sostenuto</t>
  </si>
  <si>
    <t>Ludwig van Beethoven</t>
  </si>
  <si>
    <t>Beethoven Piano Sonatas: Moonlight &amp; Pastorale</t>
  </si>
  <si>
    <t>Maurizio Pollini</t>
  </si>
  <si>
    <t>Pick Myself Up</t>
  </si>
  <si>
    <t>Pictures Of Home</t>
  </si>
  <si>
    <t>Pictures Of Lily</t>
  </si>
  <si>
    <t>Piece Of Pie</t>
  </si>
  <si>
    <t>Pilot</t>
  </si>
  <si>
    <t>Aquaman</t>
  </si>
  <si>
    <t>Pinball Wizard</t>
  </si>
  <si>
    <t>Pini Di Roma (Pinien Von Rom) \ I Pini Della Via Appia</t>
  </si>
  <si>
    <t>Respighi:Pines of Rome</t>
  </si>
  <si>
    <t>Plan B</t>
  </si>
  <si>
    <t>Dean Brown, Dennis Chambers &amp; Jim Beard</t>
  </si>
  <si>
    <t>Planet Home</t>
  </si>
  <si>
    <t>Plaster Caster</t>
  </si>
  <si>
    <t>Play The Game</t>
  </si>
  <si>
    <t>Play With Fire</t>
  </si>
  <si>
    <t>Nanker Phelge</t>
  </si>
  <si>
    <t>Playtime</t>
  </si>
  <si>
    <t>Please</t>
  </si>
  <si>
    <t>Please Don't Touch</t>
  </si>
  <si>
    <t>Heath/Robinson</t>
  </si>
  <si>
    <t>Please Mr. Postman</t>
  </si>
  <si>
    <t>Brian Holland/Freddie Gorman/Georgia Dobbins/Robert Bateman/William Garrett</t>
  </si>
  <si>
    <t>Please Please Please</t>
  </si>
  <si>
    <t>James Brown/Johnny Terry</t>
  </si>
  <si>
    <t>Please Read The Letter</t>
  </si>
  <si>
    <t>Plot 180</t>
  </si>
  <si>
    <t>Plush</t>
  </si>
  <si>
    <t>Poconé</t>
  </si>
  <si>
    <t>Pode Parar</t>
  </si>
  <si>
    <t>Jorge Vercilo/Jota Maranhao</t>
  </si>
  <si>
    <t>Podes Crer</t>
  </si>
  <si>
    <t>Podres Poderes</t>
  </si>
  <si>
    <t>Poeira</t>
  </si>
  <si>
    <t>Poison Eye</t>
  </si>
  <si>
    <t>Polícia (Vinheta)</t>
  </si>
  <si>
    <t>Polly</t>
  </si>
  <si>
    <t>Ponta de Areia</t>
  </si>
  <si>
    <t>Ponto De Interrogação</t>
  </si>
  <si>
    <t>Poofter's Froth Wyoming Plans Ahead</t>
  </si>
  <si>
    <t>Poor Tom</t>
  </si>
  <si>
    <t>Poor Twisted Me</t>
  </si>
  <si>
    <t>Pop Song 89</t>
  </si>
  <si>
    <t>Poprocks And Coke</t>
  </si>
  <si>
    <t>Por Causa De Você</t>
  </si>
  <si>
    <t>Por Merecer</t>
  </si>
  <si>
    <t>Por Que Será</t>
  </si>
  <si>
    <t>Por Você</t>
  </si>
  <si>
    <t>Porcelain</t>
  </si>
  <si>
    <t>Porch</t>
  </si>
  <si>
    <t>Portela</t>
  </si>
  <si>
    <t>Flavio Bororo/Paulo Apparicio/Wagner Alves/Zeca Sereno</t>
  </si>
  <si>
    <t>Portia</t>
  </si>
  <si>
    <t>Posso Até Me Apaixonar</t>
  </si>
  <si>
    <t>Dudu Nobre</t>
  </si>
  <si>
    <t>Posso Perder Minha Mulher, Minha Mãe, Desde Que Eu Tenha O Rock And Roll</t>
  </si>
  <si>
    <t>Arnaldo Baptista - Rita Lee - Arnolpho Lima Filho</t>
  </si>
  <si>
    <t>Pot-Pourri N.º 2</t>
  </si>
  <si>
    <t>Pot-Pourri N.º 4</t>
  </si>
  <si>
    <t>Pot-Pourri N.º 5</t>
  </si>
  <si>
    <t>Poundcake</t>
  </si>
  <si>
    <t>Pour Some Sugar On Me</t>
  </si>
  <si>
    <t>Power to the People</t>
  </si>
  <si>
    <t>Prá Dizer Adeus</t>
  </si>
  <si>
    <t>Praiera</t>
  </si>
  <si>
    <t>Praise</t>
  </si>
  <si>
    <t>Prazer E Fé</t>
  </si>
  <si>
    <t>Preciso Apender a Viver Só (Maysa)</t>
  </si>
  <si>
    <t>Preciso Aprender A Ser Só</t>
  </si>
  <si>
    <t>Preciso Ser Amado</t>
  </si>
  <si>
    <t>Tradicional</t>
  </si>
  <si>
    <t>Pretinha</t>
  </si>
  <si>
    <t>Preto Damião</t>
  </si>
  <si>
    <t>Pretty Baby</t>
  </si>
  <si>
    <t>Pretty Noose</t>
  </si>
  <si>
    <t>Pretty Persuasion</t>
  </si>
  <si>
    <t>Pretty Tied Up</t>
  </si>
  <si>
    <t>Izzy Stradlin'</t>
  </si>
  <si>
    <t>Pride (In The Name Of Love)</t>
  </si>
  <si>
    <t>Primal Scream</t>
  </si>
  <si>
    <t>Primary</t>
  </si>
  <si>
    <t>Primavera</t>
  </si>
  <si>
    <t>KC Porter &amp; JB Eckl</t>
  </si>
  <si>
    <t>Genival Cassiano/Silvio Rochael</t>
  </si>
  <si>
    <t>Prince Charming</t>
  </si>
  <si>
    <t>Princess of the Dawn</t>
  </si>
  <si>
    <t>Deaffy &amp; R.A. Smith-Diesel</t>
  </si>
  <si>
    <t>Principiando/Decolagem</t>
  </si>
  <si>
    <t>Pristina</t>
  </si>
  <si>
    <t>Problem Child</t>
  </si>
  <si>
    <t>Prodigal Son</t>
  </si>
  <si>
    <t>Producer's Cut: The Return</t>
  </si>
  <si>
    <t>Product Recall</t>
  </si>
  <si>
    <t>Prometheus Overture, Op. 43</t>
  </si>
  <si>
    <t>Beethoven: Symphony No. 6 'Pastoral' Etc.</t>
  </si>
  <si>
    <t>Otto Klemperer &amp; Philharmonia Orchestra</t>
  </si>
  <si>
    <t>Promises</t>
  </si>
  <si>
    <t>Clapton/F.eldman/Linn</t>
  </si>
  <si>
    <t>Protesto Do Olodum (Ao Vivo)</t>
  </si>
  <si>
    <t>Proud Mary</t>
  </si>
  <si>
    <t>Prowler</t>
  </si>
  <si>
    <t>Pseudo Silk Kimono</t>
  </si>
  <si>
    <t>Psychopomp</t>
  </si>
  <si>
    <t>Public Enema Number One</t>
  </si>
  <si>
    <t>Pulse</t>
  </si>
  <si>
    <t>Pura Elegancia</t>
  </si>
  <si>
    <t>Purgatory</t>
  </si>
  <si>
    <t>Purify</t>
  </si>
  <si>
    <t>Purple Haze</t>
  </si>
  <si>
    <t>Purple Stain</t>
  </si>
  <si>
    <t>Pushin Forward Back</t>
  </si>
  <si>
    <t>Put The Finger On You</t>
  </si>
  <si>
    <t>Put You Down</t>
  </si>
  <si>
    <t>Put Your Head Out</t>
  </si>
  <si>
    <t>E. Schrody/L. Freese/L. Muggerud</t>
  </si>
  <si>
    <t>Put Your Lights On</t>
  </si>
  <si>
    <t>E. Shrody</t>
  </si>
  <si>
    <t>Puteiro Em João Pessoa</t>
  </si>
  <si>
    <t>Quadrant</t>
  </si>
  <si>
    <t>Qualquer Coisa</t>
  </si>
  <si>
    <t>Quando Você Voltar</t>
  </si>
  <si>
    <t>Quanta (Live)</t>
  </si>
  <si>
    <t>Quase Um Segundo</t>
  </si>
  <si>
    <t>Que Luz É Essa</t>
  </si>
  <si>
    <t>Que Maravilha</t>
  </si>
  <si>
    <t>Que País É Este</t>
  </si>
  <si>
    <t>Queimando Tudo</t>
  </si>
  <si>
    <t>Queixa</t>
  </si>
  <si>
    <t>Quem Mata A Mulher Mata O Melhor</t>
  </si>
  <si>
    <t>Quem Me Cobrou?</t>
  </si>
  <si>
    <t>Querem Meu Sangue</t>
  </si>
  <si>
    <t>Quest For Fire</t>
  </si>
  <si>
    <t>Question!</t>
  </si>
  <si>
    <t>Qui Nem Jiló</t>
  </si>
  <si>
    <t>Quilombo Groove [Instrumental]</t>
  </si>
  <si>
    <t>Quintet for Horn, Violin, 2 Violas, and Cello in E Flat Major, K. 407/386c: III. Allegro</t>
  </si>
  <si>
    <t>Mozart: Chamber Music</t>
  </si>
  <si>
    <t>Nash Ensemble</t>
  </si>
  <si>
    <t>Radio Free Aurope</t>
  </si>
  <si>
    <t>Radio GA GA</t>
  </si>
  <si>
    <t>Radio Song</t>
  </si>
  <si>
    <t>Radio/Video</t>
  </si>
  <si>
    <t>Rag Doll</t>
  </si>
  <si>
    <t>Steven Tyler, Joe Perry, Jim Vallance, Holly Knight</t>
  </si>
  <si>
    <t>Rain</t>
  </si>
  <si>
    <t>Rain Song</t>
  </si>
  <si>
    <t>Rainmaker</t>
  </si>
  <si>
    <t>Raised By Another</t>
  </si>
  <si>
    <t>Ram It Down</t>
  </si>
  <si>
    <t>Ramble On</t>
  </si>
  <si>
    <t>Ramshackle Man</t>
  </si>
  <si>
    <t>Rapidamente</t>
  </si>
  <si>
    <t>Rappers Reais</t>
  </si>
  <si>
    <t>Rapture</t>
  </si>
  <si>
    <t>Rasul</t>
  </si>
  <si>
    <t>Rats</t>
  </si>
  <si>
    <t>Razor</t>
  </si>
  <si>
    <t>Re-Align</t>
  </si>
  <si>
    <t>Reach Down</t>
  </si>
  <si>
    <t>Real Love</t>
  </si>
  <si>
    <t>Real Thing</t>
  </si>
  <si>
    <t>Realce</t>
  </si>
  <si>
    <t>Realidade Virtual</t>
  </si>
  <si>
    <t>Bino/Da Gamma/Lazao/Toni Garrido</t>
  </si>
  <si>
    <t>Realword</t>
  </si>
  <si>
    <t>Rearviewmirror</t>
  </si>
  <si>
    <t>Rebelião</t>
  </si>
  <si>
    <t>Reboladeira</t>
  </si>
  <si>
    <t>Cal Adan/Ferrugem/Julinho Carioca/Tríona Ní Dhomhnaill</t>
  </si>
  <si>
    <t>Red House</t>
  </si>
  <si>
    <t>Red Light</t>
  </si>
  <si>
    <t>Red Mosquito</t>
  </si>
  <si>
    <t>Jeff Ament &amp; Stone Gossard &amp; Jack Irons &amp; Mike McCready &amp; Eddie Vedder</t>
  </si>
  <si>
    <t>Redundant</t>
  </si>
  <si>
    <t>Refavela (Live)</t>
  </si>
  <si>
    <t>Refazenda</t>
  </si>
  <si>
    <t>Reggae Music</t>
  </si>
  <si>
    <t>Reggae Odoyá</t>
  </si>
  <si>
    <t>Reggae Tchan</t>
  </si>
  <si>
    <t>Cal Adan/Del Rey, Tension/Edu Casanova</t>
  </si>
  <si>
    <t>Rehab</t>
  </si>
  <si>
    <t>Rehab (Hot Chip Remix)</t>
  </si>
  <si>
    <t>Release</t>
  </si>
  <si>
    <t>Jeff Ament/Mike McCready/Stone Gossard</t>
  </si>
  <si>
    <t>Releasing The Demons</t>
  </si>
  <si>
    <t>Relvelation (Mother Earth)</t>
  </si>
  <si>
    <t>Remedy</t>
  </si>
  <si>
    <t>Remember</t>
  </si>
  <si>
    <t>Remember Tomorrow</t>
  </si>
  <si>
    <t>Remote Control</t>
  </si>
  <si>
    <t>Requebra</t>
  </si>
  <si>
    <t>Requiem, Op.48: 4. Pie Jesu</t>
  </si>
  <si>
    <t>Gabriel Fauré</t>
  </si>
  <si>
    <t>Fauré: Requiem, Ravel: Pavane &amp; Others</t>
  </si>
  <si>
    <t>Academy of St. Martin in the Fields, John Birch, Sir Neville Marriner &amp; Sylvia McNair</t>
  </si>
  <si>
    <t>Resolve</t>
  </si>
  <si>
    <t>Respectable</t>
  </si>
  <si>
    <t>F. Baltes, R.A. Smith-Diesel, S. Kaufman, U. Dirkscneider &amp; W. Hoffman</t>
  </si>
  <si>
    <t>Resurrection Joe</t>
  </si>
  <si>
    <t>Réu Confesso</t>
  </si>
  <si>
    <t>Revenga</t>
  </si>
  <si>
    <t>Revolta Olodum</t>
  </si>
  <si>
    <t>Revolution</t>
  </si>
  <si>
    <t>Revolution 1993</t>
  </si>
  <si>
    <t>Rhinocerous</t>
  </si>
  <si>
    <t>Rhythm of Love</t>
  </si>
  <si>
    <t>Ricochet</t>
  </si>
  <si>
    <t>Right Next Door to Hell</t>
  </si>
  <si>
    <t>Right Now</t>
  </si>
  <si>
    <t>Right On Time</t>
  </si>
  <si>
    <t>Right Through You</t>
  </si>
  <si>
    <t>Rime Of The Ancient Mariner</t>
  </si>
  <si>
    <t>Rime of the Ancient Mariner</t>
  </si>
  <si>
    <t>Rindo À Toa</t>
  </si>
  <si>
    <t>Rios Pontes &amp; Overdrives</t>
  </si>
  <si>
    <t>Rise</t>
  </si>
  <si>
    <t>Risoflora</t>
  </si>
  <si>
    <t>Rita Lee</t>
  </si>
  <si>
    <t>Arnaldo Baptista/Rita Lee/Sérgio Dias</t>
  </si>
  <si>
    <t>River Song</t>
  </si>
  <si>
    <t>Riviera Paradise</t>
  </si>
  <si>
    <t>Stevie Ray Vaughan</t>
  </si>
  <si>
    <t>Ro-Que-Se-Da-Ne</t>
  </si>
  <si>
    <t>Road Trippin'</t>
  </si>
  <si>
    <t>Roadrunner</t>
  </si>
  <si>
    <t>Bo Diddley</t>
  </si>
  <si>
    <t>Rock 'N' Roll Music</t>
  </si>
  <si>
    <t>Rock &amp; Roll</t>
  </si>
  <si>
    <t>Rock And Roll All Nite</t>
  </si>
  <si>
    <t>Paul Stanley, Gene Simmons</t>
  </si>
  <si>
    <t>Rock And Roll Is Dead</t>
  </si>
  <si>
    <t>Rock Bottom</t>
  </si>
  <si>
    <t>Rock Das Aranhas (Ao Vivo) (Live)</t>
  </si>
  <si>
    <t>Rock Me</t>
  </si>
  <si>
    <t>Rock Of Ages</t>
  </si>
  <si>
    <t>Rock On</t>
  </si>
  <si>
    <t>David Cook</t>
  </si>
  <si>
    <t>Rock The Casbah</t>
  </si>
  <si>
    <t>Rock You Like a Hurricane</t>
  </si>
  <si>
    <t>Rocket</t>
  </si>
  <si>
    <t>Rocket Queen</t>
  </si>
  <si>
    <t>Roll Call</t>
  </si>
  <si>
    <t>Rollin' And Tumblin'</t>
  </si>
  <si>
    <t>McKinley Morgenfield (Muddy Waters)</t>
  </si>
  <si>
    <t>Rollover D.J.</t>
  </si>
  <si>
    <t>Romance Ideal</t>
  </si>
  <si>
    <t>Romaria</t>
  </si>
  <si>
    <t>Romaria (Renato Teixeira)</t>
  </si>
  <si>
    <t>Romeo et Juliette: No. 11 - Danse des Chevaliers</t>
  </si>
  <si>
    <t>Prokofiev: Romeo &amp; Juliet</t>
  </si>
  <si>
    <t>Michael Tilson Thomas &amp; San Francisco Symphony</t>
  </si>
  <si>
    <t>Ronnie</t>
  </si>
  <si>
    <t>Rosa's Cantina</t>
  </si>
  <si>
    <t>Rosas De Ouro 2001</t>
  </si>
  <si>
    <t>Roxanne</t>
  </si>
  <si>
    <t>Royal Orleans</t>
  </si>
  <si>
    <t>Rubens</t>
  </si>
  <si>
    <t>Ruby Tuesday</t>
  </si>
  <si>
    <t>Rugas</t>
  </si>
  <si>
    <t>Augusto Garcez/Nelson Cavaquinho</t>
  </si>
  <si>
    <t>Run Silent Run Deep</t>
  </si>
  <si>
    <t>Run Through The Jungle</t>
  </si>
  <si>
    <t>Run To The Hills</t>
  </si>
  <si>
    <t>Run to the Hills</t>
  </si>
  <si>
    <t>Run To The Hilss</t>
  </si>
  <si>
    <t>Run!</t>
  </si>
  <si>
    <t>Runnin' With The Devil</t>
  </si>
  <si>
    <t>Running Free</t>
  </si>
  <si>
    <t>Harris/Di Anno</t>
  </si>
  <si>
    <t>Running On Faith</t>
  </si>
  <si>
    <t>Jerry Lynn Williams</t>
  </si>
  <si>
    <t>Rusty Cage</t>
  </si>
  <si>
    <t>RV</t>
  </si>
  <si>
    <t>S.O.S.</t>
  </si>
  <si>
    <t>Sábado A Noite</t>
  </si>
  <si>
    <t>Sábado À Noite</t>
  </si>
  <si>
    <t>Sabbath, Bloody Sabbath</t>
  </si>
  <si>
    <t>Sabbra Cadabra</t>
  </si>
  <si>
    <t>Saber Amar</t>
  </si>
  <si>
    <t>Sad But True</t>
  </si>
  <si>
    <t>Sad Statue</t>
  </si>
  <si>
    <t>Safe and Sound</t>
  </si>
  <si>
    <t>Safety Training</t>
  </si>
  <si>
    <t>Saint Of Me</t>
  </si>
  <si>
    <t>Salgueiro</t>
  </si>
  <si>
    <t>Augusto/Craig Negoescu/Rocco Filho/Saara, Ze Carlos Da</t>
  </si>
  <si>
    <t>Salustiano Song</t>
  </si>
  <si>
    <t>Salutations</t>
  </si>
  <si>
    <t>Salve Nossa Senhora</t>
  </si>
  <si>
    <t>Carlos Imperial/Edardo Araújo</t>
  </si>
  <si>
    <t>Salve Simpatia</t>
  </si>
  <si>
    <t>Sam With The Showing Scalp Flat Top</t>
  </si>
  <si>
    <t>Samba da Bençaco</t>
  </si>
  <si>
    <t>Baden Powell/Vinicius de Moraes</t>
  </si>
  <si>
    <t>Samba Da Bênção</t>
  </si>
  <si>
    <t>Samba Da Volta</t>
  </si>
  <si>
    <t>Samba De Orly</t>
  </si>
  <si>
    <t>Samba De Uma Nota Só (One Note Samba)</t>
  </si>
  <si>
    <t>Samba Do Jato</t>
  </si>
  <si>
    <t>Samba Do Lado</t>
  </si>
  <si>
    <t>Samba Em Prelúdio</t>
  </si>
  <si>
    <t>Samba Makossa</t>
  </si>
  <si>
    <t>Samba Pra Endrigo</t>
  </si>
  <si>
    <t>Samba pras moças</t>
  </si>
  <si>
    <t>Grazielle/Roque Ferreira</t>
  </si>
  <si>
    <t>Sambassim (dj patife remix)</t>
  </si>
  <si>
    <t>Alba Carvalho/Fernando Porto</t>
  </si>
  <si>
    <t>Same Ol' Situation</t>
  </si>
  <si>
    <t>Samidarish [Instrumental]</t>
  </si>
  <si>
    <t>Sampa</t>
  </si>
  <si>
    <t>Samurai</t>
  </si>
  <si>
    <t>San Francisco Bay Blues</t>
  </si>
  <si>
    <t>Jesse Fuller</t>
  </si>
  <si>
    <t>Sanctuary</t>
  </si>
  <si>
    <t>Sangrando</t>
  </si>
  <si>
    <t>Gonzaga Jr/Gonzaguinha</t>
  </si>
  <si>
    <t>Sangue De Bairro</t>
  </si>
  <si>
    <t>Sangue Latino</t>
  </si>
  <si>
    <t>Santa Clara Clareou</t>
  </si>
  <si>
    <t>Santana Jam</t>
  </si>
  <si>
    <t>Santo Antonio</t>
  </si>
  <si>
    <t>Sao Lucas 2001</t>
  </si>
  <si>
    <t>Sapato 36</t>
  </si>
  <si>
    <t>Sapopemba e Maxambomba</t>
  </si>
  <si>
    <t>Nei Lopes/Wilson Moreira</t>
  </si>
  <si>
    <t>Satch Boogie</t>
  </si>
  <si>
    <t>Satisfação</t>
  </si>
  <si>
    <t>Satisfaction</t>
  </si>
  <si>
    <t>Saturnine</t>
  </si>
  <si>
    <t>Saudade Dos Aviões Da Panair (Conversando No Bar)</t>
  </si>
  <si>
    <t>Saudade Louca</t>
  </si>
  <si>
    <t>Acyr Marques/Arlindo Cruz/Franco</t>
  </si>
  <si>
    <t>Saudosa Maloca</t>
  </si>
  <si>
    <t>Saudosismo</t>
  </si>
  <si>
    <t>Save Me</t>
  </si>
  <si>
    <t>Save Me (Remix)</t>
  </si>
  <si>
    <t>Save The Children</t>
  </si>
  <si>
    <t>Al Cleveland/Marvin Gaye/Renaldo Benson</t>
  </si>
  <si>
    <t>Save You</t>
  </si>
  <si>
    <t>Eddie Vedder/Jeff Ament/Matt Cameron/Mike McCready/Stone Gossard</t>
  </si>
  <si>
    <t>Savior</t>
  </si>
  <si>
    <t>Say Hello 2 Heaven</t>
  </si>
  <si>
    <t>Say It Loud, I'm Black And I'm Proud Pt.1</t>
  </si>
  <si>
    <t>Scam</t>
  </si>
  <si>
    <t>Stuart Zender</t>
  </si>
  <si>
    <t>Scar On the Sky</t>
  </si>
  <si>
    <t>Scar Tissue</t>
  </si>
  <si>
    <t>Scentless Apprentice</t>
  </si>
  <si>
    <t>Scheherazade, Op. 35: I. The Sea and Sindbad's Ship</t>
  </si>
  <si>
    <t>Nikolai Rimsky-Korsakov</t>
  </si>
  <si>
    <t>Scheherazade</t>
  </si>
  <si>
    <t>Chicago Symphony Orchestra &amp; Fritz Reiner</t>
  </si>
  <si>
    <t>School</t>
  </si>
  <si>
    <t>Scratch-N-Sniff</t>
  </si>
  <si>
    <t>Doyle Bramhall/Stevie Ray Vaughan</t>
  </si>
  <si>
    <t>SCRIABIN: Prelude in B Major, Op. 11, No. 11</t>
  </si>
  <si>
    <t>SCRIABIN: Vers la flamme</t>
  </si>
  <si>
    <t>Christopher O'Riley</t>
  </si>
  <si>
    <t>Se Liga</t>
  </si>
  <si>
    <t>Se Todos Fossem Iguais A Você (Instrumental)</t>
  </si>
  <si>
    <t>Se Você Pensa</t>
  </si>
  <si>
    <t>Se...</t>
  </si>
  <si>
    <t>Sea of Madness</t>
  </si>
  <si>
    <t>Sea Of Sorrow</t>
  </si>
  <si>
    <t>Seconds</t>
  </si>
  <si>
    <t>Secrets</t>
  </si>
  <si>
    <t>Século XXI</t>
  </si>
  <si>
    <t>Seduzir</t>
  </si>
  <si>
    <t>See You</t>
  </si>
  <si>
    <t>See You Tonight</t>
  </si>
  <si>
    <t>Seek &amp; Destroy</t>
  </si>
  <si>
    <t>Seek And You Shall Find</t>
  </si>
  <si>
    <t>Ivy Hunter/William "Mickey" Stevenson</t>
  </si>
  <si>
    <t>Segue O Seco</t>
  </si>
  <si>
    <t>Seis Da Tarde</t>
  </si>
  <si>
    <t>Selassiê</t>
  </si>
  <si>
    <t>Selvagem</t>
  </si>
  <si>
    <t>Bi Ribeiro/Herbert Vianna/João Barone</t>
  </si>
  <si>
    <t>Sem Essa de Malandro Agulha</t>
  </si>
  <si>
    <t>Aldir Blanc/Jayme Vignoli</t>
  </si>
  <si>
    <t>Sem Sentido</t>
  </si>
  <si>
    <t>Sem Terra</t>
  </si>
  <si>
    <t>Send Me an Angel</t>
  </si>
  <si>
    <t>Senhor Delegado/Eu Não Aguento</t>
  </si>
  <si>
    <t>Antonio Lopes</t>
  </si>
  <si>
    <t>Senhora E Senhor</t>
  </si>
  <si>
    <t>Arnaldo Anutnes/Marcelo Fromer/Paulo Miklos</t>
  </si>
  <si>
    <t>Senta A Pua</t>
  </si>
  <si>
    <t>Será</t>
  </si>
  <si>
    <t>Será Que Vai Chover?</t>
  </si>
  <si>
    <t>Sereia</t>
  </si>
  <si>
    <t>Serenity</t>
  </si>
  <si>
    <t>Serrado</t>
  </si>
  <si>
    <t>Set It Off</t>
  </si>
  <si>
    <t>Set Me Free</t>
  </si>
  <si>
    <t>Set The Ray To Jerry</t>
  </si>
  <si>
    <t>Seu Balancê</t>
  </si>
  <si>
    <t>Paulinho Rezende/Toninho Geraes</t>
  </si>
  <si>
    <t>Seus Amigos</t>
  </si>
  <si>
    <t>Seven Minutes to Midnight</t>
  </si>
  <si>
    <t>Seven Seas Of Rhye</t>
  </si>
  <si>
    <t>Severed Hand</t>
  </si>
  <si>
    <t>Sexual Harassment</t>
  </si>
  <si>
    <t>Shadow on the Sun</t>
  </si>
  <si>
    <t>Shakes and Ladders</t>
  </si>
  <si>
    <t>Shamrocks And Shenanigans</t>
  </si>
  <si>
    <t>Shamrocks And Shenanigans (Boom Shalock Lock Boom/Butch Vig Mix)</t>
  </si>
  <si>
    <t>Shape of Things to Come</t>
  </si>
  <si>
    <t>Shape The Sky</t>
  </si>
  <si>
    <t>She</t>
  </si>
  <si>
    <t>She Give Me ...</t>
  </si>
  <si>
    <t>She Loves Me Not</t>
  </si>
  <si>
    <t>She Sells Sanctuary</t>
  </si>
  <si>
    <t>She Suits Me To A Tee</t>
  </si>
  <si>
    <t>She Talks To Angels</t>
  </si>
  <si>
    <t>She Wears Black</t>
  </si>
  <si>
    <t>G Harvey/R Hope-Taylor</t>
  </si>
  <si>
    <t>She'll Never Be Your Man</t>
  </si>
  <si>
    <t>She's A Rebel</t>
  </si>
  <si>
    <t>Sheer Heart Attack</t>
  </si>
  <si>
    <t>Shining In The Light</t>
  </si>
  <si>
    <t>Shiny Happy People</t>
  </si>
  <si>
    <t>Shock Me</t>
  </si>
  <si>
    <t>Shoot Me Again</t>
  </si>
  <si>
    <t>Shoot You In The Back</t>
  </si>
  <si>
    <t>Shotgun Blues</t>
  </si>
  <si>
    <t>Should I Stay Or Should I Go</t>
  </si>
  <si>
    <t>Shout At The Devil</t>
  </si>
  <si>
    <t>Shout It Out Loud</t>
  </si>
  <si>
    <t>Paul Stanley, Gene Simmons, B. Ezrin</t>
  </si>
  <si>
    <t>Show Me How to Live</t>
  </si>
  <si>
    <t>Show Me How to Live (Live at the Quart Festival)</t>
  </si>
  <si>
    <t>Showcase</t>
  </si>
  <si>
    <t>Sick Again</t>
  </si>
  <si>
    <t>Sign Of The Cross</t>
  </si>
  <si>
    <t>Signe</t>
  </si>
  <si>
    <t>Silence the Voices</t>
  </si>
  <si>
    <t>Silver And Gold</t>
  </si>
  <si>
    <t>Bono</t>
  </si>
  <si>
    <t>Simples</t>
  </si>
  <si>
    <t>Nelson Angelo</t>
  </si>
  <si>
    <t>Sin</t>
  </si>
  <si>
    <t>Sina</t>
  </si>
  <si>
    <t>Since I've Been Loving You</t>
  </si>
  <si>
    <t>Sincero Breu</t>
  </si>
  <si>
    <t>C. A./C.A./Celso Alvim/Herbert Vianna/Mário Moura/Pedro Luís/Sidon Silva</t>
  </si>
  <si>
    <t>Sing Joyfully</t>
  </si>
  <si>
    <t>William Byrd</t>
  </si>
  <si>
    <t>Sir Psycho Sexy</t>
  </si>
  <si>
    <t>Sister Awake</t>
  </si>
  <si>
    <t>Sister Morphine</t>
  </si>
  <si>
    <t>Faithfull/Jagger/Richards</t>
  </si>
  <si>
    <t>Sítio Do Pica-Pau Amarelo</t>
  </si>
  <si>
    <t>Siva</t>
  </si>
  <si>
    <t>Six Months Ago</t>
  </si>
  <si>
    <t>SKA</t>
  </si>
  <si>
    <t>Slave</t>
  </si>
  <si>
    <t>Sleep On The Sidewalk</t>
  </si>
  <si>
    <t>Sleeping Village</t>
  </si>
  <si>
    <t>Slide It In</t>
  </si>
  <si>
    <t>Slither</t>
  </si>
  <si>
    <t>Sliver</t>
  </si>
  <si>
    <t>Slow An' Easy</t>
  </si>
  <si>
    <t>Moody</t>
  </si>
  <si>
    <t>Slow Dawn</t>
  </si>
  <si>
    <t>Slow Down</t>
  </si>
  <si>
    <t>Slowness</t>
  </si>
  <si>
    <t>Carried to Dust (Bonus Track Version)</t>
  </si>
  <si>
    <t>Calexico</t>
  </si>
  <si>
    <t>Slug</t>
  </si>
  <si>
    <t>Smaller And Smaller</t>
  </si>
  <si>
    <t>Smells Like Teen Spirit</t>
  </si>
  <si>
    <t>Smells Like Teen Spirit (Ao Vivo)</t>
  </si>
  <si>
    <t>Smoke On The Water</t>
  </si>
  <si>
    <t>Gillan/Glover/Lord/Paice</t>
  </si>
  <si>
    <t>Smokin' in The Boys Room</t>
  </si>
  <si>
    <t>Cub Coda/Michael Lutz</t>
  </si>
  <si>
    <t>Smooth</t>
  </si>
  <si>
    <t>M. Itaal Shur &amp; Rob Thomas</t>
  </si>
  <si>
    <t>Snoopy's search-Red baron</t>
  </si>
  <si>
    <t>Snowballed</t>
  </si>
  <si>
    <t>Snowblind</t>
  </si>
  <si>
    <t>So Beautiful</t>
  </si>
  <si>
    <t>So Central Rain</t>
  </si>
  <si>
    <t>So Cruel</t>
  </si>
  <si>
    <t>So Fast, So Numb</t>
  </si>
  <si>
    <t>So Fine</t>
  </si>
  <si>
    <t>Duff McKagan</t>
  </si>
  <si>
    <t>So Por Amor</t>
  </si>
  <si>
    <t>Só Se For Pelo Cabelo</t>
  </si>
  <si>
    <t>Só Tinha De Ser Com Você</t>
  </si>
  <si>
    <t>So What</t>
  </si>
  <si>
    <t>Culmer/Exalt</t>
  </si>
  <si>
    <t>Sobremesa</t>
  </si>
  <si>
    <t>Socorro</t>
  </si>
  <si>
    <t>Solar</t>
  </si>
  <si>
    <t>Soldado Da Paz</t>
  </si>
  <si>
    <t>Soldier Of Fortune</t>
  </si>
  <si>
    <t>Soldier Side - Intro</t>
  </si>
  <si>
    <t>Solitaire</t>
  </si>
  <si>
    <t>Solitary</t>
  </si>
  <si>
    <t>Solo-Panhandler</t>
  </si>
  <si>
    <t>Solomon HWV 67: The Arrival of the Queen of Sheba</t>
  </si>
  <si>
    <t>Solução</t>
  </si>
  <si>
    <t>Sombras Do Meu Destino</t>
  </si>
  <si>
    <t>Some Days Are Better Than Others</t>
  </si>
  <si>
    <t>Some Heads Are Gonna Roll</t>
  </si>
  <si>
    <t>Some Kind Of Monster</t>
  </si>
  <si>
    <t>Some Unholy War</t>
  </si>
  <si>
    <t>Somebody Stole My Guitar</t>
  </si>
  <si>
    <t>Somebody To Love</t>
  </si>
  <si>
    <t>Someday My Prince Will Come</t>
  </si>
  <si>
    <t>Someday Never Comes</t>
  </si>
  <si>
    <t>Somedays</t>
  </si>
  <si>
    <t>Somethin' Else</t>
  </si>
  <si>
    <t>Bob Cochran/Sharon Sheeley</t>
  </si>
  <si>
    <t>Something For Nothing</t>
  </si>
  <si>
    <t>Something Got Me Started</t>
  </si>
  <si>
    <t>Mick Hucknall and Fritz McIntyre</t>
  </si>
  <si>
    <t>Something In The Way</t>
  </si>
  <si>
    <t>Something Nice Back Home</t>
  </si>
  <si>
    <t>Something Stupid</t>
  </si>
  <si>
    <t>carson c. parks</t>
  </si>
  <si>
    <t>Sometimes I Feel Like Screaming</t>
  </si>
  <si>
    <t>Sometimes Salvation</t>
  </si>
  <si>
    <t>Sometimes You Can't Make It On Your Own</t>
  </si>
  <si>
    <t>Sonata for Solo Violin: IV: Presto</t>
  </si>
  <si>
    <t>Béla Bartók</t>
  </si>
  <si>
    <t>Bartok: Violin &amp; Viola Concertos</t>
  </si>
  <si>
    <t>Yehudi Menuhin</t>
  </si>
  <si>
    <t>Soneto Da Separacao</t>
  </si>
  <si>
    <t>Song For Lorraine</t>
  </si>
  <si>
    <t>Sonifera Ilha</t>
  </si>
  <si>
    <t>Branco Mello/Carlos Barmack/Ciro Pessoa/Marcelo Fromer/Toni Belloto</t>
  </si>
  <si>
    <t>Sons Of Freedom</t>
  </si>
  <si>
    <t>Soon Forgotten</t>
  </si>
  <si>
    <t>Soot &amp; Stars</t>
  </si>
  <si>
    <t>Soul Education</t>
  </si>
  <si>
    <t>Soul Kitchen</t>
  </si>
  <si>
    <t>Soul Parsifal</t>
  </si>
  <si>
    <t>Renato Russo - Marisa Monte</t>
  </si>
  <si>
    <t>Soul Power (Live)</t>
  </si>
  <si>
    <t>Soul Sacrifice</t>
  </si>
  <si>
    <t>Soul Singing</t>
  </si>
  <si>
    <t>Sound of a Gun</t>
  </si>
  <si>
    <t>South Bound Saurez</t>
  </si>
  <si>
    <t>John Paul Jones &amp; Robert Plant</t>
  </si>
  <si>
    <t>Sozinho</t>
  </si>
  <si>
    <t>Peninha</t>
  </si>
  <si>
    <t>Sozinho (Caêdrum 'n' Bass)</t>
  </si>
  <si>
    <t>Sozinho Remix Ao Vivo</t>
  </si>
  <si>
    <t>Sozinho (Hitmakers Classic Mix)</t>
  </si>
  <si>
    <t>Sozinho (Hitmakers Classic Radio Edit)</t>
  </si>
  <si>
    <t>Space Cowboy</t>
  </si>
  <si>
    <t>Space Truckin'</t>
  </si>
  <si>
    <t>Blackmore/Gillan/Glover/Lord/Paice</t>
  </si>
  <si>
    <t>Space Trucking</t>
  </si>
  <si>
    <t>Spanish Eyes</t>
  </si>
  <si>
    <t>Spanish moss-"A sound portrait"-Spanish moss</t>
  </si>
  <si>
    <t>Spank Thru</t>
  </si>
  <si>
    <t>Sparks Will Fly</t>
  </si>
  <si>
    <t>Sparrow</t>
  </si>
  <si>
    <t>Speak To Me/Breathe</t>
  </si>
  <si>
    <t>Mason/Waters, Gilmour, Wright</t>
  </si>
  <si>
    <t>Special</t>
  </si>
  <si>
    <t>Spectacle</t>
  </si>
  <si>
    <t>Speed King</t>
  </si>
  <si>
    <t>Speed Of Light</t>
  </si>
  <si>
    <t>Spellbound</t>
  </si>
  <si>
    <t>Spirit Walker</t>
  </si>
  <si>
    <t>Spirit's in the Material World</t>
  </si>
  <si>
    <t>Spoonman</t>
  </si>
  <si>
    <t>Spread Your Wings</t>
  </si>
  <si>
    <t>Deacon</t>
  </si>
  <si>
    <t>Springsville</t>
  </si>
  <si>
    <t>J. Carisi</t>
  </si>
  <si>
    <t>Springsville (Alternate Take)</t>
  </si>
  <si>
    <t>Squeeze Box</t>
  </si>
  <si>
    <t>St. Jimmy</t>
  </si>
  <si>
    <t>St. Vitus Dance</t>
  </si>
  <si>
    <t>Stairway To Heaven</t>
  </si>
  <si>
    <t>Stand</t>
  </si>
  <si>
    <t>Stand By My Woman</t>
  </si>
  <si>
    <t>Henry Kirssch/Lenny Kravitz/S. Pasch A. Krizan</t>
  </si>
  <si>
    <t>Stand Inside Your Love</t>
  </si>
  <si>
    <t>Star A.D.</t>
  </si>
  <si>
    <t>Starburst</t>
  </si>
  <si>
    <t>Staring At The Sun</t>
  </si>
  <si>
    <t>Stars</t>
  </si>
  <si>
    <t>Stay (Faraway, So Close!)</t>
  </si>
  <si>
    <t>Stay Away</t>
  </si>
  <si>
    <t>Steal Away (The Night)</t>
  </si>
  <si>
    <t>Still</t>
  </si>
  <si>
    <t>Still Life</t>
  </si>
  <si>
    <t>Still Loving You</t>
  </si>
  <si>
    <t>Still Of The Night</t>
  </si>
  <si>
    <t>Stillness In Time</t>
  </si>
  <si>
    <t>Sting Me</t>
  </si>
  <si>
    <t>Stir It Up (Live)</t>
  </si>
  <si>
    <t>Stone Cold Crazy</t>
  </si>
  <si>
    <t>Deacon/May/Mercury/Taylor</t>
  </si>
  <si>
    <t>Stone Crazy</t>
  </si>
  <si>
    <t>Stone Dead Forever</t>
  </si>
  <si>
    <t>Stone Free</t>
  </si>
  <si>
    <t>Straight Out Of Line</t>
  </si>
  <si>
    <t>Strange Brew</t>
  </si>
  <si>
    <t>Clapton/Collins/Pappalardi</t>
  </si>
  <si>
    <t>Strange Kind Of Woman</t>
  </si>
  <si>
    <t>Stranger in a Strange Land</t>
  </si>
  <si>
    <t>Stranger In a Strange Land</t>
  </si>
  <si>
    <t>Strangers In The Night</t>
  </si>
  <si>
    <t>berthold kaempfert/charles singleton/eddie snyder</t>
  </si>
  <si>
    <t>Stratus</t>
  </si>
  <si>
    <t>String Quartet No. 12 in C Minor, D. 703 "Quartettsatz": II. Andante - Allegro assai</t>
  </si>
  <si>
    <t>Schubert: The Late String Quartets &amp; String Quintet (3 CD's)</t>
  </si>
  <si>
    <t>Emerson String Quartet</t>
  </si>
  <si>
    <t>Stripsearch</t>
  </si>
  <si>
    <t>Jon Hudson/Mike Bordin/Mike Patton</t>
  </si>
  <si>
    <t>Stronger Than Death</t>
  </si>
  <si>
    <t>Strutter</t>
  </si>
  <si>
    <t>Stuck In A Moment You Can't Get Out Of</t>
  </si>
  <si>
    <t>Stuck With Me</t>
  </si>
  <si>
    <t>Sua Impossivel Chance</t>
  </si>
  <si>
    <t>Substitute</t>
  </si>
  <si>
    <t>Suck My Kiss</t>
  </si>
  <si>
    <t>Suck On The Jugular</t>
  </si>
  <si>
    <t>Sucker Train Blues</t>
  </si>
  <si>
    <t>Suicide Solution (With Guitar Solo)</t>
  </si>
  <si>
    <t>Suite for Solo Cello No. 1 in G Major, BWV 1007: I. Prélude</t>
  </si>
  <si>
    <t>Bach: The Cello Suites</t>
  </si>
  <si>
    <t>Yo-Yo Ma</t>
  </si>
  <si>
    <t>Suite No. 3 in D, BWV 1068: III. Gavotte I &amp; II</t>
  </si>
  <si>
    <t>Bach: Orchestral Suites Nos. 1 - 4</t>
  </si>
  <si>
    <t>Academy of St. Martin in the Fields, Sir Neville Marriner &amp; Thurston Dart</t>
  </si>
  <si>
    <t>Sul Da América</t>
  </si>
  <si>
    <t>Summer Love</t>
  </si>
  <si>
    <t>hans bradtke/heinz meier/johnny mercer</t>
  </si>
  <si>
    <t>Summertime</t>
  </si>
  <si>
    <t>Sun And Steel</t>
  </si>
  <si>
    <t>Sun King</t>
  </si>
  <si>
    <t>Sunchild</t>
  </si>
  <si>
    <t>Graham Harvey</t>
  </si>
  <si>
    <t>Sunday Bloody Sunday</t>
  </si>
  <si>
    <t>Sunshine</t>
  </si>
  <si>
    <t>Sunshine Of Your Love</t>
  </si>
  <si>
    <t>Super Terrorizer</t>
  </si>
  <si>
    <t>Superhuman</t>
  </si>
  <si>
    <t>Supernaut</t>
  </si>
  <si>
    <t>Supersonic</t>
  </si>
  <si>
    <t>Superstition</t>
  </si>
  <si>
    <t>Sure Know Something</t>
  </si>
  <si>
    <t>Paul Stanley, Vincent Poncia</t>
  </si>
  <si>
    <t>Surfing with the Alien</t>
  </si>
  <si>
    <t>Surprise! You're Dead!</t>
  </si>
  <si>
    <t>Surrender</t>
  </si>
  <si>
    <t>Susie Q</t>
  </si>
  <si>
    <t>Hawkins-Lewis-Broadwater</t>
  </si>
  <si>
    <t>Suzie-Q, Pt. 2</t>
  </si>
  <si>
    <t>Swedish Schnapps</t>
  </si>
  <si>
    <t>Sweet Amber</t>
  </si>
  <si>
    <t>Sweet Child O' Mine</t>
  </si>
  <si>
    <t>Sweet Hitch-Hiker</t>
  </si>
  <si>
    <t>Sweet Lady Luck</t>
  </si>
  <si>
    <t>Sweet Leaf</t>
  </si>
  <si>
    <t>Sweet Soul Sister</t>
  </si>
  <si>
    <t>Sweetest Thing</t>
  </si>
  <si>
    <t>U2 &amp; Daragh O'Toole</t>
  </si>
  <si>
    <t>Sweethearts Together</t>
  </si>
  <si>
    <t>Swing Low Sweet Chariot</t>
  </si>
  <si>
    <t>Clapton/Trad. Arr. Clapton</t>
  </si>
  <si>
    <t>Symphonie Fantastique, Op. 14: V. Songe d'une nuit du sabbat</t>
  </si>
  <si>
    <t>Hector Berlioz</t>
  </si>
  <si>
    <t>Berlioz: Symphonie Fantastique</t>
  </si>
  <si>
    <t>Symphony No. 104 in D Major "London": IV. Finale: Spiritoso</t>
  </si>
  <si>
    <t>Franz Joseph Haydn</t>
  </si>
  <si>
    <t>Haydn: Symphonies 99 - 104</t>
  </si>
  <si>
    <t>Royal Philharmonic Orchestra &amp; Sir Thomas Beecham</t>
  </si>
  <si>
    <t>Symphony No. 2, Op. 16 -  "The Four Temperaments": II. Allegro Comodo e Flemmatico</t>
  </si>
  <si>
    <t>Carl Nielsen</t>
  </si>
  <si>
    <t>Nielsen: The Six Symphonies</t>
  </si>
  <si>
    <t>Göteborgs Symfoniker &amp; Neeme Järvi</t>
  </si>
  <si>
    <t>Symphony No. 2: III. Allegro vivace</t>
  </si>
  <si>
    <t>Kurt Weill</t>
  </si>
  <si>
    <t>Weill: The Seven Deadly Sins</t>
  </si>
  <si>
    <t>Kent Nagano and Orchestre de l'Opéra de Lyon</t>
  </si>
  <si>
    <t>Symphony No. 3 in E-flat major, Op. 55, "Eroica" - Scherzo: Allegro Vivace</t>
  </si>
  <si>
    <t>The Best of Beethoven</t>
  </si>
  <si>
    <t>Nicolaus Esterhazy Sinfonia</t>
  </si>
  <si>
    <t>Symphony No. 3 Op. 36 for Orchestra and Soprano "Symfonia Piesni Zalosnych" \ Lento E Largo - Tranquillissimo</t>
  </si>
  <si>
    <t>Henryk Górecki</t>
  </si>
  <si>
    <t>Górecki: Symphony No. 3</t>
  </si>
  <si>
    <t>Adrian Leaper &amp; Doreen de Feis</t>
  </si>
  <si>
    <t>Symphony No. 41 in C Major, K. 551, "Jupiter": IV. Molto allegro</t>
  </si>
  <si>
    <t>Mozart: Symphonies Nos. 40 &amp; 41</t>
  </si>
  <si>
    <t>Symphony No.1 in D Major, Op.25 "Classical", Allegro Con Brio</t>
  </si>
  <si>
    <t>Sergei Prokofiev</t>
  </si>
  <si>
    <t>Prokofiev: Symphony No.1</t>
  </si>
  <si>
    <t>Sergei Prokofiev &amp; Yuri Temirkanov</t>
  </si>
  <si>
    <t>Symphony No.5 in C Minor: I. Allegro con brio</t>
  </si>
  <si>
    <t>Beethoven: Symhonies Nos. 5 &amp; 6</t>
  </si>
  <si>
    <t>Orchestre Révolutionnaire et Romantique &amp; John Eliot Gardiner</t>
  </si>
  <si>
    <t>Sympton of the Universe</t>
  </si>
  <si>
    <t>Tabula Rasa</t>
  </si>
  <si>
    <t>Tailgunner</t>
  </si>
  <si>
    <t>Taj Mahal</t>
  </si>
  <si>
    <t>Take It As It Comes</t>
  </si>
  <si>
    <t>Take It Or Leave It</t>
  </si>
  <si>
    <t>Take the Box</t>
  </si>
  <si>
    <t>Luke Smith</t>
  </si>
  <si>
    <t>Take the Celestra</t>
  </si>
  <si>
    <t>Take The Power</t>
  </si>
  <si>
    <t>Take This Bottle</t>
  </si>
  <si>
    <t>Take Your Daughter to Work Day</t>
  </si>
  <si>
    <t>Taking a Break from All Your Worries</t>
  </si>
  <si>
    <t>Talk About Love</t>
  </si>
  <si>
    <t>Talk About The Passion</t>
  </si>
  <si>
    <t>Talkin Loud and Saying Nothin</t>
  </si>
  <si>
    <t>James Brown &amp; Bobby Byrd</t>
  </si>
  <si>
    <t>Talkin' 'Bout Women Obviously</t>
  </si>
  <si>
    <t>Amos Blakemore/Buddy Guy</t>
  </si>
  <si>
    <t>Tangerine</t>
  </si>
  <si>
    <t>Tanto Tempo</t>
  </si>
  <si>
    <t>Tão Seu</t>
  </si>
  <si>
    <t>Tapa Aqui, Descobre Ali</t>
  </si>
  <si>
    <t>Paulo Levi/W. Rangel</t>
  </si>
  <si>
    <t>Tarde Em Itapoã</t>
  </si>
  <si>
    <t>Tatuagem</t>
  </si>
  <si>
    <t>Tea For One</t>
  </si>
  <si>
    <t>Tear</t>
  </si>
  <si>
    <t>Tears Dry On Their Own</t>
  </si>
  <si>
    <t>Nickolas Ashford &amp; Valerie Simpson</t>
  </si>
  <si>
    <t>Tears In Heaven</t>
  </si>
  <si>
    <t>Eric Clapton, Will Jennings</t>
  </si>
  <si>
    <t>Tease Me Please Me</t>
  </si>
  <si>
    <t>Televisão</t>
  </si>
  <si>
    <t>Tempo Perdido</t>
  </si>
  <si>
    <t>Tempo Rei</t>
  </si>
  <si>
    <t>Tempos Modernos</t>
  </si>
  <si>
    <t>Temptation</t>
  </si>
  <si>
    <t>Tempus Fugit</t>
  </si>
  <si>
    <t>Ten Years Gone</t>
  </si>
  <si>
    <t>Tendo A Lua</t>
  </si>
  <si>
    <t>Herbert Vianna/Tet Tillett</t>
  </si>
  <si>
    <t>Herbert Vianna/Tetê Tillet</t>
  </si>
  <si>
    <t>Tenho Sede</t>
  </si>
  <si>
    <t>Tequila - Lourinha Bombril (Parate Y Mira)</t>
  </si>
  <si>
    <t>Bahiano/Chuck Rio/Diego Blanco/Herbert Vianna</t>
  </si>
  <si>
    <t>Terra</t>
  </si>
  <si>
    <t>Territorial Pissings</t>
  </si>
  <si>
    <t>Texarkana</t>
  </si>
  <si>
    <t>Texto "Verdade Tropical"</t>
  </si>
  <si>
    <t>Thank You</t>
  </si>
  <si>
    <t>That's Life</t>
  </si>
  <si>
    <t>dean kay thompson/kelly gordon</t>
  </si>
  <si>
    <t>That's The Way</t>
  </si>
  <si>
    <t>The 23rd Psalm</t>
  </si>
  <si>
    <t>The Aftermath</t>
  </si>
  <si>
    <t>The Alchemist</t>
  </si>
  <si>
    <t>The Alliance</t>
  </si>
  <si>
    <t>The Angel And The Gambler</t>
  </si>
  <si>
    <t>The Apparition</t>
  </si>
  <si>
    <t>The Assassin</t>
  </si>
  <si>
    <t>The Aviator</t>
  </si>
  <si>
    <t>The Awakening</t>
  </si>
  <si>
    <t>The Battle Of Evermore</t>
  </si>
  <si>
    <t>ian paice/jon lord</t>
  </si>
  <si>
    <t>The Bazaar</t>
  </si>
  <si>
    <t>The Begining... At Last</t>
  </si>
  <si>
    <t>The Beginning of the End</t>
  </si>
  <si>
    <t>The Beginning...At Last</t>
  </si>
  <si>
    <t>The Best Is Yet To Come</t>
  </si>
  <si>
    <t>carolyn leigh/cy coleman</t>
  </si>
  <si>
    <t>The Brig</t>
  </si>
  <si>
    <t>The Call Of Ktulu</t>
  </si>
  <si>
    <t>The Call Up</t>
  </si>
  <si>
    <t>The Calling</t>
  </si>
  <si>
    <t>Carlos Santana &amp; C. Thompson</t>
  </si>
  <si>
    <t>The Carpet</t>
  </si>
  <si>
    <t>The Chase Is Better Than The Catch</t>
  </si>
  <si>
    <t>The Clairvoyant</t>
  </si>
  <si>
    <t>The Clansman</t>
  </si>
  <si>
    <t>The Client</t>
  </si>
  <si>
    <t>The Constant</t>
  </si>
  <si>
    <t>The Convention</t>
  </si>
  <si>
    <t>The Convict</t>
  </si>
  <si>
    <t>The Cost of Living</t>
  </si>
  <si>
    <t>The Coup</t>
  </si>
  <si>
    <t>The Crunge</t>
  </si>
  <si>
    <t>The Crystal Ship</t>
  </si>
  <si>
    <t>The Curse</t>
  </si>
  <si>
    <t>The Cut Runs Deep</t>
  </si>
  <si>
    <t>The Day I Tried To Live</t>
  </si>
  <si>
    <t>The Deeper The Love</t>
  </si>
  <si>
    <t>The Deepest Blues Are Black</t>
  </si>
  <si>
    <t>The Duke</t>
  </si>
  <si>
    <t>Dave Brubeck</t>
  </si>
  <si>
    <t>The Dundies</t>
  </si>
  <si>
    <t>The Economist</t>
  </si>
  <si>
    <t>The Edge Of Darkness</t>
  </si>
  <si>
    <t>The Educated Fool</t>
  </si>
  <si>
    <t>The End</t>
  </si>
  <si>
    <t>The Everlasting Gaze</t>
  </si>
  <si>
    <t>The Evil That Men Do</t>
  </si>
  <si>
    <t>The Eye of Jupiter</t>
  </si>
  <si>
    <t>The Fallen Angel</t>
  </si>
  <si>
    <t>The Fight</t>
  </si>
  <si>
    <t>The Finest Worksong</t>
  </si>
  <si>
    <t>The Fire</t>
  </si>
  <si>
    <t>The First Time</t>
  </si>
  <si>
    <t>The Fix</t>
  </si>
  <si>
    <t>The Fly</t>
  </si>
  <si>
    <t>The Four Horsemen</t>
  </si>
  <si>
    <t>The Frayed Ends Of Sanity</t>
  </si>
  <si>
    <t>The Fugitive</t>
  </si>
  <si>
    <t>The Full Bug</t>
  </si>
  <si>
    <t>The Garden</t>
  </si>
  <si>
    <t>The Gentle Art Of Making Enemies</t>
  </si>
  <si>
    <t>The Girl From Ipanema</t>
  </si>
  <si>
    <t>antonio carlos jobim/norman gimbel/vinicius de moraes</t>
  </si>
  <si>
    <t>The Girl I Love She Got Long Black Wavy Hair</t>
  </si>
  <si>
    <t>Jimmy Page/John Bonham/John Estes/John Paul Jones/Robert Plant</t>
  </si>
  <si>
    <t>The Glass Ballerina</t>
  </si>
  <si>
    <t>The God That Failed</t>
  </si>
  <si>
    <t>The Great Gig In The Sky</t>
  </si>
  <si>
    <t>Wright, Waters</t>
  </si>
  <si>
    <t>The Greater Good</t>
  </si>
  <si>
    <t>The Green Manalishi</t>
  </si>
  <si>
    <t>The Greeting Song</t>
  </si>
  <si>
    <t>The Gun On Ice Planet Zero, Pt. 1</t>
  </si>
  <si>
    <t>The Gun On Ice Planet Zero, Pt. 2</t>
  </si>
  <si>
    <t>The Gypsy</t>
  </si>
  <si>
    <t>The Hammer</t>
  </si>
  <si>
    <t>The Hand of God</t>
  </si>
  <si>
    <t>The Hard Part</t>
  </si>
  <si>
    <t>The Hellion</t>
  </si>
  <si>
    <t>The House Is Rockin'</t>
  </si>
  <si>
    <t>The House Jack Built</t>
  </si>
  <si>
    <t>The Hunting Party</t>
  </si>
  <si>
    <t>The Ides Of March</t>
  </si>
  <si>
    <t>The Initiation</t>
  </si>
  <si>
    <t>The Injury</t>
  </si>
  <si>
    <t>The Invisible Man</t>
  </si>
  <si>
    <t>The Job</t>
  </si>
  <si>
    <t>The Kids</t>
  </si>
  <si>
    <t>The Lady Is A Tramp</t>
  </si>
  <si>
    <t>lorenz hart/richard rodgers</t>
  </si>
  <si>
    <t>The Last Remaining Light</t>
  </si>
  <si>
    <t>The Last Song</t>
  </si>
  <si>
    <t>The Last Time</t>
  </si>
  <si>
    <t>The Last To Know</t>
  </si>
  <si>
    <t>The Legacy</t>
  </si>
  <si>
    <t>The Lemon Song</t>
  </si>
  <si>
    <t>The Living Legend, Pt. 1</t>
  </si>
  <si>
    <t>The Living Legend, Pt. 2</t>
  </si>
  <si>
    <t>The Loneliness of the Long Dis</t>
  </si>
  <si>
    <t>The Long Con</t>
  </si>
  <si>
    <t>The Long Patrol</t>
  </si>
  <si>
    <t>The Longest Day</t>
  </si>
  <si>
    <t>The Lost Warrior</t>
  </si>
  <si>
    <t>The Magnificent Seven</t>
  </si>
  <si>
    <t>The Magnificent Warriors</t>
  </si>
  <si>
    <t>The Maids Of Cadiz</t>
  </si>
  <si>
    <t>L. Delibes</t>
  </si>
  <si>
    <t>The Man Behind the Curtain</t>
  </si>
  <si>
    <t>The Man from Tallahassee</t>
  </si>
  <si>
    <t>The Man With Nine Lives</t>
  </si>
  <si>
    <t>The Meaning Of The Blues</t>
  </si>
  <si>
    <t>R. Troup, L. Worth</t>
  </si>
  <si>
    <t>The Meaning Of The Blues/Lament (Alternate Take)</t>
  </si>
  <si>
    <t>J.J. Johnson/R. Troup, L. Worth</t>
  </si>
  <si>
    <t>The Memory Remains</t>
  </si>
  <si>
    <t>The Mercenary</t>
  </si>
  <si>
    <t>The Merger</t>
  </si>
  <si>
    <t>The Messenger</t>
  </si>
  <si>
    <t>Daniel Lanois</t>
  </si>
  <si>
    <t>The Messiah: Behold, I Tell You a Mystery... The Trumpet Shall Sound</t>
  </si>
  <si>
    <t>Handel: The Messiah (Highlights)</t>
  </si>
  <si>
    <t>Scholars Baroque Ensemble</t>
  </si>
  <si>
    <t>The Midnight Special</t>
  </si>
  <si>
    <t>The Miracle</t>
  </si>
  <si>
    <t>The More I See</t>
  </si>
  <si>
    <t>The Morning After</t>
  </si>
  <si>
    <t>The Moth</t>
  </si>
  <si>
    <t>The Mule</t>
  </si>
  <si>
    <t>The Negotiation</t>
  </si>
  <si>
    <t>The Nomad</t>
  </si>
  <si>
    <t>The Number Of The Beast</t>
  </si>
  <si>
    <t>The Nutcracker, Op. 71a, Act II: Scene 14: Pas de deux: Dance of the Prince &amp; the Sugar-Plum Fairy</t>
  </si>
  <si>
    <t>Peter Ilyich Tchaikovsky</t>
  </si>
  <si>
    <t>Tchaikovsky: The Nutcracker</t>
  </si>
  <si>
    <t>London Symphony Orchestra &amp; Sir Charles Mackerras</t>
  </si>
  <si>
    <t>The Ocean</t>
  </si>
  <si>
    <t>The Office: An American Workplace (Pilot)</t>
  </si>
  <si>
    <t>The One I Love</t>
  </si>
  <si>
    <t>The Other 48 Days</t>
  </si>
  <si>
    <t>The Other Side</t>
  </si>
  <si>
    <t>The Other Woman</t>
  </si>
  <si>
    <t>The Outlaw Torn</t>
  </si>
  <si>
    <t>The Pan Piper</t>
  </si>
  <si>
    <t>The Passage</t>
  </si>
  <si>
    <t>The Pilgrim</t>
  </si>
  <si>
    <t>The Playboy Mansion</t>
  </si>
  <si>
    <t>The pleasant pheasant</t>
  </si>
  <si>
    <t>The Power Of Equality</t>
  </si>
  <si>
    <t>The Prince</t>
  </si>
  <si>
    <t>The Prisoner</t>
  </si>
  <si>
    <t>The Prophecy</t>
  </si>
  <si>
    <t>Dave Murray; Steve Harris</t>
  </si>
  <si>
    <t>The Purpendicular Waltz</t>
  </si>
  <si>
    <t>The Rain Song</t>
  </si>
  <si>
    <t>The Real Problem</t>
  </si>
  <si>
    <t>The Refugee</t>
  </si>
  <si>
    <t>The Reincarnation of Benjamin Breeg</t>
  </si>
  <si>
    <t>The Return</t>
  </si>
  <si>
    <t>The Right Thing</t>
  </si>
  <si>
    <t>The Righteous &amp; The Wicked</t>
  </si>
  <si>
    <t>The River (Remix)</t>
  </si>
  <si>
    <t>The Rover</t>
  </si>
  <si>
    <t>The Saint</t>
  </si>
  <si>
    <t>The Secret</t>
  </si>
  <si>
    <t>The Seeker</t>
  </si>
  <si>
    <t>The Shape of Things to Come</t>
  </si>
  <si>
    <t>The Shortest Straw</t>
  </si>
  <si>
    <t>The Show Must Go On</t>
  </si>
  <si>
    <t>The Small Hours</t>
  </si>
  <si>
    <t>Holocaust</t>
  </si>
  <si>
    <t>The Son Also Rises</t>
  </si>
  <si>
    <t>The Song Remains The Same</t>
  </si>
  <si>
    <t>The Spirit Of Radio</t>
  </si>
  <si>
    <t>The Star Spangled Banner</t>
  </si>
  <si>
    <t>Hendrix, Jimi</t>
  </si>
  <si>
    <t>The Struggle Within</t>
  </si>
  <si>
    <t>The Sun Road</t>
  </si>
  <si>
    <t>The Temples Of Syrinx</t>
  </si>
  <si>
    <t>The Thin Line Between Love &amp; Hate</t>
  </si>
  <si>
    <t>The Thing That Should Not Be</t>
  </si>
  <si>
    <t>The Three Sunrises</t>
  </si>
  <si>
    <t>The Tower</t>
  </si>
  <si>
    <t>The Trees</t>
  </si>
  <si>
    <t>The Trooper</t>
  </si>
  <si>
    <t>The Unbeliever</t>
  </si>
  <si>
    <t>The Unforgettable Fire</t>
  </si>
  <si>
    <t>The Unforgiven</t>
  </si>
  <si>
    <t>The Unforgiven II</t>
  </si>
  <si>
    <t>The Unnamed Feeling</t>
  </si>
  <si>
    <t>The Unwritten Law</t>
  </si>
  <si>
    <t>Richie Blackmore, Ian Gillian, Roger Glover, Ian Paice</t>
  </si>
  <si>
    <t>The Wait</t>
  </si>
  <si>
    <t>Killing Joke</t>
  </si>
  <si>
    <t>The Wake-Up Bomb</t>
  </si>
  <si>
    <t>The Wanderer</t>
  </si>
  <si>
    <t>The Wanton Song</t>
  </si>
  <si>
    <t>The Way You Do To Mer</t>
  </si>
  <si>
    <t>The Whole Truth</t>
  </si>
  <si>
    <t>The Wicker Man</t>
  </si>
  <si>
    <t>The Wind Cries Mary</t>
  </si>
  <si>
    <t>The Winner Loses</t>
  </si>
  <si>
    <t>The Witch</t>
  </si>
  <si>
    <t>The Wizard</t>
  </si>
  <si>
    <t>The Woman King</t>
  </si>
  <si>
    <t>The Worm</t>
  </si>
  <si>
    <t>The Worst</t>
  </si>
  <si>
    <t>The Wrong Child</t>
  </si>
  <si>
    <t>The Young Lords</t>
  </si>
  <si>
    <t>The Zephyr Song</t>
  </si>
  <si>
    <t>The Zoo</t>
  </si>
  <si>
    <t>Theme From Let's Go Native</t>
  </si>
  <si>
    <t>Theme From The Swan</t>
  </si>
  <si>
    <t>There Goes The Neighborhood</t>
  </si>
  <si>
    <t>There's No Place Like Home, Pt. 1</t>
  </si>
  <si>
    <t>There's No Place Like Home, Pt. 2</t>
  </si>
  <si>
    <t>There's No Place Like Home, Pt. 3</t>
  </si>
  <si>
    <t>These Colours Don't Run</t>
  </si>
  <si>
    <t>They Can't Take That Away From Me</t>
  </si>
  <si>
    <t>george gershwin/ira gershwin</t>
  </si>
  <si>
    <t>They're Red Hot</t>
  </si>
  <si>
    <t>Thick &amp; Thin</t>
  </si>
  <si>
    <t>Thief In The Night</t>
  </si>
  <si>
    <t>De Beauport/Jagger/Richards</t>
  </si>
  <si>
    <t>Think</t>
  </si>
  <si>
    <t>Lowman Pauling</t>
  </si>
  <si>
    <t>Think About You</t>
  </si>
  <si>
    <t>Thinking 'Bout Tomorrow</t>
  </si>
  <si>
    <t>Fayyaz Virgi/Richard Bull</t>
  </si>
  <si>
    <t>Third Stone From The Sun</t>
  </si>
  <si>
    <t>This Cocaine Makes Me Feel Like I'm On This Song</t>
  </si>
  <si>
    <t>This Is Radio Clash</t>
  </si>
  <si>
    <t>This Is The Place</t>
  </si>
  <si>
    <t>This Time Around / Owed to 'G' [Instrumental]</t>
  </si>
  <si>
    <t>Bolin/Hughes/Lord</t>
  </si>
  <si>
    <t>This Velvet Glove</t>
  </si>
  <si>
    <t>Thorn Within</t>
  </si>
  <si>
    <t>Three Minutes</t>
  </si>
  <si>
    <t>Thrill Me</t>
  </si>
  <si>
    <t>Through a Looking Glass</t>
  </si>
  <si>
    <t>Through the Looking Glass, Pt. 1</t>
  </si>
  <si>
    <t>Through the Looking Glass, Pt. 2</t>
  </si>
  <si>
    <t>Through The Never</t>
  </si>
  <si>
    <t>Throw Away Your Television</t>
  </si>
  <si>
    <t>Thru And Thru</t>
  </si>
  <si>
    <t>Thumbing My Way</t>
  </si>
  <si>
    <t>Tightrope</t>
  </si>
  <si>
    <t>Tim Tim Por Tim Tim</t>
  </si>
  <si>
    <t>Time</t>
  </si>
  <si>
    <t>Mason, Waters, Wright, Gilmour</t>
  </si>
  <si>
    <t>Time After Time</t>
  </si>
  <si>
    <t>Time Is On My Side</t>
  </si>
  <si>
    <t>Jerry Ragavoy</t>
  </si>
  <si>
    <t>Time To Kill</t>
  </si>
  <si>
    <t>Times Like These</t>
  </si>
  <si>
    <t>Times of Trouble</t>
  </si>
  <si>
    <t>Timothy</t>
  </si>
  <si>
    <t>C. Cester</t>
  </si>
  <si>
    <t>Tired Of You</t>
  </si>
  <si>
    <t>Title Song</t>
  </si>
  <si>
    <t>To Live Is To Die</t>
  </si>
  <si>
    <t>James Hetfield, Lars Ulrich and Cliff Burton</t>
  </si>
  <si>
    <t>To Tame A Land</t>
  </si>
  <si>
    <t>Toccata and Fugue in D Minor, BWV 565: I. Toccata</t>
  </si>
  <si>
    <t>Bach: Toccata &amp; Fugue in D Minor</t>
  </si>
  <si>
    <t>Ton Koopman</t>
  </si>
  <si>
    <t>Toda Cor</t>
  </si>
  <si>
    <t>Ciro Pressoa/Marcelo Fromer</t>
  </si>
  <si>
    <t>Toda Forma De Amor</t>
  </si>
  <si>
    <t>Toda Menina Baiana</t>
  </si>
  <si>
    <t>Today</t>
  </si>
  <si>
    <t>Todo Amor (Asas Da Liberdade)</t>
  </si>
  <si>
    <t>Todo Amor Que Houver Nesta Vida</t>
  </si>
  <si>
    <t>Todo Mundo Explica</t>
  </si>
  <si>
    <t>Todo o Carnaval tem seu Fim</t>
  </si>
  <si>
    <t>Tombstone Shadow</t>
  </si>
  <si>
    <t>Tommy Gun</t>
  </si>
  <si>
    <t>Tomorrow's Dream</t>
  </si>
  <si>
    <t>Tonight, Tonight</t>
  </si>
  <si>
    <t>Too Fast For Love</t>
  </si>
  <si>
    <t>Too Late Too Late</t>
  </si>
  <si>
    <t>Too Many Tears</t>
  </si>
  <si>
    <t>Adrian Vanderberg/David Coverdale</t>
  </si>
  <si>
    <t>Too Many Ways (Alternate)</t>
  </si>
  <si>
    <t>Too Much Is Not Enough</t>
  </si>
  <si>
    <t>Turner, Held, Greenwood</t>
  </si>
  <si>
    <t>Too Young To Die</t>
  </si>
  <si>
    <t>Top O' The Morning To Ya</t>
  </si>
  <si>
    <t>Top Top</t>
  </si>
  <si>
    <t>Os Mutantes - Arnolpho Lima Filho</t>
  </si>
  <si>
    <t>Torn</t>
  </si>
  <si>
    <t>Tourette's</t>
  </si>
  <si>
    <t>Trac Trac</t>
  </si>
  <si>
    <t>Fito Paez/Herbert Vianna</t>
  </si>
  <si>
    <t>Tradição</t>
  </si>
  <si>
    <t>Adalto Magalha/Lourenco</t>
  </si>
  <si>
    <t>Train In Vain</t>
  </si>
  <si>
    <t>Trampled Under Foot</t>
  </si>
  <si>
    <t>Transylvania</t>
  </si>
  <si>
    <t>Trapped Under Ice</t>
  </si>
  <si>
    <t>Trash, Trampoline And The Party Girl</t>
  </si>
  <si>
    <t>Trastevere</t>
  </si>
  <si>
    <t>Travelin' Band</t>
  </si>
  <si>
    <t>Traveling Salesmen</t>
  </si>
  <si>
    <t>Travelling Riverside Blues</t>
  </si>
  <si>
    <t>Jimmy Page/Robert Johnson/Robert Plant</t>
  </si>
  <si>
    <t>Travis Walk</t>
  </si>
  <si>
    <t>Três Lados</t>
  </si>
  <si>
    <t>Tres Reis</t>
  </si>
  <si>
    <t>TriboTchan</t>
  </si>
  <si>
    <t>Cal Adan/Paulo Levi</t>
  </si>
  <si>
    <t>Tricia Tanaka Is Dead</t>
  </si>
  <si>
    <t>Trocando Em Miúdos</t>
  </si>
  <si>
    <t>True Believers</t>
  </si>
  <si>
    <t>Trupets Of Jericho</t>
  </si>
  <si>
    <t>Truth Hurts</t>
  </si>
  <si>
    <t>Tryin' To Throw Your Arms Around The World</t>
  </si>
  <si>
    <t>Tucuruvi 2001</t>
  </si>
  <si>
    <t>Tudo Bem</t>
  </si>
  <si>
    <t>Tudo Igual</t>
  </si>
  <si>
    <t>Tudo Na Mais Santa Paz</t>
  </si>
  <si>
    <t>Tuesday's Gone</t>
  </si>
  <si>
    <t>Collins/Van Zandt</t>
  </si>
  <si>
    <t>Tuiuti</t>
  </si>
  <si>
    <t>Claudio Martins/David Lima/Kleber Rodrigues/Livre, Cesare Som</t>
  </si>
  <si>
    <t>Turandot, Act III, Nessun dorma!</t>
  </si>
  <si>
    <t>Pavarotti's Opera Made Easy</t>
  </si>
  <si>
    <t>Luciano Pavarotti</t>
  </si>
  <si>
    <t>Turbo Lover</t>
  </si>
  <si>
    <t>Turn The Page</t>
  </si>
  <si>
    <t>Seger</t>
  </si>
  <si>
    <t>Turn You Inside-Out</t>
  </si>
  <si>
    <t>Twentienth Century Fox</t>
  </si>
  <si>
    <t>Twice As Hard</t>
  </si>
  <si>
    <t>Twist And Shout</t>
  </si>
  <si>
    <t>Bert Russell/Phil Medley</t>
  </si>
  <si>
    <t>Two Fanfares for Orchestra: II. Short Ride in a Fast Machine</t>
  </si>
  <si>
    <t>John Adams</t>
  </si>
  <si>
    <t>Adams, John: The Chairman Dances</t>
  </si>
  <si>
    <t>Edo de Waart &amp; San Francisco Symphony</t>
  </si>
  <si>
    <t>Two for the Road</t>
  </si>
  <si>
    <t>Two Hearts Beat As One</t>
  </si>
  <si>
    <t>Two Steps Behind [Acoustic Version]</t>
  </si>
  <si>
    <t>Ty Cobb</t>
  </si>
  <si>
    <t>Ben Shepherd/Chris Cornell</t>
  </si>
  <si>
    <t>Tyrant (Live)</t>
  </si>
  <si>
    <t>Ugly In The Morning</t>
  </si>
  <si>
    <t>Último Pau-De-Arara</t>
  </si>
  <si>
    <t>Corumbá/José Gumarães/Venancio</t>
  </si>
  <si>
    <t>Ultraviolet (Light My Way)</t>
  </si>
  <si>
    <t>Um Amor Puro</t>
  </si>
  <si>
    <t>Um Amor, Um Lugar</t>
  </si>
  <si>
    <t>Um Certo Alguém</t>
  </si>
  <si>
    <t>Um Contrato Com Deus</t>
  </si>
  <si>
    <t>Um Dia Qualquer</t>
  </si>
  <si>
    <t>Um Gosto De Sol</t>
  </si>
  <si>
    <t>Um Homem Chamado Alfredo</t>
  </si>
  <si>
    <t>Um Homem Também Chora (Guerreiro Menino)</t>
  </si>
  <si>
    <t>Um Indio</t>
  </si>
  <si>
    <t>Um Jantar Pra Dois</t>
  </si>
  <si>
    <t>Um Love</t>
  </si>
  <si>
    <t>Um Lugar ao Sol</t>
  </si>
  <si>
    <t>Um Passeio No Mundo Livre</t>
  </si>
  <si>
    <t>Um Pro Outro</t>
  </si>
  <si>
    <t>Um Satélite Na Cabeça</t>
  </si>
  <si>
    <t>Uma Brasileira</t>
  </si>
  <si>
    <t>Carlinhos Brown/Herbert Vianna</t>
  </si>
  <si>
    <t>Unchained</t>
  </si>
  <si>
    <t>Unchained Melody</t>
  </si>
  <si>
    <t>Alex North/Hy Zaret</t>
  </si>
  <si>
    <t>Under My Thumb</t>
  </si>
  <si>
    <t>Under Pressure</t>
  </si>
  <si>
    <t>Queen &amp; David Bowie</t>
  </si>
  <si>
    <t>Under The Bridge</t>
  </si>
  <si>
    <t>Under The Sun/Every Day Comes and Goes</t>
  </si>
  <si>
    <t>Undertow</t>
  </si>
  <si>
    <t>Underwater Love</t>
  </si>
  <si>
    <t>Unemployable</t>
  </si>
  <si>
    <t>Matt Cameron &amp; Mike McCready</t>
  </si>
  <si>
    <t>Unexpected</t>
  </si>
  <si>
    <t>Unfinished Business</t>
  </si>
  <si>
    <t>União Da Ilha</t>
  </si>
  <si>
    <t>Dito/Djalma Falcao/Ilha, Almir Da/Márcio André</t>
  </si>
  <si>
    <t>Unidos Da Tijuca</t>
  </si>
  <si>
    <t>Douglas/Neves, Vicente Das/Silva, Gilmar L./Toninho Gentil/Wantuir</t>
  </si>
  <si>
    <t>United Colours</t>
  </si>
  <si>
    <t>Universally Speaking</t>
  </si>
  <si>
    <t>Uns Dias</t>
  </si>
  <si>
    <t>Until It Sleeps</t>
  </si>
  <si>
    <t>Until My Dying Day</t>
  </si>
  <si>
    <t>Until The End Of The World</t>
  </si>
  <si>
    <t>Until We Fall</t>
  </si>
  <si>
    <t>Untitled</t>
  </si>
  <si>
    <t>Up Around The Bend</t>
  </si>
  <si>
    <t>Up In Arms</t>
  </si>
  <si>
    <t>Upon A Golden Horse</t>
  </si>
  <si>
    <t>Us And Them</t>
  </si>
  <si>
    <t>Waters, Wright</t>
  </si>
  <si>
    <t>Vai Adiar</t>
  </si>
  <si>
    <t>Alcino Corrêa/Monarco</t>
  </si>
  <si>
    <t>Vai Passar</t>
  </si>
  <si>
    <t>Vai Trabalhar Vagabundo</t>
  </si>
  <si>
    <t>Vai Valer</t>
  </si>
  <si>
    <t>Vai-Vai 2001</t>
  </si>
  <si>
    <t>Valentine's Day</t>
  </si>
  <si>
    <t>Valentino's</t>
  </si>
  <si>
    <t>Vamo Batê Lata</t>
  </si>
  <si>
    <t>Vamos Dançar</t>
  </si>
  <si>
    <t>Van Diemen's Land</t>
  </si>
  <si>
    <t>Vavoom : Ted The Mechanic</t>
  </si>
  <si>
    <t>Vendedor De Caranguejo (Live)</t>
  </si>
  <si>
    <t>Venice Queen</t>
  </si>
  <si>
    <t>Vento No Litoral</t>
  </si>
  <si>
    <t>Verdade</t>
  </si>
  <si>
    <t>Carlinhos Santana/Nelson Rufino</t>
  </si>
  <si>
    <t>Vertigo</t>
  </si>
  <si>
    <t>Vício</t>
  </si>
  <si>
    <t>Victim Of Change (Live)</t>
  </si>
  <si>
    <t>Vida Bandida (Ao Vivo)</t>
  </si>
  <si>
    <t>Vida Boa</t>
  </si>
  <si>
    <t>Fausto Nilo - Armandinho</t>
  </si>
  <si>
    <t>Vida De Cachorro</t>
  </si>
  <si>
    <t>Rita Lee - Arnaldo Baptista - Sérgio Baptista</t>
  </si>
  <si>
    <t>Vinicius, Poeta Do Encontro</t>
  </si>
  <si>
    <t>Viradouro</t>
  </si>
  <si>
    <t>Dadinho/Gilbreto Gomes/Gustavo/P.C. Portugal/R. Mocoto</t>
  </si>
  <si>
    <t>Virginia Moon</t>
  </si>
  <si>
    <t>Vital E Sua Moto</t>
  </si>
  <si>
    <t>Vivo Isolado Do Mundo</t>
  </si>
  <si>
    <t>Alcides Dias Lopes</t>
  </si>
  <si>
    <t>Você</t>
  </si>
  <si>
    <t>Voce e Linda</t>
  </si>
  <si>
    <t>Você Fugiu</t>
  </si>
  <si>
    <t>Genival Cassiano</t>
  </si>
  <si>
    <t>Voce Inteira</t>
  </si>
  <si>
    <t>Voce Nao Entende Nada - Cotidiano</t>
  </si>
  <si>
    <t>Você Passa, Eu Acho Graça (Ao Vivo)</t>
  </si>
  <si>
    <t>Vôo Sobre o Horizonte</t>
  </si>
  <si>
    <t>J.r.Bertami/Parana</t>
  </si>
  <si>
    <t>Voodoo</t>
  </si>
  <si>
    <t>Vou Pra Ai</t>
  </si>
  <si>
    <t>Vulcão Dub - Fui Eu</t>
  </si>
  <si>
    <t>Bi Ribeira/Herbert Vianna/João Barone</t>
  </si>
  <si>
    <t>W.M.A.</t>
  </si>
  <si>
    <t>W/Brasil (Chama O Síndico)</t>
  </si>
  <si>
    <t>Wainting On A Friend</t>
  </si>
  <si>
    <t>Waiting</t>
  </si>
  <si>
    <t>Waiting On A Sign</t>
  </si>
  <si>
    <t>Wake Me Up When September Ends</t>
  </si>
  <si>
    <t>Wake Up</t>
  </si>
  <si>
    <t>Wake Up Alone</t>
  </si>
  <si>
    <t>Paul O'duffy</t>
  </si>
  <si>
    <t>Wake Up Dead Man</t>
  </si>
  <si>
    <t>Walk On</t>
  </si>
  <si>
    <t>Walk On Water</t>
  </si>
  <si>
    <t>Steven Tyler, Joe Perry, Jack Blades, Tommy Shaw</t>
  </si>
  <si>
    <t>Walk To The Water</t>
  </si>
  <si>
    <t>Walkabout</t>
  </si>
  <si>
    <t>Walkin'</t>
  </si>
  <si>
    <t>Walkin' Blues</t>
  </si>
  <si>
    <t>Walking After You</t>
  </si>
  <si>
    <t>Walking Contradiction</t>
  </si>
  <si>
    <t>Walking on the Moon</t>
  </si>
  <si>
    <t>Walking On The Water</t>
  </si>
  <si>
    <t>Walking Wounded</t>
  </si>
  <si>
    <t>Wall Of Denial</t>
  </si>
  <si>
    <t>Walter's Walk</t>
  </si>
  <si>
    <t>Wanted Dread And Alive</t>
  </si>
  <si>
    <t>War (The Process)</t>
  </si>
  <si>
    <t>War of the Gods, Pt. 1</t>
  </si>
  <si>
    <t>War of the Gods, Pt. 2</t>
  </si>
  <si>
    <t>War Pigs</t>
  </si>
  <si>
    <t>Cake: B-Sides and Rarities</t>
  </si>
  <si>
    <t>Cake</t>
  </si>
  <si>
    <t>Warm Tape</t>
  </si>
  <si>
    <t>Warning</t>
  </si>
  <si>
    <t>Wasted My Hate</t>
  </si>
  <si>
    <t>Wasted Reprise</t>
  </si>
  <si>
    <t>Wasted Years</t>
  </si>
  <si>
    <t>Wasting Love</t>
  </si>
  <si>
    <t>Watching the Wheels</t>
  </si>
  <si>
    <t>Waterhole (Expresso Bongo)</t>
  </si>
  <si>
    <t>Wave (Os Cariocas)</t>
  </si>
  <si>
    <t>Wave (Vou te Contar)</t>
  </si>
  <si>
    <t>Antonio Carlos Jobim</t>
  </si>
  <si>
    <t>We Are The Champions</t>
  </si>
  <si>
    <t>We Die Young</t>
  </si>
  <si>
    <t>We Will Rock You</t>
  </si>
  <si>
    <t>Deacon, John/May, Brian</t>
  </si>
  <si>
    <t>We're Gonna Groove</t>
  </si>
  <si>
    <t>Ben E.King/James Bethea</t>
  </si>
  <si>
    <t>We've Got To Get Together/Jingo</t>
  </si>
  <si>
    <t>Wear You To The Ball</t>
  </si>
  <si>
    <t>Wearing And Tearing</t>
  </si>
  <si>
    <t>Weekend Warrior</t>
  </si>
  <si>
    <t>Welcome Home (Sanitarium)</t>
  </si>
  <si>
    <t>Welcome To Paradise</t>
  </si>
  <si>
    <t>Welcome to the Jungle</t>
  </si>
  <si>
    <t>Wellington's Victory or the Battle Symphony, Op.91: 2. Symphony of Triumph</t>
  </si>
  <si>
    <t>Tchaikovsky: 1812 Festival Overture, Op.49, Capriccio Italien &amp; Beethoven: Wellington's Victory</t>
  </si>
  <si>
    <t>Antal Doráti &amp; London Symphony Orchestra</t>
  </si>
  <si>
    <t>Were Do We Go From Here</t>
  </si>
  <si>
    <t>Westwood Moon</t>
  </si>
  <si>
    <t>Wet My Bed</t>
  </si>
  <si>
    <t>What A Day</t>
  </si>
  <si>
    <t>What If I Do?</t>
  </si>
  <si>
    <t>What is and Should Never Be</t>
  </si>
  <si>
    <t>What Is And What Should Never Be</t>
  </si>
  <si>
    <t>What Is It About Men</t>
  </si>
  <si>
    <t>Delroy "Chris" Cooper, Donovan Jackson, Earl Chinna Smith, Felix Howard, Gordon Williams, Luke Smith, Paul Watson &amp; Wilburn Squiddley Cole</t>
  </si>
  <si>
    <t>What It Takes</t>
  </si>
  <si>
    <t>What Kate Did</t>
  </si>
  <si>
    <t>What Now My Love</t>
  </si>
  <si>
    <t>carl sigman/gilbert becaud/pierre leroyer</t>
  </si>
  <si>
    <t>What You Are</t>
  </si>
  <si>
    <t>Whatever Gets You Thru the Night</t>
  </si>
  <si>
    <t>Whatever It Is, I Just Can't Stop</t>
  </si>
  <si>
    <t>Jay Kay/Kay, Jay</t>
  </si>
  <si>
    <t>Whatever the Case May Be</t>
  </si>
  <si>
    <t>Whatsername</t>
  </si>
  <si>
    <t>Wheels Of Confusion / The Straightener</t>
  </si>
  <si>
    <t>When Evening Falls</t>
  </si>
  <si>
    <t>When I Come Around</t>
  </si>
  <si>
    <t>When I Had Your Love</t>
  </si>
  <si>
    <t>Robert Rogers/Warren "Pete" Moore/William "Mickey" Stevenson</t>
  </si>
  <si>
    <t>When I Look At The World</t>
  </si>
  <si>
    <t>When I Was A Child</t>
  </si>
  <si>
    <t>When It's Love</t>
  </si>
  <si>
    <t>When Love &amp; Hate Collide</t>
  </si>
  <si>
    <t>When Love Comes To Town</t>
  </si>
  <si>
    <t>When My Left Eye Jumps</t>
  </si>
  <si>
    <t>Al Perkins/Willie Dixon</t>
  </si>
  <si>
    <t>When The Levee Breaks</t>
  </si>
  <si>
    <t>Jimmy Page, Robert Plant, John Paul Jones, John Bonham, Memphis Minnie</t>
  </si>
  <si>
    <t>When The World Was Young</t>
  </si>
  <si>
    <t>When Two Worlds Collide</t>
  </si>
  <si>
    <t>Blaze Bayley/David Murray/Steve Harris</t>
  </si>
  <si>
    <t>When You Gonna Learn (Digeridoo)</t>
  </si>
  <si>
    <t>Where Did I Go Wrong</t>
  </si>
  <si>
    <t>Where Eagles Dare</t>
  </si>
  <si>
    <t>Where Have All The Good Times Gone?</t>
  </si>
  <si>
    <t>Ray Davies</t>
  </si>
  <si>
    <t>Where The River Goes</t>
  </si>
  <si>
    <t>D. DeLeo/Kretz/Weiland</t>
  </si>
  <si>
    <t>Where The Streets Have No Name</t>
  </si>
  <si>
    <t>Where The Wild Things Are</t>
  </si>
  <si>
    <t>Hetfield, Ulrich, Newsted</t>
  </si>
  <si>
    <t>Wherever I Lay My Hat</t>
  </si>
  <si>
    <t>Wherever I May Roam</t>
  </si>
  <si>
    <t>Wherever You May Go</t>
  </si>
  <si>
    <t>Whiplash</t>
  </si>
  <si>
    <t>Whiskey In The Jar</t>
  </si>
  <si>
    <t>Whistle Stop</t>
  </si>
  <si>
    <t>White Feather</t>
  </si>
  <si>
    <t>White Rabbit</t>
  </si>
  <si>
    <t>White Riot</t>
  </si>
  <si>
    <t>White Room</t>
  </si>
  <si>
    <t>Who Are You (Single Edit Version)</t>
  </si>
  <si>
    <t>Who Can It Be Now?</t>
  </si>
  <si>
    <t>Who Needs You</t>
  </si>
  <si>
    <t>Who Wants To Live Forever</t>
  </si>
  <si>
    <t>Who'll Stop The Rain</t>
  </si>
  <si>
    <t>Who's Gonna Ride Your Wild Horses</t>
  </si>
  <si>
    <t>Whole Lotta Love</t>
  </si>
  <si>
    <t>Jimmy Page/John Bonham/John Paul Jones/Robert Plant/Willie Dixon</t>
  </si>
  <si>
    <t>John Bonham/John Paul Jones/Robert Plant/Willie Dixon</t>
  </si>
  <si>
    <t>Whole Lotta Love (Medley)</t>
  </si>
  <si>
    <t>Arthur Crudup/Bernard Besman/Bukka White/Doc Pomus/John Bonham/John Lee Hooker/John Paul Jones/Mort Shuman/Robert Plant/Willie Dixon</t>
  </si>
  <si>
    <t>Whole Lotta Rosie</t>
  </si>
  <si>
    <t>Why Can't This Be Love</t>
  </si>
  <si>
    <t>Why Go</t>
  </si>
  <si>
    <t>Wicked Garden</t>
  </si>
  <si>
    <t>D. DeLeo/R. DeLeo/Weiland</t>
  </si>
  <si>
    <t>Wicked Ways</t>
  </si>
  <si>
    <t>Wide Awake</t>
  </si>
  <si>
    <t>Wild Flower</t>
  </si>
  <si>
    <t>Wild Hearted Son</t>
  </si>
  <si>
    <t>Wild Honey</t>
  </si>
  <si>
    <t>Wild Side</t>
  </si>
  <si>
    <t>Wildest Dreams</t>
  </si>
  <si>
    <t>Wind of Change</t>
  </si>
  <si>
    <t>Wind Up</t>
  </si>
  <si>
    <t>Winterlong</t>
  </si>
  <si>
    <t>Wiser Time</t>
  </si>
  <si>
    <t>Wishing It Was</t>
  </si>
  <si>
    <t>Eale-Eye Cherry, M. Simpson, J. King &amp; M. Nishita</t>
  </si>
  <si>
    <t>With Or Without You</t>
  </si>
  <si>
    <t>Without You</t>
  </si>
  <si>
    <t>Women In Uniform</t>
  </si>
  <si>
    <t>Greg Macainsh</t>
  </si>
  <si>
    <t>Women's Appreciation</t>
  </si>
  <si>
    <t>Won't Get Fooled Again (Full Length Version)</t>
  </si>
  <si>
    <t>Wonderful Tonight</t>
  </si>
  <si>
    <t>Wooden Jesus</t>
  </si>
  <si>
    <t>Woodpecker From Mars</t>
  </si>
  <si>
    <t>Working Class Hero</t>
  </si>
  <si>
    <t>World Leader Pretend</t>
  </si>
  <si>
    <t>World Of Trouble</t>
  </si>
  <si>
    <t>World Wide Suicide</t>
  </si>
  <si>
    <t>Wrapped Around Your Finger</t>
  </si>
  <si>
    <t>Wrathchild</t>
  </si>
  <si>
    <t>Wrote A Song For Everyone</t>
  </si>
  <si>
    <t>X-9 2001</t>
  </si>
  <si>
    <t>Xanadu</t>
  </si>
  <si>
    <t>Xote Dos Milagres</t>
  </si>
  <si>
    <t>Yahweh</t>
  </si>
  <si>
    <t>Year to the Day</t>
  </si>
  <si>
    <t>Yesterday To Tomorrow</t>
  </si>
  <si>
    <t>Yesterdays</t>
  </si>
  <si>
    <t>Billy/Del James/W. Axl Rose/West Arkeen</t>
  </si>
  <si>
    <t>You Ain't the First</t>
  </si>
  <si>
    <t>You Are</t>
  </si>
  <si>
    <t>You Are The Everything</t>
  </si>
  <si>
    <t>You Better You Bet</t>
  </si>
  <si>
    <t>You Can't Do it Right (With the One You Love)</t>
  </si>
  <si>
    <t>D.Coverdale/G.Hughes/Glenn Hughes/R.Blackmore/Ritchie Blackmore</t>
  </si>
  <si>
    <t>You Could Be Mine</t>
  </si>
  <si>
    <t>You Fool No One</t>
  </si>
  <si>
    <t>You Fool No One (Alternate Version)</t>
  </si>
  <si>
    <t>Blackmore/Coverdale/Lord/Paice</t>
  </si>
  <si>
    <t>You Got Me Rocking</t>
  </si>
  <si>
    <t>You Got No Right</t>
  </si>
  <si>
    <t>You Keep On Moving</t>
  </si>
  <si>
    <t>Coverdale/Hughes</t>
  </si>
  <si>
    <t>You Know I'm No Good</t>
  </si>
  <si>
    <t>You Know I'm No Good (feat. Ghostface Killah)</t>
  </si>
  <si>
    <t>You Know My Name</t>
  </si>
  <si>
    <t>You Learn</t>
  </si>
  <si>
    <t>You Oughta Know</t>
  </si>
  <si>
    <t>You Oughta Know (Alternate)</t>
  </si>
  <si>
    <t>You Really Got Me</t>
  </si>
  <si>
    <t>You Sent Me Flying / Cherry</t>
  </si>
  <si>
    <t>You Shook Me</t>
  </si>
  <si>
    <t>J B Lenoir/Willie Dixon</t>
  </si>
  <si>
    <t>J. B. Lenoir/Willie Dixon</t>
  </si>
  <si>
    <t>You Shook Me(2)</t>
  </si>
  <si>
    <t>You Sure Love To Ball</t>
  </si>
  <si>
    <t>You're Crazy</t>
  </si>
  <si>
    <t>You're Gonna Break My Hart Again</t>
  </si>
  <si>
    <t>You're My Best Friend</t>
  </si>
  <si>
    <t>You're What's Happening (In The World Today)</t>
  </si>
  <si>
    <t>Allen Story/George Gordy/Robert Gordy</t>
  </si>
  <si>
    <t>You've Been A Long Time Coming</t>
  </si>
  <si>
    <t>Brian Holland/Eddie Holland/Lamont Dozier</t>
  </si>
  <si>
    <t>You've Got Another Thing Comin'</t>
  </si>
  <si>
    <t>You've Got It</t>
  </si>
  <si>
    <t>Mick Hucknall and Lamont Dozier</t>
  </si>
  <si>
    <t>Your Blue Room</t>
  </si>
  <si>
    <t>Your Mirror</t>
  </si>
  <si>
    <t>Your Savior</t>
  </si>
  <si>
    <t>Your Soul Today</t>
  </si>
  <si>
    <t>Your Time Has Come</t>
  </si>
  <si>
    <t>Your Time Is Gonna Come</t>
  </si>
  <si>
    <t>Jimmy Page/John Paul Jones</t>
  </si>
  <si>
    <t>Page, Jones</t>
  </si>
  <si>
    <t>Un-Led-Ed</t>
  </si>
  <si>
    <t>Dread Zeppelin</t>
  </si>
  <si>
    <t>Zambação</t>
  </si>
  <si>
    <t>Zé Trindade</t>
  </si>
  <si>
    <t>Zeca Violeiro</t>
  </si>
  <si>
    <t>Zero</t>
  </si>
  <si>
    <t>ZeroVinteUm</t>
  </si>
  <si>
    <t>Zither</t>
  </si>
  <si>
    <t>Zombie Eaters</t>
  </si>
  <si>
    <t>Zoo Station</t>
  </si>
  <si>
    <t>Tracks</t>
  </si>
  <si>
    <t>CustomerId</t>
  </si>
  <si>
    <t>Company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</si>
  <si>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</si>
  <si>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</si>
  <si>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</si>
  <si>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</si>
  <si>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</si>
  <si>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</si>
  <si>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</si>
  <si>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</si>
  <si>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</si>
  <si>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</si>
  <si>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</si>
  <si>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</si>
  <si>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</si>
  <si>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</si>
  <si>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</si>
  <si>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</si>
  <si>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70174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</si>
  <si>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</si>
  <si>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</si>
  <si>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</si>
  <si>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</si>
  <si>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</si>
  <si>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</si>
  <si>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</si>
  <si>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</si>
  <si>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</si>
  <si>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</si>
  <si>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</si>
  <si>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</si>
  <si>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</si>
  <si>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</si>
  <si>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</si>
  <si>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0171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</si>
  <si>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</si>
  <si>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</si>
  <si>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</si>
  <si>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</si>
  <si>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</si>
  <si>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</si>
  <si>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</si>
  <si>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</si>
  <si>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14700</t>
  </si>
  <si>
    <t>+420 2 4172 5555</t>
  </si>
  <si>
    <t>frantisekw@jetbrains.com</t>
  </si>
  <si>
    <t>Helena</t>
  </si>
  <si>
    <t>Holý</t>
  </si>
  <si>
    <t>Rilská 3174/6</t>
  </si>
  <si>
    <t>14300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</si>
  <si>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</si>
  <si>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</si>
  <si>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</si>
  <si>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</si>
  <si>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</si>
  <si>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</si>
  <si>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</si>
  <si>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1010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</si>
  <si>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</si>
  <si>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</si>
  <si>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</si>
  <si>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</si>
  <si>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</si>
  <si>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</si>
  <si>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</si>
  <si>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1000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</si>
  <si>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</si>
  <si>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</si>
  <si>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</si>
  <si>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</si>
  <si>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</si>
  <si>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</si>
  <si>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</si>
  <si>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1720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</si>
  <si>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</si>
  <si>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</si>
  <si>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</si>
  <si>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</si>
  <si>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</si>
  <si>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</si>
  <si>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</si>
  <si>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</si>
  <si>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</si>
  <si>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</si>
  <si>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</si>
  <si>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</si>
  <si>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</si>
  <si>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</si>
  <si>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</si>
  <si>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</si>
  <si>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</si>
  <si>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</si>
  <si>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</si>
  <si>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</si>
  <si>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</si>
  <si>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</si>
  <si>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</si>
  <si>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</si>
  <si>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</si>
  <si>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</si>
  <si>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</si>
  <si>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</si>
  <si>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</si>
  <si>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</si>
  <si>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</si>
  <si>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</si>
  <si>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</si>
  <si>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</si>
  <si>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</si>
  <si>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</si>
  <si>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</si>
  <si>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</si>
  <si>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</si>
  <si>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</si>
  <si>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</si>
  <si>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</si>
  <si>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</si>
  <si>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</si>
  <si>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</si>
  <si>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</si>
  <si>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</si>
  <si>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</si>
  <si>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</si>
  <si>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</si>
  <si>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</si>
  <si>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</si>
  <si>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</si>
  <si>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</si>
  <si>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</si>
  <si>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</si>
  <si>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</si>
  <si>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</si>
  <si>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</si>
  <si>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</si>
  <si>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</si>
  <si>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</si>
  <si>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</si>
  <si>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</si>
  <si>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</si>
  <si>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</si>
  <si>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</si>
  <si>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</si>
  <si>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</si>
  <si>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</si>
  <si>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</si>
  <si>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</si>
  <si>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</si>
  <si>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</si>
  <si>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</si>
  <si>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</si>
  <si>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</si>
  <si>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</si>
  <si>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</si>
  <si>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</si>
  <si>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</si>
  <si>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</si>
  <si>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</si>
  <si>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</si>
  <si>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</si>
  <si>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</si>
  <si>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</si>
  <si>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95014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</si>
  <si>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</si>
  <si>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</si>
  <si>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</si>
  <si>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</si>
  <si>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</si>
  <si>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</si>
  <si>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</si>
  <si>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</si>
  <si>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</si>
  <si>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</si>
  <si>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</si>
  <si>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</si>
  <si>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</si>
  <si>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</si>
  <si>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89503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</si>
  <si>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</si>
  <si>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</si>
  <si>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</si>
  <si>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</si>
  <si>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</si>
  <si>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</si>
  <si>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</si>
  <si>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32801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</si>
  <si>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</si>
  <si>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</si>
  <si>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</si>
  <si>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</si>
  <si>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</si>
  <si>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</si>
  <si>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</si>
  <si>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2113</t>
  </si>
  <si>
    <t>+1 (617) 522-1333</t>
  </si>
  <si>
    <t>johngordon22@yahoo.com</t>
  </si>
  <si>
    <t>Ralston</t>
  </si>
  <si>
    <t>162 E Superior Street</t>
  </si>
  <si>
    <t>Chicago</t>
  </si>
  <si>
    <t>IL</t>
  </si>
  <si>
    <t>60611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</si>
  <si>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</si>
  <si>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</si>
  <si>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</si>
  <si>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</si>
  <si>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</si>
  <si>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</si>
  <si>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</si>
  <si>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53703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</si>
  <si>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</si>
  <si>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</si>
  <si>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</si>
  <si>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</si>
  <si>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</si>
  <si>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</si>
  <si>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</si>
  <si>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76110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</si>
  <si>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</si>
  <si>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</si>
  <si>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</si>
  <si>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</si>
  <si>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</si>
  <si>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</si>
  <si>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</si>
  <si>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85719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</si>
  <si>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</si>
  <si>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</si>
  <si>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</si>
  <si>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</si>
  <si>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</si>
  <si>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</si>
  <si>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</si>
  <si>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84102</t>
  </si>
  <si>
    <t>+1 (801) 531-7272</t>
  </si>
  <si>
    <t>jubarnett@gmail.com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</si>
  <si>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</si>
  <si>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</si>
  <si>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</si>
  <si>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</si>
  <si>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</si>
  <si>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</si>
  <si>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</si>
  <si>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</si>
  <si>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</si>
  <si>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</si>
  <si>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</si>
  <si>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</si>
  <si>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</si>
  <si>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</si>
  <si>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</si>
  <si>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</si>
  <si>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</si>
  <si>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</si>
  <si>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</si>
  <si>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</si>
  <si>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</si>
  <si>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</si>
  <si>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</si>
  <si>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</si>
  <si>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</si>
  <si>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</si>
  <si>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</si>
  <si>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</si>
  <si>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</si>
  <si>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</si>
  <si>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</si>
  <si>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</si>
  <si>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</si>
  <si>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</si>
  <si>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</si>
  <si>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</si>
  <si>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</si>
  <si>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</si>
  <si>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</si>
  <si>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</si>
  <si>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</si>
  <si>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</si>
  <si>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</si>
  <si>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</si>
  <si>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</si>
  <si>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</si>
  <si>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</si>
  <si>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</si>
  <si>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</si>
  <si>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</si>
  <si>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</si>
  <si>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</si>
  <si>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</si>
  <si>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10789</t>
  </si>
  <si>
    <t>+49 030 26550280</t>
  </si>
  <si>
    <t>hannah.schneider@yahoo.de</t>
  </si>
  <si>
    <t>Fynn</t>
  </si>
  <si>
    <t>Zimmermann</t>
  </si>
  <si>
    <t>Berger Straße 10</t>
  </si>
  <si>
    <t>Frankfurt</t>
  </si>
  <si>
    <t>60316</t>
  </si>
  <si>
    <t>+49 069 40598889</t>
  </si>
  <si>
    <t>fzimmermann@yahoo.de</t>
  </si>
  <si>
    <t>Niklas</t>
  </si>
  <si>
    <t>Schröder</t>
  </si>
  <si>
    <t>Barbarossastraße 19</t>
  </si>
  <si>
    <t>10779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</si>
  <si>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</si>
  <si>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</si>
  <si>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</si>
  <si>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</si>
  <si>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</si>
  <si>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</si>
  <si>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</si>
  <si>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75009</t>
  </si>
  <si>
    <t>+33 01 49 70 65 65</t>
  </si>
  <si>
    <t>camille.bernard@yahoo.fr</t>
  </si>
  <si>
    <t>Dominique</t>
  </si>
  <si>
    <t>Lefebvre</t>
  </si>
  <si>
    <t>8, Rue Hanovre</t>
  </si>
  <si>
    <t>75002</t>
  </si>
  <si>
    <t>+33 01 47 42 71 71</t>
  </si>
  <si>
    <t>dominiquelefebvre@gmail.com</t>
  </si>
  <si>
    <t>Marc</t>
  </si>
  <si>
    <t>Dubois</t>
  </si>
  <si>
    <t>11, Place Bellecour</t>
  </si>
  <si>
    <t>Lyon</t>
  </si>
  <si>
    <t>69002</t>
  </si>
  <si>
    <t>+33 04 78 30 30 30</t>
  </si>
  <si>
    <t>marc.dubois@hotmail.com</t>
  </si>
  <si>
    <t>Wyatt</t>
  </si>
  <si>
    <t>Girard</t>
  </si>
  <si>
    <t>9, Place Louis Barthou</t>
  </si>
  <si>
    <t>Bordeaux</t>
  </si>
  <si>
    <t>33000</t>
  </si>
  <si>
    <t>+33 05 56 96 96 96</t>
  </si>
  <si>
    <t>wyatt.girard@yahoo.fr</t>
  </si>
  <si>
    <t>Isabelle</t>
  </si>
  <si>
    <t>Mercier</t>
  </si>
  <si>
    <t>68, Rue Jouvence</t>
  </si>
  <si>
    <t>Dijon</t>
  </si>
  <si>
    <t>21000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</si>
  <si>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</si>
  <si>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</si>
  <si>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</si>
  <si>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</si>
  <si>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</si>
  <si>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</si>
  <si>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</si>
  <si>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00530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</si>
  <si>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</si>
  <si>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</si>
  <si>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</si>
  <si>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</si>
  <si>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</si>
  <si>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</si>
  <si>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</si>
  <si>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</si>
  <si>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</si>
  <si>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</si>
  <si>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</si>
  <si>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</si>
  <si>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</si>
  <si>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</si>
  <si>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</si>
  <si>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</si>
  <si>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</si>
  <si>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</si>
  <si>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</si>
  <si>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</si>
  <si>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</si>
  <si>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</si>
  <si>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00192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</si>
  <si>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</si>
  <si>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</si>
  <si>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</si>
  <si>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</si>
  <si>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</si>
  <si>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</si>
  <si>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</si>
  <si>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</si>
  <si>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1016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</si>
  <si>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</si>
  <si>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</si>
  <si>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</si>
  <si>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</si>
  <si>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</si>
  <si>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</si>
  <si>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</si>
  <si>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</si>
  <si>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</si>
  <si>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</si>
  <si>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</si>
  <si>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</si>
  <si>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</si>
  <si>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</si>
  <si>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</si>
  <si>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28015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</si>
  <si>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</si>
  <si>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</si>
  <si>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</si>
  <si>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</si>
  <si>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</si>
  <si>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</si>
  <si>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</si>
  <si>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11230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</si>
  <si>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</si>
  <si>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</si>
  <si>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</si>
  <si>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</si>
  <si>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</si>
  <si>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</si>
  <si>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</si>
  <si>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</si>
  <si>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</si>
  <si>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</si>
  <si>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</si>
  <si>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</si>
  <si>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</si>
  <si>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</si>
  <si>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</si>
  <si>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</si>
  <si>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Murray</t>
  </si>
  <si>
    <t>110 Raeburn Pl</t>
  </si>
  <si>
    <t>Edinburgh</t>
  </si>
  <si>
    <t>EH4 1HH</t>
  </si>
  <si>
    <t>+44 0131 315 3300</t>
  </si>
  <si>
    <t>steve.murray@yahoo.uk</t>
  </si>
  <si>
    <t>421 Bourke Street</t>
  </si>
  <si>
    <t>Sidney</t>
  </si>
  <si>
    <t>NSW</t>
  </si>
  <si>
    <t>Australia</t>
  </si>
  <si>
    <t>2010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</si>
  <si>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</si>
  <si>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</si>
  <si>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</si>
  <si>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</si>
  <si>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</si>
  <si>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</si>
  <si>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</si>
  <si>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1106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</si>
  <si>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</si>
  <si>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</si>
  <si>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</si>
  <si>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</si>
  <si>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</si>
  <si>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</si>
  <si>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</si>
  <si>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</si>
  <si>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</si>
  <si>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</si>
  <si>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</si>
  <si>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</si>
  <si>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</si>
  <si>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</si>
  <si>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110017</t>
  </si>
  <si>
    <t>+91 0124 39883988</t>
  </si>
  <si>
    <t>manoj.pareek@rediff.com</t>
  </si>
  <si>
    <t>Puja</t>
  </si>
  <si>
    <t>Srivastava</t>
  </si>
  <si>
    <t>3,Raj Bhavan Road</t>
  </si>
  <si>
    <t>Bangalore</t>
  </si>
  <si>
    <t>560001</t>
  </si>
  <si>
    <t>+91 080 22289999</t>
  </si>
  <si>
    <t>puja_srivastava@yahoo.in</t>
  </si>
  <si>
    <t>InvoiceDate</t>
  </si>
  <si>
    <t>Customer</t>
  </si>
  <si>
    <t>BillingAddress</t>
  </si>
  <si>
    <t>BillingCity</t>
  </si>
  <si>
    <t>BillingState</t>
  </si>
  <si>
    <t>BillingCountry</t>
  </si>
  <si>
    <t>BillingPostalCode</t>
  </si>
  <si>
    <t>Count</t>
  </si>
  <si>
    <t>Item1</t>
  </si>
  <si>
    <t>Price1</t>
  </si>
  <si>
    <t>Item2</t>
  </si>
  <si>
    <t>Price2</t>
  </si>
  <si>
    <t>Item3</t>
  </si>
  <si>
    <t>Price3</t>
  </si>
  <si>
    <t>Item4</t>
  </si>
  <si>
    <t>Price4</t>
  </si>
  <si>
    <t>Item5</t>
  </si>
  <si>
    <t>Price5</t>
  </si>
  <si>
    <t>Item6</t>
  </si>
  <si>
    <t>Price6</t>
  </si>
  <si>
    <t>Item7</t>
  </si>
  <si>
    <t>Price7</t>
  </si>
  <si>
    <t>Item8</t>
  </si>
  <si>
    <t>Price8</t>
  </si>
  <si>
    <t>Item9</t>
  </si>
  <si>
    <t>Price9</t>
  </si>
  <si>
    <t>Item10</t>
  </si>
  <si>
    <t>Price10</t>
  </si>
  <si>
    <t>Item11</t>
  </si>
  <si>
    <t>Price11</t>
  </si>
  <si>
    <t>Item12</t>
  </si>
  <si>
    <t>Price12</t>
  </si>
  <si>
    <t>Item13</t>
  </si>
  <si>
    <t>Price13</t>
  </si>
  <si>
    <t>Item14</t>
  </si>
  <si>
    <t>Price14</t>
  </si>
  <si>
    <t>Item15</t>
  </si>
  <si>
    <t>Price15</t>
  </si>
  <si>
    <t>2009-01-01 00:00:00</t>
  </si>
  <si>
    <t>Leonie Köhler</t>
  </si>
  <si>
    <t>2009-01-02 00:00:00</t>
  </si>
  <si>
    <t>Bjørn Hansen</t>
  </si>
  <si>
    <t>2009-01-03 00:00:00</t>
  </si>
  <si>
    <t>Daan Peeters</t>
  </si>
  <si>
    <t>2009-01-06 00:00:00</t>
  </si>
  <si>
    <t>Mark Philips</t>
  </si>
  <si>
    <t>2009-01-11 00:00:00</t>
  </si>
  <si>
    <t>John Gordon</t>
  </si>
  <si>
    <t>2009-01-19 00:00:00</t>
  </si>
  <si>
    <t>Fynn Zimmermann</t>
  </si>
  <si>
    <t>2009-02-01 00:00:00</t>
  </si>
  <si>
    <t>Niklas Schröder</t>
  </si>
  <si>
    <t>Dominique Lefebvre</t>
  </si>
  <si>
    <t>2009-02-02 00:00:00</t>
  </si>
  <si>
    <t>Wyatt Girard</t>
  </si>
  <si>
    <t>2009-02-03 00:00:00</t>
  </si>
  <si>
    <t>Hugh O'Reilly</t>
  </si>
  <si>
    <t>2009-02-06 00:00:00</t>
  </si>
  <si>
    <t>Emma Jones</t>
  </si>
  <si>
    <t>2009-02-11 00:00:00</t>
  </si>
  <si>
    <t>2009-02-19 00:00:00</t>
  </si>
  <si>
    <t>Frank Harris</t>
  </si>
  <si>
    <t>2009-03-04 00:00:00</t>
  </si>
  <si>
    <t>Jack Smith</t>
  </si>
  <si>
    <t>Tim Goyer</t>
  </si>
  <si>
    <t>2009-03-05 00:00:00</t>
  </si>
  <si>
    <t>Kathy Chase</t>
  </si>
  <si>
    <t>2009-03-06 00:00:00</t>
  </si>
  <si>
    <t>Victor Stevens</t>
  </si>
  <si>
    <t>2009-03-09 00:00:00</t>
  </si>
  <si>
    <t>Martha Silk</t>
  </si>
  <si>
    <t>2009-03-14 00:00:00</t>
  </si>
  <si>
    <t>2009-03-22 00:00:00</t>
  </si>
  <si>
    <t>Steve Murray</t>
  </si>
  <si>
    <t>2009-04-04 00:00:00</t>
  </si>
  <si>
    <t>Mark Taylor</t>
  </si>
  <si>
    <t>Luis Rojas</t>
  </si>
  <si>
    <t>2009-04-05 00:00:00</t>
  </si>
  <si>
    <t>Puja Srivastava</t>
  </si>
  <si>
    <t>2009-04-06 00:00:00</t>
  </si>
  <si>
    <t>2009-04-09 00:00:00</t>
  </si>
  <si>
    <t>Eduardo Martins</t>
  </si>
  <si>
    <t>2009-04-14 00:00:00</t>
  </si>
  <si>
    <t>2009-04-22 00:00:00</t>
  </si>
  <si>
    <t>Ellie Sullivan</t>
  </si>
  <si>
    <t>2009-05-05 00:00:00</t>
  </si>
  <si>
    <t>João Fernandes</t>
  </si>
  <si>
    <t>Hannah Schneider</t>
  </si>
  <si>
    <t>2009-05-06 00:00:00</t>
  </si>
  <si>
    <t>2009-05-07 00:00:00</t>
  </si>
  <si>
    <t>2009-05-10 00:00:00</t>
  </si>
  <si>
    <t>Johannes Van der Berg</t>
  </si>
  <si>
    <t>2009-05-15 00:00:00</t>
  </si>
  <si>
    <t>2009-05-23 00:00:00</t>
  </si>
  <si>
    <t>Roberto Almeida</t>
  </si>
  <si>
    <t>2009-06-05 00:00:00</t>
  </si>
  <si>
    <t>Fernanda Ramos</t>
  </si>
  <si>
    <t>Jennifer Peterson</t>
  </si>
  <si>
    <t>2009-06-06 00:00:00</t>
  </si>
  <si>
    <t>2009-06-07 00:00:00</t>
  </si>
  <si>
    <t>2009-06-10 00:00:00</t>
  </si>
  <si>
    <t>Patrick Gray</t>
  </si>
  <si>
    <t>2009-06-15 00:00:00</t>
  </si>
  <si>
    <t>2009-06-23 00:00:00</t>
  </si>
  <si>
    <t>Enrique Muñoz</t>
  </si>
  <si>
    <t>2009-07-06 00:00:00</t>
  </si>
  <si>
    <t>Joakim Johansson</t>
  </si>
  <si>
    <t>Phil Hughes</t>
  </si>
  <si>
    <t>2009-07-07 00:00:00</t>
  </si>
  <si>
    <t>2009-07-08 00:00:00</t>
  </si>
  <si>
    <t>2009-07-11 00:00:00</t>
  </si>
  <si>
    <t>Helena Holý</t>
  </si>
  <si>
    <t>2009-07-16 00:00:00</t>
  </si>
  <si>
    <t>2009-07-24 00:00:00</t>
  </si>
  <si>
    <t>Robert Brown</t>
  </si>
  <si>
    <t>2009-08-06 00:00:00</t>
  </si>
  <si>
    <t>Edward Francis</t>
  </si>
  <si>
    <t>Aaron Mitchell</t>
  </si>
  <si>
    <t>2009-08-07 00:00:00</t>
  </si>
  <si>
    <t>2009-08-08 00:00:00</t>
  </si>
  <si>
    <t>2009-08-11 00:00:00</t>
  </si>
  <si>
    <t>Terhi Hämäläinen</t>
  </si>
  <si>
    <t>2009-08-16 00:00:00</t>
  </si>
  <si>
    <t>2009-08-24 00:00:00</t>
  </si>
  <si>
    <t>2009-09-06 00:00:00</t>
  </si>
  <si>
    <t>Kara Nielsen</t>
  </si>
  <si>
    <t>Alexandre Rocha</t>
  </si>
  <si>
    <t>2009-09-07 00:00:00</t>
  </si>
  <si>
    <t>2009-09-08 00:00:00</t>
  </si>
  <si>
    <t>2009-09-11 00:00:00</t>
  </si>
  <si>
    <t>2009-09-16 00:00:00</t>
  </si>
  <si>
    <t>2009-09-24 00:00:00</t>
  </si>
  <si>
    <t>2009-10-07 00:00:00</t>
  </si>
  <si>
    <t>Lucas Mancini</t>
  </si>
  <si>
    <t>Stanisław Wójcik</t>
  </si>
  <si>
    <t>2009-10-08 00:00:00</t>
  </si>
  <si>
    <t>2009-10-09 00:00:00</t>
  </si>
  <si>
    <t>2009-10-12 00:00:00</t>
  </si>
  <si>
    <t>2009-10-17 00:00:00</t>
  </si>
  <si>
    <t>2009-10-25 00:00:00</t>
  </si>
  <si>
    <t>2009-11-07 00:00:00</t>
  </si>
  <si>
    <t>Richard Cunningham</t>
  </si>
  <si>
    <t>Julia Barnett</t>
  </si>
  <si>
    <t>2009-11-08 00:00:00</t>
  </si>
  <si>
    <t>2009-11-09 00:00:00</t>
  </si>
  <si>
    <t>2009-11-12 00:00:00</t>
  </si>
  <si>
    <t>2009-11-17 00:00:00</t>
  </si>
  <si>
    <t>2009-11-25 00:00:00</t>
  </si>
  <si>
    <t>2009-12-08 00:00:00</t>
  </si>
  <si>
    <t>František Wichterlová</t>
  </si>
  <si>
    <t>Astrid Gruber</t>
  </si>
  <si>
    <t>2009-12-09 00:00:00</t>
  </si>
  <si>
    <t>2009-12-10 00:00:00</t>
  </si>
  <si>
    <t>2009-12-13 00:00:00</t>
  </si>
  <si>
    <t>2009-12-18 00:00:00</t>
  </si>
  <si>
    <t>2009-12-26 00:00:00</t>
  </si>
  <si>
    <t>2010-01-08 00:00:00</t>
  </si>
  <si>
    <t>Isabelle Mercier</t>
  </si>
  <si>
    <t>Ladislav Kovács</t>
  </si>
  <si>
    <t>2010-01-09 00:00:00</t>
  </si>
  <si>
    <t>2010-01-10 00:00:00</t>
  </si>
  <si>
    <t>2010-01-13 00:00:00</t>
  </si>
  <si>
    <t>2010-01-18 00:00:00</t>
  </si>
  <si>
    <t>2010-01-26 00:00:00</t>
  </si>
  <si>
    <t>2010-02-08 00:00:00</t>
  </si>
  <si>
    <t>Heather Leacock</t>
  </si>
  <si>
    <t>Frank Ralston</t>
  </si>
  <si>
    <t>2010-02-09 00:00:00</t>
  </si>
  <si>
    <t>2010-02-10 00:00:00</t>
  </si>
  <si>
    <t>2010-02-13 00:00:00</t>
  </si>
  <si>
    <t>2010-02-18 00:00:00</t>
  </si>
  <si>
    <t>2010-02-26 00:00:00</t>
  </si>
  <si>
    <t>2010-03-11 00:00:00</t>
  </si>
  <si>
    <t>Luís Gonçalves</t>
  </si>
  <si>
    <t>François Tremblay</t>
  </si>
  <si>
    <t>2010-03-12 00:00:00</t>
  </si>
  <si>
    <t>2010-03-13 00:00:00</t>
  </si>
  <si>
    <t>2010-03-16 00:00:00</t>
  </si>
  <si>
    <t>2010-03-21 00:00:00</t>
  </si>
  <si>
    <t>2010-03-29 00:00:00</t>
  </si>
  <si>
    <t>2010-04-11 00:00:00</t>
  </si>
  <si>
    <t>Camille Bernard</t>
  </si>
  <si>
    <t>Marc Dubois</t>
  </si>
  <si>
    <t>2010-04-12 00:00:00</t>
  </si>
  <si>
    <t>2010-04-13 00:00:00</t>
  </si>
  <si>
    <t>2010-04-16 00:00:00</t>
  </si>
  <si>
    <t>2010-04-21 00:00:00</t>
  </si>
  <si>
    <t>2010-04-29 00:00:00</t>
  </si>
  <si>
    <t>2010-05-12 00:00:00</t>
  </si>
  <si>
    <t>Michelle Brooks</t>
  </si>
  <si>
    <t>Dan Miller</t>
  </si>
  <si>
    <t>2010-05-13 00:00:00</t>
  </si>
  <si>
    <t>2010-05-14 00:00:00</t>
  </si>
  <si>
    <t>2010-05-17 00:00:00</t>
  </si>
  <si>
    <t>2010-05-22 00:00:00</t>
  </si>
  <si>
    <t>2010-05-30 00:00:00</t>
  </si>
  <si>
    <t>2010-06-12 00:00:00</t>
  </si>
  <si>
    <t>Diego Gutiérrez</t>
  </si>
  <si>
    <t>Manoj Pareek</t>
  </si>
  <si>
    <t>2010-06-13 00:00:00</t>
  </si>
  <si>
    <t>2010-06-14 00:00:00</t>
  </si>
  <si>
    <t>2010-06-17 00:00:00</t>
  </si>
  <si>
    <t>2010-06-22 00:00:00</t>
  </si>
  <si>
    <t>2010-06-30 00:00:00</t>
  </si>
  <si>
    <t>2010-07-13 00:00:00</t>
  </si>
  <si>
    <t>Madalena Sampaio</t>
  </si>
  <si>
    <t>2010-07-14 00:00:00</t>
  </si>
  <si>
    <t>2010-07-15 00:00:00</t>
  </si>
  <si>
    <t>2010-07-18 00:00:00</t>
  </si>
  <si>
    <t>2010-07-23 00:00:00</t>
  </si>
  <si>
    <t>2010-07-31 00:00:00</t>
  </si>
  <si>
    <t>2010-08-13 00:00:00</t>
  </si>
  <si>
    <t>2010-08-14 00:00:00</t>
  </si>
  <si>
    <t>2010-08-15 00:00:00</t>
  </si>
  <si>
    <t>2010-08-18 00:00:00</t>
  </si>
  <si>
    <t>2010-08-23 00:00:00</t>
  </si>
  <si>
    <t>2010-08-31 00:00:00</t>
  </si>
  <si>
    <t>2010-09-13 00:00:00</t>
  </si>
  <si>
    <t>2010-09-14 00:00:00</t>
  </si>
  <si>
    <t>2010-09-15 00:00:00</t>
  </si>
  <si>
    <t>2010-09-18 00:00:00</t>
  </si>
  <si>
    <t>2010-09-23 00:00:00</t>
  </si>
  <si>
    <t>2010-10-01 00:00:00</t>
  </si>
  <si>
    <t>2010-10-14 00:00:00</t>
  </si>
  <si>
    <t>2010-10-15 00:00:00</t>
  </si>
  <si>
    <t>2010-10-16 00:00:00</t>
  </si>
  <si>
    <t>2010-10-19 00:00:00</t>
  </si>
  <si>
    <t>2010-10-24 00:00:00</t>
  </si>
  <si>
    <t>2010-11-01 00:00:00</t>
  </si>
  <si>
    <t>2010-11-14 00:00:00</t>
  </si>
  <si>
    <t>2010-11-15 00:00:00</t>
  </si>
  <si>
    <t>2010-11-16 00:00:00</t>
  </si>
  <si>
    <t>2010-11-19 00:00:00</t>
  </si>
  <si>
    <t>2010-11-24 00:00:00</t>
  </si>
  <si>
    <t>2010-12-02 00:00:00</t>
  </si>
  <si>
    <t>2010-12-15 00:00:00</t>
  </si>
  <si>
    <t>2010-12-16 00:00:00</t>
  </si>
  <si>
    <t>2010-12-17 00:00:00</t>
  </si>
  <si>
    <t>2010-12-20 00:00:00</t>
  </si>
  <si>
    <t>2010-12-25 00:00:00</t>
  </si>
  <si>
    <t>2011-01-02 00:00:00</t>
  </si>
  <si>
    <t>2011-01-15 00:00:00</t>
  </si>
  <si>
    <t>2011-01-16 00:00:00</t>
  </si>
  <si>
    <t>2011-01-17 00:00:00</t>
  </si>
  <si>
    <t>2011-01-20 00:00:00</t>
  </si>
  <si>
    <t>2011-01-25 00:00:00</t>
  </si>
  <si>
    <t>2011-02-02 00:00:00</t>
  </si>
  <si>
    <t>2011-02-15 00:00:00</t>
  </si>
  <si>
    <t>2011-02-16 00:00:00</t>
  </si>
  <si>
    <t>2011-02-17 00:00:00</t>
  </si>
  <si>
    <t>2011-02-20 00:00:00</t>
  </si>
  <si>
    <t>2011-02-25 00:00:00</t>
  </si>
  <si>
    <t>2011-03-05 00:00:00</t>
  </si>
  <si>
    <t>2011-03-18 00:00:00</t>
  </si>
  <si>
    <t>2011-03-19 00:00:00</t>
  </si>
  <si>
    <t>2011-03-20 00:00:00</t>
  </si>
  <si>
    <t>2011-03-23 00:00:00</t>
  </si>
  <si>
    <t>2011-03-28 00:00:00</t>
  </si>
  <si>
    <t>2011-04-05 00:00:00</t>
  </si>
  <si>
    <t>2011-04-18 00:00:00</t>
  </si>
  <si>
    <t>2011-04-19 00:00:00</t>
  </si>
  <si>
    <t>2011-04-20 00:00:00</t>
  </si>
  <si>
    <t>2011-04-23 00:00:00</t>
  </si>
  <si>
    <t>2011-04-28 00:00:00</t>
  </si>
  <si>
    <t>2011-05-06 00:00:00</t>
  </si>
  <si>
    <t>2011-05-19 00:00:00</t>
  </si>
  <si>
    <t>2011-05-20 00:00:00</t>
  </si>
  <si>
    <t>2011-05-21 00:00:00</t>
  </si>
  <si>
    <t>2011-05-24 00:00:00</t>
  </si>
  <si>
    <t>2011-05-29 00:00:00</t>
  </si>
  <si>
    <t>2011-06-06 00:00:00</t>
  </si>
  <si>
    <t>2011-06-19 00:00:00</t>
  </si>
  <si>
    <t>2011-06-20 00:00:00</t>
  </si>
  <si>
    <t>2011-06-21 00:00:00</t>
  </si>
  <si>
    <t>2011-06-24 00:00:00</t>
  </si>
  <si>
    <t>2011-06-29 00:00:00</t>
  </si>
  <si>
    <t>2011-07-07 00:00:00</t>
  </si>
  <si>
    <t>2011-07-20 00:00:00</t>
  </si>
  <si>
    <t>2011-07-21 00:00:00</t>
  </si>
  <si>
    <t>2011-07-22 00:00:00</t>
  </si>
  <si>
    <t>2011-07-25 00:00:00</t>
  </si>
  <si>
    <t>2011-07-30 00:00:00</t>
  </si>
  <si>
    <t>2011-08-07 00:00:00</t>
  </si>
  <si>
    <t>2011-08-20 00:00:00</t>
  </si>
  <si>
    <t>2011-08-21 00:00:00</t>
  </si>
  <si>
    <t>2011-08-22 00:00:00</t>
  </si>
  <si>
    <t>2011-08-25 00:00:00</t>
  </si>
  <si>
    <t>2011-08-30 00:00:00</t>
  </si>
  <si>
    <t>2011-09-07 00:00:00</t>
  </si>
  <si>
    <t>2011-09-20 00:00:00</t>
  </si>
  <si>
    <t>2011-09-21 00:00:00</t>
  </si>
  <si>
    <t>2011-09-22 00:00:00</t>
  </si>
  <si>
    <t>2011-09-25 00:00:00</t>
  </si>
  <si>
    <t>2011-09-30 00:00:00</t>
  </si>
  <si>
    <t>2011-10-08 00:00:00</t>
  </si>
  <si>
    <t>2011-10-21 00:00:00</t>
  </si>
  <si>
    <t>2011-10-22 00:00:00</t>
  </si>
  <si>
    <t>2011-10-23 00:00:00</t>
  </si>
  <si>
    <t>2011-10-26 00:00:00</t>
  </si>
  <si>
    <t>2011-10-31 00:00:00</t>
  </si>
  <si>
    <t>2011-11-08 00:00:00</t>
  </si>
  <si>
    <t>2011-11-21 00:00:00</t>
  </si>
  <si>
    <t>2011-11-22 00:00:00</t>
  </si>
  <si>
    <t>2011-11-23 00:00:00</t>
  </si>
  <si>
    <t>2011-11-26 00:00:00</t>
  </si>
  <si>
    <t>2011-12-01 00:00:00</t>
  </si>
  <si>
    <t>2011-12-09 00:00:00</t>
  </si>
  <si>
    <t>2011-12-22 00:00:00</t>
  </si>
  <si>
    <t>2011-12-23 00:00:00</t>
  </si>
  <si>
    <t>2011-12-24 00:00:00</t>
  </si>
  <si>
    <t>2011-12-27 00:00:00</t>
  </si>
  <si>
    <t>2012-01-01 00:00:00</t>
  </si>
  <si>
    <t>2012-01-09 00:00:00</t>
  </si>
  <si>
    <t>2012-01-22 00:00:00</t>
  </si>
  <si>
    <t>2012-01-23 00:00:00</t>
  </si>
  <si>
    <t>2012-01-24 00:00:00</t>
  </si>
  <si>
    <t>2012-01-27 00:00:00</t>
  </si>
  <si>
    <t>2012-02-01 00:00:00</t>
  </si>
  <si>
    <t>2012-02-09 00:00:00</t>
  </si>
  <si>
    <t>2012-02-22 00:00:00</t>
  </si>
  <si>
    <t>2012-02-23 00:00:00</t>
  </si>
  <si>
    <t>2012-02-24 00:00:00</t>
  </si>
  <si>
    <t>2012-02-27 00:00:00</t>
  </si>
  <si>
    <t>2012-03-03 00:00:00</t>
  </si>
  <si>
    <t>2012-03-11 00:00:00</t>
  </si>
  <si>
    <t>2012-03-24 00:00:00</t>
  </si>
  <si>
    <t>2012-03-25 00:00:00</t>
  </si>
  <si>
    <t>2012-03-26 00:00:00</t>
  </si>
  <si>
    <t>2012-03-29 00:00:00</t>
  </si>
  <si>
    <t>2012-04-03 00:00:00</t>
  </si>
  <si>
    <t>2012-04-11 00:00:00</t>
  </si>
  <si>
    <t>2012-04-24 00:00:00</t>
  </si>
  <si>
    <t>2012-04-25 00:00:00</t>
  </si>
  <si>
    <t>2012-04-26 00:00:00</t>
  </si>
  <si>
    <t>2012-04-29 00:00:00</t>
  </si>
  <si>
    <t>2012-05-04 00:00:00</t>
  </si>
  <si>
    <t>2012-05-12 00:00:00</t>
  </si>
  <si>
    <t>2012-05-25 00:00:00</t>
  </si>
  <si>
    <t>2012-05-26 00:00:00</t>
  </si>
  <si>
    <t>2012-05-27 00:00:00</t>
  </si>
  <si>
    <t>2012-05-30 00:00:00</t>
  </si>
  <si>
    <t>2012-06-04 00:00:00</t>
  </si>
  <si>
    <t>2012-06-12 00:00:00</t>
  </si>
  <si>
    <t>2012-06-25 00:00:00</t>
  </si>
  <si>
    <t>2012-06-26 00:00:00</t>
  </si>
  <si>
    <t>2012-06-27 00:00:00</t>
  </si>
  <si>
    <t>2012-06-30 00:00:00</t>
  </si>
  <si>
    <t>2012-07-05 00:00:00</t>
  </si>
  <si>
    <t>2012-07-13 00:00:00</t>
  </si>
  <si>
    <t>2012-07-26 00:00:00</t>
  </si>
  <si>
    <t>2012-07-27 00:00:00</t>
  </si>
  <si>
    <t>2012-07-28 00:00:00</t>
  </si>
  <si>
    <t>2012-07-31 00:00:00</t>
  </si>
  <si>
    <t>2012-08-05 00:00:00</t>
  </si>
  <si>
    <t>2012-08-13 00:00:00</t>
  </si>
  <si>
    <t>2012-08-26 00:00:00</t>
  </si>
  <si>
    <t>2012-08-27 00:00:00</t>
  </si>
  <si>
    <t>2012-08-28 00:00:00</t>
  </si>
  <si>
    <t>2012-08-31 00:00:00</t>
  </si>
  <si>
    <t>2012-09-05 00:00:00</t>
  </si>
  <si>
    <t>2012-09-13 00:00:00</t>
  </si>
  <si>
    <t>2012-09-26 00:00:00</t>
  </si>
  <si>
    <t>2012-09-27 00:00:00</t>
  </si>
  <si>
    <t>2012-09-28 00:00:00</t>
  </si>
  <si>
    <t>2012-10-01 00:00:00</t>
  </si>
  <si>
    <t>2012-10-06 00:00:00</t>
  </si>
  <si>
    <t>2012-10-14 00:00:00</t>
  </si>
  <si>
    <t>2012-10-27 00:00:00</t>
  </si>
  <si>
    <t>2012-10-28 00:00:00</t>
  </si>
  <si>
    <t>2012-10-29 00:00:00</t>
  </si>
  <si>
    <t>2012-11-01 00:00:00</t>
  </si>
  <si>
    <t>2012-11-06 00:00:00</t>
  </si>
  <si>
    <t>2012-11-14 00:00:00</t>
  </si>
  <si>
    <t>2012-11-27 00:00:00</t>
  </si>
  <si>
    <t>2012-11-28 00:00:00</t>
  </si>
  <si>
    <t>2012-11-29 00:00:00</t>
  </si>
  <si>
    <t>2012-12-02 00:00:00</t>
  </si>
  <si>
    <t>2012-12-07 00:00:00</t>
  </si>
  <si>
    <t>2012-12-15 00:00:00</t>
  </si>
  <si>
    <t>2012-12-28 00:00:00</t>
  </si>
  <si>
    <t>2012-12-29 00:00:00</t>
  </si>
  <si>
    <t>2012-12-30 00:00:00</t>
  </si>
  <si>
    <t>2013-01-02 00:00:00</t>
  </si>
  <si>
    <t>2013-01-07 00:00:00</t>
  </si>
  <si>
    <t>2013-01-15 00:00:00</t>
  </si>
  <si>
    <t>2013-01-28 00:00:00</t>
  </si>
  <si>
    <t>2013-01-29 00:00:00</t>
  </si>
  <si>
    <t>2013-01-30 00:00:00</t>
  </si>
  <si>
    <t>2013-02-02 00:00:00</t>
  </si>
  <si>
    <t>2013-02-07 00:00:00</t>
  </si>
  <si>
    <t>2013-02-15 00:00:00</t>
  </si>
  <si>
    <t>2013-02-28 00:00:00</t>
  </si>
  <si>
    <t>2013-03-01 00:00:00</t>
  </si>
  <si>
    <t>2013-03-02 00:00:00</t>
  </si>
  <si>
    <t>2013-03-05 00:00:00</t>
  </si>
  <si>
    <t>2013-03-10 00:00:00</t>
  </si>
  <si>
    <t>2013-03-18 00:00:00</t>
  </si>
  <si>
    <t>2013-03-31 00:00:00</t>
  </si>
  <si>
    <t>2013-04-01 00:00:00</t>
  </si>
  <si>
    <t>2013-04-02 00:00:00</t>
  </si>
  <si>
    <t>2013-04-05 00:00:00</t>
  </si>
  <si>
    <t>2013-04-10 00:00:00</t>
  </si>
  <si>
    <t>2013-04-18 00:00:00</t>
  </si>
  <si>
    <t>2013-05-01 00:00:00</t>
  </si>
  <si>
    <t>2013-05-02 00:00:00</t>
  </si>
  <si>
    <t>2013-05-03 00:00:00</t>
  </si>
  <si>
    <t>2013-05-06 00:00:00</t>
  </si>
  <si>
    <t>2013-05-11 00:00:00</t>
  </si>
  <si>
    <t>2013-05-19 00:00:00</t>
  </si>
  <si>
    <t>2013-06-01 00:00:00</t>
  </si>
  <si>
    <t>2013-06-02 00:00:00</t>
  </si>
  <si>
    <t>2013-06-03 00:00:00</t>
  </si>
  <si>
    <t>2013-06-06 00:00:00</t>
  </si>
  <si>
    <t>2013-06-11 00:00:00</t>
  </si>
  <si>
    <t>2013-06-19 00:00:00</t>
  </si>
  <si>
    <t>2013-07-02 00:00:00</t>
  </si>
  <si>
    <t>2013-07-03 00:00:00</t>
  </si>
  <si>
    <t>2013-07-04 00:00:00</t>
  </si>
  <si>
    <t>2013-07-07 00:00:00</t>
  </si>
  <si>
    <t>2013-07-12 00:00:00</t>
  </si>
  <si>
    <t>2013-07-20 00:00:00</t>
  </si>
  <si>
    <t>2013-08-02 00:00:00</t>
  </si>
  <si>
    <t>2013-08-03 00:00:00</t>
  </si>
  <si>
    <t>2013-08-04 00:00:00</t>
  </si>
  <si>
    <t>2013-08-07 00:00:00</t>
  </si>
  <si>
    <t>2013-08-12 00:00:00</t>
  </si>
  <si>
    <t>2013-08-20 00:00:00</t>
  </si>
  <si>
    <t>2013-09-02 00:00:00</t>
  </si>
  <si>
    <t>2013-09-03 00:00:00</t>
  </si>
  <si>
    <t>2013-09-04 00:00:00</t>
  </si>
  <si>
    <t>2013-09-07 00:00:00</t>
  </si>
  <si>
    <t>2013-09-12 00:00:00</t>
  </si>
  <si>
    <t>2013-09-20 00:00:00</t>
  </si>
  <si>
    <t>2013-10-03 00:00:00</t>
  </si>
  <si>
    <t>2013-10-04 00:00:00</t>
  </si>
  <si>
    <t>2013-10-05 00:00:00</t>
  </si>
  <si>
    <t>2013-10-08 00:00:00</t>
  </si>
  <si>
    <t>2013-10-13 00:00:00</t>
  </si>
  <si>
    <t>2013-10-21 00:00:00</t>
  </si>
  <si>
    <t>2013-11-03 00:00:00</t>
  </si>
  <si>
    <t>2013-11-04 00:00:00</t>
  </si>
  <si>
    <t>2013-11-05 00:00:00</t>
  </si>
  <si>
    <t>2013-11-08 00:00:00</t>
  </si>
  <si>
    <t>2013-11-13 00:00:00</t>
  </si>
  <si>
    <t>2013-11-21 00:00:00</t>
  </si>
  <si>
    <t>2013-12-04 00:00:00</t>
  </si>
  <si>
    <t>2013-12-05 00:00:00</t>
  </si>
  <si>
    <t>2013-12-06 00:00:00</t>
  </si>
  <si>
    <t>2013-12-09 00:00:00</t>
  </si>
  <si>
    <t>2013-12-14 00:00:00</t>
  </si>
  <si>
    <t>2013-12-22 00:00:00</t>
  </si>
  <si>
    <t>Full Name</t>
  </si>
  <si>
    <t>CustomerID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</si>
  <si>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</si>
  <si>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</si>
  <si>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</si>
  <si>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</si>
  <si>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</si>
  <si>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</si>
  <si>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</si>
  <si>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</si>
  <si>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</si>
  <si>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</si>
  <si>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</si>
  <si>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</si>
  <si>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</si>
  <si>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</si>
  <si>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</si>
  <si>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</si>
  <si>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</si>
  <si>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</si>
  <si>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</si>
  <si>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</si>
  <si>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</si>
  <si>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</si>
  <si>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</si>
  <si>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</si>
  <si>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</si>
  <si>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</si>
  <si>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</si>
  <si>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</si>
  <si>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</si>
  <si>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</si>
  <si>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</si>
  <si>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</si>
  <si>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</si>
  <si>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</si>
  <si>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</si>
  <si>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</si>
  <si>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</si>
  <si>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</si>
  <si>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</si>
  <si>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</si>
  <si>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</si>
  <si>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</si>
  <si>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</si>
  <si>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</si>
  <si>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</si>
  <si>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</si>
  <si>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</si>
  <si>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</si>
  <si>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</si>
  <si>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</si>
  <si>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</si>
  <si>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</si>
  <si>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</si>
  <si>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</si>
  <si>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</si>
  <si>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</si>
  <si>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</si>
  <si>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</si>
  <si>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</si>
  <si>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TotalInvoice</t>
  </si>
  <si>
    <t>Average</t>
  </si>
  <si>
    <t>TotalRevenue</t>
  </si>
  <si>
    <t>EmployeeID</t>
  </si>
  <si>
    <t>SalesReps</t>
  </si>
  <si>
    <t>N00001</t>
  </si>
  <si>
    <t>N00002</t>
  </si>
  <si>
    <t>N00003</t>
  </si>
  <si>
    <t>N00004</t>
  </si>
  <si>
    <t>N00005</t>
  </si>
  <si>
    <t>N00006</t>
  </si>
  <si>
    <t>N00007</t>
  </si>
  <si>
    <t>N00008</t>
  </si>
  <si>
    <t>NofCustomers</t>
  </si>
  <si>
    <t>SalesRep</t>
  </si>
  <si>
    <t>FinalPrice</t>
  </si>
  <si>
    <t>SNamaID</t>
  </si>
  <si>
    <t>S00001</t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</si>
  <si>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</si>
  <si>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</si>
  <si>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</si>
  <si>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</si>
  <si>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</si>
  <si>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</si>
  <si>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</si>
  <si>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</si>
  <si>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S00010</t>
  </si>
  <si>
    <t>S00011</t>
  </si>
  <si>
    <t>S00012</t>
  </si>
  <si>
    <t>S00013</t>
  </si>
  <si>
    <t>S00014</t>
  </si>
  <si>
    <t>S00015</t>
  </si>
  <si>
    <t>S00016</t>
  </si>
  <si>
    <t>S00017</t>
  </si>
  <si>
    <t>S00018</t>
  </si>
  <si>
    <t>S00019</t>
  </si>
  <si>
    <t>S00020</t>
  </si>
  <si>
    <t>S00021</t>
  </si>
  <si>
    <t>S00022</t>
  </si>
  <si>
    <t>S00023</t>
  </si>
  <si>
    <t>S00024</t>
  </si>
  <si>
    <t>S00025</t>
  </si>
  <si>
    <t>S00026</t>
  </si>
  <si>
    <t>S00027</t>
  </si>
  <si>
    <t>S00028</t>
  </si>
  <si>
    <t>S00029</t>
  </si>
  <si>
    <t>S00030</t>
  </si>
  <si>
    <t>S00031</t>
  </si>
  <si>
    <t>S00032</t>
  </si>
  <si>
    <t>S00033</t>
  </si>
  <si>
    <t>S00034</t>
  </si>
  <si>
    <t>S00035</t>
  </si>
  <si>
    <t>S00036</t>
  </si>
  <si>
    <t>S00037</t>
  </si>
  <si>
    <t>S00038</t>
  </si>
  <si>
    <t>S00039</t>
  </si>
  <si>
    <t>S00040</t>
  </si>
  <si>
    <t>S00041</t>
  </si>
  <si>
    <t>S00042</t>
  </si>
  <si>
    <t>S00043</t>
  </si>
  <si>
    <t>S00044</t>
  </si>
  <si>
    <t>S00045</t>
  </si>
  <si>
    <t>S00046</t>
  </si>
  <si>
    <t>S00047</t>
  </si>
  <si>
    <t>S00048</t>
  </si>
  <si>
    <t>S00049</t>
  </si>
  <si>
    <t>S00050</t>
  </si>
  <si>
    <t>S00051</t>
  </si>
  <si>
    <t>S00052</t>
  </si>
  <si>
    <t>S00053</t>
  </si>
  <si>
    <t>S00054</t>
  </si>
  <si>
    <t>S00055</t>
  </si>
  <si>
    <t>S00056</t>
  </si>
  <si>
    <t>S00057</t>
  </si>
  <si>
    <t>S00058</t>
  </si>
  <si>
    <t>S00059</t>
  </si>
  <si>
    <t>S00060</t>
  </si>
  <si>
    <t>S00061</t>
  </si>
  <si>
    <t>S00062</t>
  </si>
  <si>
    <t>S00063</t>
  </si>
  <si>
    <t>S00064</t>
  </si>
  <si>
    <t>S00065</t>
  </si>
  <si>
    <t>S00066</t>
  </si>
  <si>
    <t>S00067</t>
  </si>
  <si>
    <t>S00068</t>
  </si>
  <si>
    <t>S00069</t>
  </si>
  <si>
    <t>S00070</t>
  </si>
  <si>
    <t>S00071</t>
  </si>
  <si>
    <t>S00072</t>
  </si>
  <si>
    <t>S00073</t>
  </si>
  <si>
    <t>S00074</t>
  </si>
  <si>
    <t>S00075</t>
  </si>
  <si>
    <t>S00076</t>
  </si>
  <si>
    <t>S00077</t>
  </si>
  <si>
    <t>S00078</t>
  </si>
  <si>
    <t>S00079</t>
  </si>
  <si>
    <t>S00080</t>
  </si>
  <si>
    <t>S00081</t>
  </si>
  <si>
    <t>S00082</t>
  </si>
  <si>
    <t>S00083</t>
  </si>
  <si>
    <t>S00084</t>
  </si>
  <si>
    <t>S00085</t>
  </si>
  <si>
    <t>S00086</t>
  </si>
  <si>
    <t>S00087</t>
  </si>
  <si>
    <t>S00088</t>
  </si>
  <si>
    <t>S00089</t>
  </si>
  <si>
    <t>S00090</t>
  </si>
  <si>
    <t>S00091</t>
  </si>
  <si>
    <t>S00092</t>
  </si>
  <si>
    <t>S00093</t>
  </si>
  <si>
    <t>S00094</t>
  </si>
  <si>
    <t>S00095</t>
  </si>
  <si>
    <t>S00096</t>
  </si>
  <si>
    <t>S00097</t>
  </si>
  <si>
    <t>S00098</t>
  </si>
  <si>
    <t>S00099</t>
  </si>
  <si>
    <t>S00100</t>
  </si>
  <si>
    <t>S00101</t>
  </si>
  <si>
    <t>S00102</t>
  </si>
  <si>
    <t>S00103</t>
  </si>
  <si>
    <t>S00104</t>
  </si>
  <si>
    <t>S00105</t>
  </si>
  <si>
    <t>S00106</t>
  </si>
  <si>
    <t>S00107</t>
  </si>
  <si>
    <t>S00108</t>
  </si>
  <si>
    <t>S00109</t>
  </si>
  <si>
    <t>S00110</t>
  </si>
  <si>
    <t>S00111</t>
  </si>
  <si>
    <t>S00112</t>
  </si>
  <si>
    <t>S00113</t>
  </si>
  <si>
    <t>S00114</t>
  </si>
  <si>
    <t>S00115</t>
  </si>
  <si>
    <t>S00116</t>
  </si>
  <si>
    <t>S00117</t>
  </si>
  <si>
    <t>S00118</t>
  </si>
  <si>
    <t>S00119</t>
  </si>
  <si>
    <t>S00120</t>
  </si>
  <si>
    <t>S00121</t>
  </si>
  <si>
    <t>S00122</t>
  </si>
  <si>
    <t>S00123</t>
  </si>
  <si>
    <t>S00124</t>
  </si>
  <si>
    <t>S00125</t>
  </si>
  <si>
    <t>S00126</t>
  </si>
  <si>
    <t>S00127</t>
  </si>
  <si>
    <t>S00128</t>
  </si>
  <si>
    <t>S00129</t>
  </si>
  <si>
    <t>S00130</t>
  </si>
  <si>
    <t>S00131</t>
  </si>
  <si>
    <t>S00132</t>
  </si>
  <si>
    <t>S00133</t>
  </si>
  <si>
    <t>S00134</t>
  </si>
  <si>
    <t>S00135</t>
  </si>
  <si>
    <t>S00136</t>
  </si>
  <si>
    <t>S00137</t>
  </si>
  <si>
    <t>S00138</t>
  </si>
  <si>
    <t>S00139</t>
  </si>
  <si>
    <t>S00140</t>
  </si>
  <si>
    <t>S00141</t>
  </si>
  <si>
    <t>S00142</t>
  </si>
  <si>
    <t>S00143</t>
  </si>
  <si>
    <t>S00144</t>
  </si>
  <si>
    <t>S00145</t>
  </si>
  <si>
    <t>S00146</t>
  </si>
  <si>
    <t>S00147</t>
  </si>
  <si>
    <t>S00148</t>
  </si>
  <si>
    <t>S00149</t>
  </si>
  <si>
    <t>S00150</t>
  </si>
  <si>
    <t>S00151</t>
  </si>
  <si>
    <t>S00152</t>
  </si>
  <si>
    <t>S00153</t>
  </si>
  <si>
    <t>S00154</t>
  </si>
  <si>
    <t>S00155</t>
  </si>
  <si>
    <t>S00156</t>
  </si>
  <si>
    <t>S00157</t>
  </si>
  <si>
    <t>S00158</t>
  </si>
  <si>
    <t>S00159</t>
  </si>
  <si>
    <t>S00160</t>
  </si>
  <si>
    <t>S00161</t>
  </si>
  <si>
    <t>S00162</t>
  </si>
  <si>
    <t>S00163</t>
  </si>
  <si>
    <t>S00164</t>
  </si>
  <si>
    <t>S00165</t>
  </si>
  <si>
    <t>S00166</t>
  </si>
  <si>
    <t>S00167</t>
  </si>
  <si>
    <t>S00168</t>
  </si>
  <si>
    <t>S00169</t>
  </si>
  <si>
    <t>S00170</t>
  </si>
  <si>
    <t>S00171</t>
  </si>
  <si>
    <t>S00172</t>
  </si>
  <si>
    <t>S00173</t>
  </si>
  <si>
    <t>S00174</t>
  </si>
  <si>
    <t>S00175</t>
  </si>
  <si>
    <t>S00176</t>
  </si>
  <si>
    <t>S00177</t>
  </si>
  <si>
    <t>S00178</t>
  </si>
  <si>
    <t>S00179</t>
  </si>
  <si>
    <t>S00180</t>
  </si>
  <si>
    <t>S00181</t>
  </si>
  <si>
    <t>S00182</t>
  </si>
  <si>
    <t>S00183</t>
  </si>
  <si>
    <t>S00184</t>
  </si>
  <si>
    <t>S00185</t>
  </si>
  <si>
    <t>S00186</t>
  </si>
  <si>
    <t>S00187</t>
  </si>
  <si>
    <t>S00188</t>
  </si>
  <si>
    <t>S00189</t>
  </si>
  <si>
    <t>S00190</t>
  </si>
  <si>
    <t>S00191</t>
  </si>
  <si>
    <t>S00192</t>
  </si>
  <si>
    <t>S00193</t>
  </si>
  <si>
    <t>S00194</t>
  </si>
  <si>
    <t>S00195</t>
  </si>
  <si>
    <t>S00196</t>
  </si>
  <si>
    <t>S00197</t>
  </si>
  <si>
    <t>S00198</t>
  </si>
  <si>
    <t>S00199</t>
  </si>
  <si>
    <t>S00200</t>
  </si>
  <si>
    <t>S00201</t>
  </si>
  <si>
    <t>S00202</t>
  </si>
  <si>
    <t>S00203</t>
  </si>
  <si>
    <t>S00204</t>
  </si>
  <si>
    <t>S00205</t>
  </si>
  <si>
    <t>S00206</t>
  </si>
  <si>
    <t>S00207</t>
  </si>
  <si>
    <t>S00208</t>
  </si>
  <si>
    <t>S00209</t>
  </si>
  <si>
    <t>S00210</t>
  </si>
  <si>
    <t>S00211</t>
  </si>
  <si>
    <t>S00212</t>
  </si>
  <si>
    <t>S00213</t>
  </si>
  <si>
    <t>S00214</t>
  </si>
  <si>
    <t>S00215</t>
  </si>
  <si>
    <t>S00216</t>
  </si>
  <si>
    <t>S00217</t>
  </si>
  <si>
    <t>S00218</t>
  </si>
  <si>
    <t>S00219</t>
  </si>
  <si>
    <t>S00220</t>
  </si>
  <si>
    <t>S00221</t>
  </si>
  <si>
    <t>S00222</t>
  </si>
  <si>
    <t>S00223</t>
  </si>
  <si>
    <t>S00224</t>
  </si>
  <si>
    <t>S00225</t>
  </si>
  <si>
    <t>S00226</t>
  </si>
  <si>
    <t>S00227</t>
  </si>
  <si>
    <t>S00228</t>
  </si>
  <si>
    <t>S00229</t>
  </si>
  <si>
    <t>S00230</t>
  </si>
  <si>
    <t>S00231</t>
  </si>
  <si>
    <t>S00232</t>
  </si>
  <si>
    <t>S00233</t>
  </si>
  <si>
    <t>S00234</t>
  </si>
  <si>
    <t>S00235</t>
  </si>
  <si>
    <t>S00236</t>
  </si>
  <si>
    <t>S00237</t>
  </si>
  <si>
    <t>S00238</t>
  </si>
  <si>
    <t>S00239</t>
  </si>
  <si>
    <t>S00240</t>
  </si>
  <si>
    <t>S00241</t>
  </si>
  <si>
    <t>S00242</t>
  </si>
  <si>
    <t>S00243</t>
  </si>
  <si>
    <t>S00244</t>
  </si>
  <si>
    <t>S00245</t>
  </si>
  <si>
    <t>S00246</t>
  </si>
  <si>
    <t>S00247</t>
  </si>
  <si>
    <t>S00248</t>
  </si>
  <si>
    <t>S00249</t>
  </si>
  <si>
    <t>S00250</t>
  </si>
  <si>
    <t>S00251</t>
  </si>
  <si>
    <t>S00252</t>
  </si>
  <si>
    <t>S00253</t>
  </si>
  <si>
    <t>S00254</t>
  </si>
  <si>
    <t>S00255</t>
  </si>
  <si>
    <t>S00256</t>
  </si>
  <si>
    <t>S00257</t>
  </si>
  <si>
    <t>S00258</t>
  </si>
  <si>
    <t>S00259</t>
  </si>
  <si>
    <t>S00260</t>
  </si>
  <si>
    <t>S00261</t>
  </si>
  <si>
    <t>S00262</t>
  </si>
  <si>
    <t>S00263</t>
  </si>
  <si>
    <t>S00264</t>
  </si>
  <si>
    <t>S00265</t>
  </si>
  <si>
    <t>S00266</t>
  </si>
  <si>
    <t>S00267</t>
  </si>
  <si>
    <t>S00268</t>
  </si>
  <si>
    <t>S00269</t>
  </si>
  <si>
    <t>S00270</t>
  </si>
  <si>
    <t>S00271</t>
  </si>
  <si>
    <t>S00272</t>
  </si>
  <si>
    <t>S00273</t>
  </si>
  <si>
    <t>S00274</t>
  </si>
  <si>
    <t>S00275</t>
  </si>
  <si>
    <t>S00276</t>
  </si>
  <si>
    <t>S00277</t>
  </si>
  <si>
    <t>S00278</t>
  </si>
  <si>
    <t>S00279</t>
  </si>
  <si>
    <t>S00280</t>
  </si>
  <si>
    <t>S00281</t>
  </si>
  <si>
    <t>S00282</t>
  </si>
  <si>
    <t>S00283</t>
  </si>
  <si>
    <t>S00284</t>
  </si>
  <si>
    <t>S00285</t>
  </si>
  <si>
    <t>S00286</t>
  </si>
  <si>
    <t>S00287</t>
  </si>
  <si>
    <t>S00288</t>
  </si>
  <si>
    <t>S00289</t>
  </si>
  <si>
    <t>S00290</t>
  </si>
  <si>
    <t>S00291</t>
  </si>
  <si>
    <t>S00292</t>
  </si>
  <si>
    <t>S00293</t>
  </si>
  <si>
    <t>S00294</t>
  </si>
  <si>
    <t>S00295</t>
  </si>
  <si>
    <t>S00296</t>
  </si>
  <si>
    <t>S00297</t>
  </si>
  <si>
    <t>S00298</t>
  </si>
  <si>
    <t>S00299</t>
  </si>
  <si>
    <t>S00300</t>
  </si>
  <si>
    <t>S00301</t>
  </si>
  <si>
    <t>S00302</t>
  </si>
  <si>
    <t>S00303</t>
  </si>
  <si>
    <t>S00304</t>
  </si>
  <si>
    <t>S00305</t>
  </si>
  <si>
    <t>S00306</t>
  </si>
  <si>
    <t>S00307</t>
  </si>
  <si>
    <t>S00308</t>
  </si>
  <si>
    <t>S00309</t>
  </si>
  <si>
    <t>S00310</t>
  </si>
  <si>
    <t>S00311</t>
  </si>
  <si>
    <t>S00312</t>
  </si>
  <si>
    <t>S00313</t>
  </si>
  <si>
    <t>S00314</t>
  </si>
  <si>
    <t>S00315</t>
  </si>
  <si>
    <t>S00316</t>
  </si>
  <si>
    <t>S00317</t>
  </si>
  <si>
    <t>S00318</t>
  </si>
  <si>
    <t>S00319</t>
  </si>
  <si>
    <t>S00320</t>
  </si>
  <si>
    <t>S00321</t>
  </si>
  <si>
    <t>S00322</t>
  </si>
  <si>
    <t>S00323</t>
  </si>
  <si>
    <t>S00324</t>
  </si>
  <si>
    <t>S00325</t>
  </si>
  <si>
    <t>S00326</t>
  </si>
  <si>
    <t>S00327</t>
  </si>
  <si>
    <t>S00328</t>
  </si>
  <si>
    <t>S00329</t>
  </si>
  <si>
    <t>S00330</t>
  </si>
  <si>
    <t>S00331</t>
  </si>
  <si>
    <t>S00332</t>
  </si>
  <si>
    <t>S00333</t>
  </si>
  <si>
    <t>S00334</t>
  </si>
  <si>
    <t>S00335</t>
  </si>
  <si>
    <t>S00336</t>
  </si>
  <si>
    <t>S00337</t>
  </si>
  <si>
    <t>S00338</t>
  </si>
  <si>
    <t>S00339</t>
  </si>
  <si>
    <t>S00340</t>
  </si>
  <si>
    <t>S00341</t>
  </si>
  <si>
    <t>S00342</t>
  </si>
  <si>
    <t>S00343</t>
  </si>
  <si>
    <t>S00344</t>
  </si>
  <si>
    <t>S00345</t>
  </si>
  <si>
    <t>S00346</t>
  </si>
  <si>
    <t>S00347</t>
  </si>
  <si>
    <t>S00348</t>
  </si>
  <si>
    <t>S00349</t>
  </si>
  <si>
    <t>S00350</t>
  </si>
  <si>
    <t>S00351</t>
  </si>
  <si>
    <t>S00352</t>
  </si>
  <si>
    <t>S00353</t>
  </si>
  <si>
    <t>S00354</t>
  </si>
  <si>
    <t>S00355</t>
  </si>
  <si>
    <t>S00356</t>
  </si>
  <si>
    <t>S00357</t>
  </si>
  <si>
    <t>S00358</t>
  </si>
  <si>
    <t>S00359</t>
  </si>
  <si>
    <t>S00360</t>
  </si>
  <si>
    <t>S00361</t>
  </si>
  <si>
    <t>S00362</t>
  </si>
  <si>
    <t>S00363</t>
  </si>
  <si>
    <t>S00364</t>
  </si>
  <si>
    <t>S00365</t>
  </si>
  <si>
    <t>S00366</t>
  </si>
  <si>
    <t>S00367</t>
  </si>
  <si>
    <t>S00368</t>
  </si>
  <si>
    <t>S00369</t>
  </si>
  <si>
    <t>S00370</t>
  </si>
  <si>
    <t>S00371</t>
  </si>
  <si>
    <t>S00372</t>
  </si>
  <si>
    <t>S00373</t>
  </si>
  <si>
    <t>S00374</t>
  </si>
  <si>
    <t>S00375</t>
  </si>
  <si>
    <t>S00376</t>
  </si>
  <si>
    <t>S00377</t>
  </si>
  <si>
    <t>S00378</t>
  </si>
  <si>
    <t>S00379</t>
  </si>
  <si>
    <t>S00380</t>
  </si>
  <si>
    <t>S00381</t>
  </si>
  <si>
    <t>S00382</t>
  </si>
  <si>
    <t>S00383</t>
  </si>
  <si>
    <t>S00384</t>
  </si>
  <si>
    <t>S00385</t>
  </si>
  <si>
    <t>S00386</t>
  </si>
  <si>
    <t>S00387</t>
  </si>
  <si>
    <t>S00388</t>
  </si>
  <si>
    <t>S00389</t>
  </si>
  <si>
    <t>S00390</t>
  </si>
  <si>
    <t>S00391</t>
  </si>
  <si>
    <t>S00392</t>
  </si>
  <si>
    <t>S00393</t>
  </si>
  <si>
    <t>S00394</t>
  </si>
  <si>
    <t>S00395</t>
  </si>
  <si>
    <t>S00396</t>
  </si>
  <si>
    <t>S00397</t>
  </si>
  <si>
    <t>S00398</t>
  </si>
  <si>
    <t>S00399</t>
  </si>
  <si>
    <t>S00400</t>
  </si>
  <si>
    <t>S00401</t>
  </si>
  <si>
    <t>S00402</t>
  </si>
  <si>
    <t>S00403</t>
  </si>
  <si>
    <t>S00404</t>
  </si>
  <si>
    <t>S00405</t>
  </si>
  <si>
    <t>S00406</t>
  </si>
  <si>
    <t>S00407</t>
  </si>
  <si>
    <t>S00408</t>
  </si>
  <si>
    <t>S00409</t>
  </si>
  <si>
    <t>S00410</t>
  </si>
  <si>
    <t>S00411</t>
  </si>
  <si>
    <t>S00412</t>
  </si>
  <si>
    <t>S00413</t>
  </si>
  <si>
    <t>S00414</t>
  </si>
  <si>
    <t>S00415</t>
  </si>
  <si>
    <t>S00416</t>
  </si>
  <si>
    <t>S00417</t>
  </si>
  <si>
    <t>S00418</t>
  </si>
  <si>
    <t>S00419</t>
  </si>
  <si>
    <t>S00420</t>
  </si>
  <si>
    <t>S00421</t>
  </si>
  <si>
    <t>S00422</t>
  </si>
  <si>
    <t>S00423</t>
  </si>
  <si>
    <t>S00424</t>
  </si>
  <si>
    <t>S00425</t>
  </si>
  <si>
    <t>S00426</t>
  </si>
  <si>
    <t>S00427</t>
  </si>
  <si>
    <t>S00428</t>
  </si>
  <si>
    <t>S00429</t>
  </si>
  <si>
    <t>S00430</t>
  </si>
  <si>
    <t>S00431</t>
  </si>
  <si>
    <t>S00432</t>
  </si>
  <si>
    <t>S00433</t>
  </si>
  <si>
    <t>S00434</t>
  </si>
  <si>
    <t>S00435</t>
  </si>
  <si>
    <t>S00436</t>
  </si>
  <si>
    <t>S00437</t>
  </si>
  <si>
    <t>S00438</t>
  </si>
  <si>
    <t>S00439</t>
  </si>
  <si>
    <t>S00440</t>
  </si>
  <si>
    <t>S00441</t>
  </si>
  <si>
    <t>S00442</t>
  </si>
  <si>
    <t>S00443</t>
  </si>
  <si>
    <t>S00444</t>
  </si>
  <si>
    <t>S00445</t>
  </si>
  <si>
    <t>S00446</t>
  </si>
  <si>
    <t>S00447</t>
  </si>
  <si>
    <t>S00448</t>
  </si>
  <si>
    <t>S00449</t>
  </si>
  <si>
    <t>S00450</t>
  </si>
  <si>
    <t>S00451</t>
  </si>
  <si>
    <t>S00452</t>
  </si>
  <si>
    <t>S00453</t>
  </si>
  <si>
    <t>S00454</t>
  </si>
  <si>
    <t>S00455</t>
  </si>
  <si>
    <t>S00456</t>
  </si>
  <si>
    <t>S00457</t>
  </si>
  <si>
    <t>S00458</t>
  </si>
  <si>
    <t>S00459</t>
  </si>
  <si>
    <t>S00460</t>
  </si>
  <si>
    <t>S00461</t>
  </si>
  <si>
    <t>S00462</t>
  </si>
  <si>
    <t>S00463</t>
  </si>
  <si>
    <t>S00464</t>
  </si>
  <si>
    <t>S00465</t>
  </si>
  <si>
    <t>S00466</t>
  </si>
  <si>
    <t>S00467</t>
  </si>
  <si>
    <t>S00468</t>
  </si>
  <si>
    <t>S00469</t>
  </si>
  <si>
    <t>S00470</t>
  </si>
  <si>
    <t>S00471</t>
  </si>
  <si>
    <t>S00472</t>
  </si>
  <si>
    <t>S00473</t>
  </si>
  <si>
    <t>S00474</t>
  </si>
  <si>
    <t>S00475</t>
  </si>
  <si>
    <t>S00476</t>
  </si>
  <si>
    <t>S00477</t>
  </si>
  <si>
    <t>S00478</t>
  </si>
  <si>
    <t>S00479</t>
  </si>
  <si>
    <t>S00480</t>
  </si>
  <si>
    <t>S00481</t>
  </si>
  <si>
    <t>S00482</t>
  </si>
  <si>
    <t>S00483</t>
  </si>
  <si>
    <t>S00484</t>
  </si>
  <si>
    <t>S00485</t>
  </si>
  <si>
    <t>S00486</t>
  </si>
  <si>
    <t>S00487</t>
  </si>
  <si>
    <t>S00488</t>
  </si>
  <si>
    <t>S00489</t>
  </si>
  <si>
    <t>S00490</t>
  </si>
  <si>
    <t>S00491</t>
  </si>
  <si>
    <t>S00492</t>
  </si>
  <si>
    <t>S00493</t>
  </si>
  <si>
    <t>S00494</t>
  </si>
  <si>
    <t>S00495</t>
  </si>
  <si>
    <t>S00496</t>
  </si>
  <si>
    <t>S00497</t>
  </si>
  <si>
    <t>S00498</t>
  </si>
  <si>
    <t>S00499</t>
  </si>
  <si>
    <t>S00500</t>
  </si>
  <si>
    <t>S00501</t>
  </si>
  <si>
    <t>S00502</t>
  </si>
  <si>
    <t>S00503</t>
  </si>
  <si>
    <t>S00504</t>
  </si>
  <si>
    <t>S00505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</si>
  <si>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</si>
  <si>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</si>
  <si>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</si>
  <si>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</si>
  <si>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</si>
  <si>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</si>
  <si>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</si>
  <si>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</si>
  <si>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</si>
  <si>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</si>
  <si>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S00516</t>
  </si>
  <si>
    <t>S00517</t>
  </si>
  <si>
    <t>S00518</t>
  </si>
  <si>
    <t>S00519</t>
  </si>
  <si>
    <t>S00520</t>
  </si>
  <si>
    <t>S00521</t>
  </si>
  <si>
    <t>S00522</t>
  </si>
  <si>
    <t>S00523</t>
  </si>
  <si>
    <t>S00524</t>
  </si>
  <si>
    <t>S00525</t>
  </si>
  <si>
    <t>S00526</t>
  </si>
  <si>
    <t>S00527</t>
  </si>
  <si>
    <t>S00528</t>
  </si>
  <si>
    <t>S00529</t>
  </si>
  <si>
    <t>S00530</t>
  </si>
  <si>
    <t>S00531</t>
  </si>
  <si>
    <t>S00532</t>
  </si>
  <si>
    <t>S00533</t>
  </si>
  <si>
    <t>S00534</t>
  </si>
  <si>
    <t>S00535</t>
  </si>
  <si>
    <t>S00536</t>
  </si>
  <si>
    <t>S00537</t>
  </si>
  <si>
    <t>S00538</t>
  </si>
  <si>
    <t>S00539</t>
  </si>
  <si>
    <t>S00540</t>
  </si>
  <si>
    <t>S00541</t>
  </si>
  <si>
    <t>S00542</t>
  </si>
  <si>
    <t>S00543</t>
  </si>
  <si>
    <t>S00544</t>
  </si>
  <si>
    <t>S00545</t>
  </si>
  <si>
    <t>S00546</t>
  </si>
  <si>
    <t>S00547</t>
  </si>
  <si>
    <t>S00548</t>
  </si>
  <si>
    <t>S00549</t>
  </si>
  <si>
    <t>S00550</t>
  </si>
  <si>
    <t>S00551</t>
  </si>
  <si>
    <t>S00552</t>
  </si>
  <si>
    <t>S00553</t>
  </si>
  <si>
    <t>S00554</t>
  </si>
  <si>
    <t>S00555</t>
  </si>
  <si>
    <t>S00556</t>
  </si>
  <si>
    <t>S00557</t>
  </si>
  <si>
    <t>S00558</t>
  </si>
  <si>
    <t>S00559</t>
  </si>
  <si>
    <t>S00560</t>
  </si>
  <si>
    <t>S00561</t>
  </si>
  <si>
    <t>S00562</t>
  </si>
  <si>
    <t>S00563</t>
  </si>
  <si>
    <t>S00564</t>
  </si>
  <si>
    <t>S00565</t>
  </si>
  <si>
    <t>S00566</t>
  </si>
  <si>
    <t>S00567</t>
  </si>
  <si>
    <t>S00568</t>
  </si>
  <si>
    <t>S00569</t>
  </si>
  <si>
    <t>S00570</t>
  </si>
  <si>
    <t>S00571</t>
  </si>
  <si>
    <t>S00572</t>
  </si>
  <si>
    <t>S00573</t>
  </si>
  <si>
    <t>S00574</t>
  </si>
  <si>
    <t>S00575</t>
  </si>
  <si>
    <t>S00576</t>
  </si>
  <si>
    <t>S00577</t>
  </si>
  <si>
    <t>S00578</t>
  </si>
  <si>
    <t>S00579</t>
  </si>
  <si>
    <t>S00580</t>
  </si>
  <si>
    <t>S00581</t>
  </si>
  <si>
    <t>S00582</t>
  </si>
  <si>
    <t>S00583</t>
  </si>
  <si>
    <t>S00584</t>
  </si>
  <si>
    <t>S00585</t>
  </si>
  <si>
    <t>S00586</t>
  </si>
  <si>
    <t>S00587</t>
  </si>
  <si>
    <t>S00588</t>
  </si>
  <si>
    <t>S00589</t>
  </si>
  <si>
    <t>S00590</t>
  </si>
  <si>
    <t>S00591</t>
  </si>
  <si>
    <t>S00592</t>
  </si>
  <si>
    <t>S00593</t>
  </si>
  <si>
    <t>S00594</t>
  </si>
  <si>
    <t>S00595</t>
  </si>
  <si>
    <t>S00596</t>
  </si>
  <si>
    <t>S00597</t>
  </si>
  <si>
    <t>S00598</t>
  </si>
  <si>
    <t>S00599</t>
  </si>
  <si>
    <t>S00600</t>
  </si>
  <si>
    <t>S00601</t>
  </si>
  <si>
    <t>S00602</t>
  </si>
  <si>
    <t>S00603</t>
  </si>
  <si>
    <t>S00604</t>
  </si>
  <si>
    <t>S00605</t>
  </si>
  <si>
    <t>S00606</t>
  </si>
  <si>
    <t>S00607</t>
  </si>
  <si>
    <t>S00608</t>
  </si>
  <si>
    <t>S00609</t>
  </si>
  <si>
    <t>S00610</t>
  </si>
  <si>
    <t>S00611</t>
  </si>
  <si>
    <t>S00612</t>
  </si>
  <si>
    <t>S00613</t>
  </si>
  <si>
    <t>S00614</t>
  </si>
  <si>
    <t>S00615</t>
  </si>
  <si>
    <t>S00616</t>
  </si>
  <si>
    <t>S00617</t>
  </si>
  <si>
    <t>S00618</t>
  </si>
  <si>
    <t>S00619</t>
  </si>
  <si>
    <t>S00620</t>
  </si>
  <si>
    <t>S00621</t>
  </si>
  <si>
    <t>S00622</t>
  </si>
  <si>
    <t>S00623</t>
  </si>
  <si>
    <t>S00624</t>
  </si>
  <si>
    <t>S00625</t>
  </si>
  <si>
    <t>S00626</t>
  </si>
  <si>
    <t>S00627</t>
  </si>
  <si>
    <t>S00628</t>
  </si>
  <si>
    <t>S00629</t>
  </si>
  <si>
    <t>S00630</t>
  </si>
  <si>
    <t>S00631</t>
  </si>
  <si>
    <t>S00632</t>
  </si>
  <si>
    <t>S00633</t>
  </si>
  <si>
    <t>S00634</t>
  </si>
  <si>
    <t>S00635</t>
  </si>
  <si>
    <t>S00636</t>
  </si>
  <si>
    <t>S00637</t>
  </si>
  <si>
    <t>S00638</t>
  </si>
  <si>
    <t>S00639</t>
  </si>
  <si>
    <t>S00640</t>
  </si>
  <si>
    <t>S00641</t>
  </si>
  <si>
    <t>S00642</t>
  </si>
  <si>
    <t>S00643</t>
  </si>
  <si>
    <t>S00644</t>
  </si>
  <si>
    <t>S00645</t>
  </si>
  <si>
    <t>S00646</t>
  </si>
  <si>
    <t>S00647</t>
  </si>
  <si>
    <t>S00648</t>
  </si>
  <si>
    <t>S00649</t>
  </si>
  <si>
    <t>S00650</t>
  </si>
  <si>
    <t>S00651</t>
  </si>
  <si>
    <t>S00652</t>
  </si>
  <si>
    <t>S00653</t>
  </si>
  <si>
    <t>S00654</t>
  </si>
  <si>
    <t>S00655</t>
  </si>
  <si>
    <t>S00656</t>
  </si>
  <si>
    <t>S00657</t>
  </si>
  <si>
    <t>S00658</t>
  </si>
  <si>
    <t>S00659</t>
  </si>
  <si>
    <t>S00660</t>
  </si>
  <si>
    <t>S00661</t>
  </si>
  <si>
    <t>S00662</t>
  </si>
  <si>
    <t>S00663</t>
  </si>
  <si>
    <t>S00664</t>
  </si>
  <si>
    <t>S00665</t>
  </si>
  <si>
    <t>S00666</t>
  </si>
  <si>
    <t>S00667</t>
  </si>
  <si>
    <t>S00668</t>
  </si>
  <si>
    <t>S00669</t>
  </si>
  <si>
    <t>S00670</t>
  </si>
  <si>
    <t>S00671</t>
  </si>
  <si>
    <t>S00672</t>
  </si>
  <si>
    <t>S00673</t>
  </si>
  <si>
    <t>S00674</t>
  </si>
  <si>
    <t>S00675</t>
  </si>
  <si>
    <t>S00676</t>
  </si>
  <si>
    <t>S00677</t>
  </si>
  <si>
    <t>S00678</t>
  </si>
  <si>
    <t>S00679</t>
  </si>
  <si>
    <t>S00680</t>
  </si>
  <si>
    <t>S00681</t>
  </si>
  <si>
    <t>S00682</t>
  </si>
  <si>
    <t>S00683</t>
  </si>
  <si>
    <t>S00684</t>
  </si>
  <si>
    <t>S00685</t>
  </si>
  <si>
    <t>S00686</t>
  </si>
  <si>
    <t>S00687</t>
  </si>
  <si>
    <t>S00688</t>
  </si>
  <si>
    <t>S00689</t>
  </si>
  <si>
    <t>S00690</t>
  </si>
  <si>
    <t>S00691</t>
  </si>
  <si>
    <t>S00692</t>
  </si>
  <si>
    <t>S00693</t>
  </si>
  <si>
    <t>S00694</t>
  </si>
  <si>
    <t>S00695</t>
  </si>
  <si>
    <t>S00696</t>
  </si>
  <si>
    <t>S00697</t>
  </si>
  <si>
    <t>S00698</t>
  </si>
  <si>
    <t>S00699</t>
  </si>
  <si>
    <t>S00700</t>
  </si>
  <si>
    <t>S00701</t>
  </si>
  <si>
    <t>S00702</t>
  </si>
  <si>
    <t>S00703</t>
  </si>
  <si>
    <t>S00704</t>
  </si>
  <si>
    <t>S00705</t>
  </si>
  <si>
    <t>S00706</t>
  </si>
  <si>
    <t>S00707</t>
  </si>
  <si>
    <t>S00708</t>
  </si>
  <si>
    <t>S00709</t>
  </si>
  <si>
    <t>S00710</t>
  </si>
  <si>
    <t>S00711</t>
  </si>
  <si>
    <t>S00712</t>
  </si>
  <si>
    <t>S00713</t>
  </si>
  <si>
    <t>S00714</t>
  </si>
  <si>
    <t>S00715</t>
  </si>
  <si>
    <t>S00716</t>
  </si>
  <si>
    <t>S00717</t>
  </si>
  <si>
    <t>S00718</t>
  </si>
  <si>
    <t>S00719</t>
  </si>
  <si>
    <t>S00720</t>
  </si>
  <si>
    <t>S00721</t>
  </si>
  <si>
    <t>S00722</t>
  </si>
  <si>
    <t>S00723</t>
  </si>
  <si>
    <t>S00724</t>
  </si>
  <si>
    <t>S00725</t>
  </si>
  <si>
    <t>S00726</t>
  </si>
  <si>
    <t>S00727</t>
  </si>
  <si>
    <t>S00728</t>
  </si>
  <si>
    <t>S00729</t>
  </si>
  <si>
    <t>S00730</t>
  </si>
  <si>
    <t>S00731</t>
  </si>
  <si>
    <t>S00732</t>
  </si>
  <si>
    <t>S00733</t>
  </si>
  <si>
    <t>S00734</t>
  </si>
  <si>
    <t>S00735</t>
  </si>
  <si>
    <t>S00736</t>
  </si>
  <si>
    <t>S00737</t>
  </si>
  <si>
    <t>S00738</t>
  </si>
  <si>
    <t>S00739</t>
  </si>
  <si>
    <t>S00740</t>
  </si>
  <si>
    <t>S00741</t>
  </si>
  <si>
    <t>S00742</t>
  </si>
  <si>
    <t>S00743</t>
  </si>
  <si>
    <t>S00744</t>
  </si>
  <si>
    <t>S00745</t>
  </si>
  <si>
    <t>S00746</t>
  </si>
  <si>
    <t>S00747</t>
  </si>
  <si>
    <t>S00748</t>
  </si>
  <si>
    <t>S00749</t>
  </si>
  <si>
    <t>S00750</t>
  </si>
  <si>
    <t>S00751</t>
  </si>
  <si>
    <t>S00752</t>
  </si>
  <si>
    <t>S00753</t>
  </si>
  <si>
    <t>S00754</t>
  </si>
  <si>
    <t>S00755</t>
  </si>
  <si>
    <t>S00756</t>
  </si>
  <si>
    <t>S00757</t>
  </si>
  <si>
    <t>S00758</t>
  </si>
  <si>
    <t>S00759</t>
  </si>
  <si>
    <t>S00760</t>
  </si>
  <si>
    <t>S00761</t>
  </si>
  <si>
    <t>S00762</t>
  </si>
  <si>
    <t>S00763</t>
  </si>
  <si>
    <t>S00764</t>
  </si>
  <si>
    <t>S00765</t>
  </si>
  <si>
    <t>S00766</t>
  </si>
  <si>
    <t>S00767</t>
  </si>
  <si>
    <t>S00768</t>
  </si>
  <si>
    <t>S00769</t>
  </si>
  <si>
    <t>S00770</t>
  </si>
  <si>
    <t>S00771</t>
  </si>
  <si>
    <t>S00772</t>
  </si>
  <si>
    <t>S00773</t>
  </si>
  <si>
    <t>S00774</t>
  </si>
  <si>
    <t>S00775</t>
  </si>
  <si>
    <t>S00776</t>
  </si>
  <si>
    <t>S00777</t>
  </si>
  <si>
    <t>S00778</t>
  </si>
  <si>
    <t>S00779</t>
  </si>
  <si>
    <t>S00780</t>
  </si>
  <si>
    <t>S00781</t>
  </si>
  <si>
    <t>S00782</t>
  </si>
  <si>
    <t>S00783</t>
  </si>
  <si>
    <t>S00784</t>
  </si>
  <si>
    <t>S00785</t>
  </si>
  <si>
    <t>S00786</t>
  </si>
  <si>
    <t>S00787</t>
  </si>
  <si>
    <t>S00788</t>
  </si>
  <si>
    <t>S00789</t>
  </si>
  <si>
    <t>S00790</t>
  </si>
  <si>
    <t>S00791</t>
  </si>
  <si>
    <t>S00792</t>
  </si>
  <si>
    <t>S00793</t>
  </si>
  <si>
    <t>S00794</t>
  </si>
  <si>
    <t>S00795</t>
  </si>
  <si>
    <t>S00796</t>
  </si>
  <si>
    <t>S00797</t>
  </si>
  <si>
    <t>S00798</t>
  </si>
  <si>
    <t>S00799</t>
  </si>
  <si>
    <t>S00800</t>
  </si>
  <si>
    <t>S00801</t>
  </si>
  <si>
    <t>S00802</t>
  </si>
  <si>
    <t>S00803</t>
  </si>
  <si>
    <t>S00804</t>
  </si>
  <si>
    <t>S00805</t>
  </si>
  <si>
    <t>S00806</t>
  </si>
  <si>
    <t>S00807</t>
  </si>
  <si>
    <t>S00808</t>
  </si>
  <si>
    <t>S00809</t>
  </si>
  <si>
    <t>S00810</t>
  </si>
  <si>
    <t>S00811</t>
  </si>
  <si>
    <t>S00812</t>
  </si>
  <si>
    <t>S00813</t>
  </si>
  <si>
    <t>S00814</t>
  </si>
  <si>
    <t>S00815</t>
  </si>
  <si>
    <t>S00816</t>
  </si>
  <si>
    <t>S00817</t>
  </si>
  <si>
    <t>S00818</t>
  </si>
  <si>
    <t>S00819</t>
  </si>
  <si>
    <t>S00820</t>
  </si>
  <si>
    <t>S00821</t>
  </si>
  <si>
    <t>S00822</t>
  </si>
  <si>
    <t>S00823</t>
  </si>
  <si>
    <t>S00824</t>
  </si>
  <si>
    <t>S00825</t>
  </si>
  <si>
    <t>S00826</t>
  </si>
  <si>
    <t>S00827</t>
  </si>
  <si>
    <t>S00828</t>
  </si>
  <si>
    <t>S00829</t>
  </si>
  <si>
    <t>S00830</t>
  </si>
  <si>
    <t>S00831</t>
  </si>
  <si>
    <t>S00832</t>
  </si>
  <si>
    <t>S00833</t>
  </si>
  <si>
    <t>S00834</t>
  </si>
  <si>
    <t>S00835</t>
  </si>
  <si>
    <t>S00836</t>
  </si>
  <si>
    <t>S00837</t>
  </si>
  <si>
    <t>S00838</t>
  </si>
  <si>
    <t>S00839</t>
  </si>
  <si>
    <t>S00840</t>
  </si>
  <si>
    <t>S00841</t>
  </si>
  <si>
    <t>S00842</t>
  </si>
  <si>
    <t>S00843</t>
  </si>
  <si>
    <t>S00844</t>
  </si>
  <si>
    <t>S00845</t>
  </si>
  <si>
    <t>S00846</t>
  </si>
  <si>
    <t>S00847</t>
  </si>
  <si>
    <t>S00848</t>
  </si>
  <si>
    <t>S00849</t>
  </si>
  <si>
    <t>S00850</t>
  </si>
  <si>
    <t>S00851</t>
  </si>
  <si>
    <t>S00852</t>
  </si>
  <si>
    <t>S00853</t>
  </si>
  <si>
    <t>S00854</t>
  </si>
  <si>
    <t>S00855</t>
  </si>
  <si>
    <t>S00856</t>
  </si>
  <si>
    <t>S00857</t>
  </si>
  <si>
    <t>S00858</t>
  </si>
  <si>
    <t>S00859</t>
  </si>
  <si>
    <t>S00860</t>
  </si>
  <si>
    <t>S00861</t>
  </si>
  <si>
    <t>S00862</t>
  </si>
  <si>
    <t>S00863</t>
  </si>
  <si>
    <t>S00864</t>
  </si>
  <si>
    <t>S00865</t>
  </si>
  <si>
    <t>S00866</t>
  </si>
  <si>
    <t>S00867</t>
  </si>
  <si>
    <t>S00868</t>
  </si>
  <si>
    <t>S00869</t>
  </si>
  <si>
    <t>S00870</t>
  </si>
  <si>
    <t>S00871</t>
  </si>
  <si>
    <t>S00872</t>
  </si>
  <si>
    <t>S00873</t>
  </si>
  <si>
    <t>S00874</t>
  </si>
  <si>
    <t>S00875</t>
  </si>
  <si>
    <t>S00876</t>
  </si>
  <si>
    <t>S00877</t>
  </si>
  <si>
    <t>S00878</t>
  </si>
  <si>
    <t>S00879</t>
  </si>
  <si>
    <t>S00880</t>
  </si>
  <si>
    <t>S00881</t>
  </si>
  <si>
    <t>S00882</t>
  </si>
  <si>
    <t>S00883</t>
  </si>
  <si>
    <t>S00884</t>
  </si>
  <si>
    <t>S00885</t>
  </si>
  <si>
    <t>S00886</t>
  </si>
  <si>
    <t>S00887</t>
  </si>
  <si>
    <t>S00888</t>
  </si>
  <si>
    <t>S00889</t>
  </si>
  <si>
    <t>S00890</t>
  </si>
  <si>
    <t>S00891</t>
  </si>
  <si>
    <t>S00892</t>
  </si>
  <si>
    <t>S00893</t>
  </si>
  <si>
    <t>S00894</t>
  </si>
  <si>
    <t>S00895</t>
  </si>
  <si>
    <t>S00896</t>
  </si>
  <si>
    <t>S00897</t>
  </si>
  <si>
    <t>S00898</t>
  </si>
  <si>
    <t>S00899</t>
  </si>
  <si>
    <t>S00900</t>
  </si>
  <si>
    <t>S00901</t>
  </si>
  <si>
    <t>S00902</t>
  </si>
  <si>
    <t>S00903</t>
  </si>
  <si>
    <t>S00904</t>
  </si>
  <si>
    <t>S00905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</si>
  <si>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</si>
  <si>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</si>
  <si>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</si>
  <si>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</si>
  <si>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</si>
  <si>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</si>
  <si>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</si>
  <si>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</si>
  <si>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S00914</t>
  </si>
  <si>
    <t>S00915</t>
  </si>
  <si>
    <t>S00916</t>
  </si>
  <si>
    <t>S00917</t>
  </si>
  <si>
    <t>S00918</t>
  </si>
  <si>
    <t>S00919</t>
  </si>
  <si>
    <t>S00920</t>
  </si>
  <si>
    <t>S00921</t>
  </si>
  <si>
    <t>S00922</t>
  </si>
  <si>
    <t>S00923</t>
  </si>
  <si>
    <t>S00924</t>
  </si>
  <si>
    <t>S00925</t>
  </si>
  <si>
    <t>S00926</t>
  </si>
  <si>
    <t>S00927</t>
  </si>
  <si>
    <t>S00928</t>
  </si>
  <si>
    <t>S00929</t>
  </si>
  <si>
    <t>S00930</t>
  </si>
  <si>
    <t>S00931</t>
  </si>
  <si>
    <t>S00932</t>
  </si>
  <si>
    <t>S00933</t>
  </si>
  <si>
    <t>S00934</t>
  </si>
  <si>
    <t>S00935</t>
  </si>
  <si>
    <t>S00936</t>
  </si>
  <si>
    <t>S00937</t>
  </si>
  <si>
    <t>S00938</t>
  </si>
  <si>
    <t>S00939</t>
  </si>
  <si>
    <t>S00940</t>
  </si>
  <si>
    <t>S00941</t>
  </si>
  <si>
    <t>S00942</t>
  </si>
  <si>
    <t>S00943</t>
  </si>
  <si>
    <t>S00944</t>
  </si>
  <si>
    <t>S00945</t>
  </si>
  <si>
    <t>S00946</t>
  </si>
  <si>
    <t>S00947</t>
  </si>
  <si>
    <t>S00948</t>
  </si>
  <si>
    <t>S00949</t>
  </si>
  <si>
    <t>S00950</t>
  </si>
  <si>
    <t>S00951</t>
  </si>
  <si>
    <t>S00952</t>
  </si>
  <si>
    <t>S00953</t>
  </si>
  <si>
    <t>S00954</t>
  </si>
  <si>
    <t>S00955</t>
  </si>
  <si>
    <t>S00956</t>
  </si>
  <si>
    <t>S00957</t>
  </si>
  <si>
    <t>S00958</t>
  </si>
  <si>
    <t>S00959</t>
  </si>
  <si>
    <t>S00960</t>
  </si>
  <si>
    <t>S00961</t>
  </si>
  <si>
    <t>S00962</t>
  </si>
  <si>
    <t>S00963</t>
  </si>
  <si>
    <t>S00964</t>
  </si>
  <si>
    <t>S00965</t>
  </si>
  <si>
    <t>S00966</t>
  </si>
  <si>
    <t>S00967</t>
  </si>
  <si>
    <t>S00968</t>
  </si>
  <si>
    <t>S00969</t>
  </si>
  <si>
    <t>S00970</t>
  </si>
  <si>
    <t>S00971</t>
  </si>
  <si>
    <t>S00972</t>
  </si>
  <si>
    <t>S00973</t>
  </si>
  <si>
    <t>S00974</t>
  </si>
  <si>
    <t>S00975</t>
  </si>
  <si>
    <t>S00976</t>
  </si>
  <si>
    <t>S00977</t>
  </si>
  <si>
    <t>S00978</t>
  </si>
  <si>
    <t>S00979</t>
  </si>
  <si>
    <t>S00980</t>
  </si>
  <si>
    <t>S00981</t>
  </si>
  <si>
    <t>S00982</t>
  </si>
  <si>
    <t>S00983</t>
  </si>
  <si>
    <t>S00984</t>
  </si>
  <si>
    <t>S00985</t>
  </si>
  <si>
    <t>S00986</t>
  </si>
  <si>
    <t>S00987</t>
  </si>
  <si>
    <t>S00988</t>
  </si>
  <si>
    <t>S00989</t>
  </si>
  <si>
    <t>S00990</t>
  </si>
  <si>
    <t>S00991</t>
  </si>
  <si>
    <t>S00992</t>
  </si>
  <si>
    <t>S00993</t>
  </si>
  <si>
    <t>S00994</t>
  </si>
  <si>
    <t>S00995</t>
  </si>
  <si>
    <t>S00996</t>
  </si>
  <si>
    <t>S00997</t>
  </si>
  <si>
    <t>S00998</t>
  </si>
  <si>
    <t>S00999</t>
  </si>
  <si>
    <t>S01000</t>
  </si>
  <si>
    <t>S01001</t>
  </si>
  <si>
    <t>S01002</t>
  </si>
  <si>
    <t>S01003</t>
  </si>
  <si>
    <t>S01004</t>
  </si>
  <si>
    <t>S01005</t>
  </si>
  <si>
    <t>S01006</t>
  </si>
  <si>
    <t>S01007</t>
  </si>
  <si>
    <t>S01008</t>
  </si>
  <si>
    <t>S01009</t>
  </si>
  <si>
    <t>S01010</t>
  </si>
  <si>
    <t>S01011</t>
  </si>
  <si>
    <t>S01012</t>
  </si>
  <si>
    <t>S01013</t>
  </si>
  <si>
    <t>S01014</t>
  </si>
  <si>
    <t>S01015</t>
  </si>
  <si>
    <t>S01016</t>
  </si>
  <si>
    <t>S01017</t>
  </si>
  <si>
    <t>S01018</t>
  </si>
  <si>
    <t>S01019</t>
  </si>
  <si>
    <t>S01020</t>
  </si>
  <si>
    <t>S01021</t>
  </si>
  <si>
    <t>S01022</t>
  </si>
  <si>
    <t>S01023</t>
  </si>
  <si>
    <t>S01024</t>
  </si>
  <si>
    <t>S01025</t>
  </si>
  <si>
    <t>S01026</t>
  </si>
  <si>
    <t>S01027</t>
  </si>
  <si>
    <t>S01028</t>
  </si>
  <si>
    <t>S01029</t>
  </si>
  <si>
    <t>S01030</t>
  </si>
  <si>
    <t>S01031</t>
  </si>
  <si>
    <t>S01032</t>
  </si>
  <si>
    <t>S01033</t>
  </si>
  <si>
    <t>S01034</t>
  </si>
  <si>
    <t>S01035</t>
  </si>
  <si>
    <t>S01036</t>
  </si>
  <si>
    <t>S01037</t>
  </si>
  <si>
    <t>S01038</t>
  </si>
  <si>
    <t>S01039</t>
  </si>
  <si>
    <t>S01040</t>
  </si>
  <si>
    <t>S01041</t>
  </si>
  <si>
    <t>S01042</t>
  </si>
  <si>
    <t>S01043</t>
  </si>
  <si>
    <t>S01044</t>
  </si>
  <si>
    <t>S01045</t>
  </si>
  <si>
    <t>S01046</t>
  </si>
  <si>
    <t>S01047</t>
  </si>
  <si>
    <t>S01048</t>
  </si>
  <si>
    <t>S01049</t>
  </si>
  <si>
    <t>S01050</t>
  </si>
  <si>
    <t>S01051</t>
  </si>
  <si>
    <t>S01052</t>
  </si>
  <si>
    <t>S01053</t>
  </si>
  <si>
    <t>S01054</t>
  </si>
  <si>
    <t>S01055</t>
  </si>
  <si>
    <t>S01056</t>
  </si>
  <si>
    <t>S01057</t>
  </si>
  <si>
    <t>S01058</t>
  </si>
  <si>
    <t>S01059</t>
  </si>
  <si>
    <t>S01060</t>
  </si>
  <si>
    <t>S01061</t>
  </si>
  <si>
    <t>S01062</t>
  </si>
  <si>
    <t>S01063</t>
  </si>
  <si>
    <t>S01064</t>
  </si>
  <si>
    <t>S01065</t>
  </si>
  <si>
    <t>S01066</t>
  </si>
  <si>
    <t>S01067</t>
  </si>
  <si>
    <t>S01068</t>
  </si>
  <si>
    <t>S01069</t>
  </si>
  <si>
    <t>S01070</t>
  </si>
  <si>
    <t>S01071</t>
  </si>
  <si>
    <t>S01072</t>
  </si>
  <si>
    <t>S01073</t>
  </si>
  <si>
    <t>S01074</t>
  </si>
  <si>
    <t>S01075</t>
  </si>
  <si>
    <t>S01076</t>
  </si>
  <si>
    <t>S01077</t>
  </si>
  <si>
    <t>S01078</t>
  </si>
  <si>
    <t>S01079</t>
  </si>
  <si>
    <t>S01080</t>
  </si>
  <si>
    <t>S01081</t>
  </si>
  <si>
    <t>S01082</t>
  </si>
  <si>
    <t>S01083</t>
  </si>
  <si>
    <t>S01084</t>
  </si>
  <si>
    <t>S01085</t>
  </si>
  <si>
    <t>S01086</t>
  </si>
  <si>
    <t>S01087</t>
  </si>
  <si>
    <t>S01088</t>
  </si>
  <si>
    <t>S01089</t>
  </si>
  <si>
    <t>S01090</t>
  </si>
  <si>
    <t>S01091</t>
  </si>
  <si>
    <t>S01092</t>
  </si>
  <si>
    <t>S01093</t>
  </si>
  <si>
    <t>S01094</t>
  </si>
  <si>
    <t>S01095</t>
  </si>
  <si>
    <t>S01096</t>
  </si>
  <si>
    <t>S01097</t>
  </si>
  <si>
    <t>S01098</t>
  </si>
  <si>
    <t>S01099</t>
  </si>
  <si>
    <t>S01100</t>
  </si>
  <si>
    <t>S01101</t>
  </si>
  <si>
    <t>S01102</t>
  </si>
  <si>
    <t>S01103</t>
  </si>
  <si>
    <t>S01104</t>
  </si>
  <si>
    <t>S01105</t>
  </si>
  <si>
    <t>S01106</t>
  </si>
  <si>
    <t>S01107</t>
  </si>
  <si>
    <t>S01108</t>
  </si>
  <si>
    <t>S01109</t>
  </si>
  <si>
    <t>S01110</t>
  </si>
  <si>
    <t>S01111</t>
  </si>
  <si>
    <t>S01112</t>
  </si>
  <si>
    <t>S01113</t>
  </si>
  <si>
    <t>S01114</t>
  </si>
  <si>
    <t>S01115</t>
  </si>
  <si>
    <t>S01116</t>
  </si>
  <si>
    <t>S01117</t>
  </si>
  <si>
    <t>S01118</t>
  </si>
  <si>
    <t>S01119</t>
  </si>
  <si>
    <t>S01120</t>
  </si>
  <si>
    <t>S01121</t>
  </si>
  <si>
    <t>S01122</t>
  </si>
  <si>
    <t>S01123</t>
  </si>
  <si>
    <t>S01124</t>
  </si>
  <si>
    <t>S01125</t>
  </si>
  <si>
    <t>S01126</t>
  </si>
  <si>
    <t>S01127</t>
  </si>
  <si>
    <t>S01128</t>
  </si>
  <si>
    <t>S01129</t>
  </si>
  <si>
    <t>S01130</t>
  </si>
  <si>
    <t>S01131</t>
  </si>
  <si>
    <t>S01132</t>
  </si>
  <si>
    <t>S01133</t>
  </si>
  <si>
    <t>S01134</t>
  </si>
  <si>
    <t>S01135</t>
  </si>
  <si>
    <t>S01136</t>
  </si>
  <si>
    <t>S01137</t>
  </si>
  <si>
    <t>S01138</t>
  </si>
  <si>
    <t>S01139</t>
  </si>
  <si>
    <t>S01140</t>
  </si>
  <si>
    <t>S01141</t>
  </si>
  <si>
    <t>S01142</t>
  </si>
  <si>
    <t>S01143</t>
  </si>
  <si>
    <t>S01144</t>
  </si>
  <si>
    <t>S01145</t>
  </si>
  <si>
    <t>S01146</t>
  </si>
  <si>
    <t>S01147</t>
  </si>
  <si>
    <t>S01148</t>
  </si>
  <si>
    <t>S01149</t>
  </si>
  <si>
    <t>S01150</t>
  </si>
  <si>
    <t>S01151</t>
  </si>
  <si>
    <t>S01152</t>
  </si>
  <si>
    <t>S01153</t>
  </si>
  <si>
    <t>S01154</t>
  </si>
  <si>
    <t>S01155</t>
  </si>
  <si>
    <t>S01156</t>
  </si>
  <si>
    <t>S01157</t>
  </si>
  <si>
    <t>S01158</t>
  </si>
  <si>
    <t>S01159</t>
  </si>
  <si>
    <t>S01160</t>
  </si>
  <si>
    <t>S01161</t>
  </si>
  <si>
    <t>S01162</t>
  </si>
  <si>
    <t>S01163</t>
  </si>
  <si>
    <t>S01164</t>
  </si>
  <si>
    <t>S01165</t>
  </si>
  <si>
    <t>S01166</t>
  </si>
  <si>
    <t>S01167</t>
  </si>
  <si>
    <t>S01168</t>
  </si>
  <si>
    <t>S01169</t>
  </si>
  <si>
    <t>S01170</t>
  </si>
  <si>
    <t>S01171</t>
  </si>
  <si>
    <t>S01172</t>
  </si>
  <si>
    <t>S01173</t>
  </si>
  <si>
    <t>S01174</t>
  </si>
  <si>
    <t>S01175</t>
  </si>
  <si>
    <t>S01176</t>
  </si>
  <si>
    <t>S01177</t>
  </si>
  <si>
    <t>S01178</t>
  </si>
  <si>
    <t>S01179</t>
  </si>
  <si>
    <t>S01180</t>
  </si>
  <si>
    <t>S01181</t>
  </si>
  <si>
    <t>S01182</t>
  </si>
  <si>
    <t>S01183</t>
  </si>
  <si>
    <t>S01184</t>
  </si>
  <si>
    <t>S01185</t>
  </si>
  <si>
    <t>S01186</t>
  </si>
  <si>
    <t>S01187</t>
  </si>
  <si>
    <t>S01188</t>
  </si>
  <si>
    <t>S01189</t>
  </si>
  <si>
    <t>S01190</t>
  </si>
  <si>
    <t>S01191</t>
  </si>
  <si>
    <t>S01192</t>
  </si>
  <si>
    <t>S01193</t>
  </si>
  <si>
    <t>S01194</t>
  </si>
  <si>
    <t>S01195</t>
  </si>
  <si>
    <t>S01196</t>
  </si>
  <si>
    <t>S01197</t>
  </si>
  <si>
    <t>S01198</t>
  </si>
  <si>
    <t>S01199</t>
  </si>
  <si>
    <t>S01200</t>
  </si>
  <si>
    <t>S01201</t>
  </si>
  <si>
    <t>S01202</t>
  </si>
  <si>
    <t>S01203</t>
  </si>
  <si>
    <t>S01204</t>
  </si>
  <si>
    <t>S01205</t>
  </si>
  <si>
    <t>S01206</t>
  </si>
  <si>
    <t>S01207</t>
  </si>
  <si>
    <t>S01208</t>
  </si>
  <si>
    <t>S01209</t>
  </si>
  <si>
    <t>S01210</t>
  </si>
  <si>
    <t>S01211</t>
  </si>
  <si>
    <t>S01212</t>
  </si>
  <si>
    <t>S01213</t>
  </si>
  <si>
    <t>S01214</t>
  </si>
  <si>
    <t>S01215</t>
  </si>
  <si>
    <t>S01216</t>
  </si>
  <si>
    <t>S01217</t>
  </si>
  <si>
    <t>S01218</t>
  </si>
  <si>
    <t>S01219</t>
  </si>
  <si>
    <t>S01220</t>
  </si>
  <si>
    <t>S01221</t>
  </si>
  <si>
    <t>S01222</t>
  </si>
  <si>
    <t>S01223</t>
  </si>
  <si>
    <t>S01224</t>
  </si>
  <si>
    <t>S01225</t>
  </si>
  <si>
    <t>S01226</t>
  </si>
  <si>
    <t>S01227</t>
  </si>
  <si>
    <t>S01228</t>
  </si>
  <si>
    <t>S01229</t>
  </si>
  <si>
    <t>S01230</t>
  </si>
  <si>
    <t>S01231</t>
  </si>
  <si>
    <t>S01232</t>
  </si>
  <si>
    <t>S01233</t>
  </si>
  <si>
    <t>S01234</t>
  </si>
  <si>
    <t>S01235</t>
  </si>
  <si>
    <t>S01236</t>
  </si>
  <si>
    <t>S01237</t>
  </si>
  <si>
    <t>S01238</t>
  </si>
  <si>
    <t>S01239</t>
  </si>
  <si>
    <t>S01240</t>
  </si>
  <si>
    <t>S01241</t>
  </si>
  <si>
    <t>S01242</t>
  </si>
  <si>
    <t>S01243</t>
  </si>
  <si>
    <t>S01244</t>
  </si>
  <si>
    <t>S01245</t>
  </si>
  <si>
    <t>S01246</t>
  </si>
  <si>
    <t>S01247</t>
  </si>
  <si>
    <t>S01248</t>
  </si>
  <si>
    <t>S01249</t>
  </si>
  <si>
    <t>S01250</t>
  </si>
  <si>
    <t>S01251</t>
  </si>
  <si>
    <t>S01252</t>
  </si>
  <si>
    <t>S01253</t>
  </si>
  <si>
    <t>S01254</t>
  </si>
  <si>
    <t>S01255</t>
  </si>
  <si>
    <t>S01256</t>
  </si>
  <si>
    <t>S01257</t>
  </si>
  <si>
    <t>S01258</t>
  </si>
  <si>
    <t>S01259</t>
  </si>
  <si>
    <t>S01260</t>
  </si>
  <si>
    <t>S01261</t>
  </si>
  <si>
    <t>S01262</t>
  </si>
  <si>
    <t>S01263</t>
  </si>
  <si>
    <t>S01264</t>
  </si>
  <si>
    <t>S01265</t>
  </si>
  <si>
    <t>S01266</t>
  </si>
  <si>
    <t>S01267</t>
  </si>
  <si>
    <t>S01268</t>
  </si>
  <si>
    <t>S01269</t>
  </si>
  <si>
    <t>S01270</t>
  </si>
  <si>
    <t>S01271</t>
  </si>
  <si>
    <t>S01272</t>
  </si>
  <si>
    <t>S01273</t>
  </si>
  <si>
    <t>S01274</t>
  </si>
  <si>
    <t>S01275</t>
  </si>
  <si>
    <t>S01276</t>
  </si>
  <si>
    <t>S01277</t>
  </si>
  <si>
    <t>S01278</t>
  </si>
  <si>
    <t>S01279</t>
  </si>
  <si>
    <t>S01280</t>
  </si>
  <si>
    <t>S01281</t>
  </si>
  <si>
    <t>S01282</t>
  </si>
  <si>
    <t>S01283</t>
  </si>
  <si>
    <t>S01284</t>
  </si>
  <si>
    <t>S01285</t>
  </si>
  <si>
    <t>S01286</t>
  </si>
  <si>
    <t>S01287</t>
  </si>
  <si>
    <t>S01288</t>
  </si>
  <si>
    <t>S01289</t>
  </si>
  <si>
    <t>S01290</t>
  </si>
  <si>
    <t>S01291</t>
  </si>
  <si>
    <t>S01292</t>
  </si>
  <si>
    <t>S01293</t>
  </si>
  <si>
    <t>S01294</t>
  </si>
  <si>
    <t>S01295</t>
  </si>
  <si>
    <t>S01296</t>
  </si>
  <si>
    <t>S01297</t>
  </si>
  <si>
    <t>S01298</t>
  </si>
  <si>
    <t>S01299</t>
  </si>
  <si>
    <t>S01300</t>
  </si>
  <si>
    <t>S01301</t>
  </si>
  <si>
    <t>S01302</t>
  </si>
  <si>
    <t>S01303</t>
  </si>
  <si>
    <t>S01304</t>
  </si>
  <si>
    <t>S01305</t>
  </si>
  <si>
    <t>S01306</t>
  </si>
  <si>
    <t>S01307</t>
  </si>
  <si>
    <t>S01308</t>
  </si>
  <si>
    <t>S01309</t>
  </si>
  <si>
    <t>S01310</t>
  </si>
  <si>
    <t>S01311</t>
  </si>
  <si>
    <t>S01312</t>
  </si>
  <si>
    <t>S01313</t>
  </si>
  <si>
    <t>S01314</t>
  </si>
  <si>
    <t>S01315</t>
  </si>
  <si>
    <t>S01316</t>
  </si>
  <si>
    <t>S01317</t>
  </si>
  <si>
    <t>S01318</t>
  </si>
  <si>
    <t>S01319</t>
  </si>
  <si>
    <t>S01320</t>
  </si>
  <si>
    <t>S01321</t>
  </si>
  <si>
    <t>S01322</t>
  </si>
  <si>
    <t>S01323</t>
  </si>
  <si>
    <t>S01324</t>
  </si>
  <si>
    <t>S01325</t>
  </si>
  <si>
    <t>S01326</t>
  </si>
  <si>
    <t>S01327</t>
  </si>
  <si>
    <t>S01328</t>
  </si>
  <si>
    <t>S01329</t>
  </si>
  <si>
    <t>S01330</t>
  </si>
  <si>
    <t>S01331</t>
  </si>
  <si>
    <t>S01332</t>
  </si>
  <si>
    <t>S01333</t>
  </si>
  <si>
    <t>S01334</t>
  </si>
  <si>
    <t>S01335</t>
  </si>
  <si>
    <t>S01336</t>
  </si>
  <si>
    <t>S01337</t>
  </si>
  <si>
    <t>S01338</t>
  </si>
  <si>
    <t>S01339</t>
  </si>
  <si>
    <t>S01340</t>
  </si>
  <si>
    <t>S01341</t>
  </si>
  <si>
    <t>S01342</t>
  </si>
  <si>
    <t>S01343</t>
  </si>
  <si>
    <t>S01344</t>
  </si>
  <si>
    <t>S01345</t>
  </si>
  <si>
    <t>S01346</t>
  </si>
  <si>
    <t>S01347</t>
  </si>
  <si>
    <t>S01348</t>
  </si>
  <si>
    <t>S01349</t>
  </si>
  <si>
    <t>S01350</t>
  </si>
  <si>
    <t>S01351</t>
  </si>
  <si>
    <t>S01352</t>
  </si>
  <si>
    <t>S01353</t>
  </si>
  <si>
    <t>S01354</t>
  </si>
  <si>
    <t>S01355</t>
  </si>
  <si>
    <t>S01356</t>
  </si>
  <si>
    <t>S01357</t>
  </si>
  <si>
    <t>S01358</t>
  </si>
  <si>
    <t>S01359</t>
  </si>
  <si>
    <t>S01360</t>
  </si>
  <si>
    <t>S01361</t>
  </si>
  <si>
    <t>S01362</t>
  </si>
  <si>
    <t>S01363</t>
  </si>
  <si>
    <t>S01364</t>
  </si>
  <si>
    <t>S01365</t>
  </si>
  <si>
    <t>S01366</t>
  </si>
  <si>
    <t>S01367</t>
  </si>
  <si>
    <t>S01368</t>
  </si>
  <si>
    <t>S01369</t>
  </si>
  <si>
    <t>S01370</t>
  </si>
  <si>
    <t>S01371</t>
  </si>
  <si>
    <t>S01372</t>
  </si>
  <si>
    <t>S01373</t>
  </si>
  <si>
    <t>S01374</t>
  </si>
  <si>
    <t>S01375</t>
  </si>
  <si>
    <t>S01376</t>
  </si>
  <si>
    <t>S01377</t>
  </si>
  <si>
    <t>S01378</t>
  </si>
  <si>
    <t>S01379</t>
  </si>
  <si>
    <t>S01380</t>
  </si>
  <si>
    <t>S01381</t>
  </si>
  <si>
    <t>S01382</t>
  </si>
  <si>
    <t>S01383</t>
  </si>
  <si>
    <t>S01384</t>
  </si>
  <si>
    <t>S01385</t>
  </si>
  <si>
    <t>S01386</t>
  </si>
  <si>
    <t>S01387</t>
  </si>
  <si>
    <t>S01388</t>
  </si>
  <si>
    <t>S01389</t>
  </si>
  <si>
    <t>S01390</t>
  </si>
  <si>
    <t>S01391</t>
  </si>
  <si>
    <t>S01392</t>
  </si>
  <si>
    <t>S01393</t>
  </si>
  <si>
    <t>S01394</t>
  </si>
  <si>
    <t>S01395</t>
  </si>
  <si>
    <t>S01396</t>
  </si>
  <si>
    <t>S01397</t>
  </si>
  <si>
    <t>S01398</t>
  </si>
  <si>
    <t>S01399</t>
  </si>
  <si>
    <t>S01400</t>
  </si>
  <si>
    <t>S01401</t>
  </si>
  <si>
    <t>S01402</t>
  </si>
  <si>
    <t>S01403</t>
  </si>
  <si>
    <t>S01404</t>
  </si>
  <si>
    <t>S01405</t>
  </si>
  <si>
    <t>S01406</t>
  </si>
  <si>
    <t>S01407</t>
  </si>
  <si>
    <t>S01408</t>
  </si>
  <si>
    <t>S01409</t>
  </si>
  <si>
    <t>S01410</t>
  </si>
  <si>
    <t>S01411</t>
  </si>
  <si>
    <t>S01412</t>
  </si>
  <si>
    <t>S01413</t>
  </si>
  <si>
    <t>S01414</t>
  </si>
  <si>
    <t>S01415</t>
  </si>
  <si>
    <t>S01416</t>
  </si>
  <si>
    <t>S01417</t>
  </si>
  <si>
    <t>S01418</t>
  </si>
  <si>
    <t>S01419</t>
  </si>
  <si>
    <t>S01420</t>
  </si>
  <si>
    <t>S01421</t>
  </si>
  <si>
    <t>S01422</t>
  </si>
  <si>
    <t>S01423</t>
  </si>
  <si>
    <t>S01424</t>
  </si>
  <si>
    <t>S01425</t>
  </si>
  <si>
    <t>S01426</t>
  </si>
  <si>
    <t>S01427</t>
  </si>
  <si>
    <t>S01428</t>
  </si>
  <si>
    <t>S01429</t>
  </si>
  <si>
    <t>S01430</t>
  </si>
  <si>
    <t>S01431</t>
  </si>
  <si>
    <t>S01432</t>
  </si>
  <si>
    <t>S01433</t>
  </si>
  <si>
    <t>S01434</t>
  </si>
  <si>
    <t>S01435</t>
  </si>
  <si>
    <t>S01436</t>
  </si>
  <si>
    <t>S01437</t>
  </si>
  <si>
    <t>S01438</t>
  </si>
  <si>
    <t>S01439</t>
  </si>
  <si>
    <t>S01440</t>
  </si>
  <si>
    <t>S01441</t>
  </si>
  <si>
    <t>S01442</t>
  </si>
  <si>
    <t>S01443</t>
  </si>
  <si>
    <t>S01444</t>
  </si>
  <si>
    <t>S01445</t>
  </si>
  <si>
    <t>S01446</t>
  </si>
  <si>
    <t>S01447</t>
  </si>
  <si>
    <t>S01448</t>
  </si>
  <si>
    <t>S01449</t>
  </si>
  <si>
    <t>S01450</t>
  </si>
  <si>
    <t>S01451</t>
  </si>
  <si>
    <t>S01452</t>
  </si>
  <si>
    <t>S01453</t>
  </si>
  <si>
    <t>S01454</t>
  </si>
  <si>
    <t>S01455</t>
  </si>
  <si>
    <t>S01456</t>
  </si>
  <si>
    <t>S01457</t>
  </si>
  <si>
    <t>S01458</t>
  </si>
  <si>
    <t>S01459</t>
  </si>
  <si>
    <t>S01460</t>
  </si>
  <si>
    <t>S01461</t>
  </si>
  <si>
    <t>S01462</t>
  </si>
  <si>
    <t>S01463</t>
  </si>
  <si>
    <t>S01464</t>
  </si>
  <si>
    <t>S01465</t>
  </si>
  <si>
    <t>S01466</t>
  </si>
  <si>
    <t>S01467</t>
  </si>
  <si>
    <t>S01468</t>
  </si>
  <si>
    <t>S01469</t>
  </si>
  <si>
    <t>S01470</t>
  </si>
  <si>
    <t>S01471</t>
  </si>
  <si>
    <t>S01472</t>
  </si>
  <si>
    <t>S01473</t>
  </si>
  <si>
    <t>S01474</t>
  </si>
  <si>
    <t>S01475</t>
  </si>
  <si>
    <t>S01476</t>
  </si>
  <si>
    <t>S01477</t>
  </si>
  <si>
    <t>S01478</t>
  </si>
  <si>
    <t>S01479</t>
  </si>
  <si>
    <t>S01480</t>
  </si>
  <si>
    <t>S01481</t>
  </si>
  <si>
    <t>S01482</t>
  </si>
  <si>
    <t>S01483</t>
  </si>
  <si>
    <t>S01484</t>
  </si>
  <si>
    <t>S01485</t>
  </si>
  <si>
    <t>S01486</t>
  </si>
  <si>
    <t>S01487</t>
  </si>
  <si>
    <t>S01488</t>
  </si>
  <si>
    <t>S01489</t>
  </si>
  <si>
    <t>S01490</t>
  </si>
  <si>
    <t>S01491</t>
  </si>
  <si>
    <t>S01492</t>
  </si>
  <si>
    <t>S01493</t>
  </si>
  <si>
    <t>S01494</t>
  </si>
  <si>
    <t>S01495</t>
  </si>
  <si>
    <t>S01496</t>
  </si>
  <si>
    <t>S01497</t>
  </si>
  <si>
    <t>S01498</t>
  </si>
  <si>
    <t>S01499</t>
  </si>
  <si>
    <t>S01500</t>
  </si>
  <si>
    <t>S01501</t>
  </si>
  <si>
    <t>S01502</t>
  </si>
  <si>
    <t>S01503</t>
  </si>
  <si>
    <t>S01504</t>
  </si>
  <si>
    <t>S01505</t>
  </si>
  <si>
    <t>S01506</t>
  </si>
  <si>
    <t>S01507</t>
  </si>
  <si>
    <t>S01508</t>
  </si>
  <si>
    <t>S01509</t>
  </si>
  <si>
    <t>S01510</t>
  </si>
  <si>
    <t>S01511</t>
  </si>
  <si>
    <t>S01512</t>
  </si>
  <si>
    <t>S01513</t>
  </si>
  <si>
    <t>S01514</t>
  </si>
  <si>
    <t>S01515</t>
  </si>
  <si>
    <t>S01516</t>
  </si>
  <si>
    <t>S01517</t>
  </si>
  <si>
    <t>S01518</t>
  </si>
  <si>
    <t>S01519</t>
  </si>
  <si>
    <t>S01520</t>
  </si>
  <si>
    <t>S01521</t>
  </si>
  <si>
    <t>S01522</t>
  </si>
  <si>
    <t>S01523</t>
  </si>
  <si>
    <t>S01524</t>
  </si>
  <si>
    <t>S01525</t>
  </si>
  <si>
    <t>S01526</t>
  </si>
  <si>
    <t>S01527</t>
  </si>
  <si>
    <t>S01528</t>
  </si>
  <si>
    <t>S01529</t>
  </si>
  <si>
    <t>S01530</t>
  </si>
  <si>
    <t>S01531</t>
  </si>
  <si>
    <t>S01532</t>
  </si>
  <si>
    <t>S01533</t>
  </si>
  <si>
    <t>S01534</t>
  </si>
  <si>
    <t>S01535</t>
  </si>
  <si>
    <t>S01536</t>
  </si>
  <si>
    <t>S01537</t>
  </si>
  <si>
    <t>S01538</t>
  </si>
  <si>
    <t>S01539</t>
  </si>
  <si>
    <t>S01540</t>
  </si>
  <si>
    <t>S01541</t>
  </si>
  <si>
    <t>S01542</t>
  </si>
  <si>
    <t>S01543</t>
  </si>
  <si>
    <t>S01544</t>
  </si>
  <si>
    <t>S01545</t>
  </si>
  <si>
    <t>S01546</t>
  </si>
  <si>
    <t>S01547</t>
  </si>
  <si>
    <t>S01548</t>
  </si>
  <si>
    <t>S01549</t>
  </si>
  <si>
    <t>S01550</t>
  </si>
  <si>
    <t>S01551</t>
  </si>
  <si>
    <t>S01552</t>
  </si>
  <si>
    <t>S01553</t>
  </si>
  <si>
    <t>S01554</t>
  </si>
  <si>
    <t>S01555</t>
  </si>
  <si>
    <t>S01556</t>
  </si>
  <si>
    <t>S01557</t>
  </si>
  <si>
    <t>S01558</t>
  </si>
  <si>
    <t>S01559</t>
  </si>
  <si>
    <t>S01560</t>
  </si>
  <si>
    <t>S01561</t>
  </si>
  <si>
    <t>S01562</t>
  </si>
  <si>
    <t>S01563</t>
  </si>
  <si>
    <t>S01564</t>
  </si>
  <si>
    <t>S01565</t>
  </si>
  <si>
    <t>S01566</t>
  </si>
  <si>
    <t>S01567</t>
  </si>
  <si>
    <t>S01568</t>
  </si>
  <si>
    <t>S01569</t>
  </si>
  <si>
    <t>S01570</t>
  </si>
  <si>
    <t>S01571</t>
  </si>
  <si>
    <t>S01572</t>
  </si>
  <si>
    <t>S01573</t>
  </si>
  <si>
    <t>S01574</t>
  </si>
  <si>
    <t>S01575</t>
  </si>
  <si>
    <t>S01576</t>
  </si>
  <si>
    <t>S01577</t>
  </si>
  <si>
    <t>S01578</t>
  </si>
  <si>
    <t>S01579</t>
  </si>
  <si>
    <t>S01580</t>
  </si>
  <si>
    <t>S01581</t>
  </si>
  <si>
    <t>S01582</t>
  </si>
  <si>
    <t>S01583</t>
  </si>
  <si>
    <t>S01584</t>
  </si>
  <si>
    <t>S01585</t>
  </si>
  <si>
    <t>S01586</t>
  </si>
  <si>
    <t>S01587</t>
  </si>
  <si>
    <t>S01588</t>
  </si>
  <si>
    <t>S01589</t>
  </si>
  <si>
    <t>S01590</t>
  </si>
  <si>
    <t>S01591</t>
  </si>
  <si>
    <t>S01592</t>
  </si>
  <si>
    <t>S01593</t>
  </si>
  <si>
    <t>S01594</t>
  </si>
  <si>
    <t>S01595</t>
  </si>
  <si>
    <t>S01596</t>
  </si>
  <si>
    <t>S01597</t>
  </si>
  <si>
    <t>S01598</t>
  </si>
  <si>
    <t>S01599</t>
  </si>
  <si>
    <t>S01600</t>
  </si>
  <si>
    <t>S01601</t>
  </si>
  <si>
    <t>S01602</t>
  </si>
  <si>
    <t>S01603</t>
  </si>
  <si>
    <t>S01604</t>
  </si>
  <si>
    <t>S01605</t>
  </si>
  <si>
    <t>S01606</t>
  </si>
  <si>
    <t>S01607</t>
  </si>
  <si>
    <t>S01608</t>
  </si>
  <si>
    <t>S01609</t>
  </si>
  <si>
    <t>S01610</t>
  </si>
  <si>
    <t>S01611</t>
  </si>
  <si>
    <t>S01612</t>
  </si>
  <si>
    <t>S01613</t>
  </si>
  <si>
    <t>S01614</t>
  </si>
  <si>
    <t>S01615</t>
  </si>
  <si>
    <t>S01616</t>
  </si>
  <si>
    <t>S01617</t>
  </si>
  <si>
    <t>S01618</t>
  </si>
  <si>
    <t>S01619</t>
  </si>
  <si>
    <t>S01620</t>
  </si>
  <si>
    <t>S01621</t>
  </si>
  <si>
    <t>S01622</t>
  </si>
  <si>
    <t>S01623</t>
  </si>
  <si>
    <t>S01624</t>
  </si>
  <si>
    <t>S01625</t>
  </si>
  <si>
    <t>S01626</t>
  </si>
  <si>
    <t>S01627</t>
  </si>
  <si>
    <t>S01628</t>
  </si>
  <si>
    <t>S01629</t>
  </si>
  <si>
    <t>S01630</t>
  </si>
  <si>
    <t>S01631</t>
  </si>
  <si>
    <t>S01632</t>
  </si>
  <si>
    <t>S01633</t>
  </si>
  <si>
    <t>S01634</t>
  </si>
  <si>
    <t>S01635</t>
  </si>
  <si>
    <t>S01636</t>
  </si>
  <si>
    <t>S01637</t>
  </si>
  <si>
    <t>S01638</t>
  </si>
  <si>
    <t>S01639</t>
  </si>
  <si>
    <t>S01640</t>
  </si>
  <si>
    <t>S01641</t>
  </si>
  <si>
    <t>S01642</t>
  </si>
  <si>
    <t>S01643</t>
  </si>
  <si>
    <t>S01644</t>
  </si>
  <si>
    <t>S01645</t>
  </si>
  <si>
    <t>S01646</t>
  </si>
  <si>
    <t>S01647</t>
  </si>
  <si>
    <t>S01648</t>
  </si>
  <si>
    <t>S01649</t>
  </si>
  <si>
    <t>S01650</t>
  </si>
  <si>
    <t>S01651</t>
  </si>
  <si>
    <t>S01652</t>
  </si>
  <si>
    <t>S01653</t>
  </si>
  <si>
    <t>S01654</t>
  </si>
  <si>
    <t>S01655</t>
  </si>
  <si>
    <t>S01656</t>
  </si>
  <si>
    <t>S01657</t>
  </si>
  <si>
    <t>S01658</t>
  </si>
  <si>
    <t>S01659</t>
  </si>
  <si>
    <t>S01660</t>
  </si>
  <si>
    <t>S01661</t>
  </si>
  <si>
    <t>S01662</t>
  </si>
  <si>
    <t>S01663</t>
  </si>
  <si>
    <t>S01664</t>
  </si>
  <si>
    <t>S01665</t>
  </si>
  <si>
    <t>S01666</t>
  </si>
  <si>
    <t>S01667</t>
  </si>
  <si>
    <t>S01668</t>
  </si>
  <si>
    <t>S01669</t>
  </si>
  <si>
    <t>S01670</t>
  </si>
  <si>
    <t>S01671</t>
  </si>
  <si>
    <t>S01672</t>
  </si>
  <si>
    <t>S01673</t>
  </si>
  <si>
    <t>S01674</t>
  </si>
  <si>
    <t>S01675</t>
  </si>
  <si>
    <t>S01676</t>
  </si>
  <si>
    <t>S01677</t>
  </si>
  <si>
    <t>S01678</t>
  </si>
  <si>
    <t>S01679</t>
  </si>
  <si>
    <t>S01680</t>
  </si>
  <si>
    <t>S01681</t>
  </si>
  <si>
    <t>S01682</t>
  </si>
  <si>
    <t>S01683</t>
  </si>
  <si>
    <t>S01684</t>
  </si>
  <si>
    <t>S01685</t>
  </si>
  <si>
    <t>S01686</t>
  </si>
  <si>
    <t>S01687</t>
  </si>
  <si>
    <t>S01688</t>
  </si>
  <si>
    <t>S01689</t>
  </si>
  <si>
    <t>S01690</t>
  </si>
  <si>
    <t>S01691</t>
  </si>
  <si>
    <t>S01692</t>
  </si>
  <si>
    <t>S01693</t>
  </si>
  <si>
    <t>S01694</t>
  </si>
  <si>
    <t>S01695</t>
  </si>
  <si>
    <t>S01696</t>
  </si>
  <si>
    <t>S01697</t>
  </si>
  <si>
    <t>S01698</t>
  </si>
  <si>
    <t>S01699</t>
  </si>
  <si>
    <t>S01700</t>
  </si>
  <si>
    <t>S01701</t>
  </si>
  <si>
    <t>S01702</t>
  </si>
  <si>
    <t>S01703</t>
  </si>
  <si>
    <t>S01704</t>
  </si>
  <si>
    <t>S01705</t>
  </si>
  <si>
    <t>S01706</t>
  </si>
  <si>
    <t>S01707</t>
  </si>
  <si>
    <t>S01708</t>
  </si>
  <si>
    <t>S01709</t>
  </si>
  <si>
    <t>S01710</t>
  </si>
  <si>
    <t>S01711</t>
  </si>
  <si>
    <t>S01712</t>
  </si>
  <si>
    <t>S01713</t>
  </si>
  <si>
    <t>S01714</t>
  </si>
  <si>
    <t>S01715</t>
  </si>
  <si>
    <t>S01716</t>
  </si>
  <si>
    <t>S01717</t>
  </si>
  <si>
    <t>S01718</t>
  </si>
  <si>
    <t>S01719</t>
  </si>
  <si>
    <t>S01720</t>
  </si>
  <si>
    <t>S01721</t>
  </si>
  <si>
    <t>S01722</t>
  </si>
  <si>
    <t>S01723</t>
  </si>
  <si>
    <t>S01724</t>
  </si>
  <si>
    <t>S01725</t>
  </si>
  <si>
    <t>S01726</t>
  </si>
  <si>
    <t>S01727</t>
  </si>
  <si>
    <t>S01728</t>
  </si>
  <si>
    <t>S01729</t>
  </si>
  <si>
    <t>S01730</t>
  </si>
  <si>
    <t>S01731</t>
  </si>
  <si>
    <t>S01732</t>
  </si>
  <si>
    <t>S01733</t>
  </si>
  <si>
    <t>S01734</t>
  </si>
  <si>
    <t>S01735</t>
  </si>
  <si>
    <t>S01736</t>
  </si>
  <si>
    <t>S01737</t>
  </si>
  <si>
    <t>S01738</t>
  </si>
  <si>
    <t>S01739</t>
  </si>
  <si>
    <t>S01740</t>
  </si>
  <si>
    <t>S01741</t>
  </si>
  <si>
    <t>S01742</t>
  </si>
  <si>
    <t>S01743</t>
  </si>
  <si>
    <t>S01744</t>
  </si>
  <si>
    <t>S01745</t>
  </si>
  <si>
    <t>S01746</t>
  </si>
  <si>
    <t>S01747</t>
  </si>
  <si>
    <t>S01748</t>
  </si>
  <si>
    <t>S01749</t>
  </si>
  <si>
    <t>S01750</t>
  </si>
  <si>
    <t>S01751</t>
  </si>
  <si>
    <t>S01752</t>
  </si>
  <si>
    <t>S01753</t>
  </si>
  <si>
    <t>S01754</t>
  </si>
  <si>
    <t>S01755</t>
  </si>
  <si>
    <t>S01756</t>
  </si>
  <si>
    <t>S01757</t>
  </si>
  <si>
    <t>S01758</t>
  </si>
  <si>
    <t>S01759</t>
  </si>
  <si>
    <t>S01760</t>
  </si>
  <si>
    <t>S01761</t>
  </si>
  <si>
    <t>S01762</t>
  </si>
  <si>
    <t>S01763</t>
  </si>
  <si>
    <t>S01764</t>
  </si>
  <si>
    <t>S01765</t>
  </si>
  <si>
    <t>S01766</t>
  </si>
  <si>
    <t>S01767</t>
  </si>
  <si>
    <t>S01768</t>
  </si>
  <si>
    <t>S01769</t>
  </si>
  <si>
    <t>S01770</t>
  </si>
  <si>
    <t>S01771</t>
  </si>
  <si>
    <t>S01772</t>
  </si>
  <si>
    <t>S01773</t>
  </si>
  <si>
    <t>S01774</t>
  </si>
  <si>
    <t>S01775</t>
  </si>
  <si>
    <t>S01776</t>
  </si>
  <si>
    <t>S01777</t>
  </si>
  <si>
    <t>S01778</t>
  </si>
  <si>
    <t>S01779</t>
  </si>
  <si>
    <t>S01780</t>
  </si>
  <si>
    <t>S01781</t>
  </si>
  <si>
    <t>S01782</t>
  </si>
  <si>
    <t>S01783</t>
  </si>
  <si>
    <t>S01784</t>
  </si>
  <si>
    <t>S01785</t>
  </si>
  <si>
    <t>S01786</t>
  </si>
  <si>
    <t>S01787</t>
  </si>
  <si>
    <t>S01788</t>
  </si>
  <si>
    <t>S01789</t>
  </si>
  <si>
    <t>S01790</t>
  </si>
  <si>
    <t>S01791</t>
  </si>
  <si>
    <t>S01792</t>
  </si>
  <si>
    <t>S01793</t>
  </si>
  <si>
    <t>S01794</t>
  </si>
  <si>
    <t>S01795</t>
  </si>
  <si>
    <t>S01796</t>
  </si>
  <si>
    <t>S01797</t>
  </si>
  <si>
    <t>S01798</t>
  </si>
  <si>
    <t>S01799</t>
  </si>
  <si>
    <t>S01800</t>
  </si>
  <si>
    <t>S01801</t>
  </si>
  <si>
    <t>S01802</t>
  </si>
  <si>
    <t>S01803</t>
  </si>
  <si>
    <t>S01804</t>
  </si>
  <si>
    <t>S01805</t>
  </si>
  <si>
    <t>S01806</t>
  </si>
  <si>
    <t>S01807</t>
  </si>
  <si>
    <t>S01808</t>
  </si>
  <si>
    <t>S01809</t>
  </si>
  <si>
    <t>S01810</t>
  </si>
  <si>
    <t>S01811</t>
  </si>
  <si>
    <t>S01812</t>
  </si>
  <si>
    <t>S01813</t>
  </si>
  <si>
    <t>S01814</t>
  </si>
  <si>
    <t>S01815</t>
  </si>
  <si>
    <t>S01816</t>
  </si>
  <si>
    <t>S01817</t>
  </si>
  <si>
    <t>S01818</t>
  </si>
  <si>
    <t>S01819</t>
  </si>
  <si>
    <t>S01820</t>
  </si>
  <si>
    <t>S01821</t>
  </si>
  <si>
    <t>S01822</t>
  </si>
  <si>
    <t>S01823</t>
  </si>
  <si>
    <t>S01824</t>
  </si>
  <si>
    <t>S01825</t>
  </si>
  <si>
    <t>S01826</t>
  </si>
  <si>
    <t>S01827</t>
  </si>
  <si>
    <t>S01828</t>
  </si>
  <si>
    <t>S01829</t>
  </si>
  <si>
    <t>S01830</t>
  </si>
  <si>
    <t>S01831</t>
  </si>
  <si>
    <t>S01832</t>
  </si>
  <si>
    <t>S01833</t>
  </si>
  <si>
    <t>S01834</t>
  </si>
  <si>
    <t>S01835</t>
  </si>
  <si>
    <t>S01836</t>
  </si>
  <si>
    <t>S01837</t>
  </si>
  <si>
    <t>S01838</t>
  </si>
  <si>
    <t>S01839</t>
  </si>
  <si>
    <t>S01840</t>
  </si>
  <si>
    <t>S01841</t>
  </si>
  <si>
    <t>S01842</t>
  </si>
  <si>
    <t>S01843</t>
  </si>
  <si>
    <t>S01844</t>
  </si>
  <si>
    <t>S01845</t>
  </si>
  <si>
    <t>S01846</t>
  </si>
  <si>
    <t>S01847</t>
  </si>
  <si>
    <t>S01848</t>
  </si>
  <si>
    <t>S01849</t>
  </si>
  <si>
    <t>S01850</t>
  </si>
  <si>
    <t>S01851</t>
  </si>
  <si>
    <t>S01852</t>
  </si>
  <si>
    <t>S01853</t>
  </si>
  <si>
    <t>S01854</t>
  </si>
  <si>
    <t>S01855</t>
  </si>
  <si>
    <t>S01856</t>
  </si>
  <si>
    <t>S01857</t>
  </si>
  <si>
    <t>S01858</t>
  </si>
  <si>
    <t>S01859</t>
  </si>
  <si>
    <t>S01860</t>
  </si>
  <si>
    <t>S01861</t>
  </si>
  <si>
    <t>S01862</t>
  </si>
  <si>
    <t>S01863</t>
  </si>
  <si>
    <t>S01864</t>
  </si>
  <si>
    <t>S01865</t>
  </si>
  <si>
    <t>S01866</t>
  </si>
  <si>
    <t>S01867</t>
  </si>
  <si>
    <t>S01868</t>
  </si>
  <si>
    <t>S01869</t>
  </si>
  <si>
    <t>S01870</t>
  </si>
  <si>
    <t>S01871</t>
  </si>
  <si>
    <t>S01872</t>
  </si>
  <si>
    <t>S01873</t>
  </si>
  <si>
    <t>S01874</t>
  </si>
  <si>
    <t>S01875</t>
  </si>
  <si>
    <t>S01876</t>
  </si>
  <si>
    <t>S01877</t>
  </si>
  <si>
    <t>S01878</t>
  </si>
  <si>
    <t>S01879</t>
  </si>
  <si>
    <t>S01880</t>
  </si>
  <si>
    <t>S01881</t>
  </si>
  <si>
    <t>S01882</t>
  </si>
  <si>
    <t>S01883</t>
  </si>
  <si>
    <t>S01884</t>
  </si>
  <si>
    <t>S01885</t>
  </si>
  <si>
    <t>S01886</t>
  </si>
  <si>
    <t>S01887</t>
  </si>
  <si>
    <t>S01888</t>
  </si>
  <si>
    <t>S01889</t>
  </si>
  <si>
    <t>S01890</t>
  </si>
  <si>
    <t>S01891</t>
  </si>
  <si>
    <t>S01892</t>
  </si>
  <si>
    <t>S01893</t>
  </si>
  <si>
    <t>S01894</t>
  </si>
  <si>
    <t>S01895</t>
  </si>
  <si>
    <t>S01896</t>
  </si>
  <si>
    <t>S01897</t>
  </si>
  <si>
    <t>S01898</t>
  </si>
  <si>
    <t>S01899</t>
  </si>
  <si>
    <t>S01900</t>
  </si>
  <si>
    <t>S01901</t>
  </si>
  <si>
    <t>S01902</t>
  </si>
  <si>
    <t>S01903</t>
  </si>
  <si>
    <t>S01904</t>
  </si>
  <si>
    <t>S01905</t>
  </si>
  <si>
    <t>S01906</t>
  </si>
  <si>
    <t>S01907</t>
  </si>
  <si>
    <t>S01908</t>
  </si>
  <si>
    <t>S01909</t>
  </si>
  <si>
    <t>S01910</t>
  </si>
  <si>
    <t>S01911</t>
  </si>
  <si>
    <t>S01912</t>
  </si>
  <si>
    <t>S01913</t>
  </si>
  <si>
    <t>S01914</t>
  </si>
  <si>
    <t>S01915</t>
  </si>
  <si>
    <t>S01916</t>
  </si>
  <si>
    <t>S01917</t>
  </si>
  <si>
    <t>S01918</t>
  </si>
  <si>
    <t>S01919</t>
  </si>
  <si>
    <t>S01920</t>
  </si>
  <si>
    <t>S01921</t>
  </si>
  <si>
    <t>S01922</t>
  </si>
  <si>
    <t>S01923</t>
  </si>
  <si>
    <t>S01924</t>
  </si>
  <si>
    <t>S01925</t>
  </si>
  <si>
    <t>S01926</t>
  </si>
  <si>
    <t>S01927</t>
  </si>
  <si>
    <t>S01928</t>
  </si>
  <si>
    <t>S01929</t>
  </si>
  <si>
    <t>S01930</t>
  </si>
  <si>
    <t>S01931</t>
  </si>
  <si>
    <t>S01932</t>
  </si>
  <si>
    <t>S01933</t>
  </si>
  <si>
    <t>S01934</t>
  </si>
  <si>
    <t>S01935</t>
  </si>
  <si>
    <t>S01936</t>
  </si>
  <si>
    <t>S01937</t>
  </si>
  <si>
    <t>S01938</t>
  </si>
  <si>
    <t>S01939</t>
  </si>
  <si>
    <t>S01940</t>
  </si>
  <si>
    <t>S01941</t>
  </si>
  <si>
    <t>S01942</t>
  </si>
  <si>
    <t>S01943</t>
  </si>
  <si>
    <t>S01944</t>
  </si>
  <si>
    <t>S01945</t>
  </si>
  <si>
    <t>S01946</t>
  </si>
  <si>
    <t>S01947</t>
  </si>
  <si>
    <t>S01948</t>
  </si>
  <si>
    <t>S01949</t>
  </si>
  <si>
    <t>S01950</t>
  </si>
  <si>
    <t>S01951</t>
  </si>
  <si>
    <t>S01952</t>
  </si>
  <si>
    <t>S01953</t>
  </si>
  <si>
    <t>S01954</t>
  </si>
  <si>
    <t>S01955</t>
  </si>
  <si>
    <t>S01956</t>
  </si>
  <si>
    <t>S01957</t>
  </si>
  <si>
    <t>S01958</t>
  </si>
  <si>
    <t>S01959</t>
  </si>
  <si>
    <t>S01960</t>
  </si>
  <si>
    <t>S01961</t>
  </si>
  <si>
    <t>S01962</t>
  </si>
  <si>
    <t>S01963</t>
  </si>
  <si>
    <t>S01964</t>
  </si>
  <si>
    <t>S01965</t>
  </si>
  <si>
    <t>S01966</t>
  </si>
  <si>
    <t>S01967</t>
  </si>
  <si>
    <t>S01968</t>
  </si>
  <si>
    <t>S01969</t>
  </si>
  <si>
    <t>S01970</t>
  </si>
  <si>
    <t>S01971</t>
  </si>
  <si>
    <t>S01972</t>
  </si>
  <si>
    <t>S01973</t>
  </si>
  <si>
    <t>S01974</t>
  </si>
  <si>
    <t>S01975</t>
  </si>
  <si>
    <t>S01976</t>
  </si>
  <si>
    <t>S01977</t>
  </si>
  <si>
    <t>S01978</t>
  </si>
  <si>
    <t>S01979</t>
  </si>
  <si>
    <t>S01980</t>
  </si>
  <si>
    <t>S01981</t>
  </si>
  <si>
    <t>S01982</t>
  </si>
  <si>
    <t>S01983</t>
  </si>
  <si>
    <t>S01984</t>
  </si>
  <si>
    <t>S01985</t>
  </si>
  <si>
    <t>S01986</t>
  </si>
  <si>
    <t>S01987</t>
  </si>
  <si>
    <t>S01988</t>
  </si>
  <si>
    <t>S01989</t>
  </si>
  <si>
    <t>S01990</t>
  </si>
  <si>
    <t>S01991</t>
  </si>
  <si>
    <t>S01992</t>
  </si>
  <si>
    <t>S01993</t>
  </si>
  <si>
    <t>S01994</t>
  </si>
  <si>
    <t>S01995</t>
  </si>
  <si>
    <t>S01996</t>
  </si>
  <si>
    <t>S01997</t>
  </si>
  <si>
    <t>S01998</t>
  </si>
  <si>
    <t>S01999</t>
  </si>
  <si>
    <t>S02000</t>
  </si>
  <si>
    <t>S02001</t>
  </si>
  <si>
    <t>S02002</t>
  </si>
  <si>
    <t>S02003</t>
  </si>
  <si>
    <t>S02004</t>
  </si>
  <si>
    <t>S02005</t>
  </si>
  <si>
    <t>S02006</t>
  </si>
  <si>
    <t>S02007</t>
  </si>
  <si>
    <t>S02008</t>
  </si>
  <si>
    <t>S02009</t>
  </si>
  <si>
    <t>S02010</t>
  </si>
  <si>
    <t>S02011</t>
  </si>
  <si>
    <t>S02012</t>
  </si>
  <si>
    <t>S02013</t>
  </si>
  <si>
    <t>S02014</t>
  </si>
  <si>
    <t>S02015</t>
  </si>
  <si>
    <t>S02016</t>
  </si>
  <si>
    <t>S02017</t>
  </si>
  <si>
    <t>S02018</t>
  </si>
  <si>
    <t>S02019</t>
  </si>
  <si>
    <t>S02020</t>
  </si>
  <si>
    <t>S02021</t>
  </si>
  <si>
    <t>S02022</t>
  </si>
  <si>
    <t>S02023</t>
  </si>
  <si>
    <t>S02024</t>
  </si>
  <si>
    <t>S02025</t>
  </si>
  <si>
    <t>S02026</t>
  </si>
  <si>
    <t>S02027</t>
  </si>
  <si>
    <t>S02028</t>
  </si>
  <si>
    <t>S02029</t>
  </si>
  <si>
    <t>S02030</t>
  </si>
  <si>
    <t>S02031</t>
  </si>
  <si>
    <t>S02032</t>
  </si>
  <si>
    <t>S02033</t>
  </si>
  <si>
    <t>S02034</t>
  </si>
  <si>
    <t>S02035</t>
  </si>
  <si>
    <t>S02036</t>
  </si>
  <si>
    <t>S02037</t>
  </si>
  <si>
    <t>S02038</t>
  </si>
  <si>
    <t>S02039</t>
  </si>
  <si>
    <t>S02040</t>
  </si>
  <si>
    <t>S02041</t>
  </si>
  <si>
    <t>S02042</t>
  </si>
  <si>
    <t>S02043</t>
  </si>
  <si>
    <t>S02044</t>
  </si>
  <si>
    <t>S02045</t>
  </si>
  <si>
    <t>S02046</t>
  </si>
  <si>
    <t>S02047</t>
  </si>
  <si>
    <t>S02048</t>
  </si>
  <si>
    <t>S02049</t>
  </si>
  <si>
    <t>S02050</t>
  </si>
  <si>
    <t>S02051</t>
  </si>
  <si>
    <t>S02052</t>
  </si>
  <si>
    <t>S02053</t>
  </si>
  <si>
    <t>S02054</t>
  </si>
  <si>
    <t>S02055</t>
  </si>
  <si>
    <t>S02056</t>
  </si>
  <si>
    <t>S02057</t>
  </si>
  <si>
    <t>S02058</t>
  </si>
  <si>
    <t>S02059</t>
  </si>
  <si>
    <t>S02060</t>
  </si>
  <si>
    <t>S02061</t>
  </si>
  <si>
    <t>S02062</t>
  </si>
  <si>
    <t>S02063</t>
  </si>
  <si>
    <t>S02064</t>
  </si>
  <si>
    <t>S02065</t>
  </si>
  <si>
    <t>S02066</t>
  </si>
  <si>
    <t>S02067</t>
  </si>
  <si>
    <t>S02068</t>
  </si>
  <si>
    <t>S02069</t>
  </si>
  <si>
    <t>S02070</t>
  </si>
  <si>
    <t>S02071</t>
  </si>
  <si>
    <t>S02072</t>
  </si>
  <si>
    <t>S02073</t>
  </si>
  <si>
    <t>S02074</t>
  </si>
  <si>
    <t>S02075</t>
  </si>
  <si>
    <t>S02076</t>
  </si>
  <si>
    <t>S02077</t>
  </si>
  <si>
    <t>S02078</t>
  </si>
  <si>
    <t>S02079</t>
  </si>
  <si>
    <t>S02080</t>
  </si>
  <si>
    <t>S02081</t>
  </si>
  <si>
    <t>S02082</t>
  </si>
  <si>
    <t>S02083</t>
  </si>
  <si>
    <t>S02084</t>
  </si>
  <si>
    <t>S02085</t>
  </si>
  <si>
    <t>S02086</t>
  </si>
  <si>
    <t>S02087</t>
  </si>
  <si>
    <t>S02088</t>
  </si>
  <si>
    <t>S02089</t>
  </si>
  <si>
    <t>S02090</t>
  </si>
  <si>
    <t>S02091</t>
  </si>
  <si>
    <t>S02092</t>
  </si>
  <si>
    <t>S02093</t>
  </si>
  <si>
    <t>S02094</t>
  </si>
  <si>
    <t>S02095</t>
  </si>
  <si>
    <t>S02096</t>
  </si>
  <si>
    <t>S02097</t>
  </si>
  <si>
    <t>S02098</t>
  </si>
  <si>
    <t>S02099</t>
  </si>
  <si>
    <t>S02100</t>
  </si>
  <si>
    <t>S02101</t>
  </si>
  <si>
    <t>S02102</t>
  </si>
  <si>
    <t>S02103</t>
  </si>
  <si>
    <t>S02104</t>
  </si>
  <si>
    <t>S02105</t>
  </si>
  <si>
    <t>S02106</t>
  </si>
  <si>
    <t>S02107</t>
  </si>
  <si>
    <t>S02108</t>
  </si>
  <si>
    <t>S02109</t>
  </si>
  <si>
    <t>S02110</t>
  </si>
  <si>
    <t>S02111</t>
  </si>
  <si>
    <t>S02112</t>
  </si>
  <si>
    <t>S02113</t>
  </si>
  <si>
    <t>S02114</t>
  </si>
  <si>
    <t>S02115</t>
  </si>
  <si>
    <t>S02116</t>
  </si>
  <si>
    <t>S02117</t>
  </si>
  <si>
    <t>S02118</t>
  </si>
  <si>
    <t>S02119</t>
  </si>
  <si>
    <t>S02120</t>
  </si>
  <si>
    <t>S02121</t>
  </si>
  <si>
    <t>S02122</t>
  </si>
  <si>
    <t>S02123</t>
  </si>
  <si>
    <t>S02124</t>
  </si>
  <si>
    <t>S02125</t>
  </si>
  <si>
    <t>S02126</t>
  </si>
  <si>
    <t>S02127</t>
  </si>
  <si>
    <t>S02128</t>
  </si>
  <si>
    <t>S02129</t>
  </si>
  <si>
    <t>S02130</t>
  </si>
  <si>
    <t>S02131</t>
  </si>
  <si>
    <t>S02132</t>
  </si>
  <si>
    <t>S02133</t>
  </si>
  <si>
    <t>S02134</t>
  </si>
  <si>
    <t>S02135</t>
  </si>
  <si>
    <t>S02136</t>
  </si>
  <si>
    <t>S02137</t>
  </si>
  <si>
    <t>S02138</t>
  </si>
  <si>
    <t>S02139</t>
  </si>
  <si>
    <t>S02140</t>
  </si>
  <si>
    <t>S02141</t>
  </si>
  <si>
    <t>S02142</t>
  </si>
  <si>
    <t>S02143</t>
  </si>
  <si>
    <t>S02144</t>
  </si>
  <si>
    <t>S02145</t>
  </si>
  <si>
    <t>S02146</t>
  </si>
  <si>
    <t>S02147</t>
  </si>
  <si>
    <t>S02148</t>
  </si>
  <si>
    <t>S02149</t>
  </si>
  <si>
    <t>S02150</t>
  </si>
  <si>
    <t>S02151</t>
  </si>
  <si>
    <t>S02152</t>
  </si>
  <si>
    <t>S02153</t>
  </si>
  <si>
    <t>S02154</t>
  </si>
  <si>
    <t>S02155</t>
  </si>
  <si>
    <t>S02156</t>
  </si>
  <si>
    <t>S02157</t>
  </si>
  <si>
    <t>S02158</t>
  </si>
  <si>
    <t>S02159</t>
  </si>
  <si>
    <t>S02160</t>
  </si>
  <si>
    <t>S02161</t>
  </si>
  <si>
    <t>S02162</t>
  </si>
  <si>
    <t>S02163</t>
  </si>
  <si>
    <t>S02164</t>
  </si>
  <si>
    <t>S02165</t>
  </si>
  <si>
    <t>S02166</t>
  </si>
  <si>
    <t>S02167</t>
  </si>
  <si>
    <t>S02168</t>
  </si>
  <si>
    <t>S02169</t>
  </si>
  <si>
    <t>S02170</t>
  </si>
  <si>
    <t>S02171</t>
  </si>
  <si>
    <t>S02172</t>
  </si>
  <si>
    <t>S02173</t>
  </si>
  <si>
    <t>S02174</t>
  </si>
  <si>
    <t>S02175</t>
  </si>
  <si>
    <t>S02176</t>
  </si>
  <si>
    <t>S02177</t>
  </si>
  <si>
    <t>S02178</t>
  </si>
  <si>
    <t>S02179</t>
  </si>
  <si>
    <t>S02180</t>
  </si>
  <si>
    <t>S02181</t>
  </si>
  <si>
    <t>S02182</t>
  </si>
  <si>
    <t>S02183</t>
  </si>
  <si>
    <t>S02184</t>
  </si>
  <si>
    <t>S02185</t>
  </si>
  <si>
    <t>S02186</t>
  </si>
  <si>
    <t>S02187</t>
  </si>
  <si>
    <t>S02188</t>
  </si>
  <si>
    <t>S02189</t>
  </si>
  <si>
    <t>S02190</t>
  </si>
  <si>
    <t>S02191</t>
  </si>
  <si>
    <t>S02192</t>
  </si>
  <si>
    <t>S02193</t>
  </si>
  <si>
    <t>S02194</t>
  </si>
  <si>
    <t>S02195</t>
  </si>
  <si>
    <t>S02196</t>
  </si>
  <si>
    <t>S02197</t>
  </si>
  <si>
    <t>S02198</t>
  </si>
  <si>
    <t>S02199</t>
  </si>
  <si>
    <t>S02200</t>
  </si>
  <si>
    <t>S02201</t>
  </si>
  <si>
    <t>S02202</t>
  </si>
  <si>
    <t>S02203</t>
  </si>
  <si>
    <t>S02204</t>
  </si>
  <si>
    <t>S02205</t>
  </si>
  <si>
    <t>S02206</t>
  </si>
  <si>
    <t>S02207</t>
  </si>
  <si>
    <t>S02208</t>
  </si>
  <si>
    <t>S02209</t>
  </si>
  <si>
    <t>S02210</t>
  </si>
  <si>
    <t>S02211</t>
  </si>
  <si>
    <t>S02212</t>
  </si>
  <si>
    <t>S02213</t>
  </si>
  <si>
    <t>S02214</t>
  </si>
  <si>
    <t>S02215</t>
  </si>
  <si>
    <t>S02216</t>
  </si>
  <si>
    <t>S02217</t>
  </si>
  <si>
    <t>S02218</t>
  </si>
  <si>
    <t>S02219</t>
  </si>
  <si>
    <t>S02220</t>
  </si>
  <si>
    <t>S02221</t>
  </si>
  <si>
    <t>S02222</t>
  </si>
  <si>
    <t>S02223</t>
  </si>
  <si>
    <t>S02224</t>
  </si>
  <si>
    <t>S02225</t>
  </si>
  <si>
    <t>S02226</t>
  </si>
  <si>
    <t>S02227</t>
  </si>
  <si>
    <t>S02228</t>
  </si>
  <si>
    <t>S02229</t>
  </si>
  <si>
    <t>S02230</t>
  </si>
  <si>
    <t>S02231</t>
  </si>
  <si>
    <t>S02232</t>
  </si>
  <si>
    <t>S02233</t>
  </si>
  <si>
    <t>S02234</t>
  </si>
  <si>
    <t>S02235</t>
  </si>
  <si>
    <t>S02236</t>
  </si>
  <si>
    <t>S02237</t>
  </si>
  <si>
    <t>S02238</t>
  </si>
  <si>
    <t>S02239</t>
  </si>
  <si>
    <t>S02240</t>
  </si>
  <si>
    <t>S02241</t>
  </si>
  <si>
    <t>S02242</t>
  </si>
  <si>
    <t>S02243</t>
  </si>
  <si>
    <t>S02244</t>
  </si>
  <si>
    <t>S02245</t>
  </si>
  <si>
    <t>S02246</t>
  </si>
  <si>
    <t>S02247</t>
  </si>
  <si>
    <t>S02248</t>
  </si>
  <si>
    <t>S02249</t>
  </si>
  <si>
    <t>S02250</t>
  </si>
  <si>
    <t>S02251</t>
  </si>
  <si>
    <t>S02252</t>
  </si>
  <si>
    <t>S02253</t>
  </si>
  <si>
    <t>S02254</t>
  </si>
  <si>
    <t>S02255</t>
  </si>
  <si>
    <t>S02256</t>
  </si>
  <si>
    <t>S02257</t>
  </si>
  <si>
    <t>S02258</t>
  </si>
  <si>
    <t>S02259</t>
  </si>
  <si>
    <t>S02260</t>
  </si>
  <si>
    <t>S02261</t>
  </si>
  <si>
    <t>S02262</t>
  </si>
  <si>
    <t>S02263</t>
  </si>
  <si>
    <t>S02264</t>
  </si>
  <si>
    <t>S02265</t>
  </si>
  <si>
    <t>S02266</t>
  </si>
  <si>
    <t>S02267</t>
  </si>
  <si>
    <t>S02268</t>
  </si>
  <si>
    <t>S02269</t>
  </si>
  <si>
    <t>S02270</t>
  </si>
  <si>
    <t>S02271</t>
  </si>
  <si>
    <t>S02272</t>
  </si>
  <si>
    <t>S02273</t>
  </si>
  <si>
    <t>S02274</t>
  </si>
  <si>
    <t>S02275</t>
  </si>
  <si>
    <t>S02276</t>
  </si>
  <si>
    <t>S02277</t>
  </si>
  <si>
    <t>S02278</t>
  </si>
  <si>
    <t>S02279</t>
  </si>
  <si>
    <t>S02280</t>
  </si>
  <si>
    <t>S02281</t>
  </si>
  <si>
    <t>S02282</t>
  </si>
  <si>
    <t>S02283</t>
  </si>
  <si>
    <t>S02284</t>
  </si>
  <si>
    <t>S02285</t>
  </si>
  <si>
    <t>S02286</t>
  </si>
  <si>
    <t>S02287</t>
  </si>
  <si>
    <t>S02288</t>
  </si>
  <si>
    <t>S02289</t>
  </si>
  <si>
    <t>S02290</t>
  </si>
  <si>
    <t>S02291</t>
  </si>
  <si>
    <t>S02292</t>
  </si>
  <si>
    <t>S02293</t>
  </si>
  <si>
    <t>S02294</t>
  </si>
  <si>
    <t>S02295</t>
  </si>
  <si>
    <t>S02296</t>
  </si>
  <si>
    <t>S02297</t>
  </si>
  <si>
    <t>S02298</t>
  </si>
  <si>
    <t>S02299</t>
  </si>
  <si>
    <t>S02300</t>
  </si>
  <si>
    <t>S02301</t>
  </si>
  <si>
    <t>S02302</t>
  </si>
  <si>
    <t>S02303</t>
  </si>
  <si>
    <t>S02304</t>
  </si>
  <si>
    <t>S02305</t>
  </si>
  <si>
    <t>S02306</t>
  </si>
  <si>
    <t>S02307</t>
  </si>
  <si>
    <t>S02308</t>
  </si>
  <si>
    <t>S02309</t>
  </si>
  <si>
    <t>S02310</t>
  </si>
  <si>
    <t>S02311</t>
  </si>
  <si>
    <t>S02312</t>
  </si>
  <si>
    <t>S02313</t>
  </si>
  <si>
    <t>S02314</t>
  </si>
  <si>
    <t>S02315</t>
  </si>
  <si>
    <t>S02316</t>
  </si>
  <si>
    <t>S02317</t>
  </si>
  <si>
    <t>S02318</t>
  </si>
  <si>
    <t>S02319</t>
  </si>
  <si>
    <t>S02320</t>
  </si>
  <si>
    <t>S02321</t>
  </si>
  <si>
    <t>S02322</t>
  </si>
  <si>
    <t>S02323</t>
  </si>
  <si>
    <t>S02324</t>
  </si>
  <si>
    <t>S02325</t>
  </si>
  <si>
    <t>S02326</t>
  </si>
  <si>
    <t>S02327</t>
  </si>
  <si>
    <t>S02328</t>
  </si>
  <si>
    <t>S02329</t>
  </si>
  <si>
    <t>S02330</t>
  </si>
  <si>
    <t>S02331</t>
  </si>
  <si>
    <t>S02332</t>
  </si>
  <si>
    <t>S02333</t>
  </si>
  <si>
    <t>S02334</t>
  </si>
  <si>
    <t>S02335</t>
  </si>
  <si>
    <t>S02336</t>
  </si>
  <si>
    <t>S02337</t>
  </si>
  <si>
    <t>S02338</t>
  </si>
  <si>
    <t>S02339</t>
  </si>
  <si>
    <t>S02340</t>
  </si>
  <si>
    <t>S02341</t>
  </si>
  <si>
    <t>S02342</t>
  </si>
  <si>
    <t>S02343</t>
  </si>
  <si>
    <t>S02344</t>
  </si>
  <si>
    <t>S02345</t>
  </si>
  <si>
    <t>S02346</t>
  </si>
  <si>
    <t>S02347</t>
  </si>
  <si>
    <t>S02348</t>
  </si>
  <si>
    <t>S02349</t>
  </si>
  <si>
    <t>S02350</t>
  </si>
  <si>
    <t>S02351</t>
  </si>
  <si>
    <t>S02352</t>
  </si>
  <si>
    <t>S02353</t>
  </si>
  <si>
    <t>S02354</t>
  </si>
  <si>
    <t>S02355</t>
  </si>
  <si>
    <t>S02356</t>
  </si>
  <si>
    <t>S02357</t>
  </si>
  <si>
    <t>S02358</t>
  </si>
  <si>
    <t>S02359</t>
  </si>
  <si>
    <t>S02360</t>
  </si>
  <si>
    <t>S02361</t>
  </si>
  <si>
    <t>S02362</t>
  </si>
  <si>
    <t>S02363</t>
  </si>
  <si>
    <t>S02364</t>
  </si>
  <si>
    <t>S02365</t>
  </si>
  <si>
    <t>S02366</t>
  </si>
  <si>
    <t>S02367</t>
  </si>
  <si>
    <t>S02368</t>
  </si>
  <si>
    <t>S02369</t>
  </si>
  <si>
    <t>S02370</t>
  </si>
  <si>
    <t>S02371</t>
  </si>
  <si>
    <t>S02372</t>
  </si>
  <si>
    <t>S02373</t>
  </si>
  <si>
    <t>S02374</t>
  </si>
  <si>
    <t>S02375</t>
  </si>
  <si>
    <t>S02376</t>
  </si>
  <si>
    <t>S02377</t>
  </si>
  <si>
    <t>S02378</t>
  </si>
  <si>
    <t>S02379</t>
  </si>
  <si>
    <t>S02380</t>
  </si>
  <si>
    <t>S02381</t>
  </si>
  <si>
    <t>S02382</t>
  </si>
  <si>
    <t>S02383</t>
  </si>
  <si>
    <t>S02384</t>
  </si>
  <si>
    <t>S02385</t>
  </si>
  <si>
    <t>S02386</t>
  </si>
  <si>
    <t>S02387</t>
  </si>
  <si>
    <t>S02388</t>
  </si>
  <si>
    <t>S02389</t>
  </si>
  <si>
    <t>S02390</t>
  </si>
  <si>
    <t>S02391</t>
  </si>
  <si>
    <t>S02392</t>
  </si>
  <si>
    <t>S02393</t>
  </si>
  <si>
    <t>S02394</t>
  </si>
  <si>
    <t>S02395</t>
  </si>
  <si>
    <t>S02396</t>
  </si>
  <si>
    <t>S02397</t>
  </si>
  <si>
    <t>S02398</t>
  </si>
  <si>
    <t>S02399</t>
  </si>
  <si>
    <t>S02400</t>
  </si>
  <si>
    <t>S02401</t>
  </si>
  <si>
    <t>S02402</t>
  </si>
  <si>
    <t>S02403</t>
  </si>
  <si>
    <t>S02404</t>
  </si>
  <si>
    <t>S02405</t>
  </si>
  <si>
    <t>S02406</t>
  </si>
  <si>
    <t>S02407</t>
  </si>
  <si>
    <t>S02408</t>
  </si>
  <si>
    <t>S02409</t>
  </si>
  <si>
    <t>S02410</t>
  </si>
  <si>
    <t>S02411</t>
  </si>
  <si>
    <t>S02412</t>
  </si>
  <si>
    <t>S02413</t>
  </si>
  <si>
    <t>S02414</t>
  </si>
  <si>
    <t>S02415</t>
  </si>
  <si>
    <t>S02416</t>
  </si>
  <si>
    <t>S02417</t>
  </si>
  <si>
    <t>S02418</t>
  </si>
  <si>
    <t>S02419</t>
  </si>
  <si>
    <t>S02420</t>
  </si>
  <si>
    <t>S02421</t>
  </si>
  <si>
    <t>S02422</t>
  </si>
  <si>
    <t>S02423</t>
  </si>
  <si>
    <t>S02424</t>
  </si>
  <si>
    <t>S02425</t>
  </si>
  <si>
    <t>S02426</t>
  </si>
  <si>
    <t>S02427</t>
  </si>
  <si>
    <t>S02428</t>
  </si>
  <si>
    <t>S02429</t>
  </si>
  <si>
    <t>S02430</t>
  </si>
  <si>
    <t>S02431</t>
  </si>
  <si>
    <t>S02432</t>
  </si>
  <si>
    <t>S02433</t>
  </si>
  <si>
    <t>S02434</t>
  </si>
  <si>
    <t>S02435</t>
  </si>
  <si>
    <t>S02436</t>
  </si>
  <si>
    <t>S02437</t>
  </si>
  <si>
    <t>S02438</t>
  </si>
  <si>
    <t>S02439</t>
  </si>
  <si>
    <t>S02440</t>
  </si>
  <si>
    <t>S02441</t>
  </si>
  <si>
    <t>S02442</t>
  </si>
  <si>
    <t>S02443</t>
  </si>
  <si>
    <t>S02444</t>
  </si>
  <si>
    <t>S02445</t>
  </si>
  <si>
    <t>S02446</t>
  </si>
  <si>
    <t>S02447</t>
  </si>
  <si>
    <t>S02448</t>
  </si>
  <si>
    <t>S02449</t>
  </si>
  <si>
    <t>S02450</t>
  </si>
  <si>
    <t>S02451</t>
  </si>
  <si>
    <t>S02452</t>
  </si>
  <si>
    <t>S02453</t>
  </si>
  <si>
    <t>S02454</t>
  </si>
  <si>
    <t>S02455</t>
  </si>
  <si>
    <t>S02456</t>
  </si>
  <si>
    <t>S02457</t>
  </si>
  <si>
    <t>S02458</t>
  </si>
  <si>
    <t>S02459</t>
  </si>
  <si>
    <t>S02460</t>
  </si>
  <si>
    <t>S02461</t>
  </si>
  <si>
    <t>S02462</t>
  </si>
  <si>
    <t>S02463</t>
  </si>
  <si>
    <t>S02464</t>
  </si>
  <si>
    <t>S02465</t>
  </si>
  <si>
    <t>S02466</t>
  </si>
  <si>
    <t>S02467</t>
  </si>
  <si>
    <t>S02468</t>
  </si>
  <si>
    <t>S02469</t>
  </si>
  <si>
    <t>S02470</t>
  </si>
  <si>
    <t>S02471</t>
  </si>
  <si>
    <t>S02472</t>
  </si>
  <si>
    <t>S02473</t>
  </si>
  <si>
    <t>S02474</t>
  </si>
  <si>
    <t>S02475</t>
  </si>
  <si>
    <t>S02476</t>
  </si>
  <si>
    <t>S02477</t>
  </si>
  <si>
    <t>S02478</t>
  </si>
  <si>
    <t>S02479</t>
  </si>
  <si>
    <t>S02480</t>
  </si>
  <si>
    <t>S02481</t>
  </si>
  <si>
    <t>S02482</t>
  </si>
  <si>
    <t>S02483</t>
  </si>
  <si>
    <t>S02484</t>
  </si>
  <si>
    <t>S02485</t>
  </si>
  <si>
    <t>S02486</t>
  </si>
  <si>
    <t>S02487</t>
  </si>
  <si>
    <t>S02488</t>
  </si>
  <si>
    <t>S02489</t>
  </si>
  <si>
    <t>S02490</t>
  </si>
  <si>
    <t>S02491</t>
  </si>
  <si>
    <t>S02492</t>
  </si>
  <si>
    <t>S02493</t>
  </si>
  <si>
    <t>S02494</t>
  </si>
  <si>
    <t>S02495</t>
  </si>
  <si>
    <t>S02496</t>
  </si>
  <si>
    <t>S02497</t>
  </si>
  <si>
    <t>S02498</t>
  </si>
  <si>
    <t>S02499</t>
  </si>
  <si>
    <t>S02500</t>
  </si>
  <si>
    <t>S02501</t>
  </si>
  <si>
    <t>S02502</t>
  </si>
  <si>
    <t>S02503</t>
  </si>
  <si>
    <t>S02504</t>
  </si>
  <si>
    <t>S02505</t>
  </si>
  <si>
    <t>S02506</t>
  </si>
  <si>
    <t>S02507</t>
  </si>
  <si>
    <t>S02508</t>
  </si>
  <si>
    <t>S02509</t>
  </si>
  <si>
    <t>S02510</t>
  </si>
  <si>
    <t>S02511</t>
  </si>
  <si>
    <t>S02512</t>
  </si>
  <si>
    <t>S02513</t>
  </si>
  <si>
    <t>S02514</t>
  </si>
  <si>
    <t>S02515</t>
  </si>
  <si>
    <t>S02516</t>
  </si>
  <si>
    <t>S02517</t>
  </si>
  <si>
    <t>S02518</t>
  </si>
  <si>
    <t>S02519</t>
  </si>
  <si>
    <t>S02520</t>
  </si>
  <si>
    <t>S02521</t>
  </si>
  <si>
    <t>S02522</t>
  </si>
  <si>
    <t>S02523</t>
  </si>
  <si>
    <t>S02524</t>
  </si>
  <si>
    <t>S02525</t>
  </si>
  <si>
    <t>S02526</t>
  </si>
  <si>
    <t>S02527</t>
  </si>
  <si>
    <t>S02528</t>
  </si>
  <si>
    <t>S02529</t>
  </si>
  <si>
    <t>S02530</t>
  </si>
  <si>
    <t>S02531</t>
  </si>
  <si>
    <t>S02532</t>
  </si>
  <si>
    <t>S02533</t>
  </si>
  <si>
    <t>S02534</t>
  </si>
  <si>
    <t>S02535</t>
  </si>
  <si>
    <t>S02536</t>
  </si>
  <si>
    <t>S02537</t>
  </si>
  <si>
    <t>S02538</t>
  </si>
  <si>
    <t>S02539</t>
  </si>
  <si>
    <t>S02540</t>
  </si>
  <si>
    <t>S02541</t>
  </si>
  <si>
    <t>S02542</t>
  </si>
  <si>
    <t>S02543</t>
  </si>
  <si>
    <t>S02544</t>
  </si>
  <si>
    <t>S02545</t>
  </si>
  <si>
    <t>S02546</t>
  </si>
  <si>
    <t>S02547</t>
  </si>
  <si>
    <t>S02548</t>
  </si>
  <si>
    <t>S02549</t>
  </si>
  <si>
    <t>S02550</t>
  </si>
  <si>
    <t>S02551</t>
  </si>
  <si>
    <t>S02552</t>
  </si>
  <si>
    <t>S02553</t>
  </si>
  <si>
    <t>S02554</t>
  </si>
  <si>
    <t>S02555</t>
  </si>
  <si>
    <t>S02556</t>
  </si>
  <si>
    <t>S02557</t>
  </si>
  <si>
    <t>S02558</t>
  </si>
  <si>
    <t>S02559</t>
  </si>
  <si>
    <t>S02560</t>
  </si>
  <si>
    <t>S02561</t>
  </si>
  <si>
    <t>S02562</t>
  </si>
  <si>
    <t>S02563</t>
  </si>
  <si>
    <t>S02564</t>
  </si>
  <si>
    <t>S02565</t>
  </si>
  <si>
    <t>S02566</t>
  </si>
  <si>
    <t>S02567</t>
  </si>
  <si>
    <t>S02568</t>
  </si>
  <si>
    <t>S02569</t>
  </si>
  <si>
    <t>S02570</t>
  </si>
  <si>
    <t>S02571</t>
  </si>
  <si>
    <t>S02572</t>
  </si>
  <si>
    <t>S02573</t>
  </si>
  <si>
    <t>S02574</t>
  </si>
  <si>
    <t>S02575</t>
  </si>
  <si>
    <t>S02576</t>
  </si>
  <si>
    <t>S02577</t>
  </si>
  <si>
    <t>S02578</t>
  </si>
  <si>
    <t>S02579</t>
  </si>
  <si>
    <t>S02580</t>
  </si>
  <si>
    <t>S02581</t>
  </si>
  <si>
    <t>S02582</t>
  </si>
  <si>
    <t>S02583</t>
  </si>
  <si>
    <t>S02584</t>
  </si>
  <si>
    <t>S02585</t>
  </si>
  <si>
    <t>S02586</t>
  </si>
  <si>
    <t>S02587</t>
  </si>
  <si>
    <t>S02588</t>
  </si>
  <si>
    <t>S02589</t>
  </si>
  <si>
    <t>S02590</t>
  </si>
  <si>
    <t>S02591</t>
  </si>
  <si>
    <t>S02592</t>
  </si>
  <si>
    <t>S02593</t>
  </si>
  <si>
    <t>S02594</t>
  </si>
  <si>
    <t>S02595</t>
  </si>
  <si>
    <t>S02596</t>
  </si>
  <si>
    <t>S02597</t>
  </si>
  <si>
    <t>S02598</t>
  </si>
  <si>
    <t>S02599</t>
  </si>
  <si>
    <t>S02600</t>
  </si>
  <si>
    <t>S02601</t>
  </si>
  <si>
    <t>S02602</t>
  </si>
  <si>
    <t>S02603</t>
  </si>
  <si>
    <t>S02604</t>
  </si>
  <si>
    <t>S02605</t>
  </si>
  <si>
    <t>S02606</t>
  </si>
  <si>
    <t>S02607</t>
  </si>
  <si>
    <t>S02608</t>
  </si>
  <si>
    <t>S02609</t>
  </si>
  <si>
    <t>S02610</t>
  </si>
  <si>
    <t>S02611</t>
  </si>
  <si>
    <t>S02612</t>
  </si>
  <si>
    <t>S02613</t>
  </si>
  <si>
    <t>S02614</t>
  </si>
  <si>
    <t>S02615</t>
  </si>
  <si>
    <t>S02616</t>
  </si>
  <si>
    <t>S02617</t>
  </si>
  <si>
    <t>S02618</t>
  </si>
  <si>
    <t>S02619</t>
  </si>
  <si>
    <t>S02620</t>
  </si>
  <si>
    <t>S02621</t>
  </si>
  <si>
    <t>S02622</t>
  </si>
  <si>
    <t>S02623</t>
  </si>
  <si>
    <t>S02624</t>
  </si>
  <si>
    <t>S02625</t>
  </si>
  <si>
    <t>S02626</t>
  </si>
  <si>
    <t>S02627</t>
  </si>
  <si>
    <t>S02628</t>
  </si>
  <si>
    <t>S02629</t>
  </si>
  <si>
    <t>S02630</t>
  </si>
  <si>
    <t>S02631</t>
  </si>
  <si>
    <t>S02632</t>
  </si>
  <si>
    <t>S02633</t>
  </si>
  <si>
    <t>S02634</t>
  </si>
  <si>
    <t>S02635</t>
  </si>
  <si>
    <t>S02636</t>
  </si>
  <si>
    <t>S02637</t>
  </si>
  <si>
    <t>S02638</t>
  </si>
  <si>
    <t>S02639</t>
  </si>
  <si>
    <t>S02640</t>
  </si>
  <si>
    <t>S02641</t>
  </si>
  <si>
    <t>S02642</t>
  </si>
  <si>
    <t>S02643</t>
  </si>
  <si>
    <t>S02644</t>
  </si>
  <si>
    <t>S02645</t>
  </si>
  <si>
    <t>S02646</t>
  </si>
  <si>
    <t>S02647</t>
  </si>
  <si>
    <t>S02648</t>
  </si>
  <si>
    <t>S02649</t>
  </si>
  <si>
    <t>S02650</t>
  </si>
  <si>
    <t>S02651</t>
  </si>
  <si>
    <t>S02652</t>
  </si>
  <si>
    <t>S02653</t>
  </si>
  <si>
    <t>S02654</t>
  </si>
  <si>
    <t>S02655</t>
  </si>
  <si>
    <t>S02656</t>
  </si>
  <si>
    <t>S02657</t>
  </si>
  <si>
    <t>S02658</t>
  </si>
  <si>
    <t>S02659</t>
  </si>
  <si>
    <t>S02660</t>
  </si>
  <si>
    <t>S02661</t>
  </si>
  <si>
    <t>S02662</t>
  </si>
  <si>
    <t>S02663</t>
  </si>
  <si>
    <t>S02664</t>
  </si>
  <si>
    <t>S02665</t>
  </si>
  <si>
    <t>S02666</t>
  </si>
  <si>
    <t>S02667</t>
  </si>
  <si>
    <t>S02668</t>
  </si>
  <si>
    <t>S02669</t>
  </si>
  <si>
    <t>S02670</t>
  </si>
  <si>
    <t>S02671</t>
  </si>
  <si>
    <t>S02672</t>
  </si>
  <si>
    <t>S02673</t>
  </si>
  <si>
    <t>S02674</t>
  </si>
  <si>
    <t>S02675</t>
  </si>
  <si>
    <t>S02676</t>
  </si>
  <si>
    <t>S02677</t>
  </si>
  <si>
    <t>S02678</t>
  </si>
  <si>
    <t>S02679</t>
  </si>
  <si>
    <t>S02680</t>
  </si>
  <si>
    <t>S02681</t>
  </si>
  <si>
    <t>S02682</t>
  </si>
  <si>
    <t>S02683</t>
  </si>
  <si>
    <t>S02684</t>
  </si>
  <si>
    <t>S02685</t>
  </si>
  <si>
    <t>S02686</t>
  </si>
  <si>
    <t>S02687</t>
  </si>
  <si>
    <t>S02688</t>
  </si>
  <si>
    <t>S02689</t>
  </si>
  <si>
    <t>S02690</t>
  </si>
  <si>
    <t>S02691</t>
  </si>
  <si>
    <t>S02692</t>
  </si>
  <si>
    <t>S02693</t>
  </si>
  <si>
    <t>S02694</t>
  </si>
  <si>
    <t>S02695</t>
  </si>
  <si>
    <t>S02696</t>
  </si>
  <si>
    <t>S02697</t>
  </si>
  <si>
    <t>S02698</t>
  </si>
  <si>
    <t>S02699</t>
  </si>
  <si>
    <t>S02700</t>
  </si>
  <si>
    <t>S02701</t>
  </si>
  <si>
    <t>S02702</t>
  </si>
  <si>
    <t>S02703</t>
  </si>
  <si>
    <t>S02704</t>
  </si>
  <si>
    <t>S02705</t>
  </si>
  <si>
    <t>S02706</t>
  </si>
  <si>
    <t>S02707</t>
  </si>
  <si>
    <t>S02708</t>
  </si>
  <si>
    <t>S02709</t>
  </si>
  <si>
    <t>S02710</t>
  </si>
  <si>
    <t>S02711</t>
  </si>
  <si>
    <t>S02712</t>
  </si>
  <si>
    <t>S02713</t>
  </si>
  <si>
    <t>S02714</t>
  </si>
  <si>
    <t>S02715</t>
  </si>
  <si>
    <t>S02716</t>
  </si>
  <si>
    <t>S02717</t>
  </si>
  <si>
    <t>S02718</t>
  </si>
  <si>
    <t>S02719</t>
  </si>
  <si>
    <t>S02720</t>
  </si>
  <si>
    <t>S02721</t>
  </si>
  <si>
    <t>S02722</t>
  </si>
  <si>
    <t>S02723</t>
  </si>
  <si>
    <t>S02724</t>
  </si>
  <si>
    <t>S02725</t>
  </si>
  <si>
    <t>S02726</t>
  </si>
  <si>
    <t>S02727</t>
  </si>
  <si>
    <t>S02728</t>
  </si>
  <si>
    <t>S02729</t>
  </si>
  <si>
    <t>S02730</t>
  </si>
  <si>
    <t>S02731</t>
  </si>
  <si>
    <t>S02732</t>
  </si>
  <si>
    <t>S02733</t>
  </si>
  <si>
    <t>S02734</t>
  </si>
  <si>
    <t>S02735</t>
  </si>
  <si>
    <t>S02736</t>
  </si>
  <si>
    <t>S02737</t>
  </si>
  <si>
    <t>S02738</t>
  </si>
  <si>
    <t>S02739</t>
  </si>
  <si>
    <t>S02740</t>
  </si>
  <si>
    <t>S02741</t>
  </si>
  <si>
    <t>S02742</t>
  </si>
  <si>
    <t>S02743</t>
  </si>
  <si>
    <t>S02744</t>
  </si>
  <si>
    <t>S02745</t>
  </si>
  <si>
    <t>S02746</t>
  </si>
  <si>
    <t>S02747</t>
  </si>
  <si>
    <t>S02748</t>
  </si>
  <si>
    <t>S02749</t>
  </si>
  <si>
    <t>S02750</t>
  </si>
  <si>
    <t>S02751</t>
  </si>
  <si>
    <t>S02752</t>
  </si>
  <si>
    <t>S02753</t>
  </si>
  <si>
    <t>S02754</t>
  </si>
  <si>
    <t>S02755</t>
  </si>
  <si>
    <t>S02756</t>
  </si>
  <si>
    <t>S02757</t>
  </si>
  <si>
    <t>S02758</t>
  </si>
  <si>
    <t>S02759</t>
  </si>
  <si>
    <t>S02760</t>
  </si>
  <si>
    <t>S02761</t>
  </si>
  <si>
    <t>S02762</t>
  </si>
  <si>
    <t>S02763</t>
  </si>
  <si>
    <t>S02764</t>
  </si>
  <si>
    <t>S02765</t>
  </si>
  <si>
    <t>S02766</t>
  </si>
  <si>
    <t>S02767</t>
  </si>
  <si>
    <t>S02768</t>
  </si>
  <si>
    <t>S02769</t>
  </si>
  <si>
    <t>S02770</t>
  </si>
  <si>
    <t>S02771</t>
  </si>
  <si>
    <t>S02772</t>
  </si>
  <si>
    <t>S02773</t>
  </si>
  <si>
    <t>S02774</t>
  </si>
  <si>
    <t>S02775</t>
  </si>
  <si>
    <t>S02776</t>
  </si>
  <si>
    <t>S02777</t>
  </si>
  <si>
    <t>S02778</t>
  </si>
  <si>
    <t>S02779</t>
  </si>
  <si>
    <t>S02780</t>
  </si>
  <si>
    <t>S02781</t>
  </si>
  <si>
    <t>S02782</t>
  </si>
  <si>
    <t>S02783</t>
  </si>
  <si>
    <t>S02784</t>
  </si>
  <si>
    <t>S02785</t>
  </si>
  <si>
    <t>S02786</t>
  </si>
  <si>
    <t>S02787</t>
  </si>
  <si>
    <t>S02788</t>
  </si>
  <si>
    <t>S02789</t>
  </si>
  <si>
    <t>S02790</t>
  </si>
  <si>
    <t>S02791</t>
  </si>
  <si>
    <t>S02792</t>
  </si>
  <si>
    <t>S02793</t>
  </si>
  <si>
    <t>S02794</t>
  </si>
  <si>
    <t>S02795</t>
  </si>
  <si>
    <t>S02796</t>
  </si>
  <si>
    <t>S02797</t>
  </si>
  <si>
    <t>S02798</t>
  </si>
  <si>
    <t>S02799</t>
  </si>
  <si>
    <t>S02800</t>
  </si>
  <si>
    <t>S02801</t>
  </si>
  <si>
    <t>S02802</t>
  </si>
  <si>
    <t>S02803</t>
  </si>
  <si>
    <t>S02804</t>
  </si>
  <si>
    <t>S02805</t>
  </si>
  <si>
    <t>S02806</t>
  </si>
  <si>
    <t>S02807</t>
  </si>
  <si>
    <t>S02808</t>
  </si>
  <si>
    <t>S02809</t>
  </si>
  <si>
    <t>S02810</t>
  </si>
  <si>
    <t>S02811</t>
  </si>
  <si>
    <t>S02812</t>
  </si>
  <si>
    <t>S02813</t>
  </si>
  <si>
    <t>S02814</t>
  </si>
  <si>
    <t>S02815</t>
  </si>
  <si>
    <t>S02816</t>
  </si>
  <si>
    <t>S02817</t>
  </si>
  <si>
    <t>S02818</t>
  </si>
  <si>
    <t>S02819</t>
  </si>
  <si>
    <t>S02820</t>
  </si>
  <si>
    <t>S02821</t>
  </si>
  <si>
    <t>S02822</t>
  </si>
  <si>
    <t>S02823</t>
  </si>
  <si>
    <t>S02824</t>
  </si>
  <si>
    <t>S02825</t>
  </si>
  <si>
    <t>S02826</t>
  </si>
  <si>
    <t>S02827</t>
  </si>
  <si>
    <t>S02828</t>
  </si>
  <si>
    <t>S02829</t>
  </si>
  <si>
    <t>S02830</t>
  </si>
  <si>
    <t>S02831</t>
  </si>
  <si>
    <t>S02832</t>
  </si>
  <si>
    <t>S02833</t>
  </si>
  <si>
    <t>S02834</t>
  </si>
  <si>
    <t>S02835</t>
  </si>
  <si>
    <t>S02836</t>
  </si>
  <si>
    <t>S02837</t>
  </si>
  <si>
    <t>S02838</t>
  </si>
  <si>
    <t>S02839</t>
  </si>
  <si>
    <t>S02840</t>
  </si>
  <si>
    <t>S02841</t>
  </si>
  <si>
    <t>S02842</t>
  </si>
  <si>
    <t>S02843</t>
  </si>
  <si>
    <t>S02844</t>
  </si>
  <si>
    <t>S02845</t>
  </si>
  <si>
    <t>S02846</t>
  </si>
  <si>
    <t>S02847</t>
  </si>
  <si>
    <t>S02848</t>
  </si>
  <si>
    <t>S02849</t>
  </si>
  <si>
    <t>S02850</t>
  </si>
  <si>
    <t>S02851</t>
  </si>
  <si>
    <t>S02852</t>
  </si>
  <si>
    <t>S02853</t>
  </si>
  <si>
    <t>S02854</t>
  </si>
  <si>
    <t>S02855</t>
  </si>
  <si>
    <t>S02856</t>
  </si>
  <si>
    <t>S02857</t>
  </si>
  <si>
    <t>S02858</t>
  </si>
  <si>
    <t>S02859</t>
  </si>
  <si>
    <t>S02860</t>
  </si>
  <si>
    <t>S02861</t>
  </si>
  <si>
    <t>S02862</t>
  </si>
  <si>
    <t>S02863</t>
  </si>
  <si>
    <t>S02864</t>
  </si>
  <si>
    <t>S02865</t>
  </si>
  <si>
    <t>S02866</t>
  </si>
  <si>
    <t>S02867</t>
  </si>
  <si>
    <t>S02868</t>
  </si>
  <si>
    <t>S02869</t>
  </si>
  <si>
    <t>S02870</t>
  </si>
  <si>
    <t>S02871</t>
  </si>
  <si>
    <t>S02872</t>
  </si>
  <si>
    <t>S02873</t>
  </si>
  <si>
    <t>S02874</t>
  </si>
  <si>
    <t>S02875</t>
  </si>
  <si>
    <t>S02876</t>
  </si>
  <si>
    <t>S02877</t>
  </si>
  <si>
    <t>S02878</t>
  </si>
  <si>
    <t>S02879</t>
  </si>
  <si>
    <t>S02880</t>
  </si>
  <si>
    <t>S02881</t>
  </si>
  <si>
    <t>S02882</t>
  </si>
  <si>
    <t>S02883</t>
  </si>
  <si>
    <t>S02884</t>
  </si>
  <si>
    <t>S02885</t>
  </si>
  <si>
    <t>S02886</t>
  </si>
  <si>
    <t>S02887</t>
  </si>
  <si>
    <t>S02888</t>
  </si>
  <si>
    <t>S02889</t>
  </si>
  <si>
    <t>S02890</t>
  </si>
  <si>
    <t>S02891</t>
  </si>
  <si>
    <t>S02892</t>
  </si>
  <si>
    <t>S02893</t>
  </si>
  <si>
    <t>S02894</t>
  </si>
  <si>
    <t>S02895</t>
  </si>
  <si>
    <t>S02896</t>
  </si>
  <si>
    <t>S02897</t>
  </si>
  <si>
    <t>S02898</t>
  </si>
  <si>
    <t>S02899</t>
  </si>
  <si>
    <t>S02900</t>
  </si>
  <si>
    <t>S02901</t>
  </si>
  <si>
    <t>S02902</t>
  </si>
  <si>
    <t>S02903</t>
  </si>
  <si>
    <t>S02904</t>
  </si>
  <si>
    <t>S02905</t>
  </si>
  <si>
    <t>S02906</t>
  </si>
  <si>
    <t>S02907</t>
  </si>
  <si>
    <t>S02908</t>
  </si>
  <si>
    <t>S02909</t>
  </si>
  <si>
    <t>S02910</t>
  </si>
  <si>
    <t>S02911</t>
  </si>
  <si>
    <t>S02912</t>
  </si>
  <si>
    <t>S02913</t>
  </si>
  <si>
    <t>S02914</t>
  </si>
  <si>
    <t>S02915</t>
  </si>
  <si>
    <t>S02916</t>
  </si>
  <si>
    <t>S02917</t>
  </si>
  <si>
    <t>S02918</t>
  </si>
  <si>
    <t>S02919</t>
  </si>
  <si>
    <t>S02920</t>
  </si>
  <si>
    <t>S02921</t>
  </si>
  <si>
    <t>S02922</t>
  </si>
  <si>
    <t>S02923</t>
  </si>
  <si>
    <t>S02924</t>
  </si>
  <si>
    <t>S02925</t>
  </si>
  <si>
    <t>S02926</t>
  </si>
  <si>
    <t>S02927</t>
  </si>
  <si>
    <t>S02928</t>
  </si>
  <si>
    <t>S02929</t>
  </si>
  <si>
    <t>S02930</t>
  </si>
  <si>
    <t>S02931</t>
  </si>
  <si>
    <t>S02932</t>
  </si>
  <si>
    <t>S02933</t>
  </si>
  <si>
    <t>S02934</t>
  </si>
  <si>
    <t>S02935</t>
  </si>
  <si>
    <t>S02936</t>
  </si>
  <si>
    <t>S02937</t>
  </si>
  <si>
    <t>S02938</t>
  </si>
  <si>
    <t>S02939</t>
  </si>
  <si>
    <t>S02940</t>
  </si>
  <si>
    <t>S02941</t>
  </si>
  <si>
    <t>S02942</t>
  </si>
  <si>
    <t>S02943</t>
  </si>
  <si>
    <t>S02944</t>
  </si>
  <si>
    <t>S02945</t>
  </si>
  <si>
    <t>S02946</t>
  </si>
  <si>
    <t>S02947</t>
  </si>
  <si>
    <t>S02948</t>
  </si>
  <si>
    <t>S02949</t>
  </si>
  <si>
    <t>S02950</t>
  </si>
  <si>
    <t>S02951</t>
  </si>
  <si>
    <t>S02952</t>
  </si>
  <si>
    <t>S02953</t>
  </si>
  <si>
    <t>S02954</t>
  </si>
  <si>
    <t>S02955</t>
  </si>
  <si>
    <t>S02956</t>
  </si>
  <si>
    <t>S02957</t>
  </si>
  <si>
    <t>S02958</t>
  </si>
  <si>
    <t>S02959</t>
  </si>
  <si>
    <t>S02960</t>
  </si>
  <si>
    <t>S02961</t>
  </si>
  <si>
    <t>S02962</t>
  </si>
  <si>
    <t>S02963</t>
  </si>
  <si>
    <t>S02964</t>
  </si>
  <si>
    <t>S02965</t>
  </si>
  <si>
    <t>S02966</t>
  </si>
  <si>
    <t>S02967</t>
  </si>
  <si>
    <t>S02968</t>
  </si>
  <si>
    <t>S02969</t>
  </si>
  <si>
    <t>S02970</t>
  </si>
  <si>
    <t>S02971</t>
  </si>
  <si>
    <t>S02972</t>
  </si>
  <si>
    <t>S02973</t>
  </si>
  <si>
    <t>S02974</t>
  </si>
  <si>
    <t>S02975</t>
  </si>
  <si>
    <t>S02976</t>
  </si>
  <si>
    <t>S02977</t>
  </si>
  <si>
    <t>S02978</t>
  </si>
  <si>
    <t>S02979</t>
  </si>
  <si>
    <t>S02980</t>
  </si>
  <si>
    <t>S02981</t>
  </si>
  <si>
    <t>S02982</t>
  </si>
  <si>
    <t>S02983</t>
  </si>
  <si>
    <t>S02984</t>
  </si>
  <si>
    <t>S02985</t>
  </si>
  <si>
    <t>S02986</t>
  </si>
  <si>
    <t>S02987</t>
  </si>
  <si>
    <t>S02988</t>
  </si>
  <si>
    <t>S02989</t>
  </si>
  <si>
    <t>S02990</t>
  </si>
  <si>
    <t>S02991</t>
  </si>
  <si>
    <t>S02992</t>
  </si>
  <si>
    <t>S02993</t>
  </si>
  <si>
    <t>S02994</t>
  </si>
  <si>
    <t>S02995</t>
  </si>
  <si>
    <t>S02996</t>
  </si>
  <si>
    <t>S02997</t>
  </si>
  <si>
    <t>S02998</t>
  </si>
  <si>
    <t>S02999</t>
  </si>
  <si>
    <t>S03000</t>
  </si>
  <si>
    <t>S03001</t>
  </si>
  <si>
    <t>S03002</t>
  </si>
  <si>
    <t>S03003</t>
  </si>
  <si>
    <t>S03004</t>
  </si>
  <si>
    <t>S03005</t>
  </si>
  <si>
    <t>S03006</t>
  </si>
  <si>
    <t>S03007</t>
  </si>
  <si>
    <t>S03008</t>
  </si>
  <si>
    <t>S03009</t>
  </si>
  <si>
    <t>S03010</t>
  </si>
  <si>
    <t>S03011</t>
  </si>
  <si>
    <t>S03012</t>
  </si>
  <si>
    <t>S03013</t>
  </si>
  <si>
    <t>S03014</t>
  </si>
  <si>
    <t>S03015</t>
  </si>
  <si>
    <t>S03016</t>
  </si>
  <si>
    <t>S03017</t>
  </si>
  <si>
    <t>S03018</t>
  </si>
  <si>
    <t>S03019</t>
  </si>
  <si>
    <t>S03020</t>
  </si>
  <si>
    <t>S03021</t>
  </si>
  <si>
    <t>S03022</t>
  </si>
  <si>
    <t>S03023</t>
  </si>
  <si>
    <t>S03024</t>
  </si>
  <si>
    <t>S03025</t>
  </si>
  <si>
    <t>S03026</t>
  </si>
  <si>
    <t>S03027</t>
  </si>
  <si>
    <t>S03028</t>
  </si>
  <si>
    <t>S03029</t>
  </si>
  <si>
    <t>S03030</t>
  </si>
  <si>
    <t>S03031</t>
  </si>
  <si>
    <t>S03032</t>
  </si>
  <si>
    <t>S03033</t>
  </si>
  <si>
    <t>S03034</t>
  </si>
  <si>
    <t>S03035</t>
  </si>
  <si>
    <t>S03036</t>
  </si>
  <si>
    <t>S03037</t>
  </si>
  <si>
    <t>S03038</t>
  </si>
  <si>
    <t>S03039</t>
  </si>
  <si>
    <t>S03040</t>
  </si>
  <si>
    <t>S03041</t>
  </si>
  <si>
    <t>S03042</t>
  </si>
  <si>
    <t>S03043</t>
  </si>
  <si>
    <t>S03044</t>
  </si>
  <si>
    <t>S03045</t>
  </si>
  <si>
    <t>S03046</t>
  </si>
  <si>
    <t>S03047</t>
  </si>
  <si>
    <t>S03048</t>
  </si>
  <si>
    <t>S03049</t>
  </si>
  <si>
    <t>S03050</t>
  </si>
  <si>
    <t>S03051</t>
  </si>
  <si>
    <t>S03052</t>
  </si>
  <si>
    <t>S03053</t>
  </si>
  <si>
    <t>S03054</t>
  </si>
  <si>
    <t>S03055</t>
  </si>
  <si>
    <t>S03056</t>
  </si>
  <si>
    <t>S03057</t>
  </si>
  <si>
    <t>S03058</t>
  </si>
  <si>
    <t>S03059</t>
  </si>
  <si>
    <t>S03060</t>
  </si>
  <si>
    <t>S03061</t>
  </si>
  <si>
    <t>S03062</t>
  </si>
  <si>
    <t>S03063</t>
  </si>
  <si>
    <t>S03064</t>
  </si>
  <si>
    <t>S03065</t>
  </si>
  <si>
    <t>S03066</t>
  </si>
  <si>
    <t>S03067</t>
  </si>
  <si>
    <t>S03068</t>
  </si>
  <si>
    <t>S03069</t>
  </si>
  <si>
    <t>S03070</t>
  </si>
  <si>
    <t>S03071</t>
  </si>
  <si>
    <t>S03072</t>
  </si>
  <si>
    <t>S03073</t>
  </si>
  <si>
    <t>S03074</t>
  </si>
  <si>
    <t>S03075</t>
  </si>
  <si>
    <t>S03076</t>
  </si>
  <si>
    <t>S03077</t>
  </si>
  <si>
    <t>S03078</t>
  </si>
  <si>
    <t>S03079</t>
  </si>
  <si>
    <t>S03080</t>
  </si>
  <si>
    <t>S03081</t>
  </si>
  <si>
    <t>S03082</t>
  </si>
  <si>
    <t>S03083</t>
  </si>
  <si>
    <t>S03084</t>
  </si>
  <si>
    <t>S03085</t>
  </si>
  <si>
    <t>S03086</t>
  </si>
  <si>
    <t>S03087</t>
  </si>
  <si>
    <t>S03088</t>
  </si>
  <si>
    <t>S03089</t>
  </si>
  <si>
    <t>S03090</t>
  </si>
  <si>
    <t>S03091</t>
  </si>
  <si>
    <t>S03092</t>
  </si>
  <si>
    <t>S03093</t>
  </si>
  <si>
    <t>S03094</t>
  </si>
  <si>
    <t>S03095</t>
  </si>
  <si>
    <t>S03096</t>
  </si>
  <si>
    <t>S03097</t>
  </si>
  <si>
    <t>S03098</t>
  </si>
  <si>
    <t>S03099</t>
  </si>
  <si>
    <t>S03100</t>
  </si>
  <si>
    <t>S03101</t>
  </si>
  <si>
    <t>S03102</t>
  </si>
  <si>
    <t>S03103</t>
  </si>
  <si>
    <t>S03104</t>
  </si>
  <si>
    <t>S03105</t>
  </si>
  <si>
    <t>S03106</t>
  </si>
  <si>
    <t>S03107</t>
  </si>
  <si>
    <t>S03108</t>
  </si>
  <si>
    <t>S03109</t>
  </si>
  <si>
    <t>S03110</t>
  </si>
  <si>
    <t>S03111</t>
  </si>
  <si>
    <t>S03112</t>
  </si>
  <si>
    <t>S03113</t>
  </si>
  <si>
    <t>S03114</t>
  </si>
  <si>
    <t>S03115</t>
  </si>
  <si>
    <t>S03116</t>
  </si>
  <si>
    <t>S03117</t>
  </si>
  <si>
    <t>S03118</t>
  </si>
  <si>
    <t>S03119</t>
  </si>
  <si>
    <t>S03120</t>
  </si>
  <si>
    <t>S03121</t>
  </si>
  <si>
    <t>S03122</t>
  </si>
  <si>
    <t>S03123</t>
  </si>
  <si>
    <t>S03124</t>
  </si>
  <si>
    <t>S03125</t>
  </si>
  <si>
    <t>S03126</t>
  </si>
  <si>
    <t>S03127</t>
  </si>
  <si>
    <t>S03128</t>
  </si>
  <si>
    <t>S03129</t>
  </si>
  <si>
    <t>S03130</t>
  </si>
  <si>
    <t>S03131</t>
  </si>
  <si>
    <t>S03132</t>
  </si>
  <si>
    <t>S03133</t>
  </si>
  <si>
    <t>S03134</t>
  </si>
  <si>
    <t>S03135</t>
  </si>
  <si>
    <t>S03136</t>
  </si>
  <si>
    <t>S03137</t>
  </si>
  <si>
    <t>S03138</t>
  </si>
  <si>
    <t>S03139</t>
  </si>
  <si>
    <t>S03140</t>
  </si>
  <si>
    <t>S03141</t>
  </si>
  <si>
    <t>S03142</t>
  </si>
  <si>
    <t>S03143</t>
  </si>
  <si>
    <t>S03144</t>
  </si>
  <si>
    <t>S03145</t>
  </si>
  <si>
    <t>S03146</t>
  </si>
  <si>
    <t>S03147</t>
  </si>
  <si>
    <t>S03148</t>
  </si>
  <si>
    <t>S03149</t>
  </si>
  <si>
    <t>S03150</t>
  </si>
  <si>
    <t>S03151</t>
  </si>
  <si>
    <t>S03152</t>
  </si>
  <si>
    <t>S03153</t>
  </si>
  <si>
    <t>S03154</t>
  </si>
  <si>
    <t>S03155</t>
  </si>
  <si>
    <t>S03156</t>
  </si>
  <si>
    <t>S03157</t>
  </si>
  <si>
    <t>S03158</t>
  </si>
  <si>
    <t>S03159</t>
  </si>
  <si>
    <t>S03160</t>
  </si>
  <si>
    <t>S03161</t>
  </si>
  <si>
    <t>S03162</t>
  </si>
  <si>
    <t>S03163</t>
  </si>
  <si>
    <t>S03164</t>
  </si>
  <si>
    <t>S03165</t>
  </si>
  <si>
    <t>S03166</t>
  </si>
  <si>
    <t>S03167</t>
  </si>
  <si>
    <t>S03168</t>
  </si>
  <si>
    <t>S03169</t>
  </si>
  <si>
    <t>S03170</t>
  </si>
  <si>
    <t>S03171</t>
  </si>
  <si>
    <t>S03172</t>
  </si>
  <si>
    <t>S03173</t>
  </si>
  <si>
    <t>S03174</t>
  </si>
  <si>
    <t>S03175</t>
  </si>
  <si>
    <t>S03176</t>
  </si>
  <si>
    <t>S03177</t>
  </si>
  <si>
    <t>S03178</t>
  </si>
  <si>
    <t>S03179</t>
  </si>
  <si>
    <t>S03180</t>
  </si>
  <si>
    <t>S03181</t>
  </si>
  <si>
    <t>S03182</t>
  </si>
  <si>
    <t>S03183</t>
  </si>
  <si>
    <t>S03184</t>
  </si>
  <si>
    <t>S03185</t>
  </si>
  <si>
    <t>S03186</t>
  </si>
  <si>
    <t>S03187</t>
  </si>
  <si>
    <t>S03188</t>
  </si>
  <si>
    <t>S03189</t>
  </si>
  <si>
    <t>S03190</t>
  </si>
  <si>
    <t>S03191</t>
  </si>
  <si>
    <t>S03192</t>
  </si>
  <si>
    <t>S03193</t>
  </si>
  <si>
    <t>S03194</t>
  </si>
  <si>
    <t>S03195</t>
  </si>
  <si>
    <t>S03196</t>
  </si>
  <si>
    <t>S03197</t>
  </si>
  <si>
    <t>S03198</t>
  </si>
  <si>
    <t>S03199</t>
  </si>
  <si>
    <t>S03200</t>
  </si>
  <si>
    <t>S03201</t>
  </si>
  <si>
    <t>S03202</t>
  </si>
  <si>
    <t>S03203</t>
  </si>
  <si>
    <t>S03204</t>
  </si>
  <si>
    <t>S03205</t>
  </si>
  <si>
    <t>S03206</t>
  </si>
  <si>
    <t>S03207</t>
  </si>
  <si>
    <t>S03208</t>
  </si>
  <si>
    <t>S03209</t>
  </si>
  <si>
    <t>S03210</t>
  </si>
  <si>
    <t>S03211</t>
  </si>
  <si>
    <t>S03212</t>
  </si>
  <si>
    <t>S03213</t>
  </si>
  <si>
    <t>S03214</t>
  </si>
  <si>
    <t>S03215</t>
  </si>
  <si>
    <t>S03216</t>
  </si>
  <si>
    <t>S03217</t>
  </si>
  <si>
    <t>S03218</t>
  </si>
  <si>
    <t>S03219</t>
  </si>
  <si>
    <t>S03220</t>
  </si>
  <si>
    <t>S03221</t>
  </si>
  <si>
    <t>S03222</t>
  </si>
  <si>
    <t>S03223</t>
  </si>
  <si>
    <t>S03224</t>
  </si>
  <si>
    <t>S03225</t>
  </si>
  <si>
    <t>S03226</t>
  </si>
  <si>
    <t>S03227</t>
  </si>
  <si>
    <t>S03228</t>
  </si>
  <si>
    <t>S03229</t>
  </si>
  <si>
    <t>S03230</t>
  </si>
  <si>
    <t>S03231</t>
  </si>
  <si>
    <t>S03232</t>
  </si>
  <si>
    <t>S03233</t>
  </si>
  <si>
    <t>S03234</t>
  </si>
  <si>
    <t>S03235</t>
  </si>
  <si>
    <t>S03236</t>
  </si>
  <si>
    <t>S03237</t>
  </si>
  <si>
    <t>S03238</t>
  </si>
  <si>
    <t>S03239</t>
  </si>
  <si>
    <t>S03240</t>
  </si>
  <si>
    <t>S03241</t>
  </si>
  <si>
    <t>S03242</t>
  </si>
  <si>
    <t>S03243</t>
  </si>
  <si>
    <t>S03244</t>
  </si>
  <si>
    <t>S03245</t>
  </si>
  <si>
    <t>S03246</t>
  </si>
  <si>
    <t>S03247</t>
  </si>
  <si>
    <t>S03248</t>
  </si>
  <si>
    <t>S03249</t>
  </si>
  <si>
    <t>S03250</t>
  </si>
  <si>
    <t>S03251</t>
  </si>
  <si>
    <t>S03252</t>
  </si>
  <si>
    <t>S03253</t>
  </si>
  <si>
    <t>S03254</t>
  </si>
  <si>
    <t>S03255</t>
  </si>
  <si>
    <t>S03256</t>
  </si>
  <si>
    <t>S03257</t>
  </si>
  <si>
    <t>S03258</t>
  </si>
  <si>
    <t>S03259</t>
  </si>
  <si>
    <t>S03260</t>
  </si>
  <si>
    <t>S03261</t>
  </si>
  <si>
    <t>S03262</t>
  </si>
  <si>
    <t>S03263</t>
  </si>
  <si>
    <t>S03264</t>
  </si>
  <si>
    <t>S03265</t>
  </si>
  <si>
    <t>S03266</t>
  </si>
  <si>
    <t>S03267</t>
  </si>
  <si>
    <t>S03268</t>
  </si>
  <si>
    <t>S03269</t>
  </si>
  <si>
    <t>S03270</t>
  </si>
  <si>
    <t>S03271</t>
  </si>
  <si>
    <t>S03272</t>
  </si>
  <si>
    <t>S03273</t>
  </si>
  <si>
    <t>S03274</t>
  </si>
  <si>
    <t>S03275</t>
  </si>
  <si>
    <t>S03276</t>
  </si>
  <si>
    <t>S03277</t>
  </si>
  <si>
    <t>S03278</t>
  </si>
  <si>
    <t>S03279</t>
  </si>
  <si>
    <t>S03280</t>
  </si>
  <si>
    <t>S03281</t>
  </si>
  <si>
    <t>S03282</t>
  </si>
  <si>
    <t>S03283</t>
  </si>
  <si>
    <t>S03284</t>
  </si>
  <si>
    <t>S03285</t>
  </si>
  <si>
    <t>S03286</t>
  </si>
  <si>
    <t>S03287</t>
  </si>
  <si>
    <t>S03288</t>
  </si>
  <si>
    <t>S03289</t>
  </si>
  <si>
    <t>S03290</t>
  </si>
  <si>
    <t>S03291</t>
  </si>
  <si>
    <t>S03292</t>
  </si>
  <si>
    <t>S03293</t>
  </si>
  <si>
    <t>S03294</t>
  </si>
  <si>
    <t>S03295</t>
  </si>
  <si>
    <t>S03296</t>
  </si>
  <si>
    <t>S03297</t>
  </si>
  <si>
    <t>S03298</t>
  </si>
  <si>
    <t>S03299</t>
  </si>
  <si>
    <t>S03300</t>
  </si>
  <si>
    <t>S03301</t>
  </si>
  <si>
    <t>S03302</t>
  </si>
  <si>
    <t>S03303</t>
  </si>
  <si>
    <t>S03304</t>
  </si>
  <si>
    <t>S03305</t>
  </si>
  <si>
    <t>S03306</t>
  </si>
  <si>
    <t>S03307</t>
  </si>
  <si>
    <t>S03308</t>
  </si>
  <si>
    <t>S03309</t>
  </si>
  <si>
    <t>S03310</t>
  </si>
  <si>
    <t>S03311</t>
  </si>
  <si>
    <t>S03312</t>
  </si>
  <si>
    <t>S03313</t>
  </si>
  <si>
    <t>S03314</t>
  </si>
  <si>
    <t>S03315</t>
  </si>
  <si>
    <t>S03316</t>
  </si>
  <si>
    <t>S03317</t>
  </si>
  <si>
    <t>S03318</t>
  </si>
  <si>
    <t>S03319</t>
  </si>
  <si>
    <t>S03320</t>
  </si>
  <si>
    <t>S03321</t>
  </si>
  <si>
    <t>S03322</t>
  </si>
  <si>
    <t>S03323</t>
  </si>
  <si>
    <t>S03324</t>
  </si>
  <si>
    <t>S03325</t>
  </si>
  <si>
    <t>S03326</t>
  </si>
  <si>
    <t>S03327</t>
  </si>
  <si>
    <t>S03328</t>
  </si>
  <si>
    <t>S03329</t>
  </si>
  <si>
    <t>S03330</t>
  </si>
  <si>
    <t>S03331</t>
  </si>
  <si>
    <t>S03332</t>
  </si>
  <si>
    <t>S03333</t>
  </si>
  <si>
    <t>S03334</t>
  </si>
  <si>
    <t>S03335</t>
  </si>
  <si>
    <t>S03336</t>
  </si>
  <si>
    <t>S03337</t>
  </si>
  <si>
    <t>S03338</t>
  </si>
  <si>
    <t>S03339</t>
  </si>
  <si>
    <t>S03340</t>
  </si>
  <si>
    <t>S03341</t>
  </si>
  <si>
    <t>S03342</t>
  </si>
  <si>
    <t>S03343</t>
  </si>
  <si>
    <t>S03344</t>
  </si>
  <si>
    <t>S03345</t>
  </si>
  <si>
    <t>S03346</t>
  </si>
  <si>
    <t>S03347</t>
  </si>
  <si>
    <t>S03348</t>
  </si>
  <si>
    <t>S03349</t>
  </si>
  <si>
    <t>S03350</t>
  </si>
  <si>
    <t>S03351</t>
  </si>
  <si>
    <t>S03352</t>
  </si>
  <si>
    <t>S03353</t>
  </si>
  <si>
    <t>S03354</t>
  </si>
  <si>
    <t>S03355</t>
  </si>
  <si>
    <t>S03356</t>
  </si>
  <si>
    <t>S03357</t>
  </si>
  <si>
    <t>S03358</t>
  </si>
  <si>
    <t>S03359</t>
  </si>
  <si>
    <t>S03360</t>
  </si>
  <si>
    <t>S03361</t>
  </si>
  <si>
    <t>S03362</t>
  </si>
  <si>
    <t>S03363</t>
  </si>
  <si>
    <t>S03364</t>
  </si>
  <si>
    <t>S03365</t>
  </si>
  <si>
    <t>S03366</t>
  </si>
  <si>
    <t>S03367</t>
  </si>
  <si>
    <t>S03368</t>
  </si>
  <si>
    <t>S03369</t>
  </si>
  <si>
    <t>S03370</t>
  </si>
  <si>
    <t>S03371</t>
  </si>
  <si>
    <t>S03372</t>
  </si>
  <si>
    <t>S03373</t>
  </si>
  <si>
    <t>S03374</t>
  </si>
  <si>
    <t>S03375</t>
  </si>
  <si>
    <t>S03376</t>
  </si>
  <si>
    <t>S03377</t>
  </si>
  <si>
    <t>S03378</t>
  </si>
  <si>
    <t>S03379</t>
  </si>
  <si>
    <t>S03380</t>
  </si>
  <si>
    <t>S03381</t>
  </si>
  <si>
    <t>S03382</t>
  </si>
  <si>
    <t>S03383</t>
  </si>
  <si>
    <t>S03384</t>
  </si>
  <si>
    <t>S03385</t>
  </si>
  <si>
    <t>S03386</t>
  </si>
  <si>
    <t>S03387</t>
  </si>
  <si>
    <t>S03388</t>
  </si>
  <si>
    <t>S03389</t>
  </si>
  <si>
    <t>S03390</t>
  </si>
  <si>
    <t>S03391</t>
  </si>
  <si>
    <t>S03392</t>
  </si>
  <si>
    <t>S03393</t>
  </si>
  <si>
    <t>S03394</t>
  </si>
  <si>
    <t>S03395</t>
  </si>
  <si>
    <t>S03396</t>
  </si>
  <si>
    <t>S03397</t>
  </si>
  <si>
    <t>S03398</t>
  </si>
  <si>
    <t>S03399</t>
  </si>
  <si>
    <t>S03400</t>
  </si>
  <si>
    <t>S03401</t>
  </si>
  <si>
    <t>S03402</t>
  </si>
  <si>
    <t>S03403</t>
  </si>
  <si>
    <t>S03404</t>
  </si>
  <si>
    <t>S03405</t>
  </si>
  <si>
    <t>S03406</t>
  </si>
  <si>
    <t>S03407</t>
  </si>
  <si>
    <t>S03408</t>
  </si>
  <si>
    <t>S03409</t>
  </si>
  <si>
    <t>S03410</t>
  </si>
  <si>
    <t>S03411</t>
  </si>
  <si>
    <t>S03412</t>
  </si>
  <si>
    <t>S03413</t>
  </si>
  <si>
    <t>S03414</t>
  </si>
  <si>
    <t>S03415</t>
  </si>
  <si>
    <t>S03416</t>
  </si>
  <si>
    <t>S03417</t>
  </si>
  <si>
    <t>S03418</t>
  </si>
  <si>
    <t>S03419</t>
  </si>
  <si>
    <t>S03420</t>
  </si>
  <si>
    <t>S03421</t>
  </si>
  <si>
    <t>S03422</t>
  </si>
  <si>
    <t>S03423</t>
  </si>
  <si>
    <t>S03424</t>
  </si>
  <si>
    <t>S03425</t>
  </si>
  <si>
    <t>S03426</t>
  </si>
  <si>
    <t>S03427</t>
  </si>
  <si>
    <t>S03428</t>
  </si>
  <si>
    <t>S03429</t>
  </si>
  <si>
    <t>S03430</t>
  </si>
  <si>
    <t>S03431</t>
  </si>
  <si>
    <t>S03432</t>
  </si>
  <si>
    <t>S03433</t>
  </si>
  <si>
    <t>S03434</t>
  </si>
  <si>
    <t>S03435</t>
  </si>
  <si>
    <t>S03436</t>
  </si>
  <si>
    <t>S03437</t>
  </si>
  <si>
    <t>S03438</t>
  </si>
  <si>
    <t>S03439</t>
  </si>
  <si>
    <t>S03440</t>
  </si>
  <si>
    <t>S03441</t>
  </si>
  <si>
    <t>S03442</t>
  </si>
  <si>
    <t>S03443</t>
  </si>
  <si>
    <t>S03444</t>
  </si>
  <si>
    <t>S03445</t>
  </si>
  <si>
    <t>S03446</t>
  </si>
  <si>
    <t>S03447</t>
  </si>
  <si>
    <t>S03448</t>
  </si>
  <si>
    <t>S03449</t>
  </si>
  <si>
    <t>S03450</t>
  </si>
  <si>
    <t>S03451</t>
  </si>
  <si>
    <t>S03452</t>
  </si>
  <si>
    <t>S03453</t>
  </si>
  <si>
    <t>S03454</t>
  </si>
  <si>
    <t>S03455</t>
  </si>
  <si>
    <t>S03456</t>
  </si>
  <si>
    <t>S03457</t>
  </si>
  <si>
    <t>S03458</t>
  </si>
  <si>
    <t>S03459</t>
  </si>
  <si>
    <t>S03460</t>
  </si>
  <si>
    <t>S03461</t>
  </si>
  <si>
    <t>S03462</t>
  </si>
  <si>
    <t>S03463</t>
  </si>
  <si>
    <t>S03464</t>
  </si>
  <si>
    <t>S03465</t>
  </si>
  <si>
    <t>S03466</t>
  </si>
  <si>
    <t>S03467</t>
  </si>
  <si>
    <t>S03468</t>
  </si>
  <si>
    <t>S03469</t>
  </si>
  <si>
    <t>S03470</t>
  </si>
  <si>
    <t>S03471</t>
  </si>
  <si>
    <t>S03472</t>
  </si>
  <si>
    <t>S03473</t>
  </si>
  <si>
    <t>S03474</t>
  </si>
  <si>
    <t>S03475</t>
  </si>
  <si>
    <t>S03476</t>
  </si>
  <si>
    <t>S03477</t>
  </si>
  <si>
    <t>S03478</t>
  </si>
  <si>
    <t>S03479</t>
  </si>
  <si>
    <t>S03480</t>
  </si>
  <si>
    <t>S03481</t>
  </si>
  <si>
    <t>S03482</t>
  </si>
  <si>
    <t>S03483</t>
  </si>
  <si>
    <t>S03484</t>
  </si>
  <si>
    <t>S03485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</si>
</sst>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CFF9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left"/>
    </xf>
    <xf numFmtId="2" fontId="2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/>
    <xf numFmtId="0" fontId="2" fillId="0" borderId="0" xfId="0" quotePrefix="1" applyFont="1"/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1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0" fillId="3" borderId="0" xfId="0" applyFill="1"/>
    <xf numFmtId="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F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1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8.1640625" customWidth="1"/>
    <col min="2" max="2" width="9.5" customWidth="1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3" t="s">
        <v>2</v>
      </c>
      <c r="B2" s="4">
        <v>0.99</v>
      </c>
    </row>
    <row r="3" spans="1:2" ht="15.75" customHeight="1" x14ac:dyDescent="0.15">
      <c r="A3" s="3" t="s">
        <v>3</v>
      </c>
      <c r="B3" s="4">
        <v>3.96</v>
      </c>
    </row>
    <row r="4" spans="1:2" ht="15.75" customHeight="1" x14ac:dyDescent="0.15">
      <c r="A4" s="3" t="s">
        <v>4</v>
      </c>
      <c r="B4" s="4">
        <v>5.94</v>
      </c>
    </row>
    <row r="5" spans="1:2" ht="15.75" customHeight="1" x14ac:dyDescent="0.15">
      <c r="A5" s="3" t="s">
        <v>5</v>
      </c>
      <c r="B5" s="4">
        <v>8.91</v>
      </c>
    </row>
    <row r="6" spans="1:2" ht="15.75" customHeight="1" x14ac:dyDescent="0.15">
      <c r="A6" s="3" t="s">
        <v>6</v>
      </c>
      <c r="B6" s="4">
        <v>13.860000000000001</v>
      </c>
    </row>
    <row r="7" spans="1:2" ht="15.75" customHeight="1" x14ac:dyDescent="0.15">
      <c r="A7" s="3" t="s">
        <v>7</v>
      </c>
      <c r="B7" s="4">
        <v>0.99</v>
      </c>
    </row>
    <row r="8" spans="1:2" ht="15.75" customHeight="1" x14ac:dyDescent="0.15">
      <c r="A8" s="3" t="s">
        <v>8</v>
      </c>
      <c r="B8" s="4">
        <v>1.98</v>
      </c>
    </row>
    <row r="9" spans="1:2" ht="15.75" customHeight="1" x14ac:dyDescent="0.15">
      <c r="A9" s="3" t="s">
        <v>9</v>
      </c>
      <c r="B9" s="4">
        <v>1.98</v>
      </c>
    </row>
    <row r="10" spans="1:2" ht="15.75" customHeight="1" x14ac:dyDescent="0.15">
      <c r="A10" s="3" t="s">
        <v>10</v>
      </c>
      <c r="B10" s="4">
        <v>3.96</v>
      </c>
    </row>
    <row r="11" spans="1:2" ht="15.75" customHeight="1" x14ac:dyDescent="0.15">
      <c r="A11" s="3" t="s">
        <v>11</v>
      </c>
      <c r="B11" s="4">
        <v>5.94</v>
      </c>
    </row>
    <row r="12" spans="1:2" ht="15.75" customHeight="1" x14ac:dyDescent="0.15">
      <c r="A12" s="3" t="s">
        <v>12</v>
      </c>
      <c r="B12" s="4">
        <v>8.91</v>
      </c>
    </row>
    <row r="13" spans="1:2" ht="15.75" customHeight="1" x14ac:dyDescent="0.15">
      <c r="A13" s="3" t="s">
        <v>13</v>
      </c>
      <c r="B13" s="4">
        <v>13.860000000000001</v>
      </c>
    </row>
    <row r="14" spans="1:2" ht="15.75" customHeight="1" x14ac:dyDescent="0.15">
      <c r="A14" s="3" t="s">
        <v>14</v>
      </c>
      <c r="B14" s="4">
        <v>0.99</v>
      </c>
    </row>
    <row r="15" spans="1:2" ht="15.75" customHeight="1" x14ac:dyDescent="0.15">
      <c r="A15" s="3" t="s">
        <v>15</v>
      </c>
      <c r="B15" s="4">
        <v>1.98</v>
      </c>
    </row>
    <row r="16" spans="1:2" ht="15.75" customHeight="1" x14ac:dyDescent="0.15">
      <c r="A16" s="3" t="s">
        <v>16</v>
      </c>
      <c r="B16" s="4">
        <v>1.98</v>
      </c>
    </row>
    <row r="17" spans="1:2" ht="15.75" customHeight="1" x14ac:dyDescent="0.15">
      <c r="A17" s="3" t="s">
        <v>17</v>
      </c>
      <c r="B17" s="4">
        <v>3.96</v>
      </c>
    </row>
    <row r="18" spans="1:2" ht="15.75" customHeight="1" x14ac:dyDescent="0.15">
      <c r="A18" s="3" t="s">
        <v>18</v>
      </c>
      <c r="B18" s="4">
        <v>5.94</v>
      </c>
    </row>
    <row r="19" spans="1:2" ht="15.75" customHeight="1" x14ac:dyDescent="0.15">
      <c r="A19" s="3" t="s">
        <v>19</v>
      </c>
      <c r="B19" s="4">
        <v>8.91</v>
      </c>
    </row>
    <row r="20" spans="1:2" ht="15.75" customHeight="1" x14ac:dyDescent="0.15">
      <c r="A20" s="3" t="s">
        <v>20</v>
      </c>
      <c r="B20" s="4">
        <v>13.860000000000001</v>
      </c>
    </row>
    <row r="21" spans="1:2" ht="15.75" customHeight="1" x14ac:dyDescent="0.15">
      <c r="A21" s="3" t="s">
        <v>21</v>
      </c>
      <c r="B21" s="4">
        <v>0.99</v>
      </c>
    </row>
    <row r="22" spans="1:2" ht="15.75" customHeight="1" x14ac:dyDescent="0.15">
      <c r="A22" s="3" t="s">
        <v>22</v>
      </c>
      <c r="B22" s="4">
        <v>1.98</v>
      </c>
    </row>
    <row r="23" spans="1:2" ht="15.75" customHeight="1" x14ac:dyDescent="0.15">
      <c r="A23" s="3" t="s">
        <v>23</v>
      </c>
      <c r="B23" s="4">
        <v>1.98</v>
      </c>
    </row>
    <row r="24" spans="1:2" ht="15.75" customHeight="1" x14ac:dyDescent="0.15">
      <c r="A24" s="3" t="s">
        <v>24</v>
      </c>
      <c r="B24" s="4">
        <v>3.96</v>
      </c>
    </row>
    <row r="25" spans="1:2" ht="15.75" customHeight="1" x14ac:dyDescent="0.15">
      <c r="A25" s="3" t="s">
        <v>25</v>
      </c>
      <c r="B25" s="4">
        <v>4.95</v>
      </c>
    </row>
    <row r="26" spans="1:2" ht="15.75" customHeight="1" x14ac:dyDescent="0.15">
      <c r="A26" s="3" t="s">
        <v>26</v>
      </c>
      <c r="B26" s="4">
        <v>8.91</v>
      </c>
    </row>
    <row r="27" spans="1:2" ht="15.75" customHeight="1" x14ac:dyDescent="0.15">
      <c r="A27" s="3" t="s">
        <v>27</v>
      </c>
      <c r="B27" s="4">
        <v>13.860000000000001</v>
      </c>
    </row>
    <row r="28" spans="1:2" ht="15.75" customHeight="1" x14ac:dyDescent="0.15">
      <c r="A28" s="3" t="s">
        <v>28</v>
      </c>
      <c r="B28" s="4">
        <v>0.99</v>
      </c>
    </row>
    <row r="29" spans="1:2" ht="15.75" customHeight="1" x14ac:dyDescent="0.15">
      <c r="A29" s="3" t="s">
        <v>29</v>
      </c>
      <c r="B29" s="4">
        <v>1.98</v>
      </c>
    </row>
    <row r="30" spans="1:2" ht="15.75" customHeight="1" x14ac:dyDescent="0.15">
      <c r="A30" s="3" t="s">
        <v>30</v>
      </c>
      <c r="B30" s="4">
        <v>1.98</v>
      </c>
    </row>
    <row r="31" spans="1:2" ht="15.75" customHeight="1" x14ac:dyDescent="0.15">
      <c r="A31" s="3" t="s">
        <v>31</v>
      </c>
      <c r="B31" s="4">
        <v>3.96</v>
      </c>
    </row>
    <row r="32" spans="1:2" ht="15.75" customHeight="1" x14ac:dyDescent="0.15">
      <c r="A32" s="3" t="s">
        <v>32</v>
      </c>
      <c r="B32" s="4">
        <v>5.94</v>
      </c>
    </row>
    <row r="33" spans="1:2" ht="15.75" customHeight="1" x14ac:dyDescent="0.15">
      <c r="A33" s="3" t="s">
        <v>33</v>
      </c>
      <c r="B33" s="4">
        <v>8.91</v>
      </c>
    </row>
    <row r="34" spans="1:2" ht="15.75" customHeight="1" x14ac:dyDescent="0.15">
      <c r="A34" s="3" t="s">
        <v>34</v>
      </c>
      <c r="B34" s="4">
        <v>13.860000000000001</v>
      </c>
    </row>
    <row r="35" spans="1:2" ht="15.75" customHeight="1" x14ac:dyDescent="0.15">
      <c r="A35" s="3" t="s">
        <v>35</v>
      </c>
      <c r="B35" s="4">
        <v>0.99</v>
      </c>
    </row>
    <row r="36" spans="1:2" ht="15.75" customHeight="1" x14ac:dyDescent="0.15">
      <c r="A36" s="3" t="s">
        <v>36</v>
      </c>
      <c r="B36" s="4">
        <v>1.98</v>
      </c>
    </row>
    <row r="37" spans="1:2" ht="15.75" customHeight="1" x14ac:dyDescent="0.15">
      <c r="A37" s="3" t="s">
        <v>37</v>
      </c>
      <c r="B37" s="4">
        <v>1.98</v>
      </c>
    </row>
    <row r="38" spans="1:2" ht="15.75" customHeight="1" x14ac:dyDescent="0.15">
      <c r="A38" s="3" t="s">
        <v>38</v>
      </c>
      <c r="B38" s="4">
        <v>3.96</v>
      </c>
    </row>
    <row r="39" spans="1:2" ht="15.75" customHeight="1" x14ac:dyDescent="0.15">
      <c r="A39" s="3" t="s">
        <v>39</v>
      </c>
      <c r="B39" s="4">
        <v>5.94</v>
      </c>
    </row>
    <row r="40" spans="1:2" ht="15.75" customHeight="1" x14ac:dyDescent="0.15">
      <c r="A40" s="3" t="s">
        <v>40</v>
      </c>
      <c r="B40" s="4">
        <v>8.91</v>
      </c>
    </row>
    <row r="41" spans="1:2" ht="15.75" customHeight="1" x14ac:dyDescent="0.15">
      <c r="A41" s="3" t="s">
        <v>41</v>
      </c>
      <c r="B41" s="4">
        <v>13.860000000000001</v>
      </c>
    </row>
    <row r="42" spans="1:2" ht="15.75" customHeight="1" x14ac:dyDescent="0.15">
      <c r="A42" s="3" t="s">
        <v>42</v>
      </c>
      <c r="B42" s="4">
        <v>0.99</v>
      </c>
    </row>
    <row r="43" spans="1:2" ht="15.75" customHeight="1" x14ac:dyDescent="0.15">
      <c r="A43" s="3" t="s">
        <v>43</v>
      </c>
      <c r="B43" s="4">
        <v>1.98</v>
      </c>
    </row>
    <row r="44" spans="1:2" ht="15.75" customHeight="1" x14ac:dyDescent="0.15">
      <c r="A44" s="3" t="s">
        <v>44</v>
      </c>
      <c r="B44" s="4">
        <v>1.98</v>
      </c>
    </row>
    <row r="45" spans="1:2" ht="15.75" customHeight="1" x14ac:dyDescent="0.15">
      <c r="A45" s="3" t="s">
        <v>45</v>
      </c>
      <c r="B45" s="4">
        <v>3.96</v>
      </c>
    </row>
    <row r="46" spans="1:2" ht="15.75" customHeight="1" x14ac:dyDescent="0.15">
      <c r="A46" s="3" t="s">
        <v>46</v>
      </c>
      <c r="B46" s="4">
        <v>5.94</v>
      </c>
    </row>
    <row r="47" spans="1:2" ht="15.75" customHeight="1" x14ac:dyDescent="0.15">
      <c r="A47" s="3" t="s">
        <v>47</v>
      </c>
      <c r="B47" s="4">
        <v>8.91</v>
      </c>
    </row>
    <row r="48" spans="1:2" ht="15.75" customHeight="1" x14ac:dyDescent="0.15">
      <c r="A48" s="3" t="s">
        <v>48</v>
      </c>
      <c r="B48" s="4">
        <v>13.860000000000001</v>
      </c>
    </row>
    <row r="49" spans="1:2" ht="15.75" customHeight="1" x14ac:dyDescent="0.15">
      <c r="A49" s="3" t="s">
        <v>49</v>
      </c>
      <c r="B49" s="4">
        <v>0.99</v>
      </c>
    </row>
    <row r="50" spans="1:2" ht="13" x14ac:dyDescent="0.15">
      <c r="A50" s="3" t="s">
        <v>50</v>
      </c>
      <c r="B50" s="4">
        <v>1.98</v>
      </c>
    </row>
    <row r="51" spans="1:2" ht="13" x14ac:dyDescent="0.15">
      <c r="A51" s="3" t="s">
        <v>51</v>
      </c>
      <c r="B51" s="4">
        <v>1.98</v>
      </c>
    </row>
    <row r="52" spans="1:2" ht="13" x14ac:dyDescent="0.15">
      <c r="A52" s="3" t="s">
        <v>52</v>
      </c>
      <c r="B52" s="4">
        <v>3.96</v>
      </c>
    </row>
    <row r="53" spans="1:2" ht="13" x14ac:dyDescent="0.15">
      <c r="A53" s="3" t="s">
        <v>53</v>
      </c>
      <c r="B53" s="4">
        <v>5.94</v>
      </c>
    </row>
    <row r="54" spans="1:2" ht="13" x14ac:dyDescent="0.15">
      <c r="A54" s="3" t="s">
        <v>54</v>
      </c>
      <c r="B54" s="4">
        <v>8.91</v>
      </c>
    </row>
    <row r="55" spans="1:2" ht="13" x14ac:dyDescent="0.15">
      <c r="A55" s="3" t="s">
        <v>55</v>
      </c>
      <c r="B55" s="4">
        <v>13.860000000000001</v>
      </c>
    </row>
    <row r="56" spans="1:2" ht="13" x14ac:dyDescent="0.15">
      <c r="A56" s="3" t="s">
        <v>56</v>
      </c>
      <c r="B56" s="4">
        <v>0.99</v>
      </c>
    </row>
    <row r="57" spans="1:2" ht="13" x14ac:dyDescent="0.15">
      <c r="A57" s="3" t="s">
        <v>57</v>
      </c>
      <c r="B57" s="4">
        <v>1.98</v>
      </c>
    </row>
    <row r="58" spans="1:2" ht="13" x14ac:dyDescent="0.15">
      <c r="A58" s="3" t="s">
        <v>58</v>
      </c>
      <c r="B58" s="4">
        <v>1.98</v>
      </c>
    </row>
    <row r="59" spans="1:2" ht="13" x14ac:dyDescent="0.15">
      <c r="A59" s="3" t="s">
        <v>59</v>
      </c>
      <c r="B59" s="4">
        <v>3.96</v>
      </c>
    </row>
    <row r="60" spans="1:2" ht="13" x14ac:dyDescent="0.15">
      <c r="A60" s="3" t="s">
        <v>60</v>
      </c>
      <c r="B60" s="4">
        <v>5.94</v>
      </c>
    </row>
    <row r="61" spans="1:2" ht="13" x14ac:dyDescent="0.15">
      <c r="A61" s="3" t="s">
        <v>61</v>
      </c>
      <c r="B61" s="4">
        <v>8.91</v>
      </c>
    </row>
    <row r="62" spans="1:2" ht="13" x14ac:dyDescent="0.15">
      <c r="A62" s="3" t="s">
        <v>62</v>
      </c>
      <c r="B62" s="4">
        <v>13.860000000000001</v>
      </c>
    </row>
    <row r="63" spans="1:2" ht="13" x14ac:dyDescent="0.15">
      <c r="A63" s="3" t="s">
        <v>63</v>
      </c>
      <c r="B63" s="4">
        <v>0.99</v>
      </c>
    </row>
    <row r="64" spans="1:2" ht="13" x14ac:dyDescent="0.15">
      <c r="A64" s="3" t="s">
        <v>64</v>
      </c>
      <c r="B64" s="4">
        <v>1.98</v>
      </c>
    </row>
    <row r="65" spans="1:2" ht="13" x14ac:dyDescent="0.15">
      <c r="A65" s="3" t="s">
        <v>65</v>
      </c>
      <c r="B65" s="4">
        <v>1.98</v>
      </c>
    </row>
    <row r="66" spans="1:2" ht="13" x14ac:dyDescent="0.15">
      <c r="A66" s="3" t="s">
        <v>66</v>
      </c>
      <c r="B66" s="4">
        <v>3.96</v>
      </c>
    </row>
    <row r="67" spans="1:2" ht="13" x14ac:dyDescent="0.15">
      <c r="A67" s="3" t="s">
        <v>67</v>
      </c>
      <c r="B67" s="4">
        <v>5.94</v>
      </c>
    </row>
    <row r="68" spans="1:2" ht="13" x14ac:dyDescent="0.15">
      <c r="A68" s="3" t="s">
        <v>68</v>
      </c>
      <c r="B68" s="4">
        <v>8.91</v>
      </c>
    </row>
    <row r="69" spans="1:2" ht="13" x14ac:dyDescent="0.15">
      <c r="A69" s="3" t="s">
        <v>69</v>
      </c>
      <c r="B69" s="4">
        <v>13.860000000000001</v>
      </c>
    </row>
    <row r="70" spans="1:2" ht="13" x14ac:dyDescent="0.15">
      <c r="A70" s="3" t="s">
        <v>70</v>
      </c>
      <c r="B70" s="4">
        <v>0.99</v>
      </c>
    </row>
    <row r="71" spans="1:2" ht="13" x14ac:dyDescent="0.15">
      <c r="A71" s="3" t="s">
        <v>71</v>
      </c>
      <c r="B71" s="4">
        <v>1.98</v>
      </c>
    </row>
    <row r="72" spans="1:2" ht="13" x14ac:dyDescent="0.15">
      <c r="A72" s="3" t="s">
        <v>72</v>
      </c>
      <c r="B72" s="4">
        <v>1.98</v>
      </c>
    </row>
    <row r="73" spans="1:2" ht="13" x14ac:dyDescent="0.15">
      <c r="A73" s="3" t="s">
        <v>73</v>
      </c>
      <c r="B73" s="4">
        <v>3.96</v>
      </c>
    </row>
    <row r="74" spans="1:2" ht="13" x14ac:dyDescent="0.15">
      <c r="A74" s="3" t="s">
        <v>74</v>
      </c>
      <c r="B74" s="4">
        <v>5.94</v>
      </c>
    </row>
    <row r="75" spans="1:2" ht="13" x14ac:dyDescent="0.15">
      <c r="A75" s="3" t="s">
        <v>75</v>
      </c>
      <c r="B75" s="4">
        <v>8.91</v>
      </c>
    </row>
    <row r="76" spans="1:2" ht="13" x14ac:dyDescent="0.15">
      <c r="A76" s="3" t="s">
        <v>76</v>
      </c>
      <c r="B76" s="4">
        <v>13.860000000000001</v>
      </c>
    </row>
    <row r="77" spans="1:2" ht="13" x14ac:dyDescent="0.15">
      <c r="A77" s="3" t="s">
        <v>77</v>
      </c>
      <c r="B77" s="4">
        <v>0.99</v>
      </c>
    </row>
    <row r="78" spans="1:2" ht="13" x14ac:dyDescent="0.15">
      <c r="A78" s="3" t="s">
        <v>78</v>
      </c>
      <c r="B78" s="4">
        <v>1.98</v>
      </c>
    </row>
    <row r="79" spans="1:2" ht="13" x14ac:dyDescent="0.15">
      <c r="A79" s="3" t="s">
        <v>79</v>
      </c>
      <c r="B79" s="4">
        <v>1.98</v>
      </c>
    </row>
    <row r="80" spans="1:2" ht="13" x14ac:dyDescent="0.15">
      <c r="A80" s="3" t="s">
        <v>80</v>
      </c>
      <c r="B80" s="4">
        <v>2.9699999999999998</v>
      </c>
    </row>
    <row r="81" spans="1:2" ht="13" x14ac:dyDescent="0.15">
      <c r="A81" s="3" t="s">
        <v>81</v>
      </c>
      <c r="B81" s="4">
        <v>5.94</v>
      </c>
    </row>
    <row r="82" spans="1:2" ht="13" x14ac:dyDescent="0.15">
      <c r="A82" s="3" t="s">
        <v>82</v>
      </c>
      <c r="B82" s="4">
        <v>8.91</v>
      </c>
    </row>
    <row r="83" spans="1:2" ht="13" x14ac:dyDescent="0.15">
      <c r="A83" s="3" t="s">
        <v>83</v>
      </c>
      <c r="B83" s="4">
        <v>13.860000000000001</v>
      </c>
    </row>
    <row r="84" spans="1:2" ht="13" x14ac:dyDescent="0.15">
      <c r="A84" s="3" t="s">
        <v>84</v>
      </c>
      <c r="B84" s="4">
        <v>0.99</v>
      </c>
    </row>
    <row r="85" spans="1:2" ht="13" x14ac:dyDescent="0.15">
      <c r="A85" s="3" t="s">
        <v>85</v>
      </c>
      <c r="B85" s="4">
        <v>1.98</v>
      </c>
    </row>
    <row r="86" spans="1:2" ht="13" x14ac:dyDescent="0.15">
      <c r="A86" s="3" t="s">
        <v>86</v>
      </c>
      <c r="B86" s="4">
        <v>1.98</v>
      </c>
    </row>
    <row r="87" spans="1:2" ht="13" x14ac:dyDescent="0.15">
      <c r="A87" s="3" t="s">
        <v>87</v>
      </c>
      <c r="B87" s="4">
        <v>3.96</v>
      </c>
    </row>
    <row r="88" spans="1:2" ht="13" x14ac:dyDescent="0.15">
      <c r="A88" s="3" t="s">
        <v>88</v>
      </c>
      <c r="B88" s="4">
        <v>6.94</v>
      </c>
    </row>
    <row r="89" spans="1:2" ht="13" x14ac:dyDescent="0.15">
      <c r="A89" s="3" t="s">
        <v>89</v>
      </c>
      <c r="B89" s="4">
        <v>17.91</v>
      </c>
    </row>
    <row r="90" spans="1:2" ht="13" x14ac:dyDescent="0.15">
      <c r="A90" s="3" t="s">
        <v>90</v>
      </c>
      <c r="B90" s="4">
        <v>18.859999999999996</v>
      </c>
    </row>
    <row r="91" spans="1:2" ht="13" x14ac:dyDescent="0.15">
      <c r="A91" s="3" t="s">
        <v>91</v>
      </c>
      <c r="B91" s="4">
        <v>0.99</v>
      </c>
    </row>
    <row r="92" spans="1:2" ht="13" x14ac:dyDescent="0.15">
      <c r="A92" s="3" t="s">
        <v>92</v>
      </c>
      <c r="B92" s="4">
        <v>1.98</v>
      </c>
    </row>
    <row r="93" spans="1:2" ht="13" x14ac:dyDescent="0.15">
      <c r="A93" s="3" t="s">
        <v>93</v>
      </c>
      <c r="B93" s="4">
        <v>1.98</v>
      </c>
    </row>
    <row r="94" spans="1:2" ht="13" x14ac:dyDescent="0.15">
      <c r="A94" s="3" t="s">
        <v>94</v>
      </c>
      <c r="B94" s="4">
        <v>3.96</v>
      </c>
    </row>
    <row r="95" spans="1:2" ht="13" x14ac:dyDescent="0.15">
      <c r="A95" s="3" t="s">
        <v>95</v>
      </c>
      <c r="B95" s="4">
        <v>5.94</v>
      </c>
    </row>
    <row r="96" spans="1:2" ht="13" x14ac:dyDescent="0.15">
      <c r="A96" s="3" t="s">
        <v>96</v>
      </c>
      <c r="B96" s="4">
        <v>8.91</v>
      </c>
    </row>
    <row r="97" spans="1:2" ht="13" x14ac:dyDescent="0.15">
      <c r="A97" s="3" t="s">
        <v>97</v>
      </c>
      <c r="B97" s="4">
        <v>21.859999999999996</v>
      </c>
    </row>
    <row r="98" spans="1:2" ht="13" x14ac:dyDescent="0.15">
      <c r="A98" s="3" t="s">
        <v>98</v>
      </c>
      <c r="B98" s="4">
        <v>1.99</v>
      </c>
    </row>
    <row r="99" spans="1:2" ht="13" x14ac:dyDescent="0.15">
      <c r="A99" s="3" t="s">
        <v>99</v>
      </c>
      <c r="B99" s="4">
        <v>3.98</v>
      </c>
    </row>
    <row r="100" spans="1:2" ht="13" x14ac:dyDescent="0.15">
      <c r="A100" s="3" t="s">
        <v>100</v>
      </c>
      <c r="B100" s="4">
        <v>3.98</v>
      </c>
    </row>
    <row r="101" spans="1:2" ht="13" x14ac:dyDescent="0.15">
      <c r="A101" s="3" t="s">
        <v>101</v>
      </c>
      <c r="B101" s="4">
        <v>3.96</v>
      </c>
    </row>
    <row r="102" spans="1:2" ht="13" x14ac:dyDescent="0.15">
      <c r="A102" s="3" t="s">
        <v>102</v>
      </c>
      <c r="B102" s="4">
        <v>5.94</v>
      </c>
    </row>
    <row r="103" spans="1:2" ht="13" x14ac:dyDescent="0.15">
      <c r="A103" s="3" t="s">
        <v>103</v>
      </c>
      <c r="B103" s="4">
        <v>9.91</v>
      </c>
    </row>
    <row r="104" spans="1:2" ht="13" x14ac:dyDescent="0.15">
      <c r="A104" s="3" t="s">
        <v>104</v>
      </c>
      <c r="B104" s="4">
        <v>15.860000000000001</v>
      </c>
    </row>
    <row r="105" spans="1:2" ht="13" x14ac:dyDescent="0.15">
      <c r="A105" s="3" t="s">
        <v>105</v>
      </c>
      <c r="B105" s="4">
        <v>0.99</v>
      </c>
    </row>
    <row r="106" spans="1:2" ht="13" x14ac:dyDescent="0.15">
      <c r="A106" s="3" t="s">
        <v>106</v>
      </c>
      <c r="B106" s="4">
        <v>1.98</v>
      </c>
    </row>
    <row r="107" spans="1:2" ht="13" x14ac:dyDescent="0.15">
      <c r="A107" s="3" t="s">
        <v>107</v>
      </c>
      <c r="B107" s="4">
        <v>1.98</v>
      </c>
    </row>
    <row r="108" spans="1:2" ht="13" x14ac:dyDescent="0.15">
      <c r="A108" s="3" t="s">
        <v>108</v>
      </c>
      <c r="B108" s="4">
        <v>3.96</v>
      </c>
    </row>
    <row r="109" spans="1:2" ht="13" x14ac:dyDescent="0.15">
      <c r="A109" s="3" t="s">
        <v>109</v>
      </c>
      <c r="B109" s="4">
        <v>5.94</v>
      </c>
    </row>
    <row r="110" spans="1:2" ht="13" x14ac:dyDescent="0.15">
      <c r="A110" s="3" t="s">
        <v>110</v>
      </c>
      <c r="B110" s="4">
        <v>8.91</v>
      </c>
    </row>
    <row r="111" spans="1:2" ht="13" x14ac:dyDescent="0.15">
      <c r="A111" s="3" t="s">
        <v>111</v>
      </c>
      <c r="B111" s="4">
        <v>12.870000000000001</v>
      </c>
    </row>
    <row r="112" spans="1:2" ht="13" x14ac:dyDescent="0.15">
      <c r="A112" s="3" t="s">
        <v>112</v>
      </c>
      <c r="B112" s="4">
        <v>0.99</v>
      </c>
    </row>
    <row r="113" spans="1:2" ht="13" x14ac:dyDescent="0.15">
      <c r="A113" s="3" t="s">
        <v>113</v>
      </c>
      <c r="B113" s="4">
        <v>1.98</v>
      </c>
    </row>
    <row r="114" spans="1:2" ht="13" x14ac:dyDescent="0.15">
      <c r="A114" s="3" t="s">
        <v>114</v>
      </c>
      <c r="B114" s="4">
        <v>1.98</v>
      </c>
    </row>
    <row r="115" spans="1:2" ht="13" x14ac:dyDescent="0.15">
      <c r="A115" s="3" t="s">
        <v>115</v>
      </c>
      <c r="B115" s="4">
        <v>3.96</v>
      </c>
    </row>
    <row r="116" spans="1:2" ht="13" x14ac:dyDescent="0.15">
      <c r="A116" s="3" t="s">
        <v>116</v>
      </c>
      <c r="B116" s="4">
        <v>5.94</v>
      </c>
    </row>
    <row r="117" spans="1:2" ht="13" x14ac:dyDescent="0.15">
      <c r="A117" s="3" t="s">
        <v>117</v>
      </c>
      <c r="B117" s="4">
        <v>8.91</v>
      </c>
    </row>
    <row r="118" spans="1:2" ht="13" x14ac:dyDescent="0.15">
      <c r="A118" s="3" t="s">
        <v>118</v>
      </c>
      <c r="B118" s="4">
        <v>13.860000000000001</v>
      </c>
    </row>
    <row r="119" spans="1:2" ht="13" x14ac:dyDescent="0.15">
      <c r="A119" s="3" t="s">
        <v>119</v>
      </c>
      <c r="B119" s="4">
        <v>0.99</v>
      </c>
    </row>
    <row r="120" spans="1:2" ht="13" x14ac:dyDescent="0.15">
      <c r="A120" s="3" t="s">
        <v>120</v>
      </c>
      <c r="B120" s="4">
        <v>1.98</v>
      </c>
    </row>
    <row r="121" spans="1:2" ht="13" x14ac:dyDescent="0.15">
      <c r="A121" s="3" t="s">
        <v>121</v>
      </c>
      <c r="B121" s="4">
        <v>1.98</v>
      </c>
    </row>
    <row r="122" spans="1:2" ht="13" x14ac:dyDescent="0.15">
      <c r="A122" s="3" t="s">
        <v>122</v>
      </c>
      <c r="B122" s="4">
        <v>3.96</v>
      </c>
    </row>
    <row r="123" spans="1:2" ht="13" x14ac:dyDescent="0.15">
      <c r="A123" s="3" t="s">
        <v>123</v>
      </c>
      <c r="B123" s="4">
        <v>5.94</v>
      </c>
    </row>
    <row r="124" spans="1:2" ht="13" x14ac:dyDescent="0.15">
      <c r="A124" s="3" t="s">
        <v>124</v>
      </c>
      <c r="B124" s="4">
        <v>8.91</v>
      </c>
    </row>
    <row r="125" spans="1:2" ht="13" x14ac:dyDescent="0.15">
      <c r="A125" s="3" t="s">
        <v>125</v>
      </c>
      <c r="B125" s="4">
        <v>13.860000000000001</v>
      </c>
    </row>
    <row r="126" spans="1:2" ht="13" x14ac:dyDescent="0.15">
      <c r="A126" s="3" t="s">
        <v>126</v>
      </c>
      <c r="B126" s="4">
        <v>0.99</v>
      </c>
    </row>
    <row r="127" spans="1:2" ht="13" x14ac:dyDescent="0.15">
      <c r="A127" s="3" t="s">
        <v>127</v>
      </c>
      <c r="B127" s="4">
        <v>1.98</v>
      </c>
    </row>
    <row r="128" spans="1:2" ht="13" x14ac:dyDescent="0.15">
      <c r="A128" s="3" t="s">
        <v>128</v>
      </c>
      <c r="B128" s="4">
        <v>1.98</v>
      </c>
    </row>
    <row r="129" spans="1:2" ht="13" x14ac:dyDescent="0.15">
      <c r="A129" s="3" t="s">
        <v>129</v>
      </c>
      <c r="B129" s="4">
        <v>3.96</v>
      </c>
    </row>
    <row r="130" spans="1:2" ht="13" x14ac:dyDescent="0.15">
      <c r="A130" s="3" t="s">
        <v>130</v>
      </c>
      <c r="B130" s="4">
        <v>5.94</v>
      </c>
    </row>
    <row r="131" spans="1:2" ht="13" x14ac:dyDescent="0.15">
      <c r="A131" s="3" t="s">
        <v>131</v>
      </c>
      <c r="B131" s="4">
        <v>8.91</v>
      </c>
    </row>
    <row r="132" spans="1:2" ht="13" x14ac:dyDescent="0.15">
      <c r="A132" s="3" t="s">
        <v>132</v>
      </c>
      <c r="B132" s="4">
        <v>13.860000000000001</v>
      </c>
    </row>
    <row r="133" spans="1:2" ht="13" x14ac:dyDescent="0.15">
      <c r="A133" s="3" t="s">
        <v>133</v>
      </c>
      <c r="B133" s="4">
        <v>0.99</v>
      </c>
    </row>
    <row r="134" spans="1:2" ht="13" x14ac:dyDescent="0.15">
      <c r="A134" s="3" t="s">
        <v>134</v>
      </c>
      <c r="B134" s="4">
        <v>1.98</v>
      </c>
    </row>
    <row r="135" spans="1:2" ht="13" x14ac:dyDescent="0.15">
      <c r="A135" s="3" t="s">
        <v>135</v>
      </c>
      <c r="B135" s="4">
        <v>1.98</v>
      </c>
    </row>
    <row r="136" spans="1:2" ht="13" x14ac:dyDescent="0.15">
      <c r="A136" s="3" t="s">
        <v>136</v>
      </c>
      <c r="B136" s="4">
        <v>3.96</v>
      </c>
    </row>
    <row r="137" spans="1:2" ht="13" x14ac:dyDescent="0.15">
      <c r="A137" s="3" t="s">
        <v>137</v>
      </c>
      <c r="B137" s="4">
        <v>5.94</v>
      </c>
    </row>
    <row r="138" spans="1:2" ht="13" x14ac:dyDescent="0.15">
      <c r="A138" s="3" t="s">
        <v>138</v>
      </c>
      <c r="B138" s="4">
        <v>8.91</v>
      </c>
    </row>
    <row r="139" spans="1:2" ht="13" x14ac:dyDescent="0.15">
      <c r="A139" s="3" t="s">
        <v>139</v>
      </c>
      <c r="B139" s="4">
        <v>13.860000000000001</v>
      </c>
    </row>
    <row r="140" spans="1:2" ht="13" x14ac:dyDescent="0.15">
      <c r="A140" s="3" t="s">
        <v>140</v>
      </c>
      <c r="B140" s="4">
        <v>0.99</v>
      </c>
    </row>
    <row r="141" spans="1:2" ht="13" x14ac:dyDescent="0.15">
      <c r="A141" s="3" t="s">
        <v>141</v>
      </c>
      <c r="B141" s="4">
        <v>1.98</v>
      </c>
    </row>
    <row r="142" spans="1:2" ht="13" x14ac:dyDescent="0.15">
      <c r="A142" s="3" t="s">
        <v>142</v>
      </c>
      <c r="B142" s="4">
        <v>1.98</v>
      </c>
    </row>
    <row r="143" spans="1:2" ht="13" x14ac:dyDescent="0.15">
      <c r="A143" s="3" t="s">
        <v>143</v>
      </c>
      <c r="B143" s="4">
        <v>3.96</v>
      </c>
    </row>
    <row r="144" spans="1:2" ht="13" x14ac:dyDescent="0.15">
      <c r="A144" s="3" t="s">
        <v>144</v>
      </c>
      <c r="B144" s="4">
        <v>4.95</v>
      </c>
    </row>
    <row r="145" spans="1:2" ht="13" x14ac:dyDescent="0.15">
      <c r="A145" s="3" t="s">
        <v>145</v>
      </c>
      <c r="B145" s="4">
        <v>8.91</v>
      </c>
    </row>
    <row r="146" spans="1:2" ht="13" x14ac:dyDescent="0.15">
      <c r="A146" s="3" t="s">
        <v>146</v>
      </c>
      <c r="B146" s="4">
        <v>13.860000000000001</v>
      </c>
    </row>
    <row r="147" spans="1:2" ht="13" x14ac:dyDescent="0.15">
      <c r="A147" s="3" t="s">
        <v>147</v>
      </c>
      <c r="B147" s="4">
        <v>0.99</v>
      </c>
    </row>
    <row r="148" spans="1:2" ht="13" x14ac:dyDescent="0.15">
      <c r="A148" s="3" t="s">
        <v>148</v>
      </c>
      <c r="B148" s="4">
        <v>1.98</v>
      </c>
    </row>
    <row r="149" spans="1:2" ht="13" x14ac:dyDescent="0.15">
      <c r="A149" s="3" t="s">
        <v>149</v>
      </c>
      <c r="B149" s="4">
        <v>1.98</v>
      </c>
    </row>
    <row r="150" spans="1:2" ht="13" x14ac:dyDescent="0.15">
      <c r="A150" s="3" t="s">
        <v>150</v>
      </c>
      <c r="B150" s="4">
        <v>3.96</v>
      </c>
    </row>
    <row r="151" spans="1:2" ht="13" x14ac:dyDescent="0.15">
      <c r="A151" s="3" t="s">
        <v>151</v>
      </c>
      <c r="B151" s="4">
        <v>5.94</v>
      </c>
    </row>
    <row r="152" spans="1:2" ht="13" x14ac:dyDescent="0.15">
      <c r="A152" s="3" t="s">
        <v>152</v>
      </c>
      <c r="B152" s="4">
        <v>8.91</v>
      </c>
    </row>
    <row r="153" spans="1:2" ht="13" x14ac:dyDescent="0.15">
      <c r="A153" s="3" t="s">
        <v>153</v>
      </c>
      <c r="B153" s="4">
        <v>13.860000000000001</v>
      </c>
    </row>
    <row r="154" spans="1:2" ht="13" x14ac:dyDescent="0.15">
      <c r="A154" s="3" t="s">
        <v>154</v>
      </c>
      <c r="B154" s="4">
        <v>0.99</v>
      </c>
    </row>
    <row r="155" spans="1:2" ht="13" x14ac:dyDescent="0.15">
      <c r="A155" s="3" t="s">
        <v>155</v>
      </c>
      <c r="B155" s="4">
        <v>1.98</v>
      </c>
    </row>
    <row r="156" spans="1:2" ht="13" x14ac:dyDescent="0.15">
      <c r="A156" s="3" t="s">
        <v>156</v>
      </c>
      <c r="B156" s="4">
        <v>1.98</v>
      </c>
    </row>
    <row r="157" spans="1:2" ht="13" x14ac:dyDescent="0.15">
      <c r="A157" s="3" t="s">
        <v>157</v>
      </c>
      <c r="B157" s="4">
        <v>3.96</v>
      </c>
    </row>
    <row r="158" spans="1:2" ht="13" x14ac:dyDescent="0.15">
      <c r="A158" s="3" t="s">
        <v>158</v>
      </c>
      <c r="B158" s="4">
        <v>5.94</v>
      </c>
    </row>
    <row r="159" spans="1:2" ht="13" x14ac:dyDescent="0.15">
      <c r="A159" s="3" t="s">
        <v>159</v>
      </c>
      <c r="B159" s="4">
        <v>8.91</v>
      </c>
    </row>
    <row r="160" spans="1:2" ht="13" x14ac:dyDescent="0.15">
      <c r="A160" s="3" t="s">
        <v>160</v>
      </c>
      <c r="B160" s="4">
        <v>13.860000000000001</v>
      </c>
    </row>
    <row r="161" spans="1:2" ht="13" x14ac:dyDescent="0.15">
      <c r="A161" s="3" t="s">
        <v>161</v>
      </c>
      <c r="B161" s="4">
        <v>0.99</v>
      </c>
    </row>
    <row r="162" spans="1:2" ht="13" x14ac:dyDescent="0.15">
      <c r="A162" s="3" t="s">
        <v>162</v>
      </c>
      <c r="B162" s="4">
        <v>1.98</v>
      </c>
    </row>
    <row r="163" spans="1:2" ht="13" x14ac:dyDescent="0.15">
      <c r="A163" s="3" t="s">
        <v>163</v>
      </c>
      <c r="B163" s="4">
        <v>1.98</v>
      </c>
    </row>
    <row r="164" spans="1:2" ht="13" x14ac:dyDescent="0.15">
      <c r="A164" s="3" t="s">
        <v>164</v>
      </c>
      <c r="B164" s="4">
        <v>2.9699999999999998</v>
      </c>
    </row>
    <row r="165" spans="1:2" ht="13" x14ac:dyDescent="0.15">
      <c r="A165" s="3" t="s">
        <v>165</v>
      </c>
      <c r="B165" s="4">
        <v>5.94</v>
      </c>
    </row>
    <row r="166" spans="1:2" ht="13" x14ac:dyDescent="0.15">
      <c r="A166" s="3" t="s">
        <v>166</v>
      </c>
      <c r="B166" s="4">
        <v>8.91</v>
      </c>
    </row>
    <row r="167" spans="1:2" ht="13" x14ac:dyDescent="0.15">
      <c r="A167" s="3" t="s">
        <v>167</v>
      </c>
      <c r="B167" s="4">
        <v>13.860000000000001</v>
      </c>
    </row>
    <row r="168" spans="1:2" ht="13" x14ac:dyDescent="0.15">
      <c r="A168" s="3" t="s">
        <v>168</v>
      </c>
      <c r="B168" s="4">
        <v>0.99</v>
      </c>
    </row>
    <row r="169" spans="1:2" ht="13" x14ac:dyDescent="0.15">
      <c r="A169" s="3" t="s">
        <v>169</v>
      </c>
      <c r="B169" s="4">
        <v>1.98</v>
      </c>
    </row>
    <row r="170" spans="1:2" ht="13" x14ac:dyDescent="0.15">
      <c r="A170" s="3" t="s">
        <v>170</v>
      </c>
      <c r="B170" s="4">
        <v>1.98</v>
      </c>
    </row>
    <row r="171" spans="1:2" ht="13" x14ac:dyDescent="0.15">
      <c r="A171" s="3" t="s">
        <v>171</v>
      </c>
      <c r="B171" s="4">
        <v>3.96</v>
      </c>
    </row>
    <row r="172" spans="1:2" ht="13" x14ac:dyDescent="0.15">
      <c r="A172" s="3" t="s">
        <v>172</v>
      </c>
      <c r="B172" s="4">
        <v>5.94</v>
      </c>
    </row>
    <row r="173" spans="1:2" ht="13" x14ac:dyDescent="0.15">
      <c r="A173" s="3" t="s">
        <v>173</v>
      </c>
      <c r="B173" s="4">
        <v>8.91</v>
      </c>
    </row>
    <row r="174" spans="1:2" ht="13" x14ac:dyDescent="0.15">
      <c r="A174" s="3" t="s">
        <v>174</v>
      </c>
      <c r="B174" s="4">
        <v>12.870000000000001</v>
      </c>
    </row>
    <row r="175" spans="1:2" ht="13" x14ac:dyDescent="0.15">
      <c r="A175" s="3" t="s">
        <v>175</v>
      </c>
      <c r="B175" s="4">
        <v>0.99</v>
      </c>
    </row>
    <row r="176" spans="1:2" ht="13" x14ac:dyDescent="0.15">
      <c r="A176" s="3" t="s">
        <v>176</v>
      </c>
      <c r="B176" s="4">
        <v>1.98</v>
      </c>
    </row>
    <row r="177" spans="1:2" ht="13" x14ac:dyDescent="0.15">
      <c r="A177" s="3" t="s">
        <v>177</v>
      </c>
      <c r="B177" s="4">
        <v>1.98</v>
      </c>
    </row>
    <row r="178" spans="1:2" ht="13" x14ac:dyDescent="0.15">
      <c r="A178" s="3" t="s">
        <v>178</v>
      </c>
      <c r="B178" s="4">
        <v>3.96</v>
      </c>
    </row>
    <row r="179" spans="1:2" ht="13" x14ac:dyDescent="0.15">
      <c r="A179" s="3" t="s">
        <v>179</v>
      </c>
      <c r="B179" s="4">
        <v>5.94</v>
      </c>
    </row>
    <row r="180" spans="1:2" ht="13" x14ac:dyDescent="0.15">
      <c r="A180" s="3" t="s">
        <v>180</v>
      </c>
      <c r="B180" s="4">
        <v>8.91</v>
      </c>
    </row>
    <row r="181" spans="1:2" ht="13" x14ac:dyDescent="0.15">
      <c r="A181" s="3" t="s">
        <v>181</v>
      </c>
      <c r="B181" s="4">
        <v>13.860000000000001</v>
      </c>
    </row>
    <row r="182" spans="1:2" ht="13" x14ac:dyDescent="0.15">
      <c r="A182" s="3" t="s">
        <v>182</v>
      </c>
      <c r="B182" s="4">
        <v>0.99</v>
      </c>
    </row>
    <row r="183" spans="1:2" ht="13" x14ac:dyDescent="0.15">
      <c r="A183" s="3" t="s">
        <v>183</v>
      </c>
      <c r="B183" s="4">
        <v>1.98</v>
      </c>
    </row>
    <row r="184" spans="1:2" ht="13" x14ac:dyDescent="0.15">
      <c r="A184" s="3" t="s">
        <v>184</v>
      </c>
      <c r="B184" s="4">
        <v>1.98</v>
      </c>
    </row>
    <row r="185" spans="1:2" ht="13" x14ac:dyDescent="0.15">
      <c r="A185" s="3" t="s">
        <v>185</v>
      </c>
      <c r="B185" s="4">
        <v>3.96</v>
      </c>
    </row>
    <row r="186" spans="1:2" ht="13" x14ac:dyDescent="0.15">
      <c r="A186" s="3" t="s">
        <v>186</v>
      </c>
      <c r="B186" s="4">
        <v>5.94</v>
      </c>
    </row>
    <row r="187" spans="1:2" ht="13" x14ac:dyDescent="0.15">
      <c r="A187" s="3" t="s">
        <v>187</v>
      </c>
      <c r="B187" s="4">
        <v>8.91</v>
      </c>
    </row>
    <row r="188" spans="1:2" ht="13" x14ac:dyDescent="0.15">
      <c r="A188" s="3" t="s">
        <v>188</v>
      </c>
      <c r="B188" s="4">
        <v>13.860000000000001</v>
      </c>
    </row>
    <row r="189" spans="1:2" ht="13" x14ac:dyDescent="0.15">
      <c r="A189" s="3" t="s">
        <v>189</v>
      </c>
      <c r="B189" s="4">
        <v>0.99</v>
      </c>
    </row>
    <row r="190" spans="1:2" ht="13" x14ac:dyDescent="0.15">
      <c r="A190" s="3" t="s">
        <v>190</v>
      </c>
      <c r="B190" s="4">
        <v>1.98</v>
      </c>
    </row>
    <row r="191" spans="1:2" ht="13" x14ac:dyDescent="0.15">
      <c r="A191" s="3" t="s">
        <v>191</v>
      </c>
      <c r="B191" s="4">
        <v>1.98</v>
      </c>
    </row>
    <row r="192" spans="1:2" ht="13" x14ac:dyDescent="0.15">
      <c r="A192" s="3" t="s">
        <v>192</v>
      </c>
      <c r="B192" s="4">
        <v>3.96</v>
      </c>
    </row>
    <row r="193" spans="1:2" ht="13" x14ac:dyDescent="0.15">
      <c r="A193" s="3" t="s">
        <v>193</v>
      </c>
      <c r="B193" s="4">
        <v>5.94</v>
      </c>
    </row>
    <row r="194" spans="1:2" ht="13" x14ac:dyDescent="0.15">
      <c r="A194" s="3" t="s">
        <v>194</v>
      </c>
      <c r="B194" s="4">
        <v>14.91</v>
      </c>
    </row>
    <row r="195" spans="1:2" ht="13" x14ac:dyDescent="0.15">
      <c r="A195" s="3" t="s">
        <v>195</v>
      </c>
      <c r="B195" s="4">
        <v>21.859999999999992</v>
      </c>
    </row>
    <row r="196" spans="1:2" ht="13" x14ac:dyDescent="0.15">
      <c r="A196" s="3" t="s">
        <v>196</v>
      </c>
      <c r="B196" s="4">
        <v>0.99</v>
      </c>
    </row>
    <row r="197" spans="1:2" ht="13" x14ac:dyDescent="0.15">
      <c r="A197" s="3" t="s">
        <v>197</v>
      </c>
      <c r="B197" s="4">
        <v>1.98</v>
      </c>
    </row>
    <row r="198" spans="1:2" ht="13" x14ac:dyDescent="0.15">
      <c r="A198" s="3" t="s">
        <v>198</v>
      </c>
      <c r="B198" s="4">
        <v>1.98</v>
      </c>
    </row>
    <row r="199" spans="1:2" ht="13" x14ac:dyDescent="0.15">
      <c r="A199" s="3" t="s">
        <v>199</v>
      </c>
      <c r="B199" s="4">
        <v>3.96</v>
      </c>
    </row>
    <row r="200" spans="1:2" ht="13" x14ac:dyDescent="0.15">
      <c r="A200" s="3" t="s">
        <v>200</v>
      </c>
      <c r="B200" s="4">
        <v>5.94</v>
      </c>
    </row>
    <row r="201" spans="1:2" ht="13" x14ac:dyDescent="0.15">
      <c r="A201" s="3" t="s">
        <v>201</v>
      </c>
      <c r="B201" s="4">
        <v>8.91</v>
      </c>
    </row>
    <row r="202" spans="1:2" ht="13" x14ac:dyDescent="0.15">
      <c r="A202" s="3" t="s">
        <v>202</v>
      </c>
      <c r="B202" s="4">
        <v>18.86</v>
      </c>
    </row>
    <row r="203" spans="1:2" ht="13" x14ac:dyDescent="0.15">
      <c r="A203" s="3" t="s">
        <v>203</v>
      </c>
      <c r="B203" s="4">
        <v>1.99</v>
      </c>
    </row>
    <row r="204" spans="1:2" ht="13" x14ac:dyDescent="0.15">
      <c r="A204" s="3" t="s">
        <v>204</v>
      </c>
      <c r="B204" s="4">
        <v>2.98</v>
      </c>
    </row>
    <row r="205" spans="1:2" ht="13" x14ac:dyDescent="0.15">
      <c r="A205" s="3" t="s">
        <v>205</v>
      </c>
      <c r="B205" s="4">
        <v>3.98</v>
      </c>
    </row>
    <row r="206" spans="1:2" ht="13" x14ac:dyDescent="0.15">
      <c r="A206" s="3" t="s">
        <v>206</v>
      </c>
      <c r="B206" s="4">
        <v>7.96</v>
      </c>
    </row>
    <row r="207" spans="1:2" ht="13" x14ac:dyDescent="0.15">
      <c r="A207" s="3" t="s">
        <v>207</v>
      </c>
      <c r="B207" s="4">
        <v>8.94</v>
      </c>
    </row>
    <row r="208" spans="1:2" ht="13" x14ac:dyDescent="0.15">
      <c r="A208" s="3" t="s">
        <v>208</v>
      </c>
      <c r="B208" s="4">
        <v>8.91</v>
      </c>
    </row>
    <row r="209" spans="1:2" ht="13" x14ac:dyDescent="0.15">
      <c r="A209" s="3" t="s">
        <v>209</v>
      </c>
      <c r="B209" s="4">
        <v>15.860000000000001</v>
      </c>
    </row>
    <row r="210" spans="1:2" ht="13" x14ac:dyDescent="0.15">
      <c r="A210" s="3" t="s">
        <v>210</v>
      </c>
      <c r="B210" s="4">
        <v>0.99</v>
      </c>
    </row>
    <row r="211" spans="1:2" ht="13" x14ac:dyDescent="0.15">
      <c r="A211" s="3" t="s">
        <v>211</v>
      </c>
      <c r="B211" s="4">
        <v>1.98</v>
      </c>
    </row>
    <row r="212" spans="1:2" ht="13" x14ac:dyDescent="0.15">
      <c r="A212" s="3" t="s">
        <v>212</v>
      </c>
      <c r="B212" s="4">
        <v>1.98</v>
      </c>
    </row>
    <row r="213" spans="1:2" ht="13" x14ac:dyDescent="0.15">
      <c r="A213" s="3" t="s">
        <v>213</v>
      </c>
      <c r="B213" s="4">
        <v>2.9699999999999998</v>
      </c>
    </row>
    <row r="214" spans="1:2" ht="13" x14ac:dyDescent="0.15">
      <c r="A214" s="3" t="s">
        <v>214</v>
      </c>
      <c r="B214" s="4">
        <v>5.94</v>
      </c>
    </row>
    <row r="215" spans="1:2" ht="13" x14ac:dyDescent="0.15">
      <c r="A215" s="3" t="s">
        <v>215</v>
      </c>
      <c r="B215" s="4">
        <v>7.9200000000000008</v>
      </c>
    </row>
    <row r="216" spans="1:2" ht="13" x14ac:dyDescent="0.15">
      <c r="A216" s="3" t="s">
        <v>216</v>
      </c>
      <c r="B216" s="4">
        <v>13.860000000000001</v>
      </c>
    </row>
    <row r="217" spans="1:2" ht="13" x14ac:dyDescent="0.15">
      <c r="A217" s="3" t="s">
        <v>217</v>
      </c>
      <c r="B217" s="4">
        <v>0.99</v>
      </c>
    </row>
    <row r="218" spans="1:2" ht="13" x14ac:dyDescent="0.15">
      <c r="A218" s="3" t="s">
        <v>218</v>
      </c>
      <c r="B218" s="4">
        <v>1.98</v>
      </c>
    </row>
    <row r="219" spans="1:2" ht="13" x14ac:dyDescent="0.15">
      <c r="A219" s="3" t="s">
        <v>219</v>
      </c>
      <c r="B219" s="4">
        <v>1.98</v>
      </c>
    </row>
    <row r="220" spans="1:2" ht="13" x14ac:dyDescent="0.15">
      <c r="A220" s="3" t="s">
        <v>220</v>
      </c>
      <c r="B220" s="4">
        <v>3.96</v>
      </c>
    </row>
    <row r="221" spans="1:2" ht="13" x14ac:dyDescent="0.15">
      <c r="A221" s="3" t="s">
        <v>221</v>
      </c>
      <c r="B221" s="4">
        <v>5.94</v>
      </c>
    </row>
    <row r="222" spans="1:2" ht="13" x14ac:dyDescent="0.15">
      <c r="A222" s="3" t="s">
        <v>222</v>
      </c>
      <c r="B222" s="4">
        <v>8.91</v>
      </c>
    </row>
    <row r="223" spans="1:2" ht="13" x14ac:dyDescent="0.15">
      <c r="A223" s="3" t="s">
        <v>223</v>
      </c>
      <c r="B223" s="4">
        <v>13.860000000000001</v>
      </c>
    </row>
    <row r="224" spans="1:2" ht="13" x14ac:dyDescent="0.15">
      <c r="A224" s="3" t="s">
        <v>224</v>
      </c>
      <c r="B224" s="4">
        <v>0.99</v>
      </c>
    </row>
    <row r="225" spans="1:2" ht="13" x14ac:dyDescent="0.15">
      <c r="A225" s="3" t="s">
        <v>225</v>
      </c>
      <c r="B225" s="4">
        <v>1.98</v>
      </c>
    </row>
    <row r="226" spans="1:2" ht="13" x14ac:dyDescent="0.15">
      <c r="A226" s="3" t="s">
        <v>226</v>
      </c>
      <c r="B226" s="4">
        <v>1.98</v>
      </c>
    </row>
    <row r="227" spans="1:2" ht="13" x14ac:dyDescent="0.15">
      <c r="A227" s="3" t="s">
        <v>227</v>
      </c>
      <c r="B227" s="4">
        <v>3.96</v>
      </c>
    </row>
    <row r="228" spans="1:2" ht="13" x14ac:dyDescent="0.15">
      <c r="A228" s="3" t="s">
        <v>228</v>
      </c>
      <c r="B228" s="4">
        <v>5.94</v>
      </c>
    </row>
    <row r="229" spans="1:2" ht="13" x14ac:dyDescent="0.15">
      <c r="A229" s="3" t="s">
        <v>229</v>
      </c>
      <c r="B229" s="4">
        <v>8.91</v>
      </c>
    </row>
    <row r="230" spans="1:2" ht="13" x14ac:dyDescent="0.15">
      <c r="A230" s="3" t="s">
        <v>230</v>
      </c>
      <c r="B230" s="4">
        <v>13.860000000000001</v>
      </c>
    </row>
    <row r="231" spans="1:2" ht="13" x14ac:dyDescent="0.15">
      <c r="A231" s="3" t="s">
        <v>231</v>
      </c>
      <c r="B231" s="4">
        <v>0.99</v>
      </c>
    </row>
    <row r="232" spans="1:2" ht="13" x14ac:dyDescent="0.15">
      <c r="A232" s="3" t="s">
        <v>232</v>
      </c>
      <c r="B232" s="4">
        <v>1.98</v>
      </c>
    </row>
    <row r="233" spans="1:2" ht="13" x14ac:dyDescent="0.15">
      <c r="A233" s="3" t="s">
        <v>233</v>
      </c>
      <c r="B233" s="4">
        <v>1.98</v>
      </c>
    </row>
    <row r="234" spans="1:2" ht="13" x14ac:dyDescent="0.15">
      <c r="A234" s="3" t="s">
        <v>234</v>
      </c>
      <c r="B234" s="4">
        <v>3.96</v>
      </c>
    </row>
    <row r="235" spans="1:2" ht="13" x14ac:dyDescent="0.15">
      <c r="A235" s="3" t="s">
        <v>235</v>
      </c>
      <c r="B235" s="4">
        <v>5.94</v>
      </c>
    </row>
    <row r="236" spans="1:2" ht="13" x14ac:dyDescent="0.15">
      <c r="A236" s="3" t="s">
        <v>236</v>
      </c>
      <c r="B236" s="4">
        <v>7.9200000000000008</v>
      </c>
    </row>
    <row r="237" spans="1:2" ht="13" x14ac:dyDescent="0.15">
      <c r="A237" s="3" t="s">
        <v>237</v>
      </c>
      <c r="B237" s="4">
        <v>13.860000000000001</v>
      </c>
    </row>
    <row r="238" spans="1:2" ht="13" x14ac:dyDescent="0.15">
      <c r="A238" s="3" t="s">
        <v>238</v>
      </c>
      <c r="B238" s="4">
        <v>0.99</v>
      </c>
    </row>
    <row r="239" spans="1:2" ht="13" x14ac:dyDescent="0.15">
      <c r="A239" s="3" t="s">
        <v>239</v>
      </c>
      <c r="B239" s="4">
        <v>1.98</v>
      </c>
    </row>
    <row r="240" spans="1:2" ht="13" x14ac:dyDescent="0.15">
      <c r="A240" s="3" t="s">
        <v>240</v>
      </c>
      <c r="B240" s="4">
        <v>1.98</v>
      </c>
    </row>
    <row r="241" spans="1:2" ht="13" x14ac:dyDescent="0.15">
      <c r="A241" s="3" t="s">
        <v>241</v>
      </c>
      <c r="B241" s="4">
        <v>3.96</v>
      </c>
    </row>
    <row r="242" spans="1:2" ht="13" x14ac:dyDescent="0.15">
      <c r="A242" s="3" t="s">
        <v>242</v>
      </c>
      <c r="B242" s="4">
        <v>5.94</v>
      </c>
    </row>
    <row r="243" spans="1:2" ht="13" x14ac:dyDescent="0.15">
      <c r="A243" s="3" t="s">
        <v>243</v>
      </c>
      <c r="B243" s="4">
        <v>8.91</v>
      </c>
    </row>
    <row r="244" spans="1:2" ht="13" x14ac:dyDescent="0.15">
      <c r="A244" s="3" t="s">
        <v>244</v>
      </c>
      <c r="B244" s="4">
        <v>13.860000000000001</v>
      </c>
    </row>
    <row r="245" spans="1:2" ht="13" x14ac:dyDescent="0.15">
      <c r="A245" s="3" t="s">
        <v>245</v>
      </c>
      <c r="B245" s="4">
        <v>0.99</v>
      </c>
    </row>
    <row r="246" spans="1:2" ht="13" x14ac:dyDescent="0.15">
      <c r="A246" s="3" t="s">
        <v>246</v>
      </c>
      <c r="B246" s="4">
        <v>1.98</v>
      </c>
    </row>
    <row r="247" spans="1:2" ht="13" x14ac:dyDescent="0.15">
      <c r="A247" s="3" t="s">
        <v>247</v>
      </c>
      <c r="B247" s="4">
        <v>1.98</v>
      </c>
    </row>
    <row r="248" spans="1:2" ht="13" x14ac:dyDescent="0.15">
      <c r="A248" s="3" t="s">
        <v>248</v>
      </c>
      <c r="B248" s="4">
        <v>3.96</v>
      </c>
    </row>
    <row r="249" spans="1:2" ht="13" x14ac:dyDescent="0.15">
      <c r="A249" s="3" t="s">
        <v>249</v>
      </c>
      <c r="B249" s="4">
        <v>5.94</v>
      </c>
    </row>
    <row r="250" spans="1:2" ht="13" x14ac:dyDescent="0.15">
      <c r="A250" s="3" t="s">
        <v>250</v>
      </c>
      <c r="B250" s="4">
        <v>8.91</v>
      </c>
    </row>
    <row r="251" spans="1:2" ht="13" x14ac:dyDescent="0.15">
      <c r="A251" s="3" t="s">
        <v>251</v>
      </c>
      <c r="B251" s="4">
        <v>12.870000000000001</v>
      </c>
    </row>
    <row r="252" spans="1:2" ht="13" x14ac:dyDescent="0.15">
      <c r="A252" s="3" t="s">
        <v>252</v>
      </c>
      <c r="B252" s="4">
        <v>0.99</v>
      </c>
    </row>
    <row r="253" spans="1:2" ht="13" x14ac:dyDescent="0.15">
      <c r="A253" s="3" t="s">
        <v>253</v>
      </c>
      <c r="B253" s="4">
        <v>1.98</v>
      </c>
    </row>
    <row r="254" spans="1:2" ht="13" x14ac:dyDescent="0.15">
      <c r="A254" s="3" t="s">
        <v>254</v>
      </c>
      <c r="B254" s="4">
        <v>1.98</v>
      </c>
    </row>
    <row r="255" spans="1:2" ht="13" x14ac:dyDescent="0.15">
      <c r="A255" s="3" t="s">
        <v>255</v>
      </c>
      <c r="B255" s="4">
        <v>3.96</v>
      </c>
    </row>
    <row r="256" spans="1:2" ht="13" x14ac:dyDescent="0.15">
      <c r="A256" s="3" t="s">
        <v>256</v>
      </c>
      <c r="B256" s="4">
        <v>5.94</v>
      </c>
    </row>
    <row r="257" spans="1:2" ht="13" x14ac:dyDescent="0.15">
      <c r="A257" s="3" t="s">
        <v>257</v>
      </c>
      <c r="B257" s="4">
        <v>8.91</v>
      </c>
    </row>
    <row r="258" spans="1:2" ht="13" x14ac:dyDescent="0.15">
      <c r="A258" s="3" t="s">
        <v>258</v>
      </c>
      <c r="B258" s="4">
        <v>13.860000000000001</v>
      </c>
    </row>
    <row r="259" spans="1:2" ht="13" x14ac:dyDescent="0.15">
      <c r="A259" s="3" t="s">
        <v>259</v>
      </c>
      <c r="B259" s="4">
        <v>0.99</v>
      </c>
    </row>
    <row r="260" spans="1:2" ht="13" x14ac:dyDescent="0.15">
      <c r="A260" s="3" t="s">
        <v>260</v>
      </c>
      <c r="B260" s="4">
        <v>1.98</v>
      </c>
    </row>
    <row r="261" spans="1:2" ht="13" x14ac:dyDescent="0.15">
      <c r="A261" s="3" t="s">
        <v>261</v>
      </c>
      <c r="B261" s="4">
        <v>1.98</v>
      </c>
    </row>
    <row r="262" spans="1:2" ht="13" x14ac:dyDescent="0.15">
      <c r="A262" s="3" t="s">
        <v>262</v>
      </c>
      <c r="B262" s="4">
        <v>3.96</v>
      </c>
    </row>
    <row r="263" spans="1:2" ht="13" x14ac:dyDescent="0.15">
      <c r="A263" s="3" t="s">
        <v>263</v>
      </c>
      <c r="B263" s="4">
        <v>5.94</v>
      </c>
    </row>
    <row r="264" spans="1:2" ht="13" x14ac:dyDescent="0.15">
      <c r="A264" s="3" t="s">
        <v>264</v>
      </c>
      <c r="B264" s="4">
        <v>8.91</v>
      </c>
    </row>
    <row r="265" spans="1:2" ht="13" x14ac:dyDescent="0.15">
      <c r="A265" s="3" t="s">
        <v>265</v>
      </c>
      <c r="B265" s="4">
        <v>13.860000000000001</v>
      </c>
    </row>
    <row r="266" spans="1:2" ht="13" x14ac:dyDescent="0.15">
      <c r="A266" s="3" t="s">
        <v>266</v>
      </c>
      <c r="B266" s="4">
        <v>0.99</v>
      </c>
    </row>
    <row r="267" spans="1:2" ht="13" x14ac:dyDescent="0.15">
      <c r="A267" s="3" t="s">
        <v>267</v>
      </c>
      <c r="B267" s="4">
        <v>1.98</v>
      </c>
    </row>
    <row r="268" spans="1:2" ht="13" x14ac:dyDescent="0.15">
      <c r="A268" s="3" t="s">
        <v>268</v>
      </c>
      <c r="B268" s="4">
        <v>1.98</v>
      </c>
    </row>
    <row r="269" spans="1:2" ht="13" x14ac:dyDescent="0.15">
      <c r="A269" s="3" t="s">
        <v>269</v>
      </c>
      <c r="B269" s="4">
        <v>3.96</v>
      </c>
    </row>
    <row r="270" spans="1:2" ht="13" x14ac:dyDescent="0.15">
      <c r="A270" s="3" t="s">
        <v>270</v>
      </c>
      <c r="B270" s="4">
        <v>5.94</v>
      </c>
    </row>
    <row r="271" spans="1:2" ht="13" x14ac:dyDescent="0.15">
      <c r="A271" s="3" t="s">
        <v>271</v>
      </c>
      <c r="B271" s="4">
        <v>8.91</v>
      </c>
    </row>
    <row r="272" spans="1:2" ht="13" x14ac:dyDescent="0.15">
      <c r="A272" s="3" t="s">
        <v>272</v>
      </c>
      <c r="B272" s="4">
        <v>13.860000000000001</v>
      </c>
    </row>
    <row r="273" spans="1:2" ht="13" x14ac:dyDescent="0.15">
      <c r="A273" s="3" t="s">
        <v>273</v>
      </c>
      <c r="B273" s="4">
        <v>0.99</v>
      </c>
    </row>
    <row r="274" spans="1:2" ht="13" x14ac:dyDescent="0.15">
      <c r="A274" s="3" t="s">
        <v>274</v>
      </c>
      <c r="B274" s="4">
        <v>1.98</v>
      </c>
    </row>
    <row r="275" spans="1:2" ht="13" x14ac:dyDescent="0.15">
      <c r="A275" s="3" t="s">
        <v>275</v>
      </c>
      <c r="B275" s="4">
        <v>1.98</v>
      </c>
    </row>
    <row r="276" spans="1:2" ht="13" x14ac:dyDescent="0.15">
      <c r="A276" s="3" t="s">
        <v>276</v>
      </c>
      <c r="B276" s="4">
        <v>3.96</v>
      </c>
    </row>
    <row r="277" spans="1:2" ht="13" x14ac:dyDescent="0.15">
      <c r="A277" s="3" t="s">
        <v>277</v>
      </c>
      <c r="B277" s="4">
        <v>5.94</v>
      </c>
    </row>
    <row r="278" spans="1:2" ht="13" x14ac:dyDescent="0.15">
      <c r="A278" s="3" t="s">
        <v>278</v>
      </c>
      <c r="B278" s="4">
        <v>8.91</v>
      </c>
    </row>
    <row r="279" spans="1:2" ht="13" x14ac:dyDescent="0.15">
      <c r="A279" s="3" t="s">
        <v>279</v>
      </c>
      <c r="B279" s="4">
        <v>13.860000000000001</v>
      </c>
    </row>
    <row r="280" spans="1:2" ht="13" x14ac:dyDescent="0.15">
      <c r="A280" s="3" t="s">
        <v>280</v>
      </c>
      <c r="B280" s="4">
        <v>0.99</v>
      </c>
    </row>
    <row r="281" spans="1:2" ht="13" x14ac:dyDescent="0.15">
      <c r="A281" s="3" t="s">
        <v>281</v>
      </c>
      <c r="B281" s="4">
        <v>1.98</v>
      </c>
    </row>
    <row r="282" spans="1:2" ht="13" x14ac:dyDescent="0.15">
      <c r="A282" s="3" t="s">
        <v>282</v>
      </c>
      <c r="B282" s="4">
        <v>1.98</v>
      </c>
    </row>
    <row r="283" spans="1:2" ht="13" x14ac:dyDescent="0.15">
      <c r="A283" s="3" t="s">
        <v>283</v>
      </c>
      <c r="B283" s="4">
        <v>3.96</v>
      </c>
    </row>
    <row r="284" spans="1:2" ht="13" x14ac:dyDescent="0.15">
      <c r="A284" s="3" t="s">
        <v>284</v>
      </c>
      <c r="B284" s="4">
        <v>5.94</v>
      </c>
    </row>
    <row r="285" spans="1:2" ht="13" x14ac:dyDescent="0.15">
      <c r="A285" s="3" t="s">
        <v>285</v>
      </c>
      <c r="B285" s="4">
        <v>8.91</v>
      </c>
    </row>
    <row r="286" spans="1:2" ht="13" x14ac:dyDescent="0.15">
      <c r="A286" s="3" t="s">
        <v>286</v>
      </c>
      <c r="B286" s="4">
        <v>13.860000000000001</v>
      </c>
    </row>
    <row r="287" spans="1:2" ht="13" x14ac:dyDescent="0.15">
      <c r="A287" s="3" t="s">
        <v>287</v>
      </c>
      <c r="B287" s="4">
        <v>0.99</v>
      </c>
    </row>
    <row r="288" spans="1:2" ht="13" x14ac:dyDescent="0.15">
      <c r="A288" s="3" t="s">
        <v>288</v>
      </c>
      <c r="B288" s="4">
        <v>1.98</v>
      </c>
    </row>
    <row r="289" spans="1:2" ht="13" x14ac:dyDescent="0.15">
      <c r="A289" s="3" t="s">
        <v>289</v>
      </c>
      <c r="B289" s="4">
        <v>1.98</v>
      </c>
    </row>
    <row r="290" spans="1:2" ht="13" x14ac:dyDescent="0.15">
      <c r="A290" s="3" t="s">
        <v>290</v>
      </c>
      <c r="B290" s="4">
        <v>3.96</v>
      </c>
    </row>
    <row r="291" spans="1:2" ht="13" x14ac:dyDescent="0.15">
      <c r="A291" s="3" t="s">
        <v>291</v>
      </c>
      <c r="B291" s="4">
        <v>5.94</v>
      </c>
    </row>
    <row r="292" spans="1:2" ht="13" x14ac:dyDescent="0.15">
      <c r="A292" s="3" t="s">
        <v>292</v>
      </c>
      <c r="B292" s="4">
        <v>7.9200000000000008</v>
      </c>
    </row>
    <row r="293" spans="1:2" ht="13" x14ac:dyDescent="0.15">
      <c r="A293" s="3" t="s">
        <v>293</v>
      </c>
      <c r="B293" s="4">
        <v>13.860000000000001</v>
      </c>
    </row>
    <row r="294" spans="1:2" ht="13" x14ac:dyDescent="0.15">
      <c r="A294" s="3" t="s">
        <v>294</v>
      </c>
      <c r="B294" s="4">
        <v>0.99</v>
      </c>
    </row>
    <row r="295" spans="1:2" ht="13" x14ac:dyDescent="0.15">
      <c r="A295" s="3" t="s">
        <v>295</v>
      </c>
      <c r="B295" s="4">
        <v>1.98</v>
      </c>
    </row>
    <row r="296" spans="1:2" ht="13" x14ac:dyDescent="0.15">
      <c r="A296" s="3" t="s">
        <v>296</v>
      </c>
      <c r="B296" s="4">
        <v>1.98</v>
      </c>
    </row>
    <row r="297" spans="1:2" ht="13" x14ac:dyDescent="0.15">
      <c r="A297" s="3" t="s">
        <v>297</v>
      </c>
      <c r="B297" s="4">
        <v>3.96</v>
      </c>
    </row>
    <row r="298" spans="1:2" ht="13" x14ac:dyDescent="0.15">
      <c r="A298" s="3" t="s">
        <v>298</v>
      </c>
      <c r="B298" s="4">
        <v>5.94</v>
      </c>
    </row>
    <row r="299" spans="1:2" ht="13" x14ac:dyDescent="0.15">
      <c r="A299" s="3" t="s">
        <v>299</v>
      </c>
      <c r="B299" s="4">
        <v>10.91</v>
      </c>
    </row>
    <row r="300" spans="1:2" ht="13" x14ac:dyDescent="0.15">
      <c r="A300" s="3" t="s">
        <v>300</v>
      </c>
      <c r="B300" s="4">
        <v>23.859999999999992</v>
      </c>
    </row>
    <row r="301" spans="1:2" ht="13" x14ac:dyDescent="0.15">
      <c r="A301" s="3" t="s">
        <v>301</v>
      </c>
      <c r="B301" s="4">
        <v>0.99</v>
      </c>
    </row>
    <row r="302" spans="1:2" ht="13" x14ac:dyDescent="0.15">
      <c r="A302" s="3" t="s">
        <v>302</v>
      </c>
      <c r="B302" s="4">
        <v>1.98</v>
      </c>
    </row>
    <row r="303" spans="1:2" ht="13" x14ac:dyDescent="0.15">
      <c r="A303" s="3" t="s">
        <v>303</v>
      </c>
      <c r="B303" s="4">
        <v>1.98</v>
      </c>
    </row>
    <row r="304" spans="1:2" ht="13" x14ac:dyDescent="0.15">
      <c r="A304" s="3" t="s">
        <v>304</v>
      </c>
      <c r="B304" s="4">
        <v>3.96</v>
      </c>
    </row>
    <row r="305" spans="1:2" ht="13" x14ac:dyDescent="0.15">
      <c r="A305" s="3" t="s">
        <v>305</v>
      </c>
      <c r="B305" s="4">
        <v>5.94</v>
      </c>
    </row>
    <row r="306" spans="1:2" ht="13" x14ac:dyDescent="0.15">
      <c r="A306" s="3" t="s">
        <v>306</v>
      </c>
      <c r="B306" s="4">
        <v>8.91</v>
      </c>
    </row>
    <row r="307" spans="1:2" ht="13" x14ac:dyDescent="0.15">
      <c r="A307" s="3" t="s">
        <v>307</v>
      </c>
      <c r="B307" s="4">
        <v>16.86</v>
      </c>
    </row>
    <row r="308" spans="1:2" ht="13" x14ac:dyDescent="0.15">
      <c r="A308" s="3" t="s">
        <v>308</v>
      </c>
      <c r="B308" s="4">
        <v>1.99</v>
      </c>
    </row>
    <row r="309" spans="1:2" ht="13" x14ac:dyDescent="0.15">
      <c r="A309" s="3" t="s">
        <v>309</v>
      </c>
      <c r="B309" s="4">
        <v>3.98</v>
      </c>
    </row>
    <row r="310" spans="1:2" ht="13" x14ac:dyDescent="0.15">
      <c r="A310" s="3" t="s">
        <v>310</v>
      </c>
      <c r="B310" s="4">
        <v>3.98</v>
      </c>
    </row>
    <row r="311" spans="1:2" ht="13" x14ac:dyDescent="0.15">
      <c r="A311" s="3" t="s">
        <v>311</v>
      </c>
      <c r="B311" s="4">
        <v>7.96</v>
      </c>
    </row>
    <row r="312" spans="1:2" ht="13" x14ac:dyDescent="0.15">
      <c r="A312" s="3" t="s">
        <v>312</v>
      </c>
      <c r="B312" s="4">
        <v>11.94</v>
      </c>
    </row>
    <row r="313" spans="1:2" ht="13" x14ac:dyDescent="0.15">
      <c r="A313" s="3" t="s">
        <v>313</v>
      </c>
      <c r="B313" s="4">
        <v>10.91</v>
      </c>
    </row>
    <row r="314" spans="1:2" ht="13" x14ac:dyDescent="0.15">
      <c r="A314" s="3" t="s">
        <v>314</v>
      </c>
      <c r="B314" s="4">
        <v>16.86</v>
      </c>
    </row>
    <row r="315" spans="1:2" ht="13" x14ac:dyDescent="0.15">
      <c r="A315" s="3" t="s">
        <v>315</v>
      </c>
      <c r="B315" s="4">
        <v>0.99</v>
      </c>
    </row>
    <row r="316" spans="1:2" ht="13" x14ac:dyDescent="0.15">
      <c r="A316" s="3" t="s">
        <v>316</v>
      </c>
      <c r="B316" s="4">
        <v>1.98</v>
      </c>
    </row>
    <row r="317" spans="1:2" ht="13" x14ac:dyDescent="0.15">
      <c r="A317" s="3" t="s">
        <v>317</v>
      </c>
      <c r="B317" s="4">
        <v>1.98</v>
      </c>
    </row>
    <row r="318" spans="1:2" ht="13" x14ac:dyDescent="0.15">
      <c r="A318" s="3" t="s">
        <v>318</v>
      </c>
      <c r="B318" s="4">
        <v>3.96</v>
      </c>
    </row>
    <row r="319" spans="1:2" ht="13" x14ac:dyDescent="0.15">
      <c r="A319" s="3" t="s">
        <v>319</v>
      </c>
      <c r="B319" s="4">
        <v>5.94</v>
      </c>
    </row>
    <row r="320" spans="1:2" ht="13" x14ac:dyDescent="0.15">
      <c r="A320" s="3" t="s">
        <v>320</v>
      </c>
      <c r="B320" s="4">
        <v>8.91</v>
      </c>
    </row>
    <row r="321" spans="1:2" ht="13" x14ac:dyDescent="0.15">
      <c r="A321" s="3" t="s">
        <v>321</v>
      </c>
      <c r="B321" s="4">
        <v>13.860000000000001</v>
      </c>
    </row>
    <row r="322" spans="1:2" ht="13" x14ac:dyDescent="0.15">
      <c r="A322" s="3" t="s">
        <v>322</v>
      </c>
      <c r="B322" s="4">
        <v>0.99</v>
      </c>
    </row>
    <row r="323" spans="1:2" ht="13" x14ac:dyDescent="0.15">
      <c r="A323" s="3" t="s">
        <v>323</v>
      </c>
      <c r="B323" s="4">
        <v>1.98</v>
      </c>
    </row>
    <row r="324" spans="1:2" ht="13" x14ac:dyDescent="0.15">
      <c r="A324" s="3" t="s">
        <v>324</v>
      </c>
      <c r="B324" s="4">
        <v>1.98</v>
      </c>
    </row>
    <row r="325" spans="1:2" ht="13" x14ac:dyDescent="0.15">
      <c r="A325" s="3" t="s">
        <v>325</v>
      </c>
      <c r="B325" s="4">
        <v>2.9699999999999998</v>
      </c>
    </row>
    <row r="326" spans="1:2" ht="13" x14ac:dyDescent="0.15">
      <c r="A326" s="3" t="s">
        <v>326</v>
      </c>
      <c r="B326" s="4">
        <v>5.94</v>
      </c>
    </row>
    <row r="327" spans="1:2" ht="13" x14ac:dyDescent="0.15">
      <c r="A327" s="3" t="s">
        <v>327</v>
      </c>
      <c r="B327" s="4">
        <v>8.91</v>
      </c>
    </row>
    <row r="328" spans="1:2" ht="13" x14ac:dyDescent="0.15">
      <c r="A328" s="3" t="s">
        <v>328</v>
      </c>
      <c r="B328" s="4">
        <v>13.860000000000001</v>
      </c>
    </row>
    <row r="329" spans="1:2" ht="13" x14ac:dyDescent="0.15">
      <c r="A329" s="3" t="s">
        <v>329</v>
      </c>
      <c r="B329" s="4">
        <v>0.99</v>
      </c>
    </row>
    <row r="330" spans="1:2" ht="13" x14ac:dyDescent="0.15">
      <c r="A330" s="3" t="s">
        <v>330</v>
      </c>
      <c r="B330" s="4">
        <v>1.98</v>
      </c>
    </row>
    <row r="331" spans="1:2" ht="13" x14ac:dyDescent="0.15">
      <c r="A331" s="3" t="s">
        <v>331</v>
      </c>
      <c r="B331" s="4">
        <v>1.98</v>
      </c>
    </row>
    <row r="332" spans="1:2" ht="13" x14ac:dyDescent="0.15">
      <c r="A332" s="3" t="s">
        <v>332</v>
      </c>
      <c r="B332" s="4">
        <v>3.96</v>
      </c>
    </row>
    <row r="333" spans="1:2" ht="13" x14ac:dyDescent="0.15">
      <c r="A333" s="3" t="s">
        <v>333</v>
      </c>
      <c r="B333" s="4">
        <v>5.94</v>
      </c>
    </row>
    <row r="334" spans="1:2" ht="13" x14ac:dyDescent="0.15">
      <c r="A334" s="3" t="s">
        <v>334</v>
      </c>
      <c r="B334" s="4">
        <v>8.91</v>
      </c>
    </row>
    <row r="335" spans="1:2" ht="13" x14ac:dyDescent="0.15">
      <c r="A335" s="3" t="s">
        <v>335</v>
      </c>
      <c r="B335" s="4">
        <v>13.860000000000001</v>
      </c>
    </row>
    <row r="336" spans="1:2" ht="13" x14ac:dyDescent="0.15">
      <c r="A336" s="3" t="s">
        <v>336</v>
      </c>
      <c r="B336" s="4">
        <v>0.99</v>
      </c>
    </row>
    <row r="337" spans="1:2" ht="13" x14ac:dyDescent="0.15">
      <c r="A337" s="3" t="s">
        <v>337</v>
      </c>
      <c r="B337" s="4">
        <v>1.98</v>
      </c>
    </row>
    <row r="338" spans="1:2" ht="13" x14ac:dyDescent="0.15">
      <c r="A338" s="3" t="s">
        <v>338</v>
      </c>
      <c r="B338" s="4">
        <v>1.98</v>
      </c>
    </row>
    <row r="339" spans="1:2" ht="13" x14ac:dyDescent="0.15">
      <c r="A339" s="3" t="s">
        <v>339</v>
      </c>
      <c r="B339" s="4">
        <v>3.96</v>
      </c>
    </row>
    <row r="340" spans="1:2" ht="13" x14ac:dyDescent="0.15">
      <c r="A340" s="3" t="s">
        <v>340</v>
      </c>
      <c r="B340" s="4">
        <v>5.94</v>
      </c>
    </row>
    <row r="341" spans="1:2" ht="13" x14ac:dyDescent="0.15">
      <c r="A341" s="3" t="s">
        <v>341</v>
      </c>
      <c r="B341" s="4">
        <v>8.91</v>
      </c>
    </row>
    <row r="342" spans="1:2" ht="13" x14ac:dyDescent="0.15">
      <c r="A342" s="3" t="s">
        <v>342</v>
      </c>
      <c r="B342" s="4">
        <v>13.860000000000001</v>
      </c>
    </row>
    <row r="343" spans="1:2" ht="13" x14ac:dyDescent="0.15">
      <c r="A343" s="3" t="s">
        <v>343</v>
      </c>
      <c r="B343" s="4">
        <v>0.99</v>
      </c>
    </row>
    <row r="344" spans="1:2" ht="13" x14ac:dyDescent="0.15">
      <c r="A344" s="3" t="s">
        <v>344</v>
      </c>
      <c r="B344" s="4">
        <v>1.98</v>
      </c>
    </row>
    <row r="345" spans="1:2" ht="13" x14ac:dyDescent="0.15">
      <c r="A345" s="3" t="s">
        <v>345</v>
      </c>
      <c r="B345" s="4">
        <v>1.98</v>
      </c>
    </row>
    <row r="346" spans="1:2" ht="13" x14ac:dyDescent="0.15">
      <c r="A346" s="3" t="s">
        <v>346</v>
      </c>
      <c r="B346" s="4">
        <v>3.96</v>
      </c>
    </row>
    <row r="347" spans="1:2" ht="13" x14ac:dyDescent="0.15">
      <c r="A347" s="3" t="s">
        <v>347</v>
      </c>
      <c r="B347" s="4">
        <v>5.94</v>
      </c>
    </row>
    <row r="348" spans="1:2" ht="13" x14ac:dyDescent="0.15">
      <c r="A348" s="3" t="s">
        <v>348</v>
      </c>
      <c r="B348" s="4">
        <v>8.91</v>
      </c>
    </row>
    <row r="349" spans="1:2" ht="13" x14ac:dyDescent="0.15">
      <c r="A349" s="3" t="s">
        <v>349</v>
      </c>
      <c r="B349" s="4">
        <v>13.860000000000001</v>
      </c>
    </row>
    <row r="350" spans="1:2" ht="13" x14ac:dyDescent="0.15">
      <c r="A350" s="3" t="s">
        <v>350</v>
      </c>
      <c r="B350" s="4">
        <v>0.99</v>
      </c>
    </row>
    <row r="351" spans="1:2" ht="13" x14ac:dyDescent="0.15">
      <c r="A351" s="3" t="s">
        <v>351</v>
      </c>
      <c r="B351" s="4">
        <v>1.98</v>
      </c>
    </row>
    <row r="352" spans="1:2" ht="13" x14ac:dyDescent="0.15">
      <c r="A352" s="3" t="s">
        <v>352</v>
      </c>
      <c r="B352" s="4">
        <v>1.98</v>
      </c>
    </row>
    <row r="353" spans="1:2" ht="13" x14ac:dyDescent="0.15">
      <c r="A353" s="3" t="s">
        <v>353</v>
      </c>
      <c r="B353" s="4">
        <v>3.96</v>
      </c>
    </row>
    <row r="354" spans="1:2" ht="13" x14ac:dyDescent="0.15">
      <c r="A354" s="3" t="s">
        <v>354</v>
      </c>
      <c r="B354" s="4">
        <v>4.95</v>
      </c>
    </row>
    <row r="355" spans="1:2" ht="13" x14ac:dyDescent="0.15">
      <c r="A355" s="3" t="s">
        <v>355</v>
      </c>
      <c r="B355" s="4">
        <v>8.91</v>
      </c>
    </row>
    <row r="356" spans="1:2" ht="13" x14ac:dyDescent="0.15">
      <c r="A356" s="3" t="s">
        <v>356</v>
      </c>
      <c r="B356" s="4">
        <v>13.860000000000001</v>
      </c>
    </row>
    <row r="357" spans="1:2" ht="13" x14ac:dyDescent="0.15">
      <c r="A357" s="3" t="s">
        <v>357</v>
      </c>
      <c r="B357" s="4">
        <v>0.99</v>
      </c>
    </row>
    <row r="358" spans="1:2" ht="13" x14ac:dyDescent="0.15">
      <c r="A358" s="3" t="s">
        <v>358</v>
      </c>
      <c r="B358" s="4">
        <v>1.98</v>
      </c>
    </row>
    <row r="359" spans="1:2" ht="13" x14ac:dyDescent="0.15">
      <c r="A359" s="3" t="s">
        <v>359</v>
      </c>
      <c r="B359" s="4">
        <v>1.98</v>
      </c>
    </row>
    <row r="360" spans="1:2" ht="13" x14ac:dyDescent="0.15">
      <c r="A360" s="3" t="s">
        <v>360</v>
      </c>
      <c r="B360" s="4">
        <v>2.9699999999999998</v>
      </c>
    </row>
    <row r="361" spans="1:2" ht="13" x14ac:dyDescent="0.15">
      <c r="A361" s="3" t="s">
        <v>361</v>
      </c>
      <c r="B361" s="4">
        <v>5.94</v>
      </c>
    </row>
    <row r="362" spans="1:2" ht="13" x14ac:dyDescent="0.15">
      <c r="A362" s="3" t="s">
        <v>362</v>
      </c>
      <c r="B362" s="4">
        <v>8.91</v>
      </c>
    </row>
    <row r="363" spans="1:2" ht="13" x14ac:dyDescent="0.15">
      <c r="A363" s="3" t="s">
        <v>363</v>
      </c>
      <c r="B363" s="4">
        <v>13.860000000000001</v>
      </c>
    </row>
    <row r="364" spans="1:2" ht="13" x14ac:dyDescent="0.15">
      <c r="A364" s="3" t="s">
        <v>364</v>
      </c>
      <c r="B364" s="4">
        <v>0.99</v>
      </c>
    </row>
    <row r="365" spans="1:2" ht="13" x14ac:dyDescent="0.15">
      <c r="A365" s="3" t="s">
        <v>365</v>
      </c>
      <c r="B365" s="4">
        <v>1.98</v>
      </c>
    </row>
    <row r="366" spans="1:2" ht="13" x14ac:dyDescent="0.15">
      <c r="A366" s="3" t="s">
        <v>366</v>
      </c>
      <c r="B366" s="4">
        <v>1.98</v>
      </c>
    </row>
    <row r="367" spans="1:2" ht="13" x14ac:dyDescent="0.15">
      <c r="A367" s="3" t="s">
        <v>367</v>
      </c>
      <c r="B367" s="4">
        <v>3.96</v>
      </c>
    </row>
    <row r="368" spans="1:2" ht="13" x14ac:dyDescent="0.15">
      <c r="A368" s="3" t="s">
        <v>368</v>
      </c>
      <c r="B368" s="4">
        <v>5.94</v>
      </c>
    </row>
    <row r="369" spans="1:2" ht="13" x14ac:dyDescent="0.15">
      <c r="A369" s="3" t="s">
        <v>369</v>
      </c>
      <c r="B369" s="4">
        <v>8.91</v>
      </c>
    </row>
    <row r="370" spans="1:2" ht="13" x14ac:dyDescent="0.15">
      <c r="A370" s="3" t="s">
        <v>370</v>
      </c>
      <c r="B370" s="4">
        <v>13.860000000000001</v>
      </c>
    </row>
    <row r="371" spans="1:2" ht="13" x14ac:dyDescent="0.15">
      <c r="A371" s="3" t="s">
        <v>371</v>
      </c>
      <c r="B371" s="4">
        <v>0.99</v>
      </c>
    </row>
    <row r="372" spans="1:2" ht="13" x14ac:dyDescent="0.15">
      <c r="A372" s="3" t="s">
        <v>372</v>
      </c>
      <c r="B372" s="4">
        <v>1.98</v>
      </c>
    </row>
    <row r="373" spans="1:2" ht="13" x14ac:dyDescent="0.15">
      <c r="A373" s="3" t="s">
        <v>373</v>
      </c>
      <c r="B373" s="4">
        <v>1.98</v>
      </c>
    </row>
    <row r="374" spans="1:2" ht="13" x14ac:dyDescent="0.15">
      <c r="A374" s="3" t="s">
        <v>374</v>
      </c>
      <c r="B374" s="4">
        <v>3.96</v>
      </c>
    </row>
    <row r="375" spans="1:2" ht="13" x14ac:dyDescent="0.15">
      <c r="A375" s="3" t="s">
        <v>375</v>
      </c>
      <c r="B375" s="4">
        <v>5.94</v>
      </c>
    </row>
    <row r="376" spans="1:2" ht="13" x14ac:dyDescent="0.15">
      <c r="A376" s="3" t="s">
        <v>376</v>
      </c>
      <c r="B376" s="4">
        <v>8.91</v>
      </c>
    </row>
    <row r="377" spans="1:2" ht="13" x14ac:dyDescent="0.15">
      <c r="A377" s="3" t="s">
        <v>377</v>
      </c>
      <c r="B377" s="4">
        <v>13.860000000000001</v>
      </c>
    </row>
    <row r="378" spans="1:2" ht="13" x14ac:dyDescent="0.15">
      <c r="A378" s="3" t="s">
        <v>378</v>
      </c>
      <c r="B378" s="4">
        <v>0.99</v>
      </c>
    </row>
    <row r="379" spans="1:2" ht="13" x14ac:dyDescent="0.15">
      <c r="A379" s="3" t="s">
        <v>379</v>
      </c>
      <c r="B379" s="4">
        <v>1.98</v>
      </c>
    </row>
    <row r="380" spans="1:2" ht="13" x14ac:dyDescent="0.15">
      <c r="A380" s="3" t="s">
        <v>380</v>
      </c>
      <c r="B380" s="4">
        <v>1.98</v>
      </c>
    </row>
    <row r="381" spans="1:2" ht="13" x14ac:dyDescent="0.15">
      <c r="A381" s="3" t="s">
        <v>381</v>
      </c>
      <c r="B381" s="4">
        <v>3.96</v>
      </c>
    </row>
    <row r="382" spans="1:2" ht="13" x14ac:dyDescent="0.15">
      <c r="A382" s="3" t="s">
        <v>382</v>
      </c>
      <c r="B382" s="4">
        <v>5.94</v>
      </c>
    </row>
    <row r="383" spans="1:2" ht="13" x14ac:dyDescent="0.15">
      <c r="A383" s="3" t="s">
        <v>383</v>
      </c>
      <c r="B383" s="4">
        <v>8.91</v>
      </c>
    </row>
    <row r="384" spans="1:2" ht="13" x14ac:dyDescent="0.15">
      <c r="A384" s="3" t="s">
        <v>384</v>
      </c>
      <c r="B384" s="4">
        <v>13.860000000000001</v>
      </c>
    </row>
    <row r="385" spans="1:2" ht="13" x14ac:dyDescent="0.15">
      <c r="A385" s="3" t="s">
        <v>385</v>
      </c>
      <c r="B385" s="4">
        <v>0.99</v>
      </c>
    </row>
    <row r="386" spans="1:2" ht="13" x14ac:dyDescent="0.15">
      <c r="A386" s="3" t="s">
        <v>386</v>
      </c>
      <c r="B386" s="4">
        <v>1.98</v>
      </c>
    </row>
    <row r="387" spans="1:2" ht="13" x14ac:dyDescent="0.15">
      <c r="A387" s="3" t="s">
        <v>387</v>
      </c>
      <c r="B387" s="4">
        <v>1.98</v>
      </c>
    </row>
    <row r="388" spans="1:2" ht="13" x14ac:dyDescent="0.15">
      <c r="A388" s="3" t="s">
        <v>388</v>
      </c>
      <c r="B388" s="4">
        <v>3.96</v>
      </c>
    </row>
    <row r="389" spans="1:2" ht="13" x14ac:dyDescent="0.15">
      <c r="A389" s="3" t="s">
        <v>389</v>
      </c>
      <c r="B389" s="4">
        <v>5.94</v>
      </c>
    </row>
    <row r="390" spans="1:2" ht="13" x14ac:dyDescent="0.15">
      <c r="A390" s="3" t="s">
        <v>390</v>
      </c>
      <c r="B390" s="4">
        <v>8.91</v>
      </c>
    </row>
    <row r="391" spans="1:2" ht="13" x14ac:dyDescent="0.15">
      <c r="A391" s="3" t="s">
        <v>391</v>
      </c>
      <c r="B391" s="4">
        <v>13.860000000000001</v>
      </c>
    </row>
    <row r="392" spans="1:2" ht="13" x14ac:dyDescent="0.15">
      <c r="A392" s="3" t="s">
        <v>392</v>
      </c>
      <c r="B392" s="4">
        <v>0.99</v>
      </c>
    </row>
    <row r="393" spans="1:2" ht="13" x14ac:dyDescent="0.15">
      <c r="A393" s="3" t="s">
        <v>393</v>
      </c>
      <c r="B393" s="4">
        <v>1.98</v>
      </c>
    </row>
    <row r="394" spans="1:2" ht="13" x14ac:dyDescent="0.15">
      <c r="A394" s="3" t="s">
        <v>394</v>
      </c>
      <c r="B394" s="4">
        <v>1.98</v>
      </c>
    </row>
    <row r="395" spans="1:2" ht="13" x14ac:dyDescent="0.15">
      <c r="A395" s="3" t="s">
        <v>395</v>
      </c>
      <c r="B395" s="4">
        <v>3.96</v>
      </c>
    </row>
    <row r="396" spans="1:2" ht="13" x14ac:dyDescent="0.15">
      <c r="A396" s="3" t="s">
        <v>396</v>
      </c>
      <c r="B396" s="4">
        <v>5.94</v>
      </c>
    </row>
    <row r="397" spans="1:2" ht="13" x14ac:dyDescent="0.15">
      <c r="A397" s="3" t="s">
        <v>397</v>
      </c>
      <c r="B397" s="4">
        <v>7.9200000000000008</v>
      </c>
    </row>
    <row r="398" spans="1:2" ht="13" x14ac:dyDescent="0.15">
      <c r="A398" s="3" t="s">
        <v>398</v>
      </c>
      <c r="B398" s="4">
        <v>13.860000000000001</v>
      </c>
    </row>
    <row r="399" spans="1:2" ht="13" x14ac:dyDescent="0.15">
      <c r="A399" s="3" t="s">
        <v>399</v>
      </c>
      <c r="B399" s="4">
        <v>0.99</v>
      </c>
    </row>
    <row r="400" spans="1:2" ht="13" x14ac:dyDescent="0.15">
      <c r="A400" s="3" t="s">
        <v>400</v>
      </c>
      <c r="B400" s="4">
        <v>1.98</v>
      </c>
    </row>
    <row r="401" spans="1:2" ht="13" x14ac:dyDescent="0.15">
      <c r="A401" s="3" t="s">
        <v>401</v>
      </c>
      <c r="B401" s="4">
        <v>1.98</v>
      </c>
    </row>
    <row r="402" spans="1:2" ht="13" x14ac:dyDescent="0.15">
      <c r="A402" s="3" t="s">
        <v>402</v>
      </c>
      <c r="B402" s="4">
        <v>3.96</v>
      </c>
    </row>
    <row r="403" spans="1:2" ht="13" x14ac:dyDescent="0.15">
      <c r="A403" s="3" t="s">
        <v>403</v>
      </c>
      <c r="B403" s="4">
        <v>5.94</v>
      </c>
    </row>
    <row r="404" spans="1:2" ht="13" x14ac:dyDescent="0.15">
      <c r="A404" s="3" t="s">
        <v>404</v>
      </c>
      <c r="B404" s="4">
        <v>8.91</v>
      </c>
    </row>
    <row r="405" spans="1:2" ht="13" x14ac:dyDescent="0.15">
      <c r="A405" s="3" t="s">
        <v>405</v>
      </c>
      <c r="B405" s="4">
        <v>25.859999999999992</v>
      </c>
    </row>
    <row r="406" spans="1:2" ht="13" x14ac:dyDescent="0.15">
      <c r="A406" s="3" t="s">
        <v>406</v>
      </c>
      <c r="B406" s="4">
        <v>0.99</v>
      </c>
    </row>
    <row r="407" spans="1:2" ht="13" x14ac:dyDescent="0.15">
      <c r="A407" s="3" t="s">
        <v>407</v>
      </c>
      <c r="B407" s="4">
        <v>1.98</v>
      </c>
    </row>
    <row r="408" spans="1:2" ht="13" x14ac:dyDescent="0.15">
      <c r="A408" s="3" t="s">
        <v>408</v>
      </c>
      <c r="B408" s="4">
        <v>1.98</v>
      </c>
    </row>
    <row r="409" spans="1:2" ht="13" x14ac:dyDescent="0.15">
      <c r="A409" s="3" t="s">
        <v>409</v>
      </c>
      <c r="B409" s="4">
        <v>3.96</v>
      </c>
    </row>
    <row r="410" spans="1:2" ht="13" x14ac:dyDescent="0.15">
      <c r="A410" s="3" t="s">
        <v>410</v>
      </c>
      <c r="B410" s="4">
        <v>5.94</v>
      </c>
    </row>
    <row r="411" spans="1:2" ht="13" x14ac:dyDescent="0.15">
      <c r="A411" s="3" t="s">
        <v>411</v>
      </c>
      <c r="B411" s="4">
        <v>8.91</v>
      </c>
    </row>
    <row r="412" spans="1:2" ht="13" x14ac:dyDescent="0.15">
      <c r="A412" s="3" t="s">
        <v>412</v>
      </c>
      <c r="B412" s="4">
        <v>13.860000000000001</v>
      </c>
    </row>
    <row r="413" spans="1:2" ht="13" x14ac:dyDescent="0.15">
      <c r="A413" s="3" t="s">
        <v>413</v>
      </c>
      <c r="B413" s="4">
        <v>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3"/>
  <sheetViews>
    <sheetView workbookViewId="0">
      <pane ySplit="1" topLeftCell="A2" activePane="bottomLeft" state="frozen"/>
      <selection pane="bottomLeft" activeCell="E17" sqref="E17"/>
    </sheetView>
  </sheetViews>
  <sheetFormatPr baseColWidth="10" defaultColWidth="12.6640625" defaultRowHeight="15.75" customHeight="1" x14ac:dyDescent="0.15"/>
  <cols>
    <col min="2" max="2" width="12.83203125" customWidth="1"/>
    <col min="3" max="3" width="9" customWidth="1"/>
    <col min="4" max="4" width="9.1640625" customWidth="1"/>
    <col min="5" max="5" width="16.1640625" customWidth="1"/>
    <col min="6" max="8" width="16.5" customWidth="1"/>
    <col min="9" max="9" width="23.5" customWidth="1"/>
    <col min="10" max="10" width="8.83203125" customWidth="1"/>
    <col min="11" max="11" width="5.1640625" customWidth="1"/>
    <col min="12" max="12" width="7.33203125" customWidth="1"/>
    <col min="13" max="13" width="10.1640625" customWidth="1"/>
    <col min="14" max="15" width="14.6640625" customWidth="1"/>
    <col min="16" max="16" width="22" customWidth="1"/>
  </cols>
  <sheetData>
    <row r="1" spans="1:16" ht="15.75" customHeight="1" x14ac:dyDescent="0.15">
      <c r="A1" s="14" t="s">
        <v>6020</v>
      </c>
      <c r="B1" s="5" t="s">
        <v>414</v>
      </c>
      <c r="C1" s="5" t="s">
        <v>415</v>
      </c>
      <c r="D1" s="5" t="s">
        <v>416</v>
      </c>
      <c r="E1" s="5" t="s">
        <v>417</v>
      </c>
      <c r="F1" s="5" t="s">
        <v>418</v>
      </c>
      <c r="G1" s="5" t="s">
        <v>419</v>
      </c>
      <c r="H1" s="5" t="s">
        <v>420</v>
      </c>
      <c r="I1" s="5" t="s">
        <v>421</v>
      </c>
      <c r="J1" s="5" t="s">
        <v>422</v>
      </c>
      <c r="K1" s="5" t="s">
        <v>423</v>
      </c>
      <c r="L1" s="5" t="s">
        <v>424</v>
      </c>
      <c r="M1" s="5" t="s">
        <v>425</v>
      </c>
      <c r="N1" s="5" t="s">
        <v>426</v>
      </c>
      <c r="O1" s="5" t="s">
        <v>427</v>
      </c>
      <c r="P1" s="5" t="s">
        <v>428</v>
      </c>
    </row>
    <row r="2" spans="1:16" ht="15.75" customHeight="1" x14ac:dyDescent="0.15">
      <c r="A2" s="19" t="s">
        <v>6022</v>
      </c>
      <c r="B2" s="6" t="s">
        <v>466</v>
      </c>
      <c r="C2" s="6" t="s">
        <v>467</v>
      </c>
      <c r="D2" s="6" t="s">
        <v>468</v>
      </c>
      <c r="E2" s="13" t="s">
        <v>469</v>
      </c>
      <c r="F2" s="7" t="s">
        <v>470</v>
      </c>
      <c r="G2" s="7" t="s">
        <v>471</v>
      </c>
      <c r="H2" s="6">
        <f ca="1">DATEDIF(G2, NOW(), "Y")</f>
        <v>20</v>
      </c>
      <c r="I2" s="6" t="s">
        <v>472</v>
      </c>
      <c r="J2" s="6" t="s">
        <v>461</v>
      </c>
      <c r="K2" s="6" t="s">
        <v>436</v>
      </c>
      <c r="L2" s="6" t="s">
        <v>437</v>
      </c>
      <c r="M2" s="6" t="s">
        <v>473</v>
      </c>
      <c r="N2" s="7" t="s">
        <v>474</v>
      </c>
      <c r="O2" s="7" t="s">
        <v>475</v>
      </c>
      <c r="P2" s="6" t="s">
        <v>476</v>
      </c>
    </row>
    <row r="3" spans="1:16" ht="15.75" customHeight="1" x14ac:dyDescent="0.15">
      <c r="A3" s="19" t="s">
        <v>6023</v>
      </c>
      <c r="B3" s="6" t="s">
        <v>466</v>
      </c>
      <c r="C3" s="6" t="s">
        <v>495</v>
      </c>
      <c r="D3" s="6" t="s">
        <v>496</v>
      </c>
      <c r="E3" s="13" t="s">
        <v>469</v>
      </c>
      <c r="F3" s="7" t="s">
        <v>497</v>
      </c>
      <c r="G3" s="7" t="s">
        <v>498</v>
      </c>
      <c r="H3" s="6">
        <f ca="1">DATEDIF(G3, NOW(), "Y")</f>
        <v>20</v>
      </c>
      <c r="I3" s="6" t="s">
        <v>499</v>
      </c>
      <c r="J3" s="6" t="s">
        <v>461</v>
      </c>
      <c r="K3" s="6" t="s">
        <v>436</v>
      </c>
      <c r="L3" s="6" t="s">
        <v>437</v>
      </c>
      <c r="M3" s="6" t="s">
        <v>500</v>
      </c>
      <c r="N3" s="7" t="s">
        <v>501</v>
      </c>
      <c r="O3" s="7" t="s">
        <v>502</v>
      </c>
      <c r="P3" s="6" t="s">
        <v>503</v>
      </c>
    </row>
    <row r="4" spans="1:16" ht="15.75" customHeight="1" x14ac:dyDescent="0.15">
      <c r="A4" s="19" t="s">
        <v>6024</v>
      </c>
      <c r="B4" s="6" t="s">
        <v>466</v>
      </c>
      <c r="C4" s="6" t="s">
        <v>504</v>
      </c>
      <c r="D4" s="6" t="s">
        <v>505</v>
      </c>
      <c r="E4" s="13" t="s">
        <v>469</v>
      </c>
      <c r="F4" s="7" t="s">
        <v>506</v>
      </c>
      <c r="G4" s="7" t="s">
        <v>507</v>
      </c>
      <c r="H4" s="6">
        <f ca="1">DATEDIF(G4, NOW(), "Y")</f>
        <v>22</v>
      </c>
      <c r="I4" s="6" t="s">
        <v>508</v>
      </c>
      <c r="J4" s="6" t="s">
        <v>461</v>
      </c>
      <c r="K4" s="6" t="s">
        <v>436</v>
      </c>
      <c r="L4" s="6" t="s">
        <v>437</v>
      </c>
      <c r="M4" s="6" t="s">
        <v>509</v>
      </c>
      <c r="N4" s="7" t="s">
        <v>463</v>
      </c>
      <c r="O4" s="7" t="s">
        <v>510</v>
      </c>
      <c r="P4" s="6" t="s">
        <v>511</v>
      </c>
    </row>
    <row r="5" spans="1:16" ht="15.75" customHeight="1" x14ac:dyDescent="0.15">
      <c r="A5" s="19" t="s">
        <v>6025</v>
      </c>
      <c r="B5" s="6" t="s">
        <v>454</v>
      </c>
      <c r="C5" s="6" t="s">
        <v>455</v>
      </c>
      <c r="D5" s="6" t="s">
        <v>456</v>
      </c>
      <c r="E5" s="13" t="s">
        <v>457</v>
      </c>
      <c r="F5" s="7" t="s">
        <v>458</v>
      </c>
      <c r="G5" s="7" t="s">
        <v>459</v>
      </c>
      <c r="H5" s="6">
        <f ca="1">DATEDIF(G5, NOW(), "Y")</f>
        <v>21</v>
      </c>
      <c r="I5" s="6" t="s">
        <v>460</v>
      </c>
      <c r="J5" s="6" t="s">
        <v>461</v>
      </c>
      <c r="K5" s="6" t="s">
        <v>436</v>
      </c>
      <c r="L5" s="6" t="s">
        <v>437</v>
      </c>
      <c r="M5" s="6" t="s">
        <v>462</v>
      </c>
      <c r="N5" s="7" t="s">
        <v>463</v>
      </c>
      <c r="O5" s="7" t="s">
        <v>464</v>
      </c>
      <c r="P5" s="6" t="s">
        <v>465</v>
      </c>
    </row>
    <row r="6" spans="1:16" ht="15.75" customHeight="1" x14ac:dyDescent="0.15">
      <c r="A6" s="19" t="s">
        <v>6026</v>
      </c>
      <c r="B6" s="6" t="s">
        <v>442</v>
      </c>
      <c r="C6" s="6" t="s">
        <v>443</v>
      </c>
      <c r="D6" s="6" t="s">
        <v>444</v>
      </c>
      <c r="E6" s="6" t="s">
        <v>445</v>
      </c>
      <c r="F6" s="7" t="s">
        <v>446</v>
      </c>
      <c r="G6" s="7" t="s">
        <v>447</v>
      </c>
      <c r="H6" s="6">
        <f ca="1">DATEDIF(G6, NOW(), "Y")</f>
        <v>20</v>
      </c>
      <c r="I6" s="6" t="s">
        <v>448</v>
      </c>
      <c r="J6" s="6" t="s">
        <v>449</v>
      </c>
      <c r="K6" s="6" t="s">
        <v>436</v>
      </c>
      <c r="L6" s="6" t="s">
        <v>437</v>
      </c>
      <c r="M6" s="6" t="s">
        <v>450</v>
      </c>
      <c r="N6" s="7" t="s">
        <v>451</v>
      </c>
      <c r="O6" s="7" t="s">
        <v>452</v>
      </c>
      <c r="P6" s="6" t="s">
        <v>453</v>
      </c>
    </row>
    <row r="7" spans="1:16" ht="15.75" customHeight="1" x14ac:dyDescent="0.15">
      <c r="A7" s="19" t="s">
        <v>6027</v>
      </c>
      <c r="B7" s="6" t="s">
        <v>442</v>
      </c>
      <c r="C7" s="6" t="s">
        <v>477</v>
      </c>
      <c r="D7" s="6" t="s">
        <v>478</v>
      </c>
      <c r="E7" s="6" t="s">
        <v>445</v>
      </c>
      <c r="F7" s="7" t="s">
        <v>479</v>
      </c>
      <c r="G7" s="7" t="s">
        <v>480</v>
      </c>
      <c r="H7" s="6">
        <f ca="1">DATEDIF(G7, NOW(), "Y")</f>
        <v>20</v>
      </c>
      <c r="I7" s="6" t="s">
        <v>481</v>
      </c>
      <c r="J7" s="6" t="s">
        <v>449</v>
      </c>
      <c r="K7" s="6" t="s">
        <v>436</v>
      </c>
      <c r="L7" s="6" t="s">
        <v>437</v>
      </c>
      <c r="M7" s="6" t="s">
        <v>482</v>
      </c>
      <c r="N7" s="7" t="s">
        <v>483</v>
      </c>
      <c r="O7" s="7" t="s">
        <v>484</v>
      </c>
      <c r="P7" s="6" t="s">
        <v>485</v>
      </c>
    </row>
    <row r="8" spans="1:16" ht="15.75" customHeight="1" x14ac:dyDescent="0.15">
      <c r="A8" s="19" t="s">
        <v>6028</v>
      </c>
      <c r="B8" s="6" t="s">
        <v>454</v>
      </c>
      <c r="C8" s="6" t="s">
        <v>486</v>
      </c>
      <c r="D8" s="6" t="s">
        <v>487</v>
      </c>
      <c r="E8" s="6" t="s">
        <v>488</v>
      </c>
      <c r="F8" s="7" t="s">
        <v>489</v>
      </c>
      <c r="G8" s="7" t="s">
        <v>471</v>
      </c>
      <c r="H8" s="6">
        <f ca="1">DATEDIF(G8, NOW(), "Y")</f>
        <v>20</v>
      </c>
      <c r="I8" s="6" t="s">
        <v>490</v>
      </c>
      <c r="J8" s="6" t="s">
        <v>461</v>
      </c>
      <c r="K8" s="6" t="s">
        <v>436</v>
      </c>
      <c r="L8" s="6" t="s">
        <v>437</v>
      </c>
      <c r="M8" s="6" t="s">
        <v>491</v>
      </c>
      <c r="N8" s="7" t="s">
        <v>492</v>
      </c>
      <c r="O8" s="7" t="s">
        <v>493</v>
      </c>
      <c r="P8" s="6" t="s">
        <v>494</v>
      </c>
    </row>
    <row r="9" spans="1:16" ht="15.75" customHeight="1" x14ac:dyDescent="0.15">
      <c r="A9" s="19" t="s">
        <v>6029</v>
      </c>
      <c r="C9" s="6" t="s">
        <v>429</v>
      </c>
      <c r="D9" s="6" t="s">
        <v>430</v>
      </c>
      <c r="E9" s="6" t="s">
        <v>431</v>
      </c>
      <c r="F9" s="7" t="s">
        <v>432</v>
      </c>
      <c r="G9" s="7" t="s">
        <v>433</v>
      </c>
      <c r="H9" s="6">
        <f ca="1">DATEDIF(G9, NOW(), "Y")</f>
        <v>21</v>
      </c>
      <c r="I9" s="6" t="s">
        <v>434</v>
      </c>
      <c r="J9" s="6" t="s">
        <v>435</v>
      </c>
      <c r="K9" s="6" t="s">
        <v>436</v>
      </c>
      <c r="L9" s="6" t="s">
        <v>437</v>
      </c>
      <c r="M9" s="6" t="s">
        <v>438</v>
      </c>
      <c r="N9" s="7" t="s">
        <v>439</v>
      </c>
      <c r="O9" s="7" t="s">
        <v>440</v>
      </c>
      <c r="P9" s="6" t="s">
        <v>441</v>
      </c>
    </row>
    <row r="12" spans="1:16" ht="15.75" customHeight="1" x14ac:dyDescent="0.15">
      <c r="A12" s="19" t="s">
        <v>6021</v>
      </c>
    </row>
    <row r="13" spans="1:16" ht="15.75" customHeight="1" x14ac:dyDescent="0.15">
      <c r="A13" s="18">
        <f>COUNTIF(E:E, "*Sales*")</f>
        <v>4</v>
      </c>
    </row>
  </sheetData>
  <autoFilter ref="B1:P1" xr:uid="{00000000-0001-0000-0100-000000000000}">
    <sortState xmlns:xlrd2="http://schemas.microsoft.com/office/spreadsheetml/2017/richdata2" ref="B2:P9">
      <sortCondition descending="1" ref="E1:E9"/>
    </sortState>
  </autoFilter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R3486"/>
  <sheetViews>
    <sheetView tabSelected="1" topLeftCell="C1" zoomScale="160" zoomScaleNormal="160" workbookViewId="0">
      <pane ySplit="1" topLeftCell="A2" activePane="bottomLeft" state="frozen"/>
      <selection pane="bottomLeft" activeCell="F2" sqref="F2"/>
    </sheetView>
  </sheetViews>
  <sheetFormatPr baseColWidth="10" defaultColWidth="12.6640625" defaultRowHeight="15.75" customHeight="1" x14ac:dyDescent="0.15"/>
  <cols>
    <col min="2" max="2" width="40.6640625" customWidth="1"/>
    <col min="3" max="3" width="44.83203125" customWidth="1"/>
    <col min="4" max="4" width="35.1640625" customWidth="1"/>
    <col min="5" max="5" width="22.83203125" customWidth="1"/>
  </cols>
  <sheetData>
    <row r="1" spans="1:44" ht="15.75" customHeight="1" x14ac:dyDescent="0.15">
      <c r="A1" s="14" t="s">
        <v>6033</v>
      </c>
      <c r="B1" s="5" t="s">
        <v>512</v>
      </c>
      <c r="C1" s="5" t="s">
        <v>513</v>
      </c>
      <c r="D1" s="5" t="s">
        <v>514</v>
      </c>
      <c r="E1" s="5" t="s">
        <v>515</v>
      </c>
      <c r="F1" s="12" t="s">
        <v>5514</v>
      </c>
      <c r="G1" s="12" t="s">
        <v>5516</v>
      </c>
      <c r="H1" s="12" t="s">
        <v>5518</v>
      </c>
      <c r="I1" s="12" t="s">
        <v>5520</v>
      </c>
      <c r="J1" s="12" t="s">
        <v>5522</v>
      </c>
      <c r="K1" s="12" t="s">
        <v>5524</v>
      </c>
      <c r="L1" s="12" t="s">
        <v>5526</v>
      </c>
      <c r="M1" s="12" t="s">
        <v>5528</v>
      </c>
      <c r="N1" s="12" t="s">
        <v>5530</v>
      </c>
      <c r="O1" s="12" t="s">
        <v>5532</v>
      </c>
      <c r="P1" s="12" t="s">
        <v>5534</v>
      </c>
      <c r="Q1" s="12" t="s">
        <v>5536</v>
      </c>
      <c r="R1" s="12" t="s">
        <v>5538</v>
      </c>
      <c r="S1" s="12" t="s">
        <v>5540</v>
      </c>
      <c r="T1" s="12" t="s">
        <v>5542</v>
      </c>
      <c r="U1" s="12" t="s">
        <v>6032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15.75" customHeight="1" x14ac:dyDescent="0.15">
      <c r="A2" s="14" t="s">
        <v>6034</v>
      </c>
      <c r="B2" s="6" t="s">
        <v>516</v>
      </c>
      <c r="D2" s="6" t="s">
        <v>517</v>
      </c>
      <c r="E2" s="6" t="s">
        <v>518</v>
      </c>
      <c r="F2" s="18" t="str">
        <f>IFERROR(VLOOKUP(B2,Invoices!$L$2:$M$413,2,FALSE),"")</f>
        <v/>
      </c>
      <c r="G2" s="18" t="str">
        <f>IFERROR(VLOOKUP(B2,Invoices!$N$2:$O$412,2,FALSE),"")</f>
        <v/>
      </c>
      <c r="H2" s="18" t="str">
        <f>IFERROR(VLOOKUP($B2,Invoices!$P$2:$Q$412,2,FALSE),"")</f>
        <v/>
      </c>
      <c r="I2" s="18" t="str">
        <f>IFERROR(VLOOKUP($B2,Invoices!$R$2:$S$412,2,FALSE),"")</f>
        <v/>
      </c>
      <c r="J2" s="18" t="str">
        <f>IFERROR(VLOOKUP($B2,Invoices!$T$2:$U$412,2,FALSE),"")</f>
        <v/>
      </c>
      <c r="K2" s="18" t="str">
        <f>IFERROR(VLOOKUP($B2,Invoices!$V$2:$W$412,2,FALSE),"")</f>
        <v/>
      </c>
      <c r="L2" s="18" t="str">
        <f>IFERROR(VLOOKUP($B2,Invoices!$X$2:$Y$412,2,FALSE),"")</f>
        <v/>
      </c>
      <c r="M2" s="18" t="str">
        <f>IFERROR(VLOOKUP($B2,Invoices!$Z$2:$AA$412,2,FALSE),"")</f>
        <v/>
      </c>
      <c r="N2" s="18" t="str">
        <f>IFERROR(VLOOKUP($B2,Invoices!$AB$2:$AC$412,2,FALSE),"")</f>
        <v/>
      </c>
      <c r="O2" s="18">
        <f>IFERROR(VLOOKUP($B2,Invoices!$AD$2:$AE$412,2,FALSE),"")</f>
        <v>1.99</v>
      </c>
      <c r="P2" s="18" t="str">
        <f>IFERROR(VLOOKUP($B2,Invoices!$AF$2:$AG$412,2,FALSE),"")</f>
        <v/>
      </c>
      <c r="Q2" s="18" t="str">
        <f>IFERROR(VLOOKUP($B2,Invoices!$AH$2:$AI$412,2,FALSE),"")</f>
        <v/>
      </c>
      <c r="R2" s="18" t="str">
        <f>IFERROR(VLOOKUP($B2,Invoices!$AJ$2:$AK$412,2,FALSE),"")</f>
        <v/>
      </c>
      <c r="S2" s="18" t="str">
        <f>IFERROR(VLOOKUP($B2,Invoices!$AL$2:$AM$412,2,FALSE),"")</f>
        <v/>
      </c>
      <c r="T2" s="18" t="str">
        <f>IFERROR(VLOOKUP($B2,Invoices!$AN$2:$AO$412,2,FALSE),"")</f>
        <v/>
      </c>
      <c r="U2" s="18" cm="1">
        <f t="array" ref="U2">IFERROR(INDEX(F2:T2, 1, MATCH(TRUE, ISNUMBER(F2:T2), 0)), "0.0")</f>
        <v>1.99</v>
      </c>
    </row>
    <row r="3" spans="1:44" ht="15.75" customHeight="1" x14ac:dyDescent="0.15">
      <c r="A3" s="14" t="s">
        <v>6035</v>
      </c>
      <c r="B3" s="6" t="s">
        <v>519</v>
      </c>
      <c r="D3" s="6" t="s">
        <v>517</v>
      </c>
      <c r="E3" s="6" t="s">
        <v>518</v>
      </c>
      <c r="F3" s="18" t="str">
        <f>IFERROR(VLOOKUP(B3,Invoices!$L$2:$M$413,2,FALSE),"")</f>
        <v/>
      </c>
      <c r="G3" s="18">
        <f>IFERROR(VLOOKUP(B3,Invoices!$N$2:$O$412,2,FALSE),"")</f>
        <v>1.99</v>
      </c>
      <c r="H3" s="18" t="str">
        <f>IFERROR(VLOOKUP($B3,Invoices!$P$2:$Q$412,2,FALSE),"")</f>
        <v/>
      </c>
      <c r="I3" s="18" t="str">
        <f>IFERROR(VLOOKUP($B3,Invoices!$R$2:$S$412,2,FALSE),"")</f>
        <v/>
      </c>
      <c r="J3" s="18" t="str">
        <f>IFERROR(VLOOKUP($B3,Invoices!$T$2:$U$412,2,FALSE),"")</f>
        <v/>
      </c>
      <c r="K3" s="18" t="str">
        <f>IFERROR(VLOOKUP($B3,Invoices!$V$2:$W$412,2,FALSE),"")</f>
        <v/>
      </c>
      <c r="L3" s="18" t="str">
        <f>IFERROR(VLOOKUP($B3,Invoices!$X$2:$Y$412,2,FALSE),"")</f>
        <v/>
      </c>
      <c r="M3" s="18" t="str">
        <f>IFERROR(VLOOKUP($B3,Invoices!$Z$2:$AA$412,2,FALSE),"")</f>
        <v/>
      </c>
      <c r="N3" s="18" t="str">
        <f>IFERROR(VLOOKUP($B3,Invoices!$AB$2:$AC$412,2,FALSE),"")</f>
        <v/>
      </c>
      <c r="O3" s="18" t="str">
        <f>IFERROR(VLOOKUP($B3,Invoices!$AD$2:$AE$412,2,FALSE),"")</f>
        <v/>
      </c>
      <c r="P3" s="18" t="str">
        <f>IFERROR(VLOOKUP($B3,Invoices!$AF$2:$AG$412,2,FALSE),"")</f>
        <v/>
      </c>
      <c r="Q3" s="18" t="str">
        <f>IFERROR(VLOOKUP($B3,Invoices!$AH$2:$AI$412,2,FALSE),"")</f>
        <v/>
      </c>
      <c r="R3" s="18" t="str">
        <f>IFERROR(VLOOKUP($B3,Invoices!$AJ$2:$AK$412,2,FALSE),"")</f>
        <v/>
      </c>
      <c r="S3" s="18" t="str">
        <f>IFERROR(VLOOKUP($B3,Invoices!$AL$2:$AM$412,2,FALSE),"")</f>
        <v/>
      </c>
      <c r="T3" s="18" t="str">
        <f>IFERROR(VLOOKUP($B3,Invoices!$AN$2:$AO$412,2,FALSE),"")</f>
        <v/>
      </c>
      <c r="U3" s="18" cm="1">
        <f t="array" ref="U3">IFERROR(INDEX(F3:T3, 1, MATCH(TRUE, ISNUMBER(F3:T3), 0)), "0.0")</f>
        <v>1.99</v>
      </c>
    </row>
    <row r="4" spans="1:44" ht="15.75" customHeight="1" x14ac:dyDescent="0.15">
      <c r="A4" s="14" t="s">
        <v>6036</v>
      </c>
      <c r="B4" s="6" t="s">
        <v>520</v>
      </c>
      <c r="C4" s="6" t="s">
        <v>521</v>
      </c>
      <c r="D4" s="6" t="s">
        <v>520</v>
      </c>
      <c r="E4" s="6" t="s">
        <v>522</v>
      </c>
      <c r="F4" s="18" t="str">
        <f>IFERROR(VLOOKUP(B4,Invoices!$L$2:$M$413,2,FALSE),"")</f>
        <v/>
      </c>
      <c r="G4" s="18" t="str">
        <f>IFERROR(VLOOKUP(B4,Invoices!$N$2:$O$412,2,FALSE),"")</f>
        <v/>
      </c>
      <c r="H4" s="18" t="str">
        <f>IFERROR(VLOOKUP($B4,Invoices!$P$2:$Q$412,2,FALSE),"")</f>
        <v/>
      </c>
      <c r="I4" s="18" t="str">
        <f>IFERROR(VLOOKUP($B4,Invoices!$R$2:$S$412,2,FALSE),"")</f>
        <v/>
      </c>
      <c r="J4" s="18" t="str">
        <f>IFERROR(VLOOKUP($B4,Invoices!$T$2:$U$412,2,FALSE),"")</f>
        <v/>
      </c>
      <c r="K4" s="18" t="str">
        <f>IFERROR(VLOOKUP($B4,Invoices!$V$2:$W$412,2,FALSE),"")</f>
        <v/>
      </c>
      <c r="L4" s="18" t="str">
        <f>IFERROR(VLOOKUP($B4,Invoices!$X$2:$Y$412,2,FALSE),"")</f>
        <v/>
      </c>
      <c r="M4" s="18">
        <f>IFERROR(VLOOKUP($B4,Invoices!$Z$2:$AA$412,2,FALSE),"")</f>
        <v>0.99</v>
      </c>
      <c r="N4" s="18" t="str">
        <f>IFERROR(VLOOKUP($B4,Invoices!$AB$2:$AC$412,2,FALSE),"")</f>
        <v/>
      </c>
      <c r="O4" s="18" t="str">
        <f>IFERROR(VLOOKUP($B4,Invoices!$AD$2:$AE$412,2,FALSE),"")</f>
        <v/>
      </c>
      <c r="P4" s="18" t="str">
        <f>IFERROR(VLOOKUP($B4,Invoices!$AF$2:$AG$412,2,FALSE),"")</f>
        <v/>
      </c>
      <c r="Q4" s="18" t="str">
        <f>IFERROR(VLOOKUP($B4,Invoices!$AH$2:$AI$412,2,FALSE),"")</f>
        <v/>
      </c>
      <c r="R4" s="18" t="str">
        <f>IFERROR(VLOOKUP($B4,Invoices!$AJ$2:$AK$412,2,FALSE),"")</f>
        <v/>
      </c>
      <c r="S4" s="18" t="str">
        <f>IFERROR(VLOOKUP($B4,Invoices!$AL$2:$AM$412,2,FALSE),"")</f>
        <v/>
      </c>
      <c r="T4" s="18" t="str">
        <f>IFERROR(VLOOKUP($B4,Invoices!$AN$2:$AO$412,2,FALSE),"")</f>
        <v/>
      </c>
      <c r="U4" s="18" cm="1">
        <f t="array" ref="U4">IFERROR(INDEX(F4:T4, 1, MATCH(TRUE, ISNUMBER(F4:T4), 0)), "0.0")</f>
        <v>0.99</v>
      </c>
    </row>
    <row r="5" spans="1:44" ht="15.75" customHeight="1" x14ac:dyDescent="0.15">
      <c r="A5" s="14" t="s">
        <v>6037</v>
      </c>
      <c r="B5" s="6" t="s">
        <v>523</v>
      </c>
      <c r="D5" s="6" t="s">
        <v>524</v>
      </c>
      <c r="E5" s="6" t="s">
        <v>518</v>
      </c>
      <c r="F5" s="18" t="str">
        <f>IFERROR(VLOOKUP(B5,Invoices!$L$2:$M$413,2,FALSE),"")</f>
        <v/>
      </c>
      <c r="G5" s="18" t="str">
        <f>IFERROR(VLOOKUP(B5,Invoices!$N$2:$O$412,2,FALSE),"")</f>
        <v/>
      </c>
      <c r="H5" s="18" t="str">
        <f>IFERROR(VLOOKUP($B5,Invoices!$P$2:$Q$412,2,FALSE),"")</f>
        <v/>
      </c>
      <c r="I5" s="18" t="str">
        <f>IFERROR(VLOOKUP($B5,Invoices!$R$2:$S$412,2,FALSE),"")</f>
        <v/>
      </c>
      <c r="J5" s="18" t="str">
        <f>IFERROR(VLOOKUP($B5,Invoices!$T$2:$U$412,2,FALSE),"")</f>
        <v/>
      </c>
      <c r="K5" s="18" t="str">
        <f>IFERROR(VLOOKUP($B5,Invoices!$V$2:$W$412,2,FALSE),"")</f>
        <v/>
      </c>
      <c r="L5" s="18" t="str">
        <f>IFERROR(VLOOKUP($B5,Invoices!$X$2:$Y$412,2,FALSE),"")</f>
        <v/>
      </c>
      <c r="M5" s="18" t="str">
        <f>IFERROR(VLOOKUP($B5,Invoices!$Z$2:$AA$412,2,FALSE),"")</f>
        <v/>
      </c>
      <c r="N5" s="18" t="str">
        <f>IFERROR(VLOOKUP($B5,Invoices!$AB$2:$AC$412,2,FALSE),"")</f>
        <v/>
      </c>
      <c r="O5" s="18" t="str">
        <f>IFERROR(VLOOKUP($B5,Invoices!$AD$2:$AE$412,2,FALSE),"")</f>
        <v/>
      </c>
      <c r="P5" s="18" t="str">
        <f>IFERROR(VLOOKUP($B5,Invoices!$AF$2:$AG$412,2,FALSE),"")</f>
        <v/>
      </c>
      <c r="Q5" s="18" t="str">
        <f>IFERROR(VLOOKUP($B5,Invoices!$AH$2:$AI$412,2,FALSE),"")</f>
        <v/>
      </c>
      <c r="R5" s="18" t="str">
        <f>IFERROR(VLOOKUP($B5,Invoices!$AJ$2:$AK$412,2,FALSE),"")</f>
        <v/>
      </c>
      <c r="S5" s="18" t="str">
        <f>IFERROR(VLOOKUP($B5,Invoices!$AL$2:$AM$412,2,FALSE),"")</f>
        <v/>
      </c>
      <c r="T5" s="18" t="str">
        <f>IFERROR(VLOOKUP($B5,Invoices!$AN$2:$AO$412,2,FALSE),"")</f>
        <v/>
      </c>
      <c r="U5" s="18" t="str" cm="1">
        <f t="array" ref="U5">IFERROR(INDEX(F5:T5, 1, MATCH(TRUE, ISNUMBER(F5:T5), 0)), "0.0")</f>
        <v>0.0</v>
      </c>
    </row>
    <row r="6" spans="1:44" ht="15.75" customHeight="1" x14ac:dyDescent="0.15">
      <c r="A6" s="14" t="s">
        <v>6038</v>
      </c>
      <c r="B6" s="7" t="s">
        <v>525</v>
      </c>
      <c r="D6" s="6" t="s">
        <v>526</v>
      </c>
      <c r="E6" s="6" t="s">
        <v>527</v>
      </c>
      <c r="F6" s="18" t="str">
        <f>IFERROR(VLOOKUP(B6,Invoices!$L$2:$M$413,2,FALSE),"")</f>
        <v/>
      </c>
      <c r="G6" s="18" t="str">
        <f>IFERROR(VLOOKUP(B6,Invoices!$N$2:$O$412,2,FALSE),"")</f>
        <v/>
      </c>
      <c r="H6" s="18" t="str">
        <f>IFERROR(VLOOKUP($B6,Invoices!$P$2:$Q$412,2,FALSE),"")</f>
        <v/>
      </c>
      <c r="I6" s="18" t="str">
        <f>IFERROR(VLOOKUP($B6,Invoices!$R$2:$S$412,2,FALSE),"")</f>
        <v/>
      </c>
      <c r="J6" s="18" t="str">
        <f>IFERROR(VLOOKUP($B6,Invoices!$T$2:$U$412,2,FALSE),"")</f>
        <v/>
      </c>
      <c r="K6" s="18" t="str">
        <f>IFERROR(VLOOKUP($B6,Invoices!$V$2:$W$412,2,FALSE),"")</f>
        <v/>
      </c>
      <c r="L6" s="18" t="str">
        <f>IFERROR(VLOOKUP($B6,Invoices!$X$2:$Y$412,2,FALSE),"")</f>
        <v/>
      </c>
      <c r="M6" s="18" t="str">
        <f>IFERROR(VLOOKUP($B6,Invoices!$Z$2:$AA$412,2,FALSE),"")</f>
        <v/>
      </c>
      <c r="N6" s="18" t="str">
        <f>IFERROR(VLOOKUP($B6,Invoices!$AB$2:$AC$412,2,FALSE),"")</f>
        <v/>
      </c>
      <c r="O6" s="18" t="str">
        <f>IFERROR(VLOOKUP($B6,Invoices!$AD$2:$AE$412,2,FALSE),"")</f>
        <v/>
      </c>
      <c r="P6" s="18" t="str">
        <f>IFERROR(VLOOKUP($B6,Invoices!$AF$2:$AG$412,2,FALSE),"")</f>
        <v/>
      </c>
      <c r="Q6" s="18" t="str">
        <f>IFERROR(VLOOKUP($B6,Invoices!$AH$2:$AI$412,2,FALSE),"")</f>
        <v/>
      </c>
      <c r="R6" s="18" t="str">
        <f>IFERROR(VLOOKUP($B6,Invoices!$AJ$2:$AK$412,2,FALSE),"")</f>
        <v/>
      </c>
      <c r="S6" s="18" t="str">
        <f>IFERROR(VLOOKUP($B6,Invoices!$AL$2:$AM$412,2,FALSE),"")</f>
        <v/>
      </c>
      <c r="T6" s="18" t="str">
        <f>IFERROR(VLOOKUP($B6,Invoices!$AN$2:$AO$412,2,FALSE),"")</f>
        <v/>
      </c>
      <c r="U6" s="18" t="str" cm="1">
        <f t="array" ref="U6">IFERROR(INDEX(F6:T6, 1, MATCH(TRUE, ISNUMBER(F6:T6), 0)), "0.0")</f>
        <v>0.0</v>
      </c>
    </row>
    <row r="7" spans="1:44" ht="15.75" customHeight="1" x14ac:dyDescent="0.15">
      <c r="A7" s="14" t="s">
        <v>6039</v>
      </c>
      <c r="B7" s="7" t="s">
        <v>528</v>
      </c>
      <c r="C7" s="6" t="s">
        <v>529</v>
      </c>
      <c r="D7" s="6" t="s">
        <v>530</v>
      </c>
      <c r="E7" s="6" t="s">
        <v>529</v>
      </c>
      <c r="F7" s="18" t="str">
        <f>IFERROR(VLOOKUP(B7,Invoices!$L$2:$M$413,2,FALSE),"")</f>
        <v/>
      </c>
      <c r="G7" s="18" t="str">
        <f>IFERROR(VLOOKUP(B7,Invoices!$N$2:$O$412,2,FALSE),"")</f>
        <v/>
      </c>
      <c r="H7" s="18" t="str">
        <f>IFERROR(VLOOKUP($B7,Invoices!$P$2:$Q$412,2,FALSE),"")</f>
        <v/>
      </c>
      <c r="I7" s="18" t="str">
        <f>IFERROR(VLOOKUP($B7,Invoices!$R$2:$S$412,2,FALSE),"")</f>
        <v/>
      </c>
      <c r="J7" s="18" t="str">
        <f>IFERROR(VLOOKUP($B7,Invoices!$T$2:$U$412,2,FALSE),"")</f>
        <v/>
      </c>
      <c r="K7" s="18" t="str">
        <f>IFERROR(VLOOKUP($B7,Invoices!$V$2:$W$412,2,FALSE),"")</f>
        <v/>
      </c>
      <c r="L7" s="18" t="str">
        <f>IFERROR(VLOOKUP($B7,Invoices!$X$2:$Y$412,2,FALSE),"")</f>
        <v/>
      </c>
      <c r="M7" s="18" t="str">
        <f>IFERROR(VLOOKUP($B7,Invoices!$Z$2:$AA$412,2,FALSE),"")</f>
        <v/>
      </c>
      <c r="N7" s="18" t="str">
        <f>IFERROR(VLOOKUP($B7,Invoices!$AB$2:$AC$412,2,FALSE),"")</f>
        <v/>
      </c>
      <c r="O7" s="18" t="str">
        <f>IFERROR(VLOOKUP($B7,Invoices!$AD$2:$AE$412,2,FALSE),"")</f>
        <v/>
      </c>
      <c r="P7" s="18" t="str">
        <f>IFERROR(VLOOKUP($B7,Invoices!$AF$2:$AG$412,2,FALSE),"")</f>
        <v/>
      </c>
      <c r="Q7" s="18" t="str">
        <f>IFERROR(VLOOKUP($B7,Invoices!$AH$2:$AI$412,2,FALSE),"")</f>
        <v/>
      </c>
      <c r="R7" s="18">
        <f>IFERROR(VLOOKUP($B7,Invoices!$AJ$2:$AK$412,2,FALSE),"")</f>
        <v>0.99</v>
      </c>
      <c r="S7" s="18" t="str">
        <f>IFERROR(VLOOKUP($B7,Invoices!$AL$2:$AM$412,2,FALSE),"")</f>
        <v/>
      </c>
      <c r="T7" s="18" t="str">
        <f>IFERROR(VLOOKUP($B7,Invoices!$AN$2:$AO$412,2,FALSE),"")</f>
        <v/>
      </c>
      <c r="U7" s="18" cm="1">
        <f t="array" ref="U7">IFERROR(INDEX(F7:T7, 1, MATCH(TRUE, ISNUMBER(F7:T7), 0)), "0.0")</f>
        <v>0.99</v>
      </c>
    </row>
    <row r="8" spans="1:44" ht="15.75" customHeight="1" x14ac:dyDescent="0.15">
      <c r="A8" s="14" t="s">
        <v>6040</v>
      </c>
      <c r="B8" s="6" t="s">
        <v>531</v>
      </c>
      <c r="C8" s="6" t="s">
        <v>532</v>
      </c>
      <c r="D8" s="6" t="s">
        <v>533</v>
      </c>
      <c r="E8" s="6" t="s">
        <v>522</v>
      </c>
      <c r="F8" s="18" t="str">
        <f>IFERROR(VLOOKUP(B8,Invoices!$L$2:$M$413,2,FALSE),"")</f>
        <v/>
      </c>
      <c r="G8" s="18">
        <f>IFERROR(VLOOKUP(B8,Invoices!$N$2:$O$412,2,FALSE),"")</f>
        <v>0.99</v>
      </c>
      <c r="H8" s="18" t="str">
        <f>IFERROR(VLOOKUP($B8,Invoices!$P$2:$Q$412,2,FALSE),"")</f>
        <v/>
      </c>
      <c r="I8" s="18" t="str">
        <f>IFERROR(VLOOKUP($B8,Invoices!$R$2:$S$412,2,FALSE),"")</f>
        <v/>
      </c>
      <c r="J8" s="18" t="str">
        <f>IFERROR(VLOOKUP($B8,Invoices!$T$2:$U$412,2,FALSE),"")</f>
        <v/>
      </c>
      <c r="K8" s="18" t="str">
        <f>IFERROR(VLOOKUP($B8,Invoices!$V$2:$W$412,2,FALSE),"")</f>
        <v/>
      </c>
      <c r="L8" s="18" t="str">
        <f>IFERROR(VLOOKUP($B8,Invoices!$X$2:$Y$412,2,FALSE),"")</f>
        <v/>
      </c>
      <c r="M8" s="18" t="str">
        <f>IFERROR(VLOOKUP($B8,Invoices!$Z$2:$AA$412,2,FALSE),"")</f>
        <v/>
      </c>
      <c r="N8" s="18" t="str">
        <f>IFERROR(VLOOKUP($B8,Invoices!$AB$2:$AC$412,2,FALSE),"")</f>
        <v/>
      </c>
      <c r="O8" s="18" t="str">
        <f>IFERROR(VLOOKUP($B8,Invoices!$AD$2:$AE$412,2,FALSE),"")</f>
        <v/>
      </c>
      <c r="P8" s="18" t="str">
        <f>IFERROR(VLOOKUP($B8,Invoices!$AF$2:$AG$412,2,FALSE),"")</f>
        <v/>
      </c>
      <c r="Q8" s="18" t="str">
        <f>IFERROR(VLOOKUP($B8,Invoices!$AH$2:$AI$412,2,FALSE),"")</f>
        <v/>
      </c>
      <c r="R8" s="18" t="str">
        <f>IFERROR(VLOOKUP($B8,Invoices!$AJ$2:$AK$412,2,FALSE),"")</f>
        <v/>
      </c>
      <c r="S8" s="18" t="str">
        <f>IFERROR(VLOOKUP($B8,Invoices!$AL$2:$AM$412,2,FALSE),"")</f>
        <v/>
      </c>
      <c r="T8" s="18" t="str">
        <f>IFERROR(VLOOKUP($B8,Invoices!$AN$2:$AO$412,2,FALSE),"")</f>
        <v/>
      </c>
      <c r="U8" s="18" cm="1">
        <f t="array" ref="U8">IFERROR(INDEX(F8:T8, 1, MATCH(TRUE, ISNUMBER(F8:T8), 0)), "0.0")</f>
        <v>0.99</v>
      </c>
    </row>
    <row r="9" spans="1:44" ht="15.75" customHeight="1" x14ac:dyDescent="0.15">
      <c r="A9" s="14" t="s">
        <v>6041</v>
      </c>
      <c r="B9" s="6" t="s">
        <v>534</v>
      </c>
      <c r="C9" s="6" t="s">
        <v>535</v>
      </c>
      <c r="D9" s="6" t="s">
        <v>536</v>
      </c>
      <c r="E9" s="6" t="s">
        <v>535</v>
      </c>
      <c r="F9" s="18" t="str">
        <f>IFERROR(VLOOKUP(B9,Invoices!$L$2:$M$413,2,FALSE),"")</f>
        <v/>
      </c>
      <c r="G9" s="18" t="str">
        <f>IFERROR(VLOOKUP(B9,Invoices!$N$2:$O$412,2,FALSE),"")</f>
        <v/>
      </c>
      <c r="H9" s="18" t="str">
        <f>IFERROR(VLOOKUP($B9,Invoices!$P$2:$Q$412,2,FALSE),"")</f>
        <v/>
      </c>
      <c r="I9" s="18" t="str">
        <f>IFERROR(VLOOKUP($B9,Invoices!$R$2:$S$412,2,FALSE),"")</f>
        <v/>
      </c>
      <c r="J9" s="18" t="str">
        <f>IFERROR(VLOOKUP($B9,Invoices!$T$2:$U$412,2,FALSE),"")</f>
        <v/>
      </c>
      <c r="K9" s="18" t="str">
        <f>IFERROR(VLOOKUP($B9,Invoices!$V$2:$W$412,2,FALSE),"")</f>
        <v/>
      </c>
      <c r="L9" s="18" t="str">
        <f>IFERROR(VLOOKUP($B9,Invoices!$X$2:$Y$412,2,FALSE),"")</f>
        <v/>
      </c>
      <c r="M9" s="18" t="str">
        <f>IFERROR(VLOOKUP($B9,Invoices!$Z$2:$AA$412,2,FALSE),"")</f>
        <v/>
      </c>
      <c r="N9" s="18" t="str">
        <f>IFERROR(VLOOKUP($B9,Invoices!$AB$2:$AC$412,2,FALSE),"")</f>
        <v/>
      </c>
      <c r="O9" s="18" t="str">
        <f>IFERROR(VLOOKUP($B9,Invoices!$AD$2:$AE$412,2,FALSE),"")</f>
        <v/>
      </c>
      <c r="P9" s="18" t="str">
        <f>IFERROR(VLOOKUP($B9,Invoices!$AF$2:$AG$412,2,FALSE),"")</f>
        <v/>
      </c>
      <c r="Q9" s="18" t="str">
        <f>IFERROR(VLOOKUP($B9,Invoices!$AH$2:$AI$412,2,FALSE),"")</f>
        <v/>
      </c>
      <c r="R9" s="18" t="str">
        <f>IFERROR(VLOOKUP($B9,Invoices!$AJ$2:$AK$412,2,FALSE),"")</f>
        <v/>
      </c>
      <c r="S9" s="18" t="str">
        <f>IFERROR(VLOOKUP($B9,Invoices!$AL$2:$AM$412,2,FALSE),"")</f>
        <v/>
      </c>
      <c r="T9" s="18" t="str">
        <f>IFERROR(VLOOKUP($B9,Invoices!$AN$2:$AO$412,2,FALSE),"")</f>
        <v/>
      </c>
      <c r="U9" s="18" t="str" cm="1">
        <f t="array" ref="U9">IFERROR(INDEX(F9:T9, 1, MATCH(TRUE, ISNUMBER(F9:T9), 0)), "0.0")</f>
        <v>0.0</v>
      </c>
    </row>
    <row r="10" spans="1:44" ht="15.75" customHeight="1" x14ac:dyDescent="0.15">
      <c r="A10" s="14" t="s">
        <v>6042</v>
      </c>
      <c r="B10" s="6" t="s">
        <v>537</v>
      </c>
      <c r="D10" s="6" t="s">
        <v>538</v>
      </c>
      <c r="E10" s="6" t="s">
        <v>539</v>
      </c>
      <c r="F10" s="18" t="str">
        <f>IFERROR(VLOOKUP(B10,Invoices!$L$2:$M$413,2,FALSE),"")</f>
        <v/>
      </c>
      <c r="G10" s="18" t="str">
        <f>IFERROR(VLOOKUP(B10,Invoices!$N$2:$O$412,2,FALSE),"")</f>
        <v/>
      </c>
      <c r="H10" s="18" t="str">
        <f>IFERROR(VLOOKUP($B10,Invoices!$P$2:$Q$412,2,FALSE),"")</f>
        <v/>
      </c>
      <c r="I10" s="18" t="str">
        <f>IFERROR(VLOOKUP($B10,Invoices!$R$2:$S$412,2,FALSE),"")</f>
        <v/>
      </c>
      <c r="J10" s="18" t="str">
        <f>IFERROR(VLOOKUP($B10,Invoices!$T$2:$U$412,2,FALSE),"")</f>
        <v/>
      </c>
      <c r="K10" s="18" t="str">
        <f>IFERROR(VLOOKUP($B10,Invoices!$V$2:$W$412,2,FALSE),"")</f>
        <v/>
      </c>
      <c r="L10" s="18" t="str">
        <f>IFERROR(VLOOKUP($B10,Invoices!$X$2:$Y$412,2,FALSE),"")</f>
        <v/>
      </c>
      <c r="M10" s="18" t="str">
        <f>IFERROR(VLOOKUP($B10,Invoices!$Z$2:$AA$412,2,FALSE),"")</f>
        <v/>
      </c>
      <c r="N10" s="18" t="str">
        <f>IFERROR(VLOOKUP($B10,Invoices!$AB$2:$AC$412,2,FALSE),"")</f>
        <v/>
      </c>
      <c r="O10" s="18" t="str">
        <f>IFERROR(VLOOKUP($B10,Invoices!$AD$2:$AE$412,2,FALSE),"")</f>
        <v/>
      </c>
      <c r="P10" s="18" t="str">
        <f>IFERROR(VLOOKUP($B10,Invoices!$AF$2:$AG$412,2,FALSE),"")</f>
        <v/>
      </c>
      <c r="Q10" s="18" t="str">
        <f>IFERROR(VLOOKUP($B10,Invoices!$AH$2:$AI$412,2,FALSE),"")</f>
        <v/>
      </c>
      <c r="R10" s="18" t="str">
        <f>IFERROR(VLOOKUP($B10,Invoices!$AJ$2:$AK$412,2,FALSE),"")</f>
        <v/>
      </c>
      <c r="S10" s="18" t="str">
        <f>IFERROR(VLOOKUP($B10,Invoices!$AL$2:$AM$412,2,FALSE),"")</f>
        <v/>
      </c>
      <c r="T10" s="18" t="str">
        <f>IFERROR(VLOOKUP($B10,Invoices!$AN$2:$AO$412,2,FALSE),"")</f>
        <v/>
      </c>
      <c r="U10" s="18" t="str" cm="1">
        <f t="array" ref="U10">IFERROR(INDEX(F10:T10, 1, MATCH(TRUE, ISNUMBER(F10:T10), 0)), "0.0")</f>
        <v>0.0</v>
      </c>
    </row>
    <row r="11" spans="1:44" ht="15.75" customHeight="1" x14ac:dyDescent="0.15">
      <c r="A11" s="14" t="s">
        <v>6043</v>
      </c>
      <c r="B11" s="6" t="s">
        <v>540</v>
      </c>
      <c r="C11" s="6" t="s">
        <v>541</v>
      </c>
      <c r="D11" s="6" t="s">
        <v>542</v>
      </c>
      <c r="E11" s="6" t="s">
        <v>543</v>
      </c>
      <c r="F11" s="18" t="str">
        <f>IFERROR(VLOOKUP(B11,Invoices!$L$2:$M$413,2,FALSE),"")</f>
        <v/>
      </c>
      <c r="G11" s="18" t="str">
        <f>IFERROR(VLOOKUP(B11,Invoices!$N$2:$O$412,2,FALSE),"")</f>
        <v/>
      </c>
      <c r="H11" s="18" t="str">
        <f>IFERROR(VLOOKUP($B11,Invoices!$P$2:$Q$412,2,FALSE),"")</f>
        <v/>
      </c>
      <c r="I11" s="18" t="str">
        <f>IFERROR(VLOOKUP($B11,Invoices!$R$2:$S$412,2,FALSE),"")</f>
        <v/>
      </c>
      <c r="J11" s="18" t="str">
        <f>IFERROR(VLOOKUP($B11,Invoices!$T$2:$U$412,2,FALSE),"")</f>
        <v/>
      </c>
      <c r="K11" s="18" t="str">
        <f>IFERROR(VLOOKUP($B11,Invoices!$V$2:$W$412,2,FALSE),"")</f>
        <v/>
      </c>
      <c r="L11" s="18" t="str">
        <f>IFERROR(VLOOKUP($B11,Invoices!$X$2:$Y$412,2,FALSE),"")</f>
        <v/>
      </c>
      <c r="M11" s="18" t="str">
        <f>IFERROR(VLOOKUP($B11,Invoices!$Z$2:$AA$412,2,FALSE),"")</f>
        <v/>
      </c>
      <c r="N11" s="18" t="str">
        <f>IFERROR(VLOOKUP($B11,Invoices!$AB$2:$AC$412,2,FALSE),"")</f>
        <v/>
      </c>
      <c r="O11" s="18" t="str">
        <f>IFERROR(VLOOKUP($B11,Invoices!$AD$2:$AE$412,2,FALSE),"")</f>
        <v/>
      </c>
      <c r="P11" s="18" t="str">
        <f>IFERROR(VLOOKUP($B11,Invoices!$AF$2:$AG$412,2,FALSE),"")</f>
        <v/>
      </c>
      <c r="Q11" s="18" t="str">
        <f>IFERROR(VLOOKUP($B11,Invoices!$AH$2:$AI$412,2,FALSE),"")</f>
        <v/>
      </c>
      <c r="R11" s="18" t="str">
        <f>IFERROR(VLOOKUP($B11,Invoices!$AJ$2:$AK$412,2,FALSE),"")</f>
        <v/>
      </c>
      <c r="S11" s="18" t="str">
        <f>IFERROR(VLOOKUP($B11,Invoices!$AL$2:$AM$412,2,FALSE),"")</f>
        <v/>
      </c>
      <c r="T11" s="18" t="str">
        <f>IFERROR(VLOOKUP($B11,Invoices!$AN$2:$AO$412,2,FALSE),"")</f>
        <v/>
      </c>
      <c r="U11" s="18" t="str" cm="1">
        <f t="array" ref="U11">IFERROR(INDEX(F11:T11, 1, MATCH(TRUE, ISNUMBER(F11:T11), 0)), "0.0")</f>
        <v>0.0</v>
      </c>
    </row>
    <row r="12" spans="1:44" ht="15.75" customHeight="1" x14ac:dyDescent="0.15">
      <c r="A12" s="14" t="s">
        <v>6044</v>
      </c>
      <c r="B12" s="6" t="s">
        <v>544</v>
      </c>
      <c r="C12" s="6" t="s">
        <v>545</v>
      </c>
      <c r="D12" s="6" t="s">
        <v>546</v>
      </c>
      <c r="E12" s="6" t="s">
        <v>547</v>
      </c>
      <c r="F12" s="18" t="str">
        <f>IFERROR(VLOOKUP(B12,Invoices!$L$2:$M$413,2,FALSE),"")</f>
        <v/>
      </c>
      <c r="G12" s="18" t="str">
        <f>IFERROR(VLOOKUP(B12,Invoices!$N$2:$O$412,2,FALSE),"")</f>
        <v/>
      </c>
      <c r="H12" s="18" t="str">
        <f>IFERROR(VLOOKUP($B12,Invoices!$P$2:$Q$412,2,FALSE),"")</f>
        <v/>
      </c>
      <c r="I12" s="18" t="str">
        <f>IFERROR(VLOOKUP($B12,Invoices!$R$2:$S$412,2,FALSE),"")</f>
        <v/>
      </c>
      <c r="J12" s="18" t="str">
        <f>IFERROR(VLOOKUP($B12,Invoices!$T$2:$U$412,2,FALSE),"")</f>
        <v/>
      </c>
      <c r="K12" s="18" t="str">
        <f>IFERROR(VLOOKUP($B12,Invoices!$V$2:$W$412,2,FALSE),"")</f>
        <v/>
      </c>
      <c r="L12" s="18" t="str">
        <f>IFERROR(VLOOKUP($B12,Invoices!$X$2:$Y$412,2,FALSE),"")</f>
        <v/>
      </c>
      <c r="M12" s="18" t="str">
        <f>IFERROR(VLOOKUP($B12,Invoices!$Z$2:$AA$412,2,FALSE),"")</f>
        <v/>
      </c>
      <c r="N12" s="18" t="str">
        <f>IFERROR(VLOOKUP($B12,Invoices!$AB$2:$AC$412,2,FALSE),"")</f>
        <v/>
      </c>
      <c r="O12" s="18" t="str">
        <f>IFERROR(VLOOKUP($B12,Invoices!$AD$2:$AE$412,2,FALSE),"")</f>
        <v/>
      </c>
      <c r="P12" s="18" t="str">
        <f>IFERROR(VLOOKUP($B12,Invoices!$AF$2:$AG$412,2,FALSE),"")</f>
        <v/>
      </c>
      <c r="Q12" s="18" t="str">
        <f>IFERROR(VLOOKUP($B12,Invoices!$AH$2:$AI$412,2,FALSE),"")</f>
        <v/>
      </c>
      <c r="R12" s="18" t="str">
        <f>IFERROR(VLOOKUP($B12,Invoices!$AJ$2:$AK$412,2,FALSE),"")</f>
        <v/>
      </c>
      <c r="S12" s="18" t="str">
        <f>IFERROR(VLOOKUP($B12,Invoices!$AL$2:$AM$412,2,FALSE),"")</f>
        <v/>
      </c>
      <c r="T12" s="18" t="str">
        <f>IFERROR(VLOOKUP($B12,Invoices!$AN$2:$AO$412,2,FALSE),"")</f>
        <v/>
      </c>
      <c r="U12" s="18" t="str" cm="1">
        <f t="array" ref="U12">IFERROR(INDEX(F12:T12, 1, MATCH(TRUE, ISNUMBER(F12:T12), 0)), "0.0")</f>
        <v>0.0</v>
      </c>
    </row>
    <row r="13" spans="1:44" ht="15.75" customHeight="1" x14ac:dyDescent="0.15">
      <c r="A13" s="14" t="s">
        <v>6045</v>
      </c>
      <c r="B13" s="6" t="s">
        <v>548</v>
      </c>
      <c r="C13" s="6" t="s">
        <v>549</v>
      </c>
      <c r="D13" s="6" t="s">
        <v>550</v>
      </c>
      <c r="E13" s="6" t="s">
        <v>551</v>
      </c>
      <c r="F13" s="18" t="str">
        <f>IFERROR(VLOOKUP(B13,Invoices!$L$2:$M$413,2,FALSE),"")</f>
        <v/>
      </c>
      <c r="G13" s="18" t="str">
        <f>IFERROR(VLOOKUP(B13,Invoices!$N$2:$O$412,2,FALSE),"")</f>
        <v/>
      </c>
      <c r="H13" s="18" t="str">
        <f>IFERROR(VLOOKUP($B13,Invoices!$P$2:$Q$412,2,FALSE),"")</f>
        <v/>
      </c>
      <c r="I13" s="18" t="str">
        <f>IFERROR(VLOOKUP($B13,Invoices!$R$2:$S$412,2,FALSE),"")</f>
        <v/>
      </c>
      <c r="J13" s="18" t="str">
        <f>IFERROR(VLOOKUP($B13,Invoices!$T$2:$U$412,2,FALSE),"")</f>
        <v/>
      </c>
      <c r="K13" s="18" t="str">
        <f>IFERROR(VLOOKUP($B13,Invoices!$V$2:$W$412,2,FALSE),"")</f>
        <v/>
      </c>
      <c r="L13" s="18" t="str">
        <f>IFERROR(VLOOKUP($B13,Invoices!$X$2:$Y$412,2,FALSE),"")</f>
        <v/>
      </c>
      <c r="M13" s="18" t="str">
        <f>IFERROR(VLOOKUP($B13,Invoices!$Z$2:$AA$412,2,FALSE),"")</f>
        <v/>
      </c>
      <c r="N13" s="18" t="str">
        <f>IFERROR(VLOOKUP($B13,Invoices!$AB$2:$AC$412,2,FALSE),"")</f>
        <v/>
      </c>
      <c r="O13" s="18" t="str">
        <f>IFERROR(VLOOKUP($B13,Invoices!$AD$2:$AE$412,2,FALSE),"")</f>
        <v/>
      </c>
      <c r="P13" s="18" t="str">
        <f>IFERROR(VLOOKUP($B13,Invoices!$AF$2:$AG$412,2,FALSE),"")</f>
        <v/>
      </c>
      <c r="Q13" s="18" t="str">
        <f>IFERROR(VLOOKUP($B13,Invoices!$AH$2:$AI$412,2,FALSE),"")</f>
        <v/>
      </c>
      <c r="R13" s="18" t="str">
        <f>IFERROR(VLOOKUP($B13,Invoices!$AJ$2:$AK$412,2,FALSE),"")</f>
        <v/>
      </c>
      <c r="S13" s="18" t="str">
        <f>IFERROR(VLOOKUP($B13,Invoices!$AL$2:$AM$412,2,FALSE),"")</f>
        <v/>
      </c>
      <c r="T13" s="18" t="str">
        <f>IFERROR(VLOOKUP($B13,Invoices!$AN$2:$AO$412,2,FALSE),"")</f>
        <v/>
      </c>
      <c r="U13" s="18" t="str" cm="1">
        <f t="array" ref="U13">IFERROR(INDEX(F13:T13, 1, MATCH(TRUE, ISNUMBER(F13:T13), 0)), "0.0")</f>
        <v>0.0</v>
      </c>
    </row>
    <row r="14" spans="1:44" ht="15.75" customHeight="1" x14ac:dyDescent="0.15">
      <c r="A14" s="14" t="s">
        <v>6046</v>
      </c>
      <c r="B14" s="6" t="s">
        <v>552</v>
      </c>
      <c r="C14" s="6" t="s">
        <v>553</v>
      </c>
      <c r="D14" s="6" t="s">
        <v>554</v>
      </c>
      <c r="E14" s="6" t="s">
        <v>555</v>
      </c>
      <c r="F14" s="18" t="str">
        <f>IFERROR(VLOOKUP(B14,Invoices!$L$2:$M$413,2,FALSE),"")</f>
        <v/>
      </c>
      <c r="G14" s="18" t="str">
        <f>IFERROR(VLOOKUP(B14,Invoices!$N$2:$O$412,2,FALSE),"")</f>
        <v/>
      </c>
      <c r="H14" s="18" t="str">
        <f>IFERROR(VLOOKUP($B14,Invoices!$P$2:$Q$412,2,FALSE),"")</f>
        <v/>
      </c>
      <c r="I14" s="18" t="str">
        <f>IFERROR(VLOOKUP($B14,Invoices!$R$2:$S$412,2,FALSE),"")</f>
        <v/>
      </c>
      <c r="J14" s="18">
        <f>IFERROR(VLOOKUP($B14,Invoices!$T$2:$U$412,2,FALSE),"")</f>
        <v>0.99</v>
      </c>
      <c r="K14" s="18" t="str">
        <f>IFERROR(VLOOKUP($B14,Invoices!$V$2:$W$412,2,FALSE),"")</f>
        <v/>
      </c>
      <c r="L14" s="18" t="str">
        <f>IFERROR(VLOOKUP($B14,Invoices!$X$2:$Y$412,2,FALSE),"")</f>
        <v/>
      </c>
      <c r="M14" s="18" t="str">
        <f>IFERROR(VLOOKUP($B14,Invoices!$Z$2:$AA$412,2,FALSE),"")</f>
        <v/>
      </c>
      <c r="N14" s="18" t="str">
        <f>IFERROR(VLOOKUP($B14,Invoices!$AB$2:$AC$412,2,FALSE),"")</f>
        <v/>
      </c>
      <c r="O14" s="18" t="str">
        <f>IFERROR(VLOOKUP($B14,Invoices!$AD$2:$AE$412,2,FALSE),"")</f>
        <v/>
      </c>
      <c r="P14" s="18" t="str">
        <f>IFERROR(VLOOKUP($B14,Invoices!$AF$2:$AG$412,2,FALSE),"")</f>
        <v/>
      </c>
      <c r="Q14" s="18" t="str">
        <f>IFERROR(VLOOKUP($B14,Invoices!$AH$2:$AI$412,2,FALSE),"")</f>
        <v/>
      </c>
      <c r="R14" s="18" t="str">
        <f>IFERROR(VLOOKUP($B14,Invoices!$AJ$2:$AK$412,2,FALSE),"")</f>
        <v/>
      </c>
      <c r="S14" s="18" t="str">
        <f>IFERROR(VLOOKUP($B14,Invoices!$AL$2:$AM$412,2,FALSE),"")</f>
        <v/>
      </c>
      <c r="T14" s="18" t="str">
        <f>IFERROR(VLOOKUP($B14,Invoices!$AN$2:$AO$412,2,FALSE),"")</f>
        <v/>
      </c>
      <c r="U14" s="18" cm="1">
        <f t="array" ref="U14">IFERROR(INDEX(F14:T14, 1, MATCH(TRUE, ISNUMBER(F14:T14), 0)), "0.0")</f>
        <v>0.99</v>
      </c>
    </row>
    <row r="15" spans="1:44" ht="15.75" customHeight="1" x14ac:dyDescent="0.15">
      <c r="A15" s="14" t="s">
        <v>6047</v>
      </c>
      <c r="B15" s="6" t="s">
        <v>556</v>
      </c>
      <c r="C15" s="6" t="s">
        <v>557</v>
      </c>
      <c r="D15" s="6" t="s">
        <v>558</v>
      </c>
      <c r="E15" s="6" t="s">
        <v>559</v>
      </c>
      <c r="F15" s="18" t="str">
        <f>IFERROR(VLOOKUP(B15,Invoices!$L$2:$M$413,2,FALSE),"")</f>
        <v/>
      </c>
      <c r="G15" s="18" t="str">
        <f>IFERROR(VLOOKUP(B15,Invoices!$N$2:$O$412,2,FALSE),"")</f>
        <v/>
      </c>
      <c r="H15" s="18" t="str">
        <f>IFERROR(VLOOKUP($B15,Invoices!$P$2:$Q$412,2,FALSE),"")</f>
        <v/>
      </c>
      <c r="I15" s="18" t="str">
        <f>IFERROR(VLOOKUP($B15,Invoices!$R$2:$S$412,2,FALSE),"")</f>
        <v/>
      </c>
      <c r="J15" s="18" t="str">
        <f>IFERROR(VLOOKUP($B15,Invoices!$T$2:$U$412,2,FALSE),"")</f>
        <v/>
      </c>
      <c r="K15" s="18">
        <f>IFERROR(VLOOKUP($B15,Invoices!$V$2:$W$412,2,FALSE),"")</f>
        <v>0.99</v>
      </c>
      <c r="L15" s="18" t="str">
        <f>IFERROR(VLOOKUP($B15,Invoices!$X$2:$Y$412,2,FALSE),"")</f>
        <v/>
      </c>
      <c r="M15" s="18" t="str">
        <f>IFERROR(VLOOKUP($B15,Invoices!$Z$2:$AA$412,2,FALSE),"")</f>
        <v/>
      </c>
      <c r="N15" s="18" t="str">
        <f>IFERROR(VLOOKUP($B15,Invoices!$AB$2:$AC$412,2,FALSE),"")</f>
        <v/>
      </c>
      <c r="O15" s="18" t="str">
        <f>IFERROR(VLOOKUP($B15,Invoices!$AD$2:$AE$412,2,FALSE),"")</f>
        <v/>
      </c>
      <c r="P15" s="18" t="str">
        <f>IFERROR(VLOOKUP($B15,Invoices!$AF$2:$AG$412,2,FALSE),"")</f>
        <v/>
      </c>
      <c r="Q15" s="18" t="str">
        <f>IFERROR(VLOOKUP($B15,Invoices!$AH$2:$AI$412,2,FALSE),"")</f>
        <v/>
      </c>
      <c r="R15" s="18" t="str">
        <f>IFERROR(VLOOKUP($B15,Invoices!$AJ$2:$AK$412,2,FALSE),"")</f>
        <v/>
      </c>
      <c r="S15" s="18" t="str">
        <f>IFERROR(VLOOKUP($B15,Invoices!$AL$2:$AM$412,2,FALSE),"")</f>
        <v/>
      </c>
      <c r="T15" s="18" t="str">
        <f>IFERROR(VLOOKUP($B15,Invoices!$AN$2:$AO$412,2,FALSE),"")</f>
        <v/>
      </c>
      <c r="U15" s="18" cm="1">
        <f t="array" ref="U15">IFERROR(INDEX(F15:T15, 1, MATCH(TRUE, ISNUMBER(F15:T15), 0)), "0.0")</f>
        <v>0.99</v>
      </c>
    </row>
    <row r="16" spans="1:44" ht="15.75" customHeight="1" x14ac:dyDescent="0.15">
      <c r="A16" s="14" t="s">
        <v>6048</v>
      </c>
      <c r="B16" s="6" t="s">
        <v>560</v>
      </c>
      <c r="D16" s="6" t="s">
        <v>561</v>
      </c>
      <c r="E16" s="6" t="s">
        <v>562</v>
      </c>
      <c r="F16" s="18" t="str">
        <f>IFERROR(VLOOKUP(B16,Invoices!$L$2:$M$413,2,FALSE),"")</f>
        <v/>
      </c>
      <c r="G16" s="18">
        <f>IFERROR(VLOOKUP(B16,Invoices!$N$2:$O$412,2,FALSE),"")</f>
        <v>0.99</v>
      </c>
      <c r="H16" s="18" t="str">
        <f>IFERROR(VLOOKUP($B16,Invoices!$P$2:$Q$412,2,FALSE),"")</f>
        <v/>
      </c>
      <c r="I16" s="18" t="str">
        <f>IFERROR(VLOOKUP($B16,Invoices!$R$2:$S$412,2,FALSE),"")</f>
        <v/>
      </c>
      <c r="J16" s="18" t="str">
        <f>IFERROR(VLOOKUP($B16,Invoices!$T$2:$U$412,2,FALSE),"")</f>
        <v/>
      </c>
      <c r="K16" s="18" t="str">
        <f>IFERROR(VLOOKUP($B16,Invoices!$V$2:$W$412,2,FALSE),"")</f>
        <v/>
      </c>
      <c r="L16" s="18" t="str">
        <f>IFERROR(VLOOKUP($B16,Invoices!$X$2:$Y$412,2,FALSE),"")</f>
        <v/>
      </c>
      <c r="M16" s="18" t="str">
        <f>IFERROR(VLOOKUP($B16,Invoices!$Z$2:$AA$412,2,FALSE),"")</f>
        <v/>
      </c>
      <c r="N16" s="18" t="str">
        <f>IFERROR(VLOOKUP($B16,Invoices!$AB$2:$AC$412,2,FALSE),"")</f>
        <v/>
      </c>
      <c r="O16" s="18" t="str">
        <f>IFERROR(VLOOKUP($B16,Invoices!$AD$2:$AE$412,2,FALSE),"")</f>
        <v/>
      </c>
      <c r="P16" s="18" t="str">
        <f>IFERROR(VLOOKUP($B16,Invoices!$AF$2:$AG$412,2,FALSE),"")</f>
        <v/>
      </c>
      <c r="Q16" s="18" t="str">
        <f>IFERROR(VLOOKUP($B16,Invoices!$AH$2:$AI$412,2,FALSE),"")</f>
        <v/>
      </c>
      <c r="R16" s="18" t="str">
        <f>IFERROR(VLOOKUP($B16,Invoices!$AJ$2:$AK$412,2,FALSE),"")</f>
        <v/>
      </c>
      <c r="S16" s="18" t="str">
        <f>IFERROR(VLOOKUP($B16,Invoices!$AL$2:$AM$412,2,FALSE),"")</f>
        <v/>
      </c>
      <c r="T16" s="18" t="str">
        <f>IFERROR(VLOOKUP($B16,Invoices!$AN$2:$AO$412,2,FALSE),"")</f>
        <v/>
      </c>
      <c r="U16" s="18" cm="1">
        <f t="array" ref="U16">IFERROR(INDEX(F16:T16, 1, MATCH(TRUE, ISNUMBER(F16:T16), 0)), "0.0")</f>
        <v>0.99</v>
      </c>
    </row>
    <row r="17" spans="1:21" ht="15.75" customHeight="1" x14ac:dyDescent="0.15">
      <c r="A17" s="14" t="s">
        <v>6049</v>
      </c>
      <c r="B17" s="6" t="s">
        <v>563</v>
      </c>
      <c r="C17" s="6" t="s">
        <v>564</v>
      </c>
      <c r="D17" s="6" t="s">
        <v>565</v>
      </c>
      <c r="E17" s="6" t="s">
        <v>566</v>
      </c>
      <c r="F17" s="18">
        <f>IFERROR(VLOOKUP(B17,Invoices!$L$2:$M$413,2,FALSE),"")</f>
        <v>0.99</v>
      </c>
      <c r="G17" s="18" t="str">
        <f>IFERROR(VLOOKUP(B17,Invoices!$N$2:$O$412,2,FALSE),"")</f>
        <v/>
      </c>
      <c r="H17" s="18" t="str">
        <f>IFERROR(VLOOKUP($B17,Invoices!$P$2:$Q$412,2,FALSE),"")</f>
        <v/>
      </c>
      <c r="I17" s="18" t="str">
        <f>IFERROR(VLOOKUP($B17,Invoices!$R$2:$S$412,2,FALSE),"")</f>
        <v/>
      </c>
      <c r="J17" s="18" t="str">
        <f>IFERROR(VLOOKUP($B17,Invoices!$T$2:$U$412,2,FALSE),"")</f>
        <v/>
      </c>
      <c r="K17" s="18" t="str">
        <f>IFERROR(VLOOKUP($B17,Invoices!$V$2:$W$412,2,FALSE),"")</f>
        <v/>
      </c>
      <c r="L17" s="18" t="str">
        <f>IFERROR(VLOOKUP($B17,Invoices!$X$2:$Y$412,2,FALSE),"")</f>
        <v/>
      </c>
      <c r="M17" s="18" t="str">
        <f>IFERROR(VLOOKUP($B17,Invoices!$Z$2:$AA$412,2,FALSE),"")</f>
        <v/>
      </c>
      <c r="N17" s="18" t="str">
        <f>IFERROR(VLOOKUP($B17,Invoices!$AB$2:$AC$412,2,FALSE),"")</f>
        <v/>
      </c>
      <c r="O17" s="18" t="str">
        <f>IFERROR(VLOOKUP($B17,Invoices!$AD$2:$AE$412,2,FALSE),"")</f>
        <v/>
      </c>
      <c r="P17" s="18" t="str">
        <f>IFERROR(VLOOKUP($B17,Invoices!$AF$2:$AG$412,2,FALSE),"")</f>
        <v/>
      </c>
      <c r="Q17" s="18" t="str">
        <f>IFERROR(VLOOKUP($B17,Invoices!$AH$2:$AI$412,2,FALSE),"")</f>
        <v/>
      </c>
      <c r="R17" s="18" t="str">
        <f>IFERROR(VLOOKUP($B17,Invoices!$AJ$2:$AK$412,2,FALSE),"")</f>
        <v/>
      </c>
      <c r="S17" s="18" t="str">
        <f>IFERROR(VLOOKUP($B17,Invoices!$AL$2:$AM$412,2,FALSE),"")</f>
        <v/>
      </c>
      <c r="T17" s="18" t="str">
        <f>IFERROR(VLOOKUP($B17,Invoices!$AN$2:$AO$412,2,FALSE),"")</f>
        <v/>
      </c>
      <c r="U17" s="18" cm="1">
        <f t="array" ref="U17">IFERROR(INDEX(F17:T17, 1, MATCH(TRUE, ISNUMBER(F17:T17), 0)), "0.0")</f>
        <v>0.99</v>
      </c>
    </row>
    <row r="18" spans="1:21" ht="15.75" customHeight="1" x14ac:dyDescent="0.15">
      <c r="A18" s="14" t="s">
        <v>6050</v>
      </c>
      <c r="B18" s="6" t="s">
        <v>567</v>
      </c>
      <c r="C18" s="6" t="s">
        <v>568</v>
      </c>
      <c r="D18" s="6" t="s">
        <v>569</v>
      </c>
      <c r="E18" s="6" t="s">
        <v>570</v>
      </c>
      <c r="F18" s="18" t="str">
        <f>IFERROR(VLOOKUP(B18,Invoices!$L$2:$M$413,2,FALSE),"")</f>
        <v/>
      </c>
      <c r="G18" s="18" t="str">
        <f>IFERROR(VLOOKUP(B18,Invoices!$N$2:$O$412,2,FALSE),"")</f>
        <v/>
      </c>
      <c r="H18" s="18" t="str">
        <f>IFERROR(VLOOKUP($B18,Invoices!$P$2:$Q$412,2,FALSE),"")</f>
        <v/>
      </c>
      <c r="I18" s="18" t="str">
        <f>IFERROR(VLOOKUP($B18,Invoices!$R$2:$S$412,2,FALSE),"")</f>
        <v/>
      </c>
      <c r="J18" s="18" t="str">
        <f>IFERROR(VLOOKUP($B18,Invoices!$T$2:$U$412,2,FALSE),"")</f>
        <v/>
      </c>
      <c r="K18" s="18" t="str">
        <f>IFERROR(VLOOKUP($B18,Invoices!$V$2:$W$412,2,FALSE),"")</f>
        <v/>
      </c>
      <c r="L18" s="18" t="str">
        <f>IFERROR(VLOOKUP($B18,Invoices!$X$2:$Y$412,2,FALSE),"")</f>
        <v/>
      </c>
      <c r="M18" s="18" t="str">
        <f>IFERROR(VLOOKUP($B18,Invoices!$Z$2:$AA$412,2,FALSE),"")</f>
        <v/>
      </c>
      <c r="N18" s="18" t="str">
        <f>IFERROR(VLOOKUP($B18,Invoices!$AB$2:$AC$412,2,FALSE),"")</f>
        <v/>
      </c>
      <c r="O18" s="18" t="str">
        <f>IFERROR(VLOOKUP($B18,Invoices!$AD$2:$AE$412,2,FALSE),"")</f>
        <v/>
      </c>
      <c r="P18" s="18" t="str">
        <f>IFERROR(VLOOKUP($B18,Invoices!$AF$2:$AG$412,2,FALSE),"")</f>
        <v/>
      </c>
      <c r="Q18" s="18" t="str">
        <f>IFERROR(VLOOKUP($B18,Invoices!$AH$2:$AI$412,2,FALSE),"")</f>
        <v/>
      </c>
      <c r="R18" s="18" t="str">
        <f>IFERROR(VLOOKUP($B18,Invoices!$AJ$2:$AK$412,2,FALSE),"")</f>
        <v/>
      </c>
      <c r="S18" s="18" t="str">
        <f>IFERROR(VLOOKUP($B18,Invoices!$AL$2:$AM$412,2,FALSE),"")</f>
        <v/>
      </c>
      <c r="T18" s="18" t="str">
        <f>IFERROR(VLOOKUP($B18,Invoices!$AN$2:$AO$412,2,FALSE),"")</f>
        <v/>
      </c>
      <c r="U18" s="18" t="str" cm="1">
        <f t="array" ref="U18">IFERROR(INDEX(F18:T18, 1, MATCH(TRUE, ISNUMBER(F18:T18), 0)), "0.0")</f>
        <v>0.0</v>
      </c>
    </row>
    <row r="19" spans="1:21" ht="15.75" customHeight="1" x14ac:dyDescent="0.15">
      <c r="A19" s="14" t="s">
        <v>6051</v>
      </c>
      <c r="B19" s="6" t="s">
        <v>571</v>
      </c>
      <c r="D19" s="6" t="s">
        <v>561</v>
      </c>
      <c r="E19" s="6" t="s">
        <v>562</v>
      </c>
      <c r="F19" s="18">
        <f>IFERROR(VLOOKUP(B19,Invoices!$L$2:$M$413,2,FALSE),"")</f>
        <v>0.99</v>
      </c>
      <c r="G19" s="18" t="str">
        <f>IFERROR(VLOOKUP(B19,Invoices!$N$2:$O$412,2,FALSE),"")</f>
        <v/>
      </c>
      <c r="H19" s="18" t="str">
        <f>IFERROR(VLOOKUP($B19,Invoices!$P$2:$Q$412,2,FALSE),"")</f>
        <v/>
      </c>
      <c r="I19" s="18" t="str">
        <f>IFERROR(VLOOKUP($B19,Invoices!$R$2:$S$412,2,FALSE),"")</f>
        <v/>
      </c>
      <c r="J19" s="18" t="str">
        <f>IFERROR(VLOOKUP($B19,Invoices!$T$2:$U$412,2,FALSE),"")</f>
        <v/>
      </c>
      <c r="K19" s="18" t="str">
        <f>IFERROR(VLOOKUP($B19,Invoices!$V$2:$W$412,2,FALSE),"")</f>
        <v/>
      </c>
      <c r="L19" s="18" t="str">
        <f>IFERROR(VLOOKUP($B19,Invoices!$X$2:$Y$412,2,FALSE),"")</f>
        <v/>
      </c>
      <c r="M19" s="18" t="str">
        <f>IFERROR(VLOOKUP($B19,Invoices!$Z$2:$AA$412,2,FALSE),"")</f>
        <v/>
      </c>
      <c r="N19" s="18" t="str">
        <f>IFERROR(VLOOKUP($B19,Invoices!$AB$2:$AC$412,2,FALSE),"")</f>
        <v/>
      </c>
      <c r="O19" s="18" t="str">
        <f>IFERROR(VLOOKUP($B19,Invoices!$AD$2:$AE$412,2,FALSE),"")</f>
        <v/>
      </c>
      <c r="P19" s="18" t="str">
        <f>IFERROR(VLOOKUP($B19,Invoices!$AF$2:$AG$412,2,FALSE),"")</f>
        <v/>
      </c>
      <c r="Q19" s="18" t="str">
        <f>IFERROR(VLOOKUP($B19,Invoices!$AH$2:$AI$412,2,FALSE),"")</f>
        <v/>
      </c>
      <c r="R19" s="18" t="str">
        <f>IFERROR(VLOOKUP($B19,Invoices!$AJ$2:$AK$412,2,FALSE),"")</f>
        <v/>
      </c>
      <c r="S19" s="18" t="str">
        <f>IFERROR(VLOOKUP($B19,Invoices!$AL$2:$AM$412,2,FALSE),"")</f>
        <v/>
      </c>
      <c r="T19" s="18" t="str">
        <f>IFERROR(VLOOKUP($B19,Invoices!$AN$2:$AO$412,2,FALSE),"")</f>
        <v/>
      </c>
      <c r="U19" s="18" cm="1">
        <f t="array" ref="U19">IFERROR(INDEX(F19:T19, 1, MATCH(TRUE, ISNUMBER(F19:T19), 0)), "0.0")</f>
        <v>0.99</v>
      </c>
    </row>
    <row r="20" spans="1:21" ht="15.75" customHeight="1" x14ac:dyDescent="0.15">
      <c r="A20" s="14" t="s">
        <v>6052</v>
      </c>
      <c r="B20" s="6" t="s">
        <v>572</v>
      </c>
      <c r="C20" s="6" t="s">
        <v>573</v>
      </c>
      <c r="D20" s="6" t="s">
        <v>574</v>
      </c>
      <c r="E20" s="6" t="s">
        <v>574</v>
      </c>
      <c r="F20" s="18" t="str">
        <f>IFERROR(VLOOKUP(B20,Invoices!$L$2:$M$413,2,FALSE),"")</f>
        <v/>
      </c>
      <c r="G20" s="18">
        <f>IFERROR(VLOOKUP(B20,Invoices!$N$2:$O$412,2,FALSE),"")</f>
        <v>0.99</v>
      </c>
      <c r="H20" s="18" t="str">
        <f>IFERROR(VLOOKUP($B20,Invoices!$P$2:$Q$412,2,FALSE),"")</f>
        <v/>
      </c>
      <c r="I20" s="18" t="str">
        <f>IFERROR(VLOOKUP($B20,Invoices!$R$2:$S$412,2,FALSE),"")</f>
        <v/>
      </c>
      <c r="J20" s="18" t="str">
        <f>IFERROR(VLOOKUP($B20,Invoices!$T$2:$U$412,2,FALSE),"")</f>
        <v/>
      </c>
      <c r="K20" s="18" t="str">
        <f>IFERROR(VLOOKUP($B20,Invoices!$V$2:$W$412,2,FALSE),"")</f>
        <v/>
      </c>
      <c r="L20" s="18" t="str">
        <f>IFERROR(VLOOKUP($B20,Invoices!$X$2:$Y$412,2,FALSE),"")</f>
        <v/>
      </c>
      <c r="M20" s="18" t="str">
        <f>IFERROR(VLOOKUP($B20,Invoices!$Z$2:$AA$412,2,FALSE),"")</f>
        <v/>
      </c>
      <c r="N20" s="18" t="str">
        <f>IFERROR(VLOOKUP($B20,Invoices!$AB$2:$AC$412,2,FALSE),"")</f>
        <v/>
      </c>
      <c r="O20" s="18" t="str">
        <f>IFERROR(VLOOKUP($B20,Invoices!$AD$2:$AE$412,2,FALSE),"")</f>
        <v/>
      </c>
      <c r="P20" s="18" t="str">
        <f>IFERROR(VLOOKUP($B20,Invoices!$AF$2:$AG$412,2,FALSE),"")</f>
        <v/>
      </c>
      <c r="Q20" s="18" t="str">
        <f>IFERROR(VLOOKUP($B20,Invoices!$AH$2:$AI$412,2,FALSE),"")</f>
        <v/>
      </c>
      <c r="R20" s="18" t="str">
        <f>IFERROR(VLOOKUP($B20,Invoices!$AJ$2:$AK$412,2,FALSE),"")</f>
        <v/>
      </c>
      <c r="S20" s="18" t="str">
        <f>IFERROR(VLOOKUP($B20,Invoices!$AL$2:$AM$412,2,FALSE),"")</f>
        <v/>
      </c>
      <c r="T20" s="18" t="str">
        <f>IFERROR(VLOOKUP($B20,Invoices!$AN$2:$AO$412,2,FALSE),"")</f>
        <v/>
      </c>
      <c r="U20" s="18" cm="1">
        <f t="array" ref="U20">IFERROR(INDEX(F20:T20, 1, MATCH(TRUE, ISNUMBER(F20:T20), 0)), "0.0")</f>
        <v>0.99</v>
      </c>
    </row>
    <row r="21" spans="1:21" ht="15.75" customHeight="1" x14ac:dyDescent="0.15">
      <c r="A21" s="14" t="s">
        <v>6053</v>
      </c>
      <c r="B21" s="6" t="s">
        <v>575</v>
      </c>
      <c r="C21" s="6" t="s">
        <v>576</v>
      </c>
      <c r="D21" s="6" t="s">
        <v>574</v>
      </c>
      <c r="E21" s="6" t="s">
        <v>574</v>
      </c>
      <c r="F21" s="18" t="str">
        <f>IFERROR(VLOOKUP(B21,Invoices!$L$2:$M$413,2,FALSE),"")</f>
        <v/>
      </c>
      <c r="G21" s="18" t="str">
        <f>IFERROR(VLOOKUP(B21,Invoices!$N$2:$O$412,2,FALSE),"")</f>
        <v/>
      </c>
      <c r="H21" s="18" t="str">
        <f>IFERROR(VLOOKUP($B21,Invoices!$P$2:$Q$412,2,FALSE),"")</f>
        <v/>
      </c>
      <c r="I21" s="18" t="str">
        <f>IFERROR(VLOOKUP($B21,Invoices!$R$2:$S$412,2,FALSE),"")</f>
        <v/>
      </c>
      <c r="J21" s="18" t="str">
        <f>IFERROR(VLOOKUP($B21,Invoices!$T$2:$U$412,2,FALSE),"")</f>
        <v/>
      </c>
      <c r="K21" s="18" t="str">
        <f>IFERROR(VLOOKUP($B21,Invoices!$V$2:$W$412,2,FALSE),"")</f>
        <v/>
      </c>
      <c r="L21" s="18" t="str">
        <f>IFERROR(VLOOKUP($B21,Invoices!$X$2:$Y$412,2,FALSE),"")</f>
        <v/>
      </c>
      <c r="M21" s="18" t="str">
        <f>IFERROR(VLOOKUP($B21,Invoices!$Z$2:$AA$412,2,FALSE),"")</f>
        <v/>
      </c>
      <c r="N21" s="18" t="str">
        <f>IFERROR(VLOOKUP($B21,Invoices!$AB$2:$AC$412,2,FALSE),"")</f>
        <v/>
      </c>
      <c r="O21" s="18" t="str">
        <f>IFERROR(VLOOKUP($B21,Invoices!$AD$2:$AE$412,2,FALSE),"")</f>
        <v/>
      </c>
      <c r="P21" s="18" t="str">
        <f>IFERROR(VLOOKUP($B21,Invoices!$AF$2:$AG$412,2,FALSE),"")</f>
        <v/>
      </c>
      <c r="Q21" s="18" t="str">
        <f>IFERROR(VLOOKUP($B21,Invoices!$AH$2:$AI$412,2,FALSE),"")</f>
        <v/>
      </c>
      <c r="R21" s="18" t="str">
        <f>IFERROR(VLOOKUP($B21,Invoices!$AJ$2:$AK$412,2,FALSE),"")</f>
        <v/>
      </c>
      <c r="S21" s="18" t="str">
        <f>IFERROR(VLOOKUP($B21,Invoices!$AL$2:$AM$412,2,FALSE),"")</f>
        <v/>
      </c>
      <c r="T21" s="18" t="str">
        <f>IFERROR(VLOOKUP($B21,Invoices!$AN$2:$AO$412,2,FALSE),"")</f>
        <v/>
      </c>
      <c r="U21" s="18" t="str" cm="1">
        <f t="array" ref="U21">IFERROR(INDEX(F21:T21, 1, MATCH(TRUE, ISNUMBER(F21:T21), 0)), "0.0")</f>
        <v>0.0</v>
      </c>
    </row>
    <row r="22" spans="1:21" ht="15.75" customHeight="1" x14ac:dyDescent="0.15">
      <c r="A22" s="14" t="s">
        <v>6054</v>
      </c>
      <c r="B22" s="6" t="s">
        <v>577</v>
      </c>
      <c r="C22" s="6" t="s">
        <v>578</v>
      </c>
      <c r="D22" s="6" t="s">
        <v>574</v>
      </c>
      <c r="E22" s="6" t="s">
        <v>574</v>
      </c>
      <c r="F22" s="18" t="str">
        <f>IFERROR(VLOOKUP(B22,Invoices!$L$2:$M$413,2,FALSE),"")</f>
        <v/>
      </c>
      <c r="G22" s="18" t="str">
        <f>IFERROR(VLOOKUP(B22,Invoices!$N$2:$O$412,2,FALSE),"")</f>
        <v/>
      </c>
      <c r="H22" s="18" t="str">
        <f>IFERROR(VLOOKUP($B22,Invoices!$P$2:$Q$412,2,FALSE),"")</f>
        <v/>
      </c>
      <c r="I22" s="18" t="str">
        <f>IFERROR(VLOOKUP($B22,Invoices!$R$2:$S$412,2,FALSE),"")</f>
        <v/>
      </c>
      <c r="J22" s="18" t="str">
        <f>IFERROR(VLOOKUP($B22,Invoices!$T$2:$U$412,2,FALSE),"")</f>
        <v/>
      </c>
      <c r="K22" s="18" t="str">
        <f>IFERROR(VLOOKUP($B22,Invoices!$V$2:$W$412,2,FALSE),"")</f>
        <v/>
      </c>
      <c r="L22" s="18" t="str">
        <f>IFERROR(VLOOKUP($B22,Invoices!$X$2:$Y$412,2,FALSE),"")</f>
        <v/>
      </c>
      <c r="M22" s="18" t="str">
        <f>IFERROR(VLOOKUP($B22,Invoices!$Z$2:$AA$412,2,FALSE),"")</f>
        <v/>
      </c>
      <c r="N22" s="18" t="str">
        <f>IFERROR(VLOOKUP($B22,Invoices!$AB$2:$AC$412,2,FALSE),"")</f>
        <v/>
      </c>
      <c r="O22" s="18" t="str">
        <f>IFERROR(VLOOKUP($B22,Invoices!$AD$2:$AE$412,2,FALSE),"")</f>
        <v/>
      </c>
      <c r="P22" s="18" t="str">
        <f>IFERROR(VLOOKUP($B22,Invoices!$AF$2:$AG$412,2,FALSE),"")</f>
        <v/>
      </c>
      <c r="Q22" s="18" t="str">
        <f>IFERROR(VLOOKUP($B22,Invoices!$AH$2:$AI$412,2,FALSE),"")</f>
        <v/>
      </c>
      <c r="R22" s="18" t="str">
        <f>IFERROR(VLOOKUP($B22,Invoices!$AJ$2:$AK$412,2,FALSE),"")</f>
        <v/>
      </c>
      <c r="S22" s="18" t="str">
        <f>IFERROR(VLOOKUP($B22,Invoices!$AL$2:$AM$412,2,FALSE),"")</f>
        <v/>
      </c>
      <c r="T22" s="18" t="str">
        <f>IFERROR(VLOOKUP($B22,Invoices!$AN$2:$AO$412,2,FALSE),"")</f>
        <v/>
      </c>
      <c r="U22" s="18" t="str" cm="1">
        <f t="array" ref="U22">IFERROR(INDEX(F22:T22, 1, MATCH(TRUE, ISNUMBER(F22:T22), 0)), "0.0")</f>
        <v>0.0</v>
      </c>
    </row>
    <row r="23" spans="1:21" ht="15.75" customHeight="1" x14ac:dyDescent="0.15">
      <c r="A23" s="14" t="s">
        <v>6055</v>
      </c>
      <c r="B23" s="6" t="s">
        <v>579</v>
      </c>
      <c r="C23" s="6" t="s">
        <v>578</v>
      </c>
      <c r="D23" s="6" t="s">
        <v>574</v>
      </c>
      <c r="E23" s="6" t="s">
        <v>574</v>
      </c>
      <c r="F23" s="18" t="str">
        <f>IFERROR(VLOOKUP(B23,Invoices!$L$2:$M$413,2,FALSE),"")</f>
        <v/>
      </c>
      <c r="G23" s="18" t="str">
        <f>IFERROR(VLOOKUP(B23,Invoices!$N$2:$O$412,2,FALSE),"")</f>
        <v/>
      </c>
      <c r="H23" s="18" t="str">
        <f>IFERROR(VLOOKUP($B23,Invoices!$P$2:$Q$412,2,FALSE),"")</f>
        <v/>
      </c>
      <c r="I23" s="18" t="str">
        <f>IFERROR(VLOOKUP($B23,Invoices!$R$2:$S$412,2,FALSE),"")</f>
        <v/>
      </c>
      <c r="J23" s="18" t="str">
        <f>IFERROR(VLOOKUP($B23,Invoices!$T$2:$U$412,2,FALSE),"")</f>
        <v/>
      </c>
      <c r="K23" s="18" t="str">
        <f>IFERROR(VLOOKUP($B23,Invoices!$V$2:$W$412,2,FALSE),"")</f>
        <v/>
      </c>
      <c r="L23" s="18" t="str">
        <f>IFERROR(VLOOKUP($B23,Invoices!$X$2:$Y$412,2,FALSE),"")</f>
        <v/>
      </c>
      <c r="M23" s="18" t="str">
        <f>IFERROR(VLOOKUP($B23,Invoices!$Z$2:$AA$412,2,FALSE),"")</f>
        <v/>
      </c>
      <c r="N23" s="18" t="str">
        <f>IFERROR(VLOOKUP($B23,Invoices!$AB$2:$AC$412,2,FALSE),"")</f>
        <v/>
      </c>
      <c r="O23" s="18">
        <f>IFERROR(VLOOKUP($B23,Invoices!$AD$2:$AE$412,2,FALSE),"")</f>
        <v>0.99</v>
      </c>
      <c r="P23" s="18" t="str">
        <f>IFERROR(VLOOKUP($B23,Invoices!$AF$2:$AG$412,2,FALSE),"")</f>
        <v/>
      </c>
      <c r="Q23" s="18" t="str">
        <f>IFERROR(VLOOKUP($B23,Invoices!$AH$2:$AI$412,2,FALSE),"")</f>
        <v/>
      </c>
      <c r="R23" s="18" t="str">
        <f>IFERROR(VLOOKUP($B23,Invoices!$AJ$2:$AK$412,2,FALSE),"")</f>
        <v/>
      </c>
      <c r="S23" s="18" t="str">
        <f>IFERROR(VLOOKUP($B23,Invoices!$AL$2:$AM$412,2,FALSE),"")</f>
        <v/>
      </c>
      <c r="T23" s="18" t="str">
        <f>IFERROR(VLOOKUP($B23,Invoices!$AN$2:$AO$412,2,FALSE),"")</f>
        <v/>
      </c>
      <c r="U23" s="18" cm="1">
        <f t="array" ref="U23">IFERROR(INDEX(F23:T23, 1, MATCH(TRUE, ISNUMBER(F23:T23), 0)), "0.0")</f>
        <v>0.99</v>
      </c>
    </row>
    <row r="24" spans="1:21" ht="15.75" customHeight="1" x14ac:dyDescent="0.15">
      <c r="A24" s="14" t="s">
        <v>6056</v>
      </c>
      <c r="B24" s="6" t="s">
        <v>580</v>
      </c>
      <c r="C24" s="6" t="s">
        <v>573</v>
      </c>
      <c r="D24" s="6" t="s">
        <v>574</v>
      </c>
      <c r="E24" s="6" t="s">
        <v>574</v>
      </c>
      <c r="F24" s="18" t="str">
        <f>IFERROR(VLOOKUP(B24,Invoices!$L$2:$M$413,2,FALSE),"")</f>
        <v/>
      </c>
      <c r="G24" s="18" t="str">
        <f>IFERROR(VLOOKUP(B24,Invoices!$N$2:$O$412,2,FALSE),"")</f>
        <v/>
      </c>
      <c r="H24" s="18" t="str">
        <f>IFERROR(VLOOKUP($B24,Invoices!$P$2:$Q$412,2,FALSE),"")</f>
        <v/>
      </c>
      <c r="I24" s="18" t="str">
        <f>IFERROR(VLOOKUP($B24,Invoices!$R$2:$S$412,2,FALSE),"")</f>
        <v/>
      </c>
      <c r="J24" s="18">
        <f>IFERROR(VLOOKUP($B24,Invoices!$T$2:$U$412,2,FALSE),"")</f>
        <v>0.99</v>
      </c>
      <c r="K24" s="18" t="str">
        <f>IFERROR(VLOOKUP($B24,Invoices!$V$2:$W$412,2,FALSE),"")</f>
        <v/>
      </c>
      <c r="L24" s="18" t="str">
        <f>IFERROR(VLOOKUP($B24,Invoices!$X$2:$Y$412,2,FALSE),"")</f>
        <v/>
      </c>
      <c r="M24" s="18" t="str">
        <f>IFERROR(VLOOKUP($B24,Invoices!$Z$2:$AA$412,2,FALSE),"")</f>
        <v/>
      </c>
      <c r="N24" s="18" t="str">
        <f>IFERROR(VLOOKUP($B24,Invoices!$AB$2:$AC$412,2,FALSE),"")</f>
        <v/>
      </c>
      <c r="O24" s="18" t="str">
        <f>IFERROR(VLOOKUP($B24,Invoices!$AD$2:$AE$412,2,FALSE),"")</f>
        <v/>
      </c>
      <c r="P24" s="18" t="str">
        <f>IFERROR(VLOOKUP($B24,Invoices!$AF$2:$AG$412,2,FALSE),"")</f>
        <v/>
      </c>
      <c r="Q24" s="18" t="str">
        <f>IFERROR(VLOOKUP($B24,Invoices!$AH$2:$AI$412,2,FALSE),"")</f>
        <v/>
      </c>
      <c r="R24" s="18" t="str">
        <f>IFERROR(VLOOKUP($B24,Invoices!$AJ$2:$AK$412,2,FALSE),"")</f>
        <v/>
      </c>
      <c r="S24" s="18" t="str">
        <f>IFERROR(VLOOKUP($B24,Invoices!$AL$2:$AM$412,2,FALSE),"")</f>
        <v/>
      </c>
      <c r="T24" s="18" t="str">
        <f>IFERROR(VLOOKUP($B24,Invoices!$AN$2:$AO$412,2,FALSE),"")</f>
        <v/>
      </c>
      <c r="U24" s="18" cm="1">
        <f t="array" ref="U24">IFERROR(INDEX(F24:T24, 1, MATCH(TRUE, ISNUMBER(F24:T24), 0)), "0.0")</f>
        <v>0.99</v>
      </c>
    </row>
    <row r="25" spans="1:21" ht="15.75" customHeight="1" x14ac:dyDescent="0.15">
      <c r="A25" s="14" t="s">
        <v>6057</v>
      </c>
      <c r="B25" s="6" t="s">
        <v>581</v>
      </c>
      <c r="C25" s="6" t="s">
        <v>573</v>
      </c>
      <c r="D25" s="6" t="s">
        <v>574</v>
      </c>
      <c r="E25" s="6" t="s">
        <v>574</v>
      </c>
      <c r="F25" s="18" t="str">
        <f>IFERROR(VLOOKUP(B25,Invoices!$L$2:$M$413,2,FALSE),"")</f>
        <v/>
      </c>
      <c r="G25" s="18" t="str">
        <f>IFERROR(VLOOKUP(B25,Invoices!$N$2:$O$412,2,FALSE),"")</f>
        <v/>
      </c>
      <c r="H25" s="18" t="str">
        <f>IFERROR(VLOOKUP($B25,Invoices!$P$2:$Q$412,2,FALSE),"")</f>
        <v/>
      </c>
      <c r="I25" s="18" t="str">
        <f>IFERROR(VLOOKUP($B25,Invoices!$R$2:$S$412,2,FALSE),"")</f>
        <v/>
      </c>
      <c r="J25" s="18" t="str">
        <f>IFERROR(VLOOKUP($B25,Invoices!$T$2:$U$412,2,FALSE),"")</f>
        <v/>
      </c>
      <c r="K25" s="18" t="str">
        <f>IFERROR(VLOOKUP($B25,Invoices!$V$2:$W$412,2,FALSE),"")</f>
        <v/>
      </c>
      <c r="L25" s="18" t="str">
        <f>IFERROR(VLOOKUP($B25,Invoices!$X$2:$Y$412,2,FALSE),"")</f>
        <v/>
      </c>
      <c r="M25" s="18" t="str">
        <f>IFERROR(VLOOKUP($B25,Invoices!$Z$2:$AA$412,2,FALSE),"")</f>
        <v/>
      </c>
      <c r="N25" s="18" t="str">
        <f>IFERROR(VLOOKUP($B25,Invoices!$AB$2:$AC$412,2,FALSE),"")</f>
        <v/>
      </c>
      <c r="O25" s="18" t="str">
        <f>IFERROR(VLOOKUP($B25,Invoices!$AD$2:$AE$412,2,FALSE),"")</f>
        <v/>
      </c>
      <c r="P25" s="18" t="str">
        <f>IFERROR(VLOOKUP($B25,Invoices!$AF$2:$AG$412,2,FALSE),"")</f>
        <v/>
      </c>
      <c r="Q25" s="18" t="str">
        <f>IFERROR(VLOOKUP($B25,Invoices!$AH$2:$AI$412,2,FALSE),"")</f>
        <v/>
      </c>
      <c r="R25" s="18" t="str">
        <f>IFERROR(VLOOKUP($B25,Invoices!$AJ$2:$AK$412,2,FALSE),"")</f>
        <v/>
      </c>
      <c r="S25" s="18" t="str">
        <f>IFERROR(VLOOKUP($B25,Invoices!$AL$2:$AM$412,2,FALSE),"")</f>
        <v/>
      </c>
      <c r="T25" s="18" t="str">
        <f>IFERROR(VLOOKUP($B25,Invoices!$AN$2:$AO$412,2,FALSE),"")</f>
        <v/>
      </c>
      <c r="U25" s="18" t="str" cm="1">
        <f t="array" ref="U25">IFERROR(INDEX(F25:T25, 1, MATCH(TRUE, ISNUMBER(F25:T25), 0)), "0.0")</f>
        <v>0.0</v>
      </c>
    </row>
    <row r="26" spans="1:21" ht="15.75" customHeight="1" x14ac:dyDescent="0.15">
      <c r="A26" s="14" t="s">
        <v>6058</v>
      </c>
      <c r="B26" s="6" t="s">
        <v>582</v>
      </c>
      <c r="C26" s="6" t="s">
        <v>573</v>
      </c>
      <c r="D26" s="6" t="s">
        <v>574</v>
      </c>
      <c r="E26" s="6" t="s">
        <v>574</v>
      </c>
      <c r="F26" s="18" t="str">
        <f>IFERROR(VLOOKUP(B26,Invoices!$L$2:$M$413,2,FALSE),"")</f>
        <v/>
      </c>
      <c r="G26" s="18" t="str">
        <f>IFERROR(VLOOKUP(B26,Invoices!$N$2:$O$412,2,FALSE),"")</f>
        <v/>
      </c>
      <c r="H26" s="18" t="str">
        <f>IFERROR(VLOOKUP($B26,Invoices!$P$2:$Q$412,2,FALSE),"")</f>
        <v/>
      </c>
      <c r="I26" s="18" t="str">
        <f>IFERROR(VLOOKUP($B26,Invoices!$R$2:$S$412,2,FALSE),"")</f>
        <v/>
      </c>
      <c r="J26" s="18" t="str">
        <f>IFERROR(VLOOKUP($B26,Invoices!$T$2:$U$412,2,FALSE),"")</f>
        <v/>
      </c>
      <c r="K26" s="18" t="str">
        <f>IFERROR(VLOOKUP($B26,Invoices!$V$2:$W$412,2,FALSE),"")</f>
        <v/>
      </c>
      <c r="L26" s="18" t="str">
        <f>IFERROR(VLOOKUP($B26,Invoices!$X$2:$Y$412,2,FALSE),"")</f>
        <v/>
      </c>
      <c r="M26" s="18" t="str">
        <f>IFERROR(VLOOKUP($B26,Invoices!$Z$2:$AA$412,2,FALSE),"")</f>
        <v/>
      </c>
      <c r="N26" s="18" t="str">
        <f>IFERROR(VLOOKUP($B26,Invoices!$AB$2:$AC$412,2,FALSE),"")</f>
        <v/>
      </c>
      <c r="O26" s="18" t="str">
        <f>IFERROR(VLOOKUP($B26,Invoices!$AD$2:$AE$412,2,FALSE),"")</f>
        <v/>
      </c>
      <c r="P26" s="18" t="str">
        <f>IFERROR(VLOOKUP($B26,Invoices!$AF$2:$AG$412,2,FALSE),"")</f>
        <v/>
      </c>
      <c r="Q26" s="18" t="str">
        <f>IFERROR(VLOOKUP($B26,Invoices!$AH$2:$AI$412,2,FALSE),"")</f>
        <v/>
      </c>
      <c r="R26" s="18" t="str">
        <f>IFERROR(VLOOKUP($B26,Invoices!$AJ$2:$AK$412,2,FALSE),"")</f>
        <v/>
      </c>
      <c r="S26" s="18" t="str">
        <f>IFERROR(VLOOKUP($B26,Invoices!$AL$2:$AM$412,2,FALSE),"")</f>
        <v/>
      </c>
      <c r="T26" s="18" t="str">
        <f>IFERROR(VLOOKUP($B26,Invoices!$AN$2:$AO$412,2,FALSE),"")</f>
        <v/>
      </c>
      <c r="U26" s="18" t="str" cm="1">
        <f t="array" ref="U26">IFERROR(INDEX(F26:T26, 1, MATCH(TRUE, ISNUMBER(F26:T26), 0)), "0.0")</f>
        <v>0.0</v>
      </c>
    </row>
    <row r="27" spans="1:21" ht="15.75" customHeight="1" x14ac:dyDescent="0.15">
      <c r="A27" s="14" t="s">
        <v>6059</v>
      </c>
      <c r="B27" s="6" t="s">
        <v>583</v>
      </c>
      <c r="C27" s="6" t="s">
        <v>573</v>
      </c>
      <c r="D27" s="6" t="s">
        <v>574</v>
      </c>
      <c r="E27" s="6" t="s">
        <v>574</v>
      </c>
      <c r="F27" s="18" t="str">
        <f>IFERROR(VLOOKUP(B27,Invoices!$L$2:$M$413,2,FALSE),"")</f>
        <v/>
      </c>
      <c r="G27" s="18" t="str">
        <f>IFERROR(VLOOKUP(B27,Invoices!$N$2:$O$412,2,FALSE),"")</f>
        <v/>
      </c>
      <c r="H27" s="18" t="str">
        <f>IFERROR(VLOOKUP($B27,Invoices!$P$2:$Q$412,2,FALSE),"")</f>
        <v/>
      </c>
      <c r="I27" s="18" t="str">
        <f>IFERROR(VLOOKUP($B27,Invoices!$R$2:$S$412,2,FALSE),"")</f>
        <v/>
      </c>
      <c r="J27" s="18" t="str">
        <f>IFERROR(VLOOKUP($B27,Invoices!$T$2:$U$412,2,FALSE),"")</f>
        <v/>
      </c>
      <c r="K27" s="18" t="str">
        <f>IFERROR(VLOOKUP($B27,Invoices!$V$2:$W$412,2,FALSE),"")</f>
        <v/>
      </c>
      <c r="L27" s="18">
        <f>IFERROR(VLOOKUP($B27,Invoices!$X$2:$Y$412,2,FALSE),"")</f>
        <v>0.99</v>
      </c>
      <c r="M27" s="18" t="str">
        <f>IFERROR(VLOOKUP($B27,Invoices!$Z$2:$AA$412,2,FALSE),"")</f>
        <v/>
      </c>
      <c r="N27" s="18" t="str">
        <f>IFERROR(VLOOKUP($B27,Invoices!$AB$2:$AC$412,2,FALSE),"")</f>
        <v/>
      </c>
      <c r="O27" s="18" t="str">
        <f>IFERROR(VLOOKUP($B27,Invoices!$AD$2:$AE$412,2,FALSE),"")</f>
        <v/>
      </c>
      <c r="P27" s="18" t="str">
        <f>IFERROR(VLOOKUP($B27,Invoices!$AF$2:$AG$412,2,FALSE),"")</f>
        <v/>
      </c>
      <c r="Q27" s="18" t="str">
        <f>IFERROR(VLOOKUP($B27,Invoices!$AH$2:$AI$412,2,FALSE),"")</f>
        <v/>
      </c>
      <c r="R27" s="18" t="str">
        <f>IFERROR(VLOOKUP($B27,Invoices!$AJ$2:$AK$412,2,FALSE),"")</f>
        <v/>
      </c>
      <c r="S27" s="18" t="str">
        <f>IFERROR(VLOOKUP($B27,Invoices!$AL$2:$AM$412,2,FALSE),"")</f>
        <v/>
      </c>
      <c r="T27" s="18" t="str">
        <f>IFERROR(VLOOKUP($B27,Invoices!$AN$2:$AO$412,2,FALSE),"")</f>
        <v/>
      </c>
      <c r="U27" s="18" cm="1">
        <f t="array" ref="U27">IFERROR(INDEX(F27:T27, 1, MATCH(TRUE, ISNUMBER(F27:T27), 0)), "0.0")</f>
        <v>0.99</v>
      </c>
    </row>
    <row r="28" spans="1:21" ht="15.75" customHeight="1" x14ac:dyDescent="0.15">
      <c r="A28" s="14" t="s">
        <v>6060</v>
      </c>
      <c r="B28" s="6" t="s">
        <v>584</v>
      </c>
      <c r="C28" s="6" t="s">
        <v>585</v>
      </c>
      <c r="D28" s="6" t="s">
        <v>586</v>
      </c>
      <c r="E28" s="6" t="s">
        <v>587</v>
      </c>
      <c r="F28" s="18" t="str">
        <f>IFERROR(VLOOKUP(B28,Invoices!$L$2:$M$413,2,FALSE),"")</f>
        <v/>
      </c>
      <c r="G28" s="18" t="str">
        <f>IFERROR(VLOOKUP(B28,Invoices!$N$2:$O$412,2,FALSE),"")</f>
        <v/>
      </c>
      <c r="H28" s="18" t="str">
        <f>IFERROR(VLOOKUP($B28,Invoices!$P$2:$Q$412,2,FALSE),"")</f>
        <v/>
      </c>
      <c r="I28" s="18" t="str">
        <f>IFERROR(VLOOKUP($B28,Invoices!$R$2:$S$412,2,FALSE),"")</f>
        <v/>
      </c>
      <c r="J28" s="18" t="str">
        <f>IFERROR(VLOOKUP($B28,Invoices!$T$2:$U$412,2,FALSE),"")</f>
        <v/>
      </c>
      <c r="K28" s="18" t="str">
        <f>IFERROR(VLOOKUP($B28,Invoices!$V$2:$W$412,2,FALSE),"")</f>
        <v/>
      </c>
      <c r="L28" s="18" t="str">
        <f>IFERROR(VLOOKUP($B28,Invoices!$X$2:$Y$412,2,FALSE),"")</f>
        <v/>
      </c>
      <c r="M28" s="18" t="str">
        <f>IFERROR(VLOOKUP($B28,Invoices!$Z$2:$AA$412,2,FALSE),"")</f>
        <v/>
      </c>
      <c r="N28" s="18">
        <f>IFERROR(VLOOKUP($B28,Invoices!$AB$2:$AC$412,2,FALSE),"")</f>
        <v>0.99</v>
      </c>
      <c r="O28" s="18" t="str">
        <f>IFERROR(VLOOKUP($B28,Invoices!$AD$2:$AE$412,2,FALSE),"")</f>
        <v/>
      </c>
      <c r="P28" s="18" t="str">
        <f>IFERROR(VLOOKUP($B28,Invoices!$AF$2:$AG$412,2,FALSE),"")</f>
        <v/>
      </c>
      <c r="Q28" s="18" t="str">
        <f>IFERROR(VLOOKUP($B28,Invoices!$AH$2:$AI$412,2,FALSE),"")</f>
        <v/>
      </c>
      <c r="R28" s="18" t="str">
        <f>IFERROR(VLOOKUP($B28,Invoices!$AJ$2:$AK$412,2,FALSE),"")</f>
        <v/>
      </c>
      <c r="S28" s="18" t="str">
        <f>IFERROR(VLOOKUP($B28,Invoices!$AL$2:$AM$412,2,FALSE),"")</f>
        <v/>
      </c>
      <c r="T28" s="18" t="str">
        <f>IFERROR(VLOOKUP($B28,Invoices!$AN$2:$AO$412,2,FALSE),"")</f>
        <v/>
      </c>
      <c r="U28" s="18" cm="1">
        <f t="array" ref="U28">IFERROR(INDEX(F28:T28, 1, MATCH(TRUE, ISNUMBER(F28:T28), 0)), "0.0")</f>
        <v>0.99</v>
      </c>
    </row>
    <row r="29" spans="1:21" ht="15.75" customHeight="1" x14ac:dyDescent="0.15">
      <c r="A29" s="14" t="s">
        <v>6061</v>
      </c>
      <c r="B29" s="6" t="s">
        <v>588</v>
      </c>
      <c r="D29" s="6" t="s">
        <v>589</v>
      </c>
      <c r="E29" s="6" t="s">
        <v>590</v>
      </c>
      <c r="F29" s="18" t="str">
        <f>IFERROR(VLOOKUP(B29,Invoices!$L$2:$M$413,2,FALSE),"")</f>
        <v/>
      </c>
      <c r="G29" s="18" t="str">
        <f>IFERROR(VLOOKUP(B29,Invoices!$N$2:$O$412,2,FALSE),"")</f>
        <v/>
      </c>
      <c r="H29" s="18" t="str">
        <f>IFERROR(VLOOKUP($B29,Invoices!$P$2:$Q$412,2,FALSE),"")</f>
        <v/>
      </c>
      <c r="I29" s="18" t="str">
        <f>IFERROR(VLOOKUP($B29,Invoices!$R$2:$S$412,2,FALSE),"")</f>
        <v/>
      </c>
      <c r="J29" s="18" t="str">
        <f>IFERROR(VLOOKUP($B29,Invoices!$T$2:$U$412,2,FALSE),"")</f>
        <v/>
      </c>
      <c r="K29" s="18" t="str">
        <f>IFERROR(VLOOKUP($B29,Invoices!$V$2:$W$412,2,FALSE),"")</f>
        <v/>
      </c>
      <c r="L29" s="18" t="str">
        <f>IFERROR(VLOOKUP($B29,Invoices!$X$2:$Y$412,2,FALSE),"")</f>
        <v/>
      </c>
      <c r="M29" s="18" t="str">
        <f>IFERROR(VLOOKUP($B29,Invoices!$Z$2:$AA$412,2,FALSE),"")</f>
        <v/>
      </c>
      <c r="N29" s="18" t="str">
        <f>IFERROR(VLOOKUP($B29,Invoices!$AB$2:$AC$412,2,FALSE),"")</f>
        <v/>
      </c>
      <c r="O29" s="18" t="str">
        <f>IFERROR(VLOOKUP($B29,Invoices!$AD$2:$AE$412,2,FALSE),"")</f>
        <v/>
      </c>
      <c r="P29" s="18" t="str">
        <f>IFERROR(VLOOKUP($B29,Invoices!$AF$2:$AG$412,2,FALSE),"")</f>
        <v/>
      </c>
      <c r="Q29" s="18" t="str">
        <f>IFERROR(VLOOKUP($B29,Invoices!$AH$2:$AI$412,2,FALSE),"")</f>
        <v/>
      </c>
      <c r="R29" s="18" t="str">
        <f>IFERROR(VLOOKUP($B29,Invoices!$AJ$2:$AK$412,2,FALSE),"")</f>
        <v/>
      </c>
      <c r="S29" s="18" t="str">
        <f>IFERROR(VLOOKUP($B29,Invoices!$AL$2:$AM$412,2,FALSE),"")</f>
        <v/>
      </c>
      <c r="T29" s="18" t="str">
        <f>IFERROR(VLOOKUP($B29,Invoices!$AN$2:$AO$412,2,FALSE),"")</f>
        <v/>
      </c>
      <c r="U29" s="18" t="str" cm="1">
        <f t="array" ref="U29">IFERROR(INDEX(F29:T29, 1, MATCH(TRUE, ISNUMBER(F29:T29), 0)), "0.0")</f>
        <v>0.0</v>
      </c>
    </row>
    <row r="30" spans="1:21" ht="15.75" customHeight="1" x14ac:dyDescent="0.15">
      <c r="A30" s="14" t="s">
        <v>6062</v>
      </c>
      <c r="B30" s="6" t="s">
        <v>591</v>
      </c>
      <c r="D30" s="6" t="s">
        <v>592</v>
      </c>
      <c r="E30" s="6" t="s">
        <v>593</v>
      </c>
      <c r="F30" s="18" t="str">
        <f>IFERROR(VLOOKUP(B30,Invoices!$L$2:$M$413,2,FALSE),"")</f>
        <v/>
      </c>
      <c r="G30" s="18" t="str">
        <f>IFERROR(VLOOKUP(B30,Invoices!$N$2:$O$412,2,FALSE),"")</f>
        <v/>
      </c>
      <c r="H30" s="18" t="str">
        <f>IFERROR(VLOOKUP($B30,Invoices!$P$2:$Q$412,2,FALSE),"")</f>
        <v/>
      </c>
      <c r="I30" s="18" t="str">
        <f>IFERROR(VLOOKUP($B30,Invoices!$R$2:$S$412,2,FALSE),"")</f>
        <v/>
      </c>
      <c r="J30" s="18" t="str">
        <f>IFERROR(VLOOKUP($B30,Invoices!$T$2:$U$412,2,FALSE),"")</f>
        <v/>
      </c>
      <c r="K30" s="18" t="str">
        <f>IFERROR(VLOOKUP($B30,Invoices!$V$2:$W$412,2,FALSE),"")</f>
        <v/>
      </c>
      <c r="L30" s="18" t="str">
        <f>IFERROR(VLOOKUP($B30,Invoices!$X$2:$Y$412,2,FALSE),"")</f>
        <v/>
      </c>
      <c r="M30" s="18" t="str">
        <f>IFERROR(VLOOKUP($B30,Invoices!$Z$2:$AA$412,2,FALSE),"")</f>
        <v/>
      </c>
      <c r="N30" s="18" t="str">
        <f>IFERROR(VLOOKUP($B30,Invoices!$AB$2:$AC$412,2,FALSE),"")</f>
        <v/>
      </c>
      <c r="O30" s="18" t="str">
        <f>IFERROR(VLOOKUP($B30,Invoices!$AD$2:$AE$412,2,FALSE),"")</f>
        <v/>
      </c>
      <c r="P30" s="18" t="str">
        <f>IFERROR(VLOOKUP($B30,Invoices!$AF$2:$AG$412,2,FALSE),"")</f>
        <v/>
      </c>
      <c r="Q30" s="18" t="str">
        <f>IFERROR(VLOOKUP($B30,Invoices!$AH$2:$AI$412,2,FALSE),"")</f>
        <v/>
      </c>
      <c r="R30" s="18" t="str">
        <f>IFERROR(VLOOKUP($B30,Invoices!$AJ$2:$AK$412,2,FALSE),"")</f>
        <v/>
      </c>
      <c r="S30" s="18" t="str">
        <f>IFERROR(VLOOKUP($B30,Invoices!$AL$2:$AM$412,2,FALSE),"")</f>
        <v/>
      </c>
      <c r="T30" s="18" t="str">
        <f>IFERROR(VLOOKUP($B30,Invoices!$AN$2:$AO$412,2,FALSE),"")</f>
        <v/>
      </c>
      <c r="U30" s="18" t="str" cm="1">
        <f t="array" ref="U30">IFERROR(INDEX(F30:T30, 1, MATCH(TRUE, ISNUMBER(F30:T30), 0)), "0.0")</f>
        <v>0.0</v>
      </c>
    </row>
    <row r="31" spans="1:21" ht="15.75" customHeight="1" x14ac:dyDescent="0.15">
      <c r="A31" s="14" t="s">
        <v>6063</v>
      </c>
      <c r="B31" s="6" t="s">
        <v>594</v>
      </c>
      <c r="D31" s="6" t="s">
        <v>595</v>
      </c>
      <c r="E31" s="6" t="s">
        <v>596</v>
      </c>
      <c r="F31" s="18" t="str">
        <f>IFERROR(VLOOKUP(B31,Invoices!$L$2:$M$413,2,FALSE),"")</f>
        <v/>
      </c>
      <c r="G31" s="18" t="str">
        <f>IFERROR(VLOOKUP(B31,Invoices!$N$2:$O$412,2,FALSE),"")</f>
        <v/>
      </c>
      <c r="H31" s="18" t="str">
        <f>IFERROR(VLOOKUP($B31,Invoices!$P$2:$Q$412,2,FALSE),"")</f>
        <v/>
      </c>
      <c r="I31" s="18" t="str">
        <f>IFERROR(VLOOKUP($B31,Invoices!$R$2:$S$412,2,FALSE),"")</f>
        <v/>
      </c>
      <c r="J31" s="18" t="str">
        <f>IFERROR(VLOOKUP($B31,Invoices!$T$2:$U$412,2,FALSE),"")</f>
        <v/>
      </c>
      <c r="K31" s="18" t="str">
        <f>IFERROR(VLOOKUP($B31,Invoices!$V$2:$W$412,2,FALSE),"")</f>
        <v/>
      </c>
      <c r="L31" s="18" t="str">
        <f>IFERROR(VLOOKUP($B31,Invoices!$X$2:$Y$412,2,FALSE),"")</f>
        <v/>
      </c>
      <c r="M31" s="18" t="str">
        <f>IFERROR(VLOOKUP($B31,Invoices!$Z$2:$AA$412,2,FALSE),"")</f>
        <v/>
      </c>
      <c r="N31" s="18" t="str">
        <f>IFERROR(VLOOKUP($B31,Invoices!$AB$2:$AC$412,2,FALSE),"")</f>
        <v/>
      </c>
      <c r="O31" s="18" t="str">
        <f>IFERROR(VLOOKUP($B31,Invoices!$AD$2:$AE$412,2,FALSE),"")</f>
        <v/>
      </c>
      <c r="P31" s="18" t="str">
        <f>IFERROR(VLOOKUP($B31,Invoices!$AF$2:$AG$412,2,FALSE),"")</f>
        <v/>
      </c>
      <c r="Q31" s="18" t="str">
        <f>IFERROR(VLOOKUP($B31,Invoices!$AH$2:$AI$412,2,FALSE),"")</f>
        <v/>
      </c>
      <c r="R31" s="18" t="str">
        <f>IFERROR(VLOOKUP($B31,Invoices!$AJ$2:$AK$412,2,FALSE),"")</f>
        <v/>
      </c>
      <c r="S31" s="18" t="str">
        <f>IFERROR(VLOOKUP($B31,Invoices!$AL$2:$AM$412,2,FALSE),"")</f>
        <v/>
      </c>
      <c r="T31" s="18" t="str">
        <f>IFERROR(VLOOKUP($B31,Invoices!$AN$2:$AO$412,2,FALSE),"")</f>
        <v/>
      </c>
      <c r="U31" s="18" t="str" cm="1">
        <f t="array" ref="U31">IFERROR(INDEX(F31:T31, 1, MATCH(TRUE, ISNUMBER(F31:T31), 0)), "0.0")</f>
        <v>0.0</v>
      </c>
    </row>
    <row r="32" spans="1:21" ht="15.75" customHeight="1" x14ac:dyDescent="0.15">
      <c r="A32" s="14" t="s">
        <v>6064</v>
      </c>
      <c r="B32" s="6" t="s">
        <v>597</v>
      </c>
      <c r="C32" s="6" t="s">
        <v>598</v>
      </c>
      <c r="D32" s="6" t="s">
        <v>599</v>
      </c>
      <c r="E32" s="6" t="s">
        <v>600</v>
      </c>
      <c r="F32" s="18" t="str">
        <f>IFERROR(VLOOKUP(B32,Invoices!$L$2:$M$413,2,FALSE),"")</f>
        <v/>
      </c>
      <c r="G32" s="18" t="str">
        <f>IFERROR(VLOOKUP(B32,Invoices!$N$2:$O$412,2,FALSE),"")</f>
        <v/>
      </c>
      <c r="H32" s="18" t="str">
        <f>IFERROR(VLOOKUP($B32,Invoices!$P$2:$Q$412,2,FALSE),"")</f>
        <v/>
      </c>
      <c r="I32" s="18" t="str">
        <f>IFERROR(VLOOKUP($B32,Invoices!$R$2:$S$412,2,FALSE),"")</f>
        <v/>
      </c>
      <c r="J32" s="18" t="str">
        <f>IFERROR(VLOOKUP($B32,Invoices!$T$2:$U$412,2,FALSE),"")</f>
        <v/>
      </c>
      <c r="K32" s="18" t="str">
        <f>IFERROR(VLOOKUP($B32,Invoices!$V$2:$W$412,2,FALSE),"")</f>
        <v/>
      </c>
      <c r="L32" s="18" t="str">
        <f>IFERROR(VLOOKUP($B32,Invoices!$X$2:$Y$412,2,FALSE),"")</f>
        <v/>
      </c>
      <c r="M32" s="18">
        <f>IFERROR(VLOOKUP($B32,Invoices!$Z$2:$AA$412,2,FALSE),"")</f>
        <v>0.99</v>
      </c>
      <c r="N32" s="18" t="str">
        <f>IFERROR(VLOOKUP($B32,Invoices!$AB$2:$AC$412,2,FALSE),"")</f>
        <v/>
      </c>
      <c r="O32" s="18" t="str">
        <f>IFERROR(VLOOKUP($B32,Invoices!$AD$2:$AE$412,2,FALSE),"")</f>
        <v/>
      </c>
      <c r="P32" s="18" t="str">
        <f>IFERROR(VLOOKUP($B32,Invoices!$AF$2:$AG$412,2,FALSE),"")</f>
        <v/>
      </c>
      <c r="Q32" s="18" t="str">
        <f>IFERROR(VLOOKUP($B32,Invoices!$AH$2:$AI$412,2,FALSE),"")</f>
        <v/>
      </c>
      <c r="R32" s="18" t="str">
        <f>IFERROR(VLOOKUP($B32,Invoices!$AJ$2:$AK$412,2,FALSE),"")</f>
        <v/>
      </c>
      <c r="S32" s="18" t="str">
        <f>IFERROR(VLOOKUP($B32,Invoices!$AL$2:$AM$412,2,FALSE),"")</f>
        <v/>
      </c>
      <c r="T32" s="18" t="str">
        <f>IFERROR(VLOOKUP($B32,Invoices!$AN$2:$AO$412,2,FALSE),"")</f>
        <v/>
      </c>
      <c r="U32" s="18" cm="1">
        <f t="array" ref="U32">IFERROR(INDEX(F32:T32, 1, MATCH(TRUE, ISNUMBER(F32:T32), 0)), "0.0")</f>
        <v>0.99</v>
      </c>
    </row>
    <row r="33" spans="1:21" ht="15.75" customHeight="1" x14ac:dyDescent="0.15">
      <c r="A33" s="14" t="s">
        <v>6065</v>
      </c>
      <c r="B33" s="6" t="s">
        <v>601</v>
      </c>
      <c r="D33" s="6" t="s">
        <v>602</v>
      </c>
      <c r="E33" s="6" t="s">
        <v>603</v>
      </c>
      <c r="F33" s="18" t="str">
        <f>IFERROR(VLOOKUP(B33,Invoices!$L$2:$M$413,2,FALSE),"")</f>
        <v/>
      </c>
      <c r="G33" s="18" t="str">
        <f>IFERROR(VLOOKUP(B33,Invoices!$N$2:$O$412,2,FALSE),"")</f>
        <v/>
      </c>
      <c r="H33" s="18" t="str">
        <f>IFERROR(VLOOKUP($B33,Invoices!$P$2:$Q$412,2,FALSE),"")</f>
        <v/>
      </c>
      <c r="I33" s="18" t="str">
        <f>IFERROR(VLOOKUP($B33,Invoices!$R$2:$S$412,2,FALSE),"")</f>
        <v/>
      </c>
      <c r="J33" s="18" t="str">
        <f>IFERROR(VLOOKUP($B33,Invoices!$T$2:$U$412,2,FALSE),"")</f>
        <v/>
      </c>
      <c r="K33" s="18" t="str">
        <f>IFERROR(VLOOKUP($B33,Invoices!$V$2:$W$412,2,FALSE),"")</f>
        <v/>
      </c>
      <c r="L33" s="18" t="str">
        <f>IFERROR(VLOOKUP($B33,Invoices!$X$2:$Y$412,2,FALSE),"")</f>
        <v/>
      </c>
      <c r="M33" s="18" t="str">
        <f>IFERROR(VLOOKUP($B33,Invoices!$Z$2:$AA$412,2,FALSE),"")</f>
        <v/>
      </c>
      <c r="N33" s="18" t="str">
        <f>IFERROR(VLOOKUP($B33,Invoices!$AB$2:$AC$412,2,FALSE),"")</f>
        <v/>
      </c>
      <c r="O33" s="18" t="str">
        <f>IFERROR(VLOOKUP($B33,Invoices!$AD$2:$AE$412,2,FALSE),"")</f>
        <v/>
      </c>
      <c r="P33" s="18" t="str">
        <f>IFERROR(VLOOKUP($B33,Invoices!$AF$2:$AG$412,2,FALSE),"")</f>
        <v/>
      </c>
      <c r="Q33" s="18" t="str">
        <f>IFERROR(VLOOKUP($B33,Invoices!$AH$2:$AI$412,2,FALSE),"")</f>
        <v/>
      </c>
      <c r="R33" s="18" t="str">
        <f>IFERROR(VLOOKUP($B33,Invoices!$AJ$2:$AK$412,2,FALSE),"")</f>
        <v/>
      </c>
      <c r="S33" s="18" t="str">
        <f>IFERROR(VLOOKUP($B33,Invoices!$AL$2:$AM$412,2,FALSE),"")</f>
        <v/>
      </c>
      <c r="T33" s="18" t="str">
        <f>IFERROR(VLOOKUP($B33,Invoices!$AN$2:$AO$412,2,FALSE),"")</f>
        <v/>
      </c>
      <c r="U33" s="18" t="str" cm="1">
        <f t="array" ref="U33">IFERROR(INDEX(F33:T33, 1, MATCH(TRUE, ISNUMBER(F33:T33), 0)), "0.0")</f>
        <v>0.0</v>
      </c>
    </row>
    <row r="34" spans="1:21" ht="15.75" customHeight="1" x14ac:dyDescent="0.15">
      <c r="A34" s="14" t="s">
        <v>6066</v>
      </c>
      <c r="B34" s="7" t="s">
        <v>604</v>
      </c>
      <c r="C34" s="6" t="s">
        <v>564</v>
      </c>
      <c r="D34" s="6" t="s">
        <v>565</v>
      </c>
      <c r="E34" s="6" t="s">
        <v>566</v>
      </c>
      <c r="F34" s="18" t="str">
        <f>IFERROR(VLOOKUP(B34,Invoices!$L$2:$M$413,2,FALSE),"")</f>
        <v/>
      </c>
      <c r="G34" s="18" t="str">
        <f>IFERROR(VLOOKUP(B34,Invoices!$N$2:$O$412,2,FALSE),"")</f>
        <v/>
      </c>
      <c r="H34" s="18" t="str">
        <f>IFERROR(VLOOKUP($B34,Invoices!$P$2:$Q$412,2,FALSE),"")</f>
        <v/>
      </c>
      <c r="I34" s="18" t="str">
        <f>IFERROR(VLOOKUP($B34,Invoices!$R$2:$S$412,2,FALSE),"")</f>
        <v/>
      </c>
      <c r="J34" s="18" t="str">
        <f>IFERROR(VLOOKUP($B34,Invoices!$T$2:$U$412,2,FALSE),"")</f>
        <v/>
      </c>
      <c r="K34" s="18" t="str">
        <f>IFERROR(VLOOKUP($B34,Invoices!$V$2:$W$412,2,FALSE),"")</f>
        <v/>
      </c>
      <c r="L34" s="18" t="str">
        <f>IFERROR(VLOOKUP($B34,Invoices!$X$2:$Y$412,2,FALSE),"")</f>
        <v/>
      </c>
      <c r="M34" s="18" t="str">
        <f>IFERROR(VLOOKUP($B34,Invoices!$Z$2:$AA$412,2,FALSE),"")</f>
        <v/>
      </c>
      <c r="N34" s="18" t="str">
        <f>IFERROR(VLOOKUP($B34,Invoices!$AB$2:$AC$412,2,FALSE),"")</f>
        <v/>
      </c>
      <c r="O34" s="18" t="str">
        <f>IFERROR(VLOOKUP($B34,Invoices!$AD$2:$AE$412,2,FALSE),"")</f>
        <v/>
      </c>
      <c r="P34" s="18" t="str">
        <f>IFERROR(VLOOKUP($B34,Invoices!$AF$2:$AG$412,2,FALSE),"")</f>
        <v/>
      </c>
      <c r="Q34" s="18" t="str">
        <f>IFERROR(VLOOKUP($B34,Invoices!$AH$2:$AI$412,2,FALSE),"")</f>
        <v/>
      </c>
      <c r="R34" s="18" t="str">
        <f>IFERROR(VLOOKUP($B34,Invoices!$AJ$2:$AK$412,2,FALSE),"")</f>
        <v/>
      </c>
      <c r="S34" s="18" t="str">
        <f>IFERROR(VLOOKUP($B34,Invoices!$AL$2:$AM$412,2,FALSE),"")</f>
        <v/>
      </c>
      <c r="T34" s="18" t="str">
        <f>IFERROR(VLOOKUP($B34,Invoices!$AN$2:$AO$412,2,FALSE),"")</f>
        <v/>
      </c>
      <c r="U34" s="18" t="str" cm="1">
        <f t="array" ref="U34">IFERROR(INDEX(F34:T34, 1, MATCH(TRUE, ISNUMBER(F34:T34), 0)), "0.0")</f>
        <v>0.0</v>
      </c>
    </row>
    <row r="35" spans="1:21" ht="15.75" customHeight="1" x14ac:dyDescent="0.15">
      <c r="A35" s="14" t="s">
        <v>6067</v>
      </c>
      <c r="B35" s="6" t="s">
        <v>605</v>
      </c>
      <c r="C35" s="6" t="s">
        <v>606</v>
      </c>
      <c r="D35" s="6" t="s">
        <v>607</v>
      </c>
      <c r="E35" s="6" t="s">
        <v>608</v>
      </c>
      <c r="F35" s="18" t="str">
        <f>IFERROR(VLOOKUP(B35,Invoices!$L$2:$M$413,2,FALSE),"")</f>
        <v/>
      </c>
      <c r="G35" s="18" t="str">
        <f>IFERROR(VLOOKUP(B35,Invoices!$N$2:$O$412,2,FALSE),"")</f>
        <v/>
      </c>
      <c r="H35" s="18" t="str">
        <f>IFERROR(VLOOKUP($B35,Invoices!$P$2:$Q$412,2,FALSE),"")</f>
        <v/>
      </c>
      <c r="I35" s="18" t="str">
        <f>IFERROR(VLOOKUP($B35,Invoices!$R$2:$S$412,2,FALSE),"")</f>
        <v/>
      </c>
      <c r="J35" s="18" t="str">
        <f>IFERROR(VLOOKUP($B35,Invoices!$T$2:$U$412,2,FALSE),"")</f>
        <v/>
      </c>
      <c r="K35" s="18" t="str">
        <f>IFERROR(VLOOKUP($B35,Invoices!$V$2:$W$412,2,FALSE),"")</f>
        <v/>
      </c>
      <c r="L35" s="18" t="str">
        <f>IFERROR(VLOOKUP($B35,Invoices!$X$2:$Y$412,2,FALSE),"")</f>
        <v/>
      </c>
      <c r="M35" s="18" t="str">
        <f>IFERROR(VLOOKUP($B35,Invoices!$Z$2:$AA$412,2,FALSE),"")</f>
        <v/>
      </c>
      <c r="N35" s="18" t="str">
        <f>IFERROR(VLOOKUP($B35,Invoices!$AB$2:$AC$412,2,FALSE),"")</f>
        <v/>
      </c>
      <c r="O35" s="18" t="str">
        <f>IFERROR(VLOOKUP($B35,Invoices!$AD$2:$AE$412,2,FALSE),"")</f>
        <v/>
      </c>
      <c r="P35" s="18" t="str">
        <f>IFERROR(VLOOKUP($B35,Invoices!$AF$2:$AG$412,2,FALSE),"")</f>
        <v/>
      </c>
      <c r="Q35" s="18" t="str">
        <f>IFERROR(VLOOKUP($B35,Invoices!$AH$2:$AI$412,2,FALSE),"")</f>
        <v/>
      </c>
      <c r="R35" s="18" t="str">
        <f>IFERROR(VLOOKUP($B35,Invoices!$AJ$2:$AK$412,2,FALSE),"")</f>
        <v/>
      </c>
      <c r="S35" s="18" t="str">
        <f>IFERROR(VLOOKUP($B35,Invoices!$AL$2:$AM$412,2,FALSE),"")</f>
        <v/>
      </c>
      <c r="T35" s="18" t="str">
        <f>IFERROR(VLOOKUP($B35,Invoices!$AN$2:$AO$412,2,FALSE),"")</f>
        <v/>
      </c>
      <c r="U35" s="18" t="str" cm="1">
        <f t="array" ref="U35">IFERROR(INDEX(F35:T35, 1, MATCH(TRUE, ISNUMBER(F35:T35), 0)), "0.0")</f>
        <v>0.0</v>
      </c>
    </row>
    <row r="36" spans="1:21" ht="15.75" customHeight="1" x14ac:dyDescent="0.15">
      <c r="A36" s="14" t="s">
        <v>6068</v>
      </c>
      <c r="B36" s="6" t="s">
        <v>609</v>
      </c>
      <c r="C36" s="6" t="s">
        <v>610</v>
      </c>
      <c r="D36" s="6" t="s">
        <v>611</v>
      </c>
      <c r="E36" s="6" t="s">
        <v>612</v>
      </c>
      <c r="F36" s="18" t="str">
        <f>IFERROR(VLOOKUP(B36,Invoices!$L$2:$M$413,2,FALSE),"")</f>
        <v/>
      </c>
      <c r="G36" s="18" t="str">
        <f>IFERROR(VLOOKUP(B36,Invoices!$N$2:$O$412,2,FALSE),"")</f>
        <v/>
      </c>
      <c r="H36" s="18" t="str">
        <f>IFERROR(VLOOKUP($B36,Invoices!$P$2:$Q$412,2,FALSE),"")</f>
        <v/>
      </c>
      <c r="I36" s="18" t="str">
        <f>IFERROR(VLOOKUP($B36,Invoices!$R$2:$S$412,2,FALSE),"")</f>
        <v/>
      </c>
      <c r="J36" s="18" t="str">
        <f>IFERROR(VLOOKUP($B36,Invoices!$T$2:$U$412,2,FALSE),"")</f>
        <v/>
      </c>
      <c r="K36" s="18" t="str">
        <f>IFERROR(VLOOKUP($B36,Invoices!$V$2:$W$412,2,FALSE),"")</f>
        <v/>
      </c>
      <c r="L36" s="18" t="str">
        <f>IFERROR(VLOOKUP($B36,Invoices!$X$2:$Y$412,2,FALSE),"")</f>
        <v/>
      </c>
      <c r="M36" s="18" t="str">
        <f>IFERROR(VLOOKUP($B36,Invoices!$Z$2:$AA$412,2,FALSE),"")</f>
        <v/>
      </c>
      <c r="N36" s="18" t="str">
        <f>IFERROR(VLOOKUP($B36,Invoices!$AB$2:$AC$412,2,FALSE),"")</f>
        <v/>
      </c>
      <c r="O36" s="18" t="str">
        <f>IFERROR(VLOOKUP($B36,Invoices!$AD$2:$AE$412,2,FALSE),"")</f>
        <v/>
      </c>
      <c r="P36" s="18" t="str">
        <f>IFERROR(VLOOKUP($B36,Invoices!$AF$2:$AG$412,2,FALSE),"")</f>
        <v/>
      </c>
      <c r="Q36" s="18" t="str">
        <f>IFERROR(VLOOKUP($B36,Invoices!$AH$2:$AI$412,2,FALSE),"")</f>
        <v/>
      </c>
      <c r="R36" s="18" t="str">
        <f>IFERROR(VLOOKUP($B36,Invoices!$AJ$2:$AK$412,2,FALSE),"")</f>
        <v/>
      </c>
      <c r="S36" s="18" t="str">
        <f>IFERROR(VLOOKUP($B36,Invoices!$AL$2:$AM$412,2,FALSE),"")</f>
        <v/>
      </c>
      <c r="T36" s="18" t="str">
        <f>IFERROR(VLOOKUP($B36,Invoices!$AN$2:$AO$412,2,FALSE),"")</f>
        <v/>
      </c>
      <c r="U36" s="18" t="str" cm="1">
        <f t="array" ref="U36">IFERROR(INDEX(F36:T36, 1, MATCH(TRUE, ISNUMBER(F36:T36), 0)), "0.0")</f>
        <v>0.0</v>
      </c>
    </row>
    <row r="37" spans="1:21" ht="15.75" customHeight="1" x14ac:dyDescent="0.15">
      <c r="A37" s="14" t="s">
        <v>6069</v>
      </c>
      <c r="B37" s="6" t="s">
        <v>613</v>
      </c>
      <c r="C37" s="6" t="s">
        <v>614</v>
      </c>
      <c r="D37" s="6" t="s">
        <v>615</v>
      </c>
      <c r="E37" s="6" t="s">
        <v>574</v>
      </c>
      <c r="F37" s="18" t="str">
        <f>IFERROR(VLOOKUP(B37,Invoices!$L$2:$M$413,2,FALSE),"")</f>
        <v/>
      </c>
      <c r="G37" s="18" t="str">
        <f>IFERROR(VLOOKUP(B37,Invoices!$N$2:$O$412,2,FALSE),"")</f>
        <v/>
      </c>
      <c r="H37" s="18" t="str">
        <f>IFERROR(VLOOKUP($B37,Invoices!$P$2:$Q$412,2,FALSE),"")</f>
        <v/>
      </c>
      <c r="I37" s="18">
        <f>IFERROR(VLOOKUP($B37,Invoices!$R$2:$S$412,2,FALSE),"")</f>
        <v>0.99</v>
      </c>
      <c r="J37" s="18" t="str">
        <f>IFERROR(VLOOKUP($B37,Invoices!$T$2:$U$412,2,FALSE),"")</f>
        <v/>
      </c>
      <c r="K37" s="18" t="str">
        <f>IFERROR(VLOOKUP($B37,Invoices!$V$2:$W$412,2,FALSE),"")</f>
        <v/>
      </c>
      <c r="L37" s="18" t="str">
        <f>IFERROR(VLOOKUP($B37,Invoices!$X$2:$Y$412,2,FALSE),"")</f>
        <v/>
      </c>
      <c r="M37" s="18" t="str">
        <f>IFERROR(VLOOKUP($B37,Invoices!$Z$2:$AA$412,2,FALSE),"")</f>
        <v/>
      </c>
      <c r="N37" s="18" t="str">
        <f>IFERROR(VLOOKUP($B37,Invoices!$AB$2:$AC$412,2,FALSE),"")</f>
        <v/>
      </c>
      <c r="O37" s="18" t="str">
        <f>IFERROR(VLOOKUP($B37,Invoices!$AD$2:$AE$412,2,FALSE),"")</f>
        <v/>
      </c>
      <c r="P37" s="18" t="str">
        <f>IFERROR(VLOOKUP($B37,Invoices!$AF$2:$AG$412,2,FALSE),"")</f>
        <v/>
      </c>
      <c r="Q37" s="18" t="str">
        <f>IFERROR(VLOOKUP($B37,Invoices!$AH$2:$AI$412,2,FALSE),"")</f>
        <v/>
      </c>
      <c r="R37" s="18" t="str">
        <f>IFERROR(VLOOKUP($B37,Invoices!$AJ$2:$AK$412,2,FALSE),"")</f>
        <v/>
      </c>
      <c r="S37" s="18" t="str">
        <f>IFERROR(VLOOKUP($B37,Invoices!$AL$2:$AM$412,2,FALSE),"")</f>
        <v/>
      </c>
      <c r="T37" s="18" t="str">
        <f>IFERROR(VLOOKUP($B37,Invoices!$AN$2:$AO$412,2,FALSE),"")</f>
        <v/>
      </c>
      <c r="U37" s="18" cm="1">
        <f t="array" ref="U37">IFERROR(INDEX(F37:T37, 1, MATCH(TRUE, ISNUMBER(F37:T37), 0)), "0.0")</f>
        <v>0.99</v>
      </c>
    </row>
    <row r="38" spans="1:21" ht="15.75" customHeight="1" x14ac:dyDescent="0.15">
      <c r="A38" s="14" t="s">
        <v>6070</v>
      </c>
      <c r="B38" s="6" t="s">
        <v>616</v>
      </c>
      <c r="C38" s="6" t="s">
        <v>617</v>
      </c>
      <c r="D38" s="6" t="s">
        <v>618</v>
      </c>
      <c r="E38" s="6" t="s">
        <v>574</v>
      </c>
      <c r="F38" s="18">
        <f>IFERROR(VLOOKUP(B38,Invoices!$L$2:$M$413,2,FALSE),"")</f>
        <v>0.99</v>
      </c>
      <c r="G38" s="18" t="str">
        <f>IFERROR(VLOOKUP(B38,Invoices!$N$2:$O$412,2,FALSE),"")</f>
        <v/>
      </c>
      <c r="H38" s="18" t="str">
        <f>IFERROR(VLOOKUP($B38,Invoices!$P$2:$Q$412,2,FALSE),"")</f>
        <v/>
      </c>
      <c r="I38" s="18" t="str">
        <f>IFERROR(VLOOKUP($B38,Invoices!$R$2:$S$412,2,FALSE),"")</f>
        <v/>
      </c>
      <c r="J38" s="18" t="str">
        <f>IFERROR(VLOOKUP($B38,Invoices!$T$2:$U$412,2,FALSE),"")</f>
        <v/>
      </c>
      <c r="K38" s="18" t="str">
        <f>IFERROR(VLOOKUP($B38,Invoices!$V$2:$W$412,2,FALSE),"")</f>
        <v/>
      </c>
      <c r="L38" s="18" t="str">
        <f>IFERROR(VLOOKUP($B38,Invoices!$X$2:$Y$412,2,FALSE),"")</f>
        <v/>
      </c>
      <c r="M38" s="18">
        <f>IFERROR(VLOOKUP($B38,Invoices!$Z$2:$AA$412,2,FALSE),"")</f>
        <v>0.99</v>
      </c>
      <c r="N38" s="18" t="str">
        <f>IFERROR(VLOOKUP($B38,Invoices!$AB$2:$AC$412,2,FALSE),"")</f>
        <v/>
      </c>
      <c r="O38" s="18" t="str">
        <f>IFERROR(VLOOKUP($B38,Invoices!$AD$2:$AE$412,2,FALSE),"")</f>
        <v/>
      </c>
      <c r="P38" s="18" t="str">
        <f>IFERROR(VLOOKUP($B38,Invoices!$AF$2:$AG$412,2,FALSE),"")</f>
        <v/>
      </c>
      <c r="Q38" s="18">
        <f>IFERROR(VLOOKUP($B38,Invoices!$AH$2:$AI$412,2,FALSE),"")</f>
        <v>0.99</v>
      </c>
      <c r="R38" s="18" t="str">
        <f>IFERROR(VLOOKUP($B38,Invoices!$AJ$2:$AK$412,2,FALSE),"")</f>
        <v/>
      </c>
      <c r="S38" s="18" t="str">
        <f>IFERROR(VLOOKUP($B38,Invoices!$AL$2:$AM$412,2,FALSE),"")</f>
        <v/>
      </c>
      <c r="T38" s="18" t="str">
        <f>IFERROR(VLOOKUP($B38,Invoices!$AN$2:$AO$412,2,FALSE),"")</f>
        <v/>
      </c>
      <c r="U38" s="18" cm="1">
        <f t="array" ref="U38">IFERROR(INDEX(F38:T38, 1, MATCH(TRUE, ISNUMBER(F38:T38), 0)), "0.0")</f>
        <v>0.99</v>
      </c>
    </row>
    <row r="39" spans="1:21" ht="15.75" customHeight="1" x14ac:dyDescent="0.15">
      <c r="A39" s="14" t="s">
        <v>6071</v>
      </c>
      <c r="B39" s="6" t="s">
        <v>616</v>
      </c>
      <c r="C39" s="6" t="s">
        <v>619</v>
      </c>
      <c r="D39" s="6" t="s">
        <v>620</v>
      </c>
      <c r="E39" s="6" t="s">
        <v>574</v>
      </c>
      <c r="F39" s="18">
        <f>IFERROR(VLOOKUP(B39,Invoices!$L$2:$M$413,2,FALSE),"")</f>
        <v>0.99</v>
      </c>
      <c r="G39" s="18" t="str">
        <f>IFERROR(VLOOKUP(B39,Invoices!$N$2:$O$412,2,FALSE),"")</f>
        <v/>
      </c>
      <c r="H39" s="18" t="str">
        <f>IFERROR(VLOOKUP($B39,Invoices!$P$2:$Q$412,2,FALSE),"")</f>
        <v/>
      </c>
      <c r="I39" s="18" t="str">
        <f>IFERROR(VLOOKUP($B39,Invoices!$R$2:$S$412,2,FALSE),"")</f>
        <v/>
      </c>
      <c r="J39" s="18" t="str">
        <f>IFERROR(VLOOKUP($B39,Invoices!$T$2:$U$412,2,FALSE),"")</f>
        <v/>
      </c>
      <c r="K39" s="18" t="str">
        <f>IFERROR(VLOOKUP($B39,Invoices!$V$2:$W$412,2,FALSE),"")</f>
        <v/>
      </c>
      <c r="L39" s="18" t="str">
        <f>IFERROR(VLOOKUP($B39,Invoices!$X$2:$Y$412,2,FALSE),"")</f>
        <v/>
      </c>
      <c r="M39" s="18">
        <f>IFERROR(VLOOKUP($B39,Invoices!$Z$2:$AA$412,2,FALSE),"")</f>
        <v>0.99</v>
      </c>
      <c r="N39" s="18" t="str">
        <f>IFERROR(VLOOKUP($B39,Invoices!$AB$2:$AC$412,2,FALSE),"")</f>
        <v/>
      </c>
      <c r="O39" s="18" t="str">
        <f>IFERROR(VLOOKUP($B39,Invoices!$AD$2:$AE$412,2,FALSE),"")</f>
        <v/>
      </c>
      <c r="P39" s="18" t="str">
        <f>IFERROR(VLOOKUP($B39,Invoices!$AF$2:$AG$412,2,FALSE),"")</f>
        <v/>
      </c>
      <c r="Q39" s="18">
        <f>IFERROR(VLOOKUP($B39,Invoices!$AH$2:$AI$412,2,FALSE),"")</f>
        <v>0.99</v>
      </c>
      <c r="R39" s="18" t="str">
        <f>IFERROR(VLOOKUP($B39,Invoices!$AJ$2:$AK$412,2,FALSE),"")</f>
        <v/>
      </c>
      <c r="S39" s="18" t="str">
        <f>IFERROR(VLOOKUP($B39,Invoices!$AL$2:$AM$412,2,FALSE),"")</f>
        <v/>
      </c>
      <c r="T39" s="18" t="str">
        <f>IFERROR(VLOOKUP($B39,Invoices!$AN$2:$AO$412,2,FALSE),"")</f>
        <v/>
      </c>
      <c r="U39" s="18" cm="1">
        <f t="array" ref="U39">IFERROR(INDEX(F39:T39, 1, MATCH(TRUE, ISNUMBER(F39:T39), 0)), "0.0")</f>
        <v>0.99</v>
      </c>
    </row>
    <row r="40" spans="1:21" ht="15.75" customHeight="1" x14ac:dyDescent="0.15">
      <c r="A40" s="14" t="s">
        <v>6072</v>
      </c>
      <c r="B40" s="6" t="s">
        <v>616</v>
      </c>
      <c r="C40" s="6" t="s">
        <v>617</v>
      </c>
      <c r="D40" s="6" t="s">
        <v>621</v>
      </c>
      <c r="E40" s="6" t="s">
        <v>574</v>
      </c>
      <c r="F40" s="18">
        <f>IFERROR(VLOOKUP(B40,Invoices!$L$2:$M$413,2,FALSE),"")</f>
        <v>0.99</v>
      </c>
      <c r="G40" s="18" t="str">
        <f>IFERROR(VLOOKUP(B40,Invoices!$N$2:$O$412,2,FALSE),"")</f>
        <v/>
      </c>
      <c r="H40" s="18" t="str">
        <f>IFERROR(VLOOKUP($B40,Invoices!$P$2:$Q$412,2,FALSE),"")</f>
        <v/>
      </c>
      <c r="I40" s="18" t="str">
        <f>IFERROR(VLOOKUP($B40,Invoices!$R$2:$S$412,2,FALSE),"")</f>
        <v/>
      </c>
      <c r="J40" s="18" t="str">
        <f>IFERROR(VLOOKUP($B40,Invoices!$T$2:$U$412,2,FALSE),"")</f>
        <v/>
      </c>
      <c r="K40" s="18" t="str">
        <f>IFERROR(VLOOKUP($B40,Invoices!$V$2:$W$412,2,FALSE),"")</f>
        <v/>
      </c>
      <c r="L40" s="18" t="str">
        <f>IFERROR(VLOOKUP($B40,Invoices!$X$2:$Y$412,2,FALSE),"")</f>
        <v/>
      </c>
      <c r="M40" s="18">
        <f>IFERROR(VLOOKUP($B40,Invoices!$Z$2:$AA$412,2,FALSE),"")</f>
        <v>0.99</v>
      </c>
      <c r="N40" s="18" t="str">
        <f>IFERROR(VLOOKUP($B40,Invoices!$AB$2:$AC$412,2,FALSE),"")</f>
        <v/>
      </c>
      <c r="O40" s="18" t="str">
        <f>IFERROR(VLOOKUP($B40,Invoices!$AD$2:$AE$412,2,FALSE),"")</f>
        <v/>
      </c>
      <c r="P40" s="18" t="str">
        <f>IFERROR(VLOOKUP($B40,Invoices!$AF$2:$AG$412,2,FALSE),"")</f>
        <v/>
      </c>
      <c r="Q40" s="18">
        <f>IFERROR(VLOOKUP($B40,Invoices!$AH$2:$AI$412,2,FALSE),"")</f>
        <v>0.99</v>
      </c>
      <c r="R40" s="18" t="str">
        <f>IFERROR(VLOOKUP($B40,Invoices!$AJ$2:$AK$412,2,FALSE),"")</f>
        <v/>
      </c>
      <c r="S40" s="18" t="str">
        <f>IFERROR(VLOOKUP($B40,Invoices!$AL$2:$AM$412,2,FALSE),"")</f>
        <v/>
      </c>
      <c r="T40" s="18" t="str">
        <f>IFERROR(VLOOKUP($B40,Invoices!$AN$2:$AO$412,2,FALSE),"")</f>
        <v/>
      </c>
      <c r="U40" s="18" cm="1">
        <f t="array" ref="U40">IFERROR(INDEX(F40:T40, 1, MATCH(TRUE, ISNUMBER(F40:T40), 0)), "0.0")</f>
        <v>0.99</v>
      </c>
    </row>
    <row r="41" spans="1:21" ht="15.75" customHeight="1" x14ac:dyDescent="0.15">
      <c r="A41" s="14" t="s">
        <v>6073</v>
      </c>
      <c r="B41" s="6" t="s">
        <v>616</v>
      </c>
      <c r="C41" s="6" t="s">
        <v>619</v>
      </c>
      <c r="D41" s="6" t="s">
        <v>622</v>
      </c>
      <c r="E41" s="6" t="s">
        <v>574</v>
      </c>
      <c r="F41" s="18">
        <f>IFERROR(VLOOKUP(B41,Invoices!$L$2:$M$413,2,FALSE),"")</f>
        <v>0.99</v>
      </c>
      <c r="G41" s="18" t="str">
        <f>IFERROR(VLOOKUP(B41,Invoices!$N$2:$O$412,2,FALSE),"")</f>
        <v/>
      </c>
      <c r="H41" s="18" t="str">
        <f>IFERROR(VLOOKUP($B41,Invoices!$P$2:$Q$412,2,FALSE),"")</f>
        <v/>
      </c>
      <c r="I41" s="18" t="str">
        <f>IFERROR(VLOOKUP($B41,Invoices!$R$2:$S$412,2,FALSE),"")</f>
        <v/>
      </c>
      <c r="J41" s="18" t="str">
        <f>IFERROR(VLOOKUP($B41,Invoices!$T$2:$U$412,2,FALSE),"")</f>
        <v/>
      </c>
      <c r="K41" s="18" t="str">
        <f>IFERROR(VLOOKUP($B41,Invoices!$V$2:$W$412,2,FALSE),"")</f>
        <v/>
      </c>
      <c r="L41" s="18" t="str">
        <f>IFERROR(VLOOKUP($B41,Invoices!$X$2:$Y$412,2,FALSE),"")</f>
        <v/>
      </c>
      <c r="M41" s="18">
        <f>IFERROR(VLOOKUP($B41,Invoices!$Z$2:$AA$412,2,FALSE),"")</f>
        <v>0.99</v>
      </c>
      <c r="N41" s="18" t="str">
        <f>IFERROR(VLOOKUP($B41,Invoices!$AB$2:$AC$412,2,FALSE),"")</f>
        <v/>
      </c>
      <c r="O41" s="18" t="str">
        <f>IFERROR(VLOOKUP($B41,Invoices!$AD$2:$AE$412,2,FALSE),"")</f>
        <v/>
      </c>
      <c r="P41" s="18" t="str">
        <f>IFERROR(VLOOKUP($B41,Invoices!$AF$2:$AG$412,2,FALSE),"")</f>
        <v/>
      </c>
      <c r="Q41" s="18">
        <f>IFERROR(VLOOKUP($B41,Invoices!$AH$2:$AI$412,2,FALSE),"")</f>
        <v>0.99</v>
      </c>
      <c r="R41" s="18" t="str">
        <f>IFERROR(VLOOKUP($B41,Invoices!$AJ$2:$AK$412,2,FALSE),"")</f>
        <v/>
      </c>
      <c r="S41" s="18" t="str">
        <f>IFERROR(VLOOKUP($B41,Invoices!$AL$2:$AM$412,2,FALSE),"")</f>
        <v/>
      </c>
      <c r="T41" s="18" t="str">
        <f>IFERROR(VLOOKUP($B41,Invoices!$AN$2:$AO$412,2,FALSE),"")</f>
        <v/>
      </c>
      <c r="U41" s="18" cm="1">
        <f t="array" ref="U41">IFERROR(INDEX(F41:T41, 1, MATCH(TRUE, ISNUMBER(F41:T41), 0)), "0.0")</f>
        <v>0.99</v>
      </c>
    </row>
    <row r="42" spans="1:21" ht="15.75" customHeight="1" x14ac:dyDescent="0.15">
      <c r="A42" s="14" t="s">
        <v>6074</v>
      </c>
      <c r="B42" s="6" t="s">
        <v>616</v>
      </c>
      <c r="C42" s="6" t="s">
        <v>617</v>
      </c>
      <c r="D42" s="6" t="s">
        <v>623</v>
      </c>
      <c r="E42" s="6" t="s">
        <v>574</v>
      </c>
      <c r="F42" s="18">
        <f>IFERROR(VLOOKUP(B42,Invoices!$L$2:$M$413,2,FALSE),"")</f>
        <v>0.99</v>
      </c>
      <c r="G42" s="18" t="str">
        <f>IFERROR(VLOOKUP(B42,Invoices!$N$2:$O$412,2,FALSE),"")</f>
        <v/>
      </c>
      <c r="H42" s="18" t="str">
        <f>IFERROR(VLOOKUP($B42,Invoices!$P$2:$Q$412,2,FALSE),"")</f>
        <v/>
      </c>
      <c r="I42" s="18" t="str">
        <f>IFERROR(VLOOKUP($B42,Invoices!$R$2:$S$412,2,FALSE),"")</f>
        <v/>
      </c>
      <c r="J42" s="18" t="str">
        <f>IFERROR(VLOOKUP($B42,Invoices!$T$2:$U$412,2,FALSE),"")</f>
        <v/>
      </c>
      <c r="K42" s="18" t="str">
        <f>IFERROR(VLOOKUP($B42,Invoices!$V$2:$W$412,2,FALSE),"")</f>
        <v/>
      </c>
      <c r="L42" s="18" t="str">
        <f>IFERROR(VLOOKUP($B42,Invoices!$X$2:$Y$412,2,FALSE),"")</f>
        <v/>
      </c>
      <c r="M42" s="18">
        <f>IFERROR(VLOOKUP($B42,Invoices!$Z$2:$AA$412,2,FALSE),"")</f>
        <v>0.99</v>
      </c>
      <c r="N42" s="18" t="str">
        <f>IFERROR(VLOOKUP($B42,Invoices!$AB$2:$AC$412,2,FALSE),"")</f>
        <v/>
      </c>
      <c r="O42" s="18" t="str">
        <f>IFERROR(VLOOKUP($B42,Invoices!$AD$2:$AE$412,2,FALSE),"")</f>
        <v/>
      </c>
      <c r="P42" s="18" t="str">
        <f>IFERROR(VLOOKUP($B42,Invoices!$AF$2:$AG$412,2,FALSE),"")</f>
        <v/>
      </c>
      <c r="Q42" s="18">
        <f>IFERROR(VLOOKUP($B42,Invoices!$AH$2:$AI$412,2,FALSE),"")</f>
        <v>0.99</v>
      </c>
      <c r="R42" s="18" t="str">
        <f>IFERROR(VLOOKUP($B42,Invoices!$AJ$2:$AK$412,2,FALSE),"")</f>
        <v/>
      </c>
      <c r="S42" s="18" t="str">
        <f>IFERROR(VLOOKUP($B42,Invoices!$AL$2:$AM$412,2,FALSE),"")</f>
        <v/>
      </c>
      <c r="T42" s="18" t="str">
        <f>IFERROR(VLOOKUP($B42,Invoices!$AN$2:$AO$412,2,FALSE),"")</f>
        <v/>
      </c>
      <c r="U42" s="18" cm="1">
        <f t="array" ref="U42">IFERROR(INDEX(F42:T42, 1, MATCH(TRUE, ISNUMBER(F42:T42), 0)), "0.0")</f>
        <v>0.99</v>
      </c>
    </row>
    <row r="43" spans="1:21" ht="15.75" customHeight="1" x14ac:dyDescent="0.15">
      <c r="A43" s="14" t="s">
        <v>6075</v>
      </c>
      <c r="B43" s="6" t="s">
        <v>624</v>
      </c>
      <c r="C43" s="6" t="s">
        <v>625</v>
      </c>
      <c r="D43" s="6" t="s">
        <v>626</v>
      </c>
      <c r="E43" s="6" t="s">
        <v>522</v>
      </c>
      <c r="F43" s="18" t="str">
        <f>IFERROR(VLOOKUP(B43,Invoices!$L$2:$M$413,2,FALSE),"")</f>
        <v/>
      </c>
      <c r="G43" s="18" t="str">
        <f>IFERROR(VLOOKUP(B43,Invoices!$N$2:$O$412,2,FALSE),"")</f>
        <v/>
      </c>
      <c r="H43" s="18" t="str">
        <f>IFERROR(VLOOKUP($B43,Invoices!$P$2:$Q$412,2,FALSE),"")</f>
        <v/>
      </c>
      <c r="I43" s="18" t="str">
        <f>IFERROR(VLOOKUP($B43,Invoices!$R$2:$S$412,2,FALSE),"")</f>
        <v/>
      </c>
      <c r="J43" s="18" t="str">
        <f>IFERROR(VLOOKUP($B43,Invoices!$T$2:$U$412,2,FALSE),"")</f>
        <v/>
      </c>
      <c r="K43" s="18" t="str">
        <f>IFERROR(VLOOKUP($B43,Invoices!$V$2:$W$412,2,FALSE),"")</f>
        <v/>
      </c>
      <c r="L43" s="18" t="str">
        <f>IFERROR(VLOOKUP($B43,Invoices!$X$2:$Y$412,2,FALSE),"")</f>
        <v/>
      </c>
      <c r="M43" s="18" t="str">
        <f>IFERROR(VLOOKUP($B43,Invoices!$Z$2:$AA$412,2,FALSE),"")</f>
        <v/>
      </c>
      <c r="N43" s="18" t="str">
        <f>IFERROR(VLOOKUP($B43,Invoices!$AB$2:$AC$412,2,FALSE),"")</f>
        <v/>
      </c>
      <c r="O43" s="18" t="str">
        <f>IFERROR(VLOOKUP($B43,Invoices!$AD$2:$AE$412,2,FALSE),"")</f>
        <v/>
      </c>
      <c r="P43" s="18" t="str">
        <f>IFERROR(VLOOKUP($B43,Invoices!$AF$2:$AG$412,2,FALSE),"")</f>
        <v/>
      </c>
      <c r="Q43" s="18" t="str">
        <f>IFERROR(VLOOKUP($B43,Invoices!$AH$2:$AI$412,2,FALSE),"")</f>
        <v/>
      </c>
      <c r="R43" s="18" t="str">
        <f>IFERROR(VLOOKUP($B43,Invoices!$AJ$2:$AK$412,2,FALSE),"")</f>
        <v/>
      </c>
      <c r="S43" s="18">
        <f>IFERROR(VLOOKUP($B43,Invoices!$AL$2:$AM$412,2,FALSE),"")</f>
        <v>0.99</v>
      </c>
      <c r="T43" s="18" t="str">
        <f>IFERROR(VLOOKUP($B43,Invoices!$AN$2:$AO$412,2,FALSE),"")</f>
        <v/>
      </c>
      <c r="U43" s="18" cm="1">
        <f t="array" ref="U43">IFERROR(INDEX(F43:T43, 1, MATCH(TRUE, ISNUMBER(F43:T43), 0)), "0.0")</f>
        <v>0.99</v>
      </c>
    </row>
    <row r="44" spans="1:21" ht="15.75" customHeight="1" x14ac:dyDescent="0.15">
      <c r="A44" s="14" t="s">
        <v>6076</v>
      </c>
      <c r="B44" s="6" t="s">
        <v>627</v>
      </c>
      <c r="C44" s="6" t="s">
        <v>628</v>
      </c>
      <c r="D44" s="6" t="s">
        <v>629</v>
      </c>
      <c r="E44" s="6" t="s">
        <v>630</v>
      </c>
      <c r="F44" s="18" t="str">
        <f>IFERROR(VLOOKUP(B44,Invoices!$L$2:$M$413,2,FALSE),"")</f>
        <v/>
      </c>
      <c r="G44" s="18" t="str">
        <f>IFERROR(VLOOKUP(B44,Invoices!$N$2:$O$412,2,FALSE),"")</f>
        <v/>
      </c>
      <c r="H44" s="18" t="str">
        <f>IFERROR(VLOOKUP($B44,Invoices!$P$2:$Q$412,2,FALSE),"")</f>
        <v/>
      </c>
      <c r="I44" s="18" t="str">
        <f>IFERROR(VLOOKUP($B44,Invoices!$R$2:$S$412,2,FALSE),"")</f>
        <v/>
      </c>
      <c r="J44" s="18" t="str">
        <f>IFERROR(VLOOKUP($B44,Invoices!$T$2:$U$412,2,FALSE),"")</f>
        <v/>
      </c>
      <c r="K44" s="18" t="str">
        <f>IFERROR(VLOOKUP($B44,Invoices!$V$2:$W$412,2,FALSE),"")</f>
        <v/>
      </c>
      <c r="L44" s="18" t="str">
        <f>IFERROR(VLOOKUP($B44,Invoices!$X$2:$Y$412,2,FALSE),"")</f>
        <v/>
      </c>
      <c r="M44" s="18" t="str">
        <f>IFERROR(VLOOKUP($B44,Invoices!$Z$2:$AA$412,2,FALSE),"")</f>
        <v/>
      </c>
      <c r="N44" s="18" t="str">
        <f>IFERROR(VLOOKUP($B44,Invoices!$AB$2:$AC$412,2,FALSE),"")</f>
        <v/>
      </c>
      <c r="O44" s="18" t="str">
        <f>IFERROR(VLOOKUP($B44,Invoices!$AD$2:$AE$412,2,FALSE),"")</f>
        <v/>
      </c>
      <c r="P44" s="18" t="str">
        <f>IFERROR(VLOOKUP($B44,Invoices!$AF$2:$AG$412,2,FALSE),"")</f>
        <v/>
      </c>
      <c r="Q44" s="18" t="str">
        <f>IFERROR(VLOOKUP($B44,Invoices!$AH$2:$AI$412,2,FALSE),"")</f>
        <v/>
      </c>
      <c r="R44" s="18" t="str">
        <f>IFERROR(VLOOKUP($B44,Invoices!$AJ$2:$AK$412,2,FALSE),"")</f>
        <v/>
      </c>
      <c r="S44" s="18" t="str">
        <f>IFERROR(VLOOKUP($B44,Invoices!$AL$2:$AM$412,2,FALSE),"")</f>
        <v/>
      </c>
      <c r="T44" s="18" t="str">
        <f>IFERROR(VLOOKUP($B44,Invoices!$AN$2:$AO$412,2,FALSE),"")</f>
        <v/>
      </c>
      <c r="U44" s="18" t="str" cm="1">
        <f t="array" ref="U44">IFERROR(INDEX(F44:T44, 1, MATCH(TRUE, ISNUMBER(F44:T44), 0)), "0.0")</f>
        <v>0.0</v>
      </c>
    </row>
    <row r="45" spans="1:21" ht="15.75" customHeight="1" x14ac:dyDescent="0.15">
      <c r="A45" s="14" t="s">
        <v>6077</v>
      </c>
      <c r="B45" s="6" t="s">
        <v>631</v>
      </c>
      <c r="C45" s="6" t="s">
        <v>632</v>
      </c>
      <c r="D45" s="6" t="s">
        <v>633</v>
      </c>
      <c r="E45" s="6" t="s">
        <v>634</v>
      </c>
      <c r="F45" s="18" t="str">
        <f>IFERROR(VLOOKUP(B45,Invoices!$L$2:$M$413,2,FALSE),"")</f>
        <v/>
      </c>
      <c r="G45" s="18" t="str">
        <f>IFERROR(VLOOKUP(B45,Invoices!$N$2:$O$412,2,FALSE),"")</f>
        <v/>
      </c>
      <c r="H45" s="18" t="str">
        <f>IFERROR(VLOOKUP($B45,Invoices!$P$2:$Q$412,2,FALSE),"")</f>
        <v/>
      </c>
      <c r="I45" s="18" t="str">
        <f>IFERROR(VLOOKUP($B45,Invoices!$R$2:$S$412,2,FALSE),"")</f>
        <v/>
      </c>
      <c r="J45" s="18" t="str">
        <f>IFERROR(VLOOKUP($B45,Invoices!$T$2:$U$412,2,FALSE),"")</f>
        <v/>
      </c>
      <c r="K45" s="18" t="str">
        <f>IFERROR(VLOOKUP($B45,Invoices!$V$2:$W$412,2,FALSE),"")</f>
        <v/>
      </c>
      <c r="L45" s="18" t="str">
        <f>IFERROR(VLOOKUP($B45,Invoices!$X$2:$Y$412,2,FALSE),"")</f>
        <v/>
      </c>
      <c r="M45" s="18" t="str">
        <f>IFERROR(VLOOKUP($B45,Invoices!$Z$2:$AA$412,2,FALSE),"")</f>
        <v/>
      </c>
      <c r="N45" s="18" t="str">
        <f>IFERROR(VLOOKUP($B45,Invoices!$AB$2:$AC$412,2,FALSE),"")</f>
        <v/>
      </c>
      <c r="O45" s="18" t="str">
        <f>IFERROR(VLOOKUP($B45,Invoices!$AD$2:$AE$412,2,FALSE),"")</f>
        <v/>
      </c>
      <c r="P45" s="18" t="str">
        <f>IFERROR(VLOOKUP($B45,Invoices!$AF$2:$AG$412,2,FALSE),"")</f>
        <v/>
      </c>
      <c r="Q45" s="18" t="str">
        <f>IFERROR(VLOOKUP($B45,Invoices!$AH$2:$AI$412,2,FALSE),"")</f>
        <v/>
      </c>
      <c r="R45" s="18" t="str">
        <f>IFERROR(VLOOKUP($B45,Invoices!$AJ$2:$AK$412,2,FALSE),"")</f>
        <v/>
      </c>
      <c r="S45" s="18" t="str">
        <f>IFERROR(VLOOKUP($B45,Invoices!$AL$2:$AM$412,2,FALSE),"")</f>
        <v/>
      </c>
      <c r="T45" s="18" t="str">
        <f>IFERROR(VLOOKUP($B45,Invoices!$AN$2:$AO$412,2,FALSE),"")</f>
        <v/>
      </c>
      <c r="U45" s="18" t="str" cm="1">
        <f t="array" ref="U45">IFERROR(INDEX(F45:T45, 1, MATCH(TRUE, ISNUMBER(F45:T45), 0)), "0.0")</f>
        <v>0.0</v>
      </c>
    </row>
    <row r="46" spans="1:21" ht="15.75" customHeight="1" x14ac:dyDescent="0.15">
      <c r="A46" s="14" t="s">
        <v>6078</v>
      </c>
      <c r="B46" s="6" t="s">
        <v>635</v>
      </c>
      <c r="C46" s="6" t="s">
        <v>636</v>
      </c>
      <c r="D46" s="6" t="s">
        <v>637</v>
      </c>
      <c r="E46" s="6" t="s">
        <v>638</v>
      </c>
      <c r="F46" s="18" t="str">
        <f>IFERROR(VLOOKUP(B46,Invoices!$L$2:$M$413,2,FALSE),"")</f>
        <v/>
      </c>
      <c r="G46" s="18" t="str">
        <f>IFERROR(VLOOKUP(B46,Invoices!$N$2:$O$412,2,FALSE),"")</f>
        <v/>
      </c>
      <c r="H46" s="18" t="str">
        <f>IFERROR(VLOOKUP($B46,Invoices!$P$2:$Q$412,2,FALSE),"")</f>
        <v/>
      </c>
      <c r="I46" s="18" t="str">
        <f>IFERROR(VLOOKUP($B46,Invoices!$R$2:$S$412,2,FALSE),"")</f>
        <v/>
      </c>
      <c r="J46" s="18" t="str">
        <f>IFERROR(VLOOKUP($B46,Invoices!$T$2:$U$412,2,FALSE),"")</f>
        <v/>
      </c>
      <c r="K46" s="18" t="str">
        <f>IFERROR(VLOOKUP($B46,Invoices!$V$2:$W$412,2,FALSE),"")</f>
        <v/>
      </c>
      <c r="L46" s="18" t="str">
        <f>IFERROR(VLOOKUP($B46,Invoices!$X$2:$Y$412,2,FALSE),"")</f>
        <v/>
      </c>
      <c r="M46" s="18" t="str">
        <f>IFERROR(VLOOKUP($B46,Invoices!$Z$2:$AA$412,2,FALSE),"")</f>
        <v/>
      </c>
      <c r="N46" s="18" t="str">
        <f>IFERROR(VLOOKUP($B46,Invoices!$AB$2:$AC$412,2,FALSE),"")</f>
        <v/>
      </c>
      <c r="O46" s="18" t="str">
        <f>IFERROR(VLOOKUP($B46,Invoices!$AD$2:$AE$412,2,FALSE),"")</f>
        <v/>
      </c>
      <c r="P46" s="18" t="str">
        <f>IFERROR(VLOOKUP($B46,Invoices!$AF$2:$AG$412,2,FALSE),"")</f>
        <v/>
      </c>
      <c r="Q46" s="18" t="str">
        <f>IFERROR(VLOOKUP($B46,Invoices!$AH$2:$AI$412,2,FALSE),"")</f>
        <v/>
      </c>
      <c r="R46" s="18" t="str">
        <f>IFERROR(VLOOKUP($B46,Invoices!$AJ$2:$AK$412,2,FALSE),"")</f>
        <v/>
      </c>
      <c r="S46" s="18" t="str">
        <f>IFERROR(VLOOKUP($B46,Invoices!$AL$2:$AM$412,2,FALSE),"")</f>
        <v/>
      </c>
      <c r="T46" s="18" t="str">
        <f>IFERROR(VLOOKUP($B46,Invoices!$AN$2:$AO$412,2,FALSE),"")</f>
        <v/>
      </c>
      <c r="U46" s="18" t="str" cm="1">
        <f t="array" ref="U46">IFERROR(INDEX(F46:T46, 1, MATCH(TRUE, ISNUMBER(F46:T46), 0)), "0.0")</f>
        <v>0.0</v>
      </c>
    </row>
    <row r="47" spans="1:21" ht="15.75" customHeight="1" x14ac:dyDescent="0.15">
      <c r="A47" s="14" t="s">
        <v>6079</v>
      </c>
      <c r="B47" s="6" t="s">
        <v>639</v>
      </c>
      <c r="C47" s="6" t="s">
        <v>640</v>
      </c>
      <c r="D47" s="6" t="s">
        <v>641</v>
      </c>
      <c r="E47" s="6" t="s">
        <v>642</v>
      </c>
      <c r="F47" s="18" t="str">
        <f>IFERROR(VLOOKUP(B47,Invoices!$L$2:$M$413,2,FALSE),"")</f>
        <v/>
      </c>
      <c r="G47" s="18" t="str">
        <f>IFERROR(VLOOKUP(B47,Invoices!$N$2:$O$412,2,FALSE),"")</f>
        <v/>
      </c>
      <c r="H47" s="18" t="str">
        <f>IFERROR(VLOOKUP($B47,Invoices!$P$2:$Q$412,2,FALSE),"")</f>
        <v/>
      </c>
      <c r="I47" s="18" t="str">
        <f>IFERROR(VLOOKUP($B47,Invoices!$R$2:$S$412,2,FALSE),"")</f>
        <v/>
      </c>
      <c r="J47" s="18" t="str">
        <f>IFERROR(VLOOKUP($B47,Invoices!$T$2:$U$412,2,FALSE),"")</f>
        <v/>
      </c>
      <c r="K47" s="18" t="str">
        <f>IFERROR(VLOOKUP($B47,Invoices!$V$2:$W$412,2,FALSE),"")</f>
        <v/>
      </c>
      <c r="L47" s="18" t="str">
        <f>IFERROR(VLOOKUP($B47,Invoices!$X$2:$Y$412,2,FALSE),"")</f>
        <v/>
      </c>
      <c r="M47" s="18" t="str">
        <f>IFERROR(VLOOKUP($B47,Invoices!$Z$2:$AA$412,2,FALSE),"")</f>
        <v/>
      </c>
      <c r="N47" s="18" t="str">
        <f>IFERROR(VLOOKUP($B47,Invoices!$AB$2:$AC$412,2,FALSE),"")</f>
        <v/>
      </c>
      <c r="O47" s="18" t="str">
        <f>IFERROR(VLOOKUP($B47,Invoices!$AD$2:$AE$412,2,FALSE),"")</f>
        <v/>
      </c>
      <c r="P47" s="18" t="str">
        <f>IFERROR(VLOOKUP($B47,Invoices!$AF$2:$AG$412,2,FALSE),"")</f>
        <v/>
      </c>
      <c r="Q47" s="18" t="str">
        <f>IFERROR(VLOOKUP($B47,Invoices!$AH$2:$AI$412,2,FALSE),"")</f>
        <v/>
      </c>
      <c r="R47" s="18" t="str">
        <f>IFERROR(VLOOKUP($B47,Invoices!$AJ$2:$AK$412,2,FALSE),"")</f>
        <v/>
      </c>
      <c r="S47" s="18" t="str">
        <f>IFERROR(VLOOKUP($B47,Invoices!$AL$2:$AM$412,2,FALSE),"")</f>
        <v/>
      </c>
      <c r="T47" s="18" t="str">
        <f>IFERROR(VLOOKUP($B47,Invoices!$AN$2:$AO$412,2,FALSE),"")</f>
        <v/>
      </c>
      <c r="U47" s="18" t="str" cm="1">
        <f t="array" ref="U47">IFERROR(INDEX(F47:T47, 1, MATCH(TRUE, ISNUMBER(F47:T47), 0)), "0.0")</f>
        <v>0.0</v>
      </c>
    </row>
    <row r="48" spans="1:21" ht="15.75" customHeight="1" x14ac:dyDescent="0.15">
      <c r="A48" s="14" t="s">
        <v>6080</v>
      </c>
      <c r="B48" s="6" t="s">
        <v>643</v>
      </c>
      <c r="C48" s="6" t="s">
        <v>644</v>
      </c>
      <c r="D48" s="6" t="s">
        <v>645</v>
      </c>
      <c r="E48" s="6" t="s">
        <v>574</v>
      </c>
      <c r="F48" s="18" t="str">
        <f>IFERROR(VLOOKUP(B48,Invoices!$L$2:$M$413,2,FALSE),"")</f>
        <v/>
      </c>
      <c r="G48" s="18" t="str">
        <f>IFERROR(VLOOKUP(B48,Invoices!$N$2:$O$412,2,FALSE),"")</f>
        <v/>
      </c>
      <c r="H48" s="18" t="str">
        <f>IFERROR(VLOOKUP($B48,Invoices!$P$2:$Q$412,2,FALSE),"")</f>
        <v/>
      </c>
      <c r="I48" s="18" t="str">
        <f>IFERROR(VLOOKUP($B48,Invoices!$R$2:$S$412,2,FALSE),"")</f>
        <v/>
      </c>
      <c r="J48" s="18" t="str">
        <f>IFERROR(VLOOKUP($B48,Invoices!$T$2:$U$412,2,FALSE),"")</f>
        <v/>
      </c>
      <c r="K48" s="18" t="str">
        <f>IFERROR(VLOOKUP($B48,Invoices!$V$2:$W$412,2,FALSE),"")</f>
        <v/>
      </c>
      <c r="L48" s="18" t="str">
        <f>IFERROR(VLOOKUP($B48,Invoices!$X$2:$Y$412,2,FALSE),"")</f>
        <v/>
      </c>
      <c r="M48" s="18" t="str">
        <f>IFERROR(VLOOKUP($B48,Invoices!$Z$2:$AA$412,2,FALSE),"")</f>
        <v/>
      </c>
      <c r="N48" s="18" t="str">
        <f>IFERROR(VLOOKUP($B48,Invoices!$AB$2:$AC$412,2,FALSE),"")</f>
        <v/>
      </c>
      <c r="O48" s="18" t="str">
        <f>IFERROR(VLOOKUP($B48,Invoices!$AD$2:$AE$412,2,FALSE),"")</f>
        <v/>
      </c>
      <c r="P48" s="18" t="str">
        <f>IFERROR(VLOOKUP($B48,Invoices!$AF$2:$AG$412,2,FALSE),"")</f>
        <v/>
      </c>
      <c r="Q48" s="18" t="str">
        <f>IFERROR(VLOOKUP($B48,Invoices!$AH$2:$AI$412,2,FALSE),"")</f>
        <v/>
      </c>
      <c r="R48" s="18" t="str">
        <f>IFERROR(VLOOKUP($B48,Invoices!$AJ$2:$AK$412,2,FALSE),"")</f>
        <v/>
      </c>
      <c r="S48" s="18" t="str">
        <f>IFERROR(VLOOKUP($B48,Invoices!$AL$2:$AM$412,2,FALSE),"")</f>
        <v/>
      </c>
      <c r="T48" s="18" t="str">
        <f>IFERROR(VLOOKUP($B48,Invoices!$AN$2:$AO$412,2,FALSE),"")</f>
        <v/>
      </c>
      <c r="U48" s="18" t="str" cm="1">
        <f t="array" ref="U48">IFERROR(INDEX(F48:T48, 1, MATCH(TRUE, ISNUMBER(F48:T48), 0)), "0.0")</f>
        <v>0.0</v>
      </c>
    </row>
    <row r="49" spans="1:21" ht="15.75" customHeight="1" x14ac:dyDescent="0.15">
      <c r="A49" s="14" t="s">
        <v>6081</v>
      </c>
      <c r="B49" s="6" t="s">
        <v>646</v>
      </c>
      <c r="C49" s="6" t="s">
        <v>647</v>
      </c>
      <c r="D49" s="6" t="s">
        <v>648</v>
      </c>
      <c r="E49" s="6" t="s">
        <v>649</v>
      </c>
      <c r="F49" s="18" t="str">
        <f>IFERROR(VLOOKUP(B49,Invoices!$L$2:$M$413,2,FALSE),"")</f>
        <v/>
      </c>
      <c r="G49" s="18" t="str">
        <f>IFERROR(VLOOKUP(B49,Invoices!$N$2:$O$412,2,FALSE),"")</f>
        <v/>
      </c>
      <c r="H49" s="18" t="str">
        <f>IFERROR(VLOOKUP($B49,Invoices!$P$2:$Q$412,2,FALSE),"")</f>
        <v/>
      </c>
      <c r="I49" s="18" t="str">
        <f>IFERROR(VLOOKUP($B49,Invoices!$R$2:$S$412,2,FALSE),"")</f>
        <v/>
      </c>
      <c r="J49" s="18" t="str">
        <f>IFERROR(VLOOKUP($B49,Invoices!$T$2:$U$412,2,FALSE),"")</f>
        <v/>
      </c>
      <c r="K49" s="18" t="str">
        <f>IFERROR(VLOOKUP($B49,Invoices!$V$2:$W$412,2,FALSE),"")</f>
        <v/>
      </c>
      <c r="L49" s="18" t="str">
        <f>IFERROR(VLOOKUP($B49,Invoices!$X$2:$Y$412,2,FALSE),"")</f>
        <v/>
      </c>
      <c r="M49" s="18" t="str">
        <f>IFERROR(VLOOKUP($B49,Invoices!$Z$2:$AA$412,2,FALSE),"")</f>
        <v/>
      </c>
      <c r="N49" s="18" t="str">
        <f>IFERROR(VLOOKUP($B49,Invoices!$AB$2:$AC$412,2,FALSE),"")</f>
        <v/>
      </c>
      <c r="O49" s="18" t="str">
        <f>IFERROR(VLOOKUP($B49,Invoices!$AD$2:$AE$412,2,FALSE),"")</f>
        <v/>
      </c>
      <c r="P49" s="18" t="str">
        <f>IFERROR(VLOOKUP($B49,Invoices!$AF$2:$AG$412,2,FALSE),"")</f>
        <v/>
      </c>
      <c r="Q49" s="18" t="str">
        <f>IFERROR(VLOOKUP($B49,Invoices!$AH$2:$AI$412,2,FALSE),"")</f>
        <v/>
      </c>
      <c r="R49" s="18" t="str">
        <f>IFERROR(VLOOKUP($B49,Invoices!$AJ$2:$AK$412,2,FALSE),"")</f>
        <v/>
      </c>
      <c r="S49" s="18" t="str">
        <f>IFERROR(VLOOKUP($B49,Invoices!$AL$2:$AM$412,2,FALSE),"")</f>
        <v/>
      </c>
      <c r="T49" s="18" t="str">
        <f>IFERROR(VLOOKUP($B49,Invoices!$AN$2:$AO$412,2,FALSE),"")</f>
        <v/>
      </c>
      <c r="U49" s="18" t="str" cm="1">
        <f t="array" ref="U49">IFERROR(INDEX(F49:T49, 1, MATCH(TRUE, ISNUMBER(F49:T49), 0)), "0.0")</f>
        <v>0.0</v>
      </c>
    </row>
    <row r="50" spans="1:21" ht="13" x14ac:dyDescent="0.15">
      <c r="A50" s="14" t="s">
        <v>6082</v>
      </c>
      <c r="B50" s="6" t="s">
        <v>650</v>
      </c>
      <c r="C50" s="6" t="s">
        <v>651</v>
      </c>
      <c r="D50" s="6" t="s">
        <v>652</v>
      </c>
      <c r="E50" s="6" t="s">
        <v>653</v>
      </c>
      <c r="F50" s="18" t="str">
        <f>IFERROR(VLOOKUP(B50,Invoices!$L$2:$M$413,2,FALSE),"")</f>
        <v/>
      </c>
      <c r="G50" s="18" t="str">
        <f>IFERROR(VLOOKUP(B50,Invoices!$N$2:$O$412,2,FALSE),"")</f>
        <v/>
      </c>
      <c r="H50" s="18" t="str">
        <f>IFERROR(VLOOKUP($B50,Invoices!$P$2:$Q$412,2,FALSE),"")</f>
        <v/>
      </c>
      <c r="I50" s="18" t="str">
        <f>IFERROR(VLOOKUP($B50,Invoices!$R$2:$S$412,2,FALSE),"")</f>
        <v/>
      </c>
      <c r="J50" s="18" t="str">
        <f>IFERROR(VLOOKUP($B50,Invoices!$T$2:$U$412,2,FALSE),"")</f>
        <v/>
      </c>
      <c r="K50" s="18" t="str">
        <f>IFERROR(VLOOKUP($B50,Invoices!$V$2:$W$412,2,FALSE),"")</f>
        <v/>
      </c>
      <c r="L50" s="18" t="str">
        <f>IFERROR(VLOOKUP($B50,Invoices!$X$2:$Y$412,2,FALSE),"")</f>
        <v/>
      </c>
      <c r="M50" s="18" t="str">
        <f>IFERROR(VLOOKUP($B50,Invoices!$Z$2:$AA$412,2,FALSE),"")</f>
        <v/>
      </c>
      <c r="N50" s="18" t="str">
        <f>IFERROR(VLOOKUP($B50,Invoices!$AB$2:$AC$412,2,FALSE),"")</f>
        <v/>
      </c>
      <c r="O50" s="18" t="str">
        <f>IFERROR(VLOOKUP($B50,Invoices!$AD$2:$AE$412,2,FALSE),"")</f>
        <v/>
      </c>
      <c r="P50" s="18" t="str">
        <f>IFERROR(VLOOKUP($B50,Invoices!$AF$2:$AG$412,2,FALSE),"")</f>
        <v/>
      </c>
      <c r="Q50" s="18" t="str">
        <f>IFERROR(VLOOKUP($B50,Invoices!$AH$2:$AI$412,2,FALSE),"")</f>
        <v/>
      </c>
      <c r="R50" s="18" t="str">
        <f>IFERROR(VLOOKUP($B50,Invoices!$AJ$2:$AK$412,2,FALSE),"")</f>
        <v/>
      </c>
      <c r="S50" s="18" t="str">
        <f>IFERROR(VLOOKUP($B50,Invoices!$AL$2:$AM$412,2,FALSE),"")</f>
        <v/>
      </c>
      <c r="T50" s="18" t="str">
        <f>IFERROR(VLOOKUP($B50,Invoices!$AN$2:$AO$412,2,FALSE),"")</f>
        <v/>
      </c>
      <c r="U50" s="18" t="str" cm="1">
        <f t="array" ref="U50">IFERROR(INDEX(F50:T50, 1, MATCH(TRUE, ISNUMBER(F50:T50), 0)), "0.0")</f>
        <v>0.0</v>
      </c>
    </row>
    <row r="51" spans="1:21" ht="13" x14ac:dyDescent="0.15">
      <c r="A51" s="14" t="s">
        <v>6083</v>
      </c>
      <c r="B51" s="6" t="s">
        <v>654</v>
      </c>
      <c r="C51" s="6" t="s">
        <v>655</v>
      </c>
      <c r="D51" s="6" t="s">
        <v>656</v>
      </c>
      <c r="E51" s="6" t="s">
        <v>655</v>
      </c>
      <c r="F51" s="18" t="str">
        <f>IFERROR(VLOOKUP(B51,Invoices!$L$2:$M$413,2,FALSE),"")</f>
        <v/>
      </c>
      <c r="G51" s="18" t="str">
        <f>IFERROR(VLOOKUP(B51,Invoices!$N$2:$O$412,2,FALSE),"")</f>
        <v/>
      </c>
      <c r="H51" s="18">
        <f>IFERROR(VLOOKUP($B51,Invoices!$P$2:$Q$412,2,FALSE),"")</f>
        <v>0.99</v>
      </c>
      <c r="I51" s="18" t="str">
        <f>IFERROR(VLOOKUP($B51,Invoices!$R$2:$S$412,2,FALSE),"")</f>
        <v/>
      </c>
      <c r="J51" s="18" t="str">
        <f>IFERROR(VLOOKUP($B51,Invoices!$T$2:$U$412,2,FALSE),"")</f>
        <v/>
      </c>
      <c r="K51" s="18" t="str">
        <f>IFERROR(VLOOKUP($B51,Invoices!$V$2:$W$412,2,FALSE),"")</f>
        <v/>
      </c>
      <c r="L51" s="18" t="str">
        <f>IFERROR(VLOOKUP($B51,Invoices!$X$2:$Y$412,2,FALSE),"")</f>
        <v/>
      </c>
      <c r="M51" s="18" t="str">
        <f>IFERROR(VLOOKUP($B51,Invoices!$Z$2:$AA$412,2,FALSE),"")</f>
        <v/>
      </c>
      <c r="N51" s="18" t="str">
        <f>IFERROR(VLOOKUP($B51,Invoices!$AB$2:$AC$412,2,FALSE),"")</f>
        <v/>
      </c>
      <c r="O51" s="18" t="str">
        <f>IFERROR(VLOOKUP($B51,Invoices!$AD$2:$AE$412,2,FALSE),"")</f>
        <v/>
      </c>
      <c r="P51" s="18" t="str">
        <f>IFERROR(VLOOKUP($B51,Invoices!$AF$2:$AG$412,2,FALSE),"")</f>
        <v/>
      </c>
      <c r="Q51" s="18" t="str">
        <f>IFERROR(VLOOKUP($B51,Invoices!$AH$2:$AI$412,2,FALSE),"")</f>
        <v/>
      </c>
      <c r="R51" s="18" t="str">
        <f>IFERROR(VLOOKUP($B51,Invoices!$AJ$2:$AK$412,2,FALSE),"")</f>
        <v/>
      </c>
      <c r="S51" s="18" t="str">
        <f>IFERROR(VLOOKUP($B51,Invoices!$AL$2:$AM$412,2,FALSE),"")</f>
        <v/>
      </c>
      <c r="T51" s="18" t="str">
        <f>IFERROR(VLOOKUP($B51,Invoices!$AN$2:$AO$412,2,FALSE),"")</f>
        <v/>
      </c>
      <c r="U51" s="18" cm="1">
        <f t="array" ref="U51">IFERROR(INDEX(F51:T51, 1, MATCH(TRUE, ISNUMBER(F51:T51), 0)), "0.0")</f>
        <v>0.99</v>
      </c>
    </row>
    <row r="52" spans="1:21" ht="13" x14ac:dyDescent="0.15">
      <c r="A52" s="14" t="s">
        <v>6084</v>
      </c>
      <c r="B52" s="7" t="s">
        <v>41</v>
      </c>
      <c r="C52" s="6" t="s">
        <v>562</v>
      </c>
      <c r="D52" s="6" t="s">
        <v>657</v>
      </c>
      <c r="E52" s="6" t="s">
        <v>562</v>
      </c>
      <c r="F52" s="18" t="str">
        <f>IFERROR(VLOOKUP(B52,Invoices!$L$2:$M$413,2,FALSE),"")</f>
        <v/>
      </c>
      <c r="G52" s="18" t="str">
        <f>IFERROR(VLOOKUP(B52,Invoices!$N$2:$O$412,2,FALSE),"")</f>
        <v/>
      </c>
      <c r="H52" s="18" t="str">
        <f>IFERROR(VLOOKUP($B52,Invoices!$P$2:$Q$412,2,FALSE),"")</f>
        <v/>
      </c>
      <c r="I52" s="18" t="str">
        <f>IFERROR(VLOOKUP($B52,Invoices!$R$2:$S$412,2,FALSE),"")</f>
        <v/>
      </c>
      <c r="J52" s="18" t="str">
        <f>IFERROR(VLOOKUP($B52,Invoices!$T$2:$U$412,2,FALSE),"")</f>
        <v/>
      </c>
      <c r="K52" s="18" t="str">
        <f>IFERROR(VLOOKUP($B52,Invoices!$V$2:$W$412,2,FALSE),"")</f>
        <v/>
      </c>
      <c r="L52" s="18" t="str">
        <f>IFERROR(VLOOKUP($B52,Invoices!$X$2:$Y$412,2,FALSE),"")</f>
        <v/>
      </c>
      <c r="M52" s="18" t="str">
        <f>IFERROR(VLOOKUP($B52,Invoices!$Z$2:$AA$412,2,FALSE),"")</f>
        <v/>
      </c>
      <c r="N52" s="18" t="str">
        <f>IFERROR(VLOOKUP($B52,Invoices!$AB$2:$AC$412,2,FALSE),"")</f>
        <v/>
      </c>
      <c r="O52" s="18" t="str">
        <f>IFERROR(VLOOKUP($B52,Invoices!$AD$2:$AE$412,2,FALSE),"")</f>
        <v/>
      </c>
      <c r="P52" s="18" t="str">
        <f>IFERROR(VLOOKUP($B52,Invoices!$AF$2:$AG$412,2,FALSE),"")</f>
        <v/>
      </c>
      <c r="Q52" s="18" t="str">
        <f>IFERROR(VLOOKUP($B52,Invoices!$AH$2:$AI$412,2,FALSE),"")</f>
        <v/>
      </c>
      <c r="R52" s="18" t="str">
        <f>IFERROR(VLOOKUP($B52,Invoices!$AJ$2:$AK$412,2,FALSE),"")</f>
        <v/>
      </c>
      <c r="S52" s="18" t="str">
        <f>IFERROR(VLOOKUP($B52,Invoices!$AL$2:$AM$412,2,FALSE),"")</f>
        <v/>
      </c>
      <c r="T52" s="18" t="str">
        <f>IFERROR(VLOOKUP($B52,Invoices!$AN$2:$AO$412,2,FALSE),"")</f>
        <v/>
      </c>
      <c r="U52" s="18" t="str" cm="1">
        <f t="array" ref="U52">IFERROR(INDEX(F52:T52, 1, MATCH(TRUE, ISNUMBER(F52:T52), 0)), "0.0")</f>
        <v>0.0</v>
      </c>
    </row>
    <row r="53" spans="1:21" ht="13" x14ac:dyDescent="0.15">
      <c r="A53" s="14" t="s">
        <v>6085</v>
      </c>
      <c r="B53" s="7" t="s">
        <v>658</v>
      </c>
      <c r="C53" s="6" t="s">
        <v>659</v>
      </c>
      <c r="D53" s="6" t="s">
        <v>660</v>
      </c>
      <c r="E53" s="6" t="s">
        <v>661</v>
      </c>
      <c r="F53" s="18" t="str">
        <f>IFERROR(VLOOKUP(B53,Invoices!$L$2:$M$413,2,FALSE),"")</f>
        <v/>
      </c>
      <c r="G53" s="18">
        <f>IFERROR(VLOOKUP(B53,Invoices!$N$2:$O$412,2,FALSE),"")</f>
        <v>0.99</v>
      </c>
      <c r="H53" s="18" t="str">
        <f>IFERROR(VLOOKUP($B53,Invoices!$P$2:$Q$412,2,FALSE),"")</f>
        <v/>
      </c>
      <c r="I53" s="18" t="str">
        <f>IFERROR(VLOOKUP($B53,Invoices!$R$2:$S$412,2,FALSE),"")</f>
        <v/>
      </c>
      <c r="J53" s="18" t="str">
        <f>IFERROR(VLOOKUP($B53,Invoices!$T$2:$U$412,2,FALSE),"")</f>
        <v/>
      </c>
      <c r="K53" s="18" t="str">
        <f>IFERROR(VLOOKUP($B53,Invoices!$V$2:$W$412,2,FALSE),"")</f>
        <v/>
      </c>
      <c r="L53" s="18" t="str">
        <f>IFERROR(VLOOKUP($B53,Invoices!$X$2:$Y$412,2,FALSE),"")</f>
        <v/>
      </c>
      <c r="M53" s="18" t="str">
        <f>IFERROR(VLOOKUP($B53,Invoices!$Z$2:$AA$412,2,FALSE),"")</f>
        <v/>
      </c>
      <c r="N53" s="18" t="str">
        <f>IFERROR(VLOOKUP($B53,Invoices!$AB$2:$AC$412,2,FALSE),"")</f>
        <v/>
      </c>
      <c r="O53" s="18" t="str">
        <f>IFERROR(VLOOKUP($B53,Invoices!$AD$2:$AE$412,2,FALSE),"")</f>
        <v/>
      </c>
      <c r="P53" s="18" t="str">
        <f>IFERROR(VLOOKUP($B53,Invoices!$AF$2:$AG$412,2,FALSE),"")</f>
        <v/>
      </c>
      <c r="Q53" s="18" t="str">
        <f>IFERROR(VLOOKUP($B53,Invoices!$AH$2:$AI$412,2,FALSE),"")</f>
        <v/>
      </c>
      <c r="R53" s="18" t="str">
        <f>IFERROR(VLOOKUP($B53,Invoices!$AJ$2:$AK$412,2,FALSE),"")</f>
        <v/>
      </c>
      <c r="S53" s="18" t="str">
        <f>IFERROR(VLOOKUP($B53,Invoices!$AL$2:$AM$412,2,FALSE),"")</f>
        <v/>
      </c>
      <c r="T53" s="18" t="str">
        <f>IFERROR(VLOOKUP($B53,Invoices!$AN$2:$AO$412,2,FALSE),"")</f>
        <v/>
      </c>
      <c r="U53" s="18" cm="1">
        <f t="array" ref="U53">IFERROR(INDEX(F53:T53, 1, MATCH(TRUE, ISNUMBER(F53:T53), 0)), "0.0")</f>
        <v>0.99</v>
      </c>
    </row>
    <row r="54" spans="1:21" ht="13" x14ac:dyDescent="0.15">
      <c r="A54" s="14" t="s">
        <v>6086</v>
      </c>
      <c r="B54" s="6" t="s">
        <v>662</v>
      </c>
      <c r="C54" s="6" t="s">
        <v>663</v>
      </c>
      <c r="D54" s="6" t="s">
        <v>664</v>
      </c>
      <c r="E54" s="6" t="s">
        <v>663</v>
      </c>
      <c r="F54" s="18" t="str">
        <f>IFERROR(VLOOKUP(B54,Invoices!$L$2:$M$413,2,FALSE),"")</f>
        <v/>
      </c>
      <c r="G54" s="18" t="str">
        <f>IFERROR(VLOOKUP(B54,Invoices!$N$2:$O$412,2,FALSE),"")</f>
        <v/>
      </c>
      <c r="H54" s="18" t="str">
        <f>IFERROR(VLOOKUP($B54,Invoices!$P$2:$Q$412,2,FALSE),"")</f>
        <v/>
      </c>
      <c r="I54" s="18" t="str">
        <f>IFERROR(VLOOKUP($B54,Invoices!$R$2:$S$412,2,FALSE),"")</f>
        <v/>
      </c>
      <c r="J54" s="18" t="str">
        <f>IFERROR(VLOOKUP($B54,Invoices!$T$2:$U$412,2,FALSE),"")</f>
        <v/>
      </c>
      <c r="K54" s="18" t="str">
        <f>IFERROR(VLOOKUP($B54,Invoices!$V$2:$W$412,2,FALSE),"")</f>
        <v/>
      </c>
      <c r="L54" s="18" t="str">
        <f>IFERROR(VLOOKUP($B54,Invoices!$X$2:$Y$412,2,FALSE),"")</f>
        <v/>
      </c>
      <c r="M54" s="18" t="str">
        <f>IFERROR(VLOOKUP($B54,Invoices!$Z$2:$AA$412,2,FALSE),"")</f>
        <v/>
      </c>
      <c r="N54" s="18" t="str">
        <f>IFERROR(VLOOKUP($B54,Invoices!$AB$2:$AC$412,2,FALSE),"")</f>
        <v/>
      </c>
      <c r="O54" s="18" t="str">
        <f>IFERROR(VLOOKUP($B54,Invoices!$AD$2:$AE$412,2,FALSE),"")</f>
        <v/>
      </c>
      <c r="P54" s="18" t="str">
        <f>IFERROR(VLOOKUP($B54,Invoices!$AF$2:$AG$412,2,FALSE),"")</f>
        <v/>
      </c>
      <c r="Q54" s="18" t="str">
        <f>IFERROR(VLOOKUP($B54,Invoices!$AH$2:$AI$412,2,FALSE),"")</f>
        <v/>
      </c>
      <c r="R54" s="18" t="str">
        <f>IFERROR(VLOOKUP($B54,Invoices!$AJ$2:$AK$412,2,FALSE),"")</f>
        <v/>
      </c>
      <c r="S54" s="18" t="str">
        <f>IFERROR(VLOOKUP($B54,Invoices!$AL$2:$AM$412,2,FALSE),"")</f>
        <v/>
      </c>
      <c r="T54" s="18" t="str">
        <f>IFERROR(VLOOKUP($B54,Invoices!$AN$2:$AO$412,2,FALSE),"")</f>
        <v/>
      </c>
      <c r="U54" s="18" t="str" cm="1">
        <f t="array" ref="U54">IFERROR(INDEX(F54:T54, 1, MATCH(TRUE, ISNUMBER(F54:T54), 0)), "0.0")</f>
        <v>0.0</v>
      </c>
    </row>
    <row r="55" spans="1:21" ht="13" x14ac:dyDescent="0.15">
      <c r="A55" s="14" t="s">
        <v>6087</v>
      </c>
      <c r="B55" s="6" t="s">
        <v>665</v>
      </c>
      <c r="D55" s="6" t="s">
        <v>666</v>
      </c>
      <c r="E55" s="6" t="s">
        <v>667</v>
      </c>
      <c r="F55" s="18" t="str">
        <f>IFERROR(VLOOKUP(B55,Invoices!$L$2:$M$413,2,FALSE),"")</f>
        <v/>
      </c>
      <c r="G55" s="18">
        <f>IFERROR(VLOOKUP(B55,Invoices!$N$2:$O$412,2,FALSE),"")</f>
        <v>0.99</v>
      </c>
      <c r="H55" s="18" t="str">
        <f>IFERROR(VLOOKUP($B55,Invoices!$P$2:$Q$412,2,FALSE),"")</f>
        <v/>
      </c>
      <c r="I55" s="18" t="str">
        <f>IFERROR(VLOOKUP($B55,Invoices!$R$2:$S$412,2,FALSE),"")</f>
        <v/>
      </c>
      <c r="J55" s="18" t="str">
        <f>IFERROR(VLOOKUP($B55,Invoices!$T$2:$U$412,2,FALSE),"")</f>
        <v/>
      </c>
      <c r="K55" s="18" t="str">
        <f>IFERROR(VLOOKUP($B55,Invoices!$V$2:$W$412,2,FALSE),"")</f>
        <v/>
      </c>
      <c r="L55" s="18" t="str">
        <f>IFERROR(VLOOKUP($B55,Invoices!$X$2:$Y$412,2,FALSE),"")</f>
        <v/>
      </c>
      <c r="M55" s="18" t="str">
        <f>IFERROR(VLOOKUP($B55,Invoices!$Z$2:$AA$412,2,FALSE),"")</f>
        <v/>
      </c>
      <c r="N55" s="18" t="str">
        <f>IFERROR(VLOOKUP($B55,Invoices!$AB$2:$AC$412,2,FALSE),"")</f>
        <v/>
      </c>
      <c r="O55" s="18" t="str">
        <f>IFERROR(VLOOKUP($B55,Invoices!$AD$2:$AE$412,2,FALSE),"")</f>
        <v/>
      </c>
      <c r="P55" s="18" t="str">
        <f>IFERROR(VLOOKUP($B55,Invoices!$AF$2:$AG$412,2,FALSE),"")</f>
        <v/>
      </c>
      <c r="Q55" s="18" t="str">
        <f>IFERROR(VLOOKUP($B55,Invoices!$AH$2:$AI$412,2,FALSE),"")</f>
        <v/>
      </c>
      <c r="R55" s="18" t="str">
        <f>IFERROR(VLOOKUP($B55,Invoices!$AJ$2:$AK$412,2,FALSE),"")</f>
        <v/>
      </c>
      <c r="S55" s="18" t="str">
        <f>IFERROR(VLOOKUP($B55,Invoices!$AL$2:$AM$412,2,FALSE),"")</f>
        <v/>
      </c>
      <c r="T55" s="18" t="str">
        <f>IFERROR(VLOOKUP($B55,Invoices!$AN$2:$AO$412,2,FALSE),"")</f>
        <v/>
      </c>
      <c r="U55" s="18" cm="1">
        <f t="array" ref="U55">IFERROR(INDEX(F55:T55, 1, MATCH(TRUE, ISNUMBER(F55:T55), 0)), "0.0")</f>
        <v>0.99</v>
      </c>
    </row>
    <row r="56" spans="1:21" ht="13" x14ac:dyDescent="0.15">
      <c r="A56" s="14" t="s">
        <v>6088</v>
      </c>
      <c r="B56" s="6" t="s">
        <v>668</v>
      </c>
      <c r="D56" s="6" t="s">
        <v>669</v>
      </c>
      <c r="E56" s="6" t="s">
        <v>670</v>
      </c>
      <c r="F56" s="18" t="str">
        <f>IFERROR(VLOOKUP(B56,Invoices!$L$2:$M$413,2,FALSE),"")</f>
        <v/>
      </c>
      <c r="G56" s="18" t="str">
        <f>IFERROR(VLOOKUP(B56,Invoices!$N$2:$O$412,2,FALSE),"")</f>
        <v/>
      </c>
      <c r="H56" s="18" t="str">
        <f>IFERROR(VLOOKUP($B56,Invoices!$P$2:$Q$412,2,FALSE),"")</f>
        <v/>
      </c>
      <c r="I56" s="18" t="str">
        <f>IFERROR(VLOOKUP($B56,Invoices!$R$2:$S$412,2,FALSE),"")</f>
        <v/>
      </c>
      <c r="J56" s="18" t="str">
        <f>IFERROR(VLOOKUP($B56,Invoices!$T$2:$U$412,2,FALSE),"")</f>
        <v/>
      </c>
      <c r="K56" s="18" t="str">
        <f>IFERROR(VLOOKUP($B56,Invoices!$V$2:$W$412,2,FALSE),"")</f>
        <v/>
      </c>
      <c r="L56" s="18" t="str">
        <f>IFERROR(VLOOKUP($B56,Invoices!$X$2:$Y$412,2,FALSE),"")</f>
        <v/>
      </c>
      <c r="M56" s="18" t="str">
        <f>IFERROR(VLOOKUP($B56,Invoices!$Z$2:$AA$412,2,FALSE),"")</f>
        <v/>
      </c>
      <c r="N56" s="18">
        <f>IFERROR(VLOOKUP($B56,Invoices!$AB$2:$AC$412,2,FALSE),"")</f>
        <v>0.99</v>
      </c>
      <c r="O56" s="18" t="str">
        <f>IFERROR(VLOOKUP($B56,Invoices!$AD$2:$AE$412,2,FALSE),"")</f>
        <v/>
      </c>
      <c r="P56" s="18" t="str">
        <f>IFERROR(VLOOKUP($B56,Invoices!$AF$2:$AG$412,2,FALSE),"")</f>
        <v/>
      </c>
      <c r="Q56" s="18" t="str">
        <f>IFERROR(VLOOKUP($B56,Invoices!$AH$2:$AI$412,2,FALSE),"")</f>
        <v/>
      </c>
      <c r="R56" s="18" t="str">
        <f>IFERROR(VLOOKUP($B56,Invoices!$AJ$2:$AK$412,2,FALSE),"")</f>
        <v/>
      </c>
      <c r="S56" s="18" t="str">
        <f>IFERROR(VLOOKUP($B56,Invoices!$AL$2:$AM$412,2,FALSE),"")</f>
        <v/>
      </c>
      <c r="T56" s="18" t="str">
        <f>IFERROR(VLOOKUP($B56,Invoices!$AN$2:$AO$412,2,FALSE),"")</f>
        <v/>
      </c>
      <c r="U56" s="18" cm="1">
        <f t="array" ref="U56">IFERROR(INDEX(F56:T56, 1, MATCH(TRUE, ISNUMBER(F56:T56), 0)), "0.0")</f>
        <v>0.99</v>
      </c>
    </row>
    <row r="57" spans="1:21" ht="13" x14ac:dyDescent="0.15">
      <c r="A57" s="14" t="s">
        <v>6089</v>
      </c>
      <c r="B57" s="6" t="s">
        <v>671</v>
      </c>
      <c r="D57" s="6" t="s">
        <v>672</v>
      </c>
      <c r="E57" s="6" t="s">
        <v>673</v>
      </c>
      <c r="F57" s="18" t="str">
        <f>IFERROR(VLOOKUP(B57,Invoices!$L$2:$M$413,2,FALSE),"")</f>
        <v/>
      </c>
      <c r="G57" s="18" t="str">
        <f>IFERROR(VLOOKUP(B57,Invoices!$N$2:$O$412,2,FALSE),"")</f>
        <v/>
      </c>
      <c r="H57" s="18" t="str">
        <f>IFERROR(VLOOKUP($B57,Invoices!$P$2:$Q$412,2,FALSE),"")</f>
        <v/>
      </c>
      <c r="I57" s="18" t="str">
        <f>IFERROR(VLOOKUP($B57,Invoices!$R$2:$S$412,2,FALSE),"")</f>
        <v/>
      </c>
      <c r="J57" s="18" t="str">
        <f>IFERROR(VLOOKUP($B57,Invoices!$T$2:$U$412,2,FALSE),"")</f>
        <v/>
      </c>
      <c r="K57" s="18" t="str">
        <f>IFERROR(VLOOKUP($B57,Invoices!$V$2:$W$412,2,FALSE),"")</f>
        <v/>
      </c>
      <c r="L57" s="18" t="str">
        <f>IFERROR(VLOOKUP($B57,Invoices!$X$2:$Y$412,2,FALSE),"")</f>
        <v/>
      </c>
      <c r="M57" s="18" t="str">
        <f>IFERROR(VLOOKUP($B57,Invoices!$Z$2:$AA$412,2,FALSE),"")</f>
        <v/>
      </c>
      <c r="N57" s="18" t="str">
        <f>IFERROR(VLOOKUP($B57,Invoices!$AB$2:$AC$412,2,FALSE),"")</f>
        <v/>
      </c>
      <c r="O57" s="18" t="str">
        <f>IFERROR(VLOOKUP($B57,Invoices!$AD$2:$AE$412,2,FALSE),"")</f>
        <v/>
      </c>
      <c r="P57" s="18" t="str">
        <f>IFERROR(VLOOKUP($B57,Invoices!$AF$2:$AG$412,2,FALSE),"")</f>
        <v/>
      </c>
      <c r="Q57" s="18" t="str">
        <f>IFERROR(VLOOKUP($B57,Invoices!$AH$2:$AI$412,2,FALSE),"")</f>
        <v/>
      </c>
      <c r="R57" s="18" t="str">
        <f>IFERROR(VLOOKUP($B57,Invoices!$AJ$2:$AK$412,2,FALSE),"")</f>
        <v/>
      </c>
      <c r="S57" s="18">
        <f>IFERROR(VLOOKUP($B57,Invoices!$AL$2:$AM$412,2,FALSE),"")</f>
        <v>1.99</v>
      </c>
      <c r="T57" s="18" t="str">
        <f>IFERROR(VLOOKUP($B57,Invoices!$AN$2:$AO$412,2,FALSE),"")</f>
        <v/>
      </c>
      <c r="U57" s="18" cm="1">
        <f t="array" ref="U57">IFERROR(INDEX(F57:T57, 1, MATCH(TRUE, ISNUMBER(F57:T57), 0)), "0.0")</f>
        <v>1.99</v>
      </c>
    </row>
    <row r="58" spans="1:21" ht="13" x14ac:dyDescent="0.15">
      <c r="A58" s="14" t="s">
        <v>6090</v>
      </c>
      <c r="B58" s="6" t="s">
        <v>674</v>
      </c>
      <c r="C58" s="6" t="s">
        <v>675</v>
      </c>
      <c r="D58" s="6" t="s">
        <v>676</v>
      </c>
      <c r="E58" s="6" t="s">
        <v>677</v>
      </c>
      <c r="F58" s="18" t="str">
        <f>IFERROR(VLOOKUP(B58,Invoices!$L$2:$M$413,2,FALSE),"")</f>
        <v/>
      </c>
      <c r="G58" s="18" t="str">
        <f>IFERROR(VLOOKUP(B58,Invoices!$N$2:$O$412,2,FALSE),"")</f>
        <v/>
      </c>
      <c r="H58" s="18" t="str">
        <f>IFERROR(VLOOKUP($B58,Invoices!$P$2:$Q$412,2,FALSE),"")</f>
        <v/>
      </c>
      <c r="I58" s="18" t="str">
        <f>IFERROR(VLOOKUP($B58,Invoices!$R$2:$S$412,2,FALSE),"")</f>
        <v/>
      </c>
      <c r="J58" s="18" t="str">
        <f>IFERROR(VLOOKUP($B58,Invoices!$T$2:$U$412,2,FALSE),"")</f>
        <v/>
      </c>
      <c r="K58" s="18" t="str">
        <f>IFERROR(VLOOKUP($B58,Invoices!$V$2:$W$412,2,FALSE),"")</f>
        <v/>
      </c>
      <c r="L58" s="18" t="str">
        <f>IFERROR(VLOOKUP($B58,Invoices!$X$2:$Y$412,2,FALSE),"")</f>
        <v/>
      </c>
      <c r="M58" s="18" t="str">
        <f>IFERROR(VLOOKUP($B58,Invoices!$Z$2:$AA$412,2,FALSE),"")</f>
        <v/>
      </c>
      <c r="N58" s="18" t="str">
        <f>IFERROR(VLOOKUP($B58,Invoices!$AB$2:$AC$412,2,FALSE),"")</f>
        <v/>
      </c>
      <c r="O58" s="18" t="str">
        <f>IFERROR(VLOOKUP($B58,Invoices!$AD$2:$AE$412,2,FALSE),"")</f>
        <v/>
      </c>
      <c r="P58" s="18" t="str">
        <f>IFERROR(VLOOKUP($B58,Invoices!$AF$2:$AG$412,2,FALSE),"")</f>
        <v/>
      </c>
      <c r="Q58" s="18" t="str">
        <f>IFERROR(VLOOKUP($B58,Invoices!$AH$2:$AI$412,2,FALSE),"")</f>
        <v/>
      </c>
      <c r="R58" s="18" t="str">
        <f>IFERROR(VLOOKUP($B58,Invoices!$AJ$2:$AK$412,2,FALSE),"")</f>
        <v/>
      </c>
      <c r="S58" s="18" t="str">
        <f>IFERROR(VLOOKUP($B58,Invoices!$AL$2:$AM$412,2,FALSE),"")</f>
        <v/>
      </c>
      <c r="T58" s="18" t="str">
        <f>IFERROR(VLOOKUP($B58,Invoices!$AN$2:$AO$412,2,FALSE),"")</f>
        <v/>
      </c>
      <c r="U58" s="18" t="str" cm="1">
        <f t="array" ref="U58">IFERROR(INDEX(F58:T58, 1, MATCH(TRUE, ISNUMBER(F58:T58), 0)), "0.0")</f>
        <v>0.0</v>
      </c>
    </row>
    <row r="59" spans="1:21" ht="13" x14ac:dyDescent="0.15">
      <c r="A59" s="14" t="s">
        <v>6091</v>
      </c>
      <c r="B59" s="6" t="s">
        <v>678</v>
      </c>
      <c r="C59" s="6" t="s">
        <v>679</v>
      </c>
      <c r="D59" s="6" t="s">
        <v>680</v>
      </c>
      <c r="E59" s="6" t="s">
        <v>681</v>
      </c>
      <c r="F59" s="18" t="str">
        <f>IFERROR(VLOOKUP(B59,Invoices!$L$2:$M$413,2,FALSE),"")</f>
        <v/>
      </c>
      <c r="G59" s="18" t="str">
        <f>IFERROR(VLOOKUP(B59,Invoices!$N$2:$O$412,2,FALSE),"")</f>
        <v/>
      </c>
      <c r="H59" s="18" t="str">
        <f>IFERROR(VLOOKUP($B59,Invoices!$P$2:$Q$412,2,FALSE),"")</f>
        <v/>
      </c>
      <c r="I59" s="18" t="str">
        <f>IFERROR(VLOOKUP($B59,Invoices!$R$2:$S$412,2,FALSE),"")</f>
        <v/>
      </c>
      <c r="J59" s="18" t="str">
        <f>IFERROR(VLOOKUP($B59,Invoices!$T$2:$U$412,2,FALSE),"")</f>
        <v/>
      </c>
      <c r="K59" s="18" t="str">
        <f>IFERROR(VLOOKUP($B59,Invoices!$V$2:$W$412,2,FALSE),"")</f>
        <v/>
      </c>
      <c r="L59" s="18" t="str">
        <f>IFERROR(VLOOKUP($B59,Invoices!$X$2:$Y$412,2,FALSE),"")</f>
        <v/>
      </c>
      <c r="M59" s="18" t="str">
        <f>IFERROR(VLOOKUP($B59,Invoices!$Z$2:$AA$412,2,FALSE),"")</f>
        <v/>
      </c>
      <c r="N59" s="18" t="str">
        <f>IFERROR(VLOOKUP($B59,Invoices!$AB$2:$AC$412,2,FALSE),"")</f>
        <v/>
      </c>
      <c r="O59" s="18" t="str">
        <f>IFERROR(VLOOKUP($B59,Invoices!$AD$2:$AE$412,2,FALSE),"")</f>
        <v/>
      </c>
      <c r="P59" s="18" t="str">
        <f>IFERROR(VLOOKUP($B59,Invoices!$AF$2:$AG$412,2,FALSE),"")</f>
        <v/>
      </c>
      <c r="Q59" s="18" t="str">
        <f>IFERROR(VLOOKUP($B59,Invoices!$AH$2:$AI$412,2,FALSE),"")</f>
        <v/>
      </c>
      <c r="R59" s="18" t="str">
        <f>IFERROR(VLOOKUP($B59,Invoices!$AJ$2:$AK$412,2,FALSE),"")</f>
        <v/>
      </c>
      <c r="S59" s="18" t="str">
        <f>IFERROR(VLOOKUP($B59,Invoices!$AL$2:$AM$412,2,FALSE),"")</f>
        <v/>
      </c>
      <c r="T59" s="18" t="str">
        <f>IFERROR(VLOOKUP($B59,Invoices!$AN$2:$AO$412,2,FALSE),"")</f>
        <v/>
      </c>
      <c r="U59" s="18" t="str" cm="1">
        <f t="array" ref="U59">IFERROR(INDEX(F59:T59, 1, MATCH(TRUE, ISNUMBER(F59:T59), 0)), "0.0")</f>
        <v>0.0</v>
      </c>
    </row>
    <row r="60" spans="1:21" ht="13" x14ac:dyDescent="0.15">
      <c r="A60" s="14" t="s">
        <v>6092</v>
      </c>
      <c r="B60" s="6" t="s">
        <v>682</v>
      </c>
      <c r="C60" s="6" t="s">
        <v>683</v>
      </c>
      <c r="D60" s="6" t="s">
        <v>684</v>
      </c>
      <c r="E60" s="6" t="s">
        <v>685</v>
      </c>
      <c r="F60" s="18" t="str">
        <f>IFERROR(VLOOKUP(B60,Invoices!$L$2:$M$413,2,FALSE),"")</f>
        <v/>
      </c>
      <c r="G60" s="18" t="str">
        <f>IFERROR(VLOOKUP(B60,Invoices!$N$2:$O$412,2,FALSE),"")</f>
        <v/>
      </c>
      <c r="H60" s="18" t="str">
        <f>IFERROR(VLOOKUP($B60,Invoices!$P$2:$Q$412,2,FALSE),"")</f>
        <v/>
      </c>
      <c r="I60" s="18" t="str">
        <f>IFERROR(VLOOKUP($B60,Invoices!$R$2:$S$412,2,FALSE),"")</f>
        <v/>
      </c>
      <c r="J60" s="18">
        <f>IFERROR(VLOOKUP($B60,Invoices!$T$2:$U$412,2,FALSE),"")</f>
        <v>0.99</v>
      </c>
      <c r="K60" s="18" t="str">
        <f>IFERROR(VLOOKUP($B60,Invoices!$V$2:$W$412,2,FALSE),"")</f>
        <v/>
      </c>
      <c r="L60" s="18" t="str">
        <f>IFERROR(VLOOKUP($B60,Invoices!$X$2:$Y$412,2,FALSE),"")</f>
        <v/>
      </c>
      <c r="M60" s="18" t="str">
        <f>IFERROR(VLOOKUP($B60,Invoices!$Z$2:$AA$412,2,FALSE),"")</f>
        <v/>
      </c>
      <c r="N60" s="18" t="str">
        <f>IFERROR(VLOOKUP($B60,Invoices!$AB$2:$AC$412,2,FALSE),"")</f>
        <v/>
      </c>
      <c r="O60" s="18" t="str">
        <f>IFERROR(VLOOKUP($B60,Invoices!$AD$2:$AE$412,2,FALSE),"")</f>
        <v/>
      </c>
      <c r="P60" s="18" t="str">
        <f>IFERROR(VLOOKUP($B60,Invoices!$AF$2:$AG$412,2,FALSE),"")</f>
        <v/>
      </c>
      <c r="Q60" s="18" t="str">
        <f>IFERROR(VLOOKUP($B60,Invoices!$AH$2:$AI$412,2,FALSE),"")</f>
        <v/>
      </c>
      <c r="R60" s="18" t="str">
        <f>IFERROR(VLOOKUP($B60,Invoices!$AJ$2:$AK$412,2,FALSE),"")</f>
        <v/>
      </c>
      <c r="S60" s="18" t="str">
        <f>IFERROR(VLOOKUP($B60,Invoices!$AL$2:$AM$412,2,FALSE),"")</f>
        <v/>
      </c>
      <c r="T60" s="18" t="str">
        <f>IFERROR(VLOOKUP($B60,Invoices!$AN$2:$AO$412,2,FALSE),"")</f>
        <v/>
      </c>
      <c r="U60" s="18" cm="1">
        <f t="array" ref="U60">IFERROR(INDEX(F60:T60, 1, MATCH(TRUE, ISNUMBER(F60:T60), 0)), "0.0")</f>
        <v>0.99</v>
      </c>
    </row>
    <row r="61" spans="1:21" ht="13" x14ac:dyDescent="0.15">
      <c r="A61" s="14" t="s">
        <v>6093</v>
      </c>
      <c r="B61" s="6" t="s">
        <v>682</v>
      </c>
      <c r="C61" s="6" t="s">
        <v>686</v>
      </c>
      <c r="D61" s="6" t="s">
        <v>687</v>
      </c>
      <c r="E61" s="6" t="s">
        <v>685</v>
      </c>
      <c r="F61" s="18" t="str">
        <f>IFERROR(VLOOKUP(B61,Invoices!$L$2:$M$413,2,FALSE),"")</f>
        <v/>
      </c>
      <c r="G61" s="18" t="str">
        <f>IFERROR(VLOOKUP(B61,Invoices!$N$2:$O$412,2,FALSE),"")</f>
        <v/>
      </c>
      <c r="H61" s="18" t="str">
        <f>IFERROR(VLOOKUP($B61,Invoices!$P$2:$Q$412,2,FALSE),"")</f>
        <v/>
      </c>
      <c r="I61" s="18" t="str">
        <f>IFERROR(VLOOKUP($B61,Invoices!$R$2:$S$412,2,FALSE),"")</f>
        <v/>
      </c>
      <c r="J61" s="18">
        <f>IFERROR(VLOOKUP($B61,Invoices!$T$2:$U$412,2,FALSE),"")</f>
        <v>0.99</v>
      </c>
      <c r="K61" s="18" t="str">
        <f>IFERROR(VLOOKUP($B61,Invoices!$V$2:$W$412,2,FALSE),"")</f>
        <v/>
      </c>
      <c r="L61" s="18" t="str">
        <f>IFERROR(VLOOKUP($B61,Invoices!$X$2:$Y$412,2,FALSE),"")</f>
        <v/>
      </c>
      <c r="M61" s="18" t="str">
        <f>IFERROR(VLOOKUP($B61,Invoices!$Z$2:$AA$412,2,FALSE),"")</f>
        <v/>
      </c>
      <c r="N61" s="18" t="str">
        <f>IFERROR(VLOOKUP($B61,Invoices!$AB$2:$AC$412,2,FALSE),"")</f>
        <v/>
      </c>
      <c r="O61" s="18" t="str">
        <f>IFERROR(VLOOKUP($B61,Invoices!$AD$2:$AE$412,2,FALSE),"")</f>
        <v/>
      </c>
      <c r="P61" s="18" t="str">
        <f>IFERROR(VLOOKUP($B61,Invoices!$AF$2:$AG$412,2,FALSE),"")</f>
        <v/>
      </c>
      <c r="Q61" s="18" t="str">
        <f>IFERROR(VLOOKUP($B61,Invoices!$AH$2:$AI$412,2,FALSE),"")</f>
        <v/>
      </c>
      <c r="R61" s="18" t="str">
        <f>IFERROR(VLOOKUP($B61,Invoices!$AJ$2:$AK$412,2,FALSE),"")</f>
        <v/>
      </c>
      <c r="S61" s="18" t="str">
        <f>IFERROR(VLOOKUP($B61,Invoices!$AL$2:$AM$412,2,FALSE),"")</f>
        <v/>
      </c>
      <c r="T61" s="18" t="str">
        <f>IFERROR(VLOOKUP($B61,Invoices!$AN$2:$AO$412,2,FALSE),"")</f>
        <v/>
      </c>
      <c r="U61" s="18" cm="1">
        <f t="array" ref="U61">IFERROR(INDEX(F61:T61, 1, MATCH(TRUE, ISNUMBER(F61:T61), 0)), "0.0")</f>
        <v>0.99</v>
      </c>
    </row>
    <row r="62" spans="1:21" ht="13" x14ac:dyDescent="0.15">
      <c r="A62" s="14" t="s">
        <v>6094</v>
      </c>
      <c r="B62" s="6" t="s">
        <v>688</v>
      </c>
      <c r="D62" s="6" t="s">
        <v>689</v>
      </c>
      <c r="E62" s="6" t="s">
        <v>690</v>
      </c>
      <c r="F62" s="18" t="str">
        <f>IFERROR(VLOOKUP(B62,Invoices!$L$2:$M$413,2,FALSE),"")</f>
        <v/>
      </c>
      <c r="G62" s="18" t="str">
        <f>IFERROR(VLOOKUP(B62,Invoices!$N$2:$O$412,2,FALSE),"")</f>
        <v/>
      </c>
      <c r="H62" s="18" t="str">
        <f>IFERROR(VLOOKUP($B62,Invoices!$P$2:$Q$412,2,FALSE),"")</f>
        <v/>
      </c>
      <c r="I62" s="18" t="str">
        <f>IFERROR(VLOOKUP($B62,Invoices!$R$2:$S$412,2,FALSE),"")</f>
        <v/>
      </c>
      <c r="J62" s="18" t="str">
        <f>IFERROR(VLOOKUP($B62,Invoices!$T$2:$U$412,2,FALSE),"")</f>
        <v/>
      </c>
      <c r="K62" s="18" t="str">
        <f>IFERROR(VLOOKUP($B62,Invoices!$V$2:$W$412,2,FALSE),"")</f>
        <v/>
      </c>
      <c r="L62" s="18">
        <f>IFERROR(VLOOKUP($B62,Invoices!$X$2:$Y$412,2,FALSE),"")</f>
        <v>0.99</v>
      </c>
      <c r="M62" s="18" t="str">
        <f>IFERROR(VLOOKUP($B62,Invoices!$Z$2:$AA$412,2,FALSE),"")</f>
        <v/>
      </c>
      <c r="N62" s="18" t="str">
        <f>IFERROR(VLOOKUP($B62,Invoices!$AB$2:$AC$412,2,FALSE),"")</f>
        <v/>
      </c>
      <c r="O62" s="18" t="str">
        <f>IFERROR(VLOOKUP($B62,Invoices!$AD$2:$AE$412,2,FALSE),"")</f>
        <v/>
      </c>
      <c r="P62" s="18" t="str">
        <f>IFERROR(VLOOKUP($B62,Invoices!$AF$2:$AG$412,2,FALSE),"")</f>
        <v/>
      </c>
      <c r="Q62" s="18" t="str">
        <f>IFERROR(VLOOKUP($B62,Invoices!$AH$2:$AI$412,2,FALSE),"")</f>
        <v/>
      </c>
      <c r="R62" s="18" t="str">
        <f>IFERROR(VLOOKUP($B62,Invoices!$AJ$2:$AK$412,2,FALSE),"")</f>
        <v/>
      </c>
      <c r="S62" s="18" t="str">
        <f>IFERROR(VLOOKUP($B62,Invoices!$AL$2:$AM$412,2,FALSE),"")</f>
        <v/>
      </c>
      <c r="T62" s="18" t="str">
        <f>IFERROR(VLOOKUP($B62,Invoices!$AN$2:$AO$412,2,FALSE),"")</f>
        <v/>
      </c>
      <c r="U62" s="18" cm="1">
        <f t="array" ref="U62">IFERROR(INDEX(F62:T62, 1, MATCH(TRUE, ISNUMBER(F62:T62), 0)), "0.0")</f>
        <v>0.99</v>
      </c>
    </row>
    <row r="63" spans="1:21" ht="13" x14ac:dyDescent="0.15">
      <c r="A63" s="14" t="s">
        <v>6095</v>
      </c>
      <c r="B63" s="6" t="s">
        <v>691</v>
      </c>
      <c r="D63" s="6" t="s">
        <v>692</v>
      </c>
      <c r="E63" s="6" t="s">
        <v>693</v>
      </c>
      <c r="F63" s="18" t="str">
        <f>IFERROR(VLOOKUP(B63,Invoices!$L$2:$M$413,2,FALSE),"")</f>
        <v/>
      </c>
      <c r="G63" s="18" t="str">
        <f>IFERROR(VLOOKUP(B63,Invoices!$N$2:$O$412,2,FALSE),"")</f>
        <v/>
      </c>
      <c r="H63" s="18" t="str">
        <f>IFERROR(VLOOKUP($B63,Invoices!$P$2:$Q$412,2,FALSE),"")</f>
        <v/>
      </c>
      <c r="I63" s="18" t="str">
        <f>IFERROR(VLOOKUP($B63,Invoices!$R$2:$S$412,2,FALSE),"")</f>
        <v/>
      </c>
      <c r="J63" s="18" t="str">
        <f>IFERROR(VLOOKUP($B63,Invoices!$T$2:$U$412,2,FALSE),"")</f>
        <v/>
      </c>
      <c r="K63" s="18">
        <f>IFERROR(VLOOKUP($B63,Invoices!$V$2:$W$412,2,FALSE),"")</f>
        <v>1.99</v>
      </c>
      <c r="L63" s="18" t="str">
        <f>IFERROR(VLOOKUP($B63,Invoices!$X$2:$Y$412,2,FALSE),"")</f>
        <v/>
      </c>
      <c r="M63" s="18" t="str">
        <f>IFERROR(VLOOKUP($B63,Invoices!$Z$2:$AA$412,2,FALSE),"")</f>
        <v/>
      </c>
      <c r="N63" s="18" t="str">
        <f>IFERROR(VLOOKUP($B63,Invoices!$AB$2:$AC$412,2,FALSE),"")</f>
        <v/>
      </c>
      <c r="O63" s="18" t="str">
        <f>IFERROR(VLOOKUP($B63,Invoices!$AD$2:$AE$412,2,FALSE),"")</f>
        <v/>
      </c>
      <c r="P63" s="18" t="str">
        <f>IFERROR(VLOOKUP($B63,Invoices!$AF$2:$AG$412,2,FALSE),"")</f>
        <v/>
      </c>
      <c r="Q63" s="18" t="str">
        <f>IFERROR(VLOOKUP($B63,Invoices!$AH$2:$AI$412,2,FALSE),"")</f>
        <v/>
      </c>
      <c r="R63" s="18" t="str">
        <f>IFERROR(VLOOKUP($B63,Invoices!$AJ$2:$AK$412,2,FALSE),"")</f>
        <v/>
      </c>
      <c r="S63" s="18" t="str">
        <f>IFERROR(VLOOKUP($B63,Invoices!$AL$2:$AM$412,2,FALSE),"")</f>
        <v/>
      </c>
      <c r="T63" s="18" t="str">
        <f>IFERROR(VLOOKUP($B63,Invoices!$AN$2:$AO$412,2,FALSE),"")</f>
        <v/>
      </c>
      <c r="U63" s="18" cm="1">
        <f t="array" ref="U63">IFERROR(INDEX(F63:T63, 1, MATCH(TRUE, ISNUMBER(F63:T63), 0)), "0.0")</f>
        <v>1.99</v>
      </c>
    </row>
    <row r="64" spans="1:21" ht="13" x14ac:dyDescent="0.15">
      <c r="A64" s="14" t="s">
        <v>6096</v>
      </c>
      <c r="B64" s="6" t="s">
        <v>694</v>
      </c>
      <c r="C64" s="6" t="s">
        <v>695</v>
      </c>
      <c r="D64" s="6" t="s">
        <v>696</v>
      </c>
      <c r="E64" s="6" t="s">
        <v>697</v>
      </c>
      <c r="F64" s="18" t="str">
        <f>IFERROR(VLOOKUP(B64,Invoices!$L$2:$M$413,2,FALSE),"")</f>
        <v/>
      </c>
      <c r="G64" s="18" t="str">
        <f>IFERROR(VLOOKUP(B64,Invoices!$N$2:$O$412,2,FALSE),"")</f>
        <v/>
      </c>
      <c r="H64" s="18" t="str">
        <f>IFERROR(VLOOKUP($B64,Invoices!$P$2:$Q$412,2,FALSE),"")</f>
        <v/>
      </c>
      <c r="I64" s="18" t="str">
        <f>IFERROR(VLOOKUP($B64,Invoices!$R$2:$S$412,2,FALSE),"")</f>
        <v/>
      </c>
      <c r="J64" s="18" t="str">
        <f>IFERROR(VLOOKUP($B64,Invoices!$T$2:$U$412,2,FALSE),"")</f>
        <v/>
      </c>
      <c r="K64" s="18" t="str">
        <f>IFERROR(VLOOKUP($B64,Invoices!$V$2:$W$412,2,FALSE),"")</f>
        <v/>
      </c>
      <c r="L64" s="18" t="str">
        <f>IFERROR(VLOOKUP($B64,Invoices!$X$2:$Y$412,2,FALSE),"")</f>
        <v/>
      </c>
      <c r="M64" s="18" t="str">
        <f>IFERROR(VLOOKUP($B64,Invoices!$Z$2:$AA$412,2,FALSE),"")</f>
        <v/>
      </c>
      <c r="N64" s="18" t="str">
        <f>IFERROR(VLOOKUP($B64,Invoices!$AB$2:$AC$412,2,FALSE),"")</f>
        <v/>
      </c>
      <c r="O64" s="18" t="str">
        <f>IFERROR(VLOOKUP($B64,Invoices!$AD$2:$AE$412,2,FALSE),"")</f>
        <v/>
      </c>
      <c r="P64" s="18" t="str">
        <f>IFERROR(VLOOKUP($B64,Invoices!$AF$2:$AG$412,2,FALSE),"")</f>
        <v/>
      </c>
      <c r="Q64" s="18" t="str">
        <f>IFERROR(VLOOKUP($B64,Invoices!$AH$2:$AI$412,2,FALSE),"")</f>
        <v/>
      </c>
      <c r="R64" s="18" t="str">
        <f>IFERROR(VLOOKUP($B64,Invoices!$AJ$2:$AK$412,2,FALSE),"")</f>
        <v/>
      </c>
      <c r="S64" s="18" t="str">
        <f>IFERROR(VLOOKUP($B64,Invoices!$AL$2:$AM$412,2,FALSE),"")</f>
        <v/>
      </c>
      <c r="T64" s="18" t="str">
        <f>IFERROR(VLOOKUP($B64,Invoices!$AN$2:$AO$412,2,FALSE),"")</f>
        <v/>
      </c>
      <c r="U64" s="18" t="str" cm="1">
        <f t="array" ref="U64">IFERROR(INDEX(F64:T64, 1, MATCH(TRUE, ISNUMBER(F64:T64), 0)), "0.0")</f>
        <v>0.0</v>
      </c>
    </row>
    <row r="65" spans="1:21" ht="13" x14ac:dyDescent="0.15">
      <c r="A65" s="14" t="s">
        <v>6097</v>
      </c>
      <c r="B65" s="6" t="s">
        <v>698</v>
      </c>
      <c r="C65" s="6" t="s">
        <v>699</v>
      </c>
      <c r="D65" s="6" t="s">
        <v>700</v>
      </c>
      <c r="E65" s="6" t="s">
        <v>701</v>
      </c>
      <c r="F65" s="18" t="str">
        <f>IFERROR(VLOOKUP(B65,Invoices!$L$2:$M$413,2,FALSE),"")</f>
        <v/>
      </c>
      <c r="G65" s="18" t="str">
        <f>IFERROR(VLOOKUP(B65,Invoices!$N$2:$O$412,2,FALSE),"")</f>
        <v/>
      </c>
      <c r="H65" s="18" t="str">
        <f>IFERROR(VLOOKUP($B65,Invoices!$P$2:$Q$412,2,FALSE),"")</f>
        <v/>
      </c>
      <c r="I65" s="18" t="str">
        <f>IFERROR(VLOOKUP($B65,Invoices!$R$2:$S$412,2,FALSE),"")</f>
        <v/>
      </c>
      <c r="J65" s="18" t="str">
        <f>IFERROR(VLOOKUP($B65,Invoices!$T$2:$U$412,2,FALSE),"")</f>
        <v/>
      </c>
      <c r="K65" s="18" t="str">
        <f>IFERROR(VLOOKUP($B65,Invoices!$V$2:$W$412,2,FALSE),"")</f>
        <v/>
      </c>
      <c r="L65" s="18" t="str">
        <f>IFERROR(VLOOKUP($B65,Invoices!$X$2:$Y$412,2,FALSE),"")</f>
        <v/>
      </c>
      <c r="M65" s="18" t="str">
        <f>IFERROR(VLOOKUP($B65,Invoices!$Z$2:$AA$412,2,FALSE),"")</f>
        <v/>
      </c>
      <c r="N65" s="18" t="str">
        <f>IFERROR(VLOOKUP($B65,Invoices!$AB$2:$AC$412,2,FALSE),"")</f>
        <v/>
      </c>
      <c r="O65" s="18" t="str">
        <f>IFERROR(VLOOKUP($B65,Invoices!$AD$2:$AE$412,2,FALSE),"")</f>
        <v/>
      </c>
      <c r="P65" s="18" t="str">
        <f>IFERROR(VLOOKUP($B65,Invoices!$AF$2:$AG$412,2,FALSE),"")</f>
        <v/>
      </c>
      <c r="Q65" s="18" t="str">
        <f>IFERROR(VLOOKUP($B65,Invoices!$AH$2:$AI$412,2,FALSE),"")</f>
        <v/>
      </c>
      <c r="R65" s="18" t="str">
        <f>IFERROR(VLOOKUP($B65,Invoices!$AJ$2:$AK$412,2,FALSE),"")</f>
        <v/>
      </c>
      <c r="S65" s="18" t="str">
        <f>IFERROR(VLOOKUP($B65,Invoices!$AL$2:$AM$412,2,FALSE),"")</f>
        <v/>
      </c>
      <c r="T65" s="18" t="str">
        <f>IFERROR(VLOOKUP($B65,Invoices!$AN$2:$AO$412,2,FALSE),"")</f>
        <v/>
      </c>
      <c r="U65" s="18" t="str" cm="1">
        <f t="array" ref="U65">IFERROR(INDEX(F65:T65, 1, MATCH(TRUE, ISNUMBER(F65:T65), 0)), "0.0")</f>
        <v>0.0</v>
      </c>
    </row>
    <row r="66" spans="1:21" ht="13" x14ac:dyDescent="0.15">
      <c r="A66" s="14" t="s">
        <v>6098</v>
      </c>
      <c r="B66" s="6" t="s">
        <v>702</v>
      </c>
      <c r="C66" s="6" t="s">
        <v>703</v>
      </c>
      <c r="D66" s="6" t="s">
        <v>684</v>
      </c>
      <c r="E66" s="6" t="s">
        <v>685</v>
      </c>
      <c r="F66" s="18" t="str">
        <f>IFERROR(VLOOKUP(B66,Invoices!$L$2:$M$413,2,FALSE),"")</f>
        <v/>
      </c>
      <c r="G66" s="18" t="str">
        <f>IFERROR(VLOOKUP(B66,Invoices!$N$2:$O$412,2,FALSE),"")</f>
        <v/>
      </c>
      <c r="H66" s="18" t="str">
        <f>IFERROR(VLOOKUP($B66,Invoices!$P$2:$Q$412,2,FALSE),"")</f>
        <v/>
      </c>
      <c r="I66" s="18" t="str">
        <f>IFERROR(VLOOKUP($B66,Invoices!$R$2:$S$412,2,FALSE),"")</f>
        <v/>
      </c>
      <c r="J66" s="18" t="str">
        <f>IFERROR(VLOOKUP($B66,Invoices!$T$2:$U$412,2,FALSE),"")</f>
        <v/>
      </c>
      <c r="K66" s="18" t="str">
        <f>IFERROR(VLOOKUP($B66,Invoices!$V$2:$W$412,2,FALSE),"")</f>
        <v/>
      </c>
      <c r="L66" s="18" t="str">
        <f>IFERROR(VLOOKUP($B66,Invoices!$X$2:$Y$412,2,FALSE),"")</f>
        <v/>
      </c>
      <c r="M66" s="18" t="str">
        <f>IFERROR(VLOOKUP($B66,Invoices!$Z$2:$AA$412,2,FALSE),"")</f>
        <v/>
      </c>
      <c r="N66" s="18" t="str">
        <f>IFERROR(VLOOKUP($B66,Invoices!$AB$2:$AC$412,2,FALSE),"")</f>
        <v/>
      </c>
      <c r="O66" s="18" t="str">
        <f>IFERROR(VLOOKUP($B66,Invoices!$AD$2:$AE$412,2,FALSE),"")</f>
        <v/>
      </c>
      <c r="P66" s="18" t="str">
        <f>IFERROR(VLOOKUP($B66,Invoices!$AF$2:$AG$412,2,FALSE),"")</f>
        <v/>
      </c>
      <c r="Q66" s="18" t="str">
        <f>IFERROR(VLOOKUP($B66,Invoices!$AH$2:$AI$412,2,FALSE),"")</f>
        <v/>
      </c>
      <c r="R66" s="18" t="str">
        <f>IFERROR(VLOOKUP($B66,Invoices!$AJ$2:$AK$412,2,FALSE),"")</f>
        <v/>
      </c>
      <c r="S66" s="18" t="str">
        <f>IFERROR(VLOOKUP($B66,Invoices!$AL$2:$AM$412,2,FALSE),"")</f>
        <v/>
      </c>
      <c r="T66" s="18" t="str">
        <f>IFERROR(VLOOKUP($B66,Invoices!$AN$2:$AO$412,2,FALSE),"")</f>
        <v/>
      </c>
      <c r="U66" s="18" t="str" cm="1">
        <f t="array" ref="U66">IFERROR(INDEX(F66:T66, 1, MATCH(TRUE, ISNUMBER(F66:T66), 0)), "0.0")</f>
        <v>0.0</v>
      </c>
    </row>
    <row r="67" spans="1:21" ht="13" x14ac:dyDescent="0.15">
      <c r="A67" s="14" t="s">
        <v>6099</v>
      </c>
      <c r="B67" s="6" t="s">
        <v>702</v>
      </c>
      <c r="C67" s="6" t="s">
        <v>704</v>
      </c>
      <c r="D67" s="6" t="s">
        <v>687</v>
      </c>
      <c r="E67" s="6" t="s">
        <v>685</v>
      </c>
      <c r="F67" s="18" t="str">
        <f>IFERROR(VLOOKUP(B67,Invoices!$L$2:$M$413,2,FALSE),"")</f>
        <v/>
      </c>
      <c r="G67" s="18" t="str">
        <f>IFERROR(VLOOKUP(B67,Invoices!$N$2:$O$412,2,FALSE),"")</f>
        <v/>
      </c>
      <c r="H67" s="18" t="str">
        <f>IFERROR(VLOOKUP($B67,Invoices!$P$2:$Q$412,2,FALSE),"")</f>
        <v/>
      </c>
      <c r="I67" s="18" t="str">
        <f>IFERROR(VLOOKUP($B67,Invoices!$R$2:$S$412,2,FALSE),"")</f>
        <v/>
      </c>
      <c r="J67" s="18" t="str">
        <f>IFERROR(VLOOKUP($B67,Invoices!$T$2:$U$412,2,FALSE),"")</f>
        <v/>
      </c>
      <c r="K67" s="18" t="str">
        <f>IFERROR(VLOOKUP($B67,Invoices!$V$2:$W$412,2,FALSE),"")</f>
        <v/>
      </c>
      <c r="L67" s="18" t="str">
        <f>IFERROR(VLOOKUP($B67,Invoices!$X$2:$Y$412,2,FALSE),"")</f>
        <v/>
      </c>
      <c r="M67" s="18" t="str">
        <f>IFERROR(VLOOKUP($B67,Invoices!$Z$2:$AA$412,2,FALSE),"")</f>
        <v/>
      </c>
      <c r="N67" s="18" t="str">
        <f>IFERROR(VLOOKUP($B67,Invoices!$AB$2:$AC$412,2,FALSE),"")</f>
        <v/>
      </c>
      <c r="O67" s="18" t="str">
        <f>IFERROR(VLOOKUP($B67,Invoices!$AD$2:$AE$412,2,FALSE),"")</f>
        <v/>
      </c>
      <c r="P67" s="18" t="str">
        <f>IFERROR(VLOOKUP($B67,Invoices!$AF$2:$AG$412,2,FALSE),"")</f>
        <v/>
      </c>
      <c r="Q67" s="18" t="str">
        <f>IFERROR(VLOOKUP($B67,Invoices!$AH$2:$AI$412,2,FALSE),"")</f>
        <v/>
      </c>
      <c r="R67" s="18" t="str">
        <f>IFERROR(VLOOKUP($B67,Invoices!$AJ$2:$AK$412,2,FALSE),"")</f>
        <v/>
      </c>
      <c r="S67" s="18" t="str">
        <f>IFERROR(VLOOKUP($B67,Invoices!$AL$2:$AM$412,2,FALSE),"")</f>
        <v/>
      </c>
      <c r="T67" s="18" t="str">
        <f>IFERROR(VLOOKUP($B67,Invoices!$AN$2:$AO$412,2,FALSE),"")</f>
        <v/>
      </c>
      <c r="U67" s="18" t="str" cm="1">
        <f t="array" ref="U67">IFERROR(INDEX(F67:T67, 1, MATCH(TRUE, ISNUMBER(F67:T67), 0)), "0.0")</f>
        <v>0.0</v>
      </c>
    </row>
    <row r="68" spans="1:21" ht="13" x14ac:dyDescent="0.15">
      <c r="A68" s="14" t="s">
        <v>6100</v>
      </c>
      <c r="B68" s="6" t="s">
        <v>705</v>
      </c>
      <c r="D68" s="6" t="s">
        <v>706</v>
      </c>
      <c r="E68" s="6" t="s">
        <v>707</v>
      </c>
      <c r="F68" s="18" t="str">
        <f>IFERROR(VLOOKUP(B68,Invoices!$L$2:$M$413,2,FALSE),"")</f>
        <v/>
      </c>
      <c r="G68" s="18" t="str">
        <f>IFERROR(VLOOKUP(B68,Invoices!$N$2:$O$412,2,FALSE),"")</f>
        <v/>
      </c>
      <c r="H68" s="18">
        <f>IFERROR(VLOOKUP($B68,Invoices!$P$2:$Q$412,2,FALSE),"")</f>
        <v>0.99</v>
      </c>
      <c r="I68" s="18" t="str">
        <f>IFERROR(VLOOKUP($B68,Invoices!$R$2:$S$412,2,FALSE),"")</f>
        <v/>
      </c>
      <c r="J68" s="18" t="str">
        <f>IFERROR(VLOOKUP($B68,Invoices!$T$2:$U$412,2,FALSE),"")</f>
        <v/>
      </c>
      <c r="K68" s="18" t="str">
        <f>IFERROR(VLOOKUP($B68,Invoices!$V$2:$W$412,2,FALSE),"")</f>
        <v/>
      </c>
      <c r="L68" s="18" t="str">
        <f>IFERROR(VLOOKUP($B68,Invoices!$X$2:$Y$412,2,FALSE),"")</f>
        <v/>
      </c>
      <c r="M68" s="18" t="str">
        <f>IFERROR(VLOOKUP($B68,Invoices!$Z$2:$AA$412,2,FALSE),"")</f>
        <v/>
      </c>
      <c r="N68" s="18" t="str">
        <f>IFERROR(VLOOKUP($B68,Invoices!$AB$2:$AC$412,2,FALSE),"")</f>
        <v/>
      </c>
      <c r="O68" s="18" t="str">
        <f>IFERROR(VLOOKUP($B68,Invoices!$AD$2:$AE$412,2,FALSE),"")</f>
        <v/>
      </c>
      <c r="P68" s="18" t="str">
        <f>IFERROR(VLOOKUP($B68,Invoices!$AF$2:$AG$412,2,FALSE),"")</f>
        <v/>
      </c>
      <c r="Q68" s="18" t="str">
        <f>IFERROR(VLOOKUP($B68,Invoices!$AH$2:$AI$412,2,FALSE),"")</f>
        <v/>
      </c>
      <c r="R68" s="18" t="str">
        <f>IFERROR(VLOOKUP($B68,Invoices!$AJ$2:$AK$412,2,FALSE),"")</f>
        <v/>
      </c>
      <c r="S68" s="18" t="str">
        <f>IFERROR(VLOOKUP($B68,Invoices!$AL$2:$AM$412,2,FALSE),"")</f>
        <v/>
      </c>
      <c r="T68" s="18" t="str">
        <f>IFERROR(VLOOKUP($B68,Invoices!$AN$2:$AO$412,2,FALSE),"")</f>
        <v/>
      </c>
      <c r="U68" s="18" cm="1">
        <f t="array" ref="U68">IFERROR(INDEX(F68:T68, 1, MATCH(TRUE, ISNUMBER(F68:T68), 0)), "0.0")</f>
        <v>0.99</v>
      </c>
    </row>
    <row r="69" spans="1:21" ht="13" x14ac:dyDescent="0.15">
      <c r="A69" s="14" t="s">
        <v>6101</v>
      </c>
      <c r="B69" s="6" t="s">
        <v>708</v>
      </c>
      <c r="D69" s="6" t="s">
        <v>709</v>
      </c>
      <c r="E69" s="6" t="s">
        <v>710</v>
      </c>
      <c r="F69" s="18" t="str">
        <f>IFERROR(VLOOKUP(B69,Invoices!$L$2:$M$413,2,FALSE),"")</f>
        <v/>
      </c>
      <c r="G69" s="18" t="str">
        <f>IFERROR(VLOOKUP(B69,Invoices!$N$2:$O$412,2,FALSE),"")</f>
        <v/>
      </c>
      <c r="H69" s="18" t="str">
        <f>IFERROR(VLOOKUP($B69,Invoices!$P$2:$Q$412,2,FALSE),"")</f>
        <v/>
      </c>
      <c r="I69" s="18" t="str">
        <f>IFERROR(VLOOKUP($B69,Invoices!$R$2:$S$412,2,FALSE),"")</f>
        <v/>
      </c>
      <c r="J69" s="18" t="str">
        <f>IFERROR(VLOOKUP($B69,Invoices!$T$2:$U$412,2,FALSE),"")</f>
        <v/>
      </c>
      <c r="K69" s="18" t="str">
        <f>IFERROR(VLOOKUP($B69,Invoices!$V$2:$W$412,2,FALSE),"")</f>
        <v/>
      </c>
      <c r="L69" s="18" t="str">
        <f>IFERROR(VLOOKUP($B69,Invoices!$X$2:$Y$412,2,FALSE),"")</f>
        <v/>
      </c>
      <c r="M69" s="18" t="str">
        <f>IFERROR(VLOOKUP($B69,Invoices!$Z$2:$AA$412,2,FALSE),"")</f>
        <v/>
      </c>
      <c r="N69" s="18" t="str">
        <f>IFERROR(VLOOKUP($B69,Invoices!$AB$2:$AC$412,2,FALSE),"")</f>
        <v/>
      </c>
      <c r="O69" s="18" t="str">
        <f>IFERROR(VLOOKUP($B69,Invoices!$AD$2:$AE$412,2,FALSE),"")</f>
        <v/>
      </c>
      <c r="P69" s="18" t="str">
        <f>IFERROR(VLOOKUP($B69,Invoices!$AF$2:$AG$412,2,FALSE),"")</f>
        <v/>
      </c>
      <c r="Q69" s="18" t="str">
        <f>IFERROR(VLOOKUP($B69,Invoices!$AH$2:$AI$412,2,FALSE),"")</f>
        <v/>
      </c>
      <c r="R69" s="18" t="str">
        <f>IFERROR(VLOOKUP($B69,Invoices!$AJ$2:$AK$412,2,FALSE),"")</f>
        <v/>
      </c>
      <c r="S69" s="18" t="str">
        <f>IFERROR(VLOOKUP($B69,Invoices!$AL$2:$AM$412,2,FALSE),"")</f>
        <v/>
      </c>
      <c r="T69" s="18" t="str">
        <f>IFERROR(VLOOKUP($B69,Invoices!$AN$2:$AO$412,2,FALSE),"")</f>
        <v/>
      </c>
      <c r="U69" s="18" t="str" cm="1">
        <f t="array" ref="U69">IFERROR(INDEX(F69:T69, 1, MATCH(TRUE, ISNUMBER(F69:T69), 0)), "0.0")</f>
        <v>0.0</v>
      </c>
    </row>
    <row r="70" spans="1:21" ht="13" x14ac:dyDescent="0.15">
      <c r="A70" s="14" t="s">
        <v>6102</v>
      </c>
      <c r="B70" s="6" t="s">
        <v>711</v>
      </c>
      <c r="C70" s="6" t="s">
        <v>712</v>
      </c>
      <c r="D70" s="6" t="s">
        <v>713</v>
      </c>
      <c r="E70" s="6" t="s">
        <v>714</v>
      </c>
      <c r="F70" s="18" t="str">
        <f>IFERROR(VLOOKUP(B70,Invoices!$L$2:$M$413,2,FALSE),"")</f>
        <v/>
      </c>
      <c r="G70" s="18" t="str">
        <f>IFERROR(VLOOKUP(B70,Invoices!$N$2:$O$412,2,FALSE),"")</f>
        <v/>
      </c>
      <c r="H70" s="18">
        <f>IFERROR(VLOOKUP($B70,Invoices!$P$2:$Q$412,2,FALSE),"")</f>
        <v>0.99</v>
      </c>
      <c r="I70" s="18" t="str">
        <f>IFERROR(VLOOKUP($B70,Invoices!$R$2:$S$412,2,FALSE),"")</f>
        <v/>
      </c>
      <c r="J70" s="18" t="str">
        <f>IFERROR(VLOOKUP($B70,Invoices!$T$2:$U$412,2,FALSE),"")</f>
        <v/>
      </c>
      <c r="K70" s="18" t="str">
        <f>IFERROR(VLOOKUP($B70,Invoices!$V$2:$W$412,2,FALSE),"")</f>
        <v/>
      </c>
      <c r="L70" s="18" t="str">
        <f>IFERROR(VLOOKUP($B70,Invoices!$X$2:$Y$412,2,FALSE),"")</f>
        <v/>
      </c>
      <c r="M70" s="18" t="str">
        <f>IFERROR(VLOOKUP($B70,Invoices!$Z$2:$AA$412,2,FALSE),"")</f>
        <v/>
      </c>
      <c r="N70" s="18" t="str">
        <f>IFERROR(VLOOKUP($B70,Invoices!$AB$2:$AC$412,2,FALSE),"")</f>
        <v/>
      </c>
      <c r="O70" s="18" t="str">
        <f>IFERROR(VLOOKUP($B70,Invoices!$AD$2:$AE$412,2,FALSE),"")</f>
        <v/>
      </c>
      <c r="P70" s="18" t="str">
        <f>IFERROR(VLOOKUP($B70,Invoices!$AF$2:$AG$412,2,FALSE),"")</f>
        <v/>
      </c>
      <c r="Q70" s="18" t="str">
        <f>IFERROR(VLOOKUP($B70,Invoices!$AH$2:$AI$412,2,FALSE),"")</f>
        <v/>
      </c>
      <c r="R70" s="18" t="str">
        <f>IFERROR(VLOOKUP($B70,Invoices!$AJ$2:$AK$412,2,FALSE),"")</f>
        <v/>
      </c>
      <c r="S70" s="18" t="str">
        <f>IFERROR(VLOOKUP($B70,Invoices!$AL$2:$AM$412,2,FALSE),"")</f>
        <v/>
      </c>
      <c r="T70" s="18" t="str">
        <f>IFERROR(VLOOKUP($B70,Invoices!$AN$2:$AO$412,2,FALSE),"")</f>
        <v/>
      </c>
      <c r="U70" s="18" cm="1">
        <f t="array" ref="U70">IFERROR(INDEX(F70:T70, 1, MATCH(TRUE, ISNUMBER(F70:T70), 0)), "0.0")</f>
        <v>0.99</v>
      </c>
    </row>
    <row r="71" spans="1:21" ht="13" x14ac:dyDescent="0.15">
      <c r="A71" s="14" t="s">
        <v>6103</v>
      </c>
      <c r="B71" s="6" t="s">
        <v>715</v>
      </c>
      <c r="C71" s="6" t="s">
        <v>716</v>
      </c>
      <c r="D71" s="6" t="s">
        <v>717</v>
      </c>
      <c r="E71" s="6" t="s">
        <v>716</v>
      </c>
      <c r="F71" s="18" t="str">
        <f>IFERROR(VLOOKUP(B71,Invoices!$L$2:$M$413,2,FALSE),"")</f>
        <v/>
      </c>
      <c r="G71" s="18" t="str">
        <f>IFERROR(VLOOKUP(B71,Invoices!$N$2:$O$412,2,FALSE),"")</f>
        <v/>
      </c>
      <c r="H71" s="18" t="str">
        <f>IFERROR(VLOOKUP($B71,Invoices!$P$2:$Q$412,2,FALSE),"")</f>
        <v/>
      </c>
      <c r="I71" s="18" t="str">
        <f>IFERROR(VLOOKUP($B71,Invoices!$R$2:$S$412,2,FALSE),"")</f>
        <v/>
      </c>
      <c r="J71" s="18" t="str">
        <f>IFERROR(VLOOKUP($B71,Invoices!$T$2:$U$412,2,FALSE),"")</f>
        <v/>
      </c>
      <c r="K71" s="18" t="str">
        <f>IFERROR(VLOOKUP($B71,Invoices!$V$2:$W$412,2,FALSE),"")</f>
        <v/>
      </c>
      <c r="L71" s="18" t="str">
        <f>IFERROR(VLOOKUP($B71,Invoices!$X$2:$Y$412,2,FALSE),"")</f>
        <v/>
      </c>
      <c r="M71" s="18" t="str">
        <f>IFERROR(VLOOKUP($B71,Invoices!$Z$2:$AA$412,2,FALSE),"")</f>
        <v/>
      </c>
      <c r="N71" s="18" t="str">
        <f>IFERROR(VLOOKUP($B71,Invoices!$AB$2:$AC$412,2,FALSE),"")</f>
        <v/>
      </c>
      <c r="O71" s="18" t="str">
        <f>IFERROR(VLOOKUP($B71,Invoices!$AD$2:$AE$412,2,FALSE),"")</f>
        <v/>
      </c>
      <c r="P71" s="18" t="str">
        <f>IFERROR(VLOOKUP($B71,Invoices!$AF$2:$AG$412,2,FALSE),"")</f>
        <v/>
      </c>
      <c r="Q71" s="18" t="str">
        <f>IFERROR(VLOOKUP($B71,Invoices!$AH$2:$AI$412,2,FALSE),"")</f>
        <v/>
      </c>
      <c r="R71" s="18" t="str">
        <f>IFERROR(VLOOKUP($B71,Invoices!$AJ$2:$AK$412,2,FALSE),"")</f>
        <v/>
      </c>
      <c r="S71" s="18" t="str">
        <f>IFERROR(VLOOKUP($B71,Invoices!$AL$2:$AM$412,2,FALSE),"")</f>
        <v/>
      </c>
      <c r="T71" s="18" t="str">
        <f>IFERROR(VLOOKUP($B71,Invoices!$AN$2:$AO$412,2,FALSE),"")</f>
        <v/>
      </c>
      <c r="U71" s="18" t="str" cm="1">
        <f t="array" ref="U71">IFERROR(INDEX(F71:T71, 1, MATCH(TRUE, ISNUMBER(F71:T71), 0)), "0.0")</f>
        <v>0.0</v>
      </c>
    </row>
    <row r="72" spans="1:21" ht="13" x14ac:dyDescent="0.15">
      <c r="A72" s="14" t="s">
        <v>6104</v>
      </c>
      <c r="B72" s="6" t="s">
        <v>718</v>
      </c>
      <c r="C72" s="6" t="s">
        <v>719</v>
      </c>
      <c r="D72" s="6" t="s">
        <v>720</v>
      </c>
      <c r="E72" s="6" t="s">
        <v>562</v>
      </c>
      <c r="F72" s="18" t="str">
        <f>IFERROR(VLOOKUP(B72,Invoices!$L$2:$M$413,2,FALSE),"")</f>
        <v/>
      </c>
      <c r="G72" s="18">
        <f>IFERROR(VLOOKUP(B72,Invoices!$N$2:$O$412,2,FALSE),"")</f>
        <v>0.99</v>
      </c>
      <c r="H72" s="18" t="str">
        <f>IFERROR(VLOOKUP($B72,Invoices!$P$2:$Q$412,2,FALSE),"")</f>
        <v/>
      </c>
      <c r="I72" s="18" t="str">
        <f>IFERROR(VLOOKUP($B72,Invoices!$R$2:$S$412,2,FALSE),"")</f>
        <v/>
      </c>
      <c r="J72" s="18" t="str">
        <f>IFERROR(VLOOKUP($B72,Invoices!$T$2:$U$412,2,FALSE),"")</f>
        <v/>
      </c>
      <c r="K72" s="18" t="str">
        <f>IFERROR(VLOOKUP($B72,Invoices!$V$2:$W$412,2,FALSE),"")</f>
        <v/>
      </c>
      <c r="L72" s="18" t="str">
        <f>IFERROR(VLOOKUP($B72,Invoices!$X$2:$Y$412,2,FALSE),"")</f>
        <v/>
      </c>
      <c r="M72" s="18" t="str">
        <f>IFERROR(VLOOKUP($B72,Invoices!$Z$2:$AA$412,2,FALSE),"")</f>
        <v/>
      </c>
      <c r="N72" s="18" t="str">
        <f>IFERROR(VLOOKUP($B72,Invoices!$AB$2:$AC$412,2,FALSE),"")</f>
        <v/>
      </c>
      <c r="O72" s="18" t="str">
        <f>IFERROR(VLOOKUP($B72,Invoices!$AD$2:$AE$412,2,FALSE),"")</f>
        <v/>
      </c>
      <c r="P72" s="18" t="str">
        <f>IFERROR(VLOOKUP($B72,Invoices!$AF$2:$AG$412,2,FALSE),"")</f>
        <v/>
      </c>
      <c r="Q72" s="18" t="str">
        <f>IFERROR(VLOOKUP($B72,Invoices!$AH$2:$AI$412,2,FALSE),"")</f>
        <v/>
      </c>
      <c r="R72" s="18" t="str">
        <f>IFERROR(VLOOKUP($B72,Invoices!$AJ$2:$AK$412,2,FALSE),"")</f>
        <v/>
      </c>
      <c r="S72" s="18" t="str">
        <f>IFERROR(VLOOKUP($B72,Invoices!$AL$2:$AM$412,2,FALSE),"")</f>
        <v/>
      </c>
      <c r="T72" s="18" t="str">
        <f>IFERROR(VLOOKUP($B72,Invoices!$AN$2:$AO$412,2,FALSE),"")</f>
        <v/>
      </c>
      <c r="U72" s="18" cm="1">
        <f t="array" ref="U72">IFERROR(INDEX(F72:T72, 1, MATCH(TRUE, ISNUMBER(F72:T72), 0)), "0.0")</f>
        <v>0.99</v>
      </c>
    </row>
    <row r="73" spans="1:21" ht="13" x14ac:dyDescent="0.15">
      <c r="A73" s="14" t="s">
        <v>6105</v>
      </c>
      <c r="B73" s="6" t="s">
        <v>721</v>
      </c>
      <c r="D73" s="6" t="s">
        <v>692</v>
      </c>
      <c r="E73" s="6" t="s">
        <v>693</v>
      </c>
      <c r="F73" s="18" t="str">
        <f>IFERROR(VLOOKUP(B73,Invoices!$L$2:$M$413,2,FALSE),"")</f>
        <v/>
      </c>
      <c r="G73" s="18" t="str">
        <f>IFERROR(VLOOKUP(B73,Invoices!$N$2:$O$412,2,FALSE),"")</f>
        <v/>
      </c>
      <c r="H73" s="18" t="str">
        <f>IFERROR(VLOOKUP($B73,Invoices!$P$2:$Q$412,2,FALSE),"")</f>
        <v/>
      </c>
      <c r="I73" s="18" t="str">
        <f>IFERROR(VLOOKUP($B73,Invoices!$R$2:$S$412,2,FALSE),"")</f>
        <v/>
      </c>
      <c r="J73" s="18" t="str">
        <f>IFERROR(VLOOKUP($B73,Invoices!$T$2:$U$412,2,FALSE),"")</f>
        <v/>
      </c>
      <c r="K73" s="18" t="str">
        <f>IFERROR(VLOOKUP($B73,Invoices!$V$2:$W$412,2,FALSE),"")</f>
        <v/>
      </c>
      <c r="L73" s="18" t="str">
        <f>IFERROR(VLOOKUP($B73,Invoices!$X$2:$Y$412,2,FALSE),"")</f>
        <v/>
      </c>
      <c r="M73" s="18" t="str">
        <f>IFERROR(VLOOKUP($B73,Invoices!$Z$2:$AA$412,2,FALSE),"")</f>
        <v/>
      </c>
      <c r="N73" s="18" t="str">
        <f>IFERROR(VLOOKUP($B73,Invoices!$AB$2:$AC$412,2,FALSE),"")</f>
        <v/>
      </c>
      <c r="O73" s="18" t="str">
        <f>IFERROR(VLOOKUP($B73,Invoices!$AD$2:$AE$412,2,FALSE),"")</f>
        <v/>
      </c>
      <c r="P73" s="18" t="str">
        <f>IFERROR(VLOOKUP($B73,Invoices!$AF$2:$AG$412,2,FALSE),"")</f>
        <v/>
      </c>
      <c r="Q73" s="18" t="str">
        <f>IFERROR(VLOOKUP($B73,Invoices!$AH$2:$AI$412,2,FALSE),"")</f>
        <v/>
      </c>
      <c r="R73" s="18" t="str">
        <f>IFERROR(VLOOKUP($B73,Invoices!$AJ$2:$AK$412,2,FALSE),"")</f>
        <v/>
      </c>
      <c r="S73" s="18" t="str">
        <f>IFERROR(VLOOKUP($B73,Invoices!$AL$2:$AM$412,2,FALSE),"")</f>
        <v/>
      </c>
      <c r="T73" s="18" t="str">
        <f>IFERROR(VLOOKUP($B73,Invoices!$AN$2:$AO$412,2,FALSE),"")</f>
        <v/>
      </c>
      <c r="U73" s="18" t="str" cm="1">
        <f t="array" ref="U73">IFERROR(INDEX(F73:T73, 1, MATCH(TRUE, ISNUMBER(F73:T73), 0)), "0.0")</f>
        <v>0.0</v>
      </c>
    </row>
    <row r="74" spans="1:21" ht="13" x14ac:dyDescent="0.15">
      <c r="A74" s="14" t="s">
        <v>6106</v>
      </c>
      <c r="B74" s="6" t="s">
        <v>722</v>
      </c>
      <c r="C74" s="6" t="s">
        <v>655</v>
      </c>
      <c r="D74" s="6" t="s">
        <v>656</v>
      </c>
      <c r="E74" s="6" t="s">
        <v>655</v>
      </c>
      <c r="F74" s="18" t="str">
        <f>IFERROR(VLOOKUP(B74,Invoices!$L$2:$M$413,2,FALSE),"")</f>
        <v/>
      </c>
      <c r="G74" s="18">
        <f>IFERROR(VLOOKUP(B74,Invoices!$N$2:$O$412,2,FALSE),"")</f>
        <v>0.99</v>
      </c>
      <c r="H74" s="18">
        <f>IFERROR(VLOOKUP($B74,Invoices!$P$2:$Q$412,2,FALSE),"")</f>
        <v>0.99</v>
      </c>
      <c r="I74" s="18" t="str">
        <f>IFERROR(VLOOKUP($B74,Invoices!$R$2:$S$412,2,FALSE),"")</f>
        <v/>
      </c>
      <c r="J74" s="18" t="str">
        <f>IFERROR(VLOOKUP($B74,Invoices!$T$2:$U$412,2,FALSE),"")</f>
        <v/>
      </c>
      <c r="K74" s="18" t="str">
        <f>IFERROR(VLOOKUP($B74,Invoices!$V$2:$W$412,2,FALSE),"")</f>
        <v/>
      </c>
      <c r="L74" s="18" t="str">
        <f>IFERROR(VLOOKUP($B74,Invoices!$X$2:$Y$412,2,FALSE),"")</f>
        <v/>
      </c>
      <c r="M74" s="18" t="str">
        <f>IFERROR(VLOOKUP($B74,Invoices!$Z$2:$AA$412,2,FALSE),"")</f>
        <v/>
      </c>
      <c r="N74" s="18" t="str">
        <f>IFERROR(VLOOKUP($B74,Invoices!$AB$2:$AC$412,2,FALSE),"")</f>
        <v/>
      </c>
      <c r="O74" s="18" t="str">
        <f>IFERROR(VLOOKUP($B74,Invoices!$AD$2:$AE$412,2,FALSE),"")</f>
        <v/>
      </c>
      <c r="P74" s="18" t="str">
        <f>IFERROR(VLOOKUP($B74,Invoices!$AF$2:$AG$412,2,FALSE),"")</f>
        <v/>
      </c>
      <c r="Q74" s="18" t="str">
        <f>IFERROR(VLOOKUP($B74,Invoices!$AH$2:$AI$412,2,FALSE),"")</f>
        <v/>
      </c>
      <c r="R74" s="18" t="str">
        <f>IFERROR(VLOOKUP($B74,Invoices!$AJ$2:$AK$412,2,FALSE),"")</f>
        <v/>
      </c>
      <c r="S74" s="18" t="str">
        <f>IFERROR(VLOOKUP($B74,Invoices!$AL$2:$AM$412,2,FALSE),"")</f>
        <v/>
      </c>
      <c r="T74" s="18" t="str">
        <f>IFERROR(VLOOKUP($B74,Invoices!$AN$2:$AO$412,2,FALSE),"")</f>
        <v/>
      </c>
      <c r="U74" s="18" cm="1">
        <f t="array" ref="U74">IFERROR(INDEX(F74:T74, 1, MATCH(TRUE, ISNUMBER(F74:T74), 0)), "0.0")</f>
        <v>0.99</v>
      </c>
    </row>
    <row r="75" spans="1:21" ht="13" x14ac:dyDescent="0.15">
      <c r="A75" s="14" t="s">
        <v>6107</v>
      </c>
      <c r="B75" s="6" t="s">
        <v>723</v>
      </c>
      <c r="C75" s="6" t="s">
        <v>724</v>
      </c>
      <c r="D75" s="6" t="s">
        <v>725</v>
      </c>
      <c r="E75" s="6" t="s">
        <v>726</v>
      </c>
      <c r="F75" s="18" t="str">
        <f>IFERROR(VLOOKUP(B75,Invoices!$L$2:$M$413,2,FALSE),"")</f>
        <v/>
      </c>
      <c r="G75" s="18" t="str">
        <f>IFERROR(VLOOKUP(B75,Invoices!$N$2:$O$412,2,FALSE),"")</f>
        <v/>
      </c>
      <c r="H75" s="18" t="str">
        <f>IFERROR(VLOOKUP($B75,Invoices!$P$2:$Q$412,2,FALSE),"")</f>
        <v/>
      </c>
      <c r="I75" s="18" t="str">
        <f>IFERROR(VLOOKUP($B75,Invoices!$R$2:$S$412,2,FALSE),"")</f>
        <v/>
      </c>
      <c r="J75" s="18" t="str">
        <f>IFERROR(VLOOKUP($B75,Invoices!$T$2:$U$412,2,FALSE),"")</f>
        <v/>
      </c>
      <c r="K75" s="18" t="str">
        <f>IFERROR(VLOOKUP($B75,Invoices!$V$2:$W$412,2,FALSE),"")</f>
        <v/>
      </c>
      <c r="L75" s="18" t="str">
        <f>IFERROR(VLOOKUP($B75,Invoices!$X$2:$Y$412,2,FALSE),"")</f>
        <v/>
      </c>
      <c r="M75" s="18" t="str">
        <f>IFERROR(VLOOKUP($B75,Invoices!$Z$2:$AA$412,2,FALSE),"")</f>
        <v/>
      </c>
      <c r="N75" s="18" t="str">
        <f>IFERROR(VLOOKUP($B75,Invoices!$AB$2:$AC$412,2,FALSE),"")</f>
        <v/>
      </c>
      <c r="O75" s="18" t="str">
        <f>IFERROR(VLOOKUP($B75,Invoices!$AD$2:$AE$412,2,FALSE),"")</f>
        <v/>
      </c>
      <c r="P75" s="18">
        <f>IFERROR(VLOOKUP($B75,Invoices!$AF$2:$AG$412,2,FALSE),"")</f>
        <v>0.99</v>
      </c>
      <c r="Q75" s="18" t="str">
        <f>IFERROR(VLOOKUP($B75,Invoices!$AH$2:$AI$412,2,FALSE),"")</f>
        <v/>
      </c>
      <c r="R75" s="18" t="str">
        <f>IFERROR(VLOOKUP($B75,Invoices!$AJ$2:$AK$412,2,FALSE),"")</f>
        <v/>
      </c>
      <c r="S75" s="18" t="str">
        <f>IFERROR(VLOOKUP($B75,Invoices!$AL$2:$AM$412,2,FALSE),"")</f>
        <v/>
      </c>
      <c r="T75" s="18" t="str">
        <f>IFERROR(VLOOKUP($B75,Invoices!$AN$2:$AO$412,2,FALSE),"")</f>
        <v/>
      </c>
      <c r="U75" s="18" cm="1">
        <f t="array" ref="U75">IFERROR(INDEX(F75:T75, 1, MATCH(TRUE, ISNUMBER(F75:T75), 0)), "0.0")</f>
        <v>0.99</v>
      </c>
    </row>
    <row r="76" spans="1:21" ht="13" x14ac:dyDescent="0.15">
      <c r="A76" s="14" t="s">
        <v>6108</v>
      </c>
      <c r="B76" s="6" t="s">
        <v>727</v>
      </c>
      <c r="D76" s="6" t="s">
        <v>728</v>
      </c>
      <c r="E76" s="6" t="s">
        <v>729</v>
      </c>
      <c r="F76" s="18" t="str">
        <f>IFERROR(VLOOKUP(B76,Invoices!$L$2:$M$413,2,FALSE),"")</f>
        <v/>
      </c>
      <c r="G76" s="18" t="str">
        <f>IFERROR(VLOOKUP(B76,Invoices!$N$2:$O$412,2,FALSE),"")</f>
        <v/>
      </c>
      <c r="H76" s="18">
        <f>IFERROR(VLOOKUP($B76,Invoices!$P$2:$Q$412,2,FALSE),"")</f>
        <v>0.99</v>
      </c>
      <c r="I76" s="18" t="str">
        <f>IFERROR(VLOOKUP($B76,Invoices!$R$2:$S$412,2,FALSE),"")</f>
        <v/>
      </c>
      <c r="J76" s="18" t="str">
        <f>IFERROR(VLOOKUP($B76,Invoices!$T$2:$U$412,2,FALSE),"")</f>
        <v/>
      </c>
      <c r="K76" s="18" t="str">
        <f>IFERROR(VLOOKUP($B76,Invoices!$V$2:$W$412,2,FALSE),"")</f>
        <v/>
      </c>
      <c r="L76" s="18" t="str">
        <f>IFERROR(VLOOKUP($B76,Invoices!$X$2:$Y$412,2,FALSE),"")</f>
        <v/>
      </c>
      <c r="M76" s="18" t="str">
        <f>IFERROR(VLOOKUP($B76,Invoices!$Z$2:$AA$412,2,FALSE),"")</f>
        <v/>
      </c>
      <c r="N76" s="18" t="str">
        <f>IFERROR(VLOOKUP($B76,Invoices!$AB$2:$AC$412,2,FALSE),"")</f>
        <v/>
      </c>
      <c r="O76" s="18" t="str">
        <f>IFERROR(VLOOKUP($B76,Invoices!$AD$2:$AE$412,2,FALSE),"")</f>
        <v/>
      </c>
      <c r="P76" s="18" t="str">
        <f>IFERROR(VLOOKUP($B76,Invoices!$AF$2:$AG$412,2,FALSE),"")</f>
        <v/>
      </c>
      <c r="Q76" s="18" t="str">
        <f>IFERROR(VLOOKUP($B76,Invoices!$AH$2:$AI$412,2,FALSE),"")</f>
        <v/>
      </c>
      <c r="R76" s="18" t="str">
        <f>IFERROR(VLOOKUP($B76,Invoices!$AJ$2:$AK$412,2,FALSE),"")</f>
        <v/>
      </c>
      <c r="S76" s="18" t="str">
        <f>IFERROR(VLOOKUP($B76,Invoices!$AL$2:$AM$412,2,FALSE),"")</f>
        <v/>
      </c>
      <c r="T76" s="18" t="str">
        <f>IFERROR(VLOOKUP($B76,Invoices!$AN$2:$AO$412,2,FALSE),"")</f>
        <v/>
      </c>
      <c r="U76" s="18" cm="1">
        <f t="array" ref="U76">IFERROR(INDEX(F76:T76, 1, MATCH(TRUE, ISNUMBER(F76:T76), 0)), "0.0")</f>
        <v>0.99</v>
      </c>
    </row>
    <row r="77" spans="1:21" ht="13" x14ac:dyDescent="0.15">
      <c r="A77" s="14" t="s">
        <v>6109</v>
      </c>
      <c r="B77" s="6" t="s">
        <v>730</v>
      </c>
      <c r="C77" s="6" t="s">
        <v>731</v>
      </c>
      <c r="D77" s="6" t="s">
        <v>732</v>
      </c>
      <c r="E77" s="6" t="s">
        <v>731</v>
      </c>
      <c r="F77" s="18" t="str">
        <f>IFERROR(VLOOKUP(B77,Invoices!$L$2:$M$413,2,FALSE),"")</f>
        <v/>
      </c>
      <c r="G77" s="18" t="str">
        <f>IFERROR(VLOOKUP(B77,Invoices!$N$2:$O$412,2,FALSE),"")</f>
        <v/>
      </c>
      <c r="H77" s="18" t="str">
        <f>IFERROR(VLOOKUP($B77,Invoices!$P$2:$Q$412,2,FALSE),"")</f>
        <v/>
      </c>
      <c r="I77" s="18" t="str">
        <f>IFERROR(VLOOKUP($B77,Invoices!$R$2:$S$412,2,FALSE),"")</f>
        <v/>
      </c>
      <c r="J77" s="18" t="str">
        <f>IFERROR(VLOOKUP($B77,Invoices!$T$2:$U$412,2,FALSE),"")</f>
        <v/>
      </c>
      <c r="K77" s="18" t="str">
        <f>IFERROR(VLOOKUP($B77,Invoices!$V$2:$W$412,2,FALSE),"")</f>
        <v/>
      </c>
      <c r="L77" s="18" t="str">
        <f>IFERROR(VLOOKUP($B77,Invoices!$X$2:$Y$412,2,FALSE),"")</f>
        <v/>
      </c>
      <c r="M77" s="18" t="str">
        <f>IFERROR(VLOOKUP($B77,Invoices!$Z$2:$AA$412,2,FALSE),"")</f>
        <v/>
      </c>
      <c r="N77" s="18" t="str">
        <f>IFERROR(VLOOKUP($B77,Invoices!$AB$2:$AC$412,2,FALSE),"")</f>
        <v/>
      </c>
      <c r="O77" s="18">
        <f>IFERROR(VLOOKUP($B77,Invoices!$AD$2:$AE$412,2,FALSE),"")</f>
        <v>0.99</v>
      </c>
      <c r="P77" s="18" t="str">
        <f>IFERROR(VLOOKUP($B77,Invoices!$AF$2:$AG$412,2,FALSE),"")</f>
        <v/>
      </c>
      <c r="Q77" s="18" t="str">
        <f>IFERROR(VLOOKUP($B77,Invoices!$AH$2:$AI$412,2,FALSE),"")</f>
        <v/>
      </c>
      <c r="R77" s="18" t="str">
        <f>IFERROR(VLOOKUP($B77,Invoices!$AJ$2:$AK$412,2,FALSE),"")</f>
        <v/>
      </c>
      <c r="S77" s="18" t="str">
        <f>IFERROR(VLOOKUP($B77,Invoices!$AL$2:$AM$412,2,FALSE),"")</f>
        <v/>
      </c>
      <c r="T77" s="18" t="str">
        <f>IFERROR(VLOOKUP($B77,Invoices!$AN$2:$AO$412,2,FALSE),"")</f>
        <v/>
      </c>
      <c r="U77" s="18" cm="1">
        <f t="array" ref="U77">IFERROR(INDEX(F77:T77, 1, MATCH(TRUE, ISNUMBER(F77:T77), 0)), "0.0")</f>
        <v>0.99</v>
      </c>
    </row>
    <row r="78" spans="1:21" ht="13" x14ac:dyDescent="0.15">
      <c r="A78" s="14" t="s">
        <v>6110</v>
      </c>
      <c r="B78" s="6" t="s">
        <v>733</v>
      </c>
      <c r="C78" s="6" t="s">
        <v>734</v>
      </c>
      <c r="D78" s="6" t="s">
        <v>735</v>
      </c>
      <c r="E78" s="6" t="s">
        <v>736</v>
      </c>
      <c r="F78" s="18" t="str">
        <f>IFERROR(VLOOKUP(B78,Invoices!$L$2:$M$413,2,FALSE),"")</f>
        <v/>
      </c>
      <c r="G78" s="18" t="str">
        <f>IFERROR(VLOOKUP(B78,Invoices!$N$2:$O$412,2,FALSE),"")</f>
        <v/>
      </c>
      <c r="H78" s="18" t="str">
        <f>IFERROR(VLOOKUP($B78,Invoices!$P$2:$Q$412,2,FALSE),"")</f>
        <v/>
      </c>
      <c r="I78" s="18" t="str">
        <f>IFERROR(VLOOKUP($B78,Invoices!$R$2:$S$412,2,FALSE),"")</f>
        <v/>
      </c>
      <c r="J78" s="18" t="str">
        <f>IFERROR(VLOOKUP($B78,Invoices!$T$2:$U$412,2,FALSE),"")</f>
        <v/>
      </c>
      <c r="K78" s="18" t="str">
        <f>IFERROR(VLOOKUP($B78,Invoices!$V$2:$W$412,2,FALSE),"")</f>
        <v/>
      </c>
      <c r="L78" s="18" t="str">
        <f>IFERROR(VLOOKUP($B78,Invoices!$X$2:$Y$412,2,FALSE),"")</f>
        <v/>
      </c>
      <c r="M78" s="18" t="str">
        <f>IFERROR(VLOOKUP($B78,Invoices!$Z$2:$AA$412,2,FALSE),"")</f>
        <v/>
      </c>
      <c r="N78" s="18" t="str">
        <f>IFERROR(VLOOKUP($B78,Invoices!$AB$2:$AC$412,2,FALSE),"")</f>
        <v/>
      </c>
      <c r="O78" s="18" t="str">
        <f>IFERROR(VLOOKUP($B78,Invoices!$AD$2:$AE$412,2,FALSE),"")</f>
        <v/>
      </c>
      <c r="P78" s="18" t="str">
        <f>IFERROR(VLOOKUP($B78,Invoices!$AF$2:$AG$412,2,FALSE),"")</f>
        <v/>
      </c>
      <c r="Q78" s="18" t="str">
        <f>IFERROR(VLOOKUP($B78,Invoices!$AH$2:$AI$412,2,FALSE),"")</f>
        <v/>
      </c>
      <c r="R78" s="18" t="str">
        <f>IFERROR(VLOOKUP($B78,Invoices!$AJ$2:$AK$412,2,FALSE),"")</f>
        <v/>
      </c>
      <c r="S78" s="18" t="str">
        <f>IFERROR(VLOOKUP($B78,Invoices!$AL$2:$AM$412,2,FALSE),"")</f>
        <v/>
      </c>
      <c r="T78" s="18" t="str">
        <f>IFERROR(VLOOKUP($B78,Invoices!$AN$2:$AO$412,2,FALSE),"")</f>
        <v/>
      </c>
      <c r="U78" s="18" t="str" cm="1">
        <f t="array" ref="U78">IFERROR(INDEX(F78:T78, 1, MATCH(TRUE, ISNUMBER(F78:T78), 0)), "0.0")</f>
        <v>0.0</v>
      </c>
    </row>
    <row r="79" spans="1:21" ht="13" x14ac:dyDescent="0.15">
      <c r="A79" s="14" t="s">
        <v>6111</v>
      </c>
      <c r="B79" s="6" t="s">
        <v>737</v>
      </c>
      <c r="C79" s="6" t="s">
        <v>738</v>
      </c>
      <c r="D79" s="6" t="s">
        <v>739</v>
      </c>
      <c r="E79" s="6" t="s">
        <v>740</v>
      </c>
      <c r="F79" s="18" t="str">
        <f>IFERROR(VLOOKUP(B79,Invoices!$L$2:$M$413,2,FALSE),"")</f>
        <v/>
      </c>
      <c r="G79" s="18" t="str">
        <f>IFERROR(VLOOKUP(B79,Invoices!$N$2:$O$412,2,FALSE),"")</f>
        <v/>
      </c>
      <c r="H79" s="18" t="str">
        <f>IFERROR(VLOOKUP($B79,Invoices!$P$2:$Q$412,2,FALSE),"")</f>
        <v/>
      </c>
      <c r="I79" s="18" t="str">
        <f>IFERROR(VLOOKUP($B79,Invoices!$R$2:$S$412,2,FALSE),"")</f>
        <v/>
      </c>
      <c r="J79" s="18" t="str">
        <f>IFERROR(VLOOKUP($B79,Invoices!$T$2:$U$412,2,FALSE),"")</f>
        <v/>
      </c>
      <c r="K79" s="18" t="str">
        <f>IFERROR(VLOOKUP($B79,Invoices!$V$2:$W$412,2,FALSE),"")</f>
        <v/>
      </c>
      <c r="L79" s="18" t="str">
        <f>IFERROR(VLOOKUP($B79,Invoices!$X$2:$Y$412,2,FALSE),"")</f>
        <v/>
      </c>
      <c r="M79" s="18">
        <f>IFERROR(VLOOKUP($B79,Invoices!$Z$2:$AA$412,2,FALSE),"")</f>
        <v>0.99</v>
      </c>
      <c r="N79" s="18" t="str">
        <f>IFERROR(VLOOKUP($B79,Invoices!$AB$2:$AC$412,2,FALSE),"")</f>
        <v/>
      </c>
      <c r="O79" s="18" t="str">
        <f>IFERROR(VLOOKUP($B79,Invoices!$AD$2:$AE$412,2,FALSE),"")</f>
        <v/>
      </c>
      <c r="P79" s="18" t="str">
        <f>IFERROR(VLOOKUP($B79,Invoices!$AF$2:$AG$412,2,FALSE),"")</f>
        <v/>
      </c>
      <c r="Q79" s="18" t="str">
        <f>IFERROR(VLOOKUP($B79,Invoices!$AH$2:$AI$412,2,FALSE),"")</f>
        <v/>
      </c>
      <c r="R79" s="18" t="str">
        <f>IFERROR(VLOOKUP($B79,Invoices!$AJ$2:$AK$412,2,FALSE),"")</f>
        <v/>
      </c>
      <c r="S79" s="18" t="str">
        <f>IFERROR(VLOOKUP($B79,Invoices!$AL$2:$AM$412,2,FALSE),"")</f>
        <v/>
      </c>
      <c r="T79" s="18" t="str">
        <f>IFERROR(VLOOKUP($B79,Invoices!$AN$2:$AO$412,2,FALSE),"")</f>
        <v/>
      </c>
      <c r="U79" s="18" cm="1">
        <f t="array" ref="U79">IFERROR(INDEX(F79:T79, 1, MATCH(TRUE, ISNUMBER(F79:T79), 0)), "0.0")</f>
        <v>0.99</v>
      </c>
    </row>
    <row r="80" spans="1:21" ht="13" x14ac:dyDescent="0.15">
      <c r="A80" s="14" t="s">
        <v>6112</v>
      </c>
      <c r="B80" s="6" t="s">
        <v>741</v>
      </c>
      <c r="C80" s="6" t="s">
        <v>742</v>
      </c>
      <c r="D80" s="6" t="s">
        <v>743</v>
      </c>
      <c r="E80" s="6" t="s">
        <v>744</v>
      </c>
      <c r="F80" s="18" t="str">
        <f>IFERROR(VLOOKUP(B80,Invoices!$L$2:$M$413,2,FALSE),"")</f>
        <v/>
      </c>
      <c r="G80" s="18" t="str">
        <f>IFERROR(VLOOKUP(B80,Invoices!$N$2:$O$412,2,FALSE),"")</f>
        <v/>
      </c>
      <c r="H80" s="18" t="str">
        <f>IFERROR(VLOOKUP($B80,Invoices!$P$2:$Q$412,2,FALSE),"")</f>
        <v/>
      </c>
      <c r="I80" s="18" t="str">
        <f>IFERROR(VLOOKUP($B80,Invoices!$R$2:$S$412,2,FALSE),"")</f>
        <v/>
      </c>
      <c r="J80" s="18" t="str">
        <f>IFERROR(VLOOKUP($B80,Invoices!$T$2:$U$412,2,FALSE),"")</f>
        <v/>
      </c>
      <c r="K80" s="18" t="str">
        <f>IFERROR(VLOOKUP($B80,Invoices!$V$2:$W$412,2,FALSE),"")</f>
        <v/>
      </c>
      <c r="L80" s="18" t="str">
        <f>IFERROR(VLOOKUP($B80,Invoices!$X$2:$Y$412,2,FALSE),"")</f>
        <v/>
      </c>
      <c r="M80" s="18" t="str">
        <f>IFERROR(VLOOKUP($B80,Invoices!$Z$2:$AA$412,2,FALSE),"")</f>
        <v/>
      </c>
      <c r="N80" s="18" t="str">
        <f>IFERROR(VLOOKUP($B80,Invoices!$AB$2:$AC$412,2,FALSE),"")</f>
        <v/>
      </c>
      <c r="O80" s="18" t="str">
        <f>IFERROR(VLOOKUP($B80,Invoices!$AD$2:$AE$412,2,FALSE),"")</f>
        <v/>
      </c>
      <c r="P80" s="18" t="str">
        <f>IFERROR(VLOOKUP($B80,Invoices!$AF$2:$AG$412,2,FALSE),"")</f>
        <v/>
      </c>
      <c r="Q80" s="18" t="str">
        <f>IFERROR(VLOOKUP($B80,Invoices!$AH$2:$AI$412,2,FALSE),"")</f>
        <v/>
      </c>
      <c r="R80" s="18" t="str">
        <f>IFERROR(VLOOKUP($B80,Invoices!$AJ$2:$AK$412,2,FALSE),"")</f>
        <v/>
      </c>
      <c r="S80" s="18" t="str">
        <f>IFERROR(VLOOKUP($B80,Invoices!$AL$2:$AM$412,2,FALSE),"")</f>
        <v/>
      </c>
      <c r="T80" s="18" t="str">
        <f>IFERROR(VLOOKUP($B80,Invoices!$AN$2:$AO$412,2,FALSE),"")</f>
        <v/>
      </c>
      <c r="U80" s="18" t="str" cm="1">
        <f t="array" ref="U80">IFERROR(INDEX(F80:T80, 1, MATCH(TRUE, ISNUMBER(F80:T80), 0)), "0.0")</f>
        <v>0.0</v>
      </c>
    </row>
    <row r="81" spans="1:21" ht="13" x14ac:dyDescent="0.15">
      <c r="A81" s="14" t="s">
        <v>6113</v>
      </c>
      <c r="B81" s="6" t="s">
        <v>745</v>
      </c>
      <c r="D81" s="6" t="s">
        <v>746</v>
      </c>
      <c r="E81" s="6" t="s">
        <v>742</v>
      </c>
      <c r="F81" s="18" t="str">
        <f>IFERROR(VLOOKUP(B81,Invoices!$L$2:$M$413,2,FALSE),"")</f>
        <v/>
      </c>
      <c r="G81" s="18">
        <f>IFERROR(VLOOKUP(B81,Invoices!$N$2:$O$412,2,FALSE),"")</f>
        <v>0.99</v>
      </c>
      <c r="H81" s="18" t="str">
        <f>IFERROR(VLOOKUP($B81,Invoices!$P$2:$Q$412,2,FALSE),"")</f>
        <v/>
      </c>
      <c r="I81" s="18" t="str">
        <f>IFERROR(VLOOKUP($B81,Invoices!$R$2:$S$412,2,FALSE),"")</f>
        <v/>
      </c>
      <c r="J81" s="18" t="str">
        <f>IFERROR(VLOOKUP($B81,Invoices!$T$2:$U$412,2,FALSE),"")</f>
        <v/>
      </c>
      <c r="K81" s="18" t="str">
        <f>IFERROR(VLOOKUP($B81,Invoices!$V$2:$W$412,2,FALSE),"")</f>
        <v/>
      </c>
      <c r="L81" s="18" t="str">
        <f>IFERROR(VLOOKUP($B81,Invoices!$X$2:$Y$412,2,FALSE),"")</f>
        <v/>
      </c>
      <c r="M81" s="18" t="str">
        <f>IFERROR(VLOOKUP($B81,Invoices!$Z$2:$AA$412,2,FALSE),"")</f>
        <v/>
      </c>
      <c r="N81" s="18">
        <f>IFERROR(VLOOKUP($B81,Invoices!$AB$2:$AC$412,2,FALSE),"")</f>
        <v>0.99</v>
      </c>
      <c r="O81" s="18" t="str">
        <f>IFERROR(VLOOKUP($B81,Invoices!$AD$2:$AE$412,2,FALSE),"")</f>
        <v/>
      </c>
      <c r="P81" s="18" t="str">
        <f>IFERROR(VLOOKUP($B81,Invoices!$AF$2:$AG$412,2,FALSE),"")</f>
        <v/>
      </c>
      <c r="Q81" s="18" t="str">
        <f>IFERROR(VLOOKUP($B81,Invoices!$AH$2:$AI$412,2,FALSE),"")</f>
        <v/>
      </c>
      <c r="R81" s="18" t="str">
        <f>IFERROR(VLOOKUP($B81,Invoices!$AJ$2:$AK$412,2,FALSE),"")</f>
        <v/>
      </c>
      <c r="S81" s="18" t="str">
        <f>IFERROR(VLOOKUP($B81,Invoices!$AL$2:$AM$412,2,FALSE),"")</f>
        <v/>
      </c>
      <c r="T81" s="18" t="str">
        <f>IFERROR(VLOOKUP($B81,Invoices!$AN$2:$AO$412,2,FALSE),"")</f>
        <v/>
      </c>
      <c r="U81" s="18" cm="1">
        <f t="array" ref="U81">IFERROR(INDEX(F81:T81, 1, MATCH(TRUE, ISNUMBER(F81:T81), 0)), "0.0")</f>
        <v>0.99</v>
      </c>
    </row>
    <row r="82" spans="1:21" ht="13" x14ac:dyDescent="0.15">
      <c r="A82" s="14" t="s">
        <v>6114</v>
      </c>
      <c r="B82" s="6" t="s">
        <v>747</v>
      </c>
      <c r="C82" s="6" t="s">
        <v>748</v>
      </c>
      <c r="D82" s="6" t="s">
        <v>749</v>
      </c>
      <c r="E82" s="6" t="s">
        <v>750</v>
      </c>
      <c r="F82" s="18" t="str">
        <f>IFERROR(VLOOKUP(B82,Invoices!$L$2:$M$413,2,FALSE),"")</f>
        <v/>
      </c>
      <c r="G82" s="18">
        <f>IFERROR(VLOOKUP(B82,Invoices!$N$2:$O$412,2,FALSE),"")</f>
        <v>0.99</v>
      </c>
      <c r="H82" s="18" t="str">
        <f>IFERROR(VLOOKUP($B82,Invoices!$P$2:$Q$412,2,FALSE),"")</f>
        <v/>
      </c>
      <c r="I82" s="18" t="str">
        <f>IFERROR(VLOOKUP($B82,Invoices!$R$2:$S$412,2,FALSE),"")</f>
        <v/>
      </c>
      <c r="J82" s="18" t="str">
        <f>IFERROR(VLOOKUP($B82,Invoices!$T$2:$U$412,2,FALSE),"")</f>
        <v/>
      </c>
      <c r="K82" s="18" t="str">
        <f>IFERROR(VLOOKUP($B82,Invoices!$V$2:$W$412,2,FALSE),"")</f>
        <v/>
      </c>
      <c r="L82" s="18" t="str">
        <f>IFERROR(VLOOKUP($B82,Invoices!$X$2:$Y$412,2,FALSE),"")</f>
        <v/>
      </c>
      <c r="M82" s="18" t="str">
        <f>IFERROR(VLOOKUP($B82,Invoices!$Z$2:$AA$412,2,FALSE),"")</f>
        <v/>
      </c>
      <c r="N82" s="18" t="str">
        <f>IFERROR(VLOOKUP($B82,Invoices!$AB$2:$AC$412,2,FALSE),"")</f>
        <v/>
      </c>
      <c r="O82" s="18" t="str">
        <f>IFERROR(VLOOKUP($B82,Invoices!$AD$2:$AE$412,2,FALSE),"")</f>
        <v/>
      </c>
      <c r="P82" s="18" t="str">
        <f>IFERROR(VLOOKUP($B82,Invoices!$AF$2:$AG$412,2,FALSE),"")</f>
        <v/>
      </c>
      <c r="Q82" s="18" t="str">
        <f>IFERROR(VLOOKUP($B82,Invoices!$AH$2:$AI$412,2,FALSE),"")</f>
        <v/>
      </c>
      <c r="R82" s="18" t="str">
        <f>IFERROR(VLOOKUP($B82,Invoices!$AJ$2:$AK$412,2,FALSE),"")</f>
        <v/>
      </c>
      <c r="S82" s="18" t="str">
        <f>IFERROR(VLOOKUP($B82,Invoices!$AL$2:$AM$412,2,FALSE),"")</f>
        <v/>
      </c>
      <c r="T82" s="18" t="str">
        <f>IFERROR(VLOOKUP($B82,Invoices!$AN$2:$AO$412,2,FALSE),"")</f>
        <v/>
      </c>
      <c r="U82" s="18" cm="1">
        <f t="array" ref="U82">IFERROR(INDEX(F82:T82, 1, MATCH(TRUE, ISNUMBER(F82:T82), 0)), "0.0")</f>
        <v>0.99</v>
      </c>
    </row>
    <row r="83" spans="1:21" ht="13" x14ac:dyDescent="0.15">
      <c r="A83" s="14" t="s">
        <v>6115</v>
      </c>
      <c r="B83" s="6" t="s">
        <v>747</v>
      </c>
      <c r="C83" s="6" t="s">
        <v>742</v>
      </c>
      <c r="D83" s="6" t="s">
        <v>743</v>
      </c>
      <c r="E83" s="6" t="s">
        <v>744</v>
      </c>
      <c r="F83" s="18" t="str">
        <f>IFERROR(VLOOKUP(B83,Invoices!$L$2:$M$413,2,FALSE),"")</f>
        <v/>
      </c>
      <c r="G83" s="18">
        <f>IFERROR(VLOOKUP(B83,Invoices!$N$2:$O$412,2,FALSE),"")</f>
        <v>0.99</v>
      </c>
      <c r="H83" s="18" t="str">
        <f>IFERROR(VLOOKUP($B83,Invoices!$P$2:$Q$412,2,FALSE),"")</f>
        <v/>
      </c>
      <c r="I83" s="18" t="str">
        <f>IFERROR(VLOOKUP($B83,Invoices!$R$2:$S$412,2,FALSE),"")</f>
        <v/>
      </c>
      <c r="J83" s="18" t="str">
        <f>IFERROR(VLOOKUP($B83,Invoices!$T$2:$U$412,2,FALSE),"")</f>
        <v/>
      </c>
      <c r="K83" s="18" t="str">
        <f>IFERROR(VLOOKUP($B83,Invoices!$V$2:$W$412,2,FALSE),"")</f>
        <v/>
      </c>
      <c r="L83" s="18" t="str">
        <f>IFERROR(VLOOKUP($B83,Invoices!$X$2:$Y$412,2,FALSE),"")</f>
        <v/>
      </c>
      <c r="M83" s="18" t="str">
        <f>IFERROR(VLOOKUP($B83,Invoices!$Z$2:$AA$412,2,FALSE),"")</f>
        <v/>
      </c>
      <c r="N83" s="18" t="str">
        <f>IFERROR(VLOOKUP($B83,Invoices!$AB$2:$AC$412,2,FALSE),"")</f>
        <v/>
      </c>
      <c r="O83" s="18" t="str">
        <f>IFERROR(VLOOKUP($B83,Invoices!$AD$2:$AE$412,2,FALSE),"")</f>
        <v/>
      </c>
      <c r="P83" s="18" t="str">
        <f>IFERROR(VLOOKUP($B83,Invoices!$AF$2:$AG$412,2,FALSE),"")</f>
        <v/>
      </c>
      <c r="Q83" s="18" t="str">
        <f>IFERROR(VLOOKUP($B83,Invoices!$AH$2:$AI$412,2,FALSE),"")</f>
        <v/>
      </c>
      <c r="R83" s="18" t="str">
        <f>IFERROR(VLOOKUP($B83,Invoices!$AJ$2:$AK$412,2,FALSE),"")</f>
        <v/>
      </c>
      <c r="S83" s="18" t="str">
        <f>IFERROR(VLOOKUP($B83,Invoices!$AL$2:$AM$412,2,FALSE),"")</f>
        <v/>
      </c>
      <c r="T83" s="18" t="str">
        <f>IFERROR(VLOOKUP($B83,Invoices!$AN$2:$AO$412,2,FALSE),"")</f>
        <v/>
      </c>
      <c r="U83" s="18" cm="1">
        <f t="array" ref="U83">IFERROR(INDEX(F83:T83, 1, MATCH(TRUE, ISNUMBER(F83:T83), 0)), "0.0")</f>
        <v>0.99</v>
      </c>
    </row>
    <row r="84" spans="1:21" ht="13" x14ac:dyDescent="0.15">
      <c r="A84" s="14" t="s">
        <v>6116</v>
      </c>
      <c r="B84" s="6" t="s">
        <v>751</v>
      </c>
      <c r="C84" s="6" t="s">
        <v>562</v>
      </c>
      <c r="D84" s="6" t="s">
        <v>752</v>
      </c>
      <c r="E84" s="6" t="s">
        <v>562</v>
      </c>
      <c r="F84" s="18" t="str">
        <f>IFERROR(VLOOKUP(B84,Invoices!$L$2:$M$413,2,FALSE),"")</f>
        <v/>
      </c>
      <c r="G84" s="18" t="str">
        <f>IFERROR(VLOOKUP(B84,Invoices!$N$2:$O$412,2,FALSE),"")</f>
        <v/>
      </c>
      <c r="H84" s="18" t="str">
        <f>IFERROR(VLOOKUP($B84,Invoices!$P$2:$Q$412,2,FALSE),"")</f>
        <v/>
      </c>
      <c r="I84" s="18" t="str">
        <f>IFERROR(VLOOKUP($B84,Invoices!$R$2:$S$412,2,FALSE),"")</f>
        <v/>
      </c>
      <c r="J84" s="18" t="str">
        <f>IFERROR(VLOOKUP($B84,Invoices!$T$2:$U$412,2,FALSE),"")</f>
        <v/>
      </c>
      <c r="K84" s="18" t="str">
        <f>IFERROR(VLOOKUP($B84,Invoices!$V$2:$W$412,2,FALSE),"")</f>
        <v/>
      </c>
      <c r="L84" s="18" t="str">
        <f>IFERROR(VLOOKUP($B84,Invoices!$X$2:$Y$412,2,FALSE),"")</f>
        <v/>
      </c>
      <c r="M84" s="18" t="str">
        <f>IFERROR(VLOOKUP($B84,Invoices!$Z$2:$AA$412,2,FALSE),"")</f>
        <v/>
      </c>
      <c r="N84" s="18" t="str">
        <f>IFERROR(VLOOKUP($B84,Invoices!$AB$2:$AC$412,2,FALSE),"")</f>
        <v/>
      </c>
      <c r="O84" s="18" t="str">
        <f>IFERROR(VLOOKUP($B84,Invoices!$AD$2:$AE$412,2,FALSE),"")</f>
        <v/>
      </c>
      <c r="P84" s="18" t="str">
        <f>IFERROR(VLOOKUP($B84,Invoices!$AF$2:$AG$412,2,FALSE),"")</f>
        <v/>
      </c>
      <c r="Q84" s="18" t="str">
        <f>IFERROR(VLOOKUP($B84,Invoices!$AH$2:$AI$412,2,FALSE),"")</f>
        <v/>
      </c>
      <c r="R84" s="18" t="str">
        <f>IFERROR(VLOOKUP($B84,Invoices!$AJ$2:$AK$412,2,FALSE),"")</f>
        <v/>
      </c>
      <c r="S84" s="18" t="str">
        <f>IFERROR(VLOOKUP($B84,Invoices!$AL$2:$AM$412,2,FALSE),"")</f>
        <v/>
      </c>
      <c r="T84" s="18" t="str">
        <f>IFERROR(VLOOKUP($B84,Invoices!$AN$2:$AO$412,2,FALSE),"")</f>
        <v/>
      </c>
      <c r="U84" s="18" t="str" cm="1">
        <f t="array" ref="U84">IFERROR(INDEX(F84:T84, 1, MATCH(TRUE, ISNUMBER(F84:T84), 0)), "0.0")</f>
        <v>0.0</v>
      </c>
    </row>
    <row r="85" spans="1:21" ht="13" x14ac:dyDescent="0.15">
      <c r="A85" s="14" t="s">
        <v>6117</v>
      </c>
      <c r="B85" s="6" t="s">
        <v>753</v>
      </c>
      <c r="D85" s="6" t="s">
        <v>754</v>
      </c>
      <c r="E85" s="6" t="s">
        <v>755</v>
      </c>
      <c r="F85" s="18" t="str">
        <f>IFERROR(VLOOKUP(B85,Invoices!$L$2:$M$413,2,FALSE),"")</f>
        <v/>
      </c>
      <c r="G85" s="18" t="str">
        <f>IFERROR(VLOOKUP(B85,Invoices!$N$2:$O$412,2,FALSE),"")</f>
        <v/>
      </c>
      <c r="H85" s="18" t="str">
        <f>IFERROR(VLOOKUP($B85,Invoices!$P$2:$Q$412,2,FALSE),"")</f>
        <v/>
      </c>
      <c r="I85" s="18" t="str">
        <f>IFERROR(VLOOKUP($B85,Invoices!$R$2:$S$412,2,FALSE),"")</f>
        <v/>
      </c>
      <c r="J85" s="18" t="str">
        <f>IFERROR(VLOOKUP($B85,Invoices!$T$2:$U$412,2,FALSE),"")</f>
        <v/>
      </c>
      <c r="K85" s="18" t="str">
        <f>IFERROR(VLOOKUP($B85,Invoices!$V$2:$W$412,2,FALSE),"")</f>
        <v/>
      </c>
      <c r="L85" s="18" t="str">
        <f>IFERROR(VLOOKUP($B85,Invoices!$X$2:$Y$412,2,FALSE),"")</f>
        <v/>
      </c>
      <c r="M85" s="18" t="str">
        <f>IFERROR(VLOOKUP($B85,Invoices!$Z$2:$AA$412,2,FALSE),"")</f>
        <v/>
      </c>
      <c r="N85" s="18" t="str">
        <f>IFERROR(VLOOKUP($B85,Invoices!$AB$2:$AC$412,2,FALSE),"")</f>
        <v/>
      </c>
      <c r="O85" s="18" t="str">
        <f>IFERROR(VLOOKUP($B85,Invoices!$AD$2:$AE$412,2,FALSE),"")</f>
        <v/>
      </c>
      <c r="P85" s="18" t="str">
        <f>IFERROR(VLOOKUP($B85,Invoices!$AF$2:$AG$412,2,FALSE),"")</f>
        <v/>
      </c>
      <c r="Q85" s="18" t="str">
        <f>IFERROR(VLOOKUP($B85,Invoices!$AH$2:$AI$412,2,FALSE),"")</f>
        <v/>
      </c>
      <c r="R85" s="18" t="str">
        <f>IFERROR(VLOOKUP($B85,Invoices!$AJ$2:$AK$412,2,FALSE),"")</f>
        <v/>
      </c>
      <c r="S85" s="18" t="str">
        <f>IFERROR(VLOOKUP($B85,Invoices!$AL$2:$AM$412,2,FALSE),"")</f>
        <v/>
      </c>
      <c r="T85" s="18" t="str">
        <f>IFERROR(VLOOKUP($B85,Invoices!$AN$2:$AO$412,2,FALSE),"")</f>
        <v/>
      </c>
      <c r="U85" s="18" t="str" cm="1">
        <f t="array" ref="U85">IFERROR(INDEX(F85:T85, 1, MATCH(TRUE, ISNUMBER(F85:T85), 0)), "0.0")</f>
        <v>0.0</v>
      </c>
    </row>
    <row r="86" spans="1:21" ht="13" x14ac:dyDescent="0.15">
      <c r="A86" s="14" t="s">
        <v>6118</v>
      </c>
      <c r="B86" s="6" t="s">
        <v>756</v>
      </c>
      <c r="D86" s="6" t="s">
        <v>757</v>
      </c>
      <c r="E86" s="6" t="s">
        <v>758</v>
      </c>
      <c r="F86" s="18">
        <f>IFERROR(VLOOKUP(B86,Invoices!$L$2:$M$413,2,FALSE),"")</f>
        <v>0.99</v>
      </c>
      <c r="G86" s="18" t="str">
        <f>IFERROR(VLOOKUP(B86,Invoices!$N$2:$O$412,2,FALSE),"")</f>
        <v/>
      </c>
      <c r="H86" s="18" t="str">
        <f>IFERROR(VLOOKUP($B86,Invoices!$P$2:$Q$412,2,FALSE),"")</f>
        <v/>
      </c>
      <c r="I86" s="18" t="str">
        <f>IFERROR(VLOOKUP($B86,Invoices!$R$2:$S$412,2,FALSE),"")</f>
        <v/>
      </c>
      <c r="J86" s="18" t="str">
        <f>IFERROR(VLOOKUP($B86,Invoices!$T$2:$U$412,2,FALSE),"")</f>
        <v/>
      </c>
      <c r="K86" s="18" t="str">
        <f>IFERROR(VLOOKUP($B86,Invoices!$V$2:$W$412,2,FALSE),"")</f>
        <v/>
      </c>
      <c r="L86" s="18" t="str">
        <f>IFERROR(VLOOKUP($B86,Invoices!$X$2:$Y$412,2,FALSE),"")</f>
        <v/>
      </c>
      <c r="M86" s="18" t="str">
        <f>IFERROR(VLOOKUP($B86,Invoices!$Z$2:$AA$412,2,FALSE),"")</f>
        <v/>
      </c>
      <c r="N86" s="18" t="str">
        <f>IFERROR(VLOOKUP($B86,Invoices!$AB$2:$AC$412,2,FALSE),"")</f>
        <v/>
      </c>
      <c r="O86" s="18" t="str">
        <f>IFERROR(VLOOKUP($B86,Invoices!$AD$2:$AE$412,2,FALSE),"")</f>
        <v/>
      </c>
      <c r="P86" s="18" t="str">
        <f>IFERROR(VLOOKUP($B86,Invoices!$AF$2:$AG$412,2,FALSE),"")</f>
        <v/>
      </c>
      <c r="Q86" s="18" t="str">
        <f>IFERROR(VLOOKUP($B86,Invoices!$AH$2:$AI$412,2,FALSE),"")</f>
        <v/>
      </c>
      <c r="R86" s="18" t="str">
        <f>IFERROR(VLOOKUP($B86,Invoices!$AJ$2:$AK$412,2,FALSE),"")</f>
        <v/>
      </c>
      <c r="S86" s="18" t="str">
        <f>IFERROR(VLOOKUP($B86,Invoices!$AL$2:$AM$412,2,FALSE),"")</f>
        <v/>
      </c>
      <c r="T86" s="18" t="str">
        <f>IFERROR(VLOOKUP($B86,Invoices!$AN$2:$AO$412,2,FALSE),"")</f>
        <v/>
      </c>
      <c r="U86" s="18" cm="1">
        <f t="array" ref="U86">IFERROR(INDEX(F86:T86, 1, MATCH(TRUE, ISNUMBER(F86:T86), 0)), "0.0")</f>
        <v>0.99</v>
      </c>
    </row>
    <row r="87" spans="1:21" ht="13" x14ac:dyDescent="0.15">
      <c r="A87" s="14" t="s">
        <v>6119</v>
      </c>
      <c r="B87" s="6" t="s">
        <v>759</v>
      </c>
      <c r="C87" s="6" t="s">
        <v>760</v>
      </c>
      <c r="D87" s="6" t="s">
        <v>684</v>
      </c>
      <c r="E87" s="6" t="s">
        <v>685</v>
      </c>
      <c r="F87" s="18" t="str">
        <f>IFERROR(VLOOKUP(B87,Invoices!$L$2:$M$413,2,FALSE),"")</f>
        <v/>
      </c>
      <c r="G87" s="18" t="str">
        <f>IFERROR(VLOOKUP(B87,Invoices!$N$2:$O$412,2,FALSE),"")</f>
        <v/>
      </c>
      <c r="H87" s="18" t="str">
        <f>IFERROR(VLOOKUP($B87,Invoices!$P$2:$Q$412,2,FALSE),"")</f>
        <v/>
      </c>
      <c r="I87" s="18" t="str">
        <f>IFERROR(VLOOKUP($B87,Invoices!$R$2:$S$412,2,FALSE),"")</f>
        <v/>
      </c>
      <c r="J87" s="18" t="str">
        <f>IFERROR(VLOOKUP($B87,Invoices!$T$2:$U$412,2,FALSE),"")</f>
        <v/>
      </c>
      <c r="K87" s="18" t="str">
        <f>IFERROR(VLOOKUP($B87,Invoices!$V$2:$W$412,2,FALSE),"")</f>
        <v/>
      </c>
      <c r="L87" s="18" t="str">
        <f>IFERROR(VLOOKUP($B87,Invoices!$X$2:$Y$412,2,FALSE),"")</f>
        <v/>
      </c>
      <c r="M87" s="18" t="str">
        <f>IFERROR(VLOOKUP($B87,Invoices!$Z$2:$AA$412,2,FALSE),"")</f>
        <v/>
      </c>
      <c r="N87" s="18" t="str">
        <f>IFERROR(VLOOKUP($B87,Invoices!$AB$2:$AC$412,2,FALSE),"")</f>
        <v/>
      </c>
      <c r="O87" s="18" t="str">
        <f>IFERROR(VLOOKUP($B87,Invoices!$AD$2:$AE$412,2,FALSE),"")</f>
        <v/>
      </c>
      <c r="P87" s="18" t="str">
        <f>IFERROR(VLOOKUP($B87,Invoices!$AF$2:$AG$412,2,FALSE),"")</f>
        <v/>
      </c>
      <c r="Q87" s="18" t="str">
        <f>IFERROR(VLOOKUP($B87,Invoices!$AH$2:$AI$412,2,FALSE),"")</f>
        <v/>
      </c>
      <c r="R87" s="18" t="str">
        <f>IFERROR(VLOOKUP($B87,Invoices!$AJ$2:$AK$412,2,FALSE),"")</f>
        <v/>
      </c>
      <c r="S87" s="18" t="str">
        <f>IFERROR(VLOOKUP($B87,Invoices!$AL$2:$AM$412,2,FALSE),"")</f>
        <v/>
      </c>
      <c r="T87" s="18" t="str">
        <f>IFERROR(VLOOKUP($B87,Invoices!$AN$2:$AO$412,2,FALSE),"")</f>
        <v/>
      </c>
      <c r="U87" s="18" t="str" cm="1">
        <f t="array" ref="U87">IFERROR(INDEX(F87:T87, 1, MATCH(TRUE, ISNUMBER(F87:T87), 0)), "0.0")</f>
        <v>0.0</v>
      </c>
    </row>
    <row r="88" spans="1:21" ht="13" x14ac:dyDescent="0.15">
      <c r="A88" s="14" t="s">
        <v>6120</v>
      </c>
      <c r="B88" s="6" t="s">
        <v>759</v>
      </c>
      <c r="C88" s="6" t="s">
        <v>760</v>
      </c>
      <c r="D88" s="6" t="s">
        <v>687</v>
      </c>
      <c r="E88" s="6" t="s">
        <v>685</v>
      </c>
      <c r="F88" s="18" t="str">
        <f>IFERROR(VLOOKUP(B88,Invoices!$L$2:$M$413,2,FALSE),"")</f>
        <v/>
      </c>
      <c r="G88" s="18" t="str">
        <f>IFERROR(VLOOKUP(B88,Invoices!$N$2:$O$412,2,FALSE),"")</f>
        <v/>
      </c>
      <c r="H88" s="18" t="str">
        <f>IFERROR(VLOOKUP($B88,Invoices!$P$2:$Q$412,2,FALSE),"")</f>
        <v/>
      </c>
      <c r="I88" s="18" t="str">
        <f>IFERROR(VLOOKUP($B88,Invoices!$R$2:$S$412,2,FALSE),"")</f>
        <v/>
      </c>
      <c r="J88" s="18" t="str">
        <f>IFERROR(VLOOKUP($B88,Invoices!$T$2:$U$412,2,FALSE),"")</f>
        <v/>
      </c>
      <c r="K88" s="18" t="str">
        <f>IFERROR(VLOOKUP($B88,Invoices!$V$2:$W$412,2,FALSE),"")</f>
        <v/>
      </c>
      <c r="L88" s="18" t="str">
        <f>IFERROR(VLOOKUP($B88,Invoices!$X$2:$Y$412,2,FALSE),"")</f>
        <v/>
      </c>
      <c r="M88" s="18" t="str">
        <f>IFERROR(VLOOKUP($B88,Invoices!$Z$2:$AA$412,2,FALSE),"")</f>
        <v/>
      </c>
      <c r="N88" s="18" t="str">
        <f>IFERROR(VLOOKUP($B88,Invoices!$AB$2:$AC$412,2,FALSE),"")</f>
        <v/>
      </c>
      <c r="O88" s="18" t="str">
        <f>IFERROR(VLOOKUP($B88,Invoices!$AD$2:$AE$412,2,FALSE),"")</f>
        <v/>
      </c>
      <c r="P88" s="18" t="str">
        <f>IFERROR(VLOOKUP($B88,Invoices!$AF$2:$AG$412,2,FALSE),"")</f>
        <v/>
      </c>
      <c r="Q88" s="18" t="str">
        <f>IFERROR(VLOOKUP($B88,Invoices!$AH$2:$AI$412,2,FALSE),"")</f>
        <v/>
      </c>
      <c r="R88" s="18" t="str">
        <f>IFERROR(VLOOKUP($B88,Invoices!$AJ$2:$AK$412,2,FALSE),"")</f>
        <v/>
      </c>
      <c r="S88" s="18" t="str">
        <f>IFERROR(VLOOKUP($B88,Invoices!$AL$2:$AM$412,2,FALSE),"")</f>
        <v/>
      </c>
      <c r="T88" s="18" t="str">
        <f>IFERROR(VLOOKUP($B88,Invoices!$AN$2:$AO$412,2,FALSE),"")</f>
        <v/>
      </c>
      <c r="U88" s="18" t="str" cm="1">
        <f t="array" ref="U88">IFERROR(INDEX(F88:T88, 1, MATCH(TRUE, ISNUMBER(F88:T88), 0)), "0.0")</f>
        <v>0.0</v>
      </c>
    </row>
    <row r="89" spans="1:21" ht="13" x14ac:dyDescent="0.15">
      <c r="A89" s="14" t="s">
        <v>6121</v>
      </c>
      <c r="B89" s="6" t="s">
        <v>761</v>
      </c>
      <c r="D89" s="6" t="s">
        <v>762</v>
      </c>
      <c r="E89" s="6" t="s">
        <v>762</v>
      </c>
      <c r="F89" s="18" t="str">
        <f>IFERROR(VLOOKUP(B89,Invoices!$L$2:$M$413,2,FALSE),"")</f>
        <v/>
      </c>
      <c r="G89" s="18" t="str">
        <f>IFERROR(VLOOKUP(B89,Invoices!$N$2:$O$412,2,FALSE),"")</f>
        <v/>
      </c>
      <c r="H89" s="18" t="str">
        <f>IFERROR(VLOOKUP($B89,Invoices!$P$2:$Q$412,2,FALSE),"")</f>
        <v/>
      </c>
      <c r="I89" s="18" t="str">
        <f>IFERROR(VLOOKUP($B89,Invoices!$R$2:$S$412,2,FALSE),"")</f>
        <v/>
      </c>
      <c r="J89" s="18" t="str">
        <f>IFERROR(VLOOKUP($B89,Invoices!$T$2:$U$412,2,FALSE),"")</f>
        <v/>
      </c>
      <c r="K89" s="18" t="str">
        <f>IFERROR(VLOOKUP($B89,Invoices!$V$2:$W$412,2,FALSE),"")</f>
        <v/>
      </c>
      <c r="L89" s="18" t="str">
        <f>IFERROR(VLOOKUP($B89,Invoices!$X$2:$Y$412,2,FALSE),"")</f>
        <v/>
      </c>
      <c r="M89" s="18" t="str">
        <f>IFERROR(VLOOKUP($B89,Invoices!$Z$2:$AA$412,2,FALSE),"")</f>
        <v/>
      </c>
      <c r="N89" s="18" t="str">
        <f>IFERROR(VLOOKUP($B89,Invoices!$AB$2:$AC$412,2,FALSE),"")</f>
        <v/>
      </c>
      <c r="O89" s="18" t="str">
        <f>IFERROR(VLOOKUP($B89,Invoices!$AD$2:$AE$412,2,FALSE),"")</f>
        <v/>
      </c>
      <c r="P89" s="18" t="str">
        <f>IFERROR(VLOOKUP($B89,Invoices!$AF$2:$AG$412,2,FALSE),"")</f>
        <v/>
      </c>
      <c r="Q89" s="18" t="str">
        <f>IFERROR(VLOOKUP($B89,Invoices!$AH$2:$AI$412,2,FALSE),"")</f>
        <v/>
      </c>
      <c r="R89" s="18" t="str">
        <f>IFERROR(VLOOKUP($B89,Invoices!$AJ$2:$AK$412,2,FALSE),"")</f>
        <v/>
      </c>
      <c r="S89" s="18">
        <f>IFERROR(VLOOKUP($B89,Invoices!$AL$2:$AM$412,2,FALSE),"")</f>
        <v>0.99</v>
      </c>
      <c r="T89" s="18" t="str">
        <f>IFERROR(VLOOKUP($B89,Invoices!$AN$2:$AO$412,2,FALSE),"")</f>
        <v/>
      </c>
      <c r="U89" s="18" cm="1">
        <f t="array" ref="U89">IFERROR(INDEX(F89:T89, 1, MATCH(TRUE, ISNUMBER(F89:T89), 0)), "0.0")</f>
        <v>0.99</v>
      </c>
    </row>
    <row r="90" spans="1:21" ht="13" x14ac:dyDescent="0.15">
      <c r="A90" s="14" t="s">
        <v>6122</v>
      </c>
      <c r="B90" s="6" t="s">
        <v>763</v>
      </c>
      <c r="C90" s="6" t="s">
        <v>764</v>
      </c>
      <c r="D90" s="6" t="s">
        <v>765</v>
      </c>
      <c r="E90" s="6" t="s">
        <v>766</v>
      </c>
      <c r="F90" s="18" t="str">
        <f>IFERROR(VLOOKUP(B90,Invoices!$L$2:$M$413,2,FALSE),"")</f>
        <v/>
      </c>
      <c r="G90" s="18" t="str">
        <f>IFERROR(VLOOKUP(B90,Invoices!$N$2:$O$412,2,FALSE),"")</f>
        <v/>
      </c>
      <c r="H90" s="18" t="str">
        <f>IFERROR(VLOOKUP($B90,Invoices!$P$2:$Q$412,2,FALSE),"")</f>
        <v/>
      </c>
      <c r="I90" s="18" t="str">
        <f>IFERROR(VLOOKUP($B90,Invoices!$R$2:$S$412,2,FALSE),"")</f>
        <v/>
      </c>
      <c r="J90" s="18" t="str">
        <f>IFERROR(VLOOKUP($B90,Invoices!$T$2:$U$412,2,FALSE),"")</f>
        <v/>
      </c>
      <c r="K90" s="18" t="str">
        <f>IFERROR(VLOOKUP($B90,Invoices!$V$2:$W$412,2,FALSE),"")</f>
        <v/>
      </c>
      <c r="L90" s="18" t="str">
        <f>IFERROR(VLOOKUP($B90,Invoices!$X$2:$Y$412,2,FALSE),"")</f>
        <v/>
      </c>
      <c r="M90" s="18">
        <f>IFERROR(VLOOKUP($B90,Invoices!$Z$2:$AA$412,2,FALSE),"")</f>
        <v>0.99</v>
      </c>
      <c r="N90" s="18" t="str">
        <f>IFERROR(VLOOKUP($B90,Invoices!$AB$2:$AC$412,2,FALSE),"")</f>
        <v/>
      </c>
      <c r="O90" s="18" t="str">
        <f>IFERROR(VLOOKUP($B90,Invoices!$AD$2:$AE$412,2,FALSE),"")</f>
        <v/>
      </c>
      <c r="P90" s="18" t="str">
        <f>IFERROR(VLOOKUP($B90,Invoices!$AF$2:$AG$412,2,FALSE),"")</f>
        <v/>
      </c>
      <c r="Q90" s="18" t="str">
        <f>IFERROR(VLOOKUP($B90,Invoices!$AH$2:$AI$412,2,FALSE),"")</f>
        <v/>
      </c>
      <c r="R90" s="18" t="str">
        <f>IFERROR(VLOOKUP($B90,Invoices!$AJ$2:$AK$412,2,FALSE),"")</f>
        <v/>
      </c>
      <c r="S90" s="18" t="str">
        <f>IFERROR(VLOOKUP($B90,Invoices!$AL$2:$AM$412,2,FALSE),"")</f>
        <v/>
      </c>
      <c r="T90" s="18" t="str">
        <f>IFERROR(VLOOKUP($B90,Invoices!$AN$2:$AO$412,2,FALSE),"")</f>
        <v/>
      </c>
      <c r="U90" s="18" cm="1">
        <f t="array" ref="U90">IFERROR(INDEX(F90:T90, 1, MATCH(TRUE, ISNUMBER(F90:T90), 0)), "0.0")</f>
        <v>0.99</v>
      </c>
    </row>
    <row r="91" spans="1:21" ht="13" x14ac:dyDescent="0.15">
      <c r="A91" s="14" t="s">
        <v>6123</v>
      </c>
      <c r="B91" s="6" t="s">
        <v>767</v>
      </c>
      <c r="D91" s="6" t="s">
        <v>768</v>
      </c>
      <c r="E91" s="6" t="s">
        <v>518</v>
      </c>
      <c r="F91" s="18" t="str">
        <f>IFERROR(VLOOKUP(B91,Invoices!$L$2:$M$413,2,FALSE),"")</f>
        <v/>
      </c>
      <c r="G91" s="18" t="str">
        <f>IFERROR(VLOOKUP(B91,Invoices!$N$2:$O$412,2,FALSE),"")</f>
        <v/>
      </c>
      <c r="H91" s="18" t="str">
        <f>IFERROR(VLOOKUP($B91,Invoices!$P$2:$Q$412,2,FALSE),"")</f>
        <v/>
      </c>
      <c r="I91" s="18" t="str">
        <f>IFERROR(VLOOKUP($B91,Invoices!$R$2:$S$412,2,FALSE),"")</f>
        <v/>
      </c>
      <c r="J91" s="18" t="str">
        <f>IFERROR(VLOOKUP($B91,Invoices!$T$2:$U$412,2,FALSE),"")</f>
        <v/>
      </c>
      <c r="K91" s="18" t="str">
        <f>IFERROR(VLOOKUP($B91,Invoices!$V$2:$W$412,2,FALSE),"")</f>
        <v/>
      </c>
      <c r="L91" s="18" t="str">
        <f>IFERROR(VLOOKUP($B91,Invoices!$X$2:$Y$412,2,FALSE),"")</f>
        <v/>
      </c>
      <c r="M91" s="18" t="str">
        <f>IFERROR(VLOOKUP($B91,Invoices!$Z$2:$AA$412,2,FALSE),"")</f>
        <v/>
      </c>
      <c r="N91" s="18" t="str">
        <f>IFERROR(VLOOKUP($B91,Invoices!$AB$2:$AC$412,2,FALSE),"")</f>
        <v/>
      </c>
      <c r="O91" s="18" t="str">
        <f>IFERROR(VLOOKUP($B91,Invoices!$AD$2:$AE$412,2,FALSE),"")</f>
        <v/>
      </c>
      <c r="P91" s="18" t="str">
        <f>IFERROR(VLOOKUP($B91,Invoices!$AF$2:$AG$412,2,FALSE),"")</f>
        <v/>
      </c>
      <c r="Q91" s="18" t="str">
        <f>IFERROR(VLOOKUP($B91,Invoices!$AH$2:$AI$412,2,FALSE),"")</f>
        <v/>
      </c>
      <c r="R91" s="18" t="str">
        <f>IFERROR(VLOOKUP($B91,Invoices!$AJ$2:$AK$412,2,FALSE),"")</f>
        <v/>
      </c>
      <c r="S91" s="18" t="str">
        <f>IFERROR(VLOOKUP($B91,Invoices!$AL$2:$AM$412,2,FALSE),"")</f>
        <v/>
      </c>
      <c r="T91" s="18" t="str">
        <f>IFERROR(VLOOKUP($B91,Invoices!$AN$2:$AO$412,2,FALSE),"")</f>
        <v/>
      </c>
      <c r="U91" s="18" t="str" cm="1">
        <f t="array" ref="U91">IFERROR(INDEX(F91:T91, 1, MATCH(TRUE, ISNUMBER(F91:T91), 0)), "0.0")</f>
        <v>0.0</v>
      </c>
    </row>
    <row r="92" spans="1:21" ht="13" x14ac:dyDescent="0.15">
      <c r="A92" s="14" t="s">
        <v>6124</v>
      </c>
      <c r="B92" s="6" t="s">
        <v>769</v>
      </c>
      <c r="D92" s="6" t="s">
        <v>770</v>
      </c>
      <c r="E92" s="6" t="s">
        <v>771</v>
      </c>
      <c r="F92" s="18" t="str">
        <f>IFERROR(VLOOKUP(B92,Invoices!$L$2:$M$413,2,FALSE),"")</f>
        <v/>
      </c>
      <c r="G92" s="18" t="str">
        <f>IFERROR(VLOOKUP(B92,Invoices!$N$2:$O$412,2,FALSE),"")</f>
        <v/>
      </c>
      <c r="H92" s="18" t="str">
        <f>IFERROR(VLOOKUP($B92,Invoices!$P$2:$Q$412,2,FALSE),"")</f>
        <v/>
      </c>
      <c r="I92" s="18" t="str">
        <f>IFERROR(VLOOKUP($B92,Invoices!$R$2:$S$412,2,FALSE),"")</f>
        <v/>
      </c>
      <c r="J92" s="18" t="str">
        <f>IFERROR(VLOOKUP($B92,Invoices!$T$2:$U$412,2,FALSE),"")</f>
        <v/>
      </c>
      <c r="K92" s="18" t="str">
        <f>IFERROR(VLOOKUP($B92,Invoices!$V$2:$W$412,2,FALSE),"")</f>
        <v/>
      </c>
      <c r="L92" s="18" t="str">
        <f>IFERROR(VLOOKUP($B92,Invoices!$X$2:$Y$412,2,FALSE),"")</f>
        <v/>
      </c>
      <c r="M92" s="18" t="str">
        <f>IFERROR(VLOOKUP($B92,Invoices!$Z$2:$AA$412,2,FALSE),"")</f>
        <v/>
      </c>
      <c r="N92" s="18" t="str">
        <f>IFERROR(VLOOKUP($B92,Invoices!$AB$2:$AC$412,2,FALSE),"")</f>
        <v/>
      </c>
      <c r="O92" s="18" t="str">
        <f>IFERROR(VLOOKUP($B92,Invoices!$AD$2:$AE$412,2,FALSE),"")</f>
        <v/>
      </c>
      <c r="P92" s="18" t="str">
        <f>IFERROR(VLOOKUP($B92,Invoices!$AF$2:$AG$412,2,FALSE),"")</f>
        <v/>
      </c>
      <c r="Q92" s="18" t="str">
        <f>IFERROR(VLOOKUP($B92,Invoices!$AH$2:$AI$412,2,FALSE),"")</f>
        <v/>
      </c>
      <c r="R92" s="18" t="str">
        <f>IFERROR(VLOOKUP($B92,Invoices!$AJ$2:$AK$412,2,FALSE),"")</f>
        <v/>
      </c>
      <c r="S92" s="18" t="str">
        <f>IFERROR(VLOOKUP($B92,Invoices!$AL$2:$AM$412,2,FALSE),"")</f>
        <v/>
      </c>
      <c r="T92" s="18" t="str">
        <f>IFERROR(VLOOKUP($B92,Invoices!$AN$2:$AO$412,2,FALSE),"")</f>
        <v/>
      </c>
      <c r="U92" s="18" t="str" cm="1">
        <f t="array" ref="U92">IFERROR(INDEX(F92:T92, 1, MATCH(TRUE, ISNUMBER(F92:T92), 0)), "0.0")</f>
        <v>0.0</v>
      </c>
    </row>
    <row r="93" spans="1:21" ht="13" x14ac:dyDescent="0.15">
      <c r="A93" s="14" t="s">
        <v>6125</v>
      </c>
      <c r="B93" s="6" t="s">
        <v>772</v>
      </c>
      <c r="C93" s="6" t="s">
        <v>679</v>
      </c>
      <c r="D93" s="6" t="s">
        <v>680</v>
      </c>
      <c r="E93" s="6" t="s">
        <v>681</v>
      </c>
      <c r="F93" s="18" t="str">
        <f>IFERROR(VLOOKUP(B93,Invoices!$L$2:$M$413,2,FALSE),"")</f>
        <v/>
      </c>
      <c r="G93" s="18" t="str">
        <f>IFERROR(VLOOKUP(B93,Invoices!$N$2:$O$412,2,FALSE),"")</f>
        <v/>
      </c>
      <c r="H93" s="18" t="str">
        <f>IFERROR(VLOOKUP($B93,Invoices!$P$2:$Q$412,2,FALSE),"")</f>
        <v/>
      </c>
      <c r="I93" s="18" t="str">
        <f>IFERROR(VLOOKUP($B93,Invoices!$R$2:$S$412,2,FALSE),"")</f>
        <v/>
      </c>
      <c r="J93" s="18" t="str">
        <f>IFERROR(VLOOKUP($B93,Invoices!$T$2:$U$412,2,FALSE),"")</f>
        <v/>
      </c>
      <c r="K93" s="18">
        <f>IFERROR(VLOOKUP($B93,Invoices!$V$2:$W$412,2,FALSE),"")</f>
        <v>0.99</v>
      </c>
      <c r="L93" s="18" t="str">
        <f>IFERROR(VLOOKUP($B93,Invoices!$X$2:$Y$412,2,FALSE),"")</f>
        <v/>
      </c>
      <c r="M93" s="18" t="str">
        <f>IFERROR(VLOOKUP($B93,Invoices!$Z$2:$AA$412,2,FALSE),"")</f>
        <v/>
      </c>
      <c r="N93" s="18" t="str">
        <f>IFERROR(VLOOKUP($B93,Invoices!$AB$2:$AC$412,2,FALSE),"")</f>
        <v/>
      </c>
      <c r="O93" s="18" t="str">
        <f>IFERROR(VLOOKUP($B93,Invoices!$AD$2:$AE$412,2,FALSE),"")</f>
        <v/>
      </c>
      <c r="P93" s="18" t="str">
        <f>IFERROR(VLOOKUP($B93,Invoices!$AF$2:$AG$412,2,FALSE),"")</f>
        <v/>
      </c>
      <c r="Q93" s="18" t="str">
        <f>IFERROR(VLOOKUP($B93,Invoices!$AH$2:$AI$412,2,FALSE),"")</f>
        <v/>
      </c>
      <c r="R93" s="18" t="str">
        <f>IFERROR(VLOOKUP($B93,Invoices!$AJ$2:$AK$412,2,FALSE),"")</f>
        <v/>
      </c>
      <c r="S93" s="18" t="str">
        <f>IFERROR(VLOOKUP($B93,Invoices!$AL$2:$AM$412,2,FALSE),"")</f>
        <v/>
      </c>
      <c r="T93" s="18" t="str">
        <f>IFERROR(VLOOKUP($B93,Invoices!$AN$2:$AO$412,2,FALSE),"")</f>
        <v/>
      </c>
      <c r="U93" s="18" cm="1">
        <f t="array" ref="U93">IFERROR(INDEX(F93:T93, 1, MATCH(TRUE, ISNUMBER(F93:T93), 0)), "0.0")</f>
        <v>0.99</v>
      </c>
    </row>
    <row r="94" spans="1:21" ht="13" x14ac:dyDescent="0.15">
      <c r="A94" s="14" t="s">
        <v>6126</v>
      </c>
      <c r="B94" s="6" t="s">
        <v>773</v>
      </c>
      <c r="C94" s="6" t="s">
        <v>774</v>
      </c>
      <c r="D94" s="6" t="s">
        <v>775</v>
      </c>
      <c r="E94" s="6" t="s">
        <v>681</v>
      </c>
      <c r="F94" s="18" t="str">
        <f>IFERROR(VLOOKUP(B94,Invoices!$L$2:$M$413,2,FALSE),"")</f>
        <v/>
      </c>
      <c r="G94" s="18" t="str">
        <f>IFERROR(VLOOKUP(B94,Invoices!$N$2:$O$412,2,FALSE),"")</f>
        <v/>
      </c>
      <c r="H94" s="18" t="str">
        <f>IFERROR(VLOOKUP($B94,Invoices!$P$2:$Q$412,2,FALSE),"")</f>
        <v/>
      </c>
      <c r="I94" s="18">
        <f>IFERROR(VLOOKUP($B94,Invoices!$R$2:$S$412,2,FALSE),"")</f>
        <v>0.99</v>
      </c>
      <c r="J94" s="18" t="str">
        <f>IFERROR(VLOOKUP($B94,Invoices!$T$2:$U$412,2,FALSE),"")</f>
        <v/>
      </c>
      <c r="K94" s="18" t="str">
        <f>IFERROR(VLOOKUP($B94,Invoices!$V$2:$W$412,2,FALSE),"")</f>
        <v/>
      </c>
      <c r="L94" s="18" t="str">
        <f>IFERROR(VLOOKUP($B94,Invoices!$X$2:$Y$412,2,FALSE),"")</f>
        <v/>
      </c>
      <c r="M94" s="18" t="str">
        <f>IFERROR(VLOOKUP($B94,Invoices!$Z$2:$AA$412,2,FALSE),"")</f>
        <v/>
      </c>
      <c r="N94" s="18" t="str">
        <f>IFERROR(VLOOKUP($B94,Invoices!$AB$2:$AC$412,2,FALSE),"")</f>
        <v/>
      </c>
      <c r="O94" s="18" t="str">
        <f>IFERROR(VLOOKUP($B94,Invoices!$AD$2:$AE$412,2,FALSE),"")</f>
        <v/>
      </c>
      <c r="P94" s="18" t="str">
        <f>IFERROR(VLOOKUP($B94,Invoices!$AF$2:$AG$412,2,FALSE),"")</f>
        <v/>
      </c>
      <c r="Q94" s="18" t="str">
        <f>IFERROR(VLOOKUP($B94,Invoices!$AH$2:$AI$412,2,FALSE),"")</f>
        <v/>
      </c>
      <c r="R94" s="18" t="str">
        <f>IFERROR(VLOOKUP($B94,Invoices!$AJ$2:$AK$412,2,FALSE),"")</f>
        <v/>
      </c>
      <c r="S94" s="18" t="str">
        <f>IFERROR(VLOOKUP($B94,Invoices!$AL$2:$AM$412,2,FALSE),"")</f>
        <v/>
      </c>
      <c r="T94" s="18" t="str">
        <f>IFERROR(VLOOKUP($B94,Invoices!$AN$2:$AO$412,2,FALSE),"")</f>
        <v/>
      </c>
      <c r="U94" s="18" cm="1">
        <f t="array" ref="U94">IFERROR(INDEX(F94:T94, 1, MATCH(TRUE, ISNUMBER(F94:T94), 0)), "0.0")</f>
        <v>0.99</v>
      </c>
    </row>
    <row r="95" spans="1:21" ht="13" x14ac:dyDescent="0.15">
      <c r="A95" s="14" t="s">
        <v>6127</v>
      </c>
      <c r="B95" s="6" t="s">
        <v>776</v>
      </c>
      <c r="C95" s="6" t="s">
        <v>777</v>
      </c>
      <c r="D95" s="6" t="s">
        <v>778</v>
      </c>
      <c r="E95" s="6" t="s">
        <v>779</v>
      </c>
      <c r="F95" s="18" t="str">
        <f>IFERROR(VLOOKUP(B95,Invoices!$L$2:$M$413,2,FALSE),"")</f>
        <v/>
      </c>
      <c r="G95" s="18" t="str">
        <f>IFERROR(VLOOKUP(B95,Invoices!$N$2:$O$412,2,FALSE),"")</f>
        <v/>
      </c>
      <c r="H95" s="18" t="str">
        <f>IFERROR(VLOOKUP($B95,Invoices!$P$2:$Q$412,2,FALSE),"")</f>
        <v/>
      </c>
      <c r="I95" s="18" t="str">
        <f>IFERROR(VLOOKUP($B95,Invoices!$R$2:$S$412,2,FALSE),"")</f>
        <v/>
      </c>
      <c r="J95" s="18" t="str">
        <f>IFERROR(VLOOKUP($B95,Invoices!$T$2:$U$412,2,FALSE),"")</f>
        <v/>
      </c>
      <c r="K95" s="18" t="str">
        <f>IFERROR(VLOOKUP($B95,Invoices!$V$2:$W$412,2,FALSE),"")</f>
        <v/>
      </c>
      <c r="L95" s="18" t="str">
        <f>IFERROR(VLOOKUP($B95,Invoices!$X$2:$Y$412,2,FALSE),"")</f>
        <v/>
      </c>
      <c r="M95" s="18" t="str">
        <f>IFERROR(VLOOKUP($B95,Invoices!$Z$2:$AA$412,2,FALSE),"")</f>
        <v/>
      </c>
      <c r="N95" s="18" t="str">
        <f>IFERROR(VLOOKUP($B95,Invoices!$AB$2:$AC$412,2,FALSE),"")</f>
        <v/>
      </c>
      <c r="O95" s="18" t="str">
        <f>IFERROR(VLOOKUP($B95,Invoices!$AD$2:$AE$412,2,FALSE),"")</f>
        <v/>
      </c>
      <c r="P95" s="18" t="str">
        <f>IFERROR(VLOOKUP($B95,Invoices!$AF$2:$AG$412,2,FALSE),"")</f>
        <v/>
      </c>
      <c r="Q95" s="18" t="str">
        <f>IFERROR(VLOOKUP($B95,Invoices!$AH$2:$AI$412,2,FALSE),"")</f>
        <v/>
      </c>
      <c r="R95" s="18" t="str">
        <f>IFERROR(VLOOKUP($B95,Invoices!$AJ$2:$AK$412,2,FALSE),"")</f>
        <v/>
      </c>
      <c r="S95" s="18" t="str">
        <f>IFERROR(VLOOKUP($B95,Invoices!$AL$2:$AM$412,2,FALSE),"")</f>
        <v/>
      </c>
      <c r="T95" s="18" t="str">
        <f>IFERROR(VLOOKUP($B95,Invoices!$AN$2:$AO$412,2,FALSE),"")</f>
        <v/>
      </c>
      <c r="U95" s="18" t="str" cm="1">
        <f t="array" ref="U95">IFERROR(INDEX(F95:T95, 1, MATCH(TRUE, ISNUMBER(F95:T95), 0)), "0.0")</f>
        <v>0.0</v>
      </c>
    </row>
    <row r="96" spans="1:21" ht="13" x14ac:dyDescent="0.15">
      <c r="A96" s="14" t="s">
        <v>6128</v>
      </c>
      <c r="B96" s="6" t="s">
        <v>780</v>
      </c>
      <c r="C96" s="6" t="s">
        <v>610</v>
      </c>
      <c r="D96" s="6" t="s">
        <v>611</v>
      </c>
      <c r="E96" s="6" t="s">
        <v>612</v>
      </c>
      <c r="F96" s="18" t="str">
        <f>IFERROR(VLOOKUP(B96,Invoices!$L$2:$M$413,2,FALSE),"")</f>
        <v/>
      </c>
      <c r="G96" s="18" t="str">
        <f>IFERROR(VLOOKUP(B96,Invoices!$N$2:$O$412,2,FALSE),"")</f>
        <v/>
      </c>
      <c r="H96" s="18" t="str">
        <f>IFERROR(VLOOKUP($B96,Invoices!$P$2:$Q$412,2,FALSE),"")</f>
        <v/>
      </c>
      <c r="I96" s="18" t="str">
        <f>IFERROR(VLOOKUP($B96,Invoices!$R$2:$S$412,2,FALSE),"")</f>
        <v/>
      </c>
      <c r="J96" s="18" t="str">
        <f>IFERROR(VLOOKUP($B96,Invoices!$T$2:$U$412,2,FALSE),"")</f>
        <v/>
      </c>
      <c r="K96" s="18" t="str">
        <f>IFERROR(VLOOKUP($B96,Invoices!$V$2:$W$412,2,FALSE),"")</f>
        <v/>
      </c>
      <c r="L96" s="18" t="str">
        <f>IFERROR(VLOOKUP($B96,Invoices!$X$2:$Y$412,2,FALSE),"")</f>
        <v/>
      </c>
      <c r="M96" s="18" t="str">
        <f>IFERROR(VLOOKUP($B96,Invoices!$Z$2:$AA$412,2,FALSE),"")</f>
        <v/>
      </c>
      <c r="N96" s="18" t="str">
        <f>IFERROR(VLOOKUP($B96,Invoices!$AB$2:$AC$412,2,FALSE),"")</f>
        <v/>
      </c>
      <c r="O96" s="18" t="str">
        <f>IFERROR(VLOOKUP($B96,Invoices!$AD$2:$AE$412,2,FALSE),"")</f>
        <v/>
      </c>
      <c r="P96" s="18" t="str">
        <f>IFERROR(VLOOKUP($B96,Invoices!$AF$2:$AG$412,2,FALSE),"")</f>
        <v/>
      </c>
      <c r="Q96" s="18" t="str">
        <f>IFERROR(VLOOKUP($B96,Invoices!$AH$2:$AI$412,2,FALSE),"")</f>
        <v/>
      </c>
      <c r="R96" s="18" t="str">
        <f>IFERROR(VLOOKUP($B96,Invoices!$AJ$2:$AK$412,2,FALSE),"")</f>
        <v/>
      </c>
      <c r="S96" s="18" t="str">
        <f>IFERROR(VLOOKUP($B96,Invoices!$AL$2:$AM$412,2,FALSE),"")</f>
        <v/>
      </c>
      <c r="T96" s="18" t="str">
        <f>IFERROR(VLOOKUP($B96,Invoices!$AN$2:$AO$412,2,FALSE),"")</f>
        <v/>
      </c>
      <c r="U96" s="18" t="str" cm="1">
        <f t="array" ref="U96">IFERROR(INDEX(F96:T96, 1, MATCH(TRUE, ISNUMBER(F96:T96), 0)), "0.0")</f>
        <v>0.0</v>
      </c>
    </row>
    <row r="97" spans="1:21" ht="13" x14ac:dyDescent="0.15">
      <c r="A97" s="14" t="s">
        <v>6129</v>
      </c>
      <c r="B97" s="6" t="s">
        <v>781</v>
      </c>
      <c r="C97" s="6" t="s">
        <v>782</v>
      </c>
      <c r="D97" s="6" t="s">
        <v>783</v>
      </c>
      <c r="E97" s="6" t="s">
        <v>742</v>
      </c>
      <c r="F97" s="18" t="str">
        <f>IFERROR(VLOOKUP(B97,Invoices!$L$2:$M$413,2,FALSE),"")</f>
        <v/>
      </c>
      <c r="G97" s="18" t="str">
        <f>IFERROR(VLOOKUP(B97,Invoices!$N$2:$O$412,2,FALSE),"")</f>
        <v/>
      </c>
      <c r="H97" s="18" t="str">
        <f>IFERROR(VLOOKUP($B97,Invoices!$P$2:$Q$412,2,FALSE),"")</f>
        <v/>
      </c>
      <c r="I97" s="18" t="str">
        <f>IFERROR(VLOOKUP($B97,Invoices!$R$2:$S$412,2,FALSE),"")</f>
        <v/>
      </c>
      <c r="J97" s="18" t="str">
        <f>IFERROR(VLOOKUP($B97,Invoices!$T$2:$U$412,2,FALSE),"")</f>
        <v/>
      </c>
      <c r="K97" s="18" t="str">
        <f>IFERROR(VLOOKUP($B97,Invoices!$V$2:$W$412,2,FALSE),"")</f>
        <v/>
      </c>
      <c r="L97" s="18" t="str">
        <f>IFERROR(VLOOKUP($B97,Invoices!$X$2:$Y$412,2,FALSE),"")</f>
        <v/>
      </c>
      <c r="M97" s="18" t="str">
        <f>IFERROR(VLOOKUP($B97,Invoices!$Z$2:$AA$412,2,FALSE),"")</f>
        <v/>
      </c>
      <c r="N97" s="18" t="str">
        <f>IFERROR(VLOOKUP($B97,Invoices!$AB$2:$AC$412,2,FALSE),"")</f>
        <v/>
      </c>
      <c r="O97" s="18" t="str">
        <f>IFERROR(VLOOKUP($B97,Invoices!$AD$2:$AE$412,2,FALSE),"")</f>
        <v/>
      </c>
      <c r="P97" s="18" t="str">
        <f>IFERROR(VLOOKUP($B97,Invoices!$AF$2:$AG$412,2,FALSE),"")</f>
        <v/>
      </c>
      <c r="Q97" s="18" t="str">
        <f>IFERROR(VLOOKUP($B97,Invoices!$AH$2:$AI$412,2,FALSE),"")</f>
        <v/>
      </c>
      <c r="R97" s="18" t="str">
        <f>IFERROR(VLOOKUP($B97,Invoices!$AJ$2:$AK$412,2,FALSE),"")</f>
        <v/>
      </c>
      <c r="S97" s="18" t="str">
        <f>IFERROR(VLOOKUP($B97,Invoices!$AL$2:$AM$412,2,FALSE),"")</f>
        <v/>
      </c>
      <c r="T97" s="18" t="str">
        <f>IFERROR(VLOOKUP($B97,Invoices!$AN$2:$AO$412,2,FALSE),"")</f>
        <v/>
      </c>
      <c r="U97" s="18" t="str" cm="1">
        <f t="array" ref="U97">IFERROR(INDEX(F97:T97, 1, MATCH(TRUE, ISNUMBER(F97:T97), 0)), "0.0")</f>
        <v>0.0</v>
      </c>
    </row>
    <row r="98" spans="1:21" ht="13" x14ac:dyDescent="0.15">
      <c r="A98" s="14" t="s">
        <v>6130</v>
      </c>
      <c r="B98" s="6" t="s">
        <v>784</v>
      </c>
      <c r="C98" s="6" t="s">
        <v>785</v>
      </c>
      <c r="D98" s="6" t="s">
        <v>749</v>
      </c>
      <c r="E98" s="6" t="s">
        <v>750</v>
      </c>
      <c r="F98" s="18" t="str">
        <f>IFERROR(VLOOKUP(B98,Invoices!$L$2:$M$413,2,FALSE),"")</f>
        <v/>
      </c>
      <c r="G98" s="18" t="str">
        <f>IFERROR(VLOOKUP(B98,Invoices!$N$2:$O$412,2,FALSE),"")</f>
        <v/>
      </c>
      <c r="H98" s="18" t="str">
        <f>IFERROR(VLOOKUP($B98,Invoices!$P$2:$Q$412,2,FALSE),"")</f>
        <v/>
      </c>
      <c r="I98" s="18" t="str">
        <f>IFERROR(VLOOKUP($B98,Invoices!$R$2:$S$412,2,FALSE),"")</f>
        <v/>
      </c>
      <c r="J98" s="18" t="str">
        <f>IFERROR(VLOOKUP($B98,Invoices!$T$2:$U$412,2,FALSE),"")</f>
        <v/>
      </c>
      <c r="K98" s="18" t="str">
        <f>IFERROR(VLOOKUP($B98,Invoices!$V$2:$W$412,2,FALSE),"")</f>
        <v/>
      </c>
      <c r="L98" s="18" t="str">
        <f>IFERROR(VLOOKUP($B98,Invoices!$X$2:$Y$412,2,FALSE),"")</f>
        <v/>
      </c>
      <c r="M98" s="18" t="str">
        <f>IFERROR(VLOOKUP($B98,Invoices!$Z$2:$AA$412,2,FALSE),"")</f>
        <v/>
      </c>
      <c r="N98" s="18" t="str">
        <f>IFERROR(VLOOKUP($B98,Invoices!$AB$2:$AC$412,2,FALSE),"")</f>
        <v/>
      </c>
      <c r="O98" s="18" t="str">
        <f>IFERROR(VLOOKUP($B98,Invoices!$AD$2:$AE$412,2,FALSE),"")</f>
        <v/>
      </c>
      <c r="P98" s="18" t="str">
        <f>IFERROR(VLOOKUP($B98,Invoices!$AF$2:$AG$412,2,FALSE),"")</f>
        <v/>
      </c>
      <c r="Q98" s="18" t="str">
        <f>IFERROR(VLOOKUP($B98,Invoices!$AH$2:$AI$412,2,FALSE),"")</f>
        <v/>
      </c>
      <c r="R98" s="18" t="str">
        <f>IFERROR(VLOOKUP($B98,Invoices!$AJ$2:$AK$412,2,FALSE),"")</f>
        <v/>
      </c>
      <c r="S98" s="18" t="str">
        <f>IFERROR(VLOOKUP($B98,Invoices!$AL$2:$AM$412,2,FALSE),"")</f>
        <v/>
      </c>
      <c r="T98" s="18" t="str">
        <f>IFERROR(VLOOKUP($B98,Invoices!$AN$2:$AO$412,2,FALSE),"")</f>
        <v/>
      </c>
      <c r="U98" s="18" t="str" cm="1">
        <f t="array" ref="U98">IFERROR(INDEX(F98:T98, 1, MATCH(TRUE, ISNUMBER(F98:T98), 0)), "0.0")</f>
        <v>0.0</v>
      </c>
    </row>
    <row r="99" spans="1:21" ht="13" x14ac:dyDescent="0.15">
      <c r="A99" s="14" t="s">
        <v>6131</v>
      </c>
      <c r="B99" s="6" t="s">
        <v>786</v>
      </c>
      <c r="C99" s="6" t="s">
        <v>787</v>
      </c>
      <c r="D99" s="6" t="s">
        <v>629</v>
      </c>
      <c r="E99" s="6" t="s">
        <v>630</v>
      </c>
      <c r="F99" s="18" t="str">
        <f>IFERROR(VLOOKUP(B99,Invoices!$L$2:$M$413,2,FALSE),"")</f>
        <v/>
      </c>
      <c r="G99" s="18" t="str">
        <f>IFERROR(VLOOKUP(B99,Invoices!$N$2:$O$412,2,FALSE),"")</f>
        <v/>
      </c>
      <c r="H99" s="18" t="str">
        <f>IFERROR(VLOOKUP($B99,Invoices!$P$2:$Q$412,2,FALSE),"")</f>
        <v/>
      </c>
      <c r="I99" s="18" t="str">
        <f>IFERROR(VLOOKUP($B99,Invoices!$R$2:$S$412,2,FALSE),"")</f>
        <v/>
      </c>
      <c r="J99" s="18" t="str">
        <f>IFERROR(VLOOKUP($B99,Invoices!$T$2:$U$412,2,FALSE),"")</f>
        <v/>
      </c>
      <c r="K99" s="18" t="str">
        <f>IFERROR(VLOOKUP($B99,Invoices!$V$2:$W$412,2,FALSE),"")</f>
        <v/>
      </c>
      <c r="L99" s="18" t="str">
        <f>IFERROR(VLOOKUP($B99,Invoices!$X$2:$Y$412,2,FALSE),"")</f>
        <v/>
      </c>
      <c r="M99" s="18" t="str">
        <f>IFERROR(VLOOKUP($B99,Invoices!$Z$2:$AA$412,2,FALSE),"")</f>
        <v/>
      </c>
      <c r="N99" s="18" t="str">
        <f>IFERROR(VLOOKUP($B99,Invoices!$AB$2:$AC$412,2,FALSE),"")</f>
        <v/>
      </c>
      <c r="O99" s="18" t="str">
        <f>IFERROR(VLOOKUP($B99,Invoices!$AD$2:$AE$412,2,FALSE),"")</f>
        <v/>
      </c>
      <c r="P99" s="18" t="str">
        <f>IFERROR(VLOOKUP($B99,Invoices!$AF$2:$AG$412,2,FALSE),"")</f>
        <v/>
      </c>
      <c r="Q99" s="18" t="str">
        <f>IFERROR(VLOOKUP($B99,Invoices!$AH$2:$AI$412,2,FALSE),"")</f>
        <v/>
      </c>
      <c r="R99" s="18" t="str">
        <f>IFERROR(VLOOKUP($B99,Invoices!$AJ$2:$AK$412,2,FALSE),"")</f>
        <v/>
      </c>
      <c r="S99" s="18" t="str">
        <f>IFERROR(VLOOKUP($B99,Invoices!$AL$2:$AM$412,2,FALSE),"")</f>
        <v/>
      </c>
      <c r="T99" s="18" t="str">
        <f>IFERROR(VLOOKUP($B99,Invoices!$AN$2:$AO$412,2,FALSE),"")</f>
        <v/>
      </c>
      <c r="U99" s="18" t="str" cm="1">
        <f t="array" ref="U99">IFERROR(INDEX(F99:T99, 1, MATCH(TRUE, ISNUMBER(F99:T99), 0)), "0.0")</f>
        <v>0.0</v>
      </c>
    </row>
    <row r="100" spans="1:21" ht="13" x14ac:dyDescent="0.15">
      <c r="A100" s="14" t="s">
        <v>6132</v>
      </c>
      <c r="B100" s="6" t="s">
        <v>788</v>
      </c>
      <c r="D100" s="6" t="s">
        <v>595</v>
      </c>
      <c r="E100" s="6" t="s">
        <v>596</v>
      </c>
      <c r="F100" s="18" t="str">
        <f>IFERROR(VLOOKUP(B100,Invoices!$L$2:$M$413,2,FALSE),"")</f>
        <v/>
      </c>
      <c r="G100" s="18" t="str">
        <f>IFERROR(VLOOKUP(B100,Invoices!$N$2:$O$412,2,FALSE),"")</f>
        <v/>
      </c>
      <c r="H100" s="18" t="str">
        <f>IFERROR(VLOOKUP($B100,Invoices!$P$2:$Q$412,2,FALSE),"")</f>
        <v/>
      </c>
      <c r="I100" s="18" t="str">
        <f>IFERROR(VLOOKUP($B100,Invoices!$R$2:$S$412,2,FALSE),"")</f>
        <v/>
      </c>
      <c r="J100" s="18" t="str">
        <f>IFERROR(VLOOKUP($B100,Invoices!$T$2:$U$412,2,FALSE),"")</f>
        <v/>
      </c>
      <c r="K100" s="18" t="str">
        <f>IFERROR(VLOOKUP($B100,Invoices!$V$2:$W$412,2,FALSE),"")</f>
        <v/>
      </c>
      <c r="L100" s="18" t="str">
        <f>IFERROR(VLOOKUP($B100,Invoices!$X$2:$Y$412,2,FALSE),"")</f>
        <v/>
      </c>
      <c r="M100" s="18">
        <f>IFERROR(VLOOKUP($B100,Invoices!$Z$2:$AA$412,2,FALSE),"")</f>
        <v>0.99</v>
      </c>
      <c r="N100" s="18" t="str">
        <f>IFERROR(VLOOKUP($B100,Invoices!$AB$2:$AC$412,2,FALSE),"")</f>
        <v/>
      </c>
      <c r="O100" s="18" t="str">
        <f>IFERROR(VLOOKUP($B100,Invoices!$AD$2:$AE$412,2,FALSE),"")</f>
        <v/>
      </c>
      <c r="P100" s="18" t="str">
        <f>IFERROR(VLOOKUP($B100,Invoices!$AF$2:$AG$412,2,FALSE),"")</f>
        <v/>
      </c>
      <c r="Q100" s="18" t="str">
        <f>IFERROR(VLOOKUP($B100,Invoices!$AH$2:$AI$412,2,FALSE),"")</f>
        <v/>
      </c>
      <c r="R100" s="18" t="str">
        <f>IFERROR(VLOOKUP($B100,Invoices!$AJ$2:$AK$412,2,FALSE),"")</f>
        <v/>
      </c>
      <c r="S100" s="18" t="str">
        <f>IFERROR(VLOOKUP($B100,Invoices!$AL$2:$AM$412,2,FALSE),"")</f>
        <v/>
      </c>
      <c r="T100" s="18" t="str">
        <f>IFERROR(VLOOKUP($B100,Invoices!$AN$2:$AO$412,2,FALSE),"")</f>
        <v/>
      </c>
      <c r="U100" s="18" cm="1">
        <f t="array" ref="U100">IFERROR(INDEX(F100:T100, 1, MATCH(TRUE, ISNUMBER(F100:T100), 0)), "0.0")</f>
        <v>0.99</v>
      </c>
    </row>
    <row r="101" spans="1:21" ht="13" x14ac:dyDescent="0.15">
      <c r="A101" s="14" t="s">
        <v>6133</v>
      </c>
      <c r="B101" s="6" t="s">
        <v>789</v>
      </c>
      <c r="D101" s="6" t="s">
        <v>517</v>
      </c>
      <c r="E101" s="6" t="s">
        <v>518</v>
      </c>
      <c r="F101" s="18" t="str">
        <f>IFERROR(VLOOKUP(B101,Invoices!$L$2:$M$413,2,FALSE),"")</f>
        <v/>
      </c>
      <c r="G101" s="18" t="str">
        <f>IFERROR(VLOOKUP(B101,Invoices!$N$2:$O$412,2,FALSE),"")</f>
        <v/>
      </c>
      <c r="H101" s="18" t="str">
        <f>IFERROR(VLOOKUP($B101,Invoices!$P$2:$Q$412,2,FALSE),"")</f>
        <v/>
      </c>
      <c r="I101" s="18" t="str">
        <f>IFERROR(VLOOKUP($B101,Invoices!$R$2:$S$412,2,FALSE),"")</f>
        <v/>
      </c>
      <c r="J101" s="18" t="str">
        <f>IFERROR(VLOOKUP($B101,Invoices!$T$2:$U$412,2,FALSE),"")</f>
        <v/>
      </c>
      <c r="K101" s="18" t="str">
        <f>IFERROR(VLOOKUP($B101,Invoices!$V$2:$W$412,2,FALSE),"")</f>
        <v/>
      </c>
      <c r="L101" s="18" t="str">
        <f>IFERROR(VLOOKUP($B101,Invoices!$X$2:$Y$412,2,FALSE),"")</f>
        <v/>
      </c>
      <c r="M101" s="18" t="str">
        <f>IFERROR(VLOOKUP($B101,Invoices!$Z$2:$AA$412,2,FALSE),"")</f>
        <v/>
      </c>
      <c r="N101" s="18" t="str">
        <f>IFERROR(VLOOKUP($B101,Invoices!$AB$2:$AC$412,2,FALSE),"")</f>
        <v/>
      </c>
      <c r="O101" s="18" t="str">
        <f>IFERROR(VLOOKUP($B101,Invoices!$AD$2:$AE$412,2,FALSE),"")</f>
        <v/>
      </c>
      <c r="P101" s="18" t="str">
        <f>IFERROR(VLOOKUP($B101,Invoices!$AF$2:$AG$412,2,FALSE),"")</f>
        <v/>
      </c>
      <c r="Q101" s="18" t="str">
        <f>IFERROR(VLOOKUP($B101,Invoices!$AH$2:$AI$412,2,FALSE),"")</f>
        <v/>
      </c>
      <c r="R101" s="18" t="str">
        <f>IFERROR(VLOOKUP($B101,Invoices!$AJ$2:$AK$412,2,FALSE),"")</f>
        <v/>
      </c>
      <c r="S101" s="18" t="str">
        <f>IFERROR(VLOOKUP($B101,Invoices!$AL$2:$AM$412,2,FALSE),"")</f>
        <v/>
      </c>
      <c r="T101" s="18" t="str">
        <f>IFERROR(VLOOKUP($B101,Invoices!$AN$2:$AO$412,2,FALSE),"")</f>
        <v/>
      </c>
      <c r="U101" s="18" t="str" cm="1">
        <f t="array" ref="U101">IFERROR(INDEX(F101:T101, 1, MATCH(TRUE, ISNUMBER(F101:T101), 0)), "0.0")</f>
        <v>0.0</v>
      </c>
    </row>
    <row r="102" spans="1:21" ht="13" x14ac:dyDescent="0.15">
      <c r="A102" s="14" t="s">
        <v>6134</v>
      </c>
      <c r="B102" s="6" t="s">
        <v>790</v>
      </c>
      <c r="C102" s="6" t="s">
        <v>791</v>
      </c>
      <c r="D102" s="6" t="s">
        <v>792</v>
      </c>
      <c r="E102" s="6" t="s">
        <v>793</v>
      </c>
      <c r="F102" s="18">
        <f>IFERROR(VLOOKUP(B102,Invoices!$L$2:$M$413,2,FALSE),"")</f>
        <v>0.99</v>
      </c>
      <c r="G102" s="18" t="str">
        <f>IFERROR(VLOOKUP(B102,Invoices!$N$2:$O$412,2,FALSE),"")</f>
        <v/>
      </c>
      <c r="H102" s="18" t="str">
        <f>IFERROR(VLOOKUP($B102,Invoices!$P$2:$Q$412,2,FALSE),"")</f>
        <v/>
      </c>
      <c r="I102" s="18" t="str">
        <f>IFERROR(VLOOKUP($B102,Invoices!$R$2:$S$412,2,FALSE),"")</f>
        <v/>
      </c>
      <c r="J102" s="18" t="str">
        <f>IFERROR(VLOOKUP($B102,Invoices!$T$2:$U$412,2,FALSE),"")</f>
        <v/>
      </c>
      <c r="K102" s="18" t="str">
        <f>IFERROR(VLOOKUP($B102,Invoices!$V$2:$W$412,2,FALSE),"")</f>
        <v/>
      </c>
      <c r="L102" s="18" t="str">
        <f>IFERROR(VLOOKUP($B102,Invoices!$X$2:$Y$412,2,FALSE),"")</f>
        <v/>
      </c>
      <c r="M102" s="18" t="str">
        <f>IFERROR(VLOOKUP($B102,Invoices!$Z$2:$AA$412,2,FALSE),"")</f>
        <v/>
      </c>
      <c r="N102" s="18" t="str">
        <f>IFERROR(VLOOKUP($B102,Invoices!$AB$2:$AC$412,2,FALSE),"")</f>
        <v/>
      </c>
      <c r="O102" s="18" t="str">
        <f>IFERROR(VLOOKUP($B102,Invoices!$AD$2:$AE$412,2,FALSE),"")</f>
        <v/>
      </c>
      <c r="P102" s="18" t="str">
        <f>IFERROR(VLOOKUP($B102,Invoices!$AF$2:$AG$412,2,FALSE),"")</f>
        <v/>
      </c>
      <c r="Q102" s="18" t="str">
        <f>IFERROR(VLOOKUP($B102,Invoices!$AH$2:$AI$412,2,FALSE),"")</f>
        <v/>
      </c>
      <c r="R102" s="18">
        <f>IFERROR(VLOOKUP($B102,Invoices!$AJ$2:$AK$412,2,FALSE),"")</f>
        <v>0.99</v>
      </c>
      <c r="S102" s="18" t="str">
        <f>IFERROR(VLOOKUP($B102,Invoices!$AL$2:$AM$412,2,FALSE),"")</f>
        <v/>
      </c>
      <c r="T102" s="18" t="str">
        <f>IFERROR(VLOOKUP($B102,Invoices!$AN$2:$AO$412,2,FALSE),"")</f>
        <v/>
      </c>
      <c r="U102" s="18" cm="1">
        <f t="array" ref="U102">IFERROR(INDEX(F102:T102, 1, MATCH(TRUE, ISNUMBER(F102:T102), 0)), "0.0")</f>
        <v>0.99</v>
      </c>
    </row>
    <row r="103" spans="1:21" ht="13" x14ac:dyDescent="0.15">
      <c r="A103" s="14" t="s">
        <v>6135</v>
      </c>
      <c r="B103" s="6" t="s">
        <v>794</v>
      </c>
      <c r="C103" s="6" t="s">
        <v>795</v>
      </c>
      <c r="D103" s="6" t="s">
        <v>796</v>
      </c>
      <c r="E103" s="6" t="s">
        <v>797</v>
      </c>
      <c r="F103" s="18" t="str">
        <f>IFERROR(VLOOKUP(B103,Invoices!$L$2:$M$413,2,FALSE),"")</f>
        <v/>
      </c>
      <c r="G103" s="18">
        <f>IFERROR(VLOOKUP(B103,Invoices!$N$2:$O$412,2,FALSE),"")</f>
        <v>0.99</v>
      </c>
      <c r="H103" s="18" t="str">
        <f>IFERROR(VLOOKUP($B103,Invoices!$P$2:$Q$412,2,FALSE),"")</f>
        <v/>
      </c>
      <c r="I103" s="18" t="str">
        <f>IFERROR(VLOOKUP($B103,Invoices!$R$2:$S$412,2,FALSE),"")</f>
        <v/>
      </c>
      <c r="J103" s="18" t="str">
        <f>IFERROR(VLOOKUP($B103,Invoices!$T$2:$U$412,2,FALSE),"")</f>
        <v/>
      </c>
      <c r="K103" s="18" t="str">
        <f>IFERROR(VLOOKUP($B103,Invoices!$V$2:$W$412,2,FALSE),"")</f>
        <v/>
      </c>
      <c r="L103" s="18" t="str">
        <f>IFERROR(VLOOKUP($B103,Invoices!$X$2:$Y$412,2,FALSE),"")</f>
        <v/>
      </c>
      <c r="M103" s="18" t="str">
        <f>IFERROR(VLOOKUP($B103,Invoices!$Z$2:$AA$412,2,FALSE),"")</f>
        <v/>
      </c>
      <c r="N103" s="18" t="str">
        <f>IFERROR(VLOOKUP($B103,Invoices!$AB$2:$AC$412,2,FALSE),"")</f>
        <v/>
      </c>
      <c r="O103" s="18" t="str">
        <f>IFERROR(VLOOKUP($B103,Invoices!$AD$2:$AE$412,2,FALSE),"")</f>
        <v/>
      </c>
      <c r="P103" s="18" t="str">
        <f>IFERROR(VLOOKUP($B103,Invoices!$AF$2:$AG$412,2,FALSE),"")</f>
        <v/>
      </c>
      <c r="Q103" s="18" t="str">
        <f>IFERROR(VLOOKUP($B103,Invoices!$AH$2:$AI$412,2,FALSE),"")</f>
        <v/>
      </c>
      <c r="R103" s="18" t="str">
        <f>IFERROR(VLOOKUP($B103,Invoices!$AJ$2:$AK$412,2,FALSE),"")</f>
        <v/>
      </c>
      <c r="S103" s="18" t="str">
        <f>IFERROR(VLOOKUP($B103,Invoices!$AL$2:$AM$412,2,FALSE),"")</f>
        <v/>
      </c>
      <c r="T103" s="18" t="str">
        <f>IFERROR(VLOOKUP($B103,Invoices!$AN$2:$AO$412,2,FALSE),"")</f>
        <v/>
      </c>
      <c r="U103" s="18" cm="1">
        <f t="array" ref="U103">IFERROR(INDEX(F103:T103, 1, MATCH(TRUE, ISNUMBER(F103:T103), 0)), "0.0")</f>
        <v>0.99</v>
      </c>
    </row>
    <row r="104" spans="1:21" ht="13" x14ac:dyDescent="0.15">
      <c r="A104" s="14" t="s">
        <v>6136</v>
      </c>
      <c r="B104" s="6" t="s">
        <v>798</v>
      </c>
      <c r="C104" s="6" t="s">
        <v>799</v>
      </c>
      <c r="D104" s="6" t="s">
        <v>800</v>
      </c>
      <c r="E104" s="6" t="s">
        <v>758</v>
      </c>
      <c r="F104" s="18" t="str">
        <f>IFERROR(VLOOKUP(B104,Invoices!$L$2:$M$413,2,FALSE),"")</f>
        <v/>
      </c>
      <c r="G104" s="18" t="str">
        <f>IFERROR(VLOOKUP(B104,Invoices!$N$2:$O$412,2,FALSE),"")</f>
        <v/>
      </c>
      <c r="H104" s="18" t="str">
        <f>IFERROR(VLOOKUP($B104,Invoices!$P$2:$Q$412,2,FALSE),"")</f>
        <v/>
      </c>
      <c r="I104" s="18" t="str">
        <f>IFERROR(VLOOKUP($B104,Invoices!$R$2:$S$412,2,FALSE),"")</f>
        <v/>
      </c>
      <c r="J104" s="18" t="str">
        <f>IFERROR(VLOOKUP($B104,Invoices!$T$2:$U$412,2,FALSE),"")</f>
        <v/>
      </c>
      <c r="K104" s="18" t="str">
        <f>IFERROR(VLOOKUP($B104,Invoices!$V$2:$W$412,2,FALSE),"")</f>
        <v/>
      </c>
      <c r="L104" s="18" t="str">
        <f>IFERROR(VLOOKUP($B104,Invoices!$X$2:$Y$412,2,FALSE),"")</f>
        <v/>
      </c>
      <c r="M104" s="18" t="str">
        <f>IFERROR(VLOOKUP($B104,Invoices!$Z$2:$AA$412,2,FALSE),"")</f>
        <v/>
      </c>
      <c r="N104" s="18" t="str">
        <f>IFERROR(VLOOKUP($B104,Invoices!$AB$2:$AC$412,2,FALSE),"")</f>
        <v/>
      </c>
      <c r="O104" s="18" t="str">
        <f>IFERROR(VLOOKUP($B104,Invoices!$AD$2:$AE$412,2,FALSE),"")</f>
        <v/>
      </c>
      <c r="P104" s="18" t="str">
        <f>IFERROR(VLOOKUP($B104,Invoices!$AF$2:$AG$412,2,FALSE),"")</f>
        <v/>
      </c>
      <c r="Q104" s="18" t="str">
        <f>IFERROR(VLOOKUP($B104,Invoices!$AH$2:$AI$412,2,FALSE),"")</f>
        <v/>
      </c>
      <c r="R104" s="18" t="str">
        <f>IFERROR(VLOOKUP($B104,Invoices!$AJ$2:$AK$412,2,FALSE),"")</f>
        <v/>
      </c>
      <c r="S104" s="18" t="str">
        <f>IFERROR(VLOOKUP($B104,Invoices!$AL$2:$AM$412,2,FALSE),"")</f>
        <v/>
      </c>
      <c r="T104" s="18" t="str">
        <f>IFERROR(VLOOKUP($B104,Invoices!$AN$2:$AO$412,2,FALSE),"")</f>
        <v/>
      </c>
      <c r="U104" s="18" t="str" cm="1">
        <f t="array" ref="U104">IFERROR(INDEX(F104:T104, 1, MATCH(TRUE, ISNUMBER(F104:T104), 0)), "0.0")</f>
        <v>0.0</v>
      </c>
    </row>
    <row r="105" spans="1:21" ht="13" x14ac:dyDescent="0.15">
      <c r="A105" s="14" t="s">
        <v>6137</v>
      </c>
      <c r="B105" s="6" t="s">
        <v>801</v>
      </c>
      <c r="D105" s="6" t="s">
        <v>620</v>
      </c>
      <c r="E105" s="6" t="s">
        <v>574</v>
      </c>
      <c r="F105" s="18" t="str">
        <f>IFERROR(VLOOKUP(B105,Invoices!$L$2:$M$413,2,FALSE),"")</f>
        <v/>
      </c>
      <c r="G105" s="18" t="str">
        <f>IFERROR(VLOOKUP(B105,Invoices!$N$2:$O$412,2,FALSE),"")</f>
        <v/>
      </c>
      <c r="H105" s="18" t="str">
        <f>IFERROR(VLOOKUP($B105,Invoices!$P$2:$Q$412,2,FALSE),"")</f>
        <v/>
      </c>
      <c r="I105" s="18" t="str">
        <f>IFERROR(VLOOKUP($B105,Invoices!$R$2:$S$412,2,FALSE),"")</f>
        <v/>
      </c>
      <c r="J105" s="18" t="str">
        <f>IFERROR(VLOOKUP($B105,Invoices!$T$2:$U$412,2,FALSE),"")</f>
        <v/>
      </c>
      <c r="K105" s="18" t="str">
        <f>IFERROR(VLOOKUP($B105,Invoices!$V$2:$W$412,2,FALSE),"")</f>
        <v/>
      </c>
      <c r="L105" s="18" t="str">
        <f>IFERROR(VLOOKUP($B105,Invoices!$X$2:$Y$412,2,FALSE),"")</f>
        <v/>
      </c>
      <c r="M105" s="18" t="str">
        <f>IFERROR(VLOOKUP($B105,Invoices!$Z$2:$AA$412,2,FALSE),"")</f>
        <v/>
      </c>
      <c r="N105" s="18" t="str">
        <f>IFERROR(VLOOKUP($B105,Invoices!$AB$2:$AC$412,2,FALSE),"")</f>
        <v/>
      </c>
      <c r="O105" s="18" t="str">
        <f>IFERROR(VLOOKUP($B105,Invoices!$AD$2:$AE$412,2,FALSE),"")</f>
        <v/>
      </c>
      <c r="P105" s="18" t="str">
        <f>IFERROR(VLOOKUP($B105,Invoices!$AF$2:$AG$412,2,FALSE),"")</f>
        <v/>
      </c>
      <c r="Q105" s="18" t="str">
        <f>IFERROR(VLOOKUP($B105,Invoices!$AH$2:$AI$412,2,FALSE),"")</f>
        <v/>
      </c>
      <c r="R105" s="18" t="str">
        <f>IFERROR(VLOOKUP($B105,Invoices!$AJ$2:$AK$412,2,FALSE),"")</f>
        <v/>
      </c>
      <c r="S105" s="18" t="str">
        <f>IFERROR(VLOOKUP($B105,Invoices!$AL$2:$AM$412,2,FALSE),"")</f>
        <v/>
      </c>
      <c r="T105" s="18" t="str">
        <f>IFERROR(VLOOKUP($B105,Invoices!$AN$2:$AO$412,2,FALSE),"")</f>
        <v/>
      </c>
      <c r="U105" s="18" t="str" cm="1">
        <f t="array" ref="U105">IFERROR(INDEX(F105:T105, 1, MATCH(TRUE, ISNUMBER(F105:T105), 0)), "0.0")</f>
        <v>0.0</v>
      </c>
    </row>
    <row r="106" spans="1:21" ht="13" x14ac:dyDescent="0.15">
      <c r="A106" s="14" t="s">
        <v>6138</v>
      </c>
      <c r="B106" s="6" t="s">
        <v>802</v>
      </c>
      <c r="C106" s="6" t="s">
        <v>677</v>
      </c>
      <c r="D106" s="6" t="s">
        <v>676</v>
      </c>
      <c r="E106" s="6" t="s">
        <v>677</v>
      </c>
      <c r="F106" s="18" t="str">
        <f>IFERROR(VLOOKUP(B106,Invoices!$L$2:$M$413,2,FALSE),"")</f>
        <v/>
      </c>
      <c r="G106" s="18">
        <f>IFERROR(VLOOKUP(B106,Invoices!$N$2:$O$412,2,FALSE),"")</f>
        <v>0.99</v>
      </c>
      <c r="H106" s="18" t="str">
        <f>IFERROR(VLOOKUP($B106,Invoices!$P$2:$Q$412,2,FALSE),"")</f>
        <v/>
      </c>
      <c r="I106" s="18" t="str">
        <f>IFERROR(VLOOKUP($B106,Invoices!$R$2:$S$412,2,FALSE),"")</f>
        <v/>
      </c>
      <c r="J106" s="18" t="str">
        <f>IFERROR(VLOOKUP($B106,Invoices!$T$2:$U$412,2,FALSE),"")</f>
        <v/>
      </c>
      <c r="K106" s="18" t="str">
        <f>IFERROR(VLOOKUP($B106,Invoices!$V$2:$W$412,2,FALSE),"")</f>
        <v/>
      </c>
      <c r="L106" s="18" t="str">
        <f>IFERROR(VLOOKUP($B106,Invoices!$X$2:$Y$412,2,FALSE),"")</f>
        <v/>
      </c>
      <c r="M106" s="18" t="str">
        <f>IFERROR(VLOOKUP($B106,Invoices!$Z$2:$AA$412,2,FALSE),"")</f>
        <v/>
      </c>
      <c r="N106" s="18">
        <f>IFERROR(VLOOKUP($B106,Invoices!$AB$2:$AC$412,2,FALSE),"")</f>
        <v>0.99</v>
      </c>
      <c r="O106" s="18" t="str">
        <f>IFERROR(VLOOKUP($B106,Invoices!$AD$2:$AE$412,2,FALSE),"")</f>
        <v/>
      </c>
      <c r="P106" s="18" t="str">
        <f>IFERROR(VLOOKUP($B106,Invoices!$AF$2:$AG$412,2,FALSE),"")</f>
        <v/>
      </c>
      <c r="Q106" s="18" t="str">
        <f>IFERROR(VLOOKUP($B106,Invoices!$AH$2:$AI$412,2,FALSE),"")</f>
        <v/>
      </c>
      <c r="R106" s="18" t="str">
        <f>IFERROR(VLOOKUP($B106,Invoices!$AJ$2:$AK$412,2,FALSE),"")</f>
        <v/>
      </c>
      <c r="S106" s="18" t="str">
        <f>IFERROR(VLOOKUP($B106,Invoices!$AL$2:$AM$412,2,FALSE),"")</f>
        <v/>
      </c>
      <c r="T106" s="18" t="str">
        <f>IFERROR(VLOOKUP($B106,Invoices!$AN$2:$AO$412,2,FALSE),"")</f>
        <v/>
      </c>
      <c r="U106" s="18" cm="1">
        <f t="array" ref="U106">IFERROR(INDEX(F106:T106, 1, MATCH(TRUE, ISNUMBER(F106:T106), 0)), "0.0")</f>
        <v>0.99</v>
      </c>
    </row>
    <row r="107" spans="1:21" ht="13" x14ac:dyDescent="0.15">
      <c r="A107" s="14" t="s">
        <v>6139</v>
      </c>
      <c r="B107" s="6" t="s">
        <v>550</v>
      </c>
      <c r="C107" s="6" t="s">
        <v>549</v>
      </c>
      <c r="D107" s="6" t="s">
        <v>550</v>
      </c>
      <c r="E107" s="6" t="s">
        <v>551</v>
      </c>
      <c r="F107" s="18" t="str">
        <f>IFERROR(VLOOKUP(B107,Invoices!$L$2:$M$413,2,FALSE),"")</f>
        <v/>
      </c>
      <c r="G107" s="18" t="str">
        <f>IFERROR(VLOOKUP(B107,Invoices!$N$2:$O$412,2,FALSE),"")</f>
        <v/>
      </c>
      <c r="H107" s="18" t="str">
        <f>IFERROR(VLOOKUP($B107,Invoices!$P$2:$Q$412,2,FALSE),"")</f>
        <v/>
      </c>
      <c r="I107" s="18" t="str">
        <f>IFERROR(VLOOKUP($B107,Invoices!$R$2:$S$412,2,FALSE),"")</f>
        <v/>
      </c>
      <c r="J107" s="18" t="str">
        <f>IFERROR(VLOOKUP($B107,Invoices!$T$2:$U$412,2,FALSE),"")</f>
        <v/>
      </c>
      <c r="K107" s="18" t="str">
        <f>IFERROR(VLOOKUP($B107,Invoices!$V$2:$W$412,2,FALSE),"")</f>
        <v/>
      </c>
      <c r="L107" s="18" t="str">
        <f>IFERROR(VLOOKUP($B107,Invoices!$X$2:$Y$412,2,FALSE),"")</f>
        <v/>
      </c>
      <c r="M107" s="18" t="str">
        <f>IFERROR(VLOOKUP($B107,Invoices!$Z$2:$AA$412,2,FALSE),"")</f>
        <v/>
      </c>
      <c r="N107" s="18" t="str">
        <f>IFERROR(VLOOKUP($B107,Invoices!$AB$2:$AC$412,2,FALSE),"")</f>
        <v/>
      </c>
      <c r="O107" s="18" t="str">
        <f>IFERROR(VLOOKUP($B107,Invoices!$AD$2:$AE$412,2,FALSE),"")</f>
        <v/>
      </c>
      <c r="P107" s="18" t="str">
        <f>IFERROR(VLOOKUP($B107,Invoices!$AF$2:$AG$412,2,FALSE),"")</f>
        <v/>
      </c>
      <c r="Q107" s="18" t="str">
        <f>IFERROR(VLOOKUP($B107,Invoices!$AH$2:$AI$412,2,FALSE),"")</f>
        <v/>
      </c>
      <c r="R107" s="18" t="str">
        <f>IFERROR(VLOOKUP($B107,Invoices!$AJ$2:$AK$412,2,FALSE),"")</f>
        <v/>
      </c>
      <c r="S107" s="18" t="str">
        <f>IFERROR(VLOOKUP($B107,Invoices!$AL$2:$AM$412,2,FALSE),"")</f>
        <v/>
      </c>
      <c r="T107" s="18" t="str">
        <f>IFERROR(VLOOKUP($B107,Invoices!$AN$2:$AO$412,2,FALSE),"")</f>
        <v/>
      </c>
      <c r="U107" s="18" t="str" cm="1">
        <f t="array" ref="U107">IFERROR(INDEX(F107:T107, 1, MATCH(TRUE, ISNUMBER(F107:T107), 0)), "0.0")</f>
        <v>0.0</v>
      </c>
    </row>
    <row r="108" spans="1:21" ht="13" x14ac:dyDescent="0.15">
      <c r="A108" s="14" t="s">
        <v>6140</v>
      </c>
      <c r="B108" s="6" t="s">
        <v>803</v>
      </c>
      <c r="D108" s="6" t="s">
        <v>804</v>
      </c>
      <c r="E108" s="6" t="s">
        <v>677</v>
      </c>
      <c r="F108" s="18">
        <f>IFERROR(VLOOKUP(B108,Invoices!$L$2:$M$413,2,FALSE),"")</f>
        <v>0.99</v>
      </c>
      <c r="G108" s="18" t="str">
        <f>IFERROR(VLOOKUP(B108,Invoices!$N$2:$O$412,2,FALSE),"")</f>
        <v/>
      </c>
      <c r="H108" s="18" t="str">
        <f>IFERROR(VLOOKUP($B108,Invoices!$P$2:$Q$412,2,FALSE),"")</f>
        <v/>
      </c>
      <c r="I108" s="18" t="str">
        <f>IFERROR(VLOOKUP($B108,Invoices!$R$2:$S$412,2,FALSE),"")</f>
        <v/>
      </c>
      <c r="J108" s="18" t="str">
        <f>IFERROR(VLOOKUP($B108,Invoices!$T$2:$U$412,2,FALSE),"")</f>
        <v/>
      </c>
      <c r="K108" s="18" t="str">
        <f>IFERROR(VLOOKUP($B108,Invoices!$V$2:$W$412,2,FALSE),"")</f>
        <v/>
      </c>
      <c r="L108" s="18" t="str">
        <f>IFERROR(VLOOKUP($B108,Invoices!$X$2:$Y$412,2,FALSE),"")</f>
        <v/>
      </c>
      <c r="M108" s="18" t="str">
        <f>IFERROR(VLOOKUP($B108,Invoices!$Z$2:$AA$412,2,FALSE),"")</f>
        <v/>
      </c>
      <c r="N108" s="18" t="str">
        <f>IFERROR(VLOOKUP($B108,Invoices!$AB$2:$AC$412,2,FALSE),"")</f>
        <v/>
      </c>
      <c r="O108" s="18" t="str">
        <f>IFERROR(VLOOKUP($B108,Invoices!$AD$2:$AE$412,2,FALSE),"")</f>
        <v/>
      </c>
      <c r="P108" s="18">
        <f>IFERROR(VLOOKUP($B108,Invoices!$AF$2:$AG$412,2,FALSE),"")</f>
        <v>0.99</v>
      </c>
      <c r="Q108" s="18" t="str">
        <f>IFERROR(VLOOKUP($B108,Invoices!$AH$2:$AI$412,2,FALSE),"")</f>
        <v/>
      </c>
      <c r="R108" s="18" t="str">
        <f>IFERROR(VLOOKUP($B108,Invoices!$AJ$2:$AK$412,2,FALSE),"")</f>
        <v/>
      </c>
      <c r="S108" s="18" t="str">
        <f>IFERROR(VLOOKUP($B108,Invoices!$AL$2:$AM$412,2,FALSE),"")</f>
        <v/>
      </c>
      <c r="T108" s="18" t="str">
        <f>IFERROR(VLOOKUP($B108,Invoices!$AN$2:$AO$412,2,FALSE),"")</f>
        <v/>
      </c>
      <c r="U108" s="18" cm="1">
        <f t="array" ref="U108">IFERROR(INDEX(F108:T108, 1, MATCH(TRUE, ISNUMBER(F108:T108), 0)), "0.0")</f>
        <v>0.99</v>
      </c>
    </row>
    <row r="109" spans="1:21" ht="13" x14ac:dyDescent="0.15">
      <c r="A109" s="14" t="s">
        <v>6141</v>
      </c>
      <c r="B109" s="6" t="s">
        <v>803</v>
      </c>
      <c r="C109" s="6" t="s">
        <v>677</v>
      </c>
      <c r="D109" s="6" t="s">
        <v>676</v>
      </c>
      <c r="E109" s="6" t="s">
        <v>677</v>
      </c>
      <c r="F109" s="18">
        <f>IFERROR(VLOOKUP(B109,Invoices!$L$2:$M$413,2,FALSE),"")</f>
        <v>0.99</v>
      </c>
      <c r="G109" s="18" t="str">
        <f>IFERROR(VLOOKUP(B109,Invoices!$N$2:$O$412,2,FALSE),"")</f>
        <v/>
      </c>
      <c r="H109" s="18" t="str">
        <f>IFERROR(VLOOKUP($B109,Invoices!$P$2:$Q$412,2,FALSE),"")</f>
        <v/>
      </c>
      <c r="I109" s="18" t="str">
        <f>IFERROR(VLOOKUP($B109,Invoices!$R$2:$S$412,2,FALSE),"")</f>
        <v/>
      </c>
      <c r="J109" s="18" t="str">
        <f>IFERROR(VLOOKUP($B109,Invoices!$T$2:$U$412,2,FALSE),"")</f>
        <v/>
      </c>
      <c r="K109" s="18" t="str">
        <f>IFERROR(VLOOKUP($B109,Invoices!$V$2:$W$412,2,FALSE),"")</f>
        <v/>
      </c>
      <c r="L109" s="18" t="str">
        <f>IFERROR(VLOOKUP($B109,Invoices!$X$2:$Y$412,2,FALSE),"")</f>
        <v/>
      </c>
      <c r="M109" s="18" t="str">
        <f>IFERROR(VLOOKUP($B109,Invoices!$Z$2:$AA$412,2,FALSE),"")</f>
        <v/>
      </c>
      <c r="N109" s="18" t="str">
        <f>IFERROR(VLOOKUP($B109,Invoices!$AB$2:$AC$412,2,FALSE),"")</f>
        <v/>
      </c>
      <c r="O109" s="18" t="str">
        <f>IFERROR(VLOOKUP($B109,Invoices!$AD$2:$AE$412,2,FALSE),"")</f>
        <v/>
      </c>
      <c r="P109" s="18">
        <f>IFERROR(VLOOKUP($B109,Invoices!$AF$2:$AG$412,2,FALSE),"")</f>
        <v>0.99</v>
      </c>
      <c r="Q109" s="18" t="str">
        <f>IFERROR(VLOOKUP($B109,Invoices!$AH$2:$AI$412,2,FALSE),"")</f>
        <v/>
      </c>
      <c r="R109" s="18" t="str">
        <f>IFERROR(VLOOKUP($B109,Invoices!$AJ$2:$AK$412,2,FALSE),"")</f>
        <v/>
      </c>
      <c r="S109" s="18" t="str">
        <f>IFERROR(VLOOKUP($B109,Invoices!$AL$2:$AM$412,2,FALSE),"")</f>
        <v/>
      </c>
      <c r="T109" s="18" t="str">
        <f>IFERROR(VLOOKUP($B109,Invoices!$AN$2:$AO$412,2,FALSE),"")</f>
        <v/>
      </c>
      <c r="U109" s="18" cm="1">
        <f t="array" ref="U109">IFERROR(INDEX(F109:T109, 1, MATCH(TRUE, ISNUMBER(F109:T109), 0)), "0.0")</f>
        <v>0.99</v>
      </c>
    </row>
    <row r="110" spans="1:21" ht="13" x14ac:dyDescent="0.15">
      <c r="A110" s="14" t="s">
        <v>6142</v>
      </c>
      <c r="B110" s="6" t="s">
        <v>805</v>
      </c>
      <c r="D110" s="6" t="s">
        <v>620</v>
      </c>
      <c r="E110" s="6" t="s">
        <v>574</v>
      </c>
      <c r="F110" s="18">
        <f>IFERROR(VLOOKUP(B110,Invoices!$L$2:$M$413,2,FALSE),"")</f>
        <v>0.99</v>
      </c>
      <c r="G110" s="18" t="str">
        <f>IFERROR(VLOOKUP(B110,Invoices!$N$2:$O$412,2,FALSE),"")</f>
        <v/>
      </c>
      <c r="H110" s="18" t="str">
        <f>IFERROR(VLOOKUP($B110,Invoices!$P$2:$Q$412,2,FALSE),"")</f>
        <v/>
      </c>
      <c r="I110" s="18" t="str">
        <f>IFERROR(VLOOKUP($B110,Invoices!$R$2:$S$412,2,FALSE),"")</f>
        <v/>
      </c>
      <c r="J110" s="18" t="str">
        <f>IFERROR(VLOOKUP($B110,Invoices!$T$2:$U$412,2,FALSE),"")</f>
        <v/>
      </c>
      <c r="K110" s="18" t="str">
        <f>IFERROR(VLOOKUP($B110,Invoices!$V$2:$W$412,2,FALSE),"")</f>
        <v/>
      </c>
      <c r="L110" s="18" t="str">
        <f>IFERROR(VLOOKUP($B110,Invoices!$X$2:$Y$412,2,FALSE),"")</f>
        <v/>
      </c>
      <c r="M110" s="18" t="str">
        <f>IFERROR(VLOOKUP($B110,Invoices!$Z$2:$AA$412,2,FALSE),"")</f>
        <v/>
      </c>
      <c r="N110" s="18" t="str">
        <f>IFERROR(VLOOKUP($B110,Invoices!$AB$2:$AC$412,2,FALSE),"")</f>
        <v/>
      </c>
      <c r="O110" s="18" t="str">
        <f>IFERROR(VLOOKUP($B110,Invoices!$AD$2:$AE$412,2,FALSE),"")</f>
        <v/>
      </c>
      <c r="P110" s="18" t="str">
        <f>IFERROR(VLOOKUP($B110,Invoices!$AF$2:$AG$412,2,FALSE),"")</f>
        <v/>
      </c>
      <c r="Q110" s="18" t="str">
        <f>IFERROR(VLOOKUP($B110,Invoices!$AH$2:$AI$412,2,FALSE),"")</f>
        <v/>
      </c>
      <c r="R110" s="18">
        <f>IFERROR(VLOOKUP($B110,Invoices!$AJ$2:$AK$412,2,FALSE),"")</f>
        <v>0.99</v>
      </c>
      <c r="S110" s="18" t="str">
        <f>IFERROR(VLOOKUP($B110,Invoices!$AL$2:$AM$412,2,FALSE),"")</f>
        <v/>
      </c>
      <c r="T110" s="18" t="str">
        <f>IFERROR(VLOOKUP($B110,Invoices!$AN$2:$AO$412,2,FALSE),"")</f>
        <v/>
      </c>
      <c r="U110" s="18" cm="1">
        <f t="array" ref="U110">IFERROR(INDEX(F110:T110, 1, MATCH(TRUE, ISNUMBER(F110:T110), 0)), "0.0")</f>
        <v>0.99</v>
      </c>
    </row>
    <row r="111" spans="1:21" ht="13" x14ac:dyDescent="0.15">
      <c r="A111" s="14" t="s">
        <v>6143</v>
      </c>
      <c r="B111" s="6" t="s">
        <v>805</v>
      </c>
      <c r="C111" s="6" t="s">
        <v>806</v>
      </c>
      <c r="D111" s="6" t="s">
        <v>622</v>
      </c>
      <c r="E111" s="6" t="s">
        <v>574</v>
      </c>
      <c r="F111" s="18">
        <f>IFERROR(VLOOKUP(B111,Invoices!$L$2:$M$413,2,FALSE),"")</f>
        <v>0.99</v>
      </c>
      <c r="G111" s="18" t="str">
        <f>IFERROR(VLOOKUP(B111,Invoices!$N$2:$O$412,2,FALSE),"")</f>
        <v/>
      </c>
      <c r="H111" s="18" t="str">
        <f>IFERROR(VLOOKUP($B111,Invoices!$P$2:$Q$412,2,FALSE),"")</f>
        <v/>
      </c>
      <c r="I111" s="18" t="str">
        <f>IFERROR(VLOOKUP($B111,Invoices!$R$2:$S$412,2,FALSE),"")</f>
        <v/>
      </c>
      <c r="J111" s="18" t="str">
        <f>IFERROR(VLOOKUP($B111,Invoices!$T$2:$U$412,2,FALSE),"")</f>
        <v/>
      </c>
      <c r="K111" s="18" t="str">
        <f>IFERROR(VLOOKUP($B111,Invoices!$V$2:$W$412,2,FALSE),"")</f>
        <v/>
      </c>
      <c r="L111" s="18" t="str">
        <f>IFERROR(VLOOKUP($B111,Invoices!$X$2:$Y$412,2,FALSE),"")</f>
        <v/>
      </c>
      <c r="M111" s="18" t="str">
        <f>IFERROR(VLOOKUP($B111,Invoices!$Z$2:$AA$412,2,FALSE),"")</f>
        <v/>
      </c>
      <c r="N111" s="18" t="str">
        <f>IFERROR(VLOOKUP($B111,Invoices!$AB$2:$AC$412,2,FALSE),"")</f>
        <v/>
      </c>
      <c r="O111" s="18" t="str">
        <f>IFERROR(VLOOKUP($B111,Invoices!$AD$2:$AE$412,2,FALSE),"")</f>
        <v/>
      </c>
      <c r="P111" s="18" t="str">
        <f>IFERROR(VLOOKUP($B111,Invoices!$AF$2:$AG$412,2,FALSE),"")</f>
        <v/>
      </c>
      <c r="Q111" s="18" t="str">
        <f>IFERROR(VLOOKUP($B111,Invoices!$AH$2:$AI$412,2,FALSE),"")</f>
        <v/>
      </c>
      <c r="R111" s="18">
        <f>IFERROR(VLOOKUP($B111,Invoices!$AJ$2:$AK$412,2,FALSE),"")</f>
        <v>0.99</v>
      </c>
      <c r="S111" s="18" t="str">
        <f>IFERROR(VLOOKUP($B111,Invoices!$AL$2:$AM$412,2,FALSE),"")</f>
        <v/>
      </c>
      <c r="T111" s="18" t="str">
        <f>IFERROR(VLOOKUP($B111,Invoices!$AN$2:$AO$412,2,FALSE),"")</f>
        <v/>
      </c>
      <c r="U111" s="18" cm="1">
        <f t="array" ref="U111">IFERROR(INDEX(F111:T111, 1, MATCH(TRUE, ISNUMBER(F111:T111), 0)), "0.0")</f>
        <v>0.99</v>
      </c>
    </row>
    <row r="112" spans="1:21" ht="13" x14ac:dyDescent="0.15">
      <c r="A112" s="14" t="s">
        <v>6144</v>
      </c>
      <c r="B112" s="6" t="s">
        <v>807</v>
      </c>
      <c r="C112" s="6" t="s">
        <v>808</v>
      </c>
      <c r="D112" s="6" t="s">
        <v>809</v>
      </c>
      <c r="E112" s="6" t="s">
        <v>810</v>
      </c>
      <c r="F112" s="18" t="str">
        <f>IFERROR(VLOOKUP(B112,Invoices!$L$2:$M$413,2,FALSE),"")</f>
        <v/>
      </c>
      <c r="G112" s="18" t="str">
        <f>IFERROR(VLOOKUP(B112,Invoices!$N$2:$O$412,2,FALSE),"")</f>
        <v/>
      </c>
      <c r="H112" s="18">
        <f>IFERROR(VLOOKUP($B112,Invoices!$P$2:$Q$412,2,FALSE),"")</f>
        <v>0.99</v>
      </c>
      <c r="I112" s="18" t="str">
        <f>IFERROR(VLOOKUP($B112,Invoices!$R$2:$S$412,2,FALSE),"")</f>
        <v/>
      </c>
      <c r="J112" s="18" t="str">
        <f>IFERROR(VLOOKUP($B112,Invoices!$T$2:$U$412,2,FALSE),"")</f>
        <v/>
      </c>
      <c r="K112" s="18" t="str">
        <f>IFERROR(VLOOKUP($B112,Invoices!$V$2:$W$412,2,FALSE),"")</f>
        <v/>
      </c>
      <c r="L112" s="18" t="str">
        <f>IFERROR(VLOOKUP($B112,Invoices!$X$2:$Y$412,2,FALSE),"")</f>
        <v/>
      </c>
      <c r="M112" s="18" t="str">
        <f>IFERROR(VLOOKUP($B112,Invoices!$Z$2:$AA$412,2,FALSE),"")</f>
        <v/>
      </c>
      <c r="N112" s="18" t="str">
        <f>IFERROR(VLOOKUP($B112,Invoices!$AB$2:$AC$412,2,FALSE),"")</f>
        <v/>
      </c>
      <c r="O112" s="18" t="str">
        <f>IFERROR(VLOOKUP($B112,Invoices!$AD$2:$AE$412,2,FALSE),"")</f>
        <v/>
      </c>
      <c r="P112" s="18" t="str">
        <f>IFERROR(VLOOKUP($B112,Invoices!$AF$2:$AG$412,2,FALSE),"")</f>
        <v/>
      </c>
      <c r="Q112" s="18" t="str">
        <f>IFERROR(VLOOKUP($B112,Invoices!$AH$2:$AI$412,2,FALSE),"")</f>
        <v/>
      </c>
      <c r="R112" s="18" t="str">
        <f>IFERROR(VLOOKUP($B112,Invoices!$AJ$2:$AK$412,2,FALSE),"")</f>
        <v/>
      </c>
      <c r="S112" s="18" t="str">
        <f>IFERROR(VLOOKUP($B112,Invoices!$AL$2:$AM$412,2,FALSE),"")</f>
        <v/>
      </c>
      <c r="T112" s="18" t="str">
        <f>IFERROR(VLOOKUP($B112,Invoices!$AN$2:$AO$412,2,FALSE),"")</f>
        <v/>
      </c>
      <c r="U112" s="18" cm="1">
        <f t="array" ref="U112">IFERROR(INDEX(F112:T112, 1, MATCH(TRUE, ISNUMBER(F112:T112), 0)), "0.0")</f>
        <v>0.99</v>
      </c>
    </row>
    <row r="113" spans="1:21" ht="13" x14ac:dyDescent="0.15">
      <c r="A113" s="14" t="s">
        <v>6145</v>
      </c>
      <c r="B113" s="6" t="s">
        <v>811</v>
      </c>
      <c r="C113" s="6" t="s">
        <v>562</v>
      </c>
      <c r="D113" s="6" t="s">
        <v>812</v>
      </c>
      <c r="E113" s="6" t="s">
        <v>562</v>
      </c>
      <c r="F113" s="18" t="str">
        <f>IFERROR(VLOOKUP(B113,Invoices!$L$2:$M$413,2,FALSE),"")</f>
        <v/>
      </c>
      <c r="G113" s="18" t="str">
        <f>IFERROR(VLOOKUP(B113,Invoices!$N$2:$O$412,2,FALSE),"")</f>
        <v/>
      </c>
      <c r="H113" s="18" t="str">
        <f>IFERROR(VLOOKUP($B113,Invoices!$P$2:$Q$412,2,FALSE),"")</f>
        <v/>
      </c>
      <c r="I113" s="18" t="str">
        <f>IFERROR(VLOOKUP($B113,Invoices!$R$2:$S$412,2,FALSE),"")</f>
        <v/>
      </c>
      <c r="J113" s="18" t="str">
        <f>IFERROR(VLOOKUP($B113,Invoices!$T$2:$U$412,2,FALSE),"")</f>
        <v/>
      </c>
      <c r="K113" s="18" t="str">
        <f>IFERROR(VLOOKUP($B113,Invoices!$V$2:$W$412,2,FALSE),"")</f>
        <v/>
      </c>
      <c r="L113" s="18" t="str">
        <f>IFERROR(VLOOKUP($B113,Invoices!$X$2:$Y$412,2,FALSE),"")</f>
        <v/>
      </c>
      <c r="M113" s="18" t="str">
        <f>IFERROR(VLOOKUP($B113,Invoices!$Z$2:$AA$412,2,FALSE),"")</f>
        <v/>
      </c>
      <c r="N113" s="18" t="str">
        <f>IFERROR(VLOOKUP($B113,Invoices!$AB$2:$AC$412,2,FALSE),"")</f>
        <v/>
      </c>
      <c r="O113" s="18" t="str">
        <f>IFERROR(VLOOKUP($B113,Invoices!$AD$2:$AE$412,2,FALSE),"")</f>
        <v/>
      </c>
      <c r="P113" s="18" t="str">
        <f>IFERROR(VLOOKUP($B113,Invoices!$AF$2:$AG$412,2,FALSE),"")</f>
        <v/>
      </c>
      <c r="Q113" s="18">
        <f>IFERROR(VLOOKUP($B113,Invoices!$AH$2:$AI$412,2,FALSE),"")</f>
        <v>0.99</v>
      </c>
      <c r="R113" s="18" t="str">
        <f>IFERROR(VLOOKUP($B113,Invoices!$AJ$2:$AK$412,2,FALSE),"")</f>
        <v/>
      </c>
      <c r="S113" s="18" t="str">
        <f>IFERROR(VLOOKUP($B113,Invoices!$AL$2:$AM$412,2,FALSE),"")</f>
        <v/>
      </c>
      <c r="T113" s="18" t="str">
        <f>IFERROR(VLOOKUP($B113,Invoices!$AN$2:$AO$412,2,FALSE),"")</f>
        <v/>
      </c>
      <c r="U113" s="18" cm="1">
        <f t="array" ref="U113">IFERROR(INDEX(F113:T113, 1, MATCH(TRUE, ISNUMBER(F113:T113), 0)), "0.0")</f>
        <v>0.99</v>
      </c>
    </row>
    <row r="114" spans="1:21" ht="13" x14ac:dyDescent="0.15">
      <c r="A114" s="14" t="s">
        <v>6146</v>
      </c>
      <c r="B114" s="6" t="s">
        <v>813</v>
      </c>
      <c r="C114" s="6" t="s">
        <v>814</v>
      </c>
      <c r="D114" s="6" t="s">
        <v>815</v>
      </c>
      <c r="E114" s="6" t="s">
        <v>816</v>
      </c>
      <c r="F114" s="18">
        <f>IFERROR(VLOOKUP(B114,Invoices!$L$2:$M$413,2,FALSE),"")</f>
        <v>0.99</v>
      </c>
      <c r="G114" s="18" t="str">
        <f>IFERROR(VLOOKUP(B114,Invoices!$N$2:$O$412,2,FALSE),"")</f>
        <v/>
      </c>
      <c r="H114" s="18" t="str">
        <f>IFERROR(VLOOKUP($B114,Invoices!$P$2:$Q$412,2,FALSE),"")</f>
        <v/>
      </c>
      <c r="I114" s="18" t="str">
        <f>IFERROR(VLOOKUP($B114,Invoices!$R$2:$S$412,2,FALSE),"")</f>
        <v/>
      </c>
      <c r="J114" s="18" t="str">
        <f>IFERROR(VLOOKUP($B114,Invoices!$T$2:$U$412,2,FALSE),"")</f>
        <v/>
      </c>
      <c r="K114" s="18" t="str">
        <f>IFERROR(VLOOKUP($B114,Invoices!$V$2:$W$412,2,FALSE),"")</f>
        <v/>
      </c>
      <c r="L114" s="18" t="str">
        <f>IFERROR(VLOOKUP($B114,Invoices!$X$2:$Y$412,2,FALSE),"")</f>
        <v/>
      </c>
      <c r="M114" s="18" t="str">
        <f>IFERROR(VLOOKUP($B114,Invoices!$Z$2:$AA$412,2,FALSE),"")</f>
        <v/>
      </c>
      <c r="N114" s="18" t="str">
        <f>IFERROR(VLOOKUP($B114,Invoices!$AB$2:$AC$412,2,FALSE),"")</f>
        <v/>
      </c>
      <c r="O114" s="18" t="str">
        <f>IFERROR(VLOOKUP($B114,Invoices!$AD$2:$AE$412,2,FALSE),"")</f>
        <v/>
      </c>
      <c r="P114" s="18" t="str">
        <f>IFERROR(VLOOKUP($B114,Invoices!$AF$2:$AG$412,2,FALSE),"")</f>
        <v/>
      </c>
      <c r="Q114" s="18" t="str">
        <f>IFERROR(VLOOKUP($B114,Invoices!$AH$2:$AI$412,2,FALSE),"")</f>
        <v/>
      </c>
      <c r="R114" s="18" t="str">
        <f>IFERROR(VLOOKUP($B114,Invoices!$AJ$2:$AK$412,2,FALSE),"")</f>
        <v/>
      </c>
      <c r="S114" s="18" t="str">
        <f>IFERROR(VLOOKUP($B114,Invoices!$AL$2:$AM$412,2,FALSE),"")</f>
        <v/>
      </c>
      <c r="T114" s="18" t="str">
        <f>IFERROR(VLOOKUP($B114,Invoices!$AN$2:$AO$412,2,FALSE),"")</f>
        <v/>
      </c>
      <c r="U114" s="18" cm="1">
        <f t="array" ref="U114">IFERROR(INDEX(F114:T114, 1, MATCH(TRUE, ISNUMBER(F114:T114), 0)), "0.0")</f>
        <v>0.99</v>
      </c>
    </row>
    <row r="115" spans="1:21" ht="13" x14ac:dyDescent="0.15">
      <c r="A115" s="14" t="s">
        <v>6147</v>
      </c>
      <c r="B115" s="6" t="s">
        <v>817</v>
      </c>
      <c r="D115" s="6" t="s">
        <v>818</v>
      </c>
      <c r="E115" s="6" t="s">
        <v>819</v>
      </c>
      <c r="F115" s="18" t="str">
        <f>IFERROR(VLOOKUP(B115,Invoices!$L$2:$M$413,2,FALSE),"")</f>
        <v/>
      </c>
      <c r="G115" s="18" t="str">
        <f>IFERROR(VLOOKUP(B115,Invoices!$N$2:$O$412,2,FALSE),"")</f>
        <v/>
      </c>
      <c r="H115" s="18" t="str">
        <f>IFERROR(VLOOKUP($B115,Invoices!$P$2:$Q$412,2,FALSE),"")</f>
        <v/>
      </c>
      <c r="I115" s="18" t="str">
        <f>IFERROR(VLOOKUP($B115,Invoices!$R$2:$S$412,2,FALSE),"")</f>
        <v/>
      </c>
      <c r="J115" s="18" t="str">
        <f>IFERROR(VLOOKUP($B115,Invoices!$T$2:$U$412,2,FALSE),"")</f>
        <v/>
      </c>
      <c r="K115" s="18" t="str">
        <f>IFERROR(VLOOKUP($B115,Invoices!$V$2:$W$412,2,FALSE),"")</f>
        <v/>
      </c>
      <c r="L115" s="18" t="str">
        <f>IFERROR(VLOOKUP($B115,Invoices!$X$2:$Y$412,2,FALSE),"")</f>
        <v/>
      </c>
      <c r="M115" s="18">
        <f>IFERROR(VLOOKUP($B115,Invoices!$Z$2:$AA$412,2,FALSE),"")</f>
        <v>0.99</v>
      </c>
      <c r="N115" s="18" t="str">
        <f>IFERROR(VLOOKUP($B115,Invoices!$AB$2:$AC$412,2,FALSE),"")</f>
        <v/>
      </c>
      <c r="O115" s="18" t="str">
        <f>IFERROR(VLOOKUP($B115,Invoices!$AD$2:$AE$412,2,FALSE),"")</f>
        <v/>
      </c>
      <c r="P115" s="18" t="str">
        <f>IFERROR(VLOOKUP($B115,Invoices!$AF$2:$AG$412,2,FALSE),"")</f>
        <v/>
      </c>
      <c r="Q115" s="18" t="str">
        <f>IFERROR(VLOOKUP($B115,Invoices!$AH$2:$AI$412,2,FALSE),"")</f>
        <v/>
      </c>
      <c r="R115" s="18" t="str">
        <f>IFERROR(VLOOKUP($B115,Invoices!$AJ$2:$AK$412,2,FALSE),"")</f>
        <v/>
      </c>
      <c r="S115" s="18" t="str">
        <f>IFERROR(VLOOKUP($B115,Invoices!$AL$2:$AM$412,2,FALSE),"")</f>
        <v/>
      </c>
      <c r="T115" s="18" t="str">
        <f>IFERROR(VLOOKUP($B115,Invoices!$AN$2:$AO$412,2,FALSE),"")</f>
        <v/>
      </c>
      <c r="U115" s="18" cm="1">
        <f t="array" ref="U115">IFERROR(INDEX(F115:T115, 1, MATCH(TRUE, ISNUMBER(F115:T115), 0)), "0.0")</f>
        <v>0.99</v>
      </c>
    </row>
    <row r="116" spans="1:21" ht="13" x14ac:dyDescent="0.15">
      <c r="A116" s="14" t="s">
        <v>6148</v>
      </c>
      <c r="B116" s="6" t="s">
        <v>820</v>
      </c>
      <c r="C116" s="6" t="s">
        <v>821</v>
      </c>
      <c r="D116" s="6" t="s">
        <v>822</v>
      </c>
      <c r="E116" s="6" t="s">
        <v>823</v>
      </c>
      <c r="F116" s="18" t="str">
        <f>IFERROR(VLOOKUP(B116,Invoices!$L$2:$M$413,2,FALSE),"")</f>
        <v/>
      </c>
      <c r="G116" s="18" t="str">
        <f>IFERROR(VLOOKUP(B116,Invoices!$N$2:$O$412,2,FALSE),"")</f>
        <v/>
      </c>
      <c r="H116" s="18" t="str">
        <f>IFERROR(VLOOKUP($B116,Invoices!$P$2:$Q$412,2,FALSE),"")</f>
        <v/>
      </c>
      <c r="I116" s="18" t="str">
        <f>IFERROR(VLOOKUP($B116,Invoices!$R$2:$S$412,2,FALSE),"")</f>
        <v/>
      </c>
      <c r="J116" s="18" t="str">
        <f>IFERROR(VLOOKUP($B116,Invoices!$T$2:$U$412,2,FALSE),"")</f>
        <v/>
      </c>
      <c r="K116" s="18" t="str">
        <f>IFERROR(VLOOKUP($B116,Invoices!$V$2:$W$412,2,FALSE),"")</f>
        <v/>
      </c>
      <c r="L116" s="18" t="str">
        <f>IFERROR(VLOOKUP($B116,Invoices!$X$2:$Y$412,2,FALSE),"")</f>
        <v/>
      </c>
      <c r="M116" s="18" t="str">
        <f>IFERROR(VLOOKUP($B116,Invoices!$Z$2:$AA$412,2,FALSE),"")</f>
        <v/>
      </c>
      <c r="N116" s="18" t="str">
        <f>IFERROR(VLOOKUP($B116,Invoices!$AB$2:$AC$412,2,FALSE),"")</f>
        <v/>
      </c>
      <c r="O116" s="18" t="str">
        <f>IFERROR(VLOOKUP($B116,Invoices!$AD$2:$AE$412,2,FALSE),"")</f>
        <v/>
      </c>
      <c r="P116" s="18" t="str">
        <f>IFERROR(VLOOKUP($B116,Invoices!$AF$2:$AG$412,2,FALSE),"")</f>
        <v/>
      </c>
      <c r="Q116" s="18" t="str">
        <f>IFERROR(VLOOKUP($B116,Invoices!$AH$2:$AI$412,2,FALSE),"")</f>
        <v/>
      </c>
      <c r="R116" s="18" t="str">
        <f>IFERROR(VLOOKUP($B116,Invoices!$AJ$2:$AK$412,2,FALSE),"")</f>
        <v/>
      </c>
      <c r="S116" s="18" t="str">
        <f>IFERROR(VLOOKUP($B116,Invoices!$AL$2:$AM$412,2,FALSE),"")</f>
        <v/>
      </c>
      <c r="T116" s="18" t="str">
        <f>IFERROR(VLOOKUP($B116,Invoices!$AN$2:$AO$412,2,FALSE),"")</f>
        <v/>
      </c>
      <c r="U116" s="18" t="str" cm="1">
        <f t="array" ref="U116">IFERROR(INDEX(F116:T116, 1, MATCH(TRUE, ISNUMBER(F116:T116), 0)), "0.0")</f>
        <v>0.0</v>
      </c>
    </row>
    <row r="117" spans="1:21" ht="13" x14ac:dyDescent="0.15">
      <c r="A117" s="14" t="s">
        <v>6149</v>
      </c>
      <c r="B117" s="6" t="s">
        <v>824</v>
      </c>
      <c r="D117" s="6" t="s">
        <v>669</v>
      </c>
      <c r="E117" s="6" t="s">
        <v>670</v>
      </c>
      <c r="F117" s="18" t="str">
        <f>IFERROR(VLOOKUP(B117,Invoices!$L$2:$M$413,2,FALSE),"")</f>
        <v/>
      </c>
      <c r="G117" s="18" t="str">
        <f>IFERROR(VLOOKUP(B117,Invoices!$N$2:$O$412,2,FALSE),"")</f>
        <v/>
      </c>
      <c r="H117" s="18" t="str">
        <f>IFERROR(VLOOKUP($B117,Invoices!$P$2:$Q$412,2,FALSE),"")</f>
        <v/>
      </c>
      <c r="I117" s="18" t="str">
        <f>IFERROR(VLOOKUP($B117,Invoices!$R$2:$S$412,2,FALSE),"")</f>
        <v/>
      </c>
      <c r="J117" s="18" t="str">
        <f>IFERROR(VLOOKUP($B117,Invoices!$T$2:$U$412,2,FALSE),"")</f>
        <v/>
      </c>
      <c r="K117" s="18" t="str">
        <f>IFERROR(VLOOKUP($B117,Invoices!$V$2:$W$412,2,FALSE),"")</f>
        <v/>
      </c>
      <c r="L117" s="18" t="str">
        <f>IFERROR(VLOOKUP($B117,Invoices!$X$2:$Y$412,2,FALSE),"")</f>
        <v/>
      </c>
      <c r="M117" s="18" t="str">
        <f>IFERROR(VLOOKUP($B117,Invoices!$Z$2:$AA$412,2,FALSE),"")</f>
        <v/>
      </c>
      <c r="N117" s="18" t="str">
        <f>IFERROR(VLOOKUP($B117,Invoices!$AB$2:$AC$412,2,FALSE),"")</f>
        <v/>
      </c>
      <c r="O117" s="18" t="str">
        <f>IFERROR(VLOOKUP($B117,Invoices!$AD$2:$AE$412,2,FALSE),"")</f>
        <v/>
      </c>
      <c r="P117" s="18" t="str">
        <f>IFERROR(VLOOKUP($B117,Invoices!$AF$2:$AG$412,2,FALSE),"")</f>
        <v/>
      </c>
      <c r="Q117" s="18" t="str">
        <f>IFERROR(VLOOKUP($B117,Invoices!$AH$2:$AI$412,2,FALSE),"")</f>
        <v/>
      </c>
      <c r="R117" s="18" t="str">
        <f>IFERROR(VLOOKUP($B117,Invoices!$AJ$2:$AK$412,2,FALSE),"")</f>
        <v/>
      </c>
      <c r="S117" s="18" t="str">
        <f>IFERROR(VLOOKUP($B117,Invoices!$AL$2:$AM$412,2,FALSE),"")</f>
        <v/>
      </c>
      <c r="T117" s="18" t="str">
        <f>IFERROR(VLOOKUP($B117,Invoices!$AN$2:$AO$412,2,FALSE),"")</f>
        <v/>
      </c>
      <c r="U117" s="18" t="str" cm="1">
        <f t="array" ref="U117">IFERROR(INDEX(F117:T117, 1, MATCH(TRUE, ISNUMBER(F117:T117), 0)), "0.0")</f>
        <v>0.0</v>
      </c>
    </row>
    <row r="118" spans="1:21" ht="13" x14ac:dyDescent="0.15">
      <c r="A118" s="14" t="s">
        <v>6150</v>
      </c>
      <c r="B118" s="6" t="s">
        <v>825</v>
      </c>
      <c r="C118" s="6" t="s">
        <v>826</v>
      </c>
      <c r="D118" s="6" t="s">
        <v>827</v>
      </c>
      <c r="E118" s="6" t="s">
        <v>828</v>
      </c>
      <c r="F118" s="18" t="str">
        <f>IFERROR(VLOOKUP(B118,Invoices!$L$2:$M$413,2,FALSE),"")</f>
        <v/>
      </c>
      <c r="G118" s="18">
        <f>IFERROR(VLOOKUP(B118,Invoices!$N$2:$O$412,2,FALSE),"")</f>
        <v>0.99</v>
      </c>
      <c r="H118" s="18" t="str">
        <f>IFERROR(VLOOKUP($B118,Invoices!$P$2:$Q$412,2,FALSE),"")</f>
        <v/>
      </c>
      <c r="I118" s="18" t="str">
        <f>IFERROR(VLOOKUP($B118,Invoices!$R$2:$S$412,2,FALSE),"")</f>
        <v/>
      </c>
      <c r="J118" s="18" t="str">
        <f>IFERROR(VLOOKUP($B118,Invoices!$T$2:$U$412,2,FALSE),"")</f>
        <v/>
      </c>
      <c r="K118" s="18" t="str">
        <f>IFERROR(VLOOKUP($B118,Invoices!$V$2:$W$412,2,FALSE),"")</f>
        <v/>
      </c>
      <c r="L118" s="18" t="str">
        <f>IFERROR(VLOOKUP($B118,Invoices!$X$2:$Y$412,2,FALSE),"")</f>
        <v/>
      </c>
      <c r="M118" s="18" t="str">
        <f>IFERROR(VLOOKUP($B118,Invoices!$Z$2:$AA$412,2,FALSE),"")</f>
        <v/>
      </c>
      <c r="N118" s="18" t="str">
        <f>IFERROR(VLOOKUP($B118,Invoices!$AB$2:$AC$412,2,FALSE),"")</f>
        <v/>
      </c>
      <c r="O118" s="18" t="str">
        <f>IFERROR(VLOOKUP($B118,Invoices!$AD$2:$AE$412,2,FALSE),"")</f>
        <v/>
      </c>
      <c r="P118" s="18" t="str">
        <f>IFERROR(VLOOKUP($B118,Invoices!$AF$2:$AG$412,2,FALSE),"")</f>
        <v/>
      </c>
      <c r="Q118" s="18" t="str">
        <f>IFERROR(VLOOKUP($B118,Invoices!$AH$2:$AI$412,2,FALSE),"")</f>
        <v/>
      </c>
      <c r="R118" s="18" t="str">
        <f>IFERROR(VLOOKUP($B118,Invoices!$AJ$2:$AK$412,2,FALSE),"")</f>
        <v/>
      </c>
      <c r="S118" s="18" t="str">
        <f>IFERROR(VLOOKUP($B118,Invoices!$AL$2:$AM$412,2,FALSE),"")</f>
        <v/>
      </c>
      <c r="T118" s="18" t="str">
        <f>IFERROR(VLOOKUP($B118,Invoices!$AN$2:$AO$412,2,FALSE),"")</f>
        <v/>
      </c>
      <c r="U118" s="18" cm="1">
        <f t="array" ref="U118">IFERROR(INDEX(F118:T118, 1, MATCH(TRUE, ISNUMBER(F118:T118), 0)), "0.0")</f>
        <v>0.99</v>
      </c>
    </row>
    <row r="119" spans="1:21" ht="13" x14ac:dyDescent="0.15">
      <c r="A119" s="14" t="s">
        <v>6151</v>
      </c>
      <c r="B119" s="6" t="s">
        <v>829</v>
      </c>
      <c r="D119" s="6" t="s">
        <v>830</v>
      </c>
      <c r="E119" s="6" t="s">
        <v>590</v>
      </c>
      <c r="F119" s="18">
        <f>IFERROR(VLOOKUP(B119,Invoices!$L$2:$M$413,2,FALSE),"")</f>
        <v>0.99</v>
      </c>
      <c r="G119" s="18" t="str">
        <f>IFERROR(VLOOKUP(B119,Invoices!$N$2:$O$412,2,FALSE),"")</f>
        <v/>
      </c>
      <c r="H119" s="18" t="str">
        <f>IFERROR(VLOOKUP($B119,Invoices!$P$2:$Q$412,2,FALSE),"")</f>
        <v/>
      </c>
      <c r="I119" s="18" t="str">
        <f>IFERROR(VLOOKUP($B119,Invoices!$R$2:$S$412,2,FALSE),"")</f>
        <v/>
      </c>
      <c r="J119" s="18" t="str">
        <f>IFERROR(VLOOKUP($B119,Invoices!$T$2:$U$412,2,FALSE),"")</f>
        <v/>
      </c>
      <c r="K119" s="18" t="str">
        <f>IFERROR(VLOOKUP($B119,Invoices!$V$2:$W$412,2,FALSE),"")</f>
        <v/>
      </c>
      <c r="L119" s="18" t="str">
        <f>IFERROR(VLOOKUP($B119,Invoices!$X$2:$Y$412,2,FALSE),"")</f>
        <v/>
      </c>
      <c r="M119" s="18" t="str">
        <f>IFERROR(VLOOKUP($B119,Invoices!$Z$2:$AA$412,2,FALSE),"")</f>
        <v/>
      </c>
      <c r="N119" s="18" t="str">
        <f>IFERROR(VLOOKUP($B119,Invoices!$AB$2:$AC$412,2,FALSE),"")</f>
        <v/>
      </c>
      <c r="O119" s="18" t="str">
        <f>IFERROR(VLOOKUP($B119,Invoices!$AD$2:$AE$412,2,FALSE),"")</f>
        <v/>
      </c>
      <c r="P119" s="18" t="str">
        <f>IFERROR(VLOOKUP($B119,Invoices!$AF$2:$AG$412,2,FALSE),"")</f>
        <v/>
      </c>
      <c r="Q119" s="18" t="str">
        <f>IFERROR(VLOOKUP($B119,Invoices!$AH$2:$AI$412,2,FALSE),"")</f>
        <v/>
      </c>
      <c r="R119" s="18" t="str">
        <f>IFERROR(VLOOKUP($B119,Invoices!$AJ$2:$AK$412,2,FALSE),"")</f>
        <v/>
      </c>
      <c r="S119" s="18" t="str">
        <f>IFERROR(VLOOKUP($B119,Invoices!$AL$2:$AM$412,2,FALSE),"")</f>
        <v/>
      </c>
      <c r="T119" s="18" t="str">
        <f>IFERROR(VLOOKUP($B119,Invoices!$AN$2:$AO$412,2,FALSE),"")</f>
        <v/>
      </c>
      <c r="U119" s="18" cm="1">
        <f t="array" ref="U119">IFERROR(INDEX(F119:T119, 1, MATCH(TRUE, ISNUMBER(F119:T119), 0)), "0.0")</f>
        <v>0.99</v>
      </c>
    </row>
    <row r="120" spans="1:21" ht="13" x14ac:dyDescent="0.15">
      <c r="A120" s="14" t="s">
        <v>6152</v>
      </c>
      <c r="B120" s="6" t="s">
        <v>831</v>
      </c>
      <c r="D120" s="6" t="s">
        <v>592</v>
      </c>
      <c r="E120" s="6" t="s">
        <v>593</v>
      </c>
      <c r="F120" s="18" t="str">
        <f>IFERROR(VLOOKUP(B120,Invoices!$L$2:$M$413,2,FALSE),"")</f>
        <v/>
      </c>
      <c r="G120" s="18" t="str">
        <f>IFERROR(VLOOKUP(B120,Invoices!$N$2:$O$412,2,FALSE),"")</f>
        <v/>
      </c>
      <c r="H120" s="18" t="str">
        <f>IFERROR(VLOOKUP($B120,Invoices!$P$2:$Q$412,2,FALSE),"")</f>
        <v/>
      </c>
      <c r="I120" s="18" t="str">
        <f>IFERROR(VLOOKUP($B120,Invoices!$R$2:$S$412,2,FALSE),"")</f>
        <v/>
      </c>
      <c r="J120" s="18" t="str">
        <f>IFERROR(VLOOKUP($B120,Invoices!$T$2:$U$412,2,FALSE),"")</f>
        <v/>
      </c>
      <c r="K120" s="18" t="str">
        <f>IFERROR(VLOOKUP($B120,Invoices!$V$2:$W$412,2,FALSE),"")</f>
        <v/>
      </c>
      <c r="L120" s="18" t="str">
        <f>IFERROR(VLOOKUP($B120,Invoices!$X$2:$Y$412,2,FALSE),"")</f>
        <v/>
      </c>
      <c r="M120" s="18" t="str">
        <f>IFERROR(VLOOKUP($B120,Invoices!$Z$2:$AA$412,2,FALSE),"")</f>
        <v/>
      </c>
      <c r="N120" s="18" t="str">
        <f>IFERROR(VLOOKUP($B120,Invoices!$AB$2:$AC$412,2,FALSE),"")</f>
        <v/>
      </c>
      <c r="O120" s="18" t="str">
        <f>IFERROR(VLOOKUP($B120,Invoices!$AD$2:$AE$412,2,FALSE),"")</f>
        <v/>
      </c>
      <c r="P120" s="18" t="str">
        <f>IFERROR(VLOOKUP($B120,Invoices!$AF$2:$AG$412,2,FALSE),"")</f>
        <v/>
      </c>
      <c r="Q120" s="18" t="str">
        <f>IFERROR(VLOOKUP($B120,Invoices!$AH$2:$AI$412,2,FALSE),"")</f>
        <v/>
      </c>
      <c r="R120" s="18" t="str">
        <f>IFERROR(VLOOKUP($B120,Invoices!$AJ$2:$AK$412,2,FALSE),"")</f>
        <v/>
      </c>
      <c r="S120" s="18" t="str">
        <f>IFERROR(VLOOKUP($B120,Invoices!$AL$2:$AM$412,2,FALSE),"")</f>
        <v/>
      </c>
      <c r="T120" s="18" t="str">
        <f>IFERROR(VLOOKUP($B120,Invoices!$AN$2:$AO$412,2,FALSE),"")</f>
        <v/>
      </c>
      <c r="U120" s="18" t="str" cm="1">
        <f t="array" ref="U120">IFERROR(INDEX(F120:T120, 1, MATCH(TRUE, ISNUMBER(F120:T120), 0)), "0.0")</f>
        <v>0.0</v>
      </c>
    </row>
    <row r="121" spans="1:21" ht="13" x14ac:dyDescent="0.15">
      <c r="A121" s="14" t="s">
        <v>6153</v>
      </c>
      <c r="B121" s="6" t="s">
        <v>832</v>
      </c>
      <c r="D121" s="6" t="s">
        <v>517</v>
      </c>
      <c r="E121" s="6" t="s">
        <v>518</v>
      </c>
      <c r="F121" s="18">
        <f>IFERROR(VLOOKUP(B121,Invoices!$L$2:$M$413,2,FALSE),"")</f>
        <v>1.99</v>
      </c>
      <c r="G121" s="18" t="str">
        <f>IFERROR(VLOOKUP(B121,Invoices!$N$2:$O$412,2,FALSE),"")</f>
        <v/>
      </c>
      <c r="H121" s="18" t="str">
        <f>IFERROR(VLOOKUP($B121,Invoices!$P$2:$Q$412,2,FALSE),"")</f>
        <v/>
      </c>
      <c r="I121" s="18" t="str">
        <f>IFERROR(VLOOKUP($B121,Invoices!$R$2:$S$412,2,FALSE),"")</f>
        <v/>
      </c>
      <c r="J121" s="18" t="str">
        <f>IFERROR(VLOOKUP($B121,Invoices!$T$2:$U$412,2,FALSE),"")</f>
        <v/>
      </c>
      <c r="K121" s="18" t="str">
        <f>IFERROR(VLOOKUP($B121,Invoices!$V$2:$W$412,2,FALSE),"")</f>
        <v/>
      </c>
      <c r="L121" s="18" t="str">
        <f>IFERROR(VLOOKUP($B121,Invoices!$X$2:$Y$412,2,FALSE),"")</f>
        <v/>
      </c>
      <c r="M121" s="18" t="str">
        <f>IFERROR(VLOOKUP($B121,Invoices!$Z$2:$AA$412,2,FALSE),"")</f>
        <v/>
      </c>
      <c r="N121" s="18" t="str">
        <f>IFERROR(VLOOKUP($B121,Invoices!$AB$2:$AC$412,2,FALSE),"")</f>
        <v/>
      </c>
      <c r="O121" s="18" t="str">
        <f>IFERROR(VLOOKUP($B121,Invoices!$AD$2:$AE$412,2,FALSE),"")</f>
        <v/>
      </c>
      <c r="P121" s="18" t="str">
        <f>IFERROR(VLOOKUP($B121,Invoices!$AF$2:$AG$412,2,FALSE),"")</f>
        <v/>
      </c>
      <c r="Q121" s="18" t="str">
        <f>IFERROR(VLOOKUP($B121,Invoices!$AH$2:$AI$412,2,FALSE),"")</f>
        <v/>
      </c>
      <c r="R121" s="18" t="str">
        <f>IFERROR(VLOOKUP($B121,Invoices!$AJ$2:$AK$412,2,FALSE),"")</f>
        <v/>
      </c>
      <c r="S121" s="18" t="str">
        <f>IFERROR(VLOOKUP($B121,Invoices!$AL$2:$AM$412,2,FALSE),"")</f>
        <v/>
      </c>
      <c r="T121" s="18" t="str">
        <f>IFERROR(VLOOKUP($B121,Invoices!$AN$2:$AO$412,2,FALSE),"")</f>
        <v/>
      </c>
      <c r="U121" s="18" cm="1">
        <f t="array" ref="U121">IFERROR(INDEX(F121:T121, 1, MATCH(TRUE, ISNUMBER(F121:T121), 0)), "0.0")</f>
        <v>1.99</v>
      </c>
    </row>
    <row r="122" spans="1:21" ht="13" x14ac:dyDescent="0.15">
      <c r="A122" s="14" t="s">
        <v>6154</v>
      </c>
      <c r="B122" s="6" t="s">
        <v>833</v>
      </c>
      <c r="C122" s="6" t="s">
        <v>636</v>
      </c>
      <c r="D122" s="6" t="s">
        <v>637</v>
      </c>
      <c r="E122" s="6" t="s">
        <v>638</v>
      </c>
      <c r="F122" s="18" t="str">
        <f>IFERROR(VLOOKUP(B122,Invoices!$L$2:$M$413,2,FALSE),"")</f>
        <v/>
      </c>
      <c r="G122" s="18" t="str">
        <f>IFERROR(VLOOKUP(B122,Invoices!$N$2:$O$412,2,FALSE),"")</f>
        <v/>
      </c>
      <c r="H122" s="18" t="str">
        <f>IFERROR(VLOOKUP($B122,Invoices!$P$2:$Q$412,2,FALSE),"")</f>
        <v/>
      </c>
      <c r="I122" s="18" t="str">
        <f>IFERROR(VLOOKUP($B122,Invoices!$R$2:$S$412,2,FALSE),"")</f>
        <v/>
      </c>
      <c r="J122" s="18" t="str">
        <f>IFERROR(VLOOKUP($B122,Invoices!$T$2:$U$412,2,FALSE),"")</f>
        <v/>
      </c>
      <c r="K122" s="18" t="str">
        <f>IFERROR(VLOOKUP($B122,Invoices!$V$2:$W$412,2,FALSE),"")</f>
        <v/>
      </c>
      <c r="L122" s="18" t="str">
        <f>IFERROR(VLOOKUP($B122,Invoices!$X$2:$Y$412,2,FALSE),"")</f>
        <v/>
      </c>
      <c r="M122" s="18" t="str">
        <f>IFERROR(VLOOKUP($B122,Invoices!$Z$2:$AA$412,2,FALSE),"")</f>
        <v/>
      </c>
      <c r="N122" s="18">
        <f>IFERROR(VLOOKUP($B122,Invoices!$AB$2:$AC$412,2,FALSE),"")</f>
        <v>0.99</v>
      </c>
      <c r="O122" s="18" t="str">
        <f>IFERROR(VLOOKUP($B122,Invoices!$AD$2:$AE$412,2,FALSE),"")</f>
        <v/>
      </c>
      <c r="P122" s="18" t="str">
        <f>IFERROR(VLOOKUP($B122,Invoices!$AF$2:$AG$412,2,FALSE),"")</f>
        <v/>
      </c>
      <c r="Q122" s="18" t="str">
        <f>IFERROR(VLOOKUP($B122,Invoices!$AH$2:$AI$412,2,FALSE),"")</f>
        <v/>
      </c>
      <c r="R122" s="18" t="str">
        <f>IFERROR(VLOOKUP($B122,Invoices!$AJ$2:$AK$412,2,FALSE),"")</f>
        <v/>
      </c>
      <c r="S122" s="18" t="str">
        <f>IFERROR(VLOOKUP($B122,Invoices!$AL$2:$AM$412,2,FALSE),"")</f>
        <v/>
      </c>
      <c r="T122" s="18" t="str">
        <f>IFERROR(VLOOKUP($B122,Invoices!$AN$2:$AO$412,2,FALSE),"")</f>
        <v/>
      </c>
      <c r="U122" s="18" cm="1">
        <f t="array" ref="U122">IFERROR(INDEX(F122:T122, 1, MATCH(TRUE, ISNUMBER(F122:T122), 0)), "0.0")</f>
        <v>0.99</v>
      </c>
    </row>
    <row r="123" spans="1:21" ht="13" x14ac:dyDescent="0.15">
      <c r="A123" s="14" t="s">
        <v>6155</v>
      </c>
      <c r="B123" s="6" t="s">
        <v>834</v>
      </c>
      <c r="C123" s="6" t="s">
        <v>564</v>
      </c>
      <c r="D123" s="6" t="s">
        <v>835</v>
      </c>
      <c r="E123" s="6" t="s">
        <v>566</v>
      </c>
      <c r="F123" s="18" t="str">
        <f>IFERROR(VLOOKUP(B123,Invoices!$L$2:$M$413,2,FALSE),"")</f>
        <v/>
      </c>
      <c r="G123" s="18" t="str">
        <f>IFERROR(VLOOKUP(B123,Invoices!$N$2:$O$412,2,FALSE),"")</f>
        <v/>
      </c>
      <c r="H123" s="18" t="str">
        <f>IFERROR(VLOOKUP($B123,Invoices!$P$2:$Q$412,2,FALSE),"")</f>
        <v/>
      </c>
      <c r="I123" s="18" t="str">
        <f>IFERROR(VLOOKUP($B123,Invoices!$R$2:$S$412,2,FALSE),"")</f>
        <v/>
      </c>
      <c r="J123" s="18" t="str">
        <f>IFERROR(VLOOKUP($B123,Invoices!$T$2:$U$412,2,FALSE),"")</f>
        <v/>
      </c>
      <c r="K123" s="18" t="str">
        <f>IFERROR(VLOOKUP($B123,Invoices!$V$2:$W$412,2,FALSE),"")</f>
        <v/>
      </c>
      <c r="L123" s="18">
        <f>IFERROR(VLOOKUP($B123,Invoices!$X$2:$Y$412,2,FALSE),"")</f>
        <v>0.99</v>
      </c>
      <c r="M123" s="18" t="str">
        <f>IFERROR(VLOOKUP($B123,Invoices!$Z$2:$AA$412,2,FALSE),"")</f>
        <v/>
      </c>
      <c r="N123" s="18" t="str">
        <f>IFERROR(VLOOKUP($B123,Invoices!$AB$2:$AC$412,2,FALSE),"")</f>
        <v/>
      </c>
      <c r="O123" s="18" t="str">
        <f>IFERROR(VLOOKUP($B123,Invoices!$AD$2:$AE$412,2,FALSE),"")</f>
        <v/>
      </c>
      <c r="P123" s="18" t="str">
        <f>IFERROR(VLOOKUP($B123,Invoices!$AF$2:$AG$412,2,FALSE),"")</f>
        <v/>
      </c>
      <c r="Q123" s="18" t="str">
        <f>IFERROR(VLOOKUP($B123,Invoices!$AH$2:$AI$412,2,FALSE),"")</f>
        <v/>
      </c>
      <c r="R123" s="18" t="str">
        <f>IFERROR(VLOOKUP($B123,Invoices!$AJ$2:$AK$412,2,FALSE),"")</f>
        <v/>
      </c>
      <c r="S123" s="18" t="str">
        <f>IFERROR(VLOOKUP($B123,Invoices!$AL$2:$AM$412,2,FALSE),"")</f>
        <v/>
      </c>
      <c r="T123" s="18" t="str">
        <f>IFERROR(VLOOKUP($B123,Invoices!$AN$2:$AO$412,2,FALSE),"")</f>
        <v/>
      </c>
      <c r="U123" s="18" cm="1">
        <f t="array" ref="U123">IFERROR(INDEX(F123:T123, 1, MATCH(TRUE, ISNUMBER(F123:T123), 0)), "0.0")</f>
        <v>0.99</v>
      </c>
    </row>
    <row r="124" spans="1:21" ht="13" x14ac:dyDescent="0.15">
      <c r="A124" s="14" t="s">
        <v>6156</v>
      </c>
      <c r="B124" s="6" t="s">
        <v>836</v>
      </c>
      <c r="C124" s="6" t="s">
        <v>837</v>
      </c>
      <c r="D124" s="6" t="s">
        <v>838</v>
      </c>
      <c r="E124" s="6" t="s">
        <v>839</v>
      </c>
      <c r="F124" s="18" t="str">
        <f>IFERROR(VLOOKUP(B124,Invoices!$L$2:$M$413,2,FALSE),"")</f>
        <v/>
      </c>
      <c r="G124" s="18" t="str">
        <f>IFERROR(VLOOKUP(B124,Invoices!$N$2:$O$412,2,FALSE),"")</f>
        <v/>
      </c>
      <c r="H124" s="18" t="str">
        <f>IFERROR(VLOOKUP($B124,Invoices!$P$2:$Q$412,2,FALSE),"")</f>
        <v/>
      </c>
      <c r="I124" s="18" t="str">
        <f>IFERROR(VLOOKUP($B124,Invoices!$R$2:$S$412,2,FALSE),"")</f>
        <v/>
      </c>
      <c r="J124" s="18" t="str">
        <f>IFERROR(VLOOKUP($B124,Invoices!$T$2:$U$412,2,FALSE),"")</f>
        <v/>
      </c>
      <c r="K124" s="18" t="str">
        <f>IFERROR(VLOOKUP($B124,Invoices!$V$2:$W$412,2,FALSE),"")</f>
        <v/>
      </c>
      <c r="L124" s="18" t="str">
        <f>IFERROR(VLOOKUP($B124,Invoices!$X$2:$Y$412,2,FALSE),"")</f>
        <v/>
      </c>
      <c r="M124" s="18" t="str">
        <f>IFERROR(VLOOKUP($B124,Invoices!$Z$2:$AA$412,2,FALSE),"")</f>
        <v/>
      </c>
      <c r="N124" s="18" t="str">
        <f>IFERROR(VLOOKUP($B124,Invoices!$AB$2:$AC$412,2,FALSE),"")</f>
        <v/>
      </c>
      <c r="O124" s="18" t="str">
        <f>IFERROR(VLOOKUP($B124,Invoices!$AD$2:$AE$412,2,FALSE),"")</f>
        <v/>
      </c>
      <c r="P124" s="18" t="str">
        <f>IFERROR(VLOOKUP($B124,Invoices!$AF$2:$AG$412,2,FALSE),"")</f>
        <v/>
      </c>
      <c r="Q124" s="18" t="str">
        <f>IFERROR(VLOOKUP($B124,Invoices!$AH$2:$AI$412,2,FALSE),"")</f>
        <v/>
      </c>
      <c r="R124" s="18" t="str">
        <f>IFERROR(VLOOKUP($B124,Invoices!$AJ$2:$AK$412,2,FALSE),"")</f>
        <v/>
      </c>
      <c r="S124" s="18" t="str">
        <f>IFERROR(VLOOKUP($B124,Invoices!$AL$2:$AM$412,2,FALSE),"")</f>
        <v/>
      </c>
      <c r="T124" s="18" t="str">
        <f>IFERROR(VLOOKUP($B124,Invoices!$AN$2:$AO$412,2,FALSE),"")</f>
        <v/>
      </c>
      <c r="U124" s="18" t="str" cm="1">
        <f t="array" ref="U124">IFERROR(INDEX(F124:T124, 1, MATCH(TRUE, ISNUMBER(F124:T124), 0)), "0.0")</f>
        <v>0.0</v>
      </c>
    </row>
    <row r="125" spans="1:21" ht="13" x14ac:dyDescent="0.15">
      <c r="A125" s="14" t="s">
        <v>6157</v>
      </c>
      <c r="B125" s="6" t="s">
        <v>840</v>
      </c>
      <c r="C125" s="6" t="s">
        <v>573</v>
      </c>
      <c r="D125" s="6" t="s">
        <v>841</v>
      </c>
      <c r="E125" s="6" t="s">
        <v>574</v>
      </c>
      <c r="F125" s="18" t="str">
        <f>IFERROR(VLOOKUP(B125,Invoices!$L$2:$M$413,2,FALSE),"")</f>
        <v/>
      </c>
      <c r="G125" s="18" t="str">
        <f>IFERROR(VLOOKUP(B125,Invoices!$N$2:$O$412,2,FALSE),"")</f>
        <v/>
      </c>
      <c r="H125" s="18" t="str">
        <f>IFERROR(VLOOKUP($B125,Invoices!$P$2:$Q$412,2,FALSE),"")</f>
        <v/>
      </c>
      <c r="I125" s="18" t="str">
        <f>IFERROR(VLOOKUP($B125,Invoices!$R$2:$S$412,2,FALSE),"")</f>
        <v/>
      </c>
      <c r="J125" s="18">
        <f>IFERROR(VLOOKUP($B125,Invoices!$T$2:$U$412,2,FALSE),"")</f>
        <v>0.99</v>
      </c>
      <c r="K125" s="18" t="str">
        <f>IFERROR(VLOOKUP($B125,Invoices!$V$2:$W$412,2,FALSE),"")</f>
        <v/>
      </c>
      <c r="L125" s="18">
        <f>IFERROR(VLOOKUP($B125,Invoices!$X$2:$Y$412,2,FALSE),"")</f>
        <v>0.99</v>
      </c>
      <c r="M125" s="18" t="str">
        <f>IFERROR(VLOOKUP($B125,Invoices!$Z$2:$AA$412,2,FALSE),"")</f>
        <v/>
      </c>
      <c r="N125" s="18" t="str">
        <f>IFERROR(VLOOKUP($B125,Invoices!$AB$2:$AC$412,2,FALSE),"")</f>
        <v/>
      </c>
      <c r="O125" s="18" t="str">
        <f>IFERROR(VLOOKUP($B125,Invoices!$AD$2:$AE$412,2,FALSE),"")</f>
        <v/>
      </c>
      <c r="P125" s="18" t="str">
        <f>IFERROR(VLOOKUP($B125,Invoices!$AF$2:$AG$412,2,FALSE),"")</f>
        <v/>
      </c>
      <c r="Q125" s="18" t="str">
        <f>IFERROR(VLOOKUP($B125,Invoices!$AH$2:$AI$412,2,FALSE),"")</f>
        <v/>
      </c>
      <c r="R125" s="18" t="str">
        <f>IFERROR(VLOOKUP($B125,Invoices!$AJ$2:$AK$412,2,FALSE),"")</f>
        <v/>
      </c>
      <c r="S125" s="18" t="str">
        <f>IFERROR(VLOOKUP($B125,Invoices!$AL$2:$AM$412,2,FALSE),"")</f>
        <v/>
      </c>
      <c r="T125" s="18" t="str">
        <f>IFERROR(VLOOKUP($B125,Invoices!$AN$2:$AO$412,2,FALSE),"")</f>
        <v/>
      </c>
      <c r="U125" s="18" cm="1">
        <f t="array" ref="U125">IFERROR(INDEX(F125:T125, 1, MATCH(TRUE, ISNUMBER(F125:T125), 0)), "0.0")</f>
        <v>0.99</v>
      </c>
    </row>
    <row r="126" spans="1:21" ht="13" x14ac:dyDescent="0.15">
      <c r="A126" s="14" t="s">
        <v>6158</v>
      </c>
      <c r="B126" s="6" t="s">
        <v>840</v>
      </c>
      <c r="C126" s="6" t="s">
        <v>573</v>
      </c>
      <c r="D126" s="6" t="s">
        <v>842</v>
      </c>
      <c r="E126" s="6" t="s">
        <v>574</v>
      </c>
      <c r="F126" s="18" t="str">
        <f>IFERROR(VLOOKUP(B126,Invoices!$L$2:$M$413,2,FALSE),"")</f>
        <v/>
      </c>
      <c r="G126" s="18" t="str">
        <f>IFERROR(VLOOKUP(B126,Invoices!$N$2:$O$412,2,FALSE),"")</f>
        <v/>
      </c>
      <c r="H126" s="18" t="str">
        <f>IFERROR(VLOOKUP($B126,Invoices!$P$2:$Q$412,2,FALSE),"")</f>
        <v/>
      </c>
      <c r="I126" s="18" t="str">
        <f>IFERROR(VLOOKUP($B126,Invoices!$R$2:$S$412,2,FALSE),"")</f>
        <v/>
      </c>
      <c r="J126" s="18">
        <f>IFERROR(VLOOKUP($B126,Invoices!$T$2:$U$412,2,FALSE),"")</f>
        <v>0.99</v>
      </c>
      <c r="K126" s="18" t="str">
        <f>IFERROR(VLOOKUP($B126,Invoices!$V$2:$W$412,2,FALSE),"")</f>
        <v/>
      </c>
      <c r="L126" s="18">
        <f>IFERROR(VLOOKUP($B126,Invoices!$X$2:$Y$412,2,FALSE),"")</f>
        <v>0.99</v>
      </c>
      <c r="M126" s="18" t="str">
        <f>IFERROR(VLOOKUP($B126,Invoices!$Z$2:$AA$412,2,FALSE),"")</f>
        <v/>
      </c>
      <c r="N126" s="18" t="str">
        <f>IFERROR(VLOOKUP($B126,Invoices!$AB$2:$AC$412,2,FALSE),"")</f>
        <v/>
      </c>
      <c r="O126" s="18" t="str">
        <f>IFERROR(VLOOKUP($B126,Invoices!$AD$2:$AE$412,2,FALSE),"")</f>
        <v/>
      </c>
      <c r="P126" s="18" t="str">
        <f>IFERROR(VLOOKUP($B126,Invoices!$AF$2:$AG$412,2,FALSE),"")</f>
        <v/>
      </c>
      <c r="Q126" s="18" t="str">
        <f>IFERROR(VLOOKUP($B126,Invoices!$AH$2:$AI$412,2,FALSE),"")</f>
        <v/>
      </c>
      <c r="R126" s="18" t="str">
        <f>IFERROR(VLOOKUP($B126,Invoices!$AJ$2:$AK$412,2,FALSE),"")</f>
        <v/>
      </c>
      <c r="S126" s="18" t="str">
        <f>IFERROR(VLOOKUP($B126,Invoices!$AL$2:$AM$412,2,FALSE),"")</f>
        <v/>
      </c>
      <c r="T126" s="18" t="str">
        <f>IFERROR(VLOOKUP($B126,Invoices!$AN$2:$AO$412,2,FALSE),"")</f>
        <v/>
      </c>
      <c r="U126" s="18" cm="1">
        <f t="array" ref="U126">IFERROR(INDEX(F126:T126, 1, MATCH(TRUE, ISNUMBER(F126:T126), 0)), "0.0")</f>
        <v>0.99</v>
      </c>
    </row>
    <row r="127" spans="1:21" ht="13" x14ac:dyDescent="0.15">
      <c r="A127" s="14" t="s">
        <v>6159</v>
      </c>
      <c r="B127" s="6" t="s">
        <v>840</v>
      </c>
      <c r="D127" s="6" t="s">
        <v>843</v>
      </c>
      <c r="E127" s="6" t="s">
        <v>574</v>
      </c>
      <c r="F127" s="18" t="str">
        <f>IFERROR(VLOOKUP(B127,Invoices!$L$2:$M$413,2,FALSE),"")</f>
        <v/>
      </c>
      <c r="G127" s="18" t="str">
        <f>IFERROR(VLOOKUP(B127,Invoices!$N$2:$O$412,2,FALSE),"")</f>
        <v/>
      </c>
      <c r="H127" s="18" t="str">
        <f>IFERROR(VLOOKUP($B127,Invoices!$P$2:$Q$412,2,FALSE),"")</f>
        <v/>
      </c>
      <c r="I127" s="18" t="str">
        <f>IFERROR(VLOOKUP($B127,Invoices!$R$2:$S$412,2,FALSE),"")</f>
        <v/>
      </c>
      <c r="J127" s="18">
        <f>IFERROR(VLOOKUP($B127,Invoices!$T$2:$U$412,2,FALSE),"")</f>
        <v>0.99</v>
      </c>
      <c r="K127" s="18" t="str">
        <f>IFERROR(VLOOKUP($B127,Invoices!$V$2:$W$412,2,FALSE),"")</f>
        <v/>
      </c>
      <c r="L127" s="18">
        <f>IFERROR(VLOOKUP($B127,Invoices!$X$2:$Y$412,2,FALSE),"")</f>
        <v>0.99</v>
      </c>
      <c r="M127" s="18" t="str">
        <f>IFERROR(VLOOKUP($B127,Invoices!$Z$2:$AA$412,2,FALSE),"")</f>
        <v/>
      </c>
      <c r="N127" s="18" t="str">
        <f>IFERROR(VLOOKUP($B127,Invoices!$AB$2:$AC$412,2,FALSE),"")</f>
        <v/>
      </c>
      <c r="O127" s="18" t="str">
        <f>IFERROR(VLOOKUP($B127,Invoices!$AD$2:$AE$412,2,FALSE),"")</f>
        <v/>
      </c>
      <c r="P127" s="18" t="str">
        <f>IFERROR(VLOOKUP($B127,Invoices!$AF$2:$AG$412,2,FALSE),"")</f>
        <v/>
      </c>
      <c r="Q127" s="18" t="str">
        <f>IFERROR(VLOOKUP($B127,Invoices!$AH$2:$AI$412,2,FALSE),"")</f>
        <v/>
      </c>
      <c r="R127" s="18" t="str">
        <f>IFERROR(VLOOKUP($B127,Invoices!$AJ$2:$AK$412,2,FALSE),"")</f>
        <v/>
      </c>
      <c r="S127" s="18" t="str">
        <f>IFERROR(VLOOKUP($B127,Invoices!$AL$2:$AM$412,2,FALSE),"")</f>
        <v/>
      </c>
      <c r="T127" s="18" t="str">
        <f>IFERROR(VLOOKUP($B127,Invoices!$AN$2:$AO$412,2,FALSE),"")</f>
        <v/>
      </c>
      <c r="U127" s="18" cm="1">
        <f t="array" ref="U127">IFERROR(INDEX(F127:T127, 1, MATCH(TRUE, ISNUMBER(F127:T127), 0)), "0.0")</f>
        <v>0.99</v>
      </c>
    </row>
    <row r="128" spans="1:21" ht="13" x14ac:dyDescent="0.15">
      <c r="A128" s="14" t="s">
        <v>6160</v>
      </c>
      <c r="B128" s="6" t="s">
        <v>844</v>
      </c>
      <c r="C128" s="6" t="s">
        <v>845</v>
      </c>
      <c r="D128" s="6" t="s">
        <v>536</v>
      </c>
      <c r="E128" s="6" t="s">
        <v>535</v>
      </c>
      <c r="F128" s="18" t="str">
        <f>IFERROR(VLOOKUP(B128,Invoices!$L$2:$M$413,2,FALSE),"")</f>
        <v/>
      </c>
      <c r="G128" s="18" t="str">
        <f>IFERROR(VLOOKUP(B128,Invoices!$N$2:$O$412,2,FALSE),"")</f>
        <v/>
      </c>
      <c r="H128" s="18" t="str">
        <f>IFERROR(VLOOKUP($B128,Invoices!$P$2:$Q$412,2,FALSE),"")</f>
        <v/>
      </c>
      <c r="I128" s="18" t="str">
        <f>IFERROR(VLOOKUP($B128,Invoices!$R$2:$S$412,2,FALSE),"")</f>
        <v/>
      </c>
      <c r="J128" s="18" t="str">
        <f>IFERROR(VLOOKUP($B128,Invoices!$T$2:$U$412,2,FALSE),"")</f>
        <v/>
      </c>
      <c r="K128" s="18" t="str">
        <f>IFERROR(VLOOKUP($B128,Invoices!$V$2:$W$412,2,FALSE),"")</f>
        <v/>
      </c>
      <c r="L128" s="18" t="str">
        <f>IFERROR(VLOOKUP($B128,Invoices!$X$2:$Y$412,2,FALSE),"")</f>
        <v/>
      </c>
      <c r="M128" s="18" t="str">
        <f>IFERROR(VLOOKUP($B128,Invoices!$Z$2:$AA$412,2,FALSE),"")</f>
        <v/>
      </c>
      <c r="N128" s="18" t="str">
        <f>IFERROR(VLOOKUP($B128,Invoices!$AB$2:$AC$412,2,FALSE),"")</f>
        <v/>
      </c>
      <c r="O128" s="18" t="str">
        <f>IFERROR(VLOOKUP($B128,Invoices!$AD$2:$AE$412,2,FALSE),"")</f>
        <v/>
      </c>
      <c r="P128" s="18" t="str">
        <f>IFERROR(VLOOKUP($B128,Invoices!$AF$2:$AG$412,2,FALSE),"")</f>
        <v/>
      </c>
      <c r="Q128" s="18" t="str">
        <f>IFERROR(VLOOKUP($B128,Invoices!$AH$2:$AI$412,2,FALSE),"")</f>
        <v/>
      </c>
      <c r="R128" s="18" t="str">
        <f>IFERROR(VLOOKUP($B128,Invoices!$AJ$2:$AK$412,2,FALSE),"")</f>
        <v/>
      </c>
      <c r="S128" s="18" t="str">
        <f>IFERROR(VLOOKUP($B128,Invoices!$AL$2:$AM$412,2,FALSE),"")</f>
        <v/>
      </c>
      <c r="T128" s="18" t="str">
        <f>IFERROR(VLOOKUP($B128,Invoices!$AN$2:$AO$412,2,FALSE),"")</f>
        <v/>
      </c>
      <c r="U128" s="18" t="str" cm="1">
        <f t="array" ref="U128">IFERROR(INDEX(F128:T128, 1, MATCH(TRUE, ISNUMBER(F128:T128), 0)), "0.0")</f>
        <v>0.0</v>
      </c>
    </row>
    <row r="129" spans="1:21" ht="13" x14ac:dyDescent="0.15">
      <c r="A129" s="14" t="s">
        <v>6161</v>
      </c>
      <c r="B129" s="6" t="s">
        <v>846</v>
      </c>
      <c r="C129" s="6" t="s">
        <v>847</v>
      </c>
      <c r="D129" s="6" t="s">
        <v>848</v>
      </c>
      <c r="E129" s="6" t="s">
        <v>744</v>
      </c>
      <c r="F129" s="18">
        <f>IFERROR(VLOOKUP(B129,Invoices!$L$2:$M$413,2,FALSE),"")</f>
        <v>0.99</v>
      </c>
      <c r="G129" s="18" t="str">
        <f>IFERROR(VLOOKUP(B129,Invoices!$N$2:$O$412,2,FALSE),"")</f>
        <v/>
      </c>
      <c r="H129" s="18" t="str">
        <f>IFERROR(VLOOKUP($B129,Invoices!$P$2:$Q$412,2,FALSE),"")</f>
        <v/>
      </c>
      <c r="I129" s="18" t="str">
        <f>IFERROR(VLOOKUP($B129,Invoices!$R$2:$S$412,2,FALSE),"")</f>
        <v/>
      </c>
      <c r="J129" s="18" t="str">
        <f>IFERROR(VLOOKUP($B129,Invoices!$T$2:$U$412,2,FALSE),"")</f>
        <v/>
      </c>
      <c r="K129" s="18" t="str">
        <f>IFERROR(VLOOKUP($B129,Invoices!$V$2:$W$412,2,FALSE),"")</f>
        <v/>
      </c>
      <c r="L129" s="18" t="str">
        <f>IFERROR(VLOOKUP($B129,Invoices!$X$2:$Y$412,2,FALSE),"")</f>
        <v/>
      </c>
      <c r="M129" s="18" t="str">
        <f>IFERROR(VLOOKUP($B129,Invoices!$Z$2:$AA$412,2,FALSE),"")</f>
        <v/>
      </c>
      <c r="N129" s="18" t="str">
        <f>IFERROR(VLOOKUP($B129,Invoices!$AB$2:$AC$412,2,FALSE),"")</f>
        <v/>
      </c>
      <c r="O129" s="18" t="str">
        <f>IFERROR(VLOOKUP($B129,Invoices!$AD$2:$AE$412,2,FALSE),"")</f>
        <v/>
      </c>
      <c r="P129" s="18" t="str">
        <f>IFERROR(VLOOKUP($B129,Invoices!$AF$2:$AG$412,2,FALSE),"")</f>
        <v/>
      </c>
      <c r="Q129" s="18" t="str">
        <f>IFERROR(VLOOKUP($B129,Invoices!$AH$2:$AI$412,2,FALSE),"")</f>
        <v/>
      </c>
      <c r="R129" s="18" t="str">
        <f>IFERROR(VLOOKUP($B129,Invoices!$AJ$2:$AK$412,2,FALSE),"")</f>
        <v/>
      </c>
      <c r="S129" s="18" t="str">
        <f>IFERROR(VLOOKUP($B129,Invoices!$AL$2:$AM$412,2,FALSE),"")</f>
        <v/>
      </c>
      <c r="T129" s="18" t="str">
        <f>IFERROR(VLOOKUP($B129,Invoices!$AN$2:$AO$412,2,FALSE),"")</f>
        <v/>
      </c>
      <c r="U129" s="18" cm="1">
        <f t="array" ref="U129">IFERROR(INDEX(F129:T129, 1, MATCH(TRUE, ISNUMBER(F129:T129), 0)), "0.0")</f>
        <v>0.99</v>
      </c>
    </row>
    <row r="130" spans="1:21" ht="13" x14ac:dyDescent="0.15">
      <c r="A130" s="14" t="s">
        <v>6162</v>
      </c>
      <c r="B130" s="6" t="s">
        <v>849</v>
      </c>
      <c r="C130" s="6" t="s">
        <v>850</v>
      </c>
      <c r="D130" s="6" t="s">
        <v>851</v>
      </c>
      <c r="E130" s="6" t="s">
        <v>850</v>
      </c>
      <c r="F130" s="18" t="str">
        <f>IFERROR(VLOOKUP(B130,Invoices!$L$2:$M$413,2,FALSE),"")</f>
        <v/>
      </c>
      <c r="G130" s="18" t="str">
        <f>IFERROR(VLOOKUP(B130,Invoices!$N$2:$O$412,2,FALSE),"")</f>
        <v/>
      </c>
      <c r="H130" s="18" t="str">
        <f>IFERROR(VLOOKUP($B130,Invoices!$P$2:$Q$412,2,FALSE),"")</f>
        <v/>
      </c>
      <c r="I130" s="18" t="str">
        <f>IFERROR(VLOOKUP($B130,Invoices!$R$2:$S$412,2,FALSE),"")</f>
        <v/>
      </c>
      <c r="J130" s="18" t="str">
        <f>IFERROR(VLOOKUP($B130,Invoices!$T$2:$U$412,2,FALSE),"")</f>
        <v/>
      </c>
      <c r="K130" s="18" t="str">
        <f>IFERROR(VLOOKUP($B130,Invoices!$V$2:$W$412,2,FALSE),"")</f>
        <v/>
      </c>
      <c r="L130" s="18" t="str">
        <f>IFERROR(VLOOKUP($B130,Invoices!$X$2:$Y$412,2,FALSE),"")</f>
        <v/>
      </c>
      <c r="M130" s="18" t="str">
        <f>IFERROR(VLOOKUP($B130,Invoices!$Z$2:$AA$412,2,FALSE),"")</f>
        <v/>
      </c>
      <c r="N130" s="18" t="str">
        <f>IFERROR(VLOOKUP($B130,Invoices!$AB$2:$AC$412,2,FALSE),"")</f>
        <v/>
      </c>
      <c r="O130" s="18" t="str">
        <f>IFERROR(VLOOKUP($B130,Invoices!$AD$2:$AE$412,2,FALSE),"")</f>
        <v/>
      </c>
      <c r="P130" s="18" t="str">
        <f>IFERROR(VLOOKUP($B130,Invoices!$AF$2:$AG$412,2,FALSE),"")</f>
        <v/>
      </c>
      <c r="Q130" s="18" t="str">
        <f>IFERROR(VLOOKUP($B130,Invoices!$AH$2:$AI$412,2,FALSE),"")</f>
        <v/>
      </c>
      <c r="R130" s="18" t="str">
        <f>IFERROR(VLOOKUP($B130,Invoices!$AJ$2:$AK$412,2,FALSE),"")</f>
        <v/>
      </c>
      <c r="S130" s="18" t="str">
        <f>IFERROR(VLOOKUP($B130,Invoices!$AL$2:$AM$412,2,FALSE),"")</f>
        <v/>
      </c>
      <c r="T130" s="18" t="str">
        <f>IFERROR(VLOOKUP($B130,Invoices!$AN$2:$AO$412,2,FALSE),"")</f>
        <v/>
      </c>
      <c r="U130" s="18" t="str" cm="1">
        <f t="array" ref="U130">IFERROR(INDEX(F130:T130, 1, MATCH(TRUE, ISNUMBER(F130:T130), 0)), "0.0")</f>
        <v>0.0</v>
      </c>
    </row>
    <row r="131" spans="1:21" ht="13" x14ac:dyDescent="0.15">
      <c r="A131" s="14" t="s">
        <v>6163</v>
      </c>
      <c r="B131" s="6" t="s">
        <v>852</v>
      </c>
      <c r="C131" s="6" t="s">
        <v>736</v>
      </c>
      <c r="D131" s="6" t="s">
        <v>735</v>
      </c>
      <c r="E131" s="6" t="s">
        <v>736</v>
      </c>
      <c r="F131" s="18" t="str">
        <f>IFERROR(VLOOKUP(B131,Invoices!$L$2:$M$413,2,FALSE),"")</f>
        <v/>
      </c>
      <c r="G131" s="18" t="str">
        <f>IFERROR(VLOOKUP(B131,Invoices!$N$2:$O$412,2,FALSE),"")</f>
        <v/>
      </c>
      <c r="H131" s="18" t="str">
        <f>IFERROR(VLOOKUP($B131,Invoices!$P$2:$Q$412,2,FALSE),"")</f>
        <v/>
      </c>
      <c r="I131" s="18" t="str">
        <f>IFERROR(VLOOKUP($B131,Invoices!$R$2:$S$412,2,FALSE),"")</f>
        <v/>
      </c>
      <c r="J131" s="18" t="str">
        <f>IFERROR(VLOOKUP($B131,Invoices!$T$2:$U$412,2,FALSE),"")</f>
        <v/>
      </c>
      <c r="K131" s="18" t="str">
        <f>IFERROR(VLOOKUP($B131,Invoices!$V$2:$W$412,2,FALSE),"")</f>
        <v/>
      </c>
      <c r="L131" s="18" t="str">
        <f>IFERROR(VLOOKUP($B131,Invoices!$X$2:$Y$412,2,FALSE),"")</f>
        <v/>
      </c>
      <c r="M131" s="18" t="str">
        <f>IFERROR(VLOOKUP($B131,Invoices!$Z$2:$AA$412,2,FALSE),"")</f>
        <v/>
      </c>
      <c r="N131" s="18" t="str">
        <f>IFERROR(VLOOKUP($B131,Invoices!$AB$2:$AC$412,2,FALSE),"")</f>
        <v/>
      </c>
      <c r="O131" s="18" t="str">
        <f>IFERROR(VLOOKUP($B131,Invoices!$AD$2:$AE$412,2,FALSE),"")</f>
        <v/>
      </c>
      <c r="P131" s="18" t="str">
        <f>IFERROR(VLOOKUP($B131,Invoices!$AF$2:$AG$412,2,FALSE),"")</f>
        <v/>
      </c>
      <c r="Q131" s="18" t="str">
        <f>IFERROR(VLOOKUP($B131,Invoices!$AH$2:$AI$412,2,FALSE),"")</f>
        <v/>
      </c>
      <c r="R131" s="18" t="str">
        <f>IFERROR(VLOOKUP($B131,Invoices!$AJ$2:$AK$412,2,FALSE),"")</f>
        <v/>
      </c>
      <c r="S131" s="18" t="str">
        <f>IFERROR(VLOOKUP($B131,Invoices!$AL$2:$AM$412,2,FALSE),"")</f>
        <v/>
      </c>
      <c r="T131" s="18" t="str">
        <f>IFERROR(VLOOKUP($B131,Invoices!$AN$2:$AO$412,2,FALSE),"")</f>
        <v/>
      </c>
      <c r="U131" s="18" t="str" cm="1">
        <f t="array" ref="U131">IFERROR(INDEX(F131:T131, 1, MATCH(TRUE, ISNUMBER(F131:T131), 0)), "0.0")</f>
        <v>0.0</v>
      </c>
    </row>
    <row r="132" spans="1:21" ht="13" x14ac:dyDescent="0.15">
      <c r="A132" s="14" t="s">
        <v>6164</v>
      </c>
      <c r="B132" s="6" t="s">
        <v>853</v>
      </c>
      <c r="C132" s="6" t="s">
        <v>854</v>
      </c>
      <c r="D132" s="6" t="s">
        <v>855</v>
      </c>
      <c r="E132" s="6" t="s">
        <v>574</v>
      </c>
      <c r="F132" s="18" t="str">
        <f>IFERROR(VLOOKUP(B132,Invoices!$L$2:$M$413,2,FALSE),"")</f>
        <v/>
      </c>
      <c r="G132" s="18" t="str">
        <f>IFERROR(VLOOKUP(B132,Invoices!$N$2:$O$412,2,FALSE),"")</f>
        <v/>
      </c>
      <c r="H132" s="18">
        <f>IFERROR(VLOOKUP($B132,Invoices!$P$2:$Q$412,2,FALSE),"")</f>
        <v>0.99</v>
      </c>
      <c r="I132" s="18" t="str">
        <f>IFERROR(VLOOKUP($B132,Invoices!$R$2:$S$412,2,FALSE),"")</f>
        <v/>
      </c>
      <c r="J132" s="18" t="str">
        <f>IFERROR(VLOOKUP($B132,Invoices!$T$2:$U$412,2,FALSE),"")</f>
        <v/>
      </c>
      <c r="K132" s="18" t="str">
        <f>IFERROR(VLOOKUP($B132,Invoices!$V$2:$W$412,2,FALSE),"")</f>
        <v/>
      </c>
      <c r="L132" s="18" t="str">
        <f>IFERROR(VLOOKUP($B132,Invoices!$X$2:$Y$412,2,FALSE),"")</f>
        <v/>
      </c>
      <c r="M132" s="18" t="str">
        <f>IFERROR(VLOOKUP($B132,Invoices!$Z$2:$AA$412,2,FALSE),"")</f>
        <v/>
      </c>
      <c r="N132" s="18" t="str">
        <f>IFERROR(VLOOKUP($B132,Invoices!$AB$2:$AC$412,2,FALSE),"")</f>
        <v/>
      </c>
      <c r="O132" s="18" t="str">
        <f>IFERROR(VLOOKUP($B132,Invoices!$AD$2:$AE$412,2,FALSE),"")</f>
        <v/>
      </c>
      <c r="P132" s="18" t="str">
        <f>IFERROR(VLOOKUP($B132,Invoices!$AF$2:$AG$412,2,FALSE),"")</f>
        <v/>
      </c>
      <c r="Q132" s="18" t="str">
        <f>IFERROR(VLOOKUP($B132,Invoices!$AH$2:$AI$412,2,FALSE),"")</f>
        <v/>
      </c>
      <c r="R132" s="18" t="str">
        <f>IFERROR(VLOOKUP($B132,Invoices!$AJ$2:$AK$412,2,FALSE),"")</f>
        <v/>
      </c>
      <c r="S132" s="18" t="str">
        <f>IFERROR(VLOOKUP($B132,Invoices!$AL$2:$AM$412,2,FALSE),"")</f>
        <v/>
      </c>
      <c r="T132" s="18" t="str">
        <f>IFERROR(VLOOKUP($B132,Invoices!$AN$2:$AO$412,2,FALSE),"")</f>
        <v/>
      </c>
      <c r="U132" s="18" cm="1">
        <f t="array" ref="U132">IFERROR(INDEX(F132:T132, 1, MATCH(TRUE, ISNUMBER(F132:T132), 0)), "0.0")</f>
        <v>0.99</v>
      </c>
    </row>
    <row r="133" spans="1:21" ht="13" x14ac:dyDescent="0.15">
      <c r="A133" s="14" t="s">
        <v>6165</v>
      </c>
      <c r="B133" s="6" t="s">
        <v>856</v>
      </c>
      <c r="D133" s="6" t="s">
        <v>754</v>
      </c>
      <c r="E133" s="6" t="s">
        <v>755</v>
      </c>
      <c r="F133" s="18" t="str">
        <f>IFERROR(VLOOKUP(B133,Invoices!$L$2:$M$413,2,FALSE),"")</f>
        <v/>
      </c>
      <c r="G133" s="18" t="str">
        <f>IFERROR(VLOOKUP(B133,Invoices!$N$2:$O$412,2,FALSE),"")</f>
        <v/>
      </c>
      <c r="H133" s="18" t="str">
        <f>IFERROR(VLOOKUP($B133,Invoices!$P$2:$Q$412,2,FALSE),"")</f>
        <v/>
      </c>
      <c r="I133" s="18" t="str">
        <f>IFERROR(VLOOKUP($B133,Invoices!$R$2:$S$412,2,FALSE),"")</f>
        <v/>
      </c>
      <c r="J133" s="18" t="str">
        <f>IFERROR(VLOOKUP($B133,Invoices!$T$2:$U$412,2,FALSE),"")</f>
        <v/>
      </c>
      <c r="K133" s="18" t="str">
        <f>IFERROR(VLOOKUP($B133,Invoices!$V$2:$W$412,2,FALSE),"")</f>
        <v/>
      </c>
      <c r="L133" s="18">
        <f>IFERROR(VLOOKUP($B133,Invoices!$X$2:$Y$412,2,FALSE),"")</f>
        <v>0.99</v>
      </c>
      <c r="M133" s="18" t="str">
        <f>IFERROR(VLOOKUP($B133,Invoices!$Z$2:$AA$412,2,FALSE),"")</f>
        <v/>
      </c>
      <c r="N133" s="18" t="str">
        <f>IFERROR(VLOOKUP($B133,Invoices!$AB$2:$AC$412,2,FALSE),"")</f>
        <v/>
      </c>
      <c r="O133" s="18" t="str">
        <f>IFERROR(VLOOKUP($B133,Invoices!$AD$2:$AE$412,2,FALSE),"")</f>
        <v/>
      </c>
      <c r="P133" s="18" t="str">
        <f>IFERROR(VLOOKUP($B133,Invoices!$AF$2:$AG$412,2,FALSE),"")</f>
        <v/>
      </c>
      <c r="Q133" s="18" t="str">
        <f>IFERROR(VLOOKUP($B133,Invoices!$AH$2:$AI$412,2,FALSE),"")</f>
        <v/>
      </c>
      <c r="R133" s="18" t="str">
        <f>IFERROR(VLOOKUP($B133,Invoices!$AJ$2:$AK$412,2,FALSE),"")</f>
        <v/>
      </c>
      <c r="S133" s="18" t="str">
        <f>IFERROR(VLOOKUP($B133,Invoices!$AL$2:$AM$412,2,FALSE),"")</f>
        <v/>
      </c>
      <c r="T133" s="18" t="str">
        <f>IFERROR(VLOOKUP($B133,Invoices!$AN$2:$AO$412,2,FALSE),"")</f>
        <v/>
      </c>
      <c r="U133" s="18" cm="1">
        <f t="array" ref="U133">IFERROR(INDEX(F133:T133, 1, MATCH(TRUE, ISNUMBER(F133:T133), 0)), "0.0")</f>
        <v>0.99</v>
      </c>
    </row>
    <row r="134" spans="1:21" ht="13" x14ac:dyDescent="0.15">
      <c r="A134" s="14" t="s">
        <v>6166</v>
      </c>
      <c r="B134" s="6" t="s">
        <v>857</v>
      </c>
      <c r="C134" s="6" t="s">
        <v>858</v>
      </c>
      <c r="D134" s="6" t="s">
        <v>749</v>
      </c>
      <c r="E134" s="6" t="s">
        <v>750</v>
      </c>
      <c r="F134" s="18" t="str">
        <f>IFERROR(VLOOKUP(B134,Invoices!$L$2:$M$413,2,FALSE),"")</f>
        <v/>
      </c>
      <c r="G134" s="18" t="str">
        <f>IFERROR(VLOOKUP(B134,Invoices!$N$2:$O$412,2,FALSE),"")</f>
        <v/>
      </c>
      <c r="H134" s="18" t="str">
        <f>IFERROR(VLOOKUP($B134,Invoices!$P$2:$Q$412,2,FALSE),"")</f>
        <v/>
      </c>
      <c r="I134" s="18" t="str">
        <f>IFERROR(VLOOKUP($B134,Invoices!$R$2:$S$412,2,FALSE),"")</f>
        <v/>
      </c>
      <c r="J134" s="18" t="str">
        <f>IFERROR(VLOOKUP($B134,Invoices!$T$2:$U$412,2,FALSE),"")</f>
        <v/>
      </c>
      <c r="K134" s="18" t="str">
        <f>IFERROR(VLOOKUP($B134,Invoices!$V$2:$W$412,2,FALSE),"")</f>
        <v/>
      </c>
      <c r="L134" s="18" t="str">
        <f>IFERROR(VLOOKUP($B134,Invoices!$X$2:$Y$412,2,FALSE),"")</f>
        <v/>
      </c>
      <c r="M134" s="18" t="str">
        <f>IFERROR(VLOOKUP($B134,Invoices!$Z$2:$AA$412,2,FALSE),"")</f>
        <v/>
      </c>
      <c r="N134" s="18" t="str">
        <f>IFERROR(VLOOKUP($B134,Invoices!$AB$2:$AC$412,2,FALSE),"")</f>
        <v/>
      </c>
      <c r="O134" s="18" t="str">
        <f>IFERROR(VLOOKUP($B134,Invoices!$AD$2:$AE$412,2,FALSE),"")</f>
        <v/>
      </c>
      <c r="P134" s="18" t="str">
        <f>IFERROR(VLOOKUP($B134,Invoices!$AF$2:$AG$412,2,FALSE),"")</f>
        <v/>
      </c>
      <c r="Q134" s="18" t="str">
        <f>IFERROR(VLOOKUP($B134,Invoices!$AH$2:$AI$412,2,FALSE),"")</f>
        <v/>
      </c>
      <c r="R134" s="18" t="str">
        <f>IFERROR(VLOOKUP($B134,Invoices!$AJ$2:$AK$412,2,FALSE),"")</f>
        <v/>
      </c>
      <c r="S134" s="18">
        <f>IFERROR(VLOOKUP($B134,Invoices!$AL$2:$AM$412,2,FALSE),"")</f>
        <v>0.99</v>
      </c>
      <c r="T134" s="18" t="str">
        <f>IFERROR(VLOOKUP($B134,Invoices!$AN$2:$AO$412,2,FALSE),"")</f>
        <v/>
      </c>
      <c r="U134" s="18" cm="1">
        <f t="array" ref="U134">IFERROR(INDEX(F134:T134, 1, MATCH(TRUE, ISNUMBER(F134:T134), 0)), "0.0")</f>
        <v>0.99</v>
      </c>
    </row>
    <row r="135" spans="1:21" ht="13" x14ac:dyDescent="0.15">
      <c r="A135" s="14" t="s">
        <v>6167</v>
      </c>
      <c r="B135" s="6" t="s">
        <v>859</v>
      </c>
      <c r="C135" s="6" t="s">
        <v>860</v>
      </c>
      <c r="D135" s="6" t="s">
        <v>778</v>
      </c>
      <c r="E135" s="6" t="s">
        <v>779</v>
      </c>
      <c r="F135" s="18" t="str">
        <f>IFERROR(VLOOKUP(B135,Invoices!$L$2:$M$413,2,FALSE),"")</f>
        <v/>
      </c>
      <c r="G135" s="18" t="str">
        <f>IFERROR(VLOOKUP(B135,Invoices!$N$2:$O$412,2,FALSE),"")</f>
        <v/>
      </c>
      <c r="H135" s="18" t="str">
        <f>IFERROR(VLOOKUP($B135,Invoices!$P$2:$Q$412,2,FALSE),"")</f>
        <v/>
      </c>
      <c r="I135" s="18" t="str">
        <f>IFERROR(VLOOKUP($B135,Invoices!$R$2:$S$412,2,FALSE),"")</f>
        <v/>
      </c>
      <c r="J135" s="18" t="str">
        <f>IFERROR(VLOOKUP($B135,Invoices!$T$2:$U$412,2,FALSE),"")</f>
        <v/>
      </c>
      <c r="K135" s="18" t="str">
        <f>IFERROR(VLOOKUP($B135,Invoices!$V$2:$W$412,2,FALSE),"")</f>
        <v/>
      </c>
      <c r="L135" s="18" t="str">
        <f>IFERROR(VLOOKUP($B135,Invoices!$X$2:$Y$412,2,FALSE),"")</f>
        <v/>
      </c>
      <c r="M135" s="18" t="str">
        <f>IFERROR(VLOOKUP($B135,Invoices!$Z$2:$AA$412,2,FALSE),"")</f>
        <v/>
      </c>
      <c r="N135" s="18" t="str">
        <f>IFERROR(VLOOKUP($B135,Invoices!$AB$2:$AC$412,2,FALSE),"")</f>
        <v/>
      </c>
      <c r="O135" s="18" t="str">
        <f>IFERROR(VLOOKUP($B135,Invoices!$AD$2:$AE$412,2,FALSE),"")</f>
        <v/>
      </c>
      <c r="P135" s="18" t="str">
        <f>IFERROR(VLOOKUP($B135,Invoices!$AF$2:$AG$412,2,FALSE),"")</f>
        <v/>
      </c>
      <c r="Q135" s="18">
        <f>IFERROR(VLOOKUP($B135,Invoices!$AH$2:$AI$412,2,FALSE),"")</f>
        <v>0.99</v>
      </c>
      <c r="R135" s="18" t="str">
        <f>IFERROR(VLOOKUP($B135,Invoices!$AJ$2:$AK$412,2,FALSE),"")</f>
        <v/>
      </c>
      <c r="S135" s="18" t="str">
        <f>IFERROR(VLOOKUP($B135,Invoices!$AL$2:$AM$412,2,FALSE),"")</f>
        <v/>
      </c>
      <c r="T135" s="18" t="str">
        <f>IFERROR(VLOOKUP($B135,Invoices!$AN$2:$AO$412,2,FALSE),"")</f>
        <v/>
      </c>
      <c r="U135" s="18" cm="1">
        <f t="array" ref="U135">IFERROR(INDEX(F135:T135, 1, MATCH(TRUE, ISNUMBER(F135:T135), 0)), "0.0")</f>
        <v>0.99</v>
      </c>
    </row>
    <row r="136" spans="1:21" ht="13" x14ac:dyDescent="0.15">
      <c r="A136" s="14" t="s">
        <v>6168</v>
      </c>
      <c r="B136" s="6" t="s">
        <v>861</v>
      </c>
      <c r="D136" s="6" t="s">
        <v>862</v>
      </c>
      <c r="E136" s="6" t="s">
        <v>863</v>
      </c>
      <c r="F136" s="18" t="str">
        <f>IFERROR(VLOOKUP(B136,Invoices!$L$2:$M$413,2,FALSE),"")</f>
        <v/>
      </c>
      <c r="G136" s="18" t="str">
        <f>IFERROR(VLOOKUP(B136,Invoices!$N$2:$O$412,2,FALSE),"")</f>
        <v/>
      </c>
      <c r="H136" s="18" t="str">
        <f>IFERROR(VLOOKUP($B136,Invoices!$P$2:$Q$412,2,FALSE),"")</f>
        <v/>
      </c>
      <c r="I136" s="18" t="str">
        <f>IFERROR(VLOOKUP($B136,Invoices!$R$2:$S$412,2,FALSE),"")</f>
        <v/>
      </c>
      <c r="J136" s="18" t="str">
        <f>IFERROR(VLOOKUP($B136,Invoices!$T$2:$U$412,2,FALSE),"")</f>
        <v/>
      </c>
      <c r="K136" s="18" t="str">
        <f>IFERROR(VLOOKUP($B136,Invoices!$V$2:$W$412,2,FALSE),"")</f>
        <v/>
      </c>
      <c r="L136" s="18" t="str">
        <f>IFERROR(VLOOKUP($B136,Invoices!$X$2:$Y$412,2,FALSE),"")</f>
        <v/>
      </c>
      <c r="M136" s="18" t="str">
        <f>IFERROR(VLOOKUP($B136,Invoices!$Z$2:$AA$412,2,FALSE),"")</f>
        <v/>
      </c>
      <c r="N136" s="18" t="str">
        <f>IFERROR(VLOOKUP($B136,Invoices!$AB$2:$AC$412,2,FALSE),"")</f>
        <v/>
      </c>
      <c r="O136" s="18" t="str">
        <f>IFERROR(VLOOKUP($B136,Invoices!$AD$2:$AE$412,2,FALSE),"")</f>
        <v/>
      </c>
      <c r="P136" s="18" t="str">
        <f>IFERROR(VLOOKUP($B136,Invoices!$AF$2:$AG$412,2,FALSE),"")</f>
        <v/>
      </c>
      <c r="Q136" s="18" t="str">
        <f>IFERROR(VLOOKUP($B136,Invoices!$AH$2:$AI$412,2,FALSE),"")</f>
        <v/>
      </c>
      <c r="R136" s="18" t="str">
        <f>IFERROR(VLOOKUP($B136,Invoices!$AJ$2:$AK$412,2,FALSE),"")</f>
        <v/>
      </c>
      <c r="S136" s="18" t="str">
        <f>IFERROR(VLOOKUP($B136,Invoices!$AL$2:$AM$412,2,FALSE),"")</f>
        <v/>
      </c>
      <c r="T136" s="18" t="str">
        <f>IFERROR(VLOOKUP($B136,Invoices!$AN$2:$AO$412,2,FALSE),"")</f>
        <v/>
      </c>
      <c r="U136" s="18" t="str" cm="1">
        <f t="array" ref="U136">IFERROR(INDEX(F136:T136, 1, MATCH(TRUE, ISNUMBER(F136:T136), 0)), "0.0")</f>
        <v>0.0</v>
      </c>
    </row>
    <row r="137" spans="1:21" ht="13" x14ac:dyDescent="0.15">
      <c r="A137" s="14" t="s">
        <v>6169</v>
      </c>
      <c r="B137" s="6" t="s">
        <v>864</v>
      </c>
      <c r="C137" s="6" t="s">
        <v>865</v>
      </c>
      <c r="D137" s="6" t="s">
        <v>866</v>
      </c>
      <c r="E137" s="6" t="s">
        <v>543</v>
      </c>
      <c r="F137" s="18" t="str">
        <f>IFERROR(VLOOKUP(B137,Invoices!$L$2:$M$413,2,FALSE),"")</f>
        <v/>
      </c>
      <c r="G137" s="18" t="str">
        <f>IFERROR(VLOOKUP(B137,Invoices!$N$2:$O$412,2,FALSE),"")</f>
        <v/>
      </c>
      <c r="H137" s="18" t="str">
        <f>IFERROR(VLOOKUP($B137,Invoices!$P$2:$Q$412,2,FALSE),"")</f>
        <v/>
      </c>
      <c r="I137" s="18" t="str">
        <f>IFERROR(VLOOKUP($B137,Invoices!$R$2:$S$412,2,FALSE),"")</f>
        <v/>
      </c>
      <c r="J137" s="18" t="str">
        <f>IFERROR(VLOOKUP($B137,Invoices!$T$2:$U$412,2,FALSE),"")</f>
        <v/>
      </c>
      <c r="K137" s="18">
        <f>IFERROR(VLOOKUP($B137,Invoices!$V$2:$W$412,2,FALSE),"")</f>
        <v>0.99</v>
      </c>
      <c r="L137" s="18" t="str">
        <f>IFERROR(VLOOKUP($B137,Invoices!$X$2:$Y$412,2,FALSE),"")</f>
        <v/>
      </c>
      <c r="M137" s="18" t="str">
        <f>IFERROR(VLOOKUP($B137,Invoices!$Z$2:$AA$412,2,FALSE),"")</f>
        <v/>
      </c>
      <c r="N137" s="18" t="str">
        <f>IFERROR(VLOOKUP($B137,Invoices!$AB$2:$AC$412,2,FALSE),"")</f>
        <v/>
      </c>
      <c r="O137" s="18" t="str">
        <f>IFERROR(VLOOKUP($B137,Invoices!$AD$2:$AE$412,2,FALSE),"")</f>
        <v/>
      </c>
      <c r="P137" s="18" t="str">
        <f>IFERROR(VLOOKUP($B137,Invoices!$AF$2:$AG$412,2,FALSE),"")</f>
        <v/>
      </c>
      <c r="Q137" s="18" t="str">
        <f>IFERROR(VLOOKUP($B137,Invoices!$AH$2:$AI$412,2,FALSE),"")</f>
        <v/>
      </c>
      <c r="R137" s="18" t="str">
        <f>IFERROR(VLOOKUP($B137,Invoices!$AJ$2:$AK$412,2,FALSE),"")</f>
        <v/>
      </c>
      <c r="S137" s="18" t="str">
        <f>IFERROR(VLOOKUP($B137,Invoices!$AL$2:$AM$412,2,FALSE),"")</f>
        <v/>
      </c>
      <c r="T137" s="18" t="str">
        <f>IFERROR(VLOOKUP($B137,Invoices!$AN$2:$AO$412,2,FALSE),"")</f>
        <v/>
      </c>
      <c r="U137" s="18" cm="1">
        <f t="array" ref="U137">IFERROR(INDEX(F137:T137, 1, MATCH(TRUE, ISNUMBER(F137:T137), 0)), "0.0")</f>
        <v>0.99</v>
      </c>
    </row>
    <row r="138" spans="1:21" ht="13" x14ac:dyDescent="0.15">
      <c r="A138" s="14" t="s">
        <v>6170</v>
      </c>
      <c r="B138" s="6" t="s">
        <v>867</v>
      </c>
      <c r="C138" s="6" t="s">
        <v>868</v>
      </c>
      <c r="D138" s="6" t="s">
        <v>543</v>
      </c>
      <c r="E138" s="6" t="s">
        <v>543</v>
      </c>
      <c r="F138" s="18" t="str">
        <f>IFERROR(VLOOKUP(B138,Invoices!$L$2:$M$413,2,FALSE),"")</f>
        <v/>
      </c>
      <c r="G138" s="18" t="str">
        <f>IFERROR(VLOOKUP(B138,Invoices!$N$2:$O$412,2,FALSE),"")</f>
        <v/>
      </c>
      <c r="H138" s="18" t="str">
        <f>IFERROR(VLOOKUP($B138,Invoices!$P$2:$Q$412,2,FALSE),"")</f>
        <v/>
      </c>
      <c r="I138" s="18" t="str">
        <f>IFERROR(VLOOKUP($B138,Invoices!$R$2:$S$412,2,FALSE),"")</f>
        <v/>
      </c>
      <c r="J138" s="18" t="str">
        <f>IFERROR(VLOOKUP($B138,Invoices!$T$2:$U$412,2,FALSE),"")</f>
        <v/>
      </c>
      <c r="K138" s="18">
        <f>IFERROR(VLOOKUP($B138,Invoices!$V$2:$W$412,2,FALSE),"")</f>
        <v>0.99</v>
      </c>
      <c r="L138" s="18" t="str">
        <f>IFERROR(VLOOKUP($B138,Invoices!$X$2:$Y$412,2,FALSE),"")</f>
        <v/>
      </c>
      <c r="M138" s="18" t="str">
        <f>IFERROR(VLOOKUP($B138,Invoices!$Z$2:$AA$412,2,FALSE),"")</f>
        <v/>
      </c>
      <c r="N138" s="18" t="str">
        <f>IFERROR(VLOOKUP($B138,Invoices!$AB$2:$AC$412,2,FALSE),"")</f>
        <v/>
      </c>
      <c r="O138" s="18" t="str">
        <f>IFERROR(VLOOKUP($B138,Invoices!$AD$2:$AE$412,2,FALSE),"")</f>
        <v/>
      </c>
      <c r="P138" s="18" t="str">
        <f>IFERROR(VLOOKUP($B138,Invoices!$AF$2:$AG$412,2,FALSE),"")</f>
        <v/>
      </c>
      <c r="Q138" s="18" t="str">
        <f>IFERROR(VLOOKUP($B138,Invoices!$AH$2:$AI$412,2,FALSE),"")</f>
        <v/>
      </c>
      <c r="R138" s="18" t="str">
        <f>IFERROR(VLOOKUP($B138,Invoices!$AJ$2:$AK$412,2,FALSE),"")</f>
        <v/>
      </c>
      <c r="S138" s="18" t="str">
        <f>IFERROR(VLOOKUP($B138,Invoices!$AL$2:$AM$412,2,FALSE),"")</f>
        <v/>
      </c>
      <c r="T138" s="18" t="str">
        <f>IFERROR(VLOOKUP($B138,Invoices!$AN$2:$AO$412,2,FALSE),"")</f>
        <v/>
      </c>
      <c r="U138" s="18" cm="1">
        <f t="array" ref="U138">IFERROR(INDEX(F138:T138, 1, MATCH(TRUE, ISNUMBER(F138:T138), 0)), "0.0")</f>
        <v>0.99</v>
      </c>
    </row>
    <row r="139" spans="1:21" ht="13" x14ac:dyDescent="0.15">
      <c r="A139" s="14" t="s">
        <v>6171</v>
      </c>
      <c r="B139" s="6" t="s">
        <v>869</v>
      </c>
      <c r="C139" s="6" t="s">
        <v>870</v>
      </c>
      <c r="D139" s="6" t="s">
        <v>871</v>
      </c>
      <c r="E139" s="6" t="s">
        <v>612</v>
      </c>
      <c r="F139" s="18" t="str">
        <f>IFERROR(VLOOKUP(B139,Invoices!$L$2:$M$413,2,FALSE),"")</f>
        <v/>
      </c>
      <c r="G139" s="18" t="str">
        <f>IFERROR(VLOOKUP(B139,Invoices!$N$2:$O$412,2,FALSE),"")</f>
        <v/>
      </c>
      <c r="H139" s="18" t="str">
        <f>IFERROR(VLOOKUP($B139,Invoices!$P$2:$Q$412,2,FALSE),"")</f>
        <v/>
      </c>
      <c r="I139" s="18" t="str">
        <f>IFERROR(VLOOKUP($B139,Invoices!$R$2:$S$412,2,FALSE),"")</f>
        <v/>
      </c>
      <c r="J139" s="18" t="str">
        <f>IFERROR(VLOOKUP($B139,Invoices!$T$2:$U$412,2,FALSE),"")</f>
        <v/>
      </c>
      <c r="K139" s="18" t="str">
        <f>IFERROR(VLOOKUP($B139,Invoices!$V$2:$W$412,2,FALSE),"")</f>
        <v/>
      </c>
      <c r="L139" s="18" t="str">
        <f>IFERROR(VLOOKUP($B139,Invoices!$X$2:$Y$412,2,FALSE),"")</f>
        <v/>
      </c>
      <c r="M139" s="18" t="str">
        <f>IFERROR(VLOOKUP($B139,Invoices!$Z$2:$AA$412,2,FALSE),"")</f>
        <v/>
      </c>
      <c r="N139" s="18" t="str">
        <f>IFERROR(VLOOKUP($B139,Invoices!$AB$2:$AC$412,2,FALSE),"")</f>
        <v/>
      </c>
      <c r="O139" s="18" t="str">
        <f>IFERROR(VLOOKUP($B139,Invoices!$AD$2:$AE$412,2,FALSE),"")</f>
        <v/>
      </c>
      <c r="P139" s="18" t="str">
        <f>IFERROR(VLOOKUP($B139,Invoices!$AF$2:$AG$412,2,FALSE),"")</f>
        <v/>
      </c>
      <c r="Q139" s="18" t="str">
        <f>IFERROR(VLOOKUP($B139,Invoices!$AH$2:$AI$412,2,FALSE),"")</f>
        <v/>
      </c>
      <c r="R139" s="18" t="str">
        <f>IFERROR(VLOOKUP($B139,Invoices!$AJ$2:$AK$412,2,FALSE),"")</f>
        <v/>
      </c>
      <c r="S139" s="18" t="str">
        <f>IFERROR(VLOOKUP($B139,Invoices!$AL$2:$AM$412,2,FALSE),"")</f>
        <v/>
      </c>
      <c r="T139" s="18" t="str">
        <f>IFERROR(VLOOKUP($B139,Invoices!$AN$2:$AO$412,2,FALSE),"")</f>
        <v/>
      </c>
      <c r="U139" s="18" t="str" cm="1">
        <f t="array" ref="U139">IFERROR(INDEX(F139:T139, 1, MATCH(TRUE, ISNUMBER(F139:T139), 0)), "0.0")</f>
        <v>0.0</v>
      </c>
    </row>
    <row r="140" spans="1:21" ht="13" x14ac:dyDescent="0.15">
      <c r="A140" s="14" t="s">
        <v>6172</v>
      </c>
      <c r="B140" s="6" t="s">
        <v>872</v>
      </c>
      <c r="C140" s="6" t="s">
        <v>724</v>
      </c>
      <c r="D140" s="6" t="s">
        <v>725</v>
      </c>
      <c r="E140" s="6" t="s">
        <v>726</v>
      </c>
      <c r="F140" s="18" t="str">
        <f>IFERROR(VLOOKUP(B140,Invoices!$L$2:$M$413,2,FALSE),"")</f>
        <v/>
      </c>
      <c r="G140" s="18" t="str">
        <f>IFERROR(VLOOKUP(B140,Invoices!$N$2:$O$412,2,FALSE),"")</f>
        <v/>
      </c>
      <c r="H140" s="18" t="str">
        <f>IFERROR(VLOOKUP($B140,Invoices!$P$2:$Q$412,2,FALSE),"")</f>
        <v/>
      </c>
      <c r="I140" s="18" t="str">
        <f>IFERROR(VLOOKUP($B140,Invoices!$R$2:$S$412,2,FALSE),"")</f>
        <v/>
      </c>
      <c r="J140" s="18" t="str">
        <f>IFERROR(VLOOKUP($B140,Invoices!$T$2:$U$412,2,FALSE),"")</f>
        <v/>
      </c>
      <c r="K140" s="18" t="str">
        <f>IFERROR(VLOOKUP($B140,Invoices!$V$2:$W$412,2,FALSE),"")</f>
        <v/>
      </c>
      <c r="L140" s="18" t="str">
        <f>IFERROR(VLOOKUP($B140,Invoices!$X$2:$Y$412,2,FALSE),"")</f>
        <v/>
      </c>
      <c r="M140" s="18" t="str">
        <f>IFERROR(VLOOKUP($B140,Invoices!$Z$2:$AA$412,2,FALSE),"")</f>
        <v/>
      </c>
      <c r="N140" s="18" t="str">
        <f>IFERROR(VLOOKUP($B140,Invoices!$AB$2:$AC$412,2,FALSE),"")</f>
        <v/>
      </c>
      <c r="O140" s="18" t="str">
        <f>IFERROR(VLOOKUP($B140,Invoices!$AD$2:$AE$412,2,FALSE),"")</f>
        <v/>
      </c>
      <c r="P140" s="18" t="str">
        <f>IFERROR(VLOOKUP($B140,Invoices!$AF$2:$AG$412,2,FALSE),"")</f>
        <v/>
      </c>
      <c r="Q140" s="18" t="str">
        <f>IFERROR(VLOOKUP($B140,Invoices!$AH$2:$AI$412,2,FALSE),"")</f>
        <v/>
      </c>
      <c r="R140" s="18" t="str">
        <f>IFERROR(VLOOKUP($B140,Invoices!$AJ$2:$AK$412,2,FALSE),"")</f>
        <v/>
      </c>
      <c r="S140" s="18" t="str">
        <f>IFERROR(VLOOKUP($B140,Invoices!$AL$2:$AM$412,2,FALSE),"")</f>
        <v/>
      </c>
      <c r="T140" s="18" t="str">
        <f>IFERROR(VLOOKUP($B140,Invoices!$AN$2:$AO$412,2,FALSE),"")</f>
        <v/>
      </c>
      <c r="U140" s="18" t="str" cm="1">
        <f t="array" ref="U140">IFERROR(INDEX(F140:T140, 1, MATCH(TRUE, ISNUMBER(F140:T140), 0)), "0.0")</f>
        <v>0.0</v>
      </c>
    </row>
    <row r="141" spans="1:21" ht="13" x14ac:dyDescent="0.15">
      <c r="A141" s="14" t="s">
        <v>6173</v>
      </c>
      <c r="B141" s="6" t="s">
        <v>873</v>
      </c>
      <c r="C141" s="6" t="s">
        <v>874</v>
      </c>
      <c r="D141" s="6" t="s">
        <v>875</v>
      </c>
      <c r="E141" s="6" t="s">
        <v>875</v>
      </c>
      <c r="F141" s="18" t="str">
        <f>IFERROR(VLOOKUP(B141,Invoices!$L$2:$M$413,2,FALSE),"")</f>
        <v/>
      </c>
      <c r="G141" s="18" t="str">
        <f>IFERROR(VLOOKUP(B141,Invoices!$N$2:$O$412,2,FALSE),"")</f>
        <v/>
      </c>
      <c r="H141" s="18" t="str">
        <f>IFERROR(VLOOKUP($B141,Invoices!$P$2:$Q$412,2,FALSE),"")</f>
        <v/>
      </c>
      <c r="I141" s="18" t="str">
        <f>IFERROR(VLOOKUP($B141,Invoices!$R$2:$S$412,2,FALSE),"")</f>
        <v/>
      </c>
      <c r="J141" s="18" t="str">
        <f>IFERROR(VLOOKUP($B141,Invoices!$T$2:$U$412,2,FALSE),"")</f>
        <v/>
      </c>
      <c r="K141" s="18" t="str">
        <f>IFERROR(VLOOKUP($B141,Invoices!$V$2:$W$412,2,FALSE),"")</f>
        <v/>
      </c>
      <c r="L141" s="18" t="str">
        <f>IFERROR(VLOOKUP($B141,Invoices!$X$2:$Y$412,2,FALSE),"")</f>
        <v/>
      </c>
      <c r="M141" s="18" t="str">
        <f>IFERROR(VLOOKUP($B141,Invoices!$Z$2:$AA$412,2,FALSE),"")</f>
        <v/>
      </c>
      <c r="N141" s="18" t="str">
        <f>IFERROR(VLOOKUP($B141,Invoices!$AB$2:$AC$412,2,FALSE),"")</f>
        <v/>
      </c>
      <c r="O141" s="18" t="str">
        <f>IFERROR(VLOOKUP($B141,Invoices!$AD$2:$AE$412,2,FALSE),"")</f>
        <v/>
      </c>
      <c r="P141" s="18" t="str">
        <f>IFERROR(VLOOKUP($B141,Invoices!$AF$2:$AG$412,2,FALSE),"")</f>
        <v/>
      </c>
      <c r="Q141" s="18" t="str">
        <f>IFERROR(VLOOKUP($B141,Invoices!$AH$2:$AI$412,2,FALSE),"")</f>
        <v/>
      </c>
      <c r="R141" s="18" t="str">
        <f>IFERROR(VLOOKUP($B141,Invoices!$AJ$2:$AK$412,2,FALSE),"")</f>
        <v/>
      </c>
      <c r="S141" s="18" t="str">
        <f>IFERROR(VLOOKUP($B141,Invoices!$AL$2:$AM$412,2,FALSE),"")</f>
        <v/>
      </c>
      <c r="T141" s="18" t="str">
        <f>IFERROR(VLOOKUP($B141,Invoices!$AN$2:$AO$412,2,FALSE),"")</f>
        <v/>
      </c>
      <c r="U141" s="18" t="str" cm="1">
        <f t="array" ref="U141">IFERROR(INDEX(F141:T141, 1, MATCH(TRUE, ISNUMBER(F141:T141), 0)), "0.0")</f>
        <v>0.0</v>
      </c>
    </row>
    <row r="142" spans="1:21" ht="13" x14ac:dyDescent="0.15">
      <c r="A142" s="14" t="s">
        <v>6174</v>
      </c>
      <c r="B142" s="6" t="s">
        <v>876</v>
      </c>
      <c r="D142" s="6" t="s">
        <v>877</v>
      </c>
      <c r="E142" s="6" t="s">
        <v>878</v>
      </c>
      <c r="F142" s="18" t="str">
        <f>IFERROR(VLOOKUP(B142,Invoices!$L$2:$M$413,2,FALSE),"")</f>
        <v/>
      </c>
      <c r="G142" s="18" t="str">
        <f>IFERROR(VLOOKUP(B142,Invoices!$N$2:$O$412,2,FALSE),"")</f>
        <v/>
      </c>
      <c r="H142" s="18" t="str">
        <f>IFERROR(VLOOKUP($B142,Invoices!$P$2:$Q$412,2,FALSE),"")</f>
        <v/>
      </c>
      <c r="I142" s="18" t="str">
        <f>IFERROR(VLOOKUP($B142,Invoices!$R$2:$S$412,2,FALSE),"")</f>
        <v/>
      </c>
      <c r="J142" s="18" t="str">
        <f>IFERROR(VLOOKUP($B142,Invoices!$T$2:$U$412,2,FALSE),"")</f>
        <v/>
      </c>
      <c r="K142" s="18" t="str">
        <f>IFERROR(VLOOKUP($B142,Invoices!$V$2:$W$412,2,FALSE),"")</f>
        <v/>
      </c>
      <c r="L142" s="18" t="str">
        <f>IFERROR(VLOOKUP($B142,Invoices!$X$2:$Y$412,2,FALSE),"")</f>
        <v/>
      </c>
      <c r="M142" s="18" t="str">
        <f>IFERROR(VLOOKUP($B142,Invoices!$Z$2:$AA$412,2,FALSE),"")</f>
        <v/>
      </c>
      <c r="N142" s="18" t="str">
        <f>IFERROR(VLOOKUP($B142,Invoices!$AB$2:$AC$412,2,FALSE),"")</f>
        <v/>
      </c>
      <c r="O142" s="18" t="str">
        <f>IFERROR(VLOOKUP($B142,Invoices!$AD$2:$AE$412,2,FALSE),"")</f>
        <v/>
      </c>
      <c r="P142" s="18" t="str">
        <f>IFERROR(VLOOKUP($B142,Invoices!$AF$2:$AG$412,2,FALSE),"")</f>
        <v/>
      </c>
      <c r="Q142" s="18" t="str">
        <f>IFERROR(VLOOKUP($B142,Invoices!$AH$2:$AI$412,2,FALSE),"")</f>
        <v/>
      </c>
      <c r="R142" s="18" t="str">
        <f>IFERROR(VLOOKUP($B142,Invoices!$AJ$2:$AK$412,2,FALSE),"")</f>
        <v/>
      </c>
      <c r="S142" s="18" t="str">
        <f>IFERROR(VLOOKUP($B142,Invoices!$AL$2:$AM$412,2,FALSE),"")</f>
        <v/>
      </c>
      <c r="T142" s="18" t="str">
        <f>IFERROR(VLOOKUP($B142,Invoices!$AN$2:$AO$412,2,FALSE),"")</f>
        <v/>
      </c>
      <c r="U142" s="18" t="str" cm="1">
        <f t="array" ref="U142">IFERROR(INDEX(F142:T142, 1, MATCH(TRUE, ISNUMBER(F142:T142), 0)), "0.0")</f>
        <v>0.0</v>
      </c>
    </row>
    <row r="143" spans="1:21" ht="13" x14ac:dyDescent="0.15">
      <c r="A143" s="14" t="s">
        <v>6175</v>
      </c>
      <c r="B143" s="6" t="s">
        <v>879</v>
      </c>
      <c r="C143" s="6" t="s">
        <v>850</v>
      </c>
      <c r="D143" s="6" t="s">
        <v>851</v>
      </c>
      <c r="E143" s="6" t="s">
        <v>850</v>
      </c>
      <c r="F143" s="18" t="str">
        <f>IFERROR(VLOOKUP(B143,Invoices!$L$2:$M$413,2,FALSE),"")</f>
        <v/>
      </c>
      <c r="G143" s="18" t="str">
        <f>IFERROR(VLOOKUP(B143,Invoices!$N$2:$O$412,2,FALSE),"")</f>
        <v/>
      </c>
      <c r="H143" s="18" t="str">
        <f>IFERROR(VLOOKUP($B143,Invoices!$P$2:$Q$412,2,FALSE),"")</f>
        <v/>
      </c>
      <c r="I143" s="18" t="str">
        <f>IFERROR(VLOOKUP($B143,Invoices!$R$2:$S$412,2,FALSE),"")</f>
        <v/>
      </c>
      <c r="J143" s="18" t="str">
        <f>IFERROR(VLOOKUP($B143,Invoices!$T$2:$U$412,2,FALSE),"")</f>
        <v/>
      </c>
      <c r="K143" s="18" t="str">
        <f>IFERROR(VLOOKUP($B143,Invoices!$V$2:$W$412,2,FALSE),"")</f>
        <v/>
      </c>
      <c r="L143" s="18" t="str">
        <f>IFERROR(VLOOKUP($B143,Invoices!$X$2:$Y$412,2,FALSE),"")</f>
        <v/>
      </c>
      <c r="M143" s="18" t="str">
        <f>IFERROR(VLOOKUP($B143,Invoices!$Z$2:$AA$412,2,FALSE),"")</f>
        <v/>
      </c>
      <c r="N143" s="18" t="str">
        <f>IFERROR(VLOOKUP($B143,Invoices!$AB$2:$AC$412,2,FALSE),"")</f>
        <v/>
      </c>
      <c r="O143" s="18" t="str">
        <f>IFERROR(VLOOKUP($B143,Invoices!$AD$2:$AE$412,2,FALSE),"")</f>
        <v/>
      </c>
      <c r="P143" s="18" t="str">
        <f>IFERROR(VLOOKUP($B143,Invoices!$AF$2:$AG$412,2,FALSE),"")</f>
        <v/>
      </c>
      <c r="Q143" s="18" t="str">
        <f>IFERROR(VLOOKUP($B143,Invoices!$AH$2:$AI$412,2,FALSE),"")</f>
        <v/>
      </c>
      <c r="R143" s="18" t="str">
        <f>IFERROR(VLOOKUP($B143,Invoices!$AJ$2:$AK$412,2,FALSE),"")</f>
        <v/>
      </c>
      <c r="S143" s="18" t="str">
        <f>IFERROR(VLOOKUP($B143,Invoices!$AL$2:$AM$412,2,FALSE),"")</f>
        <v/>
      </c>
      <c r="T143" s="18" t="str">
        <f>IFERROR(VLOOKUP($B143,Invoices!$AN$2:$AO$412,2,FALSE),"")</f>
        <v/>
      </c>
      <c r="U143" s="18" t="str" cm="1">
        <f t="array" ref="U143">IFERROR(INDEX(F143:T143, 1, MATCH(TRUE, ISNUMBER(F143:T143), 0)), "0.0")</f>
        <v>0.0</v>
      </c>
    </row>
    <row r="144" spans="1:21" ht="13" x14ac:dyDescent="0.15">
      <c r="A144" s="14" t="s">
        <v>6176</v>
      </c>
      <c r="B144" s="6" t="s">
        <v>880</v>
      </c>
      <c r="C144" s="6" t="s">
        <v>881</v>
      </c>
      <c r="D144" s="6" t="s">
        <v>743</v>
      </c>
      <c r="E144" s="6" t="s">
        <v>744</v>
      </c>
      <c r="F144" s="18" t="str">
        <f>IFERROR(VLOOKUP(B144,Invoices!$L$2:$M$413,2,FALSE),"")</f>
        <v/>
      </c>
      <c r="G144" s="18" t="str">
        <f>IFERROR(VLOOKUP(B144,Invoices!$N$2:$O$412,2,FALSE),"")</f>
        <v/>
      </c>
      <c r="H144" s="18" t="str">
        <f>IFERROR(VLOOKUP($B144,Invoices!$P$2:$Q$412,2,FALSE),"")</f>
        <v/>
      </c>
      <c r="I144" s="18" t="str">
        <f>IFERROR(VLOOKUP($B144,Invoices!$R$2:$S$412,2,FALSE),"")</f>
        <v/>
      </c>
      <c r="J144" s="18" t="str">
        <f>IFERROR(VLOOKUP($B144,Invoices!$T$2:$U$412,2,FALSE),"")</f>
        <v/>
      </c>
      <c r="K144" s="18">
        <f>IFERROR(VLOOKUP($B144,Invoices!$V$2:$W$412,2,FALSE),"")</f>
        <v>0.99</v>
      </c>
      <c r="L144" s="18" t="str">
        <f>IFERROR(VLOOKUP($B144,Invoices!$X$2:$Y$412,2,FALSE),"")</f>
        <v/>
      </c>
      <c r="M144" s="18" t="str">
        <f>IFERROR(VLOOKUP($B144,Invoices!$Z$2:$AA$412,2,FALSE),"")</f>
        <v/>
      </c>
      <c r="N144" s="18" t="str">
        <f>IFERROR(VLOOKUP($B144,Invoices!$AB$2:$AC$412,2,FALSE),"")</f>
        <v/>
      </c>
      <c r="O144" s="18" t="str">
        <f>IFERROR(VLOOKUP($B144,Invoices!$AD$2:$AE$412,2,FALSE),"")</f>
        <v/>
      </c>
      <c r="P144" s="18" t="str">
        <f>IFERROR(VLOOKUP($B144,Invoices!$AF$2:$AG$412,2,FALSE),"")</f>
        <v/>
      </c>
      <c r="Q144" s="18" t="str">
        <f>IFERROR(VLOOKUP($B144,Invoices!$AH$2:$AI$412,2,FALSE),"")</f>
        <v/>
      </c>
      <c r="R144" s="18" t="str">
        <f>IFERROR(VLOOKUP($B144,Invoices!$AJ$2:$AK$412,2,FALSE),"")</f>
        <v/>
      </c>
      <c r="S144" s="18" t="str">
        <f>IFERROR(VLOOKUP($B144,Invoices!$AL$2:$AM$412,2,FALSE),"")</f>
        <v/>
      </c>
      <c r="T144" s="18" t="str">
        <f>IFERROR(VLOOKUP($B144,Invoices!$AN$2:$AO$412,2,FALSE),"")</f>
        <v/>
      </c>
      <c r="U144" s="18" cm="1">
        <f t="array" ref="U144">IFERROR(INDEX(F144:T144, 1, MATCH(TRUE, ISNUMBER(F144:T144), 0)), "0.0")</f>
        <v>0.99</v>
      </c>
    </row>
    <row r="145" spans="1:21" ht="13" x14ac:dyDescent="0.15">
      <c r="A145" s="14" t="s">
        <v>6177</v>
      </c>
      <c r="B145" s="6" t="s">
        <v>882</v>
      </c>
      <c r="D145" s="6" t="s">
        <v>883</v>
      </c>
      <c r="E145" s="6" t="s">
        <v>884</v>
      </c>
      <c r="F145" s="18" t="str">
        <f>IFERROR(VLOOKUP(B145,Invoices!$L$2:$M$413,2,FALSE),"")</f>
        <v/>
      </c>
      <c r="G145" s="18" t="str">
        <f>IFERROR(VLOOKUP(B145,Invoices!$N$2:$O$412,2,FALSE),"")</f>
        <v/>
      </c>
      <c r="H145" s="18" t="str">
        <f>IFERROR(VLOOKUP($B145,Invoices!$P$2:$Q$412,2,FALSE),"")</f>
        <v/>
      </c>
      <c r="I145" s="18" t="str">
        <f>IFERROR(VLOOKUP($B145,Invoices!$R$2:$S$412,2,FALSE),"")</f>
        <v/>
      </c>
      <c r="J145" s="18" t="str">
        <f>IFERROR(VLOOKUP($B145,Invoices!$T$2:$U$412,2,FALSE),"")</f>
        <v/>
      </c>
      <c r="K145" s="18" t="str">
        <f>IFERROR(VLOOKUP($B145,Invoices!$V$2:$W$412,2,FALSE),"")</f>
        <v/>
      </c>
      <c r="L145" s="18" t="str">
        <f>IFERROR(VLOOKUP($B145,Invoices!$X$2:$Y$412,2,FALSE),"")</f>
        <v/>
      </c>
      <c r="M145" s="18" t="str">
        <f>IFERROR(VLOOKUP($B145,Invoices!$Z$2:$AA$412,2,FALSE),"")</f>
        <v/>
      </c>
      <c r="N145" s="18" t="str">
        <f>IFERROR(VLOOKUP($B145,Invoices!$AB$2:$AC$412,2,FALSE),"")</f>
        <v/>
      </c>
      <c r="O145" s="18" t="str">
        <f>IFERROR(VLOOKUP($B145,Invoices!$AD$2:$AE$412,2,FALSE),"")</f>
        <v/>
      </c>
      <c r="P145" s="18" t="str">
        <f>IFERROR(VLOOKUP($B145,Invoices!$AF$2:$AG$412,2,FALSE),"")</f>
        <v/>
      </c>
      <c r="Q145" s="18" t="str">
        <f>IFERROR(VLOOKUP($B145,Invoices!$AH$2:$AI$412,2,FALSE),"")</f>
        <v/>
      </c>
      <c r="R145" s="18" t="str">
        <f>IFERROR(VLOOKUP($B145,Invoices!$AJ$2:$AK$412,2,FALSE),"")</f>
        <v/>
      </c>
      <c r="S145" s="18" t="str">
        <f>IFERROR(VLOOKUP($B145,Invoices!$AL$2:$AM$412,2,FALSE),"")</f>
        <v/>
      </c>
      <c r="T145" s="18" t="str">
        <f>IFERROR(VLOOKUP($B145,Invoices!$AN$2:$AO$412,2,FALSE),"")</f>
        <v/>
      </c>
      <c r="U145" s="18" t="str" cm="1">
        <f t="array" ref="U145">IFERROR(INDEX(F145:T145, 1, MATCH(TRUE, ISNUMBER(F145:T145), 0)), "0.0")</f>
        <v>0.0</v>
      </c>
    </row>
    <row r="146" spans="1:21" ht="13" x14ac:dyDescent="0.15">
      <c r="A146" s="14" t="s">
        <v>6178</v>
      </c>
      <c r="B146" s="6" t="s">
        <v>885</v>
      </c>
      <c r="D146" s="6" t="s">
        <v>666</v>
      </c>
      <c r="E146" s="6" t="s">
        <v>667</v>
      </c>
      <c r="F146" s="18" t="str">
        <f>IFERROR(VLOOKUP(B146,Invoices!$L$2:$M$413,2,FALSE),"")</f>
        <v/>
      </c>
      <c r="G146" s="18" t="str">
        <f>IFERROR(VLOOKUP(B146,Invoices!$N$2:$O$412,2,FALSE),"")</f>
        <v/>
      </c>
      <c r="H146" s="18" t="str">
        <f>IFERROR(VLOOKUP($B146,Invoices!$P$2:$Q$412,2,FALSE),"")</f>
        <v/>
      </c>
      <c r="I146" s="18" t="str">
        <f>IFERROR(VLOOKUP($B146,Invoices!$R$2:$S$412,2,FALSE),"")</f>
        <v/>
      </c>
      <c r="J146" s="18" t="str">
        <f>IFERROR(VLOOKUP($B146,Invoices!$T$2:$U$412,2,FALSE),"")</f>
        <v/>
      </c>
      <c r="K146" s="18" t="str">
        <f>IFERROR(VLOOKUP($B146,Invoices!$V$2:$W$412,2,FALSE),"")</f>
        <v/>
      </c>
      <c r="L146" s="18" t="str">
        <f>IFERROR(VLOOKUP($B146,Invoices!$X$2:$Y$412,2,FALSE),"")</f>
        <v/>
      </c>
      <c r="M146" s="18" t="str">
        <f>IFERROR(VLOOKUP($B146,Invoices!$Z$2:$AA$412,2,FALSE),"")</f>
        <v/>
      </c>
      <c r="N146" s="18" t="str">
        <f>IFERROR(VLOOKUP($B146,Invoices!$AB$2:$AC$412,2,FALSE),"")</f>
        <v/>
      </c>
      <c r="O146" s="18" t="str">
        <f>IFERROR(VLOOKUP($B146,Invoices!$AD$2:$AE$412,2,FALSE),"")</f>
        <v/>
      </c>
      <c r="P146" s="18" t="str">
        <f>IFERROR(VLOOKUP($B146,Invoices!$AF$2:$AG$412,2,FALSE),"")</f>
        <v/>
      </c>
      <c r="Q146" s="18" t="str">
        <f>IFERROR(VLOOKUP($B146,Invoices!$AH$2:$AI$412,2,FALSE),"")</f>
        <v/>
      </c>
      <c r="R146" s="18" t="str">
        <f>IFERROR(VLOOKUP($B146,Invoices!$AJ$2:$AK$412,2,FALSE),"")</f>
        <v/>
      </c>
      <c r="S146" s="18" t="str">
        <f>IFERROR(VLOOKUP($B146,Invoices!$AL$2:$AM$412,2,FALSE),"")</f>
        <v/>
      </c>
      <c r="T146" s="18" t="str">
        <f>IFERROR(VLOOKUP($B146,Invoices!$AN$2:$AO$412,2,FALSE),"")</f>
        <v/>
      </c>
      <c r="U146" s="18" t="str" cm="1">
        <f t="array" ref="U146">IFERROR(INDEX(F146:T146, 1, MATCH(TRUE, ISNUMBER(F146:T146), 0)), "0.0")</f>
        <v>0.0</v>
      </c>
    </row>
    <row r="147" spans="1:21" ht="13" x14ac:dyDescent="0.15">
      <c r="A147" s="14" t="s">
        <v>6179</v>
      </c>
      <c r="B147" s="6" t="s">
        <v>886</v>
      </c>
      <c r="C147" s="6" t="s">
        <v>573</v>
      </c>
      <c r="D147" s="6" t="s">
        <v>887</v>
      </c>
      <c r="E147" s="6" t="s">
        <v>574</v>
      </c>
      <c r="F147" s="18" t="str">
        <f>IFERROR(VLOOKUP(B147,Invoices!$L$2:$M$413,2,FALSE),"")</f>
        <v/>
      </c>
      <c r="G147" s="18" t="str">
        <f>IFERROR(VLOOKUP(B147,Invoices!$N$2:$O$412,2,FALSE),"")</f>
        <v/>
      </c>
      <c r="H147" s="18" t="str">
        <f>IFERROR(VLOOKUP($B147,Invoices!$P$2:$Q$412,2,FALSE),"")</f>
        <v/>
      </c>
      <c r="I147" s="18" t="str">
        <f>IFERROR(VLOOKUP($B147,Invoices!$R$2:$S$412,2,FALSE),"")</f>
        <v/>
      </c>
      <c r="J147" s="18" t="str">
        <f>IFERROR(VLOOKUP($B147,Invoices!$T$2:$U$412,2,FALSE),"")</f>
        <v/>
      </c>
      <c r="K147" s="18" t="str">
        <f>IFERROR(VLOOKUP($B147,Invoices!$V$2:$W$412,2,FALSE),"")</f>
        <v/>
      </c>
      <c r="L147" s="18" t="str">
        <f>IFERROR(VLOOKUP($B147,Invoices!$X$2:$Y$412,2,FALSE),"")</f>
        <v/>
      </c>
      <c r="M147" s="18" t="str">
        <f>IFERROR(VLOOKUP($B147,Invoices!$Z$2:$AA$412,2,FALSE),"")</f>
        <v/>
      </c>
      <c r="N147" s="18" t="str">
        <f>IFERROR(VLOOKUP($B147,Invoices!$AB$2:$AC$412,2,FALSE),"")</f>
        <v/>
      </c>
      <c r="O147" s="18" t="str">
        <f>IFERROR(VLOOKUP($B147,Invoices!$AD$2:$AE$412,2,FALSE),"")</f>
        <v/>
      </c>
      <c r="P147" s="18" t="str">
        <f>IFERROR(VLOOKUP($B147,Invoices!$AF$2:$AG$412,2,FALSE),"")</f>
        <v/>
      </c>
      <c r="Q147" s="18" t="str">
        <f>IFERROR(VLOOKUP($B147,Invoices!$AH$2:$AI$412,2,FALSE),"")</f>
        <v/>
      </c>
      <c r="R147" s="18" t="str">
        <f>IFERROR(VLOOKUP($B147,Invoices!$AJ$2:$AK$412,2,FALSE),"")</f>
        <v/>
      </c>
      <c r="S147" s="18" t="str">
        <f>IFERROR(VLOOKUP($B147,Invoices!$AL$2:$AM$412,2,FALSE),"")</f>
        <v/>
      </c>
      <c r="T147" s="18" t="str">
        <f>IFERROR(VLOOKUP($B147,Invoices!$AN$2:$AO$412,2,FALSE),"")</f>
        <v/>
      </c>
      <c r="U147" s="18" t="str" cm="1">
        <f t="array" ref="U147">IFERROR(INDEX(F147:T147, 1, MATCH(TRUE, ISNUMBER(F147:T147), 0)), "0.0")</f>
        <v>0.0</v>
      </c>
    </row>
    <row r="148" spans="1:21" ht="13" x14ac:dyDescent="0.15">
      <c r="A148" s="14" t="s">
        <v>6180</v>
      </c>
      <c r="B148" s="6" t="s">
        <v>888</v>
      </c>
      <c r="C148" s="6" t="s">
        <v>889</v>
      </c>
      <c r="D148" s="6" t="s">
        <v>778</v>
      </c>
      <c r="E148" s="6" t="s">
        <v>779</v>
      </c>
      <c r="F148" s="18" t="str">
        <f>IFERROR(VLOOKUP(B148,Invoices!$L$2:$M$413,2,FALSE),"")</f>
        <v/>
      </c>
      <c r="G148" s="18" t="str">
        <f>IFERROR(VLOOKUP(B148,Invoices!$N$2:$O$412,2,FALSE),"")</f>
        <v/>
      </c>
      <c r="H148" s="18" t="str">
        <f>IFERROR(VLOOKUP($B148,Invoices!$P$2:$Q$412,2,FALSE),"")</f>
        <v/>
      </c>
      <c r="I148" s="18" t="str">
        <f>IFERROR(VLOOKUP($B148,Invoices!$R$2:$S$412,2,FALSE),"")</f>
        <v/>
      </c>
      <c r="J148" s="18" t="str">
        <f>IFERROR(VLOOKUP($B148,Invoices!$T$2:$U$412,2,FALSE),"")</f>
        <v/>
      </c>
      <c r="K148" s="18" t="str">
        <f>IFERROR(VLOOKUP($B148,Invoices!$V$2:$W$412,2,FALSE),"")</f>
        <v/>
      </c>
      <c r="L148" s="18" t="str">
        <f>IFERROR(VLOOKUP($B148,Invoices!$X$2:$Y$412,2,FALSE),"")</f>
        <v/>
      </c>
      <c r="M148" s="18">
        <f>IFERROR(VLOOKUP($B148,Invoices!$Z$2:$AA$412,2,FALSE),"")</f>
        <v>0.99</v>
      </c>
      <c r="N148" s="18" t="str">
        <f>IFERROR(VLOOKUP($B148,Invoices!$AB$2:$AC$412,2,FALSE),"")</f>
        <v/>
      </c>
      <c r="O148" s="18" t="str">
        <f>IFERROR(VLOOKUP($B148,Invoices!$AD$2:$AE$412,2,FALSE),"")</f>
        <v/>
      </c>
      <c r="P148" s="18" t="str">
        <f>IFERROR(VLOOKUP($B148,Invoices!$AF$2:$AG$412,2,FALSE),"")</f>
        <v/>
      </c>
      <c r="Q148" s="18" t="str">
        <f>IFERROR(VLOOKUP($B148,Invoices!$AH$2:$AI$412,2,FALSE),"")</f>
        <v/>
      </c>
      <c r="R148" s="18" t="str">
        <f>IFERROR(VLOOKUP($B148,Invoices!$AJ$2:$AK$412,2,FALSE),"")</f>
        <v/>
      </c>
      <c r="S148" s="18" t="str">
        <f>IFERROR(VLOOKUP($B148,Invoices!$AL$2:$AM$412,2,FALSE),"")</f>
        <v/>
      </c>
      <c r="T148" s="18" t="str">
        <f>IFERROR(VLOOKUP($B148,Invoices!$AN$2:$AO$412,2,FALSE),"")</f>
        <v/>
      </c>
      <c r="U148" s="18" cm="1">
        <f t="array" ref="U148">IFERROR(INDEX(F148:T148, 1, MATCH(TRUE, ISNUMBER(F148:T148), 0)), "0.0")</f>
        <v>0.99</v>
      </c>
    </row>
    <row r="149" spans="1:21" ht="13" x14ac:dyDescent="0.15">
      <c r="A149" s="14" t="s">
        <v>6181</v>
      </c>
      <c r="B149" s="6" t="s">
        <v>890</v>
      </c>
      <c r="D149" s="6" t="s">
        <v>804</v>
      </c>
      <c r="E149" s="6" t="s">
        <v>677</v>
      </c>
      <c r="F149" s="18">
        <f>IFERROR(VLOOKUP(B149,Invoices!$L$2:$M$413,2,FALSE),"")</f>
        <v>0.99</v>
      </c>
      <c r="G149" s="18" t="str">
        <f>IFERROR(VLOOKUP(B149,Invoices!$N$2:$O$412,2,FALSE),"")</f>
        <v/>
      </c>
      <c r="H149" s="18" t="str">
        <f>IFERROR(VLOOKUP($B149,Invoices!$P$2:$Q$412,2,FALSE),"")</f>
        <v/>
      </c>
      <c r="I149" s="18" t="str">
        <f>IFERROR(VLOOKUP($B149,Invoices!$R$2:$S$412,2,FALSE),"")</f>
        <v/>
      </c>
      <c r="J149" s="18" t="str">
        <f>IFERROR(VLOOKUP($B149,Invoices!$T$2:$U$412,2,FALSE),"")</f>
        <v/>
      </c>
      <c r="K149" s="18" t="str">
        <f>IFERROR(VLOOKUP($B149,Invoices!$V$2:$W$412,2,FALSE),"")</f>
        <v/>
      </c>
      <c r="L149" s="18" t="str">
        <f>IFERROR(VLOOKUP($B149,Invoices!$X$2:$Y$412,2,FALSE),"")</f>
        <v/>
      </c>
      <c r="M149" s="18" t="str">
        <f>IFERROR(VLOOKUP($B149,Invoices!$Z$2:$AA$412,2,FALSE),"")</f>
        <v/>
      </c>
      <c r="N149" s="18" t="str">
        <f>IFERROR(VLOOKUP($B149,Invoices!$AB$2:$AC$412,2,FALSE),"")</f>
        <v/>
      </c>
      <c r="O149" s="18" t="str">
        <f>IFERROR(VLOOKUP($B149,Invoices!$AD$2:$AE$412,2,FALSE),"")</f>
        <v/>
      </c>
      <c r="P149" s="18" t="str">
        <f>IFERROR(VLOOKUP($B149,Invoices!$AF$2:$AG$412,2,FALSE),"")</f>
        <v/>
      </c>
      <c r="Q149" s="18" t="str">
        <f>IFERROR(VLOOKUP($B149,Invoices!$AH$2:$AI$412,2,FALSE),"")</f>
        <v/>
      </c>
      <c r="R149" s="18">
        <f>IFERROR(VLOOKUP($B149,Invoices!$AJ$2:$AK$412,2,FALSE),"")</f>
        <v>0.99</v>
      </c>
      <c r="S149" s="18" t="str">
        <f>IFERROR(VLOOKUP($B149,Invoices!$AL$2:$AM$412,2,FALSE),"")</f>
        <v/>
      </c>
      <c r="T149" s="18" t="str">
        <f>IFERROR(VLOOKUP($B149,Invoices!$AN$2:$AO$412,2,FALSE),"")</f>
        <v/>
      </c>
      <c r="U149" s="18" cm="1">
        <f t="array" ref="U149">IFERROR(INDEX(F149:T149, 1, MATCH(TRUE, ISNUMBER(F149:T149), 0)), "0.0")</f>
        <v>0.99</v>
      </c>
    </row>
    <row r="150" spans="1:21" ht="13" x14ac:dyDescent="0.15">
      <c r="A150" s="14" t="s">
        <v>6182</v>
      </c>
      <c r="B150" s="6" t="s">
        <v>891</v>
      </c>
      <c r="C150" s="6" t="s">
        <v>795</v>
      </c>
      <c r="D150" s="6" t="s">
        <v>796</v>
      </c>
      <c r="E150" s="6" t="s">
        <v>797</v>
      </c>
      <c r="F150" s="18" t="str">
        <f>IFERROR(VLOOKUP(B150,Invoices!$L$2:$M$413,2,FALSE),"")</f>
        <v/>
      </c>
      <c r="G150" s="18" t="str">
        <f>IFERROR(VLOOKUP(B150,Invoices!$N$2:$O$412,2,FALSE),"")</f>
        <v/>
      </c>
      <c r="H150" s="18" t="str">
        <f>IFERROR(VLOOKUP($B150,Invoices!$P$2:$Q$412,2,FALSE),"")</f>
        <v/>
      </c>
      <c r="I150" s="18" t="str">
        <f>IFERROR(VLOOKUP($B150,Invoices!$R$2:$S$412,2,FALSE),"")</f>
        <v/>
      </c>
      <c r="J150" s="18" t="str">
        <f>IFERROR(VLOOKUP($B150,Invoices!$T$2:$U$412,2,FALSE),"")</f>
        <v/>
      </c>
      <c r="K150" s="18" t="str">
        <f>IFERROR(VLOOKUP($B150,Invoices!$V$2:$W$412,2,FALSE),"")</f>
        <v/>
      </c>
      <c r="L150" s="18" t="str">
        <f>IFERROR(VLOOKUP($B150,Invoices!$X$2:$Y$412,2,FALSE),"")</f>
        <v/>
      </c>
      <c r="M150" s="18" t="str">
        <f>IFERROR(VLOOKUP($B150,Invoices!$Z$2:$AA$412,2,FALSE),"")</f>
        <v/>
      </c>
      <c r="N150" s="18" t="str">
        <f>IFERROR(VLOOKUP($B150,Invoices!$AB$2:$AC$412,2,FALSE),"")</f>
        <v/>
      </c>
      <c r="O150" s="18" t="str">
        <f>IFERROR(VLOOKUP($B150,Invoices!$AD$2:$AE$412,2,FALSE),"")</f>
        <v/>
      </c>
      <c r="P150" s="18" t="str">
        <f>IFERROR(VLOOKUP($B150,Invoices!$AF$2:$AG$412,2,FALSE),"")</f>
        <v/>
      </c>
      <c r="Q150" s="18" t="str">
        <f>IFERROR(VLOOKUP($B150,Invoices!$AH$2:$AI$412,2,FALSE),"")</f>
        <v/>
      </c>
      <c r="R150" s="18" t="str">
        <f>IFERROR(VLOOKUP($B150,Invoices!$AJ$2:$AK$412,2,FALSE),"")</f>
        <v/>
      </c>
      <c r="S150" s="18" t="str">
        <f>IFERROR(VLOOKUP($B150,Invoices!$AL$2:$AM$412,2,FALSE),"")</f>
        <v/>
      </c>
      <c r="T150" s="18" t="str">
        <f>IFERROR(VLOOKUP($B150,Invoices!$AN$2:$AO$412,2,FALSE),"")</f>
        <v/>
      </c>
      <c r="U150" s="18" t="str" cm="1">
        <f t="array" ref="U150">IFERROR(INDEX(F150:T150, 1, MATCH(TRUE, ISNUMBER(F150:T150), 0)), "0.0")</f>
        <v>0.0</v>
      </c>
    </row>
    <row r="151" spans="1:21" ht="13" x14ac:dyDescent="0.15">
      <c r="A151" s="14" t="s">
        <v>6183</v>
      </c>
      <c r="B151" s="6" t="s">
        <v>892</v>
      </c>
      <c r="C151" s="6" t="s">
        <v>893</v>
      </c>
      <c r="D151" s="6" t="s">
        <v>894</v>
      </c>
      <c r="E151" s="6" t="s">
        <v>587</v>
      </c>
      <c r="F151" s="18" t="str">
        <f>IFERROR(VLOOKUP(B151,Invoices!$L$2:$M$413,2,FALSE),"")</f>
        <v/>
      </c>
      <c r="G151" s="18" t="str">
        <f>IFERROR(VLOOKUP(B151,Invoices!$N$2:$O$412,2,FALSE),"")</f>
        <v/>
      </c>
      <c r="H151" s="18" t="str">
        <f>IFERROR(VLOOKUP($B151,Invoices!$P$2:$Q$412,2,FALSE),"")</f>
        <v/>
      </c>
      <c r="I151" s="18" t="str">
        <f>IFERROR(VLOOKUP($B151,Invoices!$R$2:$S$412,2,FALSE),"")</f>
        <v/>
      </c>
      <c r="J151" s="18" t="str">
        <f>IFERROR(VLOOKUP($B151,Invoices!$T$2:$U$412,2,FALSE),"")</f>
        <v/>
      </c>
      <c r="K151" s="18" t="str">
        <f>IFERROR(VLOOKUP($B151,Invoices!$V$2:$W$412,2,FALSE),"")</f>
        <v/>
      </c>
      <c r="L151" s="18">
        <f>IFERROR(VLOOKUP($B151,Invoices!$X$2:$Y$412,2,FALSE),"")</f>
        <v>0.99</v>
      </c>
      <c r="M151" s="18" t="str">
        <f>IFERROR(VLOOKUP($B151,Invoices!$Z$2:$AA$412,2,FALSE),"")</f>
        <v/>
      </c>
      <c r="N151" s="18" t="str">
        <f>IFERROR(VLOOKUP($B151,Invoices!$AB$2:$AC$412,2,FALSE),"")</f>
        <v/>
      </c>
      <c r="O151" s="18" t="str">
        <f>IFERROR(VLOOKUP($B151,Invoices!$AD$2:$AE$412,2,FALSE),"")</f>
        <v/>
      </c>
      <c r="P151" s="18" t="str">
        <f>IFERROR(VLOOKUP($B151,Invoices!$AF$2:$AG$412,2,FALSE),"")</f>
        <v/>
      </c>
      <c r="Q151" s="18" t="str">
        <f>IFERROR(VLOOKUP($B151,Invoices!$AH$2:$AI$412,2,FALSE),"")</f>
        <v/>
      </c>
      <c r="R151" s="18" t="str">
        <f>IFERROR(VLOOKUP($B151,Invoices!$AJ$2:$AK$412,2,FALSE),"")</f>
        <v/>
      </c>
      <c r="S151" s="18" t="str">
        <f>IFERROR(VLOOKUP($B151,Invoices!$AL$2:$AM$412,2,FALSE),"")</f>
        <v/>
      </c>
      <c r="T151" s="18" t="str">
        <f>IFERROR(VLOOKUP($B151,Invoices!$AN$2:$AO$412,2,FALSE),"")</f>
        <v/>
      </c>
      <c r="U151" s="18" cm="1">
        <f t="array" ref="U151">IFERROR(INDEX(F151:T151, 1, MATCH(TRUE, ISNUMBER(F151:T151), 0)), "0.0")</f>
        <v>0.99</v>
      </c>
    </row>
    <row r="152" spans="1:21" ht="13" x14ac:dyDescent="0.15">
      <c r="A152" s="14" t="s">
        <v>6184</v>
      </c>
      <c r="B152" s="6" t="s">
        <v>895</v>
      </c>
      <c r="C152" s="6" t="s">
        <v>896</v>
      </c>
      <c r="D152" s="6" t="s">
        <v>897</v>
      </c>
      <c r="E152" s="6" t="s">
        <v>562</v>
      </c>
      <c r="F152" s="18">
        <f>IFERROR(VLOOKUP(B152,Invoices!$L$2:$M$413,2,FALSE),"")</f>
        <v>0.99</v>
      </c>
      <c r="G152" s="18" t="str">
        <f>IFERROR(VLOOKUP(B152,Invoices!$N$2:$O$412,2,FALSE),"")</f>
        <v/>
      </c>
      <c r="H152" s="18" t="str">
        <f>IFERROR(VLOOKUP($B152,Invoices!$P$2:$Q$412,2,FALSE),"")</f>
        <v/>
      </c>
      <c r="I152" s="18" t="str">
        <f>IFERROR(VLOOKUP($B152,Invoices!$R$2:$S$412,2,FALSE),"")</f>
        <v/>
      </c>
      <c r="J152" s="18" t="str">
        <f>IFERROR(VLOOKUP($B152,Invoices!$T$2:$U$412,2,FALSE),"")</f>
        <v/>
      </c>
      <c r="K152" s="18" t="str">
        <f>IFERROR(VLOOKUP($B152,Invoices!$V$2:$W$412,2,FALSE),"")</f>
        <v/>
      </c>
      <c r="L152" s="18" t="str">
        <f>IFERROR(VLOOKUP($B152,Invoices!$X$2:$Y$412,2,FALSE),"")</f>
        <v/>
      </c>
      <c r="M152" s="18" t="str">
        <f>IFERROR(VLOOKUP($B152,Invoices!$Z$2:$AA$412,2,FALSE),"")</f>
        <v/>
      </c>
      <c r="N152" s="18" t="str">
        <f>IFERROR(VLOOKUP($B152,Invoices!$AB$2:$AC$412,2,FALSE),"")</f>
        <v/>
      </c>
      <c r="O152" s="18" t="str">
        <f>IFERROR(VLOOKUP($B152,Invoices!$AD$2:$AE$412,2,FALSE),"")</f>
        <v/>
      </c>
      <c r="P152" s="18" t="str">
        <f>IFERROR(VLOOKUP($B152,Invoices!$AF$2:$AG$412,2,FALSE),"")</f>
        <v/>
      </c>
      <c r="Q152" s="18" t="str">
        <f>IFERROR(VLOOKUP($B152,Invoices!$AH$2:$AI$412,2,FALSE),"")</f>
        <v/>
      </c>
      <c r="R152" s="18">
        <f>IFERROR(VLOOKUP($B152,Invoices!$AJ$2:$AK$412,2,FALSE),"")</f>
        <v>0.99</v>
      </c>
      <c r="S152" s="18" t="str">
        <f>IFERROR(VLOOKUP($B152,Invoices!$AL$2:$AM$412,2,FALSE),"")</f>
        <v/>
      </c>
      <c r="T152" s="18" t="str">
        <f>IFERROR(VLOOKUP($B152,Invoices!$AN$2:$AO$412,2,FALSE),"")</f>
        <v/>
      </c>
      <c r="U152" s="18" cm="1">
        <f t="array" ref="U152">IFERROR(INDEX(F152:T152, 1, MATCH(TRUE, ISNUMBER(F152:T152), 0)), "0.0")</f>
        <v>0.99</v>
      </c>
    </row>
    <row r="153" spans="1:21" ht="13" x14ac:dyDescent="0.15">
      <c r="A153" s="14" t="s">
        <v>6185</v>
      </c>
      <c r="B153" s="6" t="s">
        <v>898</v>
      </c>
      <c r="C153" s="6" t="s">
        <v>719</v>
      </c>
      <c r="D153" s="6" t="s">
        <v>720</v>
      </c>
      <c r="E153" s="6" t="s">
        <v>562</v>
      </c>
      <c r="F153" s="18">
        <f>IFERROR(VLOOKUP(B153,Invoices!$L$2:$M$413,2,FALSE),"")</f>
        <v>0.99</v>
      </c>
      <c r="G153" s="18" t="str">
        <f>IFERROR(VLOOKUP(B153,Invoices!$N$2:$O$412,2,FALSE),"")</f>
        <v/>
      </c>
      <c r="H153" s="18" t="str">
        <f>IFERROR(VLOOKUP($B153,Invoices!$P$2:$Q$412,2,FALSE),"")</f>
        <v/>
      </c>
      <c r="I153" s="18" t="str">
        <f>IFERROR(VLOOKUP($B153,Invoices!$R$2:$S$412,2,FALSE),"")</f>
        <v/>
      </c>
      <c r="J153" s="18" t="str">
        <f>IFERROR(VLOOKUP($B153,Invoices!$T$2:$U$412,2,FALSE),"")</f>
        <v/>
      </c>
      <c r="K153" s="18" t="str">
        <f>IFERROR(VLOOKUP($B153,Invoices!$V$2:$W$412,2,FALSE),"")</f>
        <v/>
      </c>
      <c r="L153" s="18" t="str">
        <f>IFERROR(VLOOKUP($B153,Invoices!$X$2:$Y$412,2,FALSE),"")</f>
        <v/>
      </c>
      <c r="M153" s="18" t="str">
        <f>IFERROR(VLOOKUP($B153,Invoices!$Z$2:$AA$412,2,FALSE),"")</f>
        <v/>
      </c>
      <c r="N153" s="18" t="str">
        <f>IFERROR(VLOOKUP($B153,Invoices!$AB$2:$AC$412,2,FALSE),"")</f>
        <v/>
      </c>
      <c r="O153" s="18" t="str">
        <f>IFERROR(VLOOKUP($B153,Invoices!$AD$2:$AE$412,2,FALSE),"")</f>
        <v/>
      </c>
      <c r="P153" s="18" t="str">
        <f>IFERROR(VLOOKUP($B153,Invoices!$AF$2:$AG$412,2,FALSE),"")</f>
        <v/>
      </c>
      <c r="Q153" s="18" t="str">
        <f>IFERROR(VLOOKUP($B153,Invoices!$AH$2:$AI$412,2,FALSE),"")</f>
        <v/>
      </c>
      <c r="R153" s="18" t="str">
        <f>IFERROR(VLOOKUP($B153,Invoices!$AJ$2:$AK$412,2,FALSE),"")</f>
        <v/>
      </c>
      <c r="S153" s="18" t="str">
        <f>IFERROR(VLOOKUP($B153,Invoices!$AL$2:$AM$412,2,FALSE),"")</f>
        <v/>
      </c>
      <c r="T153" s="18" t="str">
        <f>IFERROR(VLOOKUP($B153,Invoices!$AN$2:$AO$412,2,FALSE),"")</f>
        <v/>
      </c>
      <c r="U153" s="18" cm="1">
        <f t="array" ref="U153">IFERROR(INDEX(F153:T153, 1, MATCH(TRUE, ISNUMBER(F153:T153), 0)), "0.0")</f>
        <v>0.99</v>
      </c>
    </row>
    <row r="154" spans="1:21" ht="13" x14ac:dyDescent="0.15">
      <c r="A154" s="14" t="s">
        <v>6186</v>
      </c>
      <c r="B154" s="6" t="s">
        <v>899</v>
      </c>
      <c r="C154" s="6" t="s">
        <v>900</v>
      </c>
      <c r="D154" s="6" t="s">
        <v>901</v>
      </c>
      <c r="E154" s="6" t="s">
        <v>714</v>
      </c>
      <c r="F154" s="18" t="str">
        <f>IFERROR(VLOOKUP(B154,Invoices!$L$2:$M$413,2,FALSE),"")</f>
        <v/>
      </c>
      <c r="G154" s="18">
        <f>IFERROR(VLOOKUP(B154,Invoices!$N$2:$O$412,2,FALSE),"")</f>
        <v>0.99</v>
      </c>
      <c r="H154" s="18" t="str">
        <f>IFERROR(VLOOKUP($B154,Invoices!$P$2:$Q$412,2,FALSE),"")</f>
        <v/>
      </c>
      <c r="I154" s="18" t="str">
        <f>IFERROR(VLOOKUP($B154,Invoices!$R$2:$S$412,2,FALSE),"")</f>
        <v/>
      </c>
      <c r="J154" s="18" t="str">
        <f>IFERROR(VLOOKUP($B154,Invoices!$T$2:$U$412,2,FALSE),"")</f>
        <v/>
      </c>
      <c r="K154" s="18" t="str">
        <f>IFERROR(VLOOKUP($B154,Invoices!$V$2:$W$412,2,FALSE),"")</f>
        <v/>
      </c>
      <c r="L154" s="18" t="str">
        <f>IFERROR(VLOOKUP($B154,Invoices!$X$2:$Y$412,2,FALSE),"")</f>
        <v/>
      </c>
      <c r="M154" s="18" t="str">
        <f>IFERROR(VLOOKUP($B154,Invoices!$Z$2:$AA$412,2,FALSE),"")</f>
        <v/>
      </c>
      <c r="N154" s="18" t="str">
        <f>IFERROR(VLOOKUP($B154,Invoices!$AB$2:$AC$412,2,FALSE),"")</f>
        <v/>
      </c>
      <c r="O154" s="18" t="str">
        <f>IFERROR(VLOOKUP($B154,Invoices!$AD$2:$AE$412,2,FALSE),"")</f>
        <v/>
      </c>
      <c r="P154" s="18" t="str">
        <f>IFERROR(VLOOKUP($B154,Invoices!$AF$2:$AG$412,2,FALSE),"")</f>
        <v/>
      </c>
      <c r="Q154" s="18" t="str">
        <f>IFERROR(VLOOKUP($B154,Invoices!$AH$2:$AI$412,2,FALSE),"")</f>
        <v/>
      </c>
      <c r="R154" s="18" t="str">
        <f>IFERROR(VLOOKUP($B154,Invoices!$AJ$2:$AK$412,2,FALSE),"")</f>
        <v/>
      </c>
      <c r="S154" s="18" t="str">
        <f>IFERROR(VLOOKUP($B154,Invoices!$AL$2:$AM$412,2,FALSE),"")</f>
        <v/>
      </c>
      <c r="T154" s="18" t="str">
        <f>IFERROR(VLOOKUP($B154,Invoices!$AN$2:$AO$412,2,FALSE),"")</f>
        <v/>
      </c>
      <c r="U154" s="18" cm="1">
        <f t="array" ref="U154">IFERROR(INDEX(F154:T154, 1, MATCH(TRUE, ISNUMBER(F154:T154), 0)), "0.0")</f>
        <v>0.99</v>
      </c>
    </row>
    <row r="155" spans="1:21" ht="13" x14ac:dyDescent="0.15">
      <c r="A155" s="14" t="s">
        <v>6187</v>
      </c>
      <c r="B155" s="6" t="s">
        <v>902</v>
      </c>
      <c r="D155" s="6" t="s">
        <v>595</v>
      </c>
      <c r="E155" s="6" t="s">
        <v>596</v>
      </c>
      <c r="F155" s="18" t="str">
        <f>IFERROR(VLOOKUP(B155,Invoices!$L$2:$M$413,2,FALSE),"")</f>
        <v/>
      </c>
      <c r="G155" s="18" t="str">
        <f>IFERROR(VLOOKUP(B155,Invoices!$N$2:$O$412,2,FALSE),"")</f>
        <v/>
      </c>
      <c r="H155" s="18" t="str">
        <f>IFERROR(VLOOKUP($B155,Invoices!$P$2:$Q$412,2,FALSE),"")</f>
        <v/>
      </c>
      <c r="I155" s="18" t="str">
        <f>IFERROR(VLOOKUP($B155,Invoices!$R$2:$S$412,2,FALSE),"")</f>
        <v/>
      </c>
      <c r="J155" s="18" t="str">
        <f>IFERROR(VLOOKUP($B155,Invoices!$T$2:$U$412,2,FALSE),"")</f>
        <v/>
      </c>
      <c r="K155" s="18" t="str">
        <f>IFERROR(VLOOKUP($B155,Invoices!$V$2:$W$412,2,FALSE),"")</f>
        <v/>
      </c>
      <c r="L155" s="18" t="str">
        <f>IFERROR(VLOOKUP($B155,Invoices!$X$2:$Y$412,2,FALSE),"")</f>
        <v/>
      </c>
      <c r="M155" s="18" t="str">
        <f>IFERROR(VLOOKUP($B155,Invoices!$Z$2:$AA$412,2,FALSE),"")</f>
        <v/>
      </c>
      <c r="N155" s="18" t="str">
        <f>IFERROR(VLOOKUP($B155,Invoices!$AB$2:$AC$412,2,FALSE),"")</f>
        <v/>
      </c>
      <c r="O155" s="18">
        <f>IFERROR(VLOOKUP($B155,Invoices!$AD$2:$AE$412,2,FALSE),"")</f>
        <v>0.99</v>
      </c>
      <c r="P155" s="18" t="str">
        <f>IFERROR(VLOOKUP($B155,Invoices!$AF$2:$AG$412,2,FALSE),"")</f>
        <v/>
      </c>
      <c r="Q155" s="18" t="str">
        <f>IFERROR(VLOOKUP($B155,Invoices!$AH$2:$AI$412,2,FALSE),"")</f>
        <v/>
      </c>
      <c r="R155" s="18" t="str">
        <f>IFERROR(VLOOKUP($B155,Invoices!$AJ$2:$AK$412,2,FALSE),"")</f>
        <v/>
      </c>
      <c r="S155" s="18" t="str">
        <f>IFERROR(VLOOKUP($B155,Invoices!$AL$2:$AM$412,2,FALSE),"")</f>
        <v/>
      </c>
      <c r="T155" s="18" t="str">
        <f>IFERROR(VLOOKUP($B155,Invoices!$AN$2:$AO$412,2,FALSE),"")</f>
        <v/>
      </c>
      <c r="U155" s="18" cm="1">
        <f t="array" ref="U155">IFERROR(INDEX(F155:T155, 1, MATCH(TRUE, ISNUMBER(F155:T155), 0)), "0.0")</f>
        <v>0.99</v>
      </c>
    </row>
    <row r="156" spans="1:21" ht="13" x14ac:dyDescent="0.15">
      <c r="A156" s="14" t="s">
        <v>6188</v>
      </c>
      <c r="B156" s="6" t="s">
        <v>903</v>
      </c>
      <c r="C156" s="6" t="s">
        <v>904</v>
      </c>
      <c r="D156" s="6" t="s">
        <v>905</v>
      </c>
      <c r="E156" s="6" t="s">
        <v>906</v>
      </c>
      <c r="F156" s="18" t="str">
        <f>IFERROR(VLOOKUP(B156,Invoices!$L$2:$M$413,2,FALSE),"")</f>
        <v/>
      </c>
      <c r="G156" s="18" t="str">
        <f>IFERROR(VLOOKUP(B156,Invoices!$N$2:$O$412,2,FALSE),"")</f>
        <v/>
      </c>
      <c r="H156" s="18" t="str">
        <f>IFERROR(VLOOKUP($B156,Invoices!$P$2:$Q$412,2,FALSE),"")</f>
        <v/>
      </c>
      <c r="I156" s="18" t="str">
        <f>IFERROR(VLOOKUP($B156,Invoices!$R$2:$S$412,2,FALSE),"")</f>
        <v/>
      </c>
      <c r="J156" s="18" t="str">
        <f>IFERROR(VLOOKUP($B156,Invoices!$T$2:$U$412,2,FALSE),"")</f>
        <v/>
      </c>
      <c r="K156" s="18" t="str">
        <f>IFERROR(VLOOKUP($B156,Invoices!$V$2:$W$412,2,FALSE),"")</f>
        <v/>
      </c>
      <c r="L156" s="18">
        <f>IFERROR(VLOOKUP($B156,Invoices!$X$2:$Y$412,2,FALSE),"")</f>
        <v>0.99</v>
      </c>
      <c r="M156" s="18" t="str">
        <f>IFERROR(VLOOKUP($B156,Invoices!$Z$2:$AA$412,2,FALSE),"")</f>
        <v/>
      </c>
      <c r="N156" s="18" t="str">
        <f>IFERROR(VLOOKUP($B156,Invoices!$AB$2:$AC$412,2,FALSE),"")</f>
        <v/>
      </c>
      <c r="O156" s="18" t="str">
        <f>IFERROR(VLOOKUP($B156,Invoices!$AD$2:$AE$412,2,FALSE),"")</f>
        <v/>
      </c>
      <c r="P156" s="18" t="str">
        <f>IFERROR(VLOOKUP($B156,Invoices!$AF$2:$AG$412,2,FALSE),"")</f>
        <v/>
      </c>
      <c r="Q156" s="18" t="str">
        <f>IFERROR(VLOOKUP($B156,Invoices!$AH$2:$AI$412,2,FALSE),"")</f>
        <v/>
      </c>
      <c r="R156" s="18" t="str">
        <f>IFERROR(VLOOKUP($B156,Invoices!$AJ$2:$AK$412,2,FALSE),"")</f>
        <v/>
      </c>
      <c r="S156" s="18" t="str">
        <f>IFERROR(VLOOKUP($B156,Invoices!$AL$2:$AM$412,2,FALSE),"")</f>
        <v/>
      </c>
      <c r="T156" s="18" t="str">
        <f>IFERROR(VLOOKUP($B156,Invoices!$AN$2:$AO$412,2,FALSE),"")</f>
        <v/>
      </c>
      <c r="U156" s="18" cm="1">
        <f t="array" ref="U156">IFERROR(INDEX(F156:T156, 1, MATCH(TRUE, ISNUMBER(F156:T156), 0)), "0.0")</f>
        <v>0.99</v>
      </c>
    </row>
    <row r="157" spans="1:21" ht="13" x14ac:dyDescent="0.15">
      <c r="A157" s="14" t="s">
        <v>6189</v>
      </c>
      <c r="B157" s="6" t="s">
        <v>907</v>
      </c>
      <c r="C157" s="6" t="s">
        <v>908</v>
      </c>
      <c r="D157" s="6" t="s">
        <v>897</v>
      </c>
      <c r="E157" s="6" t="s">
        <v>562</v>
      </c>
      <c r="F157" s="18" t="str">
        <f>IFERROR(VLOOKUP(B157,Invoices!$L$2:$M$413,2,FALSE),"")</f>
        <v/>
      </c>
      <c r="G157" s="18" t="str">
        <f>IFERROR(VLOOKUP(B157,Invoices!$N$2:$O$412,2,FALSE),"")</f>
        <v/>
      </c>
      <c r="H157" s="18">
        <f>IFERROR(VLOOKUP($B157,Invoices!$P$2:$Q$412,2,FALSE),"")</f>
        <v>0.99</v>
      </c>
      <c r="I157" s="18" t="str">
        <f>IFERROR(VLOOKUP($B157,Invoices!$R$2:$S$412,2,FALSE),"")</f>
        <v/>
      </c>
      <c r="J157" s="18" t="str">
        <f>IFERROR(VLOOKUP($B157,Invoices!$T$2:$U$412,2,FALSE),"")</f>
        <v/>
      </c>
      <c r="K157" s="18" t="str">
        <f>IFERROR(VLOOKUP($B157,Invoices!$V$2:$W$412,2,FALSE),"")</f>
        <v/>
      </c>
      <c r="L157" s="18" t="str">
        <f>IFERROR(VLOOKUP($B157,Invoices!$X$2:$Y$412,2,FALSE),"")</f>
        <v/>
      </c>
      <c r="M157" s="18" t="str">
        <f>IFERROR(VLOOKUP($B157,Invoices!$Z$2:$AA$412,2,FALSE),"")</f>
        <v/>
      </c>
      <c r="N157" s="18" t="str">
        <f>IFERROR(VLOOKUP($B157,Invoices!$AB$2:$AC$412,2,FALSE),"")</f>
        <v/>
      </c>
      <c r="O157" s="18" t="str">
        <f>IFERROR(VLOOKUP($B157,Invoices!$AD$2:$AE$412,2,FALSE),"")</f>
        <v/>
      </c>
      <c r="P157" s="18" t="str">
        <f>IFERROR(VLOOKUP($B157,Invoices!$AF$2:$AG$412,2,FALSE),"")</f>
        <v/>
      </c>
      <c r="Q157" s="18" t="str">
        <f>IFERROR(VLOOKUP($B157,Invoices!$AH$2:$AI$412,2,FALSE),"")</f>
        <v/>
      </c>
      <c r="R157" s="18" t="str">
        <f>IFERROR(VLOOKUP($B157,Invoices!$AJ$2:$AK$412,2,FALSE),"")</f>
        <v/>
      </c>
      <c r="S157" s="18" t="str">
        <f>IFERROR(VLOOKUP($B157,Invoices!$AL$2:$AM$412,2,FALSE),"")</f>
        <v/>
      </c>
      <c r="T157" s="18" t="str">
        <f>IFERROR(VLOOKUP($B157,Invoices!$AN$2:$AO$412,2,FALSE),"")</f>
        <v/>
      </c>
      <c r="U157" s="18" cm="1">
        <f t="array" ref="U157">IFERROR(INDEX(F157:T157, 1, MATCH(TRUE, ISNUMBER(F157:T157), 0)), "0.0")</f>
        <v>0.99</v>
      </c>
    </row>
    <row r="158" spans="1:21" ht="13" x14ac:dyDescent="0.15">
      <c r="A158" s="14" t="s">
        <v>6190</v>
      </c>
      <c r="B158" s="6" t="s">
        <v>907</v>
      </c>
      <c r="C158" s="6" t="s">
        <v>909</v>
      </c>
      <c r="D158" s="6" t="s">
        <v>910</v>
      </c>
      <c r="E158" s="6" t="s">
        <v>562</v>
      </c>
      <c r="F158" s="18" t="str">
        <f>IFERROR(VLOOKUP(B158,Invoices!$L$2:$M$413,2,FALSE),"")</f>
        <v/>
      </c>
      <c r="G158" s="18" t="str">
        <f>IFERROR(VLOOKUP(B158,Invoices!$N$2:$O$412,2,FALSE),"")</f>
        <v/>
      </c>
      <c r="H158" s="18">
        <f>IFERROR(VLOOKUP($B158,Invoices!$P$2:$Q$412,2,FALSE),"")</f>
        <v>0.99</v>
      </c>
      <c r="I158" s="18" t="str">
        <f>IFERROR(VLOOKUP($B158,Invoices!$R$2:$S$412,2,FALSE),"")</f>
        <v/>
      </c>
      <c r="J158" s="18" t="str">
        <f>IFERROR(VLOOKUP($B158,Invoices!$T$2:$U$412,2,FALSE),"")</f>
        <v/>
      </c>
      <c r="K158" s="18" t="str">
        <f>IFERROR(VLOOKUP($B158,Invoices!$V$2:$W$412,2,FALSE),"")</f>
        <v/>
      </c>
      <c r="L158" s="18" t="str">
        <f>IFERROR(VLOOKUP($B158,Invoices!$X$2:$Y$412,2,FALSE),"")</f>
        <v/>
      </c>
      <c r="M158" s="18" t="str">
        <f>IFERROR(VLOOKUP($B158,Invoices!$Z$2:$AA$412,2,FALSE),"")</f>
        <v/>
      </c>
      <c r="N158" s="18" t="str">
        <f>IFERROR(VLOOKUP($B158,Invoices!$AB$2:$AC$412,2,FALSE),"")</f>
        <v/>
      </c>
      <c r="O158" s="18" t="str">
        <f>IFERROR(VLOOKUP($B158,Invoices!$AD$2:$AE$412,2,FALSE),"")</f>
        <v/>
      </c>
      <c r="P158" s="18" t="str">
        <f>IFERROR(VLOOKUP($B158,Invoices!$AF$2:$AG$412,2,FALSE),"")</f>
        <v/>
      </c>
      <c r="Q158" s="18" t="str">
        <f>IFERROR(VLOOKUP($B158,Invoices!$AH$2:$AI$412,2,FALSE),"")</f>
        <v/>
      </c>
      <c r="R158" s="18" t="str">
        <f>IFERROR(VLOOKUP($B158,Invoices!$AJ$2:$AK$412,2,FALSE),"")</f>
        <v/>
      </c>
      <c r="S158" s="18" t="str">
        <f>IFERROR(VLOOKUP($B158,Invoices!$AL$2:$AM$412,2,FALSE),"")</f>
        <v/>
      </c>
      <c r="T158" s="18" t="str">
        <f>IFERROR(VLOOKUP($B158,Invoices!$AN$2:$AO$412,2,FALSE),"")</f>
        <v/>
      </c>
      <c r="U158" s="18" cm="1">
        <f t="array" ref="U158">IFERROR(INDEX(F158:T158, 1, MATCH(TRUE, ISNUMBER(F158:T158), 0)), "0.0")</f>
        <v>0.99</v>
      </c>
    </row>
    <row r="159" spans="1:21" ht="13" x14ac:dyDescent="0.15">
      <c r="A159" s="14" t="s">
        <v>6191</v>
      </c>
      <c r="B159" s="6" t="s">
        <v>911</v>
      </c>
      <c r="C159" s="6" t="s">
        <v>912</v>
      </c>
      <c r="D159" s="6" t="s">
        <v>913</v>
      </c>
      <c r="E159" s="6" t="s">
        <v>912</v>
      </c>
      <c r="F159" s="18" t="str">
        <f>IFERROR(VLOOKUP(B159,Invoices!$L$2:$M$413,2,FALSE),"")</f>
        <v/>
      </c>
      <c r="G159" s="18" t="str">
        <f>IFERROR(VLOOKUP(B159,Invoices!$N$2:$O$412,2,FALSE),"")</f>
        <v/>
      </c>
      <c r="H159" s="18" t="str">
        <f>IFERROR(VLOOKUP($B159,Invoices!$P$2:$Q$412,2,FALSE),"")</f>
        <v/>
      </c>
      <c r="I159" s="18" t="str">
        <f>IFERROR(VLOOKUP($B159,Invoices!$R$2:$S$412,2,FALSE),"")</f>
        <v/>
      </c>
      <c r="J159" s="18" t="str">
        <f>IFERROR(VLOOKUP($B159,Invoices!$T$2:$U$412,2,FALSE),"")</f>
        <v/>
      </c>
      <c r="K159" s="18" t="str">
        <f>IFERROR(VLOOKUP($B159,Invoices!$V$2:$W$412,2,FALSE),"")</f>
        <v/>
      </c>
      <c r="L159" s="18" t="str">
        <f>IFERROR(VLOOKUP($B159,Invoices!$X$2:$Y$412,2,FALSE),"")</f>
        <v/>
      </c>
      <c r="M159" s="18" t="str">
        <f>IFERROR(VLOOKUP($B159,Invoices!$Z$2:$AA$412,2,FALSE),"")</f>
        <v/>
      </c>
      <c r="N159" s="18" t="str">
        <f>IFERROR(VLOOKUP($B159,Invoices!$AB$2:$AC$412,2,FALSE),"")</f>
        <v/>
      </c>
      <c r="O159" s="18" t="str">
        <f>IFERROR(VLOOKUP($B159,Invoices!$AD$2:$AE$412,2,FALSE),"")</f>
        <v/>
      </c>
      <c r="P159" s="18" t="str">
        <f>IFERROR(VLOOKUP($B159,Invoices!$AF$2:$AG$412,2,FALSE),"")</f>
        <v/>
      </c>
      <c r="Q159" s="18" t="str">
        <f>IFERROR(VLOOKUP($B159,Invoices!$AH$2:$AI$412,2,FALSE),"")</f>
        <v/>
      </c>
      <c r="R159" s="18" t="str">
        <f>IFERROR(VLOOKUP($B159,Invoices!$AJ$2:$AK$412,2,FALSE),"")</f>
        <v/>
      </c>
      <c r="S159" s="18" t="str">
        <f>IFERROR(VLOOKUP($B159,Invoices!$AL$2:$AM$412,2,FALSE),"")</f>
        <v/>
      </c>
      <c r="T159" s="18" t="str">
        <f>IFERROR(VLOOKUP($B159,Invoices!$AN$2:$AO$412,2,FALSE),"")</f>
        <v/>
      </c>
      <c r="U159" s="18" t="str" cm="1">
        <f t="array" ref="U159">IFERROR(INDEX(F159:T159, 1, MATCH(TRUE, ISNUMBER(F159:T159), 0)), "0.0")</f>
        <v>0.0</v>
      </c>
    </row>
    <row r="160" spans="1:21" ht="13" x14ac:dyDescent="0.15">
      <c r="A160" s="14" t="s">
        <v>6192</v>
      </c>
      <c r="B160" s="6" t="s">
        <v>914</v>
      </c>
      <c r="C160" s="6" t="s">
        <v>915</v>
      </c>
      <c r="D160" s="6" t="s">
        <v>916</v>
      </c>
      <c r="E160" s="6" t="s">
        <v>810</v>
      </c>
      <c r="F160" s="18" t="str">
        <f>IFERROR(VLOOKUP(B160,Invoices!$L$2:$M$413,2,FALSE),"")</f>
        <v/>
      </c>
      <c r="G160" s="18" t="str">
        <f>IFERROR(VLOOKUP(B160,Invoices!$N$2:$O$412,2,FALSE),"")</f>
        <v/>
      </c>
      <c r="H160" s="18" t="str">
        <f>IFERROR(VLOOKUP($B160,Invoices!$P$2:$Q$412,2,FALSE),"")</f>
        <v/>
      </c>
      <c r="I160" s="18" t="str">
        <f>IFERROR(VLOOKUP($B160,Invoices!$R$2:$S$412,2,FALSE),"")</f>
        <v/>
      </c>
      <c r="J160" s="18" t="str">
        <f>IFERROR(VLOOKUP($B160,Invoices!$T$2:$U$412,2,FALSE),"")</f>
        <v/>
      </c>
      <c r="K160" s="18" t="str">
        <f>IFERROR(VLOOKUP($B160,Invoices!$V$2:$W$412,2,FALSE),"")</f>
        <v/>
      </c>
      <c r="L160" s="18" t="str">
        <f>IFERROR(VLOOKUP($B160,Invoices!$X$2:$Y$412,2,FALSE),"")</f>
        <v/>
      </c>
      <c r="M160" s="18" t="str">
        <f>IFERROR(VLOOKUP($B160,Invoices!$Z$2:$AA$412,2,FALSE),"")</f>
        <v/>
      </c>
      <c r="N160" s="18" t="str">
        <f>IFERROR(VLOOKUP($B160,Invoices!$AB$2:$AC$412,2,FALSE),"")</f>
        <v/>
      </c>
      <c r="O160" s="18" t="str">
        <f>IFERROR(VLOOKUP($B160,Invoices!$AD$2:$AE$412,2,FALSE),"")</f>
        <v/>
      </c>
      <c r="P160" s="18" t="str">
        <f>IFERROR(VLOOKUP($B160,Invoices!$AF$2:$AG$412,2,FALSE),"")</f>
        <v/>
      </c>
      <c r="Q160" s="18" t="str">
        <f>IFERROR(VLOOKUP($B160,Invoices!$AH$2:$AI$412,2,FALSE),"")</f>
        <v/>
      </c>
      <c r="R160" s="18" t="str">
        <f>IFERROR(VLOOKUP($B160,Invoices!$AJ$2:$AK$412,2,FALSE),"")</f>
        <v/>
      </c>
      <c r="S160" s="18">
        <f>IFERROR(VLOOKUP($B160,Invoices!$AL$2:$AM$412,2,FALSE),"")</f>
        <v>0.99</v>
      </c>
      <c r="T160" s="18" t="str">
        <f>IFERROR(VLOOKUP($B160,Invoices!$AN$2:$AO$412,2,FALSE),"")</f>
        <v/>
      </c>
      <c r="U160" s="18" cm="1">
        <f t="array" ref="U160">IFERROR(INDEX(F160:T160, 1, MATCH(TRUE, ISNUMBER(F160:T160), 0)), "0.0")</f>
        <v>0.99</v>
      </c>
    </row>
    <row r="161" spans="1:21" ht="13" x14ac:dyDescent="0.15">
      <c r="A161" s="14" t="s">
        <v>6193</v>
      </c>
      <c r="B161" s="6" t="s">
        <v>914</v>
      </c>
      <c r="C161" s="6" t="s">
        <v>917</v>
      </c>
      <c r="D161" s="6" t="s">
        <v>918</v>
      </c>
      <c r="E161" s="6" t="s">
        <v>919</v>
      </c>
      <c r="F161" s="18" t="str">
        <f>IFERROR(VLOOKUP(B161,Invoices!$L$2:$M$413,2,FALSE),"")</f>
        <v/>
      </c>
      <c r="G161" s="18" t="str">
        <f>IFERROR(VLOOKUP(B161,Invoices!$N$2:$O$412,2,FALSE),"")</f>
        <v/>
      </c>
      <c r="H161" s="18" t="str">
        <f>IFERROR(VLOOKUP($B161,Invoices!$P$2:$Q$412,2,FALSE),"")</f>
        <v/>
      </c>
      <c r="I161" s="18" t="str">
        <f>IFERROR(VLOOKUP($B161,Invoices!$R$2:$S$412,2,FALSE),"")</f>
        <v/>
      </c>
      <c r="J161" s="18" t="str">
        <f>IFERROR(VLOOKUP($B161,Invoices!$T$2:$U$412,2,FALSE),"")</f>
        <v/>
      </c>
      <c r="K161" s="18" t="str">
        <f>IFERROR(VLOOKUP($B161,Invoices!$V$2:$W$412,2,FALSE),"")</f>
        <v/>
      </c>
      <c r="L161" s="18" t="str">
        <f>IFERROR(VLOOKUP($B161,Invoices!$X$2:$Y$412,2,FALSE),"")</f>
        <v/>
      </c>
      <c r="M161" s="18" t="str">
        <f>IFERROR(VLOOKUP($B161,Invoices!$Z$2:$AA$412,2,FALSE),"")</f>
        <v/>
      </c>
      <c r="N161" s="18" t="str">
        <f>IFERROR(VLOOKUP($B161,Invoices!$AB$2:$AC$412,2,FALSE),"")</f>
        <v/>
      </c>
      <c r="O161" s="18" t="str">
        <f>IFERROR(VLOOKUP($B161,Invoices!$AD$2:$AE$412,2,FALSE),"")</f>
        <v/>
      </c>
      <c r="P161" s="18" t="str">
        <f>IFERROR(VLOOKUP($B161,Invoices!$AF$2:$AG$412,2,FALSE),"")</f>
        <v/>
      </c>
      <c r="Q161" s="18" t="str">
        <f>IFERROR(VLOOKUP($B161,Invoices!$AH$2:$AI$412,2,FALSE),"")</f>
        <v/>
      </c>
      <c r="R161" s="18" t="str">
        <f>IFERROR(VLOOKUP($B161,Invoices!$AJ$2:$AK$412,2,FALSE),"")</f>
        <v/>
      </c>
      <c r="S161" s="18">
        <f>IFERROR(VLOOKUP($B161,Invoices!$AL$2:$AM$412,2,FALSE),"")</f>
        <v>0.99</v>
      </c>
      <c r="T161" s="18" t="str">
        <f>IFERROR(VLOOKUP($B161,Invoices!$AN$2:$AO$412,2,FALSE),"")</f>
        <v/>
      </c>
      <c r="U161" s="18" cm="1">
        <f t="array" ref="U161">IFERROR(INDEX(F161:T161, 1, MATCH(TRUE, ISNUMBER(F161:T161), 0)), "0.0")</f>
        <v>0.99</v>
      </c>
    </row>
    <row r="162" spans="1:21" ht="13" x14ac:dyDescent="0.15">
      <c r="A162" s="14" t="s">
        <v>6194</v>
      </c>
      <c r="B162" s="6" t="s">
        <v>920</v>
      </c>
      <c r="D162" s="6" t="s">
        <v>921</v>
      </c>
      <c r="E162" s="6" t="s">
        <v>921</v>
      </c>
      <c r="F162" s="18" t="str">
        <f>IFERROR(VLOOKUP(B162,Invoices!$L$2:$M$413,2,FALSE),"")</f>
        <v/>
      </c>
      <c r="G162" s="18" t="str">
        <f>IFERROR(VLOOKUP(B162,Invoices!$N$2:$O$412,2,FALSE),"")</f>
        <v/>
      </c>
      <c r="H162" s="18" t="str">
        <f>IFERROR(VLOOKUP($B162,Invoices!$P$2:$Q$412,2,FALSE),"")</f>
        <v/>
      </c>
      <c r="I162" s="18">
        <f>IFERROR(VLOOKUP($B162,Invoices!$R$2:$S$412,2,FALSE),"")</f>
        <v>0.99</v>
      </c>
      <c r="J162" s="18" t="str">
        <f>IFERROR(VLOOKUP($B162,Invoices!$T$2:$U$412,2,FALSE),"")</f>
        <v/>
      </c>
      <c r="K162" s="18" t="str">
        <f>IFERROR(VLOOKUP($B162,Invoices!$V$2:$W$412,2,FALSE),"")</f>
        <v/>
      </c>
      <c r="L162" s="18" t="str">
        <f>IFERROR(VLOOKUP($B162,Invoices!$X$2:$Y$412,2,FALSE),"")</f>
        <v/>
      </c>
      <c r="M162" s="18" t="str">
        <f>IFERROR(VLOOKUP($B162,Invoices!$Z$2:$AA$412,2,FALSE),"")</f>
        <v/>
      </c>
      <c r="N162" s="18" t="str">
        <f>IFERROR(VLOOKUP($B162,Invoices!$AB$2:$AC$412,2,FALSE),"")</f>
        <v/>
      </c>
      <c r="O162" s="18" t="str">
        <f>IFERROR(VLOOKUP($B162,Invoices!$AD$2:$AE$412,2,FALSE),"")</f>
        <v/>
      </c>
      <c r="P162" s="18" t="str">
        <f>IFERROR(VLOOKUP($B162,Invoices!$AF$2:$AG$412,2,FALSE),"")</f>
        <v/>
      </c>
      <c r="Q162" s="18" t="str">
        <f>IFERROR(VLOOKUP($B162,Invoices!$AH$2:$AI$412,2,FALSE),"")</f>
        <v/>
      </c>
      <c r="R162" s="18" t="str">
        <f>IFERROR(VLOOKUP($B162,Invoices!$AJ$2:$AK$412,2,FALSE),"")</f>
        <v/>
      </c>
      <c r="S162" s="18" t="str">
        <f>IFERROR(VLOOKUP($B162,Invoices!$AL$2:$AM$412,2,FALSE),"")</f>
        <v/>
      </c>
      <c r="T162" s="18" t="str">
        <f>IFERROR(VLOOKUP($B162,Invoices!$AN$2:$AO$412,2,FALSE),"")</f>
        <v/>
      </c>
      <c r="U162" s="18" cm="1">
        <f t="array" ref="U162">IFERROR(INDEX(F162:T162, 1, MATCH(TRUE, ISNUMBER(F162:T162), 0)), "0.0")</f>
        <v>0.99</v>
      </c>
    </row>
    <row r="163" spans="1:21" ht="13" x14ac:dyDescent="0.15">
      <c r="A163" s="14" t="s">
        <v>6195</v>
      </c>
      <c r="B163" s="6" t="s">
        <v>922</v>
      </c>
      <c r="C163" s="6" t="s">
        <v>893</v>
      </c>
      <c r="D163" s="6" t="s">
        <v>586</v>
      </c>
      <c r="E163" s="6" t="s">
        <v>587</v>
      </c>
      <c r="F163" s="18" t="str">
        <f>IFERROR(VLOOKUP(B163,Invoices!$L$2:$M$413,2,FALSE),"")</f>
        <v/>
      </c>
      <c r="G163" s="18" t="str">
        <f>IFERROR(VLOOKUP(B163,Invoices!$N$2:$O$412,2,FALSE),"")</f>
        <v/>
      </c>
      <c r="H163" s="18" t="str">
        <f>IFERROR(VLOOKUP($B163,Invoices!$P$2:$Q$412,2,FALSE),"")</f>
        <v/>
      </c>
      <c r="I163" s="18" t="str">
        <f>IFERROR(VLOOKUP($B163,Invoices!$R$2:$S$412,2,FALSE),"")</f>
        <v/>
      </c>
      <c r="J163" s="18" t="str">
        <f>IFERROR(VLOOKUP($B163,Invoices!$T$2:$U$412,2,FALSE),"")</f>
        <v/>
      </c>
      <c r="K163" s="18" t="str">
        <f>IFERROR(VLOOKUP($B163,Invoices!$V$2:$W$412,2,FALSE),"")</f>
        <v/>
      </c>
      <c r="L163" s="18" t="str">
        <f>IFERROR(VLOOKUP($B163,Invoices!$X$2:$Y$412,2,FALSE),"")</f>
        <v/>
      </c>
      <c r="M163" s="18" t="str">
        <f>IFERROR(VLOOKUP($B163,Invoices!$Z$2:$AA$412,2,FALSE),"")</f>
        <v/>
      </c>
      <c r="N163" s="18" t="str">
        <f>IFERROR(VLOOKUP($B163,Invoices!$AB$2:$AC$412,2,FALSE),"")</f>
        <v/>
      </c>
      <c r="O163" s="18" t="str">
        <f>IFERROR(VLOOKUP($B163,Invoices!$AD$2:$AE$412,2,FALSE),"")</f>
        <v/>
      </c>
      <c r="P163" s="18" t="str">
        <f>IFERROR(VLOOKUP($B163,Invoices!$AF$2:$AG$412,2,FALSE),"")</f>
        <v/>
      </c>
      <c r="Q163" s="18" t="str">
        <f>IFERROR(VLOOKUP($B163,Invoices!$AH$2:$AI$412,2,FALSE),"")</f>
        <v/>
      </c>
      <c r="R163" s="18" t="str">
        <f>IFERROR(VLOOKUP($B163,Invoices!$AJ$2:$AK$412,2,FALSE),"")</f>
        <v/>
      </c>
      <c r="S163" s="18" t="str">
        <f>IFERROR(VLOOKUP($B163,Invoices!$AL$2:$AM$412,2,FALSE),"")</f>
        <v/>
      </c>
      <c r="T163" s="18" t="str">
        <f>IFERROR(VLOOKUP($B163,Invoices!$AN$2:$AO$412,2,FALSE),"")</f>
        <v/>
      </c>
      <c r="U163" s="18" t="str" cm="1">
        <f t="array" ref="U163">IFERROR(INDEX(F163:T163, 1, MATCH(TRUE, ISNUMBER(F163:T163), 0)), "0.0")</f>
        <v>0.0</v>
      </c>
    </row>
    <row r="164" spans="1:21" ht="13" x14ac:dyDescent="0.15">
      <c r="A164" s="14" t="s">
        <v>6196</v>
      </c>
      <c r="B164" s="6" t="s">
        <v>923</v>
      </c>
      <c r="C164" s="6" t="s">
        <v>924</v>
      </c>
      <c r="D164" s="6" t="s">
        <v>749</v>
      </c>
      <c r="E164" s="6" t="s">
        <v>750</v>
      </c>
      <c r="F164" s="18" t="str">
        <f>IFERROR(VLOOKUP(B164,Invoices!$L$2:$M$413,2,FALSE),"")</f>
        <v/>
      </c>
      <c r="G164" s="18" t="str">
        <f>IFERROR(VLOOKUP(B164,Invoices!$N$2:$O$412,2,FALSE),"")</f>
        <v/>
      </c>
      <c r="H164" s="18" t="str">
        <f>IFERROR(VLOOKUP($B164,Invoices!$P$2:$Q$412,2,FALSE),"")</f>
        <v/>
      </c>
      <c r="I164" s="18" t="str">
        <f>IFERROR(VLOOKUP($B164,Invoices!$R$2:$S$412,2,FALSE),"")</f>
        <v/>
      </c>
      <c r="J164" s="18" t="str">
        <f>IFERROR(VLOOKUP($B164,Invoices!$T$2:$U$412,2,FALSE),"")</f>
        <v/>
      </c>
      <c r="K164" s="18" t="str">
        <f>IFERROR(VLOOKUP($B164,Invoices!$V$2:$W$412,2,FALSE),"")</f>
        <v/>
      </c>
      <c r="L164" s="18">
        <f>IFERROR(VLOOKUP($B164,Invoices!$X$2:$Y$412,2,FALSE),"")</f>
        <v>0.99</v>
      </c>
      <c r="M164" s="18" t="str">
        <f>IFERROR(VLOOKUP($B164,Invoices!$Z$2:$AA$412,2,FALSE),"")</f>
        <v/>
      </c>
      <c r="N164" s="18" t="str">
        <f>IFERROR(VLOOKUP($B164,Invoices!$AB$2:$AC$412,2,FALSE),"")</f>
        <v/>
      </c>
      <c r="O164" s="18" t="str">
        <f>IFERROR(VLOOKUP($B164,Invoices!$AD$2:$AE$412,2,FALSE),"")</f>
        <v/>
      </c>
      <c r="P164" s="18" t="str">
        <f>IFERROR(VLOOKUP($B164,Invoices!$AF$2:$AG$412,2,FALSE),"")</f>
        <v/>
      </c>
      <c r="Q164" s="18" t="str">
        <f>IFERROR(VLOOKUP($B164,Invoices!$AH$2:$AI$412,2,FALSE),"")</f>
        <v/>
      </c>
      <c r="R164" s="18" t="str">
        <f>IFERROR(VLOOKUP($B164,Invoices!$AJ$2:$AK$412,2,FALSE),"")</f>
        <v/>
      </c>
      <c r="S164" s="18" t="str">
        <f>IFERROR(VLOOKUP($B164,Invoices!$AL$2:$AM$412,2,FALSE),"")</f>
        <v/>
      </c>
      <c r="T164" s="18" t="str">
        <f>IFERROR(VLOOKUP($B164,Invoices!$AN$2:$AO$412,2,FALSE),"")</f>
        <v/>
      </c>
      <c r="U164" s="18" cm="1">
        <f t="array" ref="U164">IFERROR(INDEX(F164:T164, 1, MATCH(TRUE, ISNUMBER(F164:T164), 0)), "0.0")</f>
        <v>0.99</v>
      </c>
    </row>
    <row r="165" spans="1:21" ht="13" x14ac:dyDescent="0.15">
      <c r="A165" s="14" t="s">
        <v>6197</v>
      </c>
      <c r="B165" s="6" t="s">
        <v>925</v>
      </c>
      <c r="D165" s="6" t="s">
        <v>524</v>
      </c>
      <c r="E165" s="6" t="s">
        <v>518</v>
      </c>
      <c r="F165" s="18" t="str">
        <f>IFERROR(VLOOKUP(B165,Invoices!$L$2:$M$413,2,FALSE),"")</f>
        <v/>
      </c>
      <c r="G165" s="18" t="str">
        <f>IFERROR(VLOOKUP(B165,Invoices!$N$2:$O$412,2,FALSE),"")</f>
        <v/>
      </c>
      <c r="H165" s="18" t="str">
        <f>IFERROR(VLOOKUP($B165,Invoices!$P$2:$Q$412,2,FALSE),"")</f>
        <v/>
      </c>
      <c r="I165" s="18" t="str">
        <f>IFERROR(VLOOKUP($B165,Invoices!$R$2:$S$412,2,FALSE),"")</f>
        <v/>
      </c>
      <c r="J165" s="18" t="str">
        <f>IFERROR(VLOOKUP($B165,Invoices!$T$2:$U$412,2,FALSE),"")</f>
        <v/>
      </c>
      <c r="K165" s="18" t="str">
        <f>IFERROR(VLOOKUP($B165,Invoices!$V$2:$W$412,2,FALSE),"")</f>
        <v/>
      </c>
      <c r="L165" s="18" t="str">
        <f>IFERROR(VLOOKUP($B165,Invoices!$X$2:$Y$412,2,FALSE),"")</f>
        <v/>
      </c>
      <c r="M165" s="18" t="str">
        <f>IFERROR(VLOOKUP($B165,Invoices!$Z$2:$AA$412,2,FALSE),"")</f>
        <v/>
      </c>
      <c r="N165" s="18" t="str">
        <f>IFERROR(VLOOKUP($B165,Invoices!$AB$2:$AC$412,2,FALSE),"")</f>
        <v/>
      </c>
      <c r="O165" s="18" t="str">
        <f>IFERROR(VLOOKUP($B165,Invoices!$AD$2:$AE$412,2,FALSE),"")</f>
        <v/>
      </c>
      <c r="P165" s="18" t="str">
        <f>IFERROR(VLOOKUP($B165,Invoices!$AF$2:$AG$412,2,FALSE),"")</f>
        <v/>
      </c>
      <c r="Q165" s="18" t="str">
        <f>IFERROR(VLOOKUP($B165,Invoices!$AH$2:$AI$412,2,FALSE),"")</f>
        <v/>
      </c>
      <c r="R165" s="18" t="str">
        <f>IFERROR(VLOOKUP($B165,Invoices!$AJ$2:$AK$412,2,FALSE),"")</f>
        <v/>
      </c>
      <c r="S165" s="18" t="str">
        <f>IFERROR(VLOOKUP($B165,Invoices!$AL$2:$AM$412,2,FALSE),"")</f>
        <v/>
      </c>
      <c r="T165" s="18" t="str">
        <f>IFERROR(VLOOKUP($B165,Invoices!$AN$2:$AO$412,2,FALSE),"")</f>
        <v/>
      </c>
      <c r="U165" s="18" t="str" cm="1">
        <f t="array" ref="U165">IFERROR(INDEX(F165:T165, 1, MATCH(TRUE, ISNUMBER(F165:T165), 0)), "0.0")</f>
        <v>0.0</v>
      </c>
    </row>
    <row r="166" spans="1:21" ht="13" x14ac:dyDescent="0.15">
      <c r="A166" s="14" t="s">
        <v>6198</v>
      </c>
      <c r="B166" s="6" t="s">
        <v>926</v>
      </c>
      <c r="C166" s="6" t="s">
        <v>927</v>
      </c>
      <c r="D166" s="6" t="s">
        <v>928</v>
      </c>
      <c r="E166" s="6" t="s">
        <v>522</v>
      </c>
      <c r="F166" s="18" t="str">
        <f>IFERROR(VLOOKUP(B166,Invoices!$L$2:$M$413,2,FALSE),"")</f>
        <v/>
      </c>
      <c r="G166" s="18" t="str">
        <f>IFERROR(VLOOKUP(B166,Invoices!$N$2:$O$412,2,FALSE),"")</f>
        <v/>
      </c>
      <c r="H166" s="18" t="str">
        <f>IFERROR(VLOOKUP($B166,Invoices!$P$2:$Q$412,2,FALSE),"")</f>
        <v/>
      </c>
      <c r="I166" s="18" t="str">
        <f>IFERROR(VLOOKUP($B166,Invoices!$R$2:$S$412,2,FALSE),"")</f>
        <v/>
      </c>
      <c r="J166" s="18" t="str">
        <f>IFERROR(VLOOKUP($B166,Invoices!$T$2:$U$412,2,FALSE),"")</f>
        <v/>
      </c>
      <c r="K166" s="18">
        <f>IFERROR(VLOOKUP($B166,Invoices!$V$2:$W$412,2,FALSE),"")</f>
        <v>0.99</v>
      </c>
      <c r="L166" s="18" t="str">
        <f>IFERROR(VLOOKUP($B166,Invoices!$X$2:$Y$412,2,FALSE),"")</f>
        <v/>
      </c>
      <c r="M166" s="18" t="str">
        <f>IFERROR(VLOOKUP($B166,Invoices!$Z$2:$AA$412,2,FALSE),"")</f>
        <v/>
      </c>
      <c r="N166" s="18" t="str">
        <f>IFERROR(VLOOKUP($B166,Invoices!$AB$2:$AC$412,2,FALSE),"")</f>
        <v/>
      </c>
      <c r="O166" s="18" t="str">
        <f>IFERROR(VLOOKUP($B166,Invoices!$AD$2:$AE$412,2,FALSE),"")</f>
        <v/>
      </c>
      <c r="P166" s="18" t="str">
        <f>IFERROR(VLOOKUP($B166,Invoices!$AF$2:$AG$412,2,FALSE),"")</f>
        <v/>
      </c>
      <c r="Q166" s="18" t="str">
        <f>IFERROR(VLOOKUP($B166,Invoices!$AH$2:$AI$412,2,FALSE),"")</f>
        <v/>
      </c>
      <c r="R166" s="18" t="str">
        <f>IFERROR(VLOOKUP($B166,Invoices!$AJ$2:$AK$412,2,FALSE),"")</f>
        <v/>
      </c>
      <c r="S166" s="18" t="str">
        <f>IFERROR(VLOOKUP($B166,Invoices!$AL$2:$AM$412,2,FALSE),"")</f>
        <v/>
      </c>
      <c r="T166" s="18" t="str">
        <f>IFERROR(VLOOKUP($B166,Invoices!$AN$2:$AO$412,2,FALSE),"")</f>
        <v/>
      </c>
      <c r="U166" s="18" cm="1">
        <f t="array" ref="U166">IFERROR(INDEX(F166:T166, 1, MATCH(TRUE, ISNUMBER(F166:T166), 0)), "0.0")</f>
        <v>0.99</v>
      </c>
    </row>
    <row r="167" spans="1:21" ht="13" x14ac:dyDescent="0.15">
      <c r="A167" s="14" t="s">
        <v>6199</v>
      </c>
      <c r="B167" s="6" t="s">
        <v>929</v>
      </c>
      <c r="C167" s="6" t="s">
        <v>795</v>
      </c>
      <c r="D167" s="6" t="s">
        <v>796</v>
      </c>
      <c r="E167" s="6" t="s">
        <v>797</v>
      </c>
      <c r="F167" s="18" t="str">
        <f>IFERROR(VLOOKUP(B167,Invoices!$L$2:$M$413,2,FALSE),"")</f>
        <v/>
      </c>
      <c r="G167" s="18" t="str">
        <f>IFERROR(VLOOKUP(B167,Invoices!$N$2:$O$412,2,FALSE),"")</f>
        <v/>
      </c>
      <c r="H167" s="18" t="str">
        <f>IFERROR(VLOOKUP($B167,Invoices!$P$2:$Q$412,2,FALSE),"")</f>
        <v/>
      </c>
      <c r="I167" s="18" t="str">
        <f>IFERROR(VLOOKUP($B167,Invoices!$R$2:$S$412,2,FALSE),"")</f>
        <v/>
      </c>
      <c r="J167" s="18" t="str">
        <f>IFERROR(VLOOKUP($B167,Invoices!$T$2:$U$412,2,FALSE),"")</f>
        <v/>
      </c>
      <c r="K167" s="18" t="str">
        <f>IFERROR(VLOOKUP($B167,Invoices!$V$2:$W$412,2,FALSE),"")</f>
        <v/>
      </c>
      <c r="L167" s="18" t="str">
        <f>IFERROR(VLOOKUP($B167,Invoices!$X$2:$Y$412,2,FALSE),"")</f>
        <v/>
      </c>
      <c r="M167" s="18" t="str">
        <f>IFERROR(VLOOKUP($B167,Invoices!$Z$2:$AA$412,2,FALSE),"")</f>
        <v/>
      </c>
      <c r="N167" s="18" t="str">
        <f>IFERROR(VLOOKUP($B167,Invoices!$AB$2:$AC$412,2,FALSE),"")</f>
        <v/>
      </c>
      <c r="O167" s="18" t="str">
        <f>IFERROR(VLOOKUP($B167,Invoices!$AD$2:$AE$412,2,FALSE),"")</f>
        <v/>
      </c>
      <c r="P167" s="18" t="str">
        <f>IFERROR(VLOOKUP($B167,Invoices!$AF$2:$AG$412,2,FALSE),"")</f>
        <v/>
      </c>
      <c r="Q167" s="18" t="str">
        <f>IFERROR(VLOOKUP($B167,Invoices!$AH$2:$AI$412,2,FALSE),"")</f>
        <v/>
      </c>
      <c r="R167" s="18" t="str">
        <f>IFERROR(VLOOKUP($B167,Invoices!$AJ$2:$AK$412,2,FALSE),"")</f>
        <v/>
      </c>
      <c r="S167" s="18" t="str">
        <f>IFERROR(VLOOKUP($B167,Invoices!$AL$2:$AM$412,2,FALSE),"")</f>
        <v/>
      </c>
      <c r="T167" s="18" t="str">
        <f>IFERROR(VLOOKUP($B167,Invoices!$AN$2:$AO$412,2,FALSE),"")</f>
        <v/>
      </c>
      <c r="U167" s="18" t="str" cm="1">
        <f t="array" ref="U167">IFERROR(INDEX(F167:T167, 1, MATCH(TRUE, ISNUMBER(F167:T167), 0)), "0.0")</f>
        <v>0.0</v>
      </c>
    </row>
    <row r="168" spans="1:21" ht="13" x14ac:dyDescent="0.15">
      <c r="A168" s="14" t="s">
        <v>6200</v>
      </c>
      <c r="B168" s="6" t="s">
        <v>930</v>
      </c>
      <c r="D168" s="6" t="s">
        <v>931</v>
      </c>
      <c r="E168" s="6" t="s">
        <v>932</v>
      </c>
      <c r="F168" s="18" t="str">
        <f>IFERROR(VLOOKUP(B168,Invoices!$L$2:$M$413,2,FALSE),"")</f>
        <v/>
      </c>
      <c r="G168" s="18" t="str">
        <f>IFERROR(VLOOKUP(B168,Invoices!$N$2:$O$412,2,FALSE),"")</f>
        <v/>
      </c>
      <c r="H168" s="18">
        <f>IFERROR(VLOOKUP($B168,Invoices!$P$2:$Q$412,2,FALSE),"")</f>
        <v>0.99</v>
      </c>
      <c r="I168" s="18" t="str">
        <f>IFERROR(VLOOKUP($B168,Invoices!$R$2:$S$412,2,FALSE),"")</f>
        <v/>
      </c>
      <c r="J168" s="18" t="str">
        <f>IFERROR(VLOOKUP($B168,Invoices!$T$2:$U$412,2,FALSE),"")</f>
        <v/>
      </c>
      <c r="K168" s="18" t="str">
        <f>IFERROR(VLOOKUP($B168,Invoices!$V$2:$W$412,2,FALSE),"")</f>
        <v/>
      </c>
      <c r="L168" s="18" t="str">
        <f>IFERROR(VLOOKUP($B168,Invoices!$X$2:$Y$412,2,FALSE),"")</f>
        <v/>
      </c>
      <c r="M168" s="18" t="str">
        <f>IFERROR(VLOOKUP($B168,Invoices!$Z$2:$AA$412,2,FALSE),"")</f>
        <v/>
      </c>
      <c r="N168" s="18" t="str">
        <f>IFERROR(VLOOKUP($B168,Invoices!$AB$2:$AC$412,2,FALSE),"")</f>
        <v/>
      </c>
      <c r="O168" s="18" t="str">
        <f>IFERROR(VLOOKUP($B168,Invoices!$AD$2:$AE$412,2,FALSE),"")</f>
        <v/>
      </c>
      <c r="P168" s="18" t="str">
        <f>IFERROR(VLOOKUP($B168,Invoices!$AF$2:$AG$412,2,FALSE),"")</f>
        <v/>
      </c>
      <c r="Q168" s="18" t="str">
        <f>IFERROR(VLOOKUP($B168,Invoices!$AH$2:$AI$412,2,FALSE),"")</f>
        <v/>
      </c>
      <c r="R168" s="18" t="str">
        <f>IFERROR(VLOOKUP($B168,Invoices!$AJ$2:$AK$412,2,FALSE),"")</f>
        <v/>
      </c>
      <c r="S168" s="18" t="str">
        <f>IFERROR(VLOOKUP($B168,Invoices!$AL$2:$AM$412,2,FALSE),"")</f>
        <v/>
      </c>
      <c r="T168" s="18" t="str">
        <f>IFERROR(VLOOKUP($B168,Invoices!$AN$2:$AO$412,2,FALSE),"")</f>
        <v/>
      </c>
      <c r="U168" s="18" cm="1">
        <f t="array" ref="U168">IFERROR(INDEX(F168:T168, 1, MATCH(TRUE, ISNUMBER(F168:T168), 0)), "0.0")</f>
        <v>0.99</v>
      </c>
    </row>
    <row r="169" spans="1:21" ht="13" x14ac:dyDescent="0.15">
      <c r="A169" s="14" t="s">
        <v>6201</v>
      </c>
      <c r="B169" s="6" t="s">
        <v>933</v>
      </c>
      <c r="C169" s="6" t="s">
        <v>610</v>
      </c>
      <c r="D169" s="6" t="s">
        <v>611</v>
      </c>
      <c r="E169" s="6" t="s">
        <v>612</v>
      </c>
      <c r="F169" s="18">
        <f>IFERROR(VLOOKUP(B169,Invoices!$L$2:$M$413,2,FALSE),"")</f>
        <v>0.99</v>
      </c>
      <c r="G169" s="18" t="str">
        <f>IFERROR(VLOOKUP(B169,Invoices!$N$2:$O$412,2,FALSE),"")</f>
        <v/>
      </c>
      <c r="H169" s="18" t="str">
        <f>IFERROR(VLOOKUP($B169,Invoices!$P$2:$Q$412,2,FALSE),"")</f>
        <v/>
      </c>
      <c r="I169" s="18" t="str">
        <f>IFERROR(VLOOKUP($B169,Invoices!$R$2:$S$412,2,FALSE),"")</f>
        <v/>
      </c>
      <c r="J169" s="18" t="str">
        <f>IFERROR(VLOOKUP($B169,Invoices!$T$2:$U$412,2,FALSE),"")</f>
        <v/>
      </c>
      <c r="K169" s="18" t="str">
        <f>IFERROR(VLOOKUP($B169,Invoices!$V$2:$W$412,2,FALSE),"")</f>
        <v/>
      </c>
      <c r="L169" s="18" t="str">
        <f>IFERROR(VLOOKUP($B169,Invoices!$X$2:$Y$412,2,FALSE),"")</f>
        <v/>
      </c>
      <c r="M169" s="18" t="str">
        <f>IFERROR(VLOOKUP($B169,Invoices!$Z$2:$AA$412,2,FALSE),"")</f>
        <v/>
      </c>
      <c r="N169" s="18" t="str">
        <f>IFERROR(VLOOKUP($B169,Invoices!$AB$2:$AC$412,2,FALSE),"")</f>
        <v/>
      </c>
      <c r="O169" s="18" t="str">
        <f>IFERROR(VLOOKUP($B169,Invoices!$AD$2:$AE$412,2,FALSE),"")</f>
        <v/>
      </c>
      <c r="P169" s="18" t="str">
        <f>IFERROR(VLOOKUP($B169,Invoices!$AF$2:$AG$412,2,FALSE),"")</f>
        <v/>
      </c>
      <c r="Q169" s="18" t="str">
        <f>IFERROR(VLOOKUP($B169,Invoices!$AH$2:$AI$412,2,FALSE),"")</f>
        <v/>
      </c>
      <c r="R169" s="18" t="str">
        <f>IFERROR(VLOOKUP($B169,Invoices!$AJ$2:$AK$412,2,FALSE),"")</f>
        <v/>
      </c>
      <c r="S169" s="18" t="str">
        <f>IFERROR(VLOOKUP($B169,Invoices!$AL$2:$AM$412,2,FALSE),"")</f>
        <v/>
      </c>
      <c r="T169" s="18" t="str">
        <f>IFERROR(VLOOKUP($B169,Invoices!$AN$2:$AO$412,2,FALSE),"")</f>
        <v/>
      </c>
      <c r="U169" s="18" cm="1">
        <f t="array" ref="U169">IFERROR(INDEX(F169:T169, 1, MATCH(TRUE, ISNUMBER(F169:T169), 0)), "0.0")</f>
        <v>0.99</v>
      </c>
    </row>
    <row r="170" spans="1:21" ht="13" x14ac:dyDescent="0.15">
      <c r="A170" s="14" t="s">
        <v>6202</v>
      </c>
      <c r="B170" s="6" t="s">
        <v>934</v>
      </c>
      <c r="D170" s="6" t="s">
        <v>770</v>
      </c>
      <c r="E170" s="6" t="s">
        <v>771</v>
      </c>
      <c r="F170" s="18" t="str">
        <f>IFERROR(VLOOKUP(B170,Invoices!$L$2:$M$413,2,FALSE),"")</f>
        <v/>
      </c>
      <c r="G170" s="18" t="str">
        <f>IFERROR(VLOOKUP(B170,Invoices!$N$2:$O$412,2,FALSE),"")</f>
        <v/>
      </c>
      <c r="H170" s="18" t="str">
        <f>IFERROR(VLOOKUP($B170,Invoices!$P$2:$Q$412,2,FALSE),"")</f>
        <v/>
      </c>
      <c r="I170" s="18" t="str">
        <f>IFERROR(VLOOKUP($B170,Invoices!$R$2:$S$412,2,FALSE),"")</f>
        <v/>
      </c>
      <c r="J170" s="18" t="str">
        <f>IFERROR(VLOOKUP($B170,Invoices!$T$2:$U$412,2,FALSE),"")</f>
        <v/>
      </c>
      <c r="K170" s="18" t="str">
        <f>IFERROR(VLOOKUP($B170,Invoices!$V$2:$W$412,2,FALSE),"")</f>
        <v/>
      </c>
      <c r="L170" s="18" t="str">
        <f>IFERROR(VLOOKUP($B170,Invoices!$X$2:$Y$412,2,FALSE),"")</f>
        <v/>
      </c>
      <c r="M170" s="18" t="str">
        <f>IFERROR(VLOOKUP($B170,Invoices!$Z$2:$AA$412,2,FALSE),"")</f>
        <v/>
      </c>
      <c r="N170" s="18" t="str">
        <f>IFERROR(VLOOKUP($B170,Invoices!$AB$2:$AC$412,2,FALSE),"")</f>
        <v/>
      </c>
      <c r="O170" s="18" t="str">
        <f>IFERROR(VLOOKUP($B170,Invoices!$AD$2:$AE$412,2,FALSE),"")</f>
        <v/>
      </c>
      <c r="P170" s="18" t="str">
        <f>IFERROR(VLOOKUP($B170,Invoices!$AF$2:$AG$412,2,FALSE),"")</f>
        <v/>
      </c>
      <c r="Q170" s="18" t="str">
        <f>IFERROR(VLOOKUP($B170,Invoices!$AH$2:$AI$412,2,FALSE),"")</f>
        <v/>
      </c>
      <c r="R170" s="18" t="str">
        <f>IFERROR(VLOOKUP($B170,Invoices!$AJ$2:$AK$412,2,FALSE),"")</f>
        <v/>
      </c>
      <c r="S170" s="18" t="str">
        <f>IFERROR(VLOOKUP($B170,Invoices!$AL$2:$AM$412,2,FALSE),"")</f>
        <v/>
      </c>
      <c r="T170" s="18" t="str">
        <f>IFERROR(VLOOKUP($B170,Invoices!$AN$2:$AO$412,2,FALSE),"")</f>
        <v/>
      </c>
      <c r="U170" s="18" t="str" cm="1">
        <f t="array" ref="U170">IFERROR(INDEX(F170:T170, 1, MATCH(TRUE, ISNUMBER(F170:T170), 0)), "0.0")</f>
        <v>0.0</v>
      </c>
    </row>
    <row r="171" spans="1:21" ht="13" x14ac:dyDescent="0.15">
      <c r="A171" s="14" t="s">
        <v>6203</v>
      </c>
      <c r="B171" s="6" t="s">
        <v>935</v>
      </c>
      <c r="C171" s="6" t="s">
        <v>695</v>
      </c>
      <c r="D171" s="6" t="s">
        <v>696</v>
      </c>
      <c r="E171" s="6" t="s">
        <v>697</v>
      </c>
      <c r="F171" s="18" t="str">
        <f>IFERROR(VLOOKUP(B171,Invoices!$L$2:$M$413,2,FALSE),"")</f>
        <v/>
      </c>
      <c r="G171" s="18" t="str">
        <f>IFERROR(VLOOKUP(B171,Invoices!$N$2:$O$412,2,FALSE),"")</f>
        <v/>
      </c>
      <c r="H171" s="18" t="str">
        <f>IFERROR(VLOOKUP($B171,Invoices!$P$2:$Q$412,2,FALSE),"")</f>
        <v/>
      </c>
      <c r="I171" s="18" t="str">
        <f>IFERROR(VLOOKUP($B171,Invoices!$R$2:$S$412,2,FALSE),"")</f>
        <v/>
      </c>
      <c r="J171" s="18" t="str">
        <f>IFERROR(VLOOKUP($B171,Invoices!$T$2:$U$412,2,FALSE),"")</f>
        <v/>
      </c>
      <c r="K171" s="18" t="str">
        <f>IFERROR(VLOOKUP($B171,Invoices!$V$2:$W$412,2,FALSE),"")</f>
        <v/>
      </c>
      <c r="L171" s="18" t="str">
        <f>IFERROR(VLOOKUP($B171,Invoices!$X$2:$Y$412,2,FALSE),"")</f>
        <v/>
      </c>
      <c r="M171" s="18" t="str">
        <f>IFERROR(VLOOKUP($B171,Invoices!$Z$2:$AA$412,2,FALSE),"")</f>
        <v/>
      </c>
      <c r="N171" s="18" t="str">
        <f>IFERROR(VLOOKUP($B171,Invoices!$AB$2:$AC$412,2,FALSE),"")</f>
        <v/>
      </c>
      <c r="O171" s="18" t="str">
        <f>IFERROR(VLOOKUP($B171,Invoices!$AD$2:$AE$412,2,FALSE),"")</f>
        <v/>
      </c>
      <c r="P171" s="18" t="str">
        <f>IFERROR(VLOOKUP($B171,Invoices!$AF$2:$AG$412,2,FALSE),"")</f>
        <v/>
      </c>
      <c r="Q171" s="18" t="str">
        <f>IFERROR(VLOOKUP($B171,Invoices!$AH$2:$AI$412,2,FALSE),"")</f>
        <v/>
      </c>
      <c r="R171" s="18" t="str">
        <f>IFERROR(VLOOKUP($B171,Invoices!$AJ$2:$AK$412,2,FALSE),"")</f>
        <v/>
      </c>
      <c r="S171" s="18" t="str">
        <f>IFERROR(VLOOKUP($B171,Invoices!$AL$2:$AM$412,2,FALSE),"")</f>
        <v/>
      </c>
      <c r="T171" s="18" t="str">
        <f>IFERROR(VLOOKUP($B171,Invoices!$AN$2:$AO$412,2,FALSE),"")</f>
        <v/>
      </c>
      <c r="U171" s="18" t="str" cm="1">
        <f t="array" ref="U171">IFERROR(INDEX(F171:T171, 1, MATCH(TRUE, ISNUMBER(F171:T171), 0)), "0.0")</f>
        <v>0.0</v>
      </c>
    </row>
    <row r="172" spans="1:21" ht="13" x14ac:dyDescent="0.15">
      <c r="A172" s="14" t="s">
        <v>6204</v>
      </c>
      <c r="B172" s="6" t="s">
        <v>936</v>
      </c>
      <c r="C172" s="6" t="s">
        <v>937</v>
      </c>
      <c r="D172" s="6" t="s">
        <v>735</v>
      </c>
      <c r="E172" s="6" t="s">
        <v>736</v>
      </c>
      <c r="F172" s="18" t="str">
        <f>IFERROR(VLOOKUP(B172,Invoices!$L$2:$M$413,2,FALSE),"")</f>
        <v/>
      </c>
      <c r="G172" s="18" t="str">
        <f>IFERROR(VLOOKUP(B172,Invoices!$N$2:$O$412,2,FALSE),"")</f>
        <v/>
      </c>
      <c r="H172" s="18" t="str">
        <f>IFERROR(VLOOKUP($B172,Invoices!$P$2:$Q$412,2,FALSE),"")</f>
        <v/>
      </c>
      <c r="I172" s="18" t="str">
        <f>IFERROR(VLOOKUP($B172,Invoices!$R$2:$S$412,2,FALSE),"")</f>
        <v/>
      </c>
      <c r="J172" s="18" t="str">
        <f>IFERROR(VLOOKUP($B172,Invoices!$T$2:$U$412,2,FALSE),"")</f>
        <v/>
      </c>
      <c r="K172" s="18" t="str">
        <f>IFERROR(VLOOKUP($B172,Invoices!$V$2:$W$412,2,FALSE),"")</f>
        <v/>
      </c>
      <c r="L172" s="18" t="str">
        <f>IFERROR(VLOOKUP($B172,Invoices!$X$2:$Y$412,2,FALSE),"")</f>
        <v/>
      </c>
      <c r="M172" s="18" t="str">
        <f>IFERROR(VLOOKUP($B172,Invoices!$Z$2:$AA$412,2,FALSE),"")</f>
        <v/>
      </c>
      <c r="N172" s="18" t="str">
        <f>IFERROR(VLOOKUP($B172,Invoices!$AB$2:$AC$412,2,FALSE),"")</f>
        <v/>
      </c>
      <c r="O172" s="18" t="str">
        <f>IFERROR(VLOOKUP($B172,Invoices!$AD$2:$AE$412,2,FALSE),"")</f>
        <v/>
      </c>
      <c r="P172" s="18" t="str">
        <f>IFERROR(VLOOKUP($B172,Invoices!$AF$2:$AG$412,2,FALSE),"")</f>
        <v/>
      </c>
      <c r="Q172" s="18" t="str">
        <f>IFERROR(VLOOKUP($B172,Invoices!$AH$2:$AI$412,2,FALSE),"")</f>
        <v/>
      </c>
      <c r="R172" s="18" t="str">
        <f>IFERROR(VLOOKUP($B172,Invoices!$AJ$2:$AK$412,2,FALSE),"")</f>
        <v/>
      </c>
      <c r="S172" s="18" t="str">
        <f>IFERROR(VLOOKUP($B172,Invoices!$AL$2:$AM$412,2,FALSE),"")</f>
        <v/>
      </c>
      <c r="T172" s="18" t="str">
        <f>IFERROR(VLOOKUP($B172,Invoices!$AN$2:$AO$412,2,FALSE),"")</f>
        <v/>
      </c>
      <c r="U172" s="18" t="str" cm="1">
        <f t="array" ref="U172">IFERROR(INDEX(F172:T172, 1, MATCH(TRUE, ISNUMBER(F172:T172), 0)), "0.0")</f>
        <v>0.0</v>
      </c>
    </row>
    <row r="173" spans="1:21" ht="13" x14ac:dyDescent="0.15">
      <c r="A173" s="14" t="s">
        <v>6205</v>
      </c>
      <c r="B173" s="6" t="s">
        <v>938</v>
      </c>
      <c r="D173" s="6" t="s">
        <v>939</v>
      </c>
      <c r="E173" s="6" t="s">
        <v>940</v>
      </c>
      <c r="F173" s="18" t="str">
        <f>IFERROR(VLOOKUP(B173,Invoices!$L$2:$M$413,2,FALSE),"")</f>
        <v/>
      </c>
      <c r="G173" s="18" t="str">
        <f>IFERROR(VLOOKUP(B173,Invoices!$N$2:$O$412,2,FALSE),"")</f>
        <v/>
      </c>
      <c r="H173" s="18" t="str">
        <f>IFERROR(VLOOKUP($B173,Invoices!$P$2:$Q$412,2,FALSE),"")</f>
        <v/>
      </c>
      <c r="I173" s="18" t="str">
        <f>IFERROR(VLOOKUP($B173,Invoices!$R$2:$S$412,2,FALSE),"")</f>
        <v/>
      </c>
      <c r="J173" s="18" t="str">
        <f>IFERROR(VLOOKUP($B173,Invoices!$T$2:$U$412,2,FALSE),"")</f>
        <v/>
      </c>
      <c r="K173" s="18" t="str">
        <f>IFERROR(VLOOKUP($B173,Invoices!$V$2:$W$412,2,FALSE),"")</f>
        <v/>
      </c>
      <c r="L173" s="18">
        <f>IFERROR(VLOOKUP($B173,Invoices!$X$2:$Y$412,2,FALSE),"")</f>
        <v>0.99</v>
      </c>
      <c r="M173" s="18" t="str">
        <f>IFERROR(VLOOKUP($B173,Invoices!$Z$2:$AA$412,2,FALSE),"")</f>
        <v/>
      </c>
      <c r="N173" s="18" t="str">
        <f>IFERROR(VLOOKUP($B173,Invoices!$AB$2:$AC$412,2,FALSE),"")</f>
        <v/>
      </c>
      <c r="O173" s="18" t="str">
        <f>IFERROR(VLOOKUP($B173,Invoices!$AD$2:$AE$412,2,FALSE),"")</f>
        <v/>
      </c>
      <c r="P173" s="18" t="str">
        <f>IFERROR(VLOOKUP($B173,Invoices!$AF$2:$AG$412,2,FALSE),"")</f>
        <v/>
      </c>
      <c r="Q173" s="18" t="str">
        <f>IFERROR(VLOOKUP($B173,Invoices!$AH$2:$AI$412,2,FALSE),"")</f>
        <v/>
      </c>
      <c r="R173" s="18" t="str">
        <f>IFERROR(VLOOKUP($B173,Invoices!$AJ$2:$AK$412,2,FALSE),"")</f>
        <v/>
      </c>
      <c r="S173" s="18" t="str">
        <f>IFERROR(VLOOKUP($B173,Invoices!$AL$2:$AM$412,2,FALSE),"")</f>
        <v/>
      </c>
      <c r="T173" s="18" t="str">
        <f>IFERROR(VLOOKUP($B173,Invoices!$AN$2:$AO$412,2,FALSE),"")</f>
        <v/>
      </c>
      <c r="U173" s="18" cm="1">
        <f t="array" ref="U173">IFERROR(INDEX(F173:T173, 1, MATCH(TRUE, ISNUMBER(F173:T173), 0)), "0.0")</f>
        <v>0.99</v>
      </c>
    </row>
    <row r="174" spans="1:21" ht="13" x14ac:dyDescent="0.15">
      <c r="A174" s="14" t="s">
        <v>6206</v>
      </c>
      <c r="B174" s="6" t="s">
        <v>941</v>
      </c>
      <c r="C174" s="6" t="s">
        <v>942</v>
      </c>
      <c r="D174" s="6" t="s">
        <v>943</v>
      </c>
      <c r="E174" s="6" t="s">
        <v>522</v>
      </c>
      <c r="F174" s="18" t="str">
        <f>IFERROR(VLOOKUP(B174,Invoices!$L$2:$M$413,2,FALSE),"")</f>
        <v/>
      </c>
      <c r="G174" s="18">
        <f>IFERROR(VLOOKUP(B174,Invoices!$N$2:$O$412,2,FALSE),"")</f>
        <v>0.99</v>
      </c>
      <c r="H174" s="18" t="str">
        <f>IFERROR(VLOOKUP($B174,Invoices!$P$2:$Q$412,2,FALSE),"")</f>
        <v/>
      </c>
      <c r="I174" s="18" t="str">
        <f>IFERROR(VLOOKUP($B174,Invoices!$R$2:$S$412,2,FALSE),"")</f>
        <v/>
      </c>
      <c r="J174" s="18" t="str">
        <f>IFERROR(VLOOKUP($B174,Invoices!$T$2:$U$412,2,FALSE),"")</f>
        <v/>
      </c>
      <c r="K174" s="18" t="str">
        <f>IFERROR(VLOOKUP($B174,Invoices!$V$2:$W$412,2,FALSE),"")</f>
        <v/>
      </c>
      <c r="L174" s="18" t="str">
        <f>IFERROR(VLOOKUP($B174,Invoices!$X$2:$Y$412,2,FALSE),"")</f>
        <v/>
      </c>
      <c r="M174" s="18" t="str">
        <f>IFERROR(VLOOKUP($B174,Invoices!$Z$2:$AA$412,2,FALSE),"")</f>
        <v/>
      </c>
      <c r="N174" s="18" t="str">
        <f>IFERROR(VLOOKUP($B174,Invoices!$AB$2:$AC$412,2,FALSE),"")</f>
        <v/>
      </c>
      <c r="O174" s="18" t="str">
        <f>IFERROR(VLOOKUP($B174,Invoices!$AD$2:$AE$412,2,FALSE),"")</f>
        <v/>
      </c>
      <c r="P174" s="18" t="str">
        <f>IFERROR(VLOOKUP($B174,Invoices!$AF$2:$AG$412,2,FALSE),"")</f>
        <v/>
      </c>
      <c r="Q174" s="18" t="str">
        <f>IFERROR(VLOOKUP($B174,Invoices!$AH$2:$AI$412,2,FALSE),"")</f>
        <v/>
      </c>
      <c r="R174" s="18" t="str">
        <f>IFERROR(VLOOKUP($B174,Invoices!$AJ$2:$AK$412,2,FALSE),"")</f>
        <v/>
      </c>
      <c r="S174" s="18" t="str">
        <f>IFERROR(VLOOKUP($B174,Invoices!$AL$2:$AM$412,2,FALSE),"")</f>
        <v/>
      </c>
      <c r="T174" s="18" t="str">
        <f>IFERROR(VLOOKUP($B174,Invoices!$AN$2:$AO$412,2,FALSE),"")</f>
        <v/>
      </c>
      <c r="U174" s="18" cm="1">
        <f t="array" ref="U174">IFERROR(INDEX(F174:T174, 1, MATCH(TRUE, ISNUMBER(F174:T174), 0)), "0.0")</f>
        <v>0.99</v>
      </c>
    </row>
    <row r="175" spans="1:21" ht="13" x14ac:dyDescent="0.15">
      <c r="A175" s="14" t="s">
        <v>6207</v>
      </c>
      <c r="B175" s="6" t="s">
        <v>944</v>
      </c>
      <c r="C175" s="6" t="s">
        <v>945</v>
      </c>
      <c r="D175" s="6" t="s">
        <v>946</v>
      </c>
      <c r="E175" s="6" t="s">
        <v>947</v>
      </c>
      <c r="F175" s="18" t="str">
        <f>IFERROR(VLOOKUP(B175,Invoices!$L$2:$M$413,2,FALSE),"")</f>
        <v/>
      </c>
      <c r="G175" s="18" t="str">
        <f>IFERROR(VLOOKUP(B175,Invoices!$N$2:$O$412,2,FALSE),"")</f>
        <v/>
      </c>
      <c r="H175" s="18" t="str">
        <f>IFERROR(VLOOKUP($B175,Invoices!$P$2:$Q$412,2,FALSE),"")</f>
        <v/>
      </c>
      <c r="I175" s="18" t="str">
        <f>IFERROR(VLOOKUP($B175,Invoices!$R$2:$S$412,2,FALSE),"")</f>
        <v/>
      </c>
      <c r="J175" s="18" t="str">
        <f>IFERROR(VLOOKUP($B175,Invoices!$T$2:$U$412,2,FALSE),"")</f>
        <v/>
      </c>
      <c r="K175" s="18" t="str">
        <f>IFERROR(VLOOKUP($B175,Invoices!$V$2:$W$412,2,FALSE),"")</f>
        <v/>
      </c>
      <c r="L175" s="18" t="str">
        <f>IFERROR(VLOOKUP($B175,Invoices!$X$2:$Y$412,2,FALSE),"")</f>
        <v/>
      </c>
      <c r="M175" s="18" t="str">
        <f>IFERROR(VLOOKUP($B175,Invoices!$Z$2:$AA$412,2,FALSE),"")</f>
        <v/>
      </c>
      <c r="N175" s="18" t="str">
        <f>IFERROR(VLOOKUP($B175,Invoices!$AB$2:$AC$412,2,FALSE),"")</f>
        <v/>
      </c>
      <c r="O175" s="18" t="str">
        <f>IFERROR(VLOOKUP($B175,Invoices!$AD$2:$AE$412,2,FALSE),"")</f>
        <v/>
      </c>
      <c r="P175" s="18" t="str">
        <f>IFERROR(VLOOKUP($B175,Invoices!$AF$2:$AG$412,2,FALSE),"")</f>
        <v/>
      </c>
      <c r="Q175" s="18" t="str">
        <f>IFERROR(VLOOKUP($B175,Invoices!$AH$2:$AI$412,2,FALSE),"")</f>
        <v/>
      </c>
      <c r="R175" s="18" t="str">
        <f>IFERROR(VLOOKUP($B175,Invoices!$AJ$2:$AK$412,2,FALSE),"")</f>
        <v/>
      </c>
      <c r="S175" s="18" t="str">
        <f>IFERROR(VLOOKUP($B175,Invoices!$AL$2:$AM$412,2,FALSE),"")</f>
        <v/>
      </c>
      <c r="T175" s="18" t="str">
        <f>IFERROR(VLOOKUP($B175,Invoices!$AN$2:$AO$412,2,FALSE),"")</f>
        <v/>
      </c>
      <c r="U175" s="18" t="str" cm="1">
        <f t="array" ref="U175">IFERROR(INDEX(F175:T175, 1, MATCH(TRUE, ISNUMBER(F175:T175), 0)), "0.0")</f>
        <v>0.0</v>
      </c>
    </row>
    <row r="176" spans="1:21" ht="13" x14ac:dyDescent="0.15">
      <c r="A176" s="14" t="s">
        <v>6208</v>
      </c>
      <c r="B176" s="6" t="s">
        <v>948</v>
      </c>
      <c r="C176" s="6" t="s">
        <v>949</v>
      </c>
      <c r="D176" s="6" t="s">
        <v>950</v>
      </c>
      <c r="E176" s="6" t="s">
        <v>655</v>
      </c>
      <c r="F176" s="18" t="str">
        <f>IFERROR(VLOOKUP(B176,Invoices!$L$2:$M$413,2,FALSE),"")</f>
        <v/>
      </c>
      <c r="G176" s="18">
        <f>IFERROR(VLOOKUP(B176,Invoices!$N$2:$O$412,2,FALSE),"")</f>
        <v>0.99</v>
      </c>
      <c r="H176" s="18" t="str">
        <f>IFERROR(VLOOKUP($B176,Invoices!$P$2:$Q$412,2,FALSE),"")</f>
        <v/>
      </c>
      <c r="I176" s="18" t="str">
        <f>IFERROR(VLOOKUP($B176,Invoices!$R$2:$S$412,2,FALSE),"")</f>
        <v/>
      </c>
      <c r="J176" s="18" t="str">
        <f>IFERROR(VLOOKUP($B176,Invoices!$T$2:$U$412,2,FALSE),"")</f>
        <v/>
      </c>
      <c r="K176" s="18" t="str">
        <f>IFERROR(VLOOKUP($B176,Invoices!$V$2:$W$412,2,FALSE),"")</f>
        <v/>
      </c>
      <c r="L176" s="18" t="str">
        <f>IFERROR(VLOOKUP($B176,Invoices!$X$2:$Y$412,2,FALSE),"")</f>
        <v/>
      </c>
      <c r="M176" s="18" t="str">
        <f>IFERROR(VLOOKUP($B176,Invoices!$Z$2:$AA$412,2,FALSE),"")</f>
        <v/>
      </c>
      <c r="N176" s="18" t="str">
        <f>IFERROR(VLOOKUP($B176,Invoices!$AB$2:$AC$412,2,FALSE),"")</f>
        <v/>
      </c>
      <c r="O176" s="18" t="str">
        <f>IFERROR(VLOOKUP($B176,Invoices!$AD$2:$AE$412,2,FALSE),"")</f>
        <v/>
      </c>
      <c r="P176" s="18" t="str">
        <f>IFERROR(VLOOKUP($B176,Invoices!$AF$2:$AG$412,2,FALSE),"")</f>
        <v/>
      </c>
      <c r="Q176" s="18" t="str">
        <f>IFERROR(VLOOKUP($B176,Invoices!$AH$2:$AI$412,2,FALSE),"")</f>
        <v/>
      </c>
      <c r="R176" s="18" t="str">
        <f>IFERROR(VLOOKUP($B176,Invoices!$AJ$2:$AK$412,2,FALSE),"")</f>
        <v/>
      </c>
      <c r="S176" s="18" t="str">
        <f>IFERROR(VLOOKUP($B176,Invoices!$AL$2:$AM$412,2,FALSE),"")</f>
        <v/>
      </c>
      <c r="T176" s="18" t="str">
        <f>IFERROR(VLOOKUP($B176,Invoices!$AN$2:$AO$412,2,FALSE),"")</f>
        <v/>
      </c>
      <c r="U176" s="18" cm="1">
        <f t="array" ref="U176">IFERROR(INDEX(F176:T176, 1, MATCH(TRUE, ISNUMBER(F176:T176), 0)), "0.0")</f>
        <v>0.99</v>
      </c>
    </row>
    <row r="177" spans="1:21" ht="13" x14ac:dyDescent="0.15">
      <c r="A177" s="14" t="s">
        <v>6209</v>
      </c>
      <c r="B177" s="6" t="s">
        <v>951</v>
      </c>
      <c r="C177" s="6" t="s">
        <v>677</v>
      </c>
      <c r="D177" s="6" t="s">
        <v>676</v>
      </c>
      <c r="E177" s="6" t="s">
        <v>677</v>
      </c>
      <c r="F177" s="18" t="str">
        <f>IFERROR(VLOOKUP(B177,Invoices!$L$2:$M$413,2,FALSE),"")</f>
        <v/>
      </c>
      <c r="G177" s="18" t="str">
        <f>IFERROR(VLOOKUP(B177,Invoices!$N$2:$O$412,2,FALSE),"")</f>
        <v/>
      </c>
      <c r="H177" s="18" t="str">
        <f>IFERROR(VLOOKUP($B177,Invoices!$P$2:$Q$412,2,FALSE),"")</f>
        <v/>
      </c>
      <c r="I177" s="18" t="str">
        <f>IFERROR(VLOOKUP($B177,Invoices!$R$2:$S$412,2,FALSE),"")</f>
        <v/>
      </c>
      <c r="J177" s="18" t="str">
        <f>IFERROR(VLOOKUP($B177,Invoices!$T$2:$U$412,2,FALSE),"")</f>
        <v/>
      </c>
      <c r="K177" s="18" t="str">
        <f>IFERROR(VLOOKUP($B177,Invoices!$V$2:$W$412,2,FALSE),"")</f>
        <v/>
      </c>
      <c r="L177" s="18" t="str">
        <f>IFERROR(VLOOKUP($B177,Invoices!$X$2:$Y$412,2,FALSE),"")</f>
        <v/>
      </c>
      <c r="M177" s="18" t="str">
        <f>IFERROR(VLOOKUP($B177,Invoices!$Z$2:$AA$412,2,FALSE),"")</f>
        <v/>
      </c>
      <c r="N177" s="18" t="str">
        <f>IFERROR(VLOOKUP($B177,Invoices!$AB$2:$AC$412,2,FALSE),"")</f>
        <v/>
      </c>
      <c r="O177" s="18" t="str">
        <f>IFERROR(VLOOKUP($B177,Invoices!$AD$2:$AE$412,2,FALSE),"")</f>
        <v/>
      </c>
      <c r="P177" s="18" t="str">
        <f>IFERROR(VLOOKUP($B177,Invoices!$AF$2:$AG$412,2,FALSE),"")</f>
        <v/>
      </c>
      <c r="Q177" s="18" t="str">
        <f>IFERROR(VLOOKUP($B177,Invoices!$AH$2:$AI$412,2,FALSE),"")</f>
        <v/>
      </c>
      <c r="R177" s="18" t="str">
        <f>IFERROR(VLOOKUP($B177,Invoices!$AJ$2:$AK$412,2,FALSE),"")</f>
        <v/>
      </c>
      <c r="S177" s="18" t="str">
        <f>IFERROR(VLOOKUP($B177,Invoices!$AL$2:$AM$412,2,FALSE),"")</f>
        <v/>
      </c>
      <c r="T177" s="18" t="str">
        <f>IFERROR(VLOOKUP($B177,Invoices!$AN$2:$AO$412,2,FALSE),"")</f>
        <v/>
      </c>
      <c r="U177" s="18" t="str" cm="1">
        <f t="array" ref="U177">IFERROR(INDEX(F177:T177, 1, MATCH(TRUE, ISNUMBER(F177:T177), 0)), "0.0")</f>
        <v>0.0</v>
      </c>
    </row>
    <row r="178" spans="1:21" ht="13" x14ac:dyDescent="0.15">
      <c r="A178" s="14" t="s">
        <v>6210</v>
      </c>
      <c r="B178" s="6" t="s">
        <v>952</v>
      </c>
      <c r="C178" s="6" t="s">
        <v>953</v>
      </c>
      <c r="D178" s="6" t="s">
        <v>954</v>
      </c>
      <c r="E178" s="6" t="s">
        <v>955</v>
      </c>
      <c r="F178" s="18">
        <f>IFERROR(VLOOKUP(B178,Invoices!$L$2:$M$413,2,FALSE),"")</f>
        <v>0.99</v>
      </c>
      <c r="G178" s="18" t="str">
        <f>IFERROR(VLOOKUP(B178,Invoices!$N$2:$O$412,2,FALSE),"")</f>
        <v/>
      </c>
      <c r="H178" s="18" t="str">
        <f>IFERROR(VLOOKUP($B178,Invoices!$P$2:$Q$412,2,FALSE),"")</f>
        <v/>
      </c>
      <c r="I178" s="18" t="str">
        <f>IFERROR(VLOOKUP($B178,Invoices!$R$2:$S$412,2,FALSE),"")</f>
        <v/>
      </c>
      <c r="J178" s="18" t="str">
        <f>IFERROR(VLOOKUP($B178,Invoices!$T$2:$U$412,2,FALSE),"")</f>
        <v/>
      </c>
      <c r="K178" s="18" t="str">
        <f>IFERROR(VLOOKUP($B178,Invoices!$V$2:$W$412,2,FALSE),"")</f>
        <v/>
      </c>
      <c r="L178" s="18" t="str">
        <f>IFERROR(VLOOKUP($B178,Invoices!$X$2:$Y$412,2,FALSE),"")</f>
        <v/>
      </c>
      <c r="M178" s="18" t="str">
        <f>IFERROR(VLOOKUP($B178,Invoices!$Z$2:$AA$412,2,FALSE),"")</f>
        <v/>
      </c>
      <c r="N178" s="18" t="str">
        <f>IFERROR(VLOOKUP($B178,Invoices!$AB$2:$AC$412,2,FALSE),"")</f>
        <v/>
      </c>
      <c r="O178" s="18" t="str">
        <f>IFERROR(VLOOKUP($B178,Invoices!$AD$2:$AE$412,2,FALSE),"")</f>
        <v/>
      </c>
      <c r="P178" s="18" t="str">
        <f>IFERROR(VLOOKUP($B178,Invoices!$AF$2:$AG$412,2,FALSE),"")</f>
        <v/>
      </c>
      <c r="Q178" s="18" t="str">
        <f>IFERROR(VLOOKUP($B178,Invoices!$AH$2:$AI$412,2,FALSE),"")</f>
        <v/>
      </c>
      <c r="R178" s="18" t="str">
        <f>IFERROR(VLOOKUP($B178,Invoices!$AJ$2:$AK$412,2,FALSE),"")</f>
        <v/>
      </c>
      <c r="S178" s="18" t="str">
        <f>IFERROR(VLOOKUP($B178,Invoices!$AL$2:$AM$412,2,FALSE),"")</f>
        <v/>
      </c>
      <c r="T178" s="18" t="str">
        <f>IFERROR(VLOOKUP($B178,Invoices!$AN$2:$AO$412,2,FALSE),"")</f>
        <v/>
      </c>
      <c r="U178" s="18" cm="1">
        <f t="array" ref="U178">IFERROR(INDEX(F178:T178, 1, MATCH(TRUE, ISNUMBER(F178:T178), 0)), "0.0")</f>
        <v>0.99</v>
      </c>
    </row>
    <row r="179" spans="1:21" ht="13" x14ac:dyDescent="0.15">
      <c r="A179" s="14" t="s">
        <v>6211</v>
      </c>
      <c r="B179" s="6" t="s">
        <v>956</v>
      </c>
      <c r="C179" s="6" t="s">
        <v>957</v>
      </c>
      <c r="D179" s="6" t="s">
        <v>958</v>
      </c>
      <c r="E179" s="6" t="s">
        <v>959</v>
      </c>
      <c r="F179" s="18" t="str">
        <f>IFERROR(VLOOKUP(B179,Invoices!$L$2:$M$413,2,FALSE),"")</f>
        <v/>
      </c>
      <c r="G179" s="18" t="str">
        <f>IFERROR(VLOOKUP(B179,Invoices!$N$2:$O$412,2,FALSE),"")</f>
        <v/>
      </c>
      <c r="H179" s="18" t="str">
        <f>IFERROR(VLOOKUP($B179,Invoices!$P$2:$Q$412,2,FALSE),"")</f>
        <v/>
      </c>
      <c r="I179" s="18" t="str">
        <f>IFERROR(VLOOKUP($B179,Invoices!$R$2:$S$412,2,FALSE),"")</f>
        <v/>
      </c>
      <c r="J179" s="18" t="str">
        <f>IFERROR(VLOOKUP($B179,Invoices!$T$2:$U$412,2,FALSE),"")</f>
        <v/>
      </c>
      <c r="K179" s="18" t="str">
        <f>IFERROR(VLOOKUP($B179,Invoices!$V$2:$W$412,2,FALSE),"")</f>
        <v/>
      </c>
      <c r="L179" s="18" t="str">
        <f>IFERROR(VLOOKUP($B179,Invoices!$X$2:$Y$412,2,FALSE),"")</f>
        <v/>
      </c>
      <c r="M179" s="18" t="str">
        <f>IFERROR(VLOOKUP($B179,Invoices!$Z$2:$AA$412,2,FALSE),"")</f>
        <v/>
      </c>
      <c r="N179" s="18" t="str">
        <f>IFERROR(VLOOKUP($B179,Invoices!$AB$2:$AC$412,2,FALSE),"")</f>
        <v/>
      </c>
      <c r="O179" s="18" t="str">
        <f>IFERROR(VLOOKUP($B179,Invoices!$AD$2:$AE$412,2,FALSE),"")</f>
        <v/>
      </c>
      <c r="P179" s="18" t="str">
        <f>IFERROR(VLOOKUP($B179,Invoices!$AF$2:$AG$412,2,FALSE),"")</f>
        <v/>
      </c>
      <c r="Q179" s="18" t="str">
        <f>IFERROR(VLOOKUP($B179,Invoices!$AH$2:$AI$412,2,FALSE),"")</f>
        <v/>
      </c>
      <c r="R179" s="18" t="str">
        <f>IFERROR(VLOOKUP($B179,Invoices!$AJ$2:$AK$412,2,FALSE),"")</f>
        <v/>
      </c>
      <c r="S179" s="18" t="str">
        <f>IFERROR(VLOOKUP($B179,Invoices!$AL$2:$AM$412,2,FALSE),"")</f>
        <v/>
      </c>
      <c r="T179" s="18" t="str">
        <f>IFERROR(VLOOKUP($B179,Invoices!$AN$2:$AO$412,2,FALSE),"")</f>
        <v/>
      </c>
      <c r="U179" s="18" t="str" cm="1">
        <f t="array" ref="U179">IFERROR(INDEX(F179:T179, 1, MATCH(TRUE, ISNUMBER(F179:T179), 0)), "0.0")</f>
        <v>0.0</v>
      </c>
    </row>
    <row r="180" spans="1:21" ht="13" x14ac:dyDescent="0.15">
      <c r="A180" s="14" t="s">
        <v>6212</v>
      </c>
      <c r="B180" s="6" t="s">
        <v>960</v>
      </c>
      <c r="C180" s="6" t="s">
        <v>961</v>
      </c>
      <c r="D180" s="6" t="s">
        <v>960</v>
      </c>
      <c r="E180" s="6" t="s">
        <v>962</v>
      </c>
      <c r="F180" s="18">
        <f>IFERROR(VLOOKUP(B180,Invoices!$L$2:$M$413,2,FALSE),"")</f>
        <v>0.99</v>
      </c>
      <c r="G180" s="18" t="str">
        <f>IFERROR(VLOOKUP(B180,Invoices!$N$2:$O$412,2,FALSE),"")</f>
        <v/>
      </c>
      <c r="H180" s="18" t="str">
        <f>IFERROR(VLOOKUP($B180,Invoices!$P$2:$Q$412,2,FALSE),"")</f>
        <v/>
      </c>
      <c r="I180" s="18" t="str">
        <f>IFERROR(VLOOKUP($B180,Invoices!$R$2:$S$412,2,FALSE),"")</f>
        <v/>
      </c>
      <c r="J180" s="18" t="str">
        <f>IFERROR(VLOOKUP($B180,Invoices!$T$2:$U$412,2,FALSE),"")</f>
        <v/>
      </c>
      <c r="K180" s="18" t="str">
        <f>IFERROR(VLOOKUP($B180,Invoices!$V$2:$W$412,2,FALSE),"")</f>
        <v/>
      </c>
      <c r="L180" s="18" t="str">
        <f>IFERROR(VLOOKUP($B180,Invoices!$X$2:$Y$412,2,FALSE),"")</f>
        <v/>
      </c>
      <c r="M180" s="18" t="str">
        <f>IFERROR(VLOOKUP($B180,Invoices!$Z$2:$AA$412,2,FALSE),"")</f>
        <v/>
      </c>
      <c r="N180" s="18" t="str">
        <f>IFERROR(VLOOKUP($B180,Invoices!$AB$2:$AC$412,2,FALSE),"")</f>
        <v/>
      </c>
      <c r="O180" s="18" t="str">
        <f>IFERROR(VLOOKUP($B180,Invoices!$AD$2:$AE$412,2,FALSE),"")</f>
        <v/>
      </c>
      <c r="P180" s="18" t="str">
        <f>IFERROR(VLOOKUP($B180,Invoices!$AF$2:$AG$412,2,FALSE),"")</f>
        <v/>
      </c>
      <c r="Q180" s="18" t="str">
        <f>IFERROR(VLOOKUP($B180,Invoices!$AH$2:$AI$412,2,FALSE),"")</f>
        <v/>
      </c>
      <c r="R180" s="18" t="str">
        <f>IFERROR(VLOOKUP($B180,Invoices!$AJ$2:$AK$412,2,FALSE),"")</f>
        <v/>
      </c>
      <c r="S180" s="18" t="str">
        <f>IFERROR(VLOOKUP($B180,Invoices!$AL$2:$AM$412,2,FALSE),"")</f>
        <v/>
      </c>
      <c r="T180" s="18" t="str">
        <f>IFERROR(VLOOKUP($B180,Invoices!$AN$2:$AO$412,2,FALSE),"")</f>
        <v/>
      </c>
      <c r="U180" s="18" cm="1">
        <f t="array" ref="U180">IFERROR(INDEX(F180:T180, 1, MATCH(TRUE, ISNUMBER(F180:T180), 0)), "0.0")</f>
        <v>0.99</v>
      </c>
    </row>
    <row r="181" spans="1:21" ht="13" x14ac:dyDescent="0.15">
      <c r="A181" s="14" t="s">
        <v>6213</v>
      </c>
      <c r="B181" s="6" t="s">
        <v>963</v>
      </c>
      <c r="C181" s="6" t="s">
        <v>964</v>
      </c>
      <c r="D181" s="6" t="s">
        <v>735</v>
      </c>
      <c r="E181" s="6" t="s">
        <v>736</v>
      </c>
      <c r="F181" s="18" t="str">
        <f>IFERROR(VLOOKUP(B181,Invoices!$L$2:$M$413,2,FALSE),"")</f>
        <v/>
      </c>
      <c r="G181" s="18">
        <f>IFERROR(VLOOKUP(B181,Invoices!$N$2:$O$412,2,FALSE),"")</f>
        <v>0.99</v>
      </c>
      <c r="H181" s="18" t="str">
        <f>IFERROR(VLOOKUP($B181,Invoices!$P$2:$Q$412,2,FALSE),"")</f>
        <v/>
      </c>
      <c r="I181" s="18" t="str">
        <f>IFERROR(VLOOKUP($B181,Invoices!$R$2:$S$412,2,FALSE),"")</f>
        <v/>
      </c>
      <c r="J181" s="18" t="str">
        <f>IFERROR(VLOOKUP($B181,Invoices!$T$2:$U$412,2,FALSE),"")</f>
        <v/>
      </c>
      <c r="K181" s="18" t="str">
        <f>IFERROR(VLOOKUP($B181,Invoices!$V$2:$W$412,2,FALSE),"")</f>
        <v/>
      </c>
      <c r="L181" s="18" t="str">
        <f>IFERROR(VLOOKUP($B181,Invoices!$X$2:$Y$412,2,FALSE),"")</f>
        <v/>
      </c>
      <c r="M181" s="18" t="str">
        <f>IFERROR(VLOOKUP($B181,Invoices!$Z$2:$AA$412,2,FALSE),"")</f>
        <v/>
      </c>
      <c r="N181" s="18" t="str">
        <f>IFERROR(VLOOKUP($B181,Invoices!$AB$2:$AC$412,2,FALSE),"")</f>
        <v/>
      </c>
      <c r="O181" s="18" t="str">
        <f>IFERROR(VLOOKUP($B181,Invoices!$AD$2:$AE$412,2,FALSE),"")</f>
        <v/>
      </c>
      <c r="P181" s="18" t="str">
        <f>IFERROR(VLOOKUP($B181,Invoices!$AF$2:$AG$412,2,FALSE),"")</f>
        <v/>
      </c>
      <c r="Q181" s="18" t="str">
        <f>IFERROR(VLOOKUP($B181,Invoices!$AH$2:$AI$412,2,FALSE),"")</f>
        <v/>
      </c>
      <c r="R181" s="18" t="str">
        <f>IFERROR(VLOOKUP($B181,Invoices!$AJ$2:$AK$412,2,FALSE),"")</f>
        <v/>
      </c>
      <c r="S181" s="18" t="str">
        <f>IFERROR(VLOOKUP($B181,Invoices!$AL$2:$AM$412,2,FALSE),"")</f>
        <v/>
      </c>
      <c r="T181" s="18" t="str">
        <f>IFERROR(VLOOKUP($B181,Invoices!$AN$2:$AO$412,2,FALSE),"")</f>
        <v/>
      </c>
      <c r="U181" s="18" cm="1">
        <f t="array" ref="U181">IFERROR(INDEX(F181:T181, 1, MATCH(TRUE, ISNUMBER(F181:T181), 0)), "0.0")</f>
        <v>0.99</v>
      </c>
    </row>
    <row r="182" spans="1:21" ht="13" x14ac:dyDescent="0.15">
      <c r="A182" s="14" t="s">
        <v>6214</v>
      </c>
      <c r="B182" s="6" t="s">
        <v>965</v>
      </c>
      <c r="C182" s="6" t="s">
        <v>966</v>
      </c>
      <c r="D182" s="6" t="s">
        <v>967</v>
      </c>
      <c r="E182" s="6" t="s">
        <v>968</v>
      </c>
      <c r="F182" s="18" t="str">
        <f>IFERROR(VLOOKUP(B182,Invoices!$L$2:$M$413,2,FALSE),"")</f>
        <v/>
      </c>
      <c r="G182" s="18" t="str">
        <f>IFERROR(VLOOKUP(B182,Invoices!$N$2:$O$412,2,FALSE),"")</f>
        <v/>
      </c>
      <c r="H182" s="18" t="str">
        <f>IFERROR(VLOOKUP($B182,Invoices!$P$2:$Q$412,2,FALSE),"")</f>
        <v/>
      </c>
      <c r="I182" s="18" t="str">
        <f>IFERROR(VLOOKUP($B182,Invoices!$R$2:$S$412,2,FALSE),"")</f>
        <v/>
      </c>
      <c r="J182" s="18">
        <f>IFERROR(VLOOKUP($B182,Invoices!$T$2:$U$412,2,FALSE),"")</f>
        <v>0.99</v>
      </c>
      <c r="K182" s="18" t="str">
        <f>IFERROR(VLOOKUP($B182,Invoices!$V$2:$W$412,2,FALSE),"")</f>
        <v/>
      </c>
      <c r="L182" s="18">
        <f>IFERROR(VLOOKUP($B182,Invoices!$X$2:$Y$412,2,FALSE),"")</f>
        <v>0.99</v>
      </c>
      <c r="M182" s="18" t="str">
        <f>IFERROR(VLOOKUP($B182,Invoices!$Z$2:$AA$412,2,FALSE),"")</f>
        <v/>
      </c>
      <c r="N182" s="18" t="str">
        <f>IFERROR(VLOOKUP($B182,Invoices!$AB$2:$AC$412,2,FALSE),"")</f>
        <v/>
      </c>
      <c r="O182" s="18" t="str">
        <f>IFERROR(VLOOKUP($B182,Invoices!$AD$2:$AE$412,2,FALSE),"")</f>
        <v/>
      </c>
      <c r="P182" s="18" t="str">
        <f>IFERROR(VLOOKUP($B182,Invoices!$AF$2:$AG$412,2,FALSE),"")</f>
        <v/>
      </c>
      <c r="Q182" s="18" t="str">
        <f>IFERROR(VLOOKUP($B182,Invoices!$AH$2:$AI$412,2,FALSE),"")</f>
        <v/>
      </c>
      <c r="R182" s="18" t="str">
        <f>IFERROR(VLOOKUP($B182,Invoices!$AJ$2:$AK$412,2,FALSE),"")</f>
        <v/>
      </c>
      <c r="S182" s="18" t="str">
        <f>IFERROR(VLOOKUP($B182,Invoices!$AL$2:$AM$412,2,FALSE),"")</f>
        <v/>
      </c>
      <c r="T182" s="18" t="str">
        <f>IFERROR(VLOOKUP($B182,Invoices!$AN$2:$AO$412,2,FALSE),"")</f>
        <v/>
      </c>
      <c r="U182" s="18" cm="1">
        <f t="array" ref="U182">IFERROR(INDEX(F182:T182, 1, MATCH(TRUE, ISNUMBER(F182:T182), 0)), "0.0")</f>
        <v>0.99</v>
      </c>
    </row>
    <row r="183" spans="1:21" ht="13" x14ac:dyDescent="0.15">
      <c r="A183" s="14" t="s">
        <v>6215</v>
      </c>
      <c r="B183" s="6" t="s">
        <v>969</v>
      </c>
      <c r="D183" s="6" t="s">
        <v>709</v>
      </c>
      <c r="E183" s="6" t="s">
        <v>710</v>
      </c>
      <c r="F183" s="18" t="str">
        <f>IFERROR(VLOOKUP(B183,Invoices!$L$2:$M$413,2,FALSE),"")</f>
        <v/>
      </c>
      <c r="G183" s="18">
        <f>IFERROR(VLOOKUP(B183,Invoices!$N$2:$O$412,2,FALSE),"")</f>
        <v>0.99</v>
      </c>
      <c r="H183" s="18" t="str">
        <f>IFERROR(VLOOKUP($B183,Invoices!$P$2:$Q$412,2,FALSE),"")</f>
        <v/>
      </c>
      <c r="I183" s="18" t="str">
        <f>IFERROR(VLOOKUP($B183,Invoices!$R$2:$S$412,2,FALSE),"")</f>
        <v/>
      </c>
      <c r="J183" s="18" t="str">
        <f>IFERROR(VLOOKUP($B183,Invoices!$T$2:$U$412,2,FALSE),"")</f>
        <v/>
      </c>
      <c r="K183" s="18" t="str">
        <f>IFERROR(VLOOKUP($B183,Invoices!$V$2:$W$412,2,FALSE),"")</f>
        <v/>
      </c>
      <c r="L183" s="18" t="str">
        <f>IFERROR(VLOOKUP($B183,Invoices!$X$2:$Y$412,2,FALSE),"")</f>
        <v/>
      </c>
      <c r="M183" s="18" t="str">
        <f>IFERROR(VLOOKUP($B183,Invoices!$Z$2:$AA$412,2,FALSE),"")</f>
        <v/>
      </c>
      <c r="N183" s="18" t="str">
        <f>IFERROR(VLOOKUP($B183,Invoices!$AB$2:$AC$412,2,FALSE),"")</f>
        <v/>
      </c>
      <c r="O183" s="18" t="str">
        <f>IFERROR(VLOOKUP($B183,Invoices!$AD$2:$AE$412,2,FALSE),"")</f>
        <v/>
      </c>
      <c r="P183" s="18" t="str">
        <f>IFERROR(VLOOKUP($B183,Invoices!$AF$2:$AG$412,2,FALSE),"")</f>
        <v/>
      </c>
      <c r="Q183" s="18" t="str">
        <f>IFERROR(VLOOKUP($B183,Invoices!$AH$2:$AI$412,2,FALSE),"")</f>
        <v/>
      </c>
      <c r="R183" s="18" t="str">
        <f>IFERROR(VLOOKUP($B183,Invoices!$AJ$2:$AK$412,2,FALSE),"")</f>
        <v/>
      </c>
      <c r="S183" s="18" t="str">
        <f>IFERROR(VLOOKUP($B183,Invoices!$AL$2:$AM$412,2,FALSE),"")</f>
        <v/>
      </c>
      <c r="T183" s="18" t="str">
        <f>IFERROR(VLOOKUP($B183,Invoices!$AN$2:$AO$412,2,FALSE),"")</f>
        <v/>
      </c>
      <c r="U183" s="18" cm="1">
        <f t="array" ref="U183">IFERROR(INDEX(F183:T183, 1, MATCH(TRUE, ISNUMBER(F183:T183), 0)), "0.0")</f>
        <v>0.99</v>
      </c>
    </row>
    <row r="184" spans="1:21" ht="13" x14ac:dyDescent="0.15">
      <c r="A184" s="14" t="s">
        <v>6216</v>
      </c>
      <c r="B184" s="6" t="s">
        <v>970</v>
      </c>
      <c r="C184" s="6" t="s">
        <v>971</v>
      </c>
      <c r="D184" s="6" t="s">
        <v>546</v>
      </c>
      <c r="E184" s="6" t="s">
        <v>547</v>
      </c>
      <c r="F184" s="18" t="str">
        <f>IFERROR(VLOOKUP(B184,Invoices!$L$2:$M$413,2,FALSE),"")</f>
        <v/>
      </c>
      <c r="G184" s="18">
        <f>IFERROR(VLOOKUP(B184,Invoices!$N$2:$O$412,2,FALSE),"")</f>
        <v>0.99</v>
      </c>
      <c r="H184" s="18" t="str">
        <f>IFERROR(VLOOKUP($B184,Invoices!$P$2:$Q$412,2,FALSE),"")</f>
        <v/>
      </c>
      <c r="I184" s="18" t="str">
        <f>IFERROR(VLOOKUP($B184,Invoices!$R$2:$S$412,2,FALSE),"")</f>
        <v/>
      </c>
      <c r="J184" s="18" t="str">
        <f>IFERROR(VLOOKUP($B184,Invoices!$T$2:$U$412,2,FALSE),"")</f>
        <v/>
      </c>
      <c r="K184" s="18" t="str">
        <f>IFERROR(VLOOKUP($B184,Invoices!$V$2:$W$412,2,FALSE),"")</f>
        <v/>
      </c>
      <c r="L184" s="18" t="str">
        <f>IFERROR(VLOOKUP($B184,Invoices!$X$2:$Y$412,2,FALSE),"")</f>
        <v/>
      </c>
      <c r="M184" s="18" t="str">
        <f>IFERROR(VLOOKUP($B184,Invoices!$Z$2:$AA$412,2,FALSE),"")</f>
        <v/>
      </c>
      <c r="N184" s="18" t="str">
        <f>IFERROR(VLOOKUP($B184,Invoices!$AB$2:$AC$412,2,FALSE),"")</f>
        <v/>
      </c>
      <c r="O184" s="18" t="str">
        <f>IFERROR(VLOOKUP($B184,Invoices!$AD$2:$AE$412,2,FALSE),"")</f>
        <v/>
      </c>
      <c r="P184" s="18" t="str">
        <f>IFERROR(VLOOKUP($B184,Invoices!$AF$2:$AG$412,2,FALSE),"")</f>
        <v/>
      </c>
      <c r="Q184" s="18" t="str">
        <f>IFERROR(VLOOKUP($B184,Invoices!$AH$2:$AI$412,2,FALSE),"")</f>
        <v/>
      </c>
      <c r="R184" s="18" t="str">
        <f>IFERROR(VLOOKUP($B184,Invoices!$AJ$2:$AK$412,2,FALSE),"")</f>
        <v/>
      </c>
      <c r="S184" s="18" t="str">
        <f>IFERROR(VLOOKUP($B184,Invoices!$AL$2:$AM$412,2,FALSE),"")</f>
        <v/>
      </c>
      <c r="T184" s="18" t="str">
        <f>IFERROR(VLOOKUP($B184,Invoices!$AN$2:$AO$412,2,FALSE),"")</f>
        <v/>
      </c>
      <c r="U184" s="18" cm="1">
        <f t="array" ref="U184">IFERROR(INDEX(F184:T184, 1, MATCH(TRUE, ISNUMBER(F184:T184), 0)), "0.0")</f>
        <v>0.99</v>
      </c>
    </row>
    <row r="185" spans="1:21" ht="13" x14ac:dyDescent="0.15">
      <c r="A185" s="14" t="s">
        <v>6217</v>
      </c>
      <c r="B185" s="6" t="s">
        <v>972</v>
      </c>
      <c r="C185" s="6" t="s">
        <v>865</v>
      </c>
      <c r="D185" s="6" t="s">
        <v>866</v>
      </c>
      <c r="E185" s="6" t="s">
        <v>543</v>
      </c>
      <c r="F185" s="18" t="str">
        <f>IFERROR(VLOOKUP(B185,Invoices!$L$2:$M$413,2,FALSE),"")</f>
        <v/>
      </c>
      <c r="G185" s="18" t="str">
        <f>IFERROR(VLOOKUP(B185,Invoices!$N$2:$O$412,2,FALSE),"")</f>
        <v/>
      </c>
      <c r="H185" s="18" t="str">
        <f>IFERROR(VLOOKUP($B185,Invoices!$P$2:$Q$412,2,FALSE),"")</f>
        <v/>
      </c>
      <c r="I185" s="18" t="str">
        <f>IFERROR(VLOOKUP($B185,Invoices!$R$2:$S$412,2,FALSE),"")</f>
        <v/>
      </c>
      <c r="J185" s="18" t="str">
        <f>IFERROR(VLOOKUP($B185,Invoices!$T$2:$U$412,2,FALSE),"")</f>
        <v/>
      </c>
      <c r="K185" s="18" t="str">
        <f>IFERROR(VLOOKUP($B185,Invoices!$V$2:$W$412,2,FALSE),"")</f>
        <v/>
      </c>
      <c r="L185" s="18" t="str">
        <f>IFERROR(VLOOKUP($B185,Invoices!$X$2:$Y$412,2,FALSE),"")</f>
        <v/>
      </c>
      <c r="M185" s="18" t="str">
        <f>IFERROR(VLOOKUP($B185,Invoices!$Z$2:$AA$412,2,FALSE),"")</f>
        <v/>
      </c>
      <c r="N185" s="18" t="str">
        <f>IFERROR(VLOOKUP($B185,Invoices!$AB$2:$AC$412,2,FALSE),"")</f>
        <v/>
      </c>
      <c r="O185" s="18" t="str">
        <f>IFERROR(VLOOKUP($B185,Invoices!$AD$2:$AE$412,2,FALSE),"")</f>
        <v/>
      </c>
      <c r="P185" s="18" t="str">
        <f>IFERROR(VLOOKUP($B185,Invoices!$AF$2:$AG$412,2,FALSE),"")</f>
        <v/>
      </c>
      <c r="Q185" s="18" t="str">
        <f>IFERROR(VLOOKUP($B185,Invoices!$AH$2:$AI$412,2,FALSE),"")</f>
        <v/>
      </c>
      <c r="R185" s="18" t="str">
        <f>IFERROR(VLOOKUP($B185,Invoices!$AJ$2:$AK$412,2,FALSE),"")</f>
        <v/>
      </c>
      <c r="S185" s="18" t="str">
        <f>IFERROR(VLOOKUP($B185,Invoices!$AL$2:$AM$412,2,FALSE),"")</f>
        <v/>
      </c>
      <c r="T185" s="18" t="str">
        <f>IFERROR(VLOOKUP($B185,Invoices!$AN$2:$AO$412,2,FALSE),"")</f>
        <v/>
      </c>
      <c r="U185" s="18" t="str" cm="1">
        <f t="array" ref="U185">IFERROR(INDEX(F185:T185, 1, MATCH(TRUE, ISNUMBER(F185:T185), 0)), "0.0")</f>
        <v>0.0</v>
      </c>
    </row>
    <row r="186" spans="1:21" ht="13" x14ac:dyDescent="0.15">
      <c r="A186" s="14" t="s">
        <v>6218</v>
      </c>
      <c r="B186" s="6" t="s">
        <v>973</v>
      </c>
      <c r="C186" s="6" t="s">
        <v>716</v>
      </c>
      <c r="D186" s="6" t="s">
        <v>749</v>
      </c>
      <c r="E186" s="6" t="s">
        <v>750</v>
      </c>
      <c r="F186" s="18" t="str">
        <f>IFERROR(VLOOKUP(B186,Invoices!$L$2:$M$413,2,FALSE),"")</f>
        <v/>
      </c>
      <c r="G186" s="18" t="str">
        <f>IFERROR(VLOOKUP(B186,Invoices!$N$2:$O$412,2,FALSE),"")</f>
        <v/>
      </c>
      <c r="H186" s="18" t="str">
        <f>IFERROR(VLOOKUP($B186,Invoices!$P$2:$Q$412,2,FALSE),"")</f>
        <v/>
      </c>
      <c r="I186" s="18" t="str">
        <f>IFERROR(VLOOKUP($B186,Invoices!$R$2:$S$412,2,FALSE),"")</f>
        <v/>
      </c>
      <c r="J186" s="18">
        <f>IFERROR(VLOOKUP($B186,Invoices!$T$2:$U$412,2,FALSE),"")</f>
        <v>0.99</v>
      </c>
      <c r="K186" s="18" t="str">
        <f>IFERROR(VLOOKUP($B186,Invoices!$V$2:$W$412,2,FALSE),"")</f>
        <v/>
      </c>
      <c r="L186" s="18" t="str">
        <f>IFERROR(VLOOKUP($B186,Invoices!$X$2:$Y$412,2,FALSE),"")</f>
        <v/>
      </c>
      <c r="M186" s="18" t="str">
        <f>IFERROR(VLOOKUP($B186,Invoices!$Z$2:$AA$412,2,FALSE),"")</f>
        <v/>
      </c>
      <c r="N186" s="18" t="str">
        <f>IFERROR(VLOOKUP($B186,Invoices!$AB$2:$AC$412,2,FALSE),"")</f>
        <v/>
      </c>
      <c r="O186" s="18" t="str">
        <f>IFERROR(VLOOKUP($B186,Invoices!$AD$2:$AE$412,2,FALSE),"")</f>
        <v/>
      </c>
      <c r="P186" s="18" t="str">
        <f>IFERROR(VLOOKUP($B186,Invoices!$AF$2:$AG$412,2,FALSE),"")</f>
        <v/>
      </c>
      <c r="Q186" s="18" t="str">
        <f>IFERROR(VLOOKUP($B186,Invoices!$AH$2:$AI$412,2,FALSE),"")</f>
        <v/>
      </c>
      <c r="R186" s="18" t="str">
        <f>IFERROR(VLOOKUP($B186,Invoices!$AJ$2:$AK$412,2,FALSE),"")</f>
        <v/>
      </c>
      <c r="S186" s="18" t="str">
        <f>IFERROR(VLOOKUP($B186,Invoices!$AL$2:$AM$412,2,FALSE),"")</f>
        <v/>
      </c>
      <c r="T186" s="18" t="str">
        <f>IFERROR(VLOOKUP($B186,Invoices!$AN$2:$AO$412,2,FALSE),"")</f>
        <v/>
      </c>
      <c r="U186" s="18" cm="1">
        <f t="array" ref="U186">IFERROR(INDEX(F186:T186, 1, MATCH(TRUE, ISNUMBER(F186:T186), 0)), "0.0")</f>
        <v>0.99</v>
      </c>
    </row>
    <row r="187" spans="1:21" ht="13" x14ac:dyDescent="0.15">
      <c r="A187" s="14" t="s">
        <v>6219</v>
      </c>
      <c r="B187" s="6" t="s">
        <v>973</v>
      </c>
      <c r="C187" s="6" t="s">
        <v>974</v>
      </c>
      <c r="D187" s="6" t="s">
        <v>700</v>
      </c>
      <c r="E187" s="6" t="s">
        <v>701</v>
      </c>
      <c r="F187" s="18" t="str">
        <f>IFERROR(VLOOKUP(B187,Invoices!$L$2:$M$413,2,FALSE),"")</f>
        <v/>
      </c>
      <c r="G187" s="18" t="str">
        <f>IFERROR(VLOOKUP(B187,Invoices!$N$2:$O$412,2,FALSE),"")</f>
        <v/>
      </c>
      <c r="H187" s="18" t="str">
        <f>IFERROR(VLOOKUP($B187,Invoices!$P$2:$Q$412,2,FALSE),"")</f>
        <v/>
      </c>
      <c r="I187" s="18" t="str">
        <f>IFERROR(VLOOKUP($B187,Invoices!$R$2:$S$412,2,FALSE),"")</f>
        <v/>
      </c>
      <c r="J187" s="18">
        <f>IFERROR(VLOOKUP($B187,Invoices!$T$2:$U$412,2,FALSE),"")</f>
        <v>0.99</v>
      </c>
      <c r="K187" s="18" t="str">
        <f>IFERROR(VLOOKUP($B187,Invoices!$V$2:$W$412,2,FALSE),"")</f>
        <v/>
      </c>
      <c r="L187" s="18" t="str">
        <f>IFERROR(VLOOKUP($B187,Invoices!$X$2:$Y$412,2,FALSE),"")</f>
        <v/>
      </c>
      <c r="M187" s="18" t="str">
        <f>IFERROR(VLOOKUP($B187,Invoices!$Z$2:$AA$412,2,FALSE),"")</f>
        <v/>
      </c>
      <c r="N187" s="18" t="str">
        <f>IFERROR(VLOOKUP($B187,Invoices!$AB$2:$AC$412,2,FALSE),"")</f>
        <v/>
      </c>
      <c r="O187" s="18" t="str">
        <f>IFERROR(VLOOKUP($B187,Invoices!$AD$2:$AE$412,2,FALSE),"")</f>
        <v/>
      </c>
      <c r="P187" s="18" t="str">
        <f>IFERROR(VLOOKUP($B187,Invoices!$AF$2:$AG$412,2,FALSE),"")</f>
        <v/>
      </c>
      <c r="Q187" s="18" t="str">
        <f>IFERROR(VLOOKUP($B187,Invoices!$AH$2:$AI$412,2,FALSE),"")</f>
        <v/>
      </c>
      <c r="R187" s="18" t="str">
        <f>IFERROR(VLOOKUP($B187,Invoices!$AJ$2:$AK$412,2,FALSE),"")</f>
        <v/>
      </c>
      <c r="S187" s="18" t="str">
        <f>IFERROR(VLOOKUP($B187,Invoices!$AL$2:$AM$412,2,FALSE),"")</f>
        <v/>
      </c>
      <c r="T187" s="18" t="str">
        <f>IFERROR(VLOOKUP($B187,Invoices!$AN$2:$AO$412,2,FALSE),"")</f>
        <v/>
      </c>
      <c r="U187" s="18" cm="1">
        <f t="array" ref="U187">IFERROR(INDEX(F187:T187, 1, MATCH(TRUE, ISNUMBER(F187:T187), 0)), "0.0")</f>
        <v>0.99</v>
      </c>
    </row>
    <row r="188" spans="1:21" ht="13" x14ac:dyDescent="0.15">
      <c r="A188" s="14" t="s">
        <v>6220</v>
      </c>
      <c r="B188" s="6" t="s">
        <v>975</v>
      </c>
      <c r="C188" s="6" t="s">
        <v>976</v>
      </c>
      <c r="D188" s="6" t="s">
        <v>977</v>
      </c>
      <c r="E188" s="6" t="s">
        <v>976</v>
      </c>
      <c r="F188" s="18" t="str">
        <f>IFERROR(VLOOKUP(B188,Invoices!$L$2:$M$413,2,FALSE),"")</f>
        <v/>
      </c>
      <c r="G188" s="18" t="str">
        <f>IFERROR(VLOOKUP(B188,Invoices!$N$2:$O$412,2,FALSE),"")</f>
        <v/>
      </c>
      <c r="H188" s="18" t="str">
        <f>IFERROR(VLOOKUP($B188,Invoices!$P$2:$Q$412,2,FALSE),"")</f>
        <v/>
      </c>
      <c r="I188" s="18" t="str">
        <f>IFERROR(VLOOKUP($B188,Invoices!$R$2:$S$412,2,FALSE),"")</f>
        <v/>
      </c>
      <c r="J188" s="18" t="str">
        <f>IFERROR(VLOOKUP($B188,Invoices!$T$2:$U$412,2,FALSE),"")</f>
        <v/>
      </c>
      <c r="K188" s="18" t="str">
        <f>IFERROR(VLOOKUP($B188,Invoices!$V$2:$W$412,2,FALSE),"")</f>
        <v/>
      </c>
      <c r="L188" s="18" t="str">
        <f>IFERROR(VLOOKUP($B188,Invoices!$X$2:$Y$412,2,FALSE),"")</f>
        <v/>
      </c>
      <c r="M188" s="18" t="str">
        <f>IFERROR(VLOOKUP($B188,Invoices!$Z$2:$AA$412,2,FALSE),"")</f>
        <v/>
      </c>
      <c r="N188" s="18" t="str">
        <f>IFERROR(VLOOKUP($B188,Invoices!$AB$2:$AC$412,2,FALSE),"")</f>
        <v/>
      </c>
      <c r="O188" s="18" t="str">
        <f>IFERROR(VLOOKUP($B188,Invoices!$AD$2:$AE$412,2,FALSE),"")</f>
        <v/>
      </c>
      <c r="P188" s="18" t="str">
        <f>IFERROR(VLOOKUP($B188,Invoices!$AF$2:$AG$412,2,FALSE),"")</f>
        <v/>
      </c>
      <c r="Q188" s="18" t="str">
        <f>IFERROR(VLOOKUP($B188,Invoices!$AH$2:$AI$412,2,FALSE),"")</f>
        <v/>
      </c>
      <c r="R188" s="18" t="str">
        <f>IFERROR(VLOOKUP($B188,Invoices!$AJ$2:$AK$412,2,FALSE),"")</f>
        <v/>
      </c>
      <c r="S188" s="18" t="str">
        <f>IFERROR(VLOOKUP($B188,Invoices!$AL$2:$AM$412,2,FALSE),"")</f>
        <v/>
      </c>
      <c r="T188" s="18" t="str">
        <f>IFERROR(VLOOKUP($B188,Invoices!$AN$2:$AO$412,2,FALSE),"")</f>
        <v/>
      </c>
      <c r="U188" s="18" t="str" cm="1">
        <f t="array" ref="U188">IFERROR(INDEX(F188:T188, 1, MATCH(TRUE, ISNUMBER(F188:T188), 0)), "0.0")</f>
        <v>0.0</v>
      </c>
    </row>
    <row r="189" spans="1:21" ht="13" x14ac:dyDescent="0.15">
      <c r="A189" s="14" t="s">
        <v>6221</v>
      </c>
      <c r="B189" s="6" t="s">
        <v>978</v>
      </c>
      <c r="C189" s="6" t="s">
        <v>979</v>
      </c>
      <c r="D189" s="6" t="s">
        <v>954</v>
      </c>
      <c r="E189" s="6" t="s">
        <v>955</v>
      </c>
      <c r="F189" s="18" t="str">
        <f>IFERROR(VLOOKUP(B189,Invoices!$L$2:$M$413,2,FALSE),"")</f>
        <v/>
      </c>
      <c r="G189" s="18" t="str">
        <f>IFERROR(VLOOKUP(B189,Invoices!$N$2:$O$412,2,FALSE),"")</f>
        <v/>
      </c>
      <c r="H189" s="18" t="str">
        <f>IFERROR(VLOOKUP($B189,Invoices!$P$2:$Q$412,2,FALSE),"")</f>
        <v/>
      </c>
      <c r="I189" s="18" t="str">
        <f>IFERROR(VLOOKUP($B189,Invoices!$R$2:$S$412,2,FALSE),"")</f>
        <v/>
      </c>
      <c r="J189" s="18" t="str">
        <f>IFERROR(VLOOKUP($B189,Invoices!$T$2:$U$412,2,FALSE),"")</f>
        <v/>
      </c>
      <c r="K189" s="18">
        <f>IFERROR(VLOOKUP($B189,Invoices!$V$2:$W$412,2,FALSE),"")</f>
        <v>0.99</v>
      </c>
      <c r="L189" s="18" t="str">
        <f>IFERROR(VLOOKUP($B189,Invoices!$X$2:$Y$412,2,FALSE),"")</f>
        <v/>
      </c>
      <c r="M189" s="18" t="str">
        <f>IFERROR(VLOOKUP($B189,Invoices!$Z$2:$AA$412,2,FALSE),"")</f>
        <v/>
      </c>
      <c r="N189" s="18" t="str">
        <f>IFERROR(VLOOKUP($B189,Invoices!$AB$2:$AC$412,2,FALSE),"")</f>
        <v/>
      </c>
      <c r="O189" s="18" t="str">
        <f>IFERROR(VLOOKUP($B189,Invoices!$AD$2:$AE$412,2,FALSE),"")</f>
        <v/>
      </c>
      <c r="P189" s="18" t="str">
        <f>IFERROR(VLOOKUP($B189,Invoices!$AF$2:$AG$412,2,FALSE),"")</f>
        <v/>
      </c>
      <c r="Q189" s="18" t="str">
        <f>IFERROR(VLOOKUP($B189,Invoices!$AH$2:$AI$412,2,FALSE),"")</f>
        <v/>
      </c>
      <c r="R189" s="18" t="str">
        <f>IFERROR(VLOOKUP($B189,Invoices!$AJ$2:$AK$412,2,FALSE),"")</f>
        <v/>
      </c>
      <c r="S189" s="18" t="str">
        <f>IFERROR(VLOOKUP($B189,Invoices!$AL$2:$AM$412,2,FALSE),"")</f>
        <v/>
      </c>
      <c r="T189" s="18" t="str">
        <f>IFERROR(VLOOKUP($B189,Invoices!$AN$2:$AO$412,2,FALSE),"")</f>
        <v/>
      </c>
      <c r="U189" s="18" cm="1">
        <f t="array" ref="U189">IFERROR(INDEX(F189:T189, 1, MATCH(TRUE, ISNUMBER(F189:T189), 0)), "0.0")</f>
        <v>0.99</v>
      </c>
    </row>
    <row r="190" spans="1:21" ht="13" x14ac:dyDescent="0.15">
      <c r="A190" s="14" t="s">
        <v>6222</v>
      </c>
      <c r="B190" s="6" t="s">
        <v>978</v>
      </c>
      <c r="C190" s="6" t="s">
        <v>980</v>
      </c>
      <c r="D190" s="6" t="s">
        <v>735</v>
      </c>
      <c r="E190" s="6" t="s">
        <v>736</v>
      </c>
      <c r="F190" s="18" t="str">
        <f>IFERROR(VLOOKUP(B190,Invoices!$L$2:$M$413,2,FALSE),"")</f>
        <v/>
      </c>
      <c r="G190" s="18" t="str">
        <f>IFERROR(VLOOKUP(B190,Invoices!$N$2:$O$412,2,FALSE),"")</f>
        <v/>
      </c>
      <c r="H190" s="18" t="str">
        <f>IFERROR(VLOOKUP($B190,Invoices!$P$2:$Q$412,2,FALSE),"")</f>
        <v/>
      </c>
      <c r="I190" s="18" t="str">
        <f>IFERROR(VLOOKUP($B190,Invoices!$R$2:$S$412,2,FALSE),"")</f>
        <v/>
      </c>
      <c r="J190" s="18" t="str">
        <f>IFERROR(VLOOKUP($B190,Invoices!$T$2:$U$412,2,FALSE),"")</f>
        <v/>
      </c>
      <c r="K190" s="18">
        <f>IFERROR(VLOOKUP($B190,Invoices!$V$2:$W$412,2,FALSE),"")</f>
        <v>0.99</v>
      </c>
      <c r="L190" s="18" t="str">
        <f>IFERROR(VLOOKUP($B190,Invoices!$X$2:$Y$412,2,FALSE),"")</f>
        <v/>
      </c>
      <c r="M190" s="18" t="str">
        <f>IFERROR(VLOOKUP($B190,Invoices!$Z$2:$AA$412,2,FALSE),"")</f>
        <v/>
      </c>
      <c r="N190" s="18" t="str">
        <f>IFERROR(VLOOKUP($B190,Invoices!$AB$2:$AC$412,2,FALSE),"")</f>
        <v/>
      </c>
      <c r="O190" s="18" t="str">
        <f>IFERROR(VLOOKUP($B190,Invoices!$AD$2:$AE$412,2,FALSE),"")</f>
        <v/>
      </c>
      <c r="P190" s="18" t="str">
        <f>IFERROR(VLOOKUP($B190,Invoices!$AF$2:$AG$412,2,FALSE),"")</f>
        <v/>
      </c>
      <c r="Q190" s="18" t="str">
        <f>IFERROR(VLOOKUP($B190,Invoices!$AH$2:$AI$412,2,FALSE),"")</f>
        <v/>
      </c>
      <c r="R190" s="18" t="str">
        <f>IFERROR(VLOOKUP($B190,Invoices!$AJ$2:$AK$412,2,FALSE),"")</f>
        <v/>
      </c>
      <c r="S190" s="18" t="str">
        <f>IFERROR(VLOOKUP($B190,Invoices!$AL$2:$AM$412,2,FALSE),"")</f>
        <v/>
      </c>
      <c r="T190" s="18" t="str">
        <f>IFERROR(VLOOKUP($B190,Invoices!$AN$2:$AO$412,2,FALSE),"")</f>
        <v/>
      </c>
      <c r="U190" s="18" cm="1">
        <f t="array" ref="U190">IFERROR(INDEX(F190:T190, 1, MATCH(TRUE, ISNUMBER(F190:T190), 0)), "0.0")</f>
        <v>0.99</v>
      </c>
    </row>
    <row r="191" spans="1:21" ht="13" x14ac:dyDescent="0.15">
      <c r="A191" s="14" t="s">
        <v>6223</v>
      </c>
      <c r="B191" s="6" t="s">
        <v>981</v>
      </c>
      <c r="C191" s="6" t="s">
        <v>908</v>
      </c>
      <c r="D191" s="6" t="s">
        <v>897</v>
      </c>
      <c r="E191" s="6" t="s">
        <v>562</v>
      </c>
      <c r="F191" s="18" t="str">
        <f>IFERROR(VLOOKUP(B191,Invoices!$L$2:$M$413,2,FALSE),"")</f>
        <v/>
      </c>
      <c r="G191" s="18">
        <f>IFERROR(VLOOKUP(B191,Invoices!$N$2:$O$412,2,FALSE),"")</f>
        <v>0.99</v>
      </c>
      <c r="H191" s="18" t="str">
        <f>IFERROR(VLOOKUP($B191,Invoices!$P$2:$Q$412,2,FALSE),"")</f>
        <v/>
      </c>
      <c r="I191" s="18" t="str">
        <f>IFERROR(VLOOKUP($B191,Invoices!$R$2:$S$412,2,FALSE),"")</f>
        <v/>
      </c>
      <c r="J191" s="18" t="str">
        <f>IFERROR(VLOOKUP($B191,Invoices!$T$2:$U$412,2,FALSE),"")</f>
        <v/>
      </c>
      <c r="K191" s="18" t="str">
        <f>IFERROR(VLOOKUP($B191,Invoices!$V$2:$W$412,2,FALSE),"")</f>
        <v/>
      </c>
      <c r="L191" s="18" t="str">
        <f>IFERROR(VLOOKUP($B191,Invoices!$X$2:$Y$412,2,FALSE),"")</f>
        <v/>
      </c>
      <c r="M191" s="18" t="str">
        <f>IFERROR(VLOOKUP($B191,Invoices!$Z$2:$AA$412,2,FALSE),"")</f>
        <v/>
      </c>
      <c r="N191" s="18" t="str">
        <f>IFERROR(VLOOKUP($B191,Invoices!$AB$2:$AC$412,2,FALSE),"")</f>
        <v/>
      </c>
      <c r="O191" s="18" t="str">
        <f>IFERROR(VLOOKUP($B191,Invoices!$AD$2:$AE$412,2,FALSE),"")</f>
        <v/>
      </c>
      <c r="P191" s="18" t="str">
        <f>IFERROR(VLOOKUP($B191,Invoices!$AF$2:$AG$412,2,FALSE),"")</f>
        <v/>
      </c>
      <c r="Q191" s="18" t="str">
        <f>IFERROR(VLOOKUP($B191,Invoices!$AH$2:$AI$412,2,FALSE),"")</f>
        <v/>
      </c>
      <c r="R191" s="18" t="str">
        <f>IFERROR(VLOOKUP($B191,Invoices!$AJ$2:$AK$412,2,FALSE),"")</f>
        <v/>
      </c>
      <c r="S191" s="18" t="str">
        <f>IFERROR(VLOOKUP($B191,Invoices!$AL$2:$AM$412,2,FALSE),"")</f>
        <v/>
      </c>
      <c r="T191" s="18" t="str">
        <f>IFERROR(VLOOKUP($B191,Invoices!$AN$2:$AO$412,2,FALSE),"")</f>
        <v/>
      </c>
      <c r="U191" s="18" cm="1">
        <f t="array" ref="U191">IFERROR(INDEX(F191:T191, 1, MATCH(TRUE, ISNUMBER(F191:T191), 0)), "0.0")</f>
        <v>0.99</v>
      </c>
    </row>
    <row r="192" spans="1:21" ht="13" x14ac:dyDescent="0.15">
      <c r="A192" s="14" t="s">
        <v>6224</v>
      </c>
      <c r="B192" s="6" t="s">
        <v>981</v>
      </c>
      <c r="C192" s="6" t="s">
        <v>562</v>
      </c>
      <c r="D192" s="6" t="s">
        <v>910</v>
      </c>
      <c r="E192" s="6" t="s">
        <v>562</v>
      </c>
      <c r="F192" s="18" t="str">
        <f>IFERROR(VLOOKUP(B192,Invoices!$L$2:$M$413,2,FALSE),"")</f>
        <v/>
      </c>
      <c r="G192" s="18">
        <f>IFERROR(VLOOKUP(B192,Invoices!$N$2:$O$412,2,FALSE),"")</f>
        <v>0.99</v>
      </c>
      <c r="H192" s="18" t="str">
        <f>IFERROR(VLOOKUP($B192,Invoices!$P$2:$Q$412,2,FALSE),"")</f>
        <v/>
      </c>
      <c r="I192" s="18" t="str">
        <f>IFERROR(VLOOKUP($B192,Invoices!$R$2:$S$412,2,FALSE),"")</f>
        <v/>
      </c>
      <c r="J192" s="18" t="str">
        <f>IFERROR(VLOOKUP($B192,Invoices!$T$2:$U$412,2,FALSE),"")</f>
        <v/>
      </c>
      <c r="K192" s="18" t="str">
        <f>IFERROR(VLOOKUP($B192,Invoices!$V$2:$W$412,2,FALSE),"")</f>
        <v/>
      </c>
      <c r="L192" s="18" t="str">
        <f>IFERROR(VLOOKUP($B192,Invoices!$X$2:$Y$412,2,FALSE),"")</f>
        <v/>
      </c>
      <c r="M192" s="18" t="str">
        <f>IFERROR(VLOOKUP($B192,Invoices!$Z$2:$AA$412,2,FALSE),"")</f>
        <v/>
      </c>
      <c r="N192" s="18" t="str">
        <f>IFERROR(VLOOKUP($B192,Invoices!$AB$2:$AC$412,2,FALSE),"")</f>
        <v/>
      </c>
      <c r="O192" s="18" t="str">
        <f>IFERROR(VLOOKUP($B192,Invoices!$AD$2:$AE$412,2,FALSE),"")</f>
        <v/>
      </c>
      <c r="P192" s="18" t="str">
        <f>IFERROR(VLOOKUP($B192,Invoices!$AF$2:$AG$412,2,FALSE),"")</f>
        <v/>
      </c>
      <c r="Q192" s="18" t="str">
        <f>IFERROR(VLOOKUP($B192,Invoices!$AH$2:$AI$412,2,FALSE),"")</f>
        <v/>
      </c>
      <c r="R192" s="18" t="str">
        <f>IFERROR(VLOOKUP($B192,Invoices!$AJ$2:$AK$412,2,FALSE),"")</f>
        <v/>
      </c>
      <c r="S192" s="18" t="str">
        <f>IFERROR(VLOOKUP($B192,Invoices!$AL$2:$AM$412,2,FALSE),"")</f>
        <v/>
      </c>
      <c r="T192" s="18" t="str">
        <f>IFERROR(VLOOKUP($B192,Invoices!$AN$2:$AO$412,2,FALSE),"")</f>
        <v/>
      </c>
      <c r="U192" s="18" cm="1">
        <f t="array" ref="U192">IFERROR(INDEX(F192:T192, 1, MATCH(TRUE, ISNUMBER(F192:T192), 0)), "0.0")</f>
        <v>0.99</v>
      </c>
    </row>
    <row r="193" spans="1:21" ht="13" x14ac:dyDescent="0.15">
      <c r="A193" s="14" t="s">
        <v>6225</v>
      </c>
      <c r="B193" s="6" t="s">
        <v>982</v>
      </c>
      <c r="D193" s="6" t="s">
        <v>983</v>
      </c>
      <c r="E193" s="6" t="s">
        <v>797</v>
      </c>
      <c r="F193" s="18" t="str">
        <f>IFERROR(VLOOKUP(B193,Invoices!$L$2:$M$413,2,FALSE),"")</f>
        <v/>
      </c>
      <c r="G193" s="18" t="str">
        <f>IFERROR(VLOOKUP(B193,Invoices!$N$2:$O$412,2,FALSE),"")</f>
        <v/>
      </c>
      <c r="H193" s="18" t="str">
        <f>IFERROR(VLOOKUP($B193,Invoices!$P$2:$Q$412,2,FALSE),"")</f>
        <v/>
      </c>
      <c r="I193" s="18" t="str">
        <f>IFERROR(VLOOKUP($B193,Invoices!$R$2:$S$412,2,FALSE),"")</f>
        <v/>
      </c>
      <c r="J193" s="18" t="str">
        <f>IFERROR(VLOOKUP($B193,Invoices!$T$2:$U$412,2,FALSE),"")</f>
        <v/>
      </c>
      <c r="K193" s="18">
        <f>IFERROR(VLOOKUP($B193,Invoices!$V$2:$W$412,2,FALSE),"")</f>
        <v>0.99</v>
      </c>
      <c r="L193" s="18" t="str">
        <f>IFERROR(VLOOKUP($B193,Invoices!$X$2:$Y$412,2,FALSE),"")</f>
        <v/>
      </c>
      <c r="M193" s="18" t="str">
        <f>IFERROR(VLOOKUP($B193,Invoices!$Z$2:$AA$412,2,FALSE),"")</f>
        <v/>
      </c>
      <c r="N193" s="18" t="str">
        <f>IFERROR(VLOOKUP($B193,Invoices!$AB$2:$AC$412,2,FALSE),"")</f>
        <v/>
      </c>
      <c r="O193" s="18" t="str">
        <f>IFERROR(VLOOKUP($B193,Invoices!$AD$2:$AE$412,2,FALSE),"")</f>
        <v/>
      </c>
      <c r="P193" s="18" t="str">
        <f>IFERROR(VLOOKUP($B193,Invoices!$AF$2:$AG$412,2,FALSE),"")</f>
        <v/>
      </c>
      <c r="Q193" s="18" t="str">
        <f>IFERROR(VLOOKUP($B193,Invoices!$AH$2:$AI$412,2,FALSE),"")</f>
        <v/>
      </c>
      <c r="R193" s="18" t="str">
        <f>IFERROR(VLOOKUP($B193,Invoices!$AJ$2:$AK$412,2,FALSE),"")</f>
        <v/>
      </c>
      <c r="S193" s="18" t="str">
        <f>IFERROR(VLOOKUP($B193,Invoices!$AL$2:$AM$412,2,FALSE),"")</f>
        <v/>
      </c>
      <c r="T193" s="18" t="str">
        <f>IFERROR(VLOOKUP($B193,Invoices!$AN$2:$AO$412,2,FALSE),"")</f>
        <v/>
      </c>
      <c r="U193" s="18" cm="1">
        <f t="array" ref="U193">IFERROR(INDEX(F193:T193, 1, MATCH(TRUE, ISNUMBER(F193:T193), 0)), "0.0")</f>
        <v>0.99</v>
      </c>
    </row>
    <row r="194" spans="1:21" ht="13" x14ac:dyDescent="0.15">
      <c r="A194" s="14" t="s">
        <v>6226</v>
      </c>
      <c r="B194" s="6" t="s">
        <v>984</v>
      </c>
      <c r="D194" s="6" t="s">
        <v>818</v>
      </c>
      <c r="E194" s="6" t="s">
        <v>819</v>
      </c>
      <c r="F194" s="18" t="str">
        <f>IFERROR(VLOOKUP(B194,Invoices!$L$2:$M$413,2,FALSE),"")</f>
        <v/>
      </c>
      <c r="G194" s="18" t="str">
        <f>IFERROR(VLOOKUP(B194,Invoices!$N$2:$O$412,2,FALSE),"")</f>
        <v/>
      </c>
      <c r="H194" s="18">
        <f>IFERROR(VLOOKUP($B194,Invoices!$P$2:$Q$412,2,FALSE),"")</f>
        <v>0.99</v>
      </c>
      <c r="I194" s="18" t="str">
        <f>IFERROR(VLOOKUP($B194,Invoices!$R$2:$S$412,2,FALSE),"")</f>
        <v/>
      </c>
      <c r="J194" s="18">
        <f>IFERROR(VLOOKUP($B194,Invoices!$T$2:$U$412,2,FALSE),"")</f>
        <v>0.99</v>
      </c>
      <c r="K194" s="18" t="str">
        <f>IFERROR(VLOOKUP($B194,Invoices!$V$2:$W$412,2,FALSE),"")</f>
        <v/>
      </c>
      <c r="L194" s="18" t="str">
        <f>IFERROR(VLOOKUP($B194,Invoices!$X$2:$Y$412,2,FALSE),"")</f>
        <v/>
      </c>
      <c r="M194" s="18" t="str">
        <f>IFERROR(VLOOKUP($B194,Invoices!$Z$2:$AA$412,2,FALSE),"")</f>
        <v/>
      </c>
      <c r="N194" s="18" t="str">
        <f>IFERROR(VLOOKUP($B194,Invoices!$AB$2:$AC$412,2,FALSE),"")</f>
        <v/>
      </c>
      <c r="O194" s="18" t="str">
        <f>IFERROR(VLOOKUP($B194,Invoices!$AD$2:$AE$412,2,FALSE),"")</f>
        <v/>
      </c>
      <c r="P194" s="18" t="str">
        <f>IFERROR(VLOOKUP($B194,Invoices!$AF$2:$AG$412,2,FALSE),"")</f>
        <v/>
      </c>
      <c r="Q194" s="18" t="str">
        <f>IFERROR(VLOOKUP($B194,Invoices!$AH$2:$AI$412,2,FALSE),"")</f>
        <v/>
      </c>
      <c r="R194" s="18" t="str">
        <f>IFERROR(VLOOKUP($B194,Invoices!$AJ$2:$AK$412,2,FALSE),"")</f>
        <v/>
      </c>
      <c r="S194" s="18" t="str">
        <f>IFERROR(VLOOKUP($B194,Invoices!$AL$2:$AM$412,2,FALSE),"")</f>
        <v/>
      </c>
      <c r="T194" s="18" t="str">
        <f>IFERROR(VLOOKUP($B194,Invoices!$AN$2:$AO$412,2,FALSE),"")</f>
        <v/>
      </c>
      <c r="U194" s="18" cm="1">
        <f t="array" ref="U194">IFERROR(INDEX(F194:T194, 1, MATCH(TRUE, ISNUMBER(F194:T194), 0)), "0.0")</f>
        <v>0.99</v>
      </c>
    </row>
    <row r="195" spans="1:21" ht="13" x14ac:dyDescent="0.15">
      <c r="A195" s="14" t="s">
        <v>6227</v>
      </c>
      <c r="B195" s="6" t="s">
        <v>984</v>
      </c>
      <c r="C195" s="6" t="s">
        <v>985</v>
      </c>
      <c r="D195" s="6" t="s">
        <v>986</v>
      </c>
      <c r="E195" s="6" t="s">
        <v>587</v>
      </c>
      <c r="F195" s="18" t="str">
        <f>IFERROR(VLOOKUP(B195,Invoices!$L$2:$M$413,2,FALSE),"")</f>
        <v/>
      </c>
      <c r="G195" s="18" t="str">
        <f>IFERROR(VLOOKUP(B195,Invoices!$N$2:$O$412,2,FALSE),"")</f>
        <v/>
      </c>
      <c r="H195" s="18">
        <f>IFERROR(VLOOKUP($B195,Invoices!$P$2:$Q$412,2,FALSE),"")</f>
        <v>0.99</v>
      </c>
      <c r="I195" s="18" t="str">
        <f>IFERROR(VLOOKUP($B195,Invoices!$R$2:$S$412,2,FALSE),"")</f>
        <v/>
      </c>
      <c r="J195" s="18">
        <f>IFERROR(VLOOKUP($B195,Invoices!$T$2:$U$412,2,FALSE),"")</f>
        <v>0.99</v>
      </c>
      <c r="K195" s="18" t="str">
        <f>IFERROR(VLOOKUP($B195,Invoices!$V$2:$W$412,2,FALSE),"")</f>
        <v/>
      </c>
      <c r="L195" s="18" t="str">
        <f>IFERROR(VLOOKUP($B195,Invoices!$X$2:$Y$412,2,FALSE),"")</f>
        <v/>
      </c>
      <c r="M195" s="18" t="str">
        <f>IFERROR(VLOOKUP($B195,Invoices!$Z$2:$AA$412,2,FALSE),"")</f>
        <v/>
      </c>
      <c r="N195" s="18" t="str">
        <f>IFERROR(VLOOKUP($B195,Invoices!$AB$2:$AC$412,2,FALSE),"")</f>
        <v/>
      </c>
      <c r="O195" s="18" t="str">
        <f>IFERROR(VLOOKUP($B195,Invoices!$AD$2:$AE$412,2,FALSE),"")</f>
        <v/>
      </c>
      <c r="P195" s="18" t="str">
        <f>IFERROR(VLOOKUP($B195,Invoices!$AF$2:$AG$412,2,FALSE),"")</f>
        <v/>
      </c>
      <c r="Q195" s="18" t="str">
        <f>IFERROR(VLOOKUP($B195,Invoices!$AH$2:$AI$412,2,FALSE),"")</f>
        <v/>
      </c>
      <c r="R195" s="18" t="str">
        <f>IFERROR(VLOOKUP($B195,Invoices!$AJ$2:$AK$412,2,FALSE),"")</f>
        <v/>
      </c>
      <c r="S195" s="18" t="str">
        <f>IFERROR(VLOOKUP($B195,Invoices!$AL$2:$AM$412,2,FALSE),"")</f>
        <v/>
      </c>
      <c r="T195" s="18" t="str">
        <f>IFERROR(VLOOKUP($B195,Invoices!$AN$2:$AO$412,2,FALSE),"")</f>
        <v/>
      </c>
      <c r="U195" s="18" cm="1">
        <f t="array" ref="U195">IFERROR(INDEX(F195:T195, 1, MATCH(TRUE, ISNUMBER(F195:T195), 0)), "0.0")</f>
        <v>0.99</v>
      </c>
    </row>
    <row r="196" spans="1:21" ht="13" x14ac:dyDescent="0.15">
      <c r="A196" s="14" t="s">
        <v>6228</v>
      </c>
      <c r="B196" s="6" t="s">
        <v>987</v>
      </c>
      <c r="C196" s="6" t="s">
        <v>573</v>
      </c>
      <c r="D196" s="6" t="s">
        <v>988</v>
      </c>
      <c r="E196" s="6" t="s">
        <v>574</v>
      </c>
      <c r="F196" s="18" t="str">
        <f>IFERROR(VLOOKUP(B196,Invoices!$L$2:$M$413,2,FALSE),"")</f>
        <v/>
      </c>
      <c r="G196" s="18" t="str">
        <f>IFERROR(VLOOKUP(B196,Invoices!$N$2:$O$412,2,FALSE),"")</f>
        <v/>
      </c>
      <c r="H196" s="18" t="str">
        <f>IFERROR(VLOOKUP($B196,Invoices!$P$2:$Q$412,2,FALSE),"")</f>
        <v/>
      </c>
      <c r="I196" s="18" t="str">
        <f>IFERROR(VLOOKUP($B196,Invoices!$R$2:$S$412,2,FALSE),"")</f>
        <v/>
      </c>
      <c r="J196" s="18" t="str">
        <f>IFERROR(VLOOKUP($B196,Invoices!$T$2:$U$412,2,FALSE),"")</f>
        <v/>
      </c>
      <c r="K196" s="18" t="str">
        <f>IFERROR(VLOOKUP($B196,Invoices!$V$2:$W$412,2,FALSE),"")</f>
        <v/>
      </c>
      <c r="L196" s="18" t="str">
        <f>IFERROR(VLOOKUP($B196,Invoices!$X$2:$Y$412,2,FALSE),"")</f>
        <v/>
      </c>
      <c r="M196" s="18" t="str">
        <f>IFERROR(VLOOKUP($B196,Invoices!$Z$2:$AA$412,2,FALSE),"")</f>
        <v/>
      </c>
      <c r="N196" s="18" t="str">
        <f>IFERROR(VLOOKUP($B196,Invoices!$AB$2:$AC$412,2,FALSE),"")</f>
        <v/>
      </c>
      <c r="O196" s="18" t="str">
        <f>IFERROR(VLOOKUP($B196,Invoices!$AD$2:$AE$412,2,FALSE),"")</f>
        <v/>
      </c>
      <c r="P196" s="18">
        <f>IFERROR(VLOOKUP($B196,Invoices!$AF$2:$AG$412,2,FALSE),"")</f>
        <v>0.99</v>
      </c>
      <c r="Q196" s="18" t="str">
        <f>IFERROR(VLOOKUP($B196,Invoices!$AH$2:$AI$412,2,FALSE),"")</f>
        <v/>
      </c>
      <c r="R196" s="18" t="str">
        <f>IFERROR(VLOOKUP($B196,Invoices!$AJ$2:$AK$412,2,FALSE),"")</f>
        <v/>
      </c>
      <c r="S196" s="18" t="str">
        <f>IFERROR(VLOOKUP($B196,Invoices!$AL$2:$AM$412,2,FALSE),"")</f>
        <v/>
      </c>
      <c r="T196" s="18" t="str">
        <f>IFERROR(VLOOKUP($B196,Invoices!$AN$2:$AO$412,2,FALSE),"")</f>
        <v/>
      </c>
      <c r="U196" s="18" cm="1">
        <f t="array" ref="U196">IFERROR(INDEX(F196:T196, 1, MATCH(TRUE, ISNUMBER(F196:T196), 0)), "0.0")</f>
        <v>0.99</v>
      </c>
    </row>
    <row r="197" spans="1:21" ht="13" x14ac:dyDescent="0.15">
      <c r="A197" s="14" t="s">
        <v>6229</v>
      </c>
      <c r="B197" s="6" t="s">
        <v>989</v>
      </c>
      <c r="C197" s="6" t="s">
        <v>990</v>
      </c>
      <c r="D197" s="6" t="s">
        <v>991</v>
      </c>
      <c r="E197" s="6" t="s">
        <v>714</v>
      </c>
      <c r="F197" s="18" t="str">
        <f>IFERROR(VLOOKUP(B197,Invoices!$L$2:$M$413,2,FALSE),"")</f>
        <v/>
      </c>
      <c r="G197" s="18">
        <f>IFERROR(VLOOKUP(B197,Invoices!$N$2:$O$412,2,FALSE),"")</f>
        <v>0.99</v>
      </c>
      <c r="H197" s="18" t="str">
        <f>IFERROR(VLOOKUP($B197,Invoices!$P$2:$Q$412,2,FALSE),"")</f>
        <v/>
      </c>
      <c r="I197" s="18" t="str">
        <f>IFERROR(VLOOKUP($B197,Invoices!$R$2:$S$412,2,FALSE),"")</f>
        <v/>
      </c>
      <c r="J197" s="18" t="str">
        <f>IFERROR(VLOOKUP($B197,Invoices!$T$2:$U$412,2,FALSE),"")</f>
        <v/>
      </c>
      <c r="K197" s="18" t="str">
        <f>IFERROR(VLOOKUP($B197,Invoices!$V$2:$W$412,2,FALSE),"")</f>
        <v/>
      </c>
      <c r="L197" s="18" t="str">
        <f>IFERROR(VLOOKUP($B197,Invoices!$X$2:$Y$412,2,FALSE),"")</f>
        <v/>
      </c>
      <c r="M197" s="18" t="str">
        <f>IFERROR(VLOOKUP($B197,Invoices!$Z$2:$AA$412,2,FALSE),"")</f>
        <v/>
      </c>
      <c r="N197" s="18" t="str">
        <f>IFERROR(VLOOKUP($B197,Invoices!$AB$2:$AC$412,2,FALSE),"")</f>
        <v/>
      </c>
      <c r="O197" s="18" t="str">
        <f>IFERROR(VLOOKUP($B197,Invoices!$AD$2:$AE$412,2,FALSE),"")</f>
        <v/>
      </c>
      <c r="P197" s="18" t="str">
        <f>IFERROR(VLOOKUP($B197,Invoices!$AF$2:$AG$412,2,FALSE),"")</f>
        <v/>
      </c>
      <c r="Q197" s="18" t="str">
        <f>IFERROR(VLOOKUP($B197,Invoices!$AH$2:$AI$412,2,FALSE),"")</f>
        <v/>
      </c>
      <c r="R197" s="18" t="str">
        <f>IFERROR(VLOOKUP($B197,Invoices!$AJ$2:$AK$412,2,FALSE),"")</f>
        <v/>
      </c>
      <c r="S197" s="18" t="str">
        <f>IFERROR(VLOOKUP($B197,Invoices!$AL$2:$AM$412,2,FALSE),"")</f>
        <v/>
      </c>
      <c r="T197" s="18" t="str">
        <f>IFERROR(VLOOKUP($B197,Invoices!$AN$2:$AO$412,2,FALSE),"")</f>
        <v/>
      </c>
      <c r="U197" s="18" cm="1">
        <f t="array" ref="U197">IFERROR(INDEX(F197:T197, 1, MATCH(TRUE, ISNUMBER(F197:T197), 0)), "0.0")</f>
        <v>0.99</v>
      </c>
    </row>
    <row r="198" spans="1:21" ht="13" x14ac:dyDescent="0.15">
      <c r="A198" s="14" t="s">
        <v>6230</v>
      </c>
      <c r="B198" s="6" t="s">
        <v>992</v>
      </c>
      <c r="C198" s="6" t="s">
        <v>993</v>
      </c>
      <c r="D198" s="6" t="s">
        <v>994</v>
      </c>
      <c r="E198" s="6" t="s">
        <v>912</v>
      </c>
      <c r="F198" s="18" t="str">
        <f>IFERROR(VLOOKUP(B198,Invoices!$L$2:$M$413,2,FALSE),"")</f>
        <v/>
      </c>
      <c r="G198" s="18" t="str">
        <f>IFERROR(VLOOKUP(B198,Invoices!$N$2:$O$412,2,FALSE),"")</f>
        <v/>
      </c>
      <c r="H198" s="18" t="str">
        <f>IFERROR(VLOOKUP($B198,Invoices!$P$2:$Q$412,2,FALSE),"")</f>
        <v/>
      </c>
      <c r="I198" s="18" t="str">
        <f>IFERROR(VLOOKUP($B198,Invoices!$R$2:$S$412,2,FALSE),"")</f>
        <v/>
      </c>
      <c r="J198" s="18" t="str">
        <f>IFERROR(VLOOKUP($B198,Invoices!$T$2:$U$412,2,FALSE),"")</f>
        <v/>
      </c>
      <c r="K198" s="18" t="str">
        <f>IFERROR(VLOOKUP($B198,Invoices!$V$2:$W$412,2,FALSE),"")</f>
        <v/>
      </c>
      <c r="L198" s="18" t="str">
        <f>IFERROR(VLOOKUP($B198,Invoices!$X$2:$Y$412,2,FALSE),"")</f>
        <v/>
      </c>
      <c r="M198" s="18" t="str">
        <f>IFERROR(VLOOKUP($B198,Invoices!$Z$2:$AA$412,2,FALSE),"")</f>
        <v/>
      </c>
      <c r="N198" s="18" t="str">
        <f>IFERROR(VLOOKUP($B198,Invoices!$AB$2:$AC$412,2,FALSE),"")</f>
        <v/>
      </c>
      <c r="O198" s="18" t="str">
        <f>IFERROR(VLOOKUP($B198,Invoices!$AD$2:$AE$412,2,FALSE),"")</f>
        <v/>
      </c>
      <c r="P198" s="18" t="str">
        <f>IFERROR(VLOOKUP($B198,Invoices!$AF$2:$AG$412,2,FALSE),"")</f>
        <v/>
      </c>
      <c r="Q198" s="18" t="str">
        <f>IFERROR(VLOOKUP($B198,Invoices!$AH$2:$AI$412,2,FALSE),"")</f>
        <v/>
      </c>
      <c r="R198" s="18" t="str">
        <f>IFERROR(VLOOKUP($B198,Invoices!$AJ$2:$AK$412,2,FALSE),"")</f>
        <v/>
      </c>
      <c r="S198" s="18" t="str">
        <f>IFERROR(VLOOKUP($B198,Invoices!$AL$2:$AM$412,2,FALSE),"")</f>
        <v/>
      </c>
      <c r="T198" s="18" t="str">
        <f>IFERROR(VLOOKUP($B198,Invoices!$AN$2:$AO$412,2,FALSE),"")</f>
        <v/>
      </c>
      <c r="U198" s="18" t="str" cm="1">
        <f t="array" ref="U198">IFERROR(INDEX(F198:T198, 1, MATCH(TRUE, ISNUMBER(F198:T198), 0)), "0.0")</f>
        <v>0.0</v>
      </c>
    </row>
    <row r="199" spans="1:21" ht="13" x14ac:dyDescent="0.15">
      <c r="A199" s="14" t="s">
        <v>6231</v>
      </c>
      <c r="B199" s="6" t="s">
        <v>995</v>
      </c>
      <c r="D199" s="6" t="s">
        <v>996</v>
      </c>
      <c r="E199" s="6" t="s">
        <v>968</v>
      </c>
      <c r="F199" s="18" t="str">
        <f>IFERROR(VLOOKUP(B199,Invoices!$L$2:$M$413,2,FALSE),"")</f>
        <v/>
      </c>
      <c r="G199" s="18" t="str">
        <f>IFERROR(VLOOKUP(B199,Invoices!$N$2:$O$412,2,FALSE),"")</f>
        <v/>
      </c>
      <c r="H199" s="18" t="str">
        <f>IFERROR(VLOOKUP($B199,Invoices!$P$2:$Q$412,2,FALSE),"")</f>
        <v/>
      </c>
      <c r="I199" s="18" t="str">
        <f>IFERROR(VLOOKUP($B199,Invoices!$R$2:$S$412,2,FALSE),"")</f>
        <v/>
      </c>
      <c r="J199" s="18" t="str">
        <f>IFERROR(VLOOKUP($B199,Invoices!$T$2:$U$412,2,FALSE),"")</f>
        <v/>
      </c>
      <c r="K199" s="18" t="str">
        <f>IFERROR(VLOOKUP($B199,Invoices!$V$2:$W$412,2,FALSE),"")</f>
        <v/>
      </c>
      <c r="L199" s="18" t="str">
        <f>IFERROR(VLOOKUP($B199,Invoices!$X$2:$Y$412,2,FALSE),"")</f>
        <v/>
      </c>
      <c r="M199" s="18" t="str">
        <f>IFERROR(VLOOKUP($B199,Invoices!$Z$2:$AA$412,2,FALSE),"")</f>
        <v/>
      </c>
      <c r="N199" s="18" t="str">
        <f>IFERROR(VLOOKUP($B199,Invoices!$AB$2:$AC$412,2,FALSE),"")</f>
        <v/>
      </c>
      <c r="O199" s="18" t="str">
        <f>IFERROR(VLOOKUP($B199,Invoices!$AD$2:$AE$412,2,FALSE),"")</f>
        <v/>
      </c>
      <c r="P199" s="18" t="str">
        <f>IFERROR(VLOOKUP($B199,Invoices!$AF$2:$AG$412,2,FALSE),"")</f>
        <v/>
      </c>
      <c r="Q199" s="18" t="str">
        <f>IFERROR(VLOOKUP($B199,Invoices!$AH$2:$AI$412,2,FALSE),"")</f>
        <v/>
      </c>
      <c r="R199" s="18" t="str">
        <f>IFERROR(VLOOKUP($B199,Invoices!$AJ$2:$AK$412,2,FALSE),"")</f>
        <v/>
      </c>
      <c r="S199" s="18" t="str">
        <f>IFERROR(VLOOKUP($B199,Invoices!$AL$2:$AM$412,2,FALSE),"")</f>
        <v/>
      </c>
      <c r="T199" s="18" t="str">
        <f>IFERROR(VLOOKUP($B199,Invoices!$AN$2:$AO$412,2,FALSE),"")</f>
        <v/>
      </c>
      <c r="U199" s="18" t="str" cm="1">
        <f t="array" ref="U199">IFERROR(INDEX(F199:T199, 1, MATCH(TRUE, ISNUMBER(F199:T199), 0)), "0.0")</f>
        <v>0.0</v>
      </c>
    </row>
    <row r="200" spans="1:21" ht="13" x14ac:dyDescent="0.15">
      <c r="A200" s="14" t="s">
        <v>6232</v>
      </c>
      <c r="B200" s="6" t="s">
        <v>997</v>
      </c>
      <c r="C200" s="6" t="s">
        <v>998</v>
      </c>
      <c r="D200" s="6" t="s">
        <v>871</v>
      </c>
      <c r="E200" s="6" t="s">
        <v>612</v>
      </c>
      <c r="F200" s="18" t="str">
        <f>IFERROR(VLOOKUP(B200,Invoices!$L$2:$M$413,2,FALSE),"")</f>
        <v/>
      </c>
      <c r="G200" s="18" t="str">
        <f>IFERROR(VLOOKUP(B200,Invoices!$N$2:$O$412,2,FALSE),"")</f>
        <v/>
      </c>
      <c r="H200" s="18" t="str">
        <f>IFERROR(VLOOKUP($B200,Invoices!$P$2:$Q$412,2,FALSE),"")</f>
        <v/>
      </c>
      <c r="I200" s="18" t="str">
        <f>IFERROR(VLOOKUP($B200,Invoices!$R$2:$S$412,2,FALSE),"")</f>
        <v/>
      </c>
      <c r="J200" s="18" t="str">
        <f>IFERROR(VLOOKUP($B200,Invoices!$T$2:$U$412,2,FALSE),"")</f>
        <v/>
      </c>
      <c r="K200" s="18" t="str">
        <f>IFERROR(VLOOKUP($B200,Invoices!$V$2:$W$412,2,FALSE),"")</f>
        <v/>
      </c>
      <c r="L200" s="18" t="str">
        <f>IFERROR(VLOOKUP($B200,Invoices!$X$2:$Y$412,2,FALSE),"")</f>
        <v/>
      </c>
      <c r="M200" s="18" t="str">
        <f>IFERROR(VLOOKUP($B200,Invoices!$Z$2:$AA$412,2,FALSE),"")</f>
        <v/>
      </c>
      <c r="N200" s="18" t="str">
        <f>IFERROR(VLOOKUP($B200,Invoices!$AB$2:$AC$412,2,FALSE),"")</f>
        <v/>
      </c>
      <c r="O200" s="18" t="str">
        <f>IFERROR(VLOOKUP($B200,Invoices!$AD$2:$AE$412,2,FALSE),"")</f>
        <v/>
      </c>
      <c r="P200" s="18" t="str">
        <f>IFERROR(VLOOKUP($B200,Invoices!$AF$2:$AG$412,2,FALSE),"")</f>
        <v/>
      </c>
      <c r="Q200" s="18" t="str">
        <f>IFERROR(VLOOKUP($B200,Invoices!$AH$2:$AI$412,2,FALSE),"")</f>
        <v/>
      </c>
      <c r="R200" s="18" t="str">
        <f>IFERROR(VLOOKUP($B200,Invoices!$AJ$2:$AK$412,2,FALSE),"")</f>
        <v/>
      </c>
      <c r="S200" s="18" t="str">
        <f>IFERROR(VLOOKUP($B200,Invoices!$AL$2:$AM$412,2,FALSE),"")</f>
        <v/>
      </c>
      <c r="T200" s="18" t="str">
        <f>IFERROR(VLOOKUP($B200,Invoices!$AN$2:$AO$412,2,FALSE),"")</f>
        <v/>
      </c>
      <c r="U200" s="18" t="str" cm="1">
        <f t="array" ref="U200">IFERROR(INDEX(F200:T200, 1, MATCH(TRUE, ISNUMBER(F200:T200), 0)), "0.0")</f>
        <v>0.0</v>
      </c>
    </row>
    <row r="201" spans="1:21" ht="13" x14ac:dyDescent="0.15">
      <c r="A201" s="14" t="s">
        <v>6233</v>
      </c>
      <c r="B201" s="6" t="s">
        <v>999</v>
      </c>
      <c r="C201" s="6" t="s">
        <v>640</v>
      </c>
      <c r="D201" s="6" t="s">
        <v>641</v>
      </c>
      <c r="E201" s="6" t="s">
        <v>642</v>
      </c>
      <c r="F201" s="18" t="str">
        <f>IFERROR(VLOOKUP(B201,Invoices!$L$2:$M$413,2,FALSE),"")</f>
        <v/>
      </c>
      <c r="G201" s="18" t="str">
        <f>IFERROR(VLOOKUP(B201,Invoices!$N$2:$O$412,2,FALSE),"")</f>
        <v/>
      </c>
      <c r="H201" s="18" t="str">
        <f>IFERROR(VLOOKUP($B201,Invoices!$P$2:$Q$412,2,FALSE),"")</f>
        <v/>
      </c>
      <c r="I201" s="18" t="str">
        <f>IFERROR(VLOOKUP($B201,Invoices!$R$2:$S$412,2,FALSE),"")</f>
        <v/>
      </c>
      <c r="J201" s="18" t="str">
        <f>IFERROR(VLOOKUP($B201,Invoices!$T$2:$U$412,2,FALSE),"")</f>
        <v/>
      </c>
      <c r="K201" s="18" t="str">
        <f>IFERROR(VLOOKUP($B201,Invoices!$V$2:$W$412,2,FALSE),"")</f>
        <v/>
      </c>
      <c r="L201" s="18" t="str">
        <f>IFERROR(VLOOKUP($B201,Invoices!$X$2:$Y$412,2,FALSE),"")</f>
        <v/>
      </c>
      <c r="M201" s="18">
        <f>IFERROR(VLOOKUP($B201,Invoices!$Z$2:$AA$412,2,FALSE),"")</f>
        <v>0.99</v>
      </c>
      <c r="N201" s="18" t="str">
        <f>IFERROR(VLOOKUP($B201,Invoices!$AB$2:$AC$412,2,FALSE),"")</f>
        <v/>
      </c>
      <c r="O201" s="18" t="str">
        <f>IFERROR(VLOOKUP($B201,Invoices!$AD$2:$AE$412,2,FALSE),"")</f>
        <v/>
      </c>
      <c r="P201" s="18" t="str">
        <f>IFERROR(VLOOKUP($B201,Invoices!$AF$2:$AG$412,2,FALSE),"")</f>
        <v/>
      </c>
      <c r="Q201" s="18" t="str">
        <f>IFERROR(VLOOKUP($B201,Invoices!$AH$2:$AI$412,2,FALSE),"")</f>
        <v/>
      </c>
      <c r="R201" s="18" t="str">
        <f>IFERROR(VLOOKUP($B201,Invoices!$AJ$2:$AK$412,2,FALSE),"")</f>
        <v/>
      </c>
      <c r="S201" s="18" t="str">
        <f>IFERROR(VLOOKUP($B201,Invoices!$AL$2:$AM$412,2,FALSE),"")</f>
        <v/>
      </c>
      <c r="T201" s="18" t="str">
        <f>IFERROR(VLOOKUP($B201,Invoices!$AN$2:$AO$412,2,FALSE),"")</f>
        <v/>
      </c>
      <c r="U201" s="18" cm="1">
        <f t="array" ref="U201">IFERROR(INDEX(F201:T201, 1, MATCH(TRUE, ISNUMBER(F201:T201), 0)), "0.0")</f>
        <v>0.99</v>
      </c>
    </row>
    <row r="202" spans="1:21" ht="13" x14ac:dyDescent="0.15">
      <c r="A202" s="14" t="s">
        <v>6234</v>
      </c>
      <c r="B202" s="6" t="s">
        <v>1000</v>
      </c>
      <c r="C202" s="6" t="s">
        <v>1001</v>
      </c>
      <c r="D202" s="6" t="s">
        <v>1002</v>
      </c>
      <c r="E202" s="6" t="s">
        <v>1003</v>
      </c>
      <c r="F202" s="18" t="str">
        <f>IFERROR(VLOOKUP(B202,Invoices!$L$2:$M$413,2,FALSE),"")</f>
        <v/>
      </c>
      <c r="G202" s="18" t="str">
        <f>IFERROR(VLOOKUP(B202,Invoices!$N$2:$O$412,2,FALSE),"")</f>
        <v/>
      </c>
      <c r="H202" s="18" t="str">
        <f>IFERROR(VLOOKUP($B202,Invoices!$P$2:$Q$412,2,FALSE),"")</f>
        <v/>
      </c>
      <c r="I202" s="18" t="str">
        <f>IFERROR(VLOOKUP($B202,Invoices!$R$2:$S$412,2,FALSE),"")</f>
        <v/>
      </c>
      <c r="J202" s="18" t="str">
        <f>IFERROR(VLOOKUP($B202,Invoices!$T$2:$U$412,2,FALSE),"")</f>
        <v/>
      </c>
      <c r="K202" s="18" t="str">
        <f>IFERROR(VLOOKUP($B202,Invoices!$V$2:$W$412,2,FALSE),"")</f>
        <v/>
      </c>
      <c r="L202" s="18" t="str">
        <f>IFERROR(VLOOKUP($B202,Invoices!$X$2:$Y$412,2,FALSE),"")</f>
        <v/>
      </c>
      <c r="M202" s="18" t="str">
        <f>IFERROR(VLOOKUP($B202,Invoices!$Z$2:$AA$412,2,FALSE),"")</f>
        <v/>
      </c>
      <c r="N202" s="18" t="str">
        <f>IFERROR(VLOOKUP($B202,Invoices!$AB$2:$AC$412,2,FALSE),"")</f>
        <v/>
      </c>
      <c r="O202" s="18" t="str">
        <f>IFERROR(VLOOKUP($B202,Invoices!$AD$2:$AE$412,2,FALSE),"")</f>
        <v/>
      </c>
      <c r="P202" s="18" t="str">
        <f>IFERROR(VLOOKUP($B202,Invoices!$AF$2:$AG$412,2,FALSE),"")</f>
        <v/>
      </c>
      <c r="Q202" s="18" t="str">
        <f>IFERROR(VLOOKUP($B202,Invoices!$AH$2:$AI$412,2,FALSE),"")</f>
        <v/>
      </c>
      <c r="R202" s="18" t="str">
        <f>IFERROR(VLOOKUP($B202,Invoices!$AJ$2:$AK$412,2,FALSE),"")</f>
        <v/>
      </c>
      <c r="S202" s="18">
        <f>IFERROR(VLOOKUP($B202,Invoices!$AL$2:$AM$412,2,FALSE),"")</f>
        <v>0.99</v>
      </c>
      <c r="T202" s="18" t="str">
        <f>IFERROR(VLOOKUP($B202,Invoices!$AN$2:$AO$412,2,FALSE),"")</f>
        <v/>
      </c>
      <c r="U202" s="18" cm="1">
        <f t="array" ref="U202">IFERROR(INDEX(F202:T202, 1, MATCH(TRUE, ISNUMBER(F202:T202), 0)), "0.0")</f>
        <v>0.99</v>
      </c>
    </row>
    <row r="203" spans="1:21" ht="13" x14ac:dyDescent="0.15">
      <c r="A203" s="14" t="s">
        <v>6235</v>
      </c>
      <c r="B203" s="6" t="s">
        <v>1004</v>
      </c>
      <c r="C203" s="6" t="s">
        <v>1005</v>
      </c>
      <c r="D203" s="6" t="s">
        <v>775</v>
      </c>
      <c r="E203" s="6" t="s">
        <v>681</v>
      </c>
      <c r="F203" s="18" t="str">
        <f>IFERROR(VLOOKUP(B203,Invoices!$L$2:$M$413,2,FALSE),"")</f>
        <v/>
      </c>
      <c r="G203" s="18" t="str">
        <f>IFERROR(VLOOKUP(B203,Invoices!$N$2:$O$412,2,FALSE),"")</f>
        <v/>
      </c>
      <c r="H203" s="18" t="str">
        <f>IFERROR(VLOOKUP($B203,Invoices!$P$2:$Q$412,2,FALSE),"")</f>
        <v/>
      </c>
      <c r="I203" s="18" t="str">
        <f>IFERROR(VLOOKUP($B203,Invoices!$R$2:$S$412,2,FALSE),"")</f>
        <v/>
      </c>
      <c r="J203" s="18" t="str">
        <f>IFERROR(VLOOKUP($B203,Invoices!$T$2:$U$412,2,FALSE),"")</f>
        <v/>
      </c>
      <c r="K203" s="18" t="str">
        <f>IFERROR(VLOOKUP($B203,Invoices!$V$2:$W$412,2,FALSE),"")</f>
        <v/>
      </c>
      <c r="L203" s="18" t="str">
        <f>IFERROR(VLOOKUP($B203,Invoices!$X$2:$Y$412,2,FALSE),"")</f>
        <v/>
      </c>
      <c r="M203" s="18" t="str">
        <f>IFERROR(VLOOKUP($B203,Invoices!$Z$2:$AA$412,2,FALSE),"")</f>
        <v/>
      </c>
      <c r="N203" s="18" t="str">
        <f>IFERROR(VLOOKUP($B203,Invoices!$AB$2:$AC$412,2,FALSE),"")</f>
        <v/>
      </c>
      <c r="O203" s="18" t="str">
        <f>IFERROR(VLOOKUP($B203,Invoices!$AD$2:$AE$412,2,FALSE),"")</f>
        <v/>
      </c>
      <c r="P203" s="18" t="str">
        <f>IFERROR(VLOOKUP($B203,Invoices!$AF$2:$AG$412,2,FALSE),"")</f>
        <v/>
      </c>
      <c r="Q203" s="18" t="str">
        <f>IFERROR(VLOOKUP($B203,Invoices!$AH$2:$AI$412,2,FALSE),"")</f>
        <v/>
      </c>
      <c r="R203" s="18" t="str">
        <f>IFERROR(VLOOKUP($B203,Invoices!$AJ$2:$AK$412,2,FALSE),"")</f>
        <v/>
      </c>
      <c r="S203" s="18" t="str">
        <f>IFERROR(VLOOKUP($B203,Invoices!$AL$2:$AM$412,2,FALSE),"")</f>
        <v/>
      </c>
      <c r="T203" s="18" t="str">
        <f>IFERROR(VLOOKUP($B203,Invoices!$AN$2:$AO$412,2,FALSE),"")</f>
        <v/>
      </c>
      <c r="U203" s="18" t="str" cm="1">
        <f t="array" ref="U203">IFERROR(INDEX(F203:T203, 1, MATCH(TRUE, ISNUMBER(F203:T203), 0)), "0.0")</f>
        <v>0.0</v>
      </c>
    </row>
    <row r="204" spans="1:21" ht="13" x14ac:dyDescent="0.15">
      <c r="A204" s="14" t="s">
        <v>6236</v>
      </c>
      <c r="B204" s="6" t="s">
        <v>1006</v>
      </c>
      <c r="C204" s="6" t="s">
        <v>1007</v>
      </c>
      <c r="D204" s="6" t="s">
        <v>1008</v>
      </c>
      <c r="E204" s="6" t="s">
        <v>681</v>
      </c>
      <c r="F204" s="18" t="str">
        <f>IFERROR(VLOOKUP(B204,Invoices!$L$2:$M$413,2,FALSE),"")</f>
        <v/>
      </c>
      <c r="G204" s="18" t="str">
        <f>IFERROR(VLOOKUP(B204,Invoices!$N$2:$O$412,2,FALSE),"")</f>
        <v/>
      </c>
      <c r="H204" s="18" t="str">
        <f>IFERROR(VLOOKUP($B204,Invoices!$P$2:$Q$412,2,FALSE),"")</f>
        <v/>
      </c>
      <c r="I204" s="18" t="str">
        <f>IFERROR(VLOOKUP($B204,Invoices!$R$2:$S$412,2,FALSE),"")</f>
        <v/>
      </c>
      <c r="J204" s="18" t="str">
        <f>IFERROR(VLOOKUP($B204,Invoices!$T$2:$U$412,2,FALSE),"")</f>
        <v/>
      </c>
      <c r="K204" s="18" t="str">
        <f>IFERROR(VLOOKUP($B204,Invoices!$V$2:$W$412,2,FALSE),"")</f>
        <v/>
      </c>
      <c r="L204" s="18" t="str">
        <f>IFERROR(VLOOKUP($B204,Invoices!$X$2:$Y$412,2,FALSE),"")</f>
        <v/>
      </c>
      <c r="M204" s="18" t="str">
        <f>IFERROR(VLOOKUP($B204,Invoices!$Z$2:$AA$412,2,FALSE),"")</f>
        <v/>
      </c>
      <c r="N204" s="18" t="str">
        <f>IFERROR(VLOOKUP($B204,Invoices!$AB$2:$AC$412,2,FALSE),"")</f>
        <v/>
      </c>
      <c r="O204" s="18" t="str">
        <f>IFERROR(VLOOKUP($B204,Invoices!$AD$2:$AE$412,2,FALSE),"")</f>
        <v/>
      </c>
      <c r="P204" s="18" t="str">
        <f>IFERROR(VLOOKUP($B204,Invoices!$AF$2:$AG$412,2,FALSE),"")</f>
        <v/>
      </c>
      <c r="Q204" s="18" t="str">
        <f>IFERROR(VLOOKUP($B204,Invoices!$AH$2:$AI$412,2,FALSE),"")</f>
        <v/>
      </c>
      <c r="R204" s="18" t="str">
        <f>IFERROR(VLOOKUP($B204,Invoices!$AJ$2:$AK$412,2,FALSE),"")</f>
        <v/>
      </c>
      <c r="S204" s="18" t="str">
        <f>IFERROR(VLOOKUP($B204,Invoices!$AL$2:$AM$412,2,FALSE),"")</f>
        <v/>
      </c>
      <c r="T204" s="18" t="str">
        <f>IFERROR(VLOOKUP($B204,Invoices!$AN$2:$AO$412,2,FALSE),"")</f>
        <v/>
      </c>
      <c r="U204" s="18" t="str" cm="1">
        <f t="array" ref="U204">IFERROR(INDEX(F204:T204, 1, MATCH(TRUE, ISNUMBER(F204:T204), 0)), "0.0")</f>
        <v>0.0</v>
      </c>
    </row>
    <row r="205" spans="1:21" ht="13" x14ac:dyDescent="0.15">
      <c r="A205" s="14" t="s">
        <v>6237</v>
      </c>
      <c r="B205" s="6" t="s">
        <v>1009</v>
      </c>
      <c r="D205" s="6" t="s">
        <v>1010</v>
      </c>
      <c r="E205" s="6" t="s">
        <v>600</v>
      </c>
      <c r="F205" s="18">
        <f>IFERROR(VLOOKUP(B205,Invoices!$L$2:$M$413,2,FALSE),"")</f>
        <v>0.99</v>
      </c>
      <c r="G205" s="18" t="str">
        <f>IFERROR(VLOOKUP(B205,Invoices!$N$2:$O$412,2,FALSE),"")</f>
        <v/>
      </c>
      <c r="H205" s="18" t="str">
        <f>IFERROR(VLOOKUP($B205,Invoices!$P$2:$Q$412,2,FALSE),"")</f>
        <v/>
      </c>
      <c r="I205" s="18" t="str">
        <f>IFERROR(VLOOKUP($B205,Invoices!$R$2:$S$412,2,FALSE),"")</f>
        <v/>
      </c>
      <c r="J205" s="18" t="str">
        <f>IFERROR(VLOOKUP($B205,Invoices!$T$2:$U$412,2,FALSE),"")</f>
        <v/>
      </c>
      <c r="K205" s="18" t="str">
        <f>IFERROR(VLOOKUP($B205,Invoices!$V$2:$W$412,2,FALSE),"")</f>
        <v/>
      </c>
      <c r="L205" s="18" t="str">
        <f>IFERROR(VLOOKUP($B205,Invoices!$X$2:$Y$412,2,FALSE),"")</f>
        <v/>
      </c>
      <c r="M205" s="18" t="str">
        <f>IFERROR(VLOOKUP($B205,Invoices!$Z$2:$AA$412,2,FALSE),"")</f>
        <v/>
      </c>
      <c r="N205" s="18" t="str">
        <f>IFERROR(VLOOKUP($B205,Invoices!$AB$2:$AC$412,2,FALSE),"")</f>
        <v/>
      </c>
      <c r="O205" s="18" t="str">
        <f>IFERROR(VLOOKUP($B205,Invoices!$AD$2:$AE$412,2,FALSE),"")</f>
        <v/>
      </c>
      <c r="P205" s="18" t="str">
        <f>IFERROR(VLOOKUP($B205,Invoices!$AF$2:$AG$412,2,FALSE),"")</f>
        <v/>
      </c>
      <c r="Q205" s="18" t="str">
        <f>IFERROR(VLOOKUP($B205,Invoices!$AH$2:$AI$412,2,FALSE),"")</f>
        <v/>
      </c>
      <c r="R205" s="18" t="str">
        <f>IFERROR(VLOOKUP($B205,Invoices!$AJ$2:$AK$412,2,FALSE),"")</f>
        <v/>
      </c>
      <c r="S205" s="18" t="str">
        <f>IFERROR(VLOOKUP($B205,Invoices!$AL$2:$AM$412,2,FALSE),"")</f>
        <v/>
      </c>
      <c r="T205" s="18" t="str">
        <f>IFERROR(VLOOKUP($B205,Invoices!$AN$2:$AO$412,2,FALSE),"")</f>
        <v/>
      </c>
      <c r="U205" s="18" cm="1">
        <f t="array" ref="U205">IFERROR(INDEX(F205:T205, 1, MATCH(TRUE, ISNUMBER(F205:T205), 0)), "0.0")</f>
        <v>0.99</v>
      </c>
    </row>
    <row r="206" spans="1:21" ht="13" x14ac:dyDescent="0.15">
      <c r="A206" s="14" t="s">
        <v>6238</v>
      </c>
      <c r="B206" s="6" t="s">
        <v>1011</v>
      </c>
      <c r="C206" s="6" t="s">
        <v>1012</v>
      </c>
      <c r="D206" s="6" t="s">
        <v>660</v>
      </c>
      <c r="E206" s="6" t="s">
        <v>661</v>
      </c>
      <c r="F206" s="18" t="str">
        <f>IFERROR(VLOOKUP(B206,Invoices!$L$2:$M$413,2,FALSE),"")</f>
        <v/>
      </c>
      <c r="G206" s="18" t="str">
        <f>IFERROR(VLOOKUP(B206,Invoices!$N$2:$O$412,2,FALSE),"")</f>
        <v/>
      </c>
      <c r="H206" s="18" t="str">
        <f>IFERROR(VLOOKUP($B206,Invoices!$P$2:$Q$412,2,FALSE),"")</f>
        <v/>
      </c>
      <c r="I206" s="18" t="str">
        <f>IFERROR(VLOOKUP($B206,Invoices!$R$2:$S$412,2,FALSE),"")</f>
        <v/>
      </c>
      <c r="J206" s="18" t="str">
        <f>IFERROR(VLOOKUP($B206,Invoices!$T$2:$U$412,2,FALSE),"")</f>
        <v/>
      </c>
      <c r="K206" s="18" t="str">
        <f>IFERROR(VLOOKUP($B206,Invoices!$V$2:$W$412,2,FALSE),"")</f>
        <v/>
      </c>
      <c r="L206" s="18" t="str">
        <f>IFERROR(VLOOKUP($B206,Invoices!$X$2:$Y$412,2,FALSE),"")</f>
        <v/>
      </c>
      <c r="M206" s="18" t="str">
        <f>IFERROR(VLOOKUP($B206,Invoices!$Z$2:$AA$412,2,FALSE),"")</f>
        <v/>
      </c>
      <c r="N206" s="18" t="str">
        <f>IFERROR(VLOOKUP($B206,Invoices!$AB$2:$AC$412,2,FALSE),"")</f>
        <v/>
      </c>
      <c r="O206" s="18">
        <f>IFERROR(VLOOKUP($B206,Invoices!$AD$2:$AE$412,2,FALSE),"")</f>
        <v>0.99</v>
      </c>
      <c r="P206" s="18" t="str">
        <f>IFERROR(VLOOKUP($B206,Invoices!$AF$2:$AG$412,2,FALSE),"")</f>
        <v/>
      </c>
      <c r="Q206" s="18" t="str">
        <f>IFERROR(VLOOKUP($B206,Invoices!$AH$2:$AI$412,2,FALSE),"")</f>
        <v/>
      </c>
      <c r="R206" s="18" t="str">
        <f>IFERROR(VLOOKUP($B206,Invoices!$AJ$2:$AK$412,2,FALSE),"")</f>
        <v/>
      </c>
      <c r="S206" s="18" t="str">
        <f>IFERROR(VLOOKUP($B206,Invoices!$AL$2:$AM$412,2,FALSE),"")</f>
        <v/>
      </c>
      <c r="T206" s="18" t="str">
        <f>IFERROR(VLOOKUP($B206,Invoices!$AN$2:$AO$412,2,FALSE),"")</f>
        <v/>
      </c>
      <c r="U206" s="18" cm="1">
        <f t="array" ref="U206">IFERROR(INDEX(F206:T206, 1, MATCH(TRUE, ISNUMBER(F206:T206), 0)), "0.0")</f>
        <v>0.99</v>
      </c>
    </row>
    <row r="207" spans="1:21" ht="13" x14ac:dyDescent="0.15">
      <c r="A207" s="14" t="s">
        <v>6239</v>
      </c>
      <c r="B207" s="6" t="s">
        <v>1013</v>
      </c>
      <c r="C207" s="6" t="s">
        <v>724</v>
      </c>
      <c r="D207" s="6" t="s">
        <v>725</v>
      </c>
      <c r="E207" s="6" t="s">
        <v>726</v>
      </c>
      <c r="F207" s="18" t="str">
        <f>IFERROR(VLOOKUP(B207,Invoices!$L$2:$M$413,2,FALSE),"")</f>
        <v/>
      </c>
      <c r="G207" s="18" t="str">
        <f>IFERROR(VLOOKUP(B207,Invoices!$N$2:$O$412,2,FALSE),"")</f>
        <v/>
      </c>
      <c r="H207" s="18" t="str">
        <f>IFERROR(VLOOKUP($B207,Invoices!$P$2:$Q$412,2,FALSE),"")</f>
        <v/>
      </c>
      <c r="I207" s="18" t="str">
        <f>IFERROR(VLOOKUP($B207,Invoices!$R$2:$S$412,2,FALSE),"")</f>
        <v/>
      </c>
      <c r="J207" s="18" t="str">
        <f>IFERROR(VLOOKUP($B207,Invoices!$T$2:$U$412,2,FALSE),"")</f>
        <v/>
      </c>
      <c r="K207" s="18" t="str">
        <f>IFERROR(VLOOKUP($B207,Invoices!$V$2:$W$412,2,FALSE),"")</f>
        <v/>
      </c>
      <c r="L207" s="18" t="str">
        <f>IFERROR(VLOOKUP($B207,Invoices!$X$2:$Y$412,2,FALSE),"")</f>
        <v/>
      </c>
      <c r="M207" s="18" t="str">
        <f>IFERROR(VLOOKUP($B207,Invoices!$Z$2:$AA$412,2,FALSE),"")</f>
        <v/>
      </c>
      <c r="N207" s="18" t="str">
        <f>IFERROR(VLOOKUP($B207,Invoices!$AB$2:$AC$412,2,FALSE),"")</f>
        <v/>
      </c>
      <c r="O207" s="18" t="str">
        <f>IFERROR(VLOOKUP($B207,Invoices!$AD$2:$AE$412,2,FALSE),"")</f>
        <v/>
      </c>
      <c r="P207" s="18" t="str">
        <f>IFERROR(VLOOKUP($B207,Invoices!$AF$2:$AG$412,2,FALSE),"")</f>
        <v/>
      </c>
      <c r="Q207" s="18" t="str">
        <f>IFERROR(VLOOKUP($B207,Invoices!$AH$2:$AI$412,2,FALSE),"")</f>
        <v/>
      </c>
      <c r="R207" s="18" t="str">
        <f>IFERROR(VLOOKUP($B207,Invoices!$AJ$2:$AK$412,2,FALSE),"")</f>
        <v/>
      </c>
      <c r="S207" s="18" t="str">
        <f>IFERROR(VLOOKUP($B207,Invoices!$AL$2:$AM$412,2,FALSE),"")</f>
        <v/>
      </c>
      <c r="T207" s="18" t="str">
        <f>IFERROR(VLOOKUP($B207,Invoices!$AN$2:$AO$412,2,FALSE),"")</f>
        <v/>
      </c>
      <c r="U207" s="18" t="str" cm="1">
        <f t="array" ref="U207">IFERROR(INDEX(F207:T207, 1, MATCH(TRUE, ISNUMBER(F207:T207), 0)), "0.0")</f>
        <v>0.0</v>
      </c>
    </row>
    <row r="208" spans="1:21" ht="13" x14ac:dyDescent="0.15">
      <c r="A208" s="14" t="s">
        <v>6240</v>
      </c>
      <c r="B208" s="6" t="s">
        <v>1014</v>
      </c>
      <c r="C208" s="6" t="s">
        <v>1015</v>
      </c>
      <c r="D208" s="6" t="s">
        <v>1016</v>
      </c>
      <c r="E208" s="6" t="s">
        <v>878</v>
      </c>
      <c r="F208" s="18" t="str">
        <f>IFERROR(VLOOKUP(B208,Invoices!$L$2:$M$413,2,FALSE),"")</f>
        <v/>
      </c>
      <c r="G208" s="18" t="str">
        <f>IFERROR(VLOOKUP(B208,Invoices!$N$2:$O$412,2,FALSE),"")</f>
        <v/>
      </c>
      <c r="H208" s="18" t="str">
        <f>IFERROR(VLOOKUP($B208,Invoices!$P$2:$Q$412,2,FALSE),"")</f>
        <v/>
      </c>
      <c r="I208" s="18" t="str">
        <f>IFERROR(VLOOKUP($B208,Invoices!$R$2:$S$412,2,FALSE),"")</f>
        <v/>
      </c>
      <c r="J208" s="18" t="str">
        <f>IFERROR(VLOOKUP($B208,Invoices!$T$2:$U$412,2,FALSE),"")</f>
        <v/>
      </c>
      <c r="K208" s="18" t="str">
        <f>IFERROR(VLOOKUP($B208,Invoices!$V$2:$W$412,2,FALSE),"")</f>
        <v/>
      </c>
      <c r="L208" s="18" t="str">
        <f>IFERROR(VLOOKUP($B208,Invoices!$X$2:$Y$412,2,FALSE),"")</f>
        <v/>
      </c>
      <c r="M208" s="18" t="str">
        <f>IFERROR(VLOOKUP($B208,Invoices!$Z$2:$AA$412,2,FALSE),"")</f>
        <v/>
      </c>
      <c r="N208" s="18" t="str">
        <f>IFERROR(VLOOKUP($B208,Invoices!$AB$2:$AC$412,2,FALSE),"")</f>
        <v/>
      </c>
      <c r="O208" s="18" t="str">
        <f>IFERROR(VLOOKUP($B208,Invoices!$AD$2:$AE$412,2,FALSE),"")</f>
        <v/>
      </c>
      <c r="P208" s="18" t="str">
        <f>IFERROR(VLOOKUP($B208,Invoices!$AF$2:$AG$412,2,FALSE),"")</f>
        <v/>
      </c>
      <c r="Q208" s="18" t="str">
        <f>IFERROR(VLOOKUP($B208,Invoices!$AH$2:$AI$412,2,FALSE),"")</f>
        <v/>
      </c>
      <c r="R208" s="18" t="str">
        <f>IFERROR(VLOOKUP($B208,Invoices!$AJ$2:$AK$412,2,FALSE),"")</f>
        <v/>
      </c>
      <c r="S208" s="18" t="str">
        <f>IFERROR(VLOOKUP($B208,Invoices!$AL$2:$AM$412,2,FALSE),"")</f>
        <v/>
      </c>
      <c r="T208" s="18" t="str">
        <f>IFERROR(VLOOKUP($B208,Invoices!$AN$2:$AO$412,2,FALSE),"")</f>
        <v/>
      </c>
      <c r="U208" s="18" t="str" cm="1">
        <f t="array" ref="U208">IFERROR(INDEX(F208:T208, 1, MATCH(TRUE, ISNUMBER(F208:T208), 0)), "0.0")</f>
        <v>0.0</v>
      </c>
    </row>
    <row r="209" spans="1:21" ht="13" x14ac:dyDescent="0.15">
      <c r="A209" s="14" t="s">
        <v>6241</v>
      </c>
      <c r="B209" s="6" t="s">
        <v>1017</v>
      </c>
      <c r="C209" s="6" t="s">
        <v>731</v>
      </c>
      <c r="D209" s="6" t="s">
        <v>732</v>
      </c>
      <c r="E209" s="6" t="s">
        <v>731</v>
      </c>
      <c r="F209" s="18" t="str">
        <f>IFERROR(VLOOKUP(B209,Invoices!$L$2:$M$413,2,FALSE),"")</f>
        <v/>
      </c>
      <c r="G209" s="18" t="str">
        <f>IFERROR(VLOOKUP(B209,Invoices!$N$2:$O$412,2,FALSE),"")</f>
        <v/>
      </c>
      <c r="H209" s="18" t="str">
        <f>IFERROR(VLOOKUP($B209,Invoices!$P$2:$Q$412,2,FALSE),"")</f>
        <v/>
      </c>
      <c r="I209" s="18">
        <f>IFERROR(VLOOKUP($B209,Invoices!$R$2:$S$412,2,FALSE),"")</f>
        <v>0.99</v>
      </c>
      <c r="J209" s="18" t="str">
        <f>IFERROR(VLOOKUP($B209,Invoices!$T$2:$U$412,2,FALSE),"")</f>
        <v/>
      </c>
      <c r="K209" s="18" t="str">
        <f>IFERROR(VLOOKUP($B209,Invoices!$V$2:$W$412,2,FALSE),"")</f>
        <v/>
      </c>
      <c r="L209" s="18" t="str">
        <f>IFERROR(VLOOKUP($B209,Invoices!$X$2:$Y$412,2,FALSE),"")</f>
        <v/>
      </c>
      <c r="M209" s="18" t="str">
        <f>IFERROR(VLOOKUP($B209,Invoices!$Z$2:$AA$412,2,FALSE),"")</f>
        <v/>
      </c>
      <c r="N209" s="18" t="str">
        <f>IFERROR(VLOOKUP($B209,Invoices!$AB$2:$AC$412,2,FALSE),"")</f>
        <v/>
      </c>
      <c r="O209" s="18" t="str">
        <f>IFERROR(VLOOKUP($B209,Invoices!$AD$2:$AE$412,2,FALSE),"")</f>
        <v/>
      </c>
      <c r="P209" s="18" t="str">
        <f>IFERROR(VLOOKUP($B209,Invoices!$AF$2:$AG$412,2,FALSE),"")</f>
        <v/>
      </c>
      <c r="Q209" s="18" t="str">
        <f>IFERROR(VLOOKUP($B209,Invoices!$AH$2:$AI$412,2,FALSE),"")</f>
        <v/>
      </c>
      <c r="R209" s="18" t="str">
        <f>IFERROR(VLOOKUP($B209,Invoices!$AJ$2:$AK$412,2,FALSE),"")</f>
        <v/>
      </c>
      <c r="S209" s="18" t="str">
        <f>IFERROR(VLOOKUP($B209,Invoices!$AL$2:$AM$412,2,FALSE),"")</f>
        <v/>
      </c>
      <c r="T209" s="18" t="str">
        <f>IFERROR(VLOOKUP($B209,Invoices!$AN$2:$AO$412,2,FALSE),"")</f>
        <v/>
      </c>
      <c r="U209" s="18" cm="1">
        <f t="array" ref="U209">IFERROR(INDEX(F209:T209, 1, MATCH(TRUE, ISNUMBER(F209:T209), 0)), "0.0")</f>
        <v>0.99</v>
      </c>
    </row>
    <row r="210" spans="1:21" ht="13" x14ac:dyDescent="0.15">
      <c r="A210" s="14" t="s">
        <v>6242</v>
      </c>
      <c r="B210" s="6" t="s">
        <v>1018</v>
      </c>
      <c r="C210" s="6" t="s">
        <v>1019</v>
      </c>
      <c r="D210" s="6" t="s">
        <v>1020</v>
      </c>
      <c r="E210" s="6" t="s">
        <v>1021</v>
      </c>
      <c r="F210" s="18" t="str">
        <f>IFERROR(VLOOKUP(B210,Invoices!$L$2:$M$413,2,FALSE),"")</f>
        <v/>
      </c>
      <c r="G210" s="18" t="str">
        <f>IFERROR(VLOOKUP(B210,Invoices!$N$2:$O$412,2,FALSE),"")</f>
        <v/>
      </c>
      <c r="H210" s="18" t="str">
        <f>IFERROR(VLOOKUP($B210,Invoices!$P$2:$Q$412,2,FALSE),"")</f>
        <v/>
      </c>
      <c r="I210" s="18" t="str">
        <f>IFERROR(VLOOKUP($B210,Invoices!$R$2:$S$412,2,FALSE),"")</f>
        <v/>
      </c>
      <c r="J210" s="18" t="str">
        <f>IFERROR(VLOOKUP($B210,Invoices!$T$2:$U$412,2,FALSE),"")</f>
        <v/>
      </c>
      <c r="K210" s="18" t="str">
        <f>IFERROR(VLOOKUP($B210,Invoices!$V$2:$W$412,2,FALSE),"")</f>
        <v/>
      </c>
      <c r="L210" s="18" t="str">
        <f>IFERROR(VLOOKUP($B210,Invoices!$X$2:$Y$412,2,FALSE),"")</f>
        <v/>
      </c>
      <c r="M210" s="18" t="str">
        <f>IFERROR(VLOOKUP($B210,Invoices!$Z$2:$AA$412,2,FALSE),"")</f>
        <v/>
      </c>
      <c r="N210" s="18" t="str">
        <f>IFERROR(VLOOKUP($B210,Invoices!$AB$2:$AC$412,2,FALSE),"")</f>
        <v/>
      </c>
      <c r="O210" s="18" t="str">
        <f>IFERROR(VLOOKUP($B210,Invoices!$AD$2:$AE$412,2,FALSE),"")</f>
        <v/>
      </c>
      <c r="P210" s="18" t="str">
        <f>IFERROR(VLOOKUP($B210,Invoices!$AF$2:$AG$412,2,FALSE),"")</f>
        <v/>
      </c>
      <c r="Q210" s="18" t="str">
        <f>IFERROR(VLOOKUP($B210,Invoices!$AH$2:$AI$412,2,FALSE),"")</f>
        <v/>
      </c>
      <c r="R210" s="18" t="str">
        <f>IFERROR(VLOOKUP($B210,Invoices!$AJ$2:$AK$412,2,FALSE),"")</f>
        <v/>
      </c>
      <c r="S210" s="18" t="str">
        <f>IFERROR(VLOOKUP($B210,Invoices!$AL$2:$AM$412,2,FALSE),"")</f>
        <v/>
      </c>
      <c r="T210" s="18" t="str">
        <f>IFERROR(VLOOKUP($B210,Invoices!$AN$2:$AO$412,2,FALSE),"")</f>
        <v/>
      </c>
      <c r="U210" s="18" t="str" cm="1">
        <f t="array" ref="U210">IFERROR(INDEX(F210:T210, 1, MATCH(TRUE, ISNUMBER(F210:T210), 0)), "0.0")</f>
        <v>0.0</v>
      </c>
    </row>
    <row r="211" spans="1:21" ht="13" x14ac:dyDescent="0.15">
      <c r="A211" s="14" t="s">
        <v>6243</v>
      </c>
      <c r="B211" s="6" t="s">
        <v>1022</v>
      </c>
      <c r="D211" s="6" t="s">
        <v>666</v>
      </c>
      <c r="E211" s="6" t="s">
        <v>667</v>
      </c>
      <c r="F211" s="18" t="str">
        <f>IFERROR(VLOOKUP(B211,Invoices!$L$2:$M$413,2,FALSE),"")</f>
        <v/>
      </c>
      <c r="G211" s="18" t="str">
        <f>IFERROR(VLOOKUP(B211,Invoices!$N$2:$O$412,2,FALSE),"")</f>
        <v/>
      </c>
      <c r="H211" s="18" t="str">
        <f>IFERROR(VLOOKUP($B211,Invoices!$P$2:$Q$412,2,FALSE),"")</f>
        <v/>
      </c>
      <c r="I211" s="18" t="str">
        <f>IFERROR(VLOOKUP($B211,Invoices!$R$2:$S$412,2,FALSE),"")</f>
        <v/>
      </c>
      <c r="J211" s="18" t="str">
        <f>IFERROR(VLOOKUP($B211,Invoices!$T$2:$U$412,2,FALSE),"")</f>
        <v/>
      </c>
      <c r="K211" s="18">
        <f>IFERROR(VLOOKUP($B211,Invoices!$V$2:$W$412,2,FALSE),"")</f>
        <v>0.99</v>
      </c>
      <c r="L211" s="18" t="str">
        <f>IFERROR(VLOOKUP($B211,Invoices!$X$2:$Y$412,2,FALSE),"")</f>
        <v/>
      </c>
      <c r="M211" s="18" t="str">
        <f>IFERROR(VLOOKUP($B211,Invoices!$Z$2:$AA$412,2,FALSE),"")</f>
        <v/>
      </c>
      <c r="N211" s="18" t="str">
        <f>IFERROR(VLOOKUP($B211,Invoices!$AB$2:$AC$412,2,FALSE),"")</f>
        <v/>
      </c>
      <c r="O211" s="18" t="str">
        <f>IFERROR(VLOOKUP($B211,Invoices!$AD$2:$AE$412,2,FALSE),"")</f>
        <v/>
      </c>
      <c r="P211" s="18" t="str">
        <f>IFERROR(VLOOKUP($B211,Invoices!$AF$2:$AG$412,2,FALSE),"")</f>
        <v/>
      </c>
      <c r="Q211" s="18" t="str">
        <f>IFERROR(VLOOKUP($B211,Invoices!$AH$2:$AI$412,2,FALSE),"")</f>
        <v/>
      </c>
      <c r="R211" s="18" t="str">
        <f>IFERROR(VLOOKUP($B211,Invoices!$AJ$2:$AK$412,2,FALSE),"")</f>
        <v/>
      </c>
      <c r="S211" s="18" t="str">
        <f>IFERROR(VLOOKUP($B211,Invoices!$AL$2:$AM$412,2,FALSE),"")</f>
        <v/>
      </c>
      <c r="T211" s="18" t="str">
        <f>IFERROR(VLOOKUP($B211,Invoices!$AN$2:$AO$412,2,FALSE),"")</f>
        <v/>
      </c>
      <c r="U211" s="18" cm="1">
        <f t="array" ref="U211">IFERROR(INDEX(F211:T211, 1, MATCH(TRUE, ISNUMBER(F211:T211), 0)), "0.0")</f>
        <v>0.99</v>
      </c>
    </row>
    <row r="212" spans="1:21" ht="13" x14ac:dyDescent="0.15">
      <c r="A212" s="14" t="s">
        <v>6244</v>
      </c>
      <c r="B212" s="6" t="s">
        <v>1023</v>
      </c>
      <c r="D212" s="6" t="s">
        <v>931</v>
      </c>
      <c r="E212" s="6" t="s">
        <v>932</v>
      </c>
      <c r="F212" s="18" t="str">
        <f>IFERROR(VLOOKUP(B212,Invoices!$L$2:$M$413,2,FALSE),"")</f>
        <v/>
      </c>
      <c r="G212" s="18">
        <f>IFERROR(VLOOKUP(B212,Invoices!$N$2:$O$412,2,FALSE),"")</f>
        <v>0.99</v>
      </c>
      <c r="H212" s="18" t="str">
        <f>IFERROR(VLOOKUP($B212,Invoices!$P$2:$Q$412,2,FALSE),"")</f>
        <v/>
      </c>
      <c r="I212" s="18" t="str">
        <f>IFERROR(VLOOKUP($B212,Invoices!$R$2:$S$412,2,FALSE),"")</f>
        <v/>
      </c>
      <c r="J212" s="18" t="str">
        <f>IFERROR(VLOOKUP($B212,Invoices!$T$2:$U$412,2,FALSE),"")</f>
        <v/>
      </c>
      <c r="K212" s="18" t="str">
        <f>IFERROR(VLOOKUP($B212,Invoices!$V$2:$W$412,2,FALSE),"")</f>
        <v/>
      </c>
      <c r="L212" s="18" t="str">
        <f>IFERROR(VLOOKUP($B212,Invoices!$X$2:$Y$412,2,FALSE),"")</f>
        <v/>
      </c>
      <c r="M212" s="18" t="str">
        <f>IFERROR(VLOOKUP($B212,Invoices!$Z$2:$AA$412,2,FALSE),"")</f>
        <v/>
      </c>
      <c r="N212" s="18" t="str">
        <f>IFERROR(VLOOKUP($B212,Invoices!$AB$2:$AC$412,2,FALSE),"")</f>
        <v/>
      </c>
      <c r="O212" s="18" t="str">
        <f>IFERROR(VLOOKUP($B212,Invoices!$AD$2:$AE$412,2,FALSE),"")</f>
        <v/>
      </c>
      <c r="P212" s="18" t="str">
        <f>IFERROR(VLOOKUP($B212,Invoices!$AF$2:$AG$412,2,FALSE),"")</f>
        <v/>
      </c>
      <c r="Q212" s="18" t="str">
        <f>IFERROR(VLOOKUP($B212,Invoices!$AH$2:$AI$412,2,FALSE),"")</f>
        <v/>
      </c>
      <c r="R212" s="18" t="str">
        <f>IFERROR(VLOOKUP($B212,Invoices!$AJ$2:$AK$412,2,FALSE),"")</f>
        <v/>
      </c>
      <c r="S212" s="18" t="str">
        <f>IFERROR(VLOOKUP($B212,Invoices!$AL$2:$AM$412,2,FALSE),"")</f>
        <v/>
      </c>
      <c r="T212" s="18" t="str">
        <f>IFERROR(VLOOKUP($B212,Invoices!$AN$2:$AO$412,2,FALSE),"")</f>
        <v/>
      </c>
      <c r="U212" s="18" cm="1">
        <f t="array" ref="U212">IFERROR(INDEX(F212:T212, 1, MATCH(TRUE, ISNUMBER(F212:T212), 0)), "0.0")</f>
        <v>0.99</v>
      </c>
    </row>
    <row r="213" spans="1:21" ht="13" x14ac:dyDescent="0.15">
      <c r="A213" s="14" t="s">
        <v>6245</v>
      </c>
      <c r="B213" s="6" t="s">
        <v>1024</v>
      </c>
      <c r="D213" s="6" t="s">
        <v>1025</v>
      </c>
      <c r="E213" s="6" t="s">
        <v>863</v>
      </c>
      <c r="F213" s="18" t="str">
        <f>IFERROR(VLOOKUP(B213,Invoices!$L$2:$M$413,2,FALSE),"")</f>
        <v/>
      </c>
      <c r="G213" s="18" t="str">
        <f>IFERROR(VLOOKUP(B213,Invoices!$N$2:$O$412,2,FALSE),"")</f>
        <v/>
      </c>
      <c r="H213" s="18" t="str">
        <f>IFERROR(VLOOKUP($B213,Invoices!$P$2:$Q$412,2,FALSE),"")</f>
        <v/>
      </c>
      <c r="I213" s="18" t="str">
        <f>IFERROR(VLOOKUP($B213,Invoices!$R$2:$S$412,2,FALSE),"")</f>
        <v/>
      </c>
      <c r="J213" s="18" t="str">
        <f>IFERROR(VLOOKUP($B213,Invoices!$T$2:$U$412,2,FALSE),"")</f>
        <v/>
      </c>
      <c r="K213" s="18" t="str">
        <f>IFERROR(VLOOKUP($B213,Invoices!$V$2:$W$412,2,FALSE),"")</f>
        <v/>
      </c>
      <c r="L213" s="18" t="str">
        <f>IFERROR(VLOOKUP($B213,Invoices!$X$2:$Y$412,2,FALSE),"")</f>
        <v/>
      </c>
      <c r="M213" s="18" t="str">
        <f>IFERROR(VLOOKUP($B213,Invoices!$Z$2:$AA$412,2,FALSE),"")</f>
        <v/>
      </c>
      <c r="N213" s="18" t="str">
        <f>IFERROR(VLOOKUP($B213,Invoices!$AB$2:$AC$412,2,FALSE),"")</f>
        <v/>
      </c>
      <c r="O213" s="18" t="str">
        <f>IFERROR(VLOOKUP($B213,Invoices!$AD$2:$AE$412,2,FALSE),"")</f>
        <v/>
      </c>
      <c r="P213" s="18" t="str">
        <f>IFERROR(VLOOKUP($B213,Invoices!$AF$2:$AG$412,2,FALSE),"")</f>
        <v/>
      </c>
      <c r="Q213" s="18" t="str">
        <f>IFERROR(VLOOKUP($B213,Invoices!$AH$2:$AI$412,2,FALSE),"")</f>
        <v/>
      </c>
      <c r="R213" s="18" t="str">
        <f>IFERROR(VLOOKUP($B213,Invoices!$AJ$2:$AK$412,2,FALSE),"")</f>
        <v/>
      </c>
      <c r="S213" s="18" t="str">
        <f>IFERROR(VLOOKUP($B213,Invoices!$AL$2:$AM$412,2,FALSE),"")</f>
        <v/>
      </c>
      <c r="T213" s="18" t="str">
        <f>IFERROR(VLOOKUP($B213,Invoices!$AN$2:$AO$412,2,FALSE),"")</f>
        <v/>
      </c>
      <c r="U213" s="18" t="str" cm="1">
        <f t="array" ref="U213">IFERROR(INDEX(F213:T213, 1, MATCH(TRUE, ISNUMBER(F213:T213), 0)), "0.0")</f>
        <v>0.0</v>
      </c>
    </row>
    <row r="214" spans="1:21" ht="13" x14ac:dyDescent="0.15">
      <c r="A214" s="14" t="s">
        <v>6246</v>
      </c>
      <c r="B214" s="6" t="s">
        <v>1026</v>
      </c>
      <c r="C214" s="6" t="s">
        <v>742</v>
      </c>
      <c r="D214" s="6" t="s">
        <v>743</v>
      </c>
      <c r="E214" s="6" t="s">
        <v>744</v>
      </c>
      <c r="F214" s="18" t="str">
        <f>IFERROR(VLOOKUP(B214,Invoices!$L$2:$M$413,2,FALSE),"")</f>
        <v/>
      </c>
      <c r="G214" s="18" t="str">
        <f>IFERROR(VLOOKUP(B214,Invoices!$N$2:$O$412,2,FALSE),"")</f>
        <v/>
      </c>
      <c r="H214" s="18" t="str">
        <f>IFERROR(VLOOKUP($B214,Invoices!$P$2:$Q$412,2,FALSE),"")</f>
        <v/>
      </c>
      <c r="I214" s="18" t="str">
        <f>IFERROR(VLOOKUP($B214,Invoices!$R$2:$S$412,2,FALSE),"")</f>
        <v/>
      </c>
      <c r="J214" s="18" t="str">
        <f>IFERROR(VLOOKUP($B214,Invoices!$T$2:$U$412,2,FALSE),"")</f>
        <v/>
      </c>
      <c r="K214" s="18" t="str">
        <f>IFERROR(VLOOKUP($B214,Invoices!$V$2:$W$412,2,FALSE),"")</f>
        <v/>
      </c>
      <c r="L214" s="18" t="str">
        <f>IFERROR(VLOOKUP($B214,Invoices!$X$2:$Y$412,2,FALSE),"")</f>
        <v/>
      </c>
      <c r="M214" s="18" t="str">
        <f>IFERROR(VLOOKUP($B214,Invoices!$Z$2:$AA$412,2,FALSE),"")</f>
        <v/>
      </c>
      <c r="N214" s="18" t="str">
        <f>IFERROR(VLOOKUP($B214,Invoices!$AB$2:$AC$412,2,FALSE),"")</f>
        <v/>
      </c>
      <c r="O214" s="18" t="str">
        <f>IFERROR(VLOOKUP($B214,Invoices!$AD$2:$AE$412,2,FALSE),"")</f>
        <v/>
      </c>
      <c r="P214" s="18">
        <f>IFERROR(VLOOKUP($B214,Invoices!$AF$2:$AG$412,2,FALSE),"")</f>
        <v>0.99</v>
      </c>
      <c r="Q214" s="18" t="str">
        <f>IFERROR(VLOOKUP($B214,Invoices!$AH$2:$AI$412,2,FALSE),"")</f>
        <v/>
      </c>
      <c r="R214" s="18" t="str">
        <f>IFERROR(VLOOKUP($B214,Invoices!$AJ$2:$AK$412,2,FALSE),"")</f>
        <v/>
      </c>
      <c r="S214" s="18" t="str">
        <f>IFERROR(VLOOKUP($B214,Invoices!$AL$2:$AM$412,2,FALSE),"")</f>
        <v/>
      </c>
      <c r="T214" s="18" t="str">
        <f>IFERROR(VLOOKUP($B214,Invoices!$AN$2:$AO$412,2,FALSE),"")</f>
        <v/>
      </c>
      <c r="U214" s="18" cm="1">
        <f t="array" ref="U214">IFERROR(INDEX(F214:T214, 1, MATCH(TRUE, ISNUMBER(F214:T214), 0)), "0.0")</f>
        <v>0.99</v>
      </c>
    </row>
    <row r="215" spans="1:21" ht="13" x14ac:dyDescent="0.15">
      <c r="A215" s="14" t="s">
        <v>6247</v>
      </c>
      <c r="B215" s="6" t="s">
        <v>1027</v>
      </c>
      <c r="D215" s="6" t="s">
        <v>1028</v>
      </c>
      <c r="E215" s="6" t="s">
        <v>690</v>
      </c>
      <c r="F215" s="18" t="str">
        <f>IFERROR(VLOOKUP(B215,Invoices!$L$2:$M$413,2,FALSE),"")</f>
        <v/>
      </c>
      <c r="G215" s="18">
        <f>IFERROR(VLOOKUP(B215,Invoices!$N$2:$O$412,2,FALSE),"")</f>
        <v>0.99</v>
      </c>
      <c r="H215" s="18" t="str">
        <f>IFERROR(VLOOKUP($B215,Invoices!$P$2:$Q$412,2,FALSE),"")</f>
        <v/>
      </c>
      <c r="I215" s="18" t="str">
        <f>IFERROR(VLOOKUP($B215,Invoices!$R$2:$S$412,2,FALSE),"")</f>
        <v/>
      </c>
      <c r="J215" s="18" t="str">
        <f>IFERROR(VLOOKUP($B215,Invoices!$T$2:$U$412,2,FALSE),"")</f>
        <v/>
      </c>
      <c r="K215" s="18" t="str">
        <f>IFERROR(VLOOKUP($B215,Invoices!$V$2:$W$412,2,FALSE),"")</f>
        <v/>
      </c>
      <c r="L215" s="18" t="str">
        <f>IFERROR(VLOOKUP($B215,Invoices!$X$2:$Y$412,2,FALSE),"")</f>
        <v/>
      </c>
      <c r="M215" s="18" t="str">
        <f>IFERROR(VLOOKUP($B215,Invoices!$Z$2:$AA$412,2,FALSE),"")</f>
        <v/>
      </c>
      <c r="N215" s="18" t="str">
        <f>IFERROR(VLOOKUP($B215,Invoices!$AB$2:$AC$412,2,FALSE),"")</f>
        <v/>
      </c>
      <c r="O215" s="18" t="str">
        <f>IFERROR(VLOOKUP($B215,Invoices!$AD$2:$AE$412,2,FALSE),"")</f>
        <v/>
      </c>
      <c r="P215" s="18" t="str">
        <f>IFERROR(VLOOKUP($B215,Invoices!$AF$2:$AG$412,2,FALSE),"")</f>
        <v/>
      </c>
      <c r="Q215" s="18" t="str">
        <f>IFERROR(VLOOKUP($B215,Invoices!$AH$2:$AI$412,2,FALSE),"")</f>
        <v/>
      </c>
      <c r="R215" s="18" t="str">
        <f>IFERROR(VLOOKUP($B215,Invoices!$AJ$2:$AK$412,2,FALSE),"")</f>
        <v/>
      </c>
      <c r="S215" s="18" t="str">
        <f>IFERROR(VLOOKUP($B215,Invoices!$AL$2:$AM$412,2,FALSE),"")</f>
        <v/>
      </c>
      <c r="T215" s="18" t="str">
        <f>IFERROR(VLOOKUP($B215,Invoices!$AN$2:$AO$412,2,FALSE),"")</f>
        <v/>
      </c>
      <c r="U215" s="18" cm="1">
        <f t="array" ref="U215">IFERROR(INDEX(F215:T215, 1, MATCH(TRUE, ISNUMBER(F215:T215), 0)), "0.0")</f>
        <v>0.99</v>
      </c>
    </row>
    <row r="216" spans="1:21" ht="13" x14ac:dyDescent="0.15">
      <c r="A216" s="14" t="s">
        <v>6248</v>
      </c>
      <c r="B216" s="6" t="s">
        <v>1029</v>
      </c>
      <c r="C216" s="6" t="s">
        <v>587</v>
      </c>
      <c r="D216" s="6" t="s">
        <v>586</v>
      </c>
      <c r="E216" s="6" t="s">
        <v>587</v>
      </c>
      <c r="F216" s="18" t="str">
        <f>IFERROR(VLOOKUP(B216,Invoices!$L$2:$M$413,2,FALSE),"")</f>
        <v/>
      </c>
      <c r="G216" s="18" t="str">
        <f>IFERROR(VLOOKUP(B216,Invoices!$N$2:$O$412,2,FALSE),"")</f>
        <v/>
      </c>
      <c r="H216" s="18">
        <f>IFERROR(VLOOKUP($B216,Invoices!$P$2:$Q$412,2,FALSE),"")</f>
        <v>0.99</v>
      </c>
      <c r="I216" s="18" t="str">
        <f>IFERROR(VLOOKUP($B216,Invoices!$R$2:$S$412,2,FALSE),"")</f>
        <v/>
      </c>
      <c r="J216" s="18" t="str">
        <f>IFERROR(VLOOKUP($B216,Invoices!$T$2:$U$412,2,FALSE),"")</f>
        <v/>
      </c>
      <c r="K216" s="18" t="str">
        <f>IFERROR(VLOOKUP($B216,Invoices!$V$2:$W$412,2,FALSE),"")</f>
        <v/>
      </c>
      <c r="L216" s="18" t="str">
        <f>IFERROR(VLOOKUP($B216,Invoices!$X$2:$Y$412,2,FALSE),"")</f>
        <v/>
      </c>
      <c r="M216" s="18" t="str">
        <f>IFERROR(VLOOKUP($B216,Invoices!$Z$2:$AA$412,2,FALSE),"")</f>
        <v/>
      </c>
      <c r="N216" s="18" t="str">
        <f>IFERROR(VLOOKUP($B216,Invoices!$AB$2:$AC$412,2,FALSE),"")</f>
        <v/>
      </c>
      <c r="O216" s="18" t="str">
        <f>IFERROR(VLOOKUP($B216,Invoices!$AD$2:$AE$412,2,FALSE),"")</f>
        <v/>
      </c>
      <c r="P216" s="18" t="str">
        <f>IFERROR(VLOOKUP($B216,Invoices!$AF$2:$AG$412,2,FALSE),"")</f>
        <v/>
      </c>
      <c r="Q216" s="18" t="str">
        <f>IFERROR(VLOOKUP($B216,Invoices!$AH$2:$AI$412,2,FALSE),"")</f>
        <v/>
      </c>
      <c r="R216" s="18" t="str">
        <f>IFERROR(VLOOKUP($B216,Invoices!$AJ$2:$AK$412,2,FALSE),"")</f>
        <v/>
      </c>
      <c r="S216" s="18" t="str">
        <f>IFERROR(VLOOKUP($B216,Invoices!$AL$2:$AM$412,2,FALSE),"")</f>
        <v/>
      </c>
      <c r="T216" s="18" t="str">
        <f>IFERROR(VLOOKUP($B216,Invoices!$AN$2:$AO$412,2,FALSE),"")</f>
        <v/>
      </c>
      <c r="U216" s="18" cm="1">
        <f t="array" ref="U216">IFERROR(INDEX(F216:T216, 1, MATCH(TRUE, ISNUMBER(F216:T216), 0)), "0.0")</f>
        <v>0.99</v>
      </c>
    </row>
    <row r="217" spans="1:21" ht="13" x14ac:dyDescent="0.15">
      <c r="A217" s="14" t="s">
        <v>6249</v>
      </c>
      <c r="B217" s="6" t="s">
        <v>1030</v>
      </c>
      <c r="C217" s="6" t="s">
        <v>962</v>
      </c>
      <c r="D217" s="6" t="s">
        <v>960</v>
      </c>
      <c r="E217" s="6" t="s">
        <v>962</v>
      </c>
      <c r="F217" s="18" t="str">
        <f>IFERROR(VLOOKUP(B217,Invoices!$L$2:$M$413,2,FALSE),"")</f>
        <v/>
      </c>
      <c r="G217" s="18">
        <f>IFERROR(VLOOKUP(B217,Invoices!$N$2:$O$412,2,FALSE),"")</f>
        <v>0.99</v>
      </c>
      <c r="H217" s="18" t="str">
        <f>IFERROR(VLOOKUP($B217,Invoices!$P$2:$Q$412,2,FALSE),"")</f>
        <v/>
      </c>
      <c r="I217" s="18" t="str">
        <f>IFERROR(VLOOKUP($B217,Invoices!$R$2:$S$412,2,FALSE),"")</f>
        <v/>
      </c>
      <c r="J217" s="18" t="str">
        <f>IFERROR(VLOOKUP($B217,Invoices!$T$2:$U$412,2,FALSE),"")</f>
        <v/>
      </c>
      <c r="K217" s="18" t="str">
        <f>IFERROR(VLOOKUP($B217,Invoices!$V$2:$W$412,2,FALSE),"")</f>
        <v/>
      </c>
      <c r="L217" s="18" t="str">
        <f>IFERROR(VLOOKUP($B217,Invoices!$X$2:$Y$412,2,FALSE),"")</f>
        <v/>
      </c>
      <c r="M217" s="18" t="str">
        <f>IFERROR(VLOOKUP($B217,Invoices!$Z$2:$AA$412,2,FALSE),"")</f>
        <v/>
      </c>
      <c r="N217" s="18" t="str">
        <f>IFERROR(VLOOKUP($B217,Invoices!$AB$2:$AC$412,2,FALSE),"")</f>
        <v/>
      </c>
      <c r="O217" s="18" t="str">
        <f>IFERROR(VLOOKUP($B217,Invoices!$AD$2:$AE$412,2,FALSE),"")</f>
        <v/>
      </c>
      <c r="P217" s="18" t="str">
        <f>IFERROR(VLOOKUP($B217,Invoices!$AF$2:$AG$412,2,FALSE),"")</f>
        <v/>
      </c>
      <c r="Q217" s="18" t="str">
        <f>IFERROR(VLOOKUP($B217,Invoices!$AH$2:$AI$412,2,FALSE),"")</f>
        <v/>
      </c>
      <c r="R217" s="18" t="str">
        <f>IFERROR(VLOOKUP($B217,Invoices!$AJ$2:$AK$412,2,FALSE),"")</f>
        <v/>
      </c>
      <c r="S217" s="18" t="str">
        <f>IFERROR(VLOOKUP($B217,Invoices!$AL$2:$AM$412,2,FALSE),"")</f>
        <v/>
      </c>
      <c r="T217" s="18" t="str">
        <f>IFERROR(VLOOKUP($B217,Invoices!$AN$2:$AO$412,2,FALSE),"")</f>
        <v/>
      </c>
      <c r="U217" s="18" cm="1">
        <f t="array" ref="U217">IFERROR(INDEX(F217:T217, 1, MATCH(TRUE, ISNUMBER(F217:T217), 0)), "0.0")</f>
        <v>0.99</v>
      </c>
    </row>
    <row r="218" spans="1:21" ht="13" x14ac:dyDescent="0.15">
      <c r="A218" s="14" t="s">
        <v>6250</v>
      </c>
      <c r="B218" s="6" t="s">
        <v>664</v>
      </c>
      <c r="C218" s="6" t="s">
        <v>663</v>
      </c>
      <c r="D218" s="6" t="s">
        <v>664</v>
      </c>
      <c r="E218" s="6" t="s">
        <v>663</v>
      </c>
      <c r="F218" s="18" t="str">
        <f>IFERROR(VLOOKUP(B218,Invoices!$L$2:$M$413,2,FALSE),"")</f>
        <v/>
      </c>
      <c r="G218" s="18" t="str">
        <f>IFERROR(VLOOKUP(B218,Invoices!$N$2:$O$412,2,FALSE),"")</f>
        <v/>
      </c>
      <c r="H218" s="18" t="str">
        <f>IFERROR(VLOOKUP($B218,Invoices!$P$2:$Q$412,2,FALSE),"")</f>
        <v/>
      </c>
      <c r="I218" s="18" t="str">
        <f>IFERROR(VLOOKUP($B218,Invoices!$R$2:$S$412,2,FALSE),"")</f>
        <v/>
      </c>
      <c r="J218" s="18" t="str">
        <f>IFERROR(VLOOKUP($B218,Invoices!$T$2:$U$412,2,FALSE),"")</f>
        <v/>
      </c>
      <c r="K218" s="18" t="str">
        <f>IFERROR(VLOOKUP($B218,Invoices!$V$2:$W$412,2,FALSE),"")</f>
        <v/>
      </c>
      <c r="L218" s="18" t="str">
        <f>IFERROR(VLOOKUP($B218,Invoices!$X$2:$Y$412,2,FALSE),"")</f>
        <v/>
      </c>
      <c r="M218" s="18" t="str">
        <f>IFERROR(VLOOKUP($B218,Invoices!$Z$2:$AA$412,2,FALSE),"")</f>
        <v/>
      </c>
      <c r="N218" s="18" t="str">
        <f>IFERROR(VLOOKUP($B218,Invoices!$AB$2:$AC$412,2,FALSE),"")</f>
        <v/>
      </c>
      <c r="O218" s="18" t="str">
        <f>IFERROR(VLOOKUP($B218,Invoices!$AD$2:$AE$412,2,FALSE),"")</f>
        <v/>
      </c>
      <c r="P218" s="18" t="str">
        <f>IFERROR(VLOOKUP($B218,Invoices!$AF$2:$AG$412,2,FALSE),"")</f>
        <v/>
      </c>
      <c r="Q218" s="18" t="str">
        <f>IFERROR(VLOOKUP($B218,Invoices!$AH$2:$AI$412,2,FALSE),"")</f>
        <v/>
      </c>
      <c r="R218" s="18" t="str">
        <f>IFERROR(VLOOKUP($B218,Invoices!$AJ$2:$AK$412,2,FALSE),"")</f>
        <v/>
      </c>
      <c r="S218" s="18" t="str">
        <f>IFERROR(VLOOKUP($B218,Invoices!$AL$2:$AM$412,2,FALSE),"")</f>
        <v/>
      </c>
      <c r="T218" s="18" t="str">
        <f>IFERROR(VLOOKUP($B218,Invoices!$AN$2:$AO$412,2,FALSE),"")</f>
        <v/>
      </c>
      <c r="U218" s="18" t="str" cm="1">
        <f t="array" ref="U218">IFERROR(INDEX(F218:T218, 1, MATCH(TRUE, ISNUMBER(F218:T218), 0)), "0.0")</f>
        <v>0.0</v>
      </c>
    </row>
    <row r="219" spans="1:21" ht="13" x14ac:dyDescent="0.15">
      <c r="A219" s="14" t="s">
        <v>6251</v>
      </c>
      <c r="B219" s="6" t="s">
        <v>1031</v>
      </c>
      <c r="C219" s="6" t="s">
        <v>1032</v>
      </c>
      <c r="D219" s="6" t="s">
        <v>1033</v>
      </c>
      <c r="E219" s="6" t="s">
        <v>1034</v>
      </c>
      <c r="F219" s="18" t="str">
        <f>IFERROR(VLOOKUP(B219,Invoices!$L$2:$M$413,2,FALSE),"")</f>
        <v/>
      </c>
      <c r="G219" s="18" t="str">
        <f>IFERROR(VLOOKUP(B219,Invoices!$N$2:$O$412,2,FALSE),"")</f>
        <v/>
      </c>
      <c r="H219" s="18" t="str">
        <f>IFERROR(VLOOKUP($B219,Invoices!$P$2:$Q$412,2,FALSE),"")</f>
        <v/>
      </c>
      <c r="I219" s="18" t="str">
        <f>IFERROR(VLOOKUP($B219,Invoices!$R$2:$S$412,2,FALSE),"")</f>
        <v/>
      </c>
      <c r="J219" s="18" t="str">
        <f>IFERROR(VLOOKUP($B219,Invoices!$T$2:$U$412,2,FALSE),"")</f>
        <v/>
      </c>
      <c r="K219" s="18">
        <f>IFERROR(VLOOKUP($B219,Invoices!$V$2:$W$412,2,FALSE),"")</f>
        <v>0.99</v>
      </c>
      <c r="L219" s="18" t="str">
        <f>IFERROR(VLOOKUP($B219,Invoices!$X$2:$Y$412,2,FALSE),"")</f>
        <v/>
      </c>
      <c r="M219" s="18" t="str">
        <f>IFERROR(VLOOKUP($B219,Invoices!$Z$2:$AA$412,2,FALSE),"")</f>
        <v/>
      </c>
      <c r="N219" s="18" t="str">
        <f>IFERROR(VLOOKUP($B219,Invoices!$AB$2:$AC$412,2,FALSE),"")</f>
        <v/>
      </c>
      <c r="O219" s="18" t="str">
        <f>IFERROR(VLOOKUP($B219,Invoices!$AD$2:$AE$412,2,FALSE),"")</f>
        <v/>
      </c>
      <c r="P219" s="18" t="str">
        <f>IFERROR(VLOOKUP($B219,Invoices!$AF$2:$AG$412,2,FALSE),"")</f>
        <v/>
      </c>
      <c r="Q219" s="18" t="str">
        <f>IFERROR(VLOOKUP($B219,Invoices!$AH$2:$AI$412,2,FALSE),"")</f>
        <v/>
      </c>
      <c r="R219" s="18" t="str">
        <f>IFERROR(VLOOKUP($B219,Invoices!$AJ$2:$AK$412,2,FALSE),"")</f>
        <v/>
      </c>
      <c r="S219" s="18" t="str">
        <f>IFERROR(VLOOKUP($B219,Invoices!$AL$2:$AM$412,2,FALSE),"")</f>
        <v/>
      </c>
      <c r="T219" s="18" t="str">
        <f>IFERROR(VLOOKUP($B219,Invoices!$AN$2:$AO$412,2,FALSE),"")</f>
        <v/>
      </c>
      <c r="U219" s="18" cm="1">
        <f t="array" ref="U219">IFERROR(INDEX(F219:T219, 1, MATCH(TRUE, ISNUMBER(F219:T219), 0)), "0.0")</f>
        <v>0.99</v>
      </c>
    </row>
    <row r="220" spans="1:21" ht="13" x14ac:dyDescent="0.15">
      <c r="A220" s="14" t="s">
        <v>6252</v>
      </c>
      <c r="B220" s="6" t="s">
        <v>1035</v>
      </c>
      <c r="C220" s="6" t="s">
        <v>1036</v>
      </c>
      <c r="D220" s="6" t="s">
        <v>735</v>
      </c>
      <c r="E220" s="6" t="s">
        <v>736</v>
      </c>
      <c r="F220" s="18" t="str">
        <f>IFERROR(VLOOKUP(B220,Invoices!$L$2:$M$413,2,FALSE),"")</f>
        <v/>
      </c>
      <c r="G220" s="18" t="str">
        <f>IFERROR(VLOOKUP(B220,Invoices!$N$2:$O$412,2,FALSE),"")</f>
        <v/>
      </c>
      <c r="H220" s="18" t="str">
        <f>IFERROR(VLOOKUP($B220,Invoices!$P$2:$Q$412,2,FALSE),"")</f>
        <v/>
      </c>
      <c r="I220" s="18" t="str">
        <f>IFERROR(VLOOKUP($B220,Invoices!$R$2:$S$412,2,FALSE),"")</f>
        <v/>
      </c>
      <c r="J220" s="18" t="str">
        <f>IFERROR(VLOOKUP($B220,Invoices!$T$2:$U$412,2,FALSE),"")</f>
        <v/>
      </c>
      <c r="K220" s="18" t="str">
        <f>IFERROR(VLOOKUP($B220,Invoices!$V$2:$W$412,2,FALSE),"")</f>
        <v/>
      </c>
      <c r="L220" s="18">
        <f>IFERROR(VLOOKUP($B220,Invoices!$X$2:$Y$412,2,FALSE),"")</f>
        <v>0.99</v>
      </c>
      <c r="M220" s="18" t="str">
        <f>IFERROR(VLOOKUP($B220,Invoices!$Z$2:$AA$412,2,FALSE),"")</f>
        <v/>
      </c>
      <c r="N220" s="18" t="str">
        <f>IFERROR(VLOOKUP($B220,Invoices!$AB$2:$AC$412,2,FALSE),"")</f>
        <v/>
      </c>
      <c r="O220" s="18" t="str">
        <f>IFERROR(VLOOKUP($B220,Invoices!$AD$2:$AE$412,2,FALSE),"")</f>
        <v/>
      </c>
      <c r="P220" s="18" t="str">
        <f>IFERROR(VLOOKUP($B220,Invoices!$AF$2:$AG$412,2,FALSE),"")</f>
        <v/>
      </c>
      <c r="Q220" s="18" t="str">
        <f>IFERROR(VLOOKUP($B220,Invoices!$AH$2:$AI$412,2,FALSE),"")</f>
        <v/>
      </c>
      <c r="R220" s="18" t="str">
        <f>IFERROR(VLOOKUP($B220,Invoices!$AJ$2:$AK$412,2,FALSE),"")</f>
        <v/>
      </c>
      <c r="S220" s="18" t="str">
        <f>IFERROR(VLOOKUP($B220,Invoices!$AL$2:$AM$412,2,FALSE),"")</f>
        <v/>
      </c>
      <c r="T220" s="18" t="str">
        <f>IFERROR(VLOOKUP($B220,Invoices!$AN$2:$AO$412,2,FALSE),"")</f>
        <v/>
      </c>
      <c r="U220" s="18" cm="1">
        <f t="array" ref="U220">IFERROR(INDEX(F220:T220, 1, MATCH(TRUE, ISNUMBER(F220:T220), 0)), "0.0")</f>
        <v>0.99</v>
      </c>
    </row>
    <row r="221" spans="1:21" ht="13" x14ac:dyDescent="0.15">
      <c r="A221" s="14" t="s">
        <v>6253</v>
      </c>
      <c r="B221" s="6" t="s">
        <v>1037</v>
      </c>
      <c r="C221" s="6" t="s">
        <v>1038</v>
      </c>
      <c r="D221" s="6" t="s">
        <v>1039</v>
      </c>
      <c r="E221" s="6" t="s">
        <v>1040</v>
      </c>
      <c r="F221" s="18" t="str">
        <f>IFERROR(VLOOKUP(B221,Invoices!$L$2:$M$413,2,FALSE),"")</f>
        <v/>
      </c>
      <c r="G221" s="18" t="str">
        <f>IFERROR(VLOOKUP(B221,Invoices!$N$2:$O$412,2,FALSE),"")</f>
        <v/>
      </c>
      <c r="H221" s="18" t="str">
        <f>IFERROR(VLOOKUP($B221,Invoices!$P$2:$Q$412,2,FALSE),"")</f>
        <v/>
      </c>
      <c r="I221" s="18" t="str">
        <f>IFERROR(VLOOKUP($B221,Invoices!$R$2:$S$412,2,FALSE),"")</f>
        <v/>
      </c>
      <c r="J221" s="18" t="str">
        <f>IFERROR(VLOOKUP($B221,Invoices!$T$2:$U$412,2,FALSE),"")</f>
        <v/>
      </c>
      <c r="K221" s="18" t="str">
        <f>IFERROR(VLOOKUP($B221,Invoices!$V$2:$W$412,2,FALSE),"")</f>
        <v/>
      </c>
      <c r="L221" s="18" t="str">
        <f>IFERROR(VLOOKUP($B221,Invoices!$X$2:$Y$412,2,FALSE),"")</f>
        <v/>
      </c>
      <c r="M221" s="18" t="str">
        <f>IFERROR(VLOOKUP($B221,Invoices!$Z$2:$AA$412,2,FALSE),"")</f>
        <v/>
      </c>
      <c r="N221" s="18" t="str">
        <f>IFERROR(VLOOKUP($B221,Invoices!$AB$2:$AC$412,2,FALSE),"")</f>
        <v/>
      </c>
      <c r="O221" s="18" t="str">
        <f>IFERROR(VLOOKUP($B221,Invoices!$AD$2:$AE$412,2,FALSE),"")</f>
        <v/>
      </c>
      <c r="P221" s="18" t="str">
        <f>IFERROR(VLOOKUP($B221,Invoices!$AF$2:$AG$412,2,FALSE),"")</f>
        <v/>
      </c>
      <c r="Q221" s="18" t="str">
        <f>IFERROR(VLOOKUP($B221,Invoices!$AH$2:$AI$412,2,FALSE),"")</f>
        <v/>
      </c>
      <c r="R221" s="18" t="str">
        <f>IFERROR(VLOOKUP($B221,Invoices!$AJ$2:$AK$412,2,FALSE),"")</f>
        <v/>
      </c>
      <c r="S221" s="18" t="str">
        <f>IFERROR(VLOOKUP($B221,Invoices!$AL$2:$AM$412,2,FALSE),"")</f>
        <v/>
      </c>
      <c r="T221" s="18" t="str">
        <f>IFERROR(VLOOKUP($B221,Invoices!$AN$2:$AO$412,2,FALSE),"")</f>
        <v/>
      </c>
      <c r="U221" s="18" t="str" cm="1">
        <f t="array" ref="U221">IFERROR(INDEX(F221:T221, 1, MATCH(TRUE, ISNUMBER(F221:T221), 0)), "0.0")</f>
        <v>0.0</v>
      </c>
    </row>
    <row r="222" spans="1:21" ht="13" x14ac:dyDescent="0.15">
      <c r="A222" s="14" t="s">
        <v>6254</v>
      </c>
      <c r="B222" s="6" t="s">
        <v>1041</v>
      </c>
      <c r="D222" s="6" t="s">
        <v>1042</v>
      </c>
      <c r="E222" s="6" t="s">
        <v>1043</v>
      </c>
      <c r="F222" s="18" t="str">
        <f>IFERROR(VLOOKUP(B222,Invoices!$L$2:$M$413,2,FALSE),"")</f>
        <v/>
      </c>
      <c r="G222" s="18" t="str">
        <f>IFERROR(VLOOKUP(B222,Invoices!$N$2:$O$412,2,FALSE),"")</f>
        <v/>
      </c>
      <c r="H222" s="18" t="str">
        <f>IFERROR(VLOOKUP($B222,Invoices!$P$2:$Q$412,2,FALSE),"")</f>
        <v/>
      </c>
      <c r="I222" s="18">
        <f>IFERROR(VLOOKUP($B222,Invoices!$R$2:$S$412,2,FALSE),"")</f>
        <v>0.99</v>
      </c>
      <c r="J222" s="18" t="str">
        <f>IFERROR(VLOOKUP($B222,Invoices!$T$2:$U$412,2,FALSE),"")</f>
        <v/>
      </c>
      <c r="K222" s="18" t="str">
        <f>IFERROR(VLOOKUP($B222,Invoices!$V$2:$W$412,2,FALSE),"")</f>
        <v/>
      </c>
      <c r="L222" s="18" t="str">
        <f>IFERROR(VLOOKUP($B222,Invoices!$X$2:$Y$412,2,FALSE),"")</f>
        <v/>
      </c>
      <c r="M222" s="18" t="str">
        <f>IFERROR(VLOOKUP($B222,Invoices!$Z$2:$AA$412,2,FALSE),"")</f>
        <v/>
      </c>
      <c r="N222" s="18" t="str">
        <f>IFERROR(VLOOKUP($B222,Invoices!$AB$2:$AC$412,2,FALSE),"")</f>
        <v/>
      </c>
      <c r="O222" s="18" t="str">
        <f>IFERROR(VLOOKUP($B222,Invoices!$AD$2:$AE$412,2,FALSE),"")</f>
        <v/>
      </c>
      <c r="P222" s="18" t="str">
        <f>IFERROR(VLOOKUP($B222,Invoices!$AF$2:$AG$412,2,FALSE),"")</f>
        <v/>
      </c>
      <c r="Q222" s="18" t="str">
        <f>IFERROR(VLOOKUP($B222,Invoices!$AH$2:$AI$412,2,FALSE),"")</f>
        <v/>
      </c>
      <c r="R222" s="18" t="str">
        <f>IFERROR(VLOOKUP($B222,Invoices!$AJ$2:$AK$412,2,FALSE),"")</f>
        <v/>
      </c>
      <c r="S222" s="18" t="str">
        <f>IFERROR(VLOOKUP($B222,Invoices!$AL$2:$AM$412,2,FALSE),"")</f>
        <v/>
      </c>
      <c r="T222" s="18" t="str">
        <f>IFERROR(VLOOKUP($B222,Invoices!$AN$2:$AO$412,2,FALSE),"")</f>
        <v/>
      </c>
      <c r="U222" s="18" cm="1">
        <f t="array" ref="U222">IFERROR(INDEX(F222:T222, 1, MATCH(TRUE, ISNUMBER(F222:T222), 0)), "0.0")</f>
        <v>0.99</v>
      </c>
    </row>
    <row r="223" spans="1:21" ht="13" x14ac:dyDescent="0.15">
      <c r="A223" s="14" t="s">
        <v>6255</v>
      </c>
      <c r="B223" s="6" t="s">
        <v>1044</v>
      </c>
      <c r="D223" s="6" t="s">
        <v>818</v>
      </c>
      <c r="E223" s="6" t="s">
        <v>819</v>
      </c>
      <c r="F223" s="18" t="str">
        <f>IFERROR(VLOOKUP(B223,Invoices!$L$2:$M$413,2,FALSE),"")</f>
        <v/>
      </c>
      <c r="G223" s="18" t="str">
        <f>IFERROR(VLOOKUP(B223,Invoices!$N$2:$O$412,2,FALSE),"")</f>
        <v/>
      </c>
      <c r="H223" s="18" t="str">
        <f>IFERROR(VLOOKUP($B223,Invoices!$P$2:$Q$412,2,FALSE),"")</f>
        <v/>
      </c>
      <c r="I223" s="18" t="str">
        <f>IFERROR(VLOOKUP($B223,Invoices!$R$2:$S$412,2,FALSE),"")</f>
        <v/>
      </c>
      <c r="J223" s="18" t="str">
        <f>IFERROR(VLOOKUP($B223,Invoices!$T$2:$U$412,2,FALSE),"")</f>
        <v/>
      </c>
      <c r="K223" s="18" t="str">
        <f>IFERROR(VLOOKUP($B223,Invoices!$V$2:$W$412,2,FALSE),"")</f>
        <v/>
      </c>
      <c r="L223" s="18" t="str">
        <f>IFERROR(VLOOKUP($B223,Invoices!$X$2:$Y$412,2,FALSE),"")</f>
        <v/>
      </c>
      <c r="M223" s="18" t="str">
        <f>IFERROR(VLOOKUP($B223,Invoices!$Z$2:$AA$412,2,FALSE),"")</f>
        <v/>
      </c>
      <c r="N223" s="18" t="str">
        <f>IFERROR(VLOOKUP($B223,Invoices!$AB$2:$AC$412,2,FALSE),"")</f>
        <v/>
      </c>
      <c r="O223" s="18" t="str">
        <f>IFERROR(VLOOKUP($B223,Invoices!$AD$2:$AE$412,2,FALSE),"")</f>
        <v/>
      </c>
      <c r="P223" s="18" t="str">
        <f>IFERROR(VLOOKUP($B223,Invoices!$AF$2:$AG$412,2,FALSE),"")</f>
        <v/>
      </c>
      <c r="Q223" s="18" t="str">
        <f>IFERROR(VLOOKUP($B223,Invoices!$AH$2:$AI$412,2,FALSE),"")</f>
        <v/>
      </c>
      <c r="R223" s="18" t="str">
        <f>IFERROR(VLOOKUP($B223,Invoices!$AJ$2:$AK$412,2,FALSE),"")</f>
        <v/>
      </c>
      <c r="S223" s="18" t="str">
        <f>IFERROR(VLOOKUP($B223,Invoices!$AL$2:$AM$412,2,FALSE),"")</f>
        <v/>
      </c>
      <c r="T223" s="18" t="str">
        <f>IFERROR(VLOOKUP($B223,Invoices!$AN$2:$AO$412,2,FALSE),"")</f>
        <v/>
      </c>
      <c r="U223" s="18" t="str" cm="1">
        <f t="array" ref="U223">IFERROR(INDEX(F223:T223, 1, MATCH(TRUE, ISNUMBER(F223:T223), 0)), "0.0")</f>
        <v>0.0</v>
      </c>
    </row>
    <row r="224" spans="1:21" ht="13" x14ac:dyDescent="0.15">
      <c r="A224" s="14" t="s">
        <v>6256</v>
      </c>
      <c r="B224" s="6" t="s">
        <v>1045</v>
      </c>
      <c r="C224" s="6" t="s">
        <v>1046</v>
      </c>
      <c r="D224" s="6" t="s">
        <v>1047</v>
      </c>
      <c r="E224" s="6" t="s">
        <v>1046</v>
      </c>
      <c r="F224" s="18" t="str">
        <f>IFERROR(VLOOKUP(B224,Invoices!$L$2:$M$413,2,FALSE),"")</f>
        <v/>
      </c>
      <c r="G224" s="18" t="str">
        <f>IFERROR(VLOOKUP(B224,Invoices!$N$2:$O$412,2,FALSE),"")</f>
        <v/>
      </c>
      <c r="H224" s="18" t="str">
        <f>IFERROR(VLOOKUP($B224,Invoices!$P$2:$Q$412,2,FALSE),"")</f>
        <v/>
      </c>
      <c r="I224" s="18" t="str">
        <f>IFERROR(VLOOKUP($B224,Invoices!$R$2:$S$412,2,FALSE),"")</f>
        <v/>
      </c>
      <c r="J224" s="18" t="str">
        <f>IFERROR(VLOOKUP($B224,Invoices!$T$2:$U$412,2,FALSE),"")</f>
        <v/>
      </c>
      <c r="K224" s="18" t="str">
        <f>IFERROR(VLOOKUP($B224,Invoices!$V$2:$W$412,2,FALSE),"")</f>
        <v/>
      </c>
      <c r="L224" s="18" t="str">
        <f>IFERROR(VLOOKUP($B224,Invoices!$X$2:$Y$412,2,FALSE),"")</f>
        <v/>
      </c>
      <c r="M224" s="18" t="str">
        <f>IFERROR(VLOOKUP($B224,Invoices!$Z$2:$AA$412,2,FALSE),"")</f>
        <v/>
      </c>
      <c r="N224" s="18" t="str">
        <f>IFERROR(VLOOKUP($B224,Invoices!$AB$2:$AC$412,2,FALSE),"")</f>
        <v/>
      </c>
      <c r="O224" s="18" t="str">
        <f>IFERROR(VLOOKUP($B224,Invoices!$AD$2:$AE$412,2,FALSE),"")</f>
        <v/>
      </c>
      <c r="P224" s="18" t="str">
        <f>IFERROR(VLOOKUP($B224,Invoices!$AF$2:$AG$412,2,FALSE),"")</f>
        <v/>
      </c>
      <c r="Q224" s="18" t="str">
        <f>IFERROR(VLOOKUP($B224,Invoices!$AH$2:$AI$412,2,FALSE),"")</f>
        <v/>
      </c>
      <c r="R224" s="18" t="str">
        <f>IFERROR(VLOOKUP($B224,Invoices!$AJ$2:$AK$412,2,FALSE),"")</f>
        <v/>
      </c>
      <c r="S224" s="18" t="str">
        <f>IFERROR(VLOOKUP($B224,Invoices!$AL$2:$AM$412,2,FALSE),"")</f>
        <v/>
      </c>
      <c r="T224" s="18" t="str">
        <f>IFERROR(VLOOKUP($B224,Invoices!$AN$2:$AO$412,2,FALSE),"")</f>
        <v/>
      </c>
      <c r="U224" s="18" t="str" cm="1">
        <f t="array" ref="U224">IFERROR(INDEX(F224:T224, 1, MATCH(TRUE, ISNUMBER(F224:T224), 0)), "0.0")</f>
        <v>0.0</v>
      </c>
    </row>
    <row r="225" spans="1:21" ht="13" x14ac:dyDescent="0.15">
      <c r="A225" s="14" t="s">
        <v>6257</v>
      </c>
      <c r="B225" s="6" t="s">
        <v>1048</v>
      </c>
      <c r="C225" s="6" t="s">
        <v>850</v>
      </c>
      <c r="D225" s="6" t="s">
        <v>851</v>
      </c>
      <c r="E225" s="6" t="s">
        <v>850</v>
      </c>
      <c r="F225" s="18">
        <f>IFERROR(VLOOKUP(B225,Invoices!$L$2:$M$413,2,FALSE),"")</f>
        <v>0.99</v>
      </c>
      <c r="G225" s="18" t="str">
        <f>IFERROR(VLOOKUP(B225,Invoices!$N$2:$O$412,2,FALSE),"")</f>
        <v/>
      </c>
      <c r="H225" s="18" t="str">
        <f>IFERROR(VLOOKUP($B225,Invoices!$P$2:$Q$412,2,FALSE),"")</f>
        <v/>
      </c>
      <c r="I225" s="18" t="str">
        <f>IFERROR(VLOOKUP($B225,Invoices!$R$2:$S$412,2,FALSE),"")</f>
        <v/>
      </c>
      <c r="J225" s="18" t="str">
        <f>IFERROR(VLOOKUP($B225,Invoices!$T$2:$U$412,2,FALSE),"")</f>
        <v/>
      </c>
      <c r="K225" s="18" t="str">
        <f>IFERROR(VLOOKUP($B225,Invoices!$V$2:$W$412,2,FALSE),"")</f>
        <v/>
      </c>
      <c r="L225" s="18" t="str">
        <f>IFERROR(VLOOKUP($B225,Invoices!$X$2:$Y$412,2,FALSE),"")</f>
        <v/>
      </c>
      <c r="M225" s="18" t="str">
        <f>IFERROR(VLOOKUP($B225,Invoices!$Z$2:$AA$412,2,FALSE),"")</f>
        <v/>
      </c>
      <c r="N225" s="18" t="str">
        <f>IFERROR(VLOOKUP($B225,Invoices!$AB$2:$AC$412,2,FALSE),"")</f>
        <v/>
      </c>
      <c r="O225" s="18" t="str">
        <f>IFERROR(VLOOKUP($B225,Invoices!$AD$2:$AE$412,2,FALSE),"")</f>
        <v/>
      </c>
      <c r="P225" s="18" t="str">
        <f>IFERROR(VLOOKUP($B225,Invoices!$AF$2:$AG$412,2,FALSE),"")</f>
        <v/>
      </c>
      <c r="Q225" s="18" t="str">
        <f>IFERROR(VLOOKUP($B225,Invoices!$AH$2:$AI$412,2,FALSE),"")</f>
        <v/>
      </c>
      <c r="R225" s="18" t="str">
        <f>IFERROR(VLOOKUP($B225,Invoices!$AJ$2:$AK$412,2,FALSE),"")</f>
        <v/>
      </c>
      <c r="S225" s="18" t="str">
        <f>IFERROR(VLOOKUP($B225,Invoices!$AL$2:$AM$412,2,FALSE),"")</f>
        <v/>
      </c>
      <c r="T225" s="18" t="str">
        <f>IFERROR(VLOOKUP($B225,Invoices!$AN$2:$AO$412,2,FALSE),"")</f>
        <v/>
      </c>
      <c r="U225" s="18" cm="1">
        <f t="array" ref="U225">IFERROR(INDEX(F225:T225, 1, MATCH(TRUE, ISNUMBER(F225:T225), 0)), "0.0")</f>
        <v>0.99</v>
      </c>
    </row>
    <row r="226" spans="1:21" ht="13" x14ac:dyDescent="0.15">
      <c r="A226" s="14" t="s">
        <v>6258</v>
      </c>
      <c r="B226" s="6" t="s">
        <v>1049</v>
      </c>
      <c r="C226" s="6" t="s">
        <v>585</v>
      </c>
      <c r="D226" s="6" t="s">
        <v>587</v>
      </c>
      <c r="E226" s="6" t="s">
        <v>587</v>
      </c>
      <c r="F226" s="18" t="str">
        <f>IFERROR(VLOOKUP(B226,Invoices!$L$2:$M$413,2,FALSE),"")</f>
        <v/>
      </c>
      <c r="G226" s="18" t="str">
        <f>IFERROR(VLOOKUP(B226,Invoices!$N$2:$O$412,2,FALSE),"")</f>
        <v/>
      </c>
      <c r="H226" s="18" t="str">
        <f>IFERROR(VLOOKUP($B226,Invoices!$P$2:$Q$412,2,FALSE),"")</f>
        <v/>
      </c>
      <c r="I226" s="18" t="str">
        <f>IFERROR(VLOOKUP($B226,Invoices!$R$2:$S$412,2,FALSE),"")</f>
        <v/>
      </c>
      <c r="J226" s="18" t="str">
        <f>IFERROR(VLOOKUP($B226,Invoices!$T$2:$U$412,2,FALSE),"")</f>
        <v/>
      </c>
      <c r="K226" s="18" t="str">
        <f>IFERROR(VLOOKUP($B226,Invoices!$V$2:$W$412,2,FALSE),"")</f>
        <v/>
      </c>
      <c r="L226" s="18" t="str">
        <f>IFERROR(VLOOKUP($B226,Invoices!$X$2:$Y$412,2,FALSE),"")</f>
        <v/>
      </c>
      <c r="M226" s="18" t="str">
        <f>IFERROR(VLOOKUP($B226,Invoices!$Z$2:$AA$412,2,FALSE),"")</f>
        <v/>
      </c>
      <c r="N226" s="18" t="str">
        <f>IFERROR(VLOOKUP($B226,Invoices!$AB$2:$AC$412,2,FALSE),"")</f>
        <v/>
      </c>
      <c r="O226" s="18" t="str">
        <f>IFERROR(VLOOKUP($B226,Invoices!$AD$2:$AE$412,2,FALSE),"")</f>
        <v/>
      </c>
      <c r="P226" s="18" t="str">
        <f>IFERROR(VLOOKUP($B226,Invoices!$AF$2:$AG$412,2,FALSE),"")</f>
        <v/>
      </c>
      <c r="Q226" s="18" t="str">
        <f>IFERROR(VLOOKUP($B226,Invoices!$AH$2:$AI$412,2,FALSE),"")</f>
        <v/>
      </c>
      <c r="R226" s="18" t="str">
        <f>IFERROR(VLOOKUP($B226,Invoices!$AJ$2:$AK$412,2,FALSE),"")</f>
        <v/>
      </c>
      <c r="S226" s="18" t="str">
        <f>IFERROR(VLOOKUP($B226,Invoices!$AL$2:$AM$412,2,FALSE),"")</f>
        <v/>
      </c>
      <c r="T226" s="18" t="str">
        <f>IFERROR(VLOOKUP($B226,Invoices!$AN$2:$AO$412,2,FALSE),"")</f>
        <v/>
      </c>
      <c r="U226" s="18" t="str" cm="1">
        <f t="array" ref="U226">IFERROR(INDEX(F226:T226, 1, MATCH(TRUE, ISNUMBER(F226:T226), 0)), "0.0")</f>
        <v>0.0</v>
      </c>
    </row>
    <row r="227" spans="1:21" ht="13" x14ac:dyDescent="0.15">
      <c r="A227" s="14" t="s">
        <v>6259</v>
      </c>
      <c r="B227" s="6" t="s">
        <v>1050</v>
      </c>
      <c r="C227" s="6" t="s">
        <v>1019</v>
      </c>
      <c r="D227" s="6" t="s">
        <v>1051</v>
      </c>
      <c r="E227" s="6" t="s">
        <v>1021</v>
      </c>
      <c r="F227" s="18" t="str">
        <f>IFERROR(VLOOKUP(B227,Invoices!$L$2:$M$413,2,FALSE),"")</f>
        <v/>
      </c>
      <c r="G227" s="18" t="str">
        <f>IFERROR(VLOOKUP(B227,Invoices!$N$2:$O$412,2,FALSE),"")</f>
        <v/>
      </c>
      <c r="H227" s="18">
        <f>IFERROR(VLOOKUP($B227,Invoices!$P$2:$Q$412,2,FALSE),"")</f>
        <v>0.99</v>
      </c>
      <c r="I227" s="18" t="str">
        <f>IFERROR(VLOOKUP($B227,Invoices!$R$2:$S$412,2,FALSE),"")</f>
        <v/>
      </c>
      <c r="J227" s="18" t="str">
        <f>IFERROR(VLOOKUP($B227,Invoices!$T$2:$U$412,2,FALSE),"")</f>
        <v/>
      </c>
      <c r="K227" s="18" t="str">
        <f>IFERROR(VLOOKUP($B227,Invoices!$V$2:$W$412,2,FALSE),"")</f>
        <v/>
      </c>
      <c r="L227" s="18" t="str">
        <f>IFERROR(VLOOKUP($B227,Invoices!$X$2:$Y$412,2,FALSE),"")</f>
        <v/>
      </c>
      <c r="M227" s="18" t="str">
        <f>IFERROR(VLOOKUP($B227,Invoices!$Z$2:$AA$412,2,FALSE),"")</f>
        <v/>
      </c>
      <c r="N227" s="18" t="str">
        <f>IFERROR(VLOOKUP($B227,Invoices!$AB$2:$AC$412,2,FALSE),"")</f>
        <v/>
      </c>
      <c r="O227" s="18" t="str">
        <f>IFERROR(VLOOKUP($B227,Invoices!$AD$2:$AE$412,2,FALSE),"")</f>
        <v/>
      </c>
      <c r="P227" s="18" t="str">
        <f>IFERROR(VLOOKUP($B227,Invoices!$AF$2:$AG$412,2,FALSE),"")</f>
        <v/>
      </c>
      <c r="Q227" s="18" t="str">
        <f>IFERROR(VLOOKUP($B227,Invoices!$AH$2:$AI$412,2,FALSE),"")</f>
        <v/>
      </c>
      <c r="R227" s="18" t="str">
        <f>IFERROR(VLOOKUP($B227,Invoices!$AJ$2:$AK$412,2,FALSE),"")</f>
        <v/>
      </c>
      <c r="S227" s="18" t="str">
        <f>IFERROR(VLOOKUP($B227,Invoices!$AL$2:$AM$412,2,FALSE),"")</f>
        <v/>
      </c>
      <c r="T227" s="18" t="str">
        <f>IFERROR(VLOOKUP($B227,Invoices!$AN$2:$AO$412,2,FALSE),"")</f>
        <v/>
      </c>
      <c r="U227" s="18" cm="1">
        <f t="array" ref="U227">IFERROR(INDEX(F227:T227, 1, MATCH(TRUE, ISNUMBER(F227:T227), 0)), "0.0")</f>
        <v>0.99</v>
      </c>
    </row>
    <row r="228" spans="1:21" ht="13" x14ac:dyDescent="0.15">
      <c r="A228" s="14" t="s">
        <v>6260</v>
      </c>
      <c r="B228" s="6" t="s">
        <v>1052</v>
      </c>
      <c r="C228" s="6" t="s">
        <v>1053</v>
      </c>
      <c r="D228" s="6" t="s">
        <v>725</v>
      </c>
      <c r="E228" s="6" t="s">
        <v>726</v>
      </c>
      <c r="F228" s="18" t="str">
        <f>IFERROR(VLOOKUP(B228,Invoices!$L$2:$M$413,2,FALSE),"")</f>
        <v/>
      </c>
      <c r="G228" s="18" t="str">
        <f>IFERROR(VLOOKUP(B228,Invoices!$N$2:$O$412,2,FALSE),"")</f>
        <v/>
      </c>
      <c r="H228" s="18" t="str">
        <f>IFERROR(VLOOKUP($B228,Invoices!$P$2:$Q$412,2,FALSE),"")</f>
        <v/>
      </c>
      <c r="I228" s="18" t="str">
        <f>IFERROR(VLOOKUP($B228,Invoices!$R$2:$S$412,2,FALSE),"")</f>
        <v/>
      </c>
      <c r="J228" s="18" t="str">
        <f>IFERROR(VLOOKUP($B228,Invoices!$T$2:$U$412,2,FALSE),"")</f>
        <v/>
      </c>
      <c r="K228" s="18" t="str">
        <f>IFERROR(VLOOKUP($B228,Invoices!$V$2:$W$412,2,FALSE),"")</f>
        <v/>
      </c>
      <c r="L228" s="18" t="str">
        <f>IFERROR(VLOOKUP($B228,Invoices!$X$2:$Y$412,2,FALSE),"")</f>
        <v/>
      </c>
      <c r="M228" s="18" t="str">
        <f>IFERROR(VLOOKUP($B228,Invoices!$Z$2:$AA$412,2,FALSE),"")</f>
        <v/>
      </c>
      <c r="N228" s="18" t="str">
        <f>IFERROR(VLOOKUP($B228,Invoices!$AB$2:$AC$412,2,FALSE),"")</f>
        <v/>
      </c>
      <c r="O228" s="18" t="str">
        <f>IFERROR(VLOOKUP($B228,Invoices!$AD$2:$AE$412,2,FALSE),"")</f>
        <v/>
      </c>
      <c r="P228" s="18" t="str">
        <f>IFERROR(VLOOKUP($B228,Invoices!$AF$2:$AG$412,2,FALSE),"")</f>
        <v/>
      </c>
      <c r="Q228" s="18" t="str">
        <f>IFERROR(VLOOKUP($B228,Invoices!$AH$2:$AI$412,2,FALSE),"")</f>
        <v/>
      </c>
      <c r="R228" s="18" t="str">
        <f>IFERROR(VLOOKUP($B228,Invoices!$AJ$2:$AK$412,2,FALSE),"")</f>
        <v/>
      </c>
      <c r="S228" s="18" t="str">
        <f>IFERROR(VLOOKUP($B228,Invoices!$AL$2:$AM$412,2,FALSE),"")</f>
        <v/>
      </c>
      <c r="T228" s="18" t="str">
        <f>IFERROR(VLOOKUP($B228,Invoices!$AN$2:$AO$412,2,FALSE),"")</f>
        <v/>
      </c>
      <c r="U228" s="18" t="str" cm="1">
        <f t="array" ref="U228">IFERROR(INDEX(F228:T228, 1, MATCH(TRUE, ISNUMBER(F228:T228), 0)), "0.0")</f>
        <v>0.0</v>
      </c>
    </row>
    <row r="229" spans="1:21" ht="13" x14ac:dyDescent="0.15">
      <c r="A229" s="14" t="s">
        <v>6261</v>
      </c>
      <c r="B229" s="6" t="s">
        <v>1054</v>
      </c>
      <c r="D229" s="6" t="s">
        <v>931</v>
      </c>
      <c r="E229" s="6" t="s">
        <v>932</v>
      </c>
      <c r="F229" s="18" t="str">
        <f>IFERROR(VLOOKUP(B229,Invoices!$L$2:$M$413,2,FALSE),"")</f>
        <v/>
      </c>
      <c r="G229" s="18" t="str">
        <f>IFERROR(VLOOKUP(B229,Invoices!$N$2:$O$412,2,FALSE),"")</f>
        <v/>
      </c>
      <c r="H229" s="18" t="str">
        <f>IFERROR(VLOOKUP($B229,Invoices!$P$2:$Q$412,2,FALSE),"")</f>
        <v/>
      </c>
      <c r="I229" s="18">
        <f>IFERROR(VLOOKUP($B229,Invoices!$R$2:$S$412,2,FALSE),"")</f>
        <v>0.99</v>
      </c>
      <c r="J229" s="18" t="str">
        <f>IFERROR(VLOOKUP($B229,Invoices!$T$2:$U$412,2,FALSE),"")</f>
        <v/>
      </c>
      <c r="K229" s="18" t="str">
        <f>IFERROR(VLOOKUP($B229,Invoices!$V$2:$W$412,2,FALSE),"")</f>
        <v/>
      </c>
      <c r="L229" s="18" t="str">
        <f>IFERROR(VLOOKUP($B229,Invoices!$X$2:$Y$412,2,FALSE),"")</f>
        <v/>
      </c>
      <c r="M229" s="18" t="str">
        <f>IFERROR(VLOOKUP($B229,Invoices!$Z$2:$AA$412,2,FALSE),"")</f>
        <v/>
      </c>
      <c r="N229" s="18" t="str">
        <f>IFERROR(VLOOKUP($B229,Invoices!$AB$2:$AC$412,2,FALSE),"")</f>
        <v/>
      </c>
      <c r="O229" s="18" t="str">
        <f>IFERROR(VLOOKUP($B229,Invoices!$AD$2:$AE$412,2,FALSE),"")</f>
        <v/>
      </c>
      <c r="P229" s="18" t="str">
        <f>IFERROR(VLOOKUP($B229,Invoices!$AF$2:$AG$412,2,FALSE),"")</f>
        <v/>
      </c>
      <c r="Q229" s="18" t="str">
        <f>IFERROR(VLOOKUP($B229,Invoices!$AH$2:$AI$412,2,FALSE),"")</f>
        <v/>
      </c>
      <c r="R229" s="18" t="str">
        <f>IFERROR(VLOOKUP($B229,Invoices!$AJ$2:$AK$412,2,FALSE),"")</f>
        <v/>
      </c>
      <c r="S229" s="18" t="str">
        <f>IFERROR(VLOOKUP($B229,Invoices!$AL$2:$AM$412,2,FALSE),"")</f>
        <v/>
      </c>
      <c r="T229" s="18" t="str">
        <f>IFERROR(VLOOKUP($B229,Invoices!$AN$2:$AO$412,2,FALSE),"")</f>
        <v/>
      </c>
      <c r="U229" s="18" cm="1">
        <f t="array" ref="U229">IFERROR(INDEX(F229:T229, 1, MATCH(TRUE, ISNUMBER(F229:T229), 0)), "0.0")</f>
        <v>0.99</v>
      </c>
    </row>
    <row r="230" spans="1:21" ht="13" x14ac:dyDescent="0.15">
      <c r="A230" s="14" t="s">
        <v>6262</v>
      </c>
      <c r="B230" s="6" t="s">
        <v>1055</v>
      </c>
      <c r="C230" s="6" t="s">
        <v>1056</v>
      </c>
      <c r="D230" s="6" t="s">
        <v>770</v>
      </c>
      <c r="E230" s="6" t="s">
        <v>771</v>
      </c>
      <c r="F230" s="18" t="str">
        <f>IFERROR(VLOOKUP(B230,Invoices!$L$2:$M$413,2,FALSE),"")</f>
        <v/>
      </c>
      <c r="G230" s="18" t="str">
        <f>IFERROR(VLOOKUP(B230,Invoices!$N$2:$O$412,2,FALSE),"")</f>
        <v/>
      </c>
      <c r="H230" s="18" t="str">
        <f>IFERROR(VLOOKUP($B230,Invoices!$P$2:$Q$412,2,FALSE),"")</f>
        <v/>
      </c>
      <c r="I230" s="18" t="str">
        <f>IFERROR(VLOOKUP($B230,Invoices!$R$2:$S$412,2,FALSE),"")</f>
        <v/>
      </c>
      <c r="J230" s="18" t="str">
        <f>IFERROR(VLOOKUP($B230,Invoices!$T$2:$U$412,2,FALSE),"")</f>
        <v/>
      </c>
      <c r="K230" s="18" t="str">
        <f>IFERROR(VLOOKUP($B230,Invoices!$V$2:$W$412,2,FALSE),"")</f>
        <v/>
      </c>
      <c r="L230" s="18" t="str">
        <f>IFERROR(VLOOKUP($B230,Invoices!$X$2:$Y$412,2,FALSE),"")</f>
        <v/>
      </c>
      <c r="M230" s="18" t="str">
        <f>IFERROR(VLOOKUP($B230,Invoices!$Z$2:$AA$412,2,FALSE),"")</f>
        <v/>
      </c>
      <c r="N230" s="18" t="str">
        <f>IFERROR(VLOOKUP($B230,Invoices!$AB$2:$AC$412,2,FALSE),"")</f>
        <v/>
      </c>
      <c r="O230" s="18" t="str">
        <f>IFERROR(VLOOKUP($B230,Invoices!$AD$2:$AE$412,2,FALSE),"")</f>
        <v/>
      </c>
      <c r="P230" s="18" t="str">
        <f>IFERROR(VLOOKUP($B230,Invoices!$AF$2:$AG$412,2,FALSE),"")</f>
        <v/>
      </c>
      <c r="Q230" s="18">
        <f>IFERROR(VLOOKUP($B230,Invoices!$AH$2:$AI$412,2,FALSE),"")</f>
        <v>0.99</v>
      </c>
      <c r="R230" s="18" t="str">
        <f>IFERROR(VLOOKUP($B230,Invoices!$AJ$2:$AK$412,2,FALSE),"")</f>
        <v/>
      </c>
      <c r="S230" s="18" t="str">
        <f>IFERROR(VLOOKUP($B230,Invoices!$AL$2:$AM$412,2,FALSE),"")</f>
        <v/>
      </c>
      <c r="T230" s="18" t="str">
        <f>IFERROR(VLOOKUP($B230,Invoices!$AN$2:$AO$412,2,FALSE),"")</f>
        <v/>
      </c>
      <c r="U230" s="18" cm="1">
        <f t="array" ref="U230">IFERROR(INDEX(F230:T230, 1, MATCH(TRUE, ISNUMBER(F230:T230), 0)), "0.0")</f>
        <v>0.99</v>
      </c>
    </row>
    <row r="231" spans="1:21" ht="13" x14ac:dyDescent="0.15">
      <c r="A231" s="14" t="s">
        <v>6263</v>
      </c>
      <c r="B231" s="6" t="s">
        <v>1057</v>
      </c>
      <c r="C231" s="6" t="s">
        <v>742</v>
      </c>
      <c r="D231" s="6" t="s">
        <v>783</v>
      </c>
      <c r="E231" s="6" t="s">
        <v>742</v>
      </c>
      <c r="F231" s="18" t="str">
        <f>IFERROR(VLOOKUP(B231,Invoices!$L$2:$M$413,2,FALSE),"")</f>
        <v/>
      </c>
      <c r="G231" s="18" t="str">
        <f>IFERROR(VLOOKUP(B231,Invoices!$N$2:$O$412,2,FALSE),"")</f>
        <v/>
      </c>
      <c r="H231" s="18" t="str">
        <f>IFERROR(VLOOKUP($B231,Invoices!$P$2:$Q$412,2,FALSE),"")</f>
        <v/>
      </c>
      <c r="I231" s="18" t="str">
        <f>IFERROR(VLOOKUP($B231,Invoices!$R$2:$S$412,2,FALSE),"")</f>
        <v/>
      </c>
      <c r="J231" s="18" t="str">
        <f>IFERROR(VLOOKUP($B231,Invoices!$T$2:$U$412,2,FALSE),"")</f>
        <v/>
      </c>
      <c r="K231" s="18" t="str">
        <f>IFERROR(VLOOKUP($B231,Invoices!$V$2:$W$412,2,FALSE),"")</f>
        <v/>
      </c>
      <c r="L231" s="18" t="str">
        <f>IFERROR(VLOOKUP($B231,Invoices!$X$2:$Y$412,2,FALSE),"")</f>
        <v/>
      </c>
      <c r="M231" s="18" t="str">
        <f>IFERROR(VLOOKUP($B231,Invoices!$Z$2:$AA$412,2,FALSE),"")</f>
        <v/>
      </c>
      <c r="N231" s="18" t="str">
        <f>IFERROR(VLOOKUP($B231,Invoices!$AB$2:$AC$412,2,FALSE),"")</f>
        <v/>
      </c>
      <c r="O231" s="18" t="str">
        <f>IFERROR(VLOOKUP($B231,Invoices!$AD$2:$AE$412,2,FALSE),"")</f>
        <v/>
      </c>
      <c r="P231" s="18" t="str">
        <f>IFERROR(VLOOKUP($B231,Invoices!$AF$2:$AG$412,2,FALSE),"")</f>
        <v/>
      </c>
      <c r="Q231" s="18" t="str">
        <f>IFERROR(VLOOKUP($B231,Invoices!$AH$2:$AI$412,2,FALSE),"")</f>
        <v/>
      </c>
      <c r="R231" s="18" t="str">
        <f>IFERROR(VLOOKUP($B231,Invoices!$AJ$2:$AK$412,2,FALSE),"")</f>
        <v/>
      </c>
      <c r="S231" s="18" t="str">
        <f>IFERROR(VLOOKUP($B231,Invoices!$AL$2:$AM$412,2,FALSE),"")</f>
        <v/>
      </c>
      <c r="T231" s="18" t="str">
        <f>IFERROR(VLOOKUP($B231,Invoices!$AN$2:$AO$412,2,FALSE),"")</f>
        <v/>
      </c>
      <c r="U231" s="18" t="str" cm="1">
        <f t="array" ref="U231">IFERROR(INDEX(F231:T231, 1, MATCH(TRUE, ISNUMBER(F231:T231), 0)), "0.0")</f>
        <v>0.0</v>
      </c>
    </row>
    <row r="232" spans="1:21" ht="13" x14ac:dyDescent="0.15">
      <c r="A232" s="14" t="s">
        <v>6264</v>
      </c>
      <c r="B232" s="6" t="s">
        <v>1058</v>
      </c>
      <c r="D232" s="6" t="s">
        <v>1059</v>
      </c>
      <c r="E232" s="6" t="s">
        <v>1059</v>
      </c>
      <c r="F232" s="18" t="str">
        <f>IFERROR(VLOOKUP(B232,Invoices!$L$2:$M$413,2,FALSE),"")</f>
        <v/>
      </c>
      <c r="G232" s="18" t="str">
        <f>IFERROR(VLOOKUP(B232,Invoices!$N$2:$O$412,2,FALSE),"")</f>
        <v/>
      </c>
      <c r="H232" s="18" t="str">
        <f>IFERROR(VLOOKUP($B232,Invoices!$P$2:$Q$412,2,FALSE),"")</f>
        <v/>
      </c>
      <c r="I232" s="18">
        <f>IFERROR(VLOOKUP($B232,Invoices!$R$2:$S$412,2,FALSE),"")</f>
        <v>0.99</v>
      </c>
      <c r="J232" s="18" t="str">
        <f>IFERROR(VLOOKUP($B232,Invoices!$T$2:$U$412,2,FALSE),"")</f>
        <v/>
      </c>
      <c r="K232" s="18" t="str">
        <f>IFERROR(VLOOKUP($B232,Invoices!$V$2:$W$412,2,FALSE),"")</f>
        <v/>
      </c>
      <c r="L232" s="18" t="str">
        <f>IFERROR(VLOOKUP($B232,Invoices!$X$2:$Y$412,2,FALSE),"")</f>
        <v/>
      </c>
      <c r="M232" s="18" t="str">
        <f>IFERROR(VLOOKUP($B232,Invoices!$Z$2:$AA$412,2,FALSE),"")</f>
        <v/>
      </c>
      <c r="N232" s="18" t="str">
        <f>IFERROR(VLOOKUP($B232,Invoices!$AB$2:$AC$412,2,FALSE),"")</f>
        <v/>
      </c>
      <c r="O232" s="18" t="str">
        <f>IFERROR(VLOOKUP($B232,Invoices!$AD$2:$AE$412,2,FALSE),"")</f>
        <v/>
      </c>
      <c r="P232" s="18" t="str">
        <f>IFERROR(VLOOKUP($B232,Invoices!$AF$2:$AG$412,2,FALSE),"")</f>
        <v/>
      </c>
      <c r="Q232" s="18" t="str">
        <f>IFERROR(VLOOKUP($B232,Invoices!$AH$2:$AI$412,2,FALSE),"")</f>
        <v/>
      </c>
      <c r="R232" s="18" t="str">
        <f>IFERROR(VLOOKUP($B232,Invoices!$AJ$2:$AK$412,2,FALSE),"")</f>
        <v/>
      </c>
      <c r="S232" s="18" t="str">
        <f>IFERROR(VLOOKUP($B232,Invoices!$AL$2:$AM$412,2,FALSE),"")</f>
        <v/>
      </c>
      <c r="T232" s="18" t="str">
        <f>IFERROR(VLOOKUP($B232,Invoices!$AN$2:$AO$412,2,FALSE),"")</f>
        <v/>
      </c>
      <c r="U232" s="18" cm="1">
        <f t="array" ref="U232">IFERROR(INDEX(F232:T232, 1, MATCH(TRUE, ISNUMBER(F232:T232), 0)), "0.0")</f>
        <v>0.99</v>
      </c>
    </row>
    <row r="233" spans="1:21" ht="13" x14ac:dyDescent="0.15">
      <c r="A233" s="14" t="s">
        <v>6265</v>
      </c>
      <c r="B233" s="6" t="s">
        <v>1060</v>
      </c>
      <c r="D233" s="6" t="s">
        <v>1025</v>
      </c>
      <c r="E233" s="6" t="s">
        <v>863</v>
      </c>
      <c r="F233" s="18">
        <f>IFERROR(VLOOKUP(B233,Invoices!$L$2:$M$413,2,FALSE),"")</f>
        <v>0.99</v>
      </c>
      <c r="G233" s="18" t="str">
        <f>IFERROR(VLOOKUP(B233,Invoices!$N$2:$O$412,2,FALSE),"")</f>
        <v/>
      </c>
      <c r="H233" s="18" t="str">
        <f>IFERROR(VLOOKUP($B233,Invoices!$P$2:$Q$412,2,FALSE),"")</f>
        <v/>
      </c>
      <c r="I233" s="18" t="str">
        <f>IFERROR(VLOOKUP($B233,Invoices!$R$2:$S$412,2,FALSE),"")</f>
        <v/>
      </c>
      <c r="J233" s="18" t="str">
        <f>IFERROR(VLOOKUP($B233,Invoices!$T$2:$U$412,2,FALSE),"")</f>
        <v/>
      </c>
      <c r="K233" s="18" t="str">
        <f>IFERROR(VLOOKUP($B233,Invoices!$V$2:$W$412,2,FALSE),"")</f>
        <v/>
      </c>
      <c r="L233" s="18" t="str">
        <f>IFERROR(VLOOKUP($B233,Invoices!$X$2:$Y$412,2,FALSE),"")</f>
        <v/>
      </c>
      <c r="M233" s="18" t="str">
        <f>IFERROR(VLOOKUP($B233,Invoices!$Z$2:$AA$412,2,FALSE),"")</f>
        <v/>
      </c>
      <c r="N233" s="18" t="str">
        <f>IFERROR(VLOOKUP($B233,Invoices!$AB$2:$AC$412,2,FALSE),"")</f>
        <v/>
      </c>
      <c r="O233" s="18" t="str">
        <f>IFERROR(VLOOKUP($B233,Invoices!$AD$2:$AE$412,2,FALSE),"")</f>
        <v/>
      </c>
      <c r="P233" s="18" t="str">
        <f>IFERROR(VLOOKUP($B233,Invoices!$AF$2:$AG$412,2,FALSE),"")</f>
        <v/>
      </c>
      <c r="Q233" s="18" t="str">
        <f>IFERROR(VLOOKUP($B233,Invoices!$AH$2:$AI$412,2,FALSE),"")</f>
        <v/>
      </c>
      <c r="R233" s="18">
        <f>IFERROR(VLOOKUP($B233,Invoices!$AJ$2:$AK$412,2,FALSE),"")</f>
        <v>0.99</v>
      </c>
      <c r="S233" s="18" t="str">
        <f>IFERROR(VLOOKUP($B233,Invoices!$AL$2:$AM$412,2,FALSE),"")</f>
        <v/>
      </c>
      <c r="T233" s="18" t="str">
        <f>IFERROR(VLOOKUP($B233,Invoices!$AN$2:$AO$412,2,FALSE),"")</f>
        <v/>
      </c>
      <c r="U233" s="18" cm="1">
        <f t="array" ref="U233">IFERROR(INDEX(F233:T233, 1, MATCH(TRUE, ISNUMBER(F233:T233), 0)), "0.0")</f>
        <v>0.99</v>
      </c>
    </row>
    <row r="234" spans="1:21" ht="13" x14ac:dyDescent="0.15">
      <c r="A234" s="14" t="s">
        <v>6266</v>
      </c>
      <c r="B234" s="6" t="s">
        <v>1061</v>
      </c>
      <c r="C234" s="6" t="s">
        <v>1062</v>
      </c>
      <c r="D234" s="6" t="s">
        <v>607</v>
      </c>
      <c r="E234" s="6" t="s">
        <v>608</v>
      </c>
      <c r="F234" s="18" t="str">
        <f>IFERROR(VLOOKUP(B234,Invoices!$L$2:$M$413,2,FALSE),"")</f>
        <v/>
      </c>
      <c r="G234" s="18" t="str">
        <f>IFERROR(VLOOKUP(B234,Invoices!$N$2:$O$412,2,FALSE),"")</f>
        <v/>
      </c>
      <c r="H234" s="18" t="str">
        <f>IFERROR(VLOOKUP($B234,Invoices!$P$2:$Q$412,2,FALSE),"")</f>
        <v/>
      </c>
      <c r="I234" s="18" t="str">
        <f>IFERROR(VLOOKUP($B234,Invoices!$R$2:$S$412,2,FALSE),"")</f>
        <v/>
      </c>
      <c r="J234" s="18" t="str">
        <f>IFERROR(VLOOKUP($B234,Invoices!$T$2:$U$412,2,FALSE),"")</f>
        <v/>
      </c>
      <c r="K234" s="18" t="str">
        <f>IFERROR(VLOOKUP($B234,Invoices!$V$2:$W$412,2,FALSE),"")</f>
        <v/>
      </c>
      <c r="L234" s="18" t="str">
        <f>IFERROR(VLOOKUP($B234,Invoices!$X$2:$Y$412,2,FALSE),"")</f>
        <v/>
      </c>
      <c r="M234" s="18">
        <f>IFERROR(VLOOKUP($B234,Invoices!$Z$2:$AA$412,2,FALSE),"")</f>
        <v>0.99</v>
      </c>
      <c r="N234" s="18" t="str">
        <f>IFERROR(VLOOKUP($B234,Invoices!$AB$2:$AC$412,2,FALSE),"")</f>
        <v/>
      </c>
      <c r="O234" s="18" t="str">
        <f>IFERROR(VLOOKUP($B234,Invoices!$AD$2:$AE$412,2,FALSE),"")</f>
        <v/>
      </c>
      <c r="P234" s="18" t="str">
        <f>IFERROR(VLOOKUP($B234,Invoices!$AF$2:$AG$412,2,FALSE),"")</f>
        <v/>
      </c>
      <c r="Q234" s="18" t="str">
        <f>IFERROR(VLOOKUP($B234,Invoices!$AH$2:$AI$412,2,FALSE),"")</f>
        <v/>
      </c>
      <c r="R234" s="18" t="str">
        <f>IFERROR(VLOOKUP($B234,Invoices!$AJ$2:$AK$412,2,FALSE),"")</f>
        <v/>
      </c>
      <c r="S234" s="18" t="str">
        <f>IFERROR(VLOOKUP($B234,Invoices!$AL$2:$AM$412,2,FALSE),"")</f>
        <v/>
      </c>
      <c r="T234" s="18" t="str">
        <f>IFERROR(VLOOKUP($B234,Invoices!$AN$2:$AO$412,2,FALSE),"")</f>
        <v/>
      </c>
      <c r="U234" s="18" cm="1">
        <f t="array" ref="U234">IFERROR(INDEX(F234:T234, 1, MATCH(TRUE, ISNUMBER(F234:T234), 0)), "0.0")</f>
        <v>0.99</v>
      </c>
    </row>
    <row r="235" spans="1:21" ht="13" x14ac:dyDescent="0.15">
      <c r="A235" s="14" t="s">
        <v>6267</v>
      </c>
      <c r="B235" s="6" t="s">
        <v>1063</v>
      </c>
      <c r="C235" s="6" t="s">
        <v>1064</v>
      </c>
      <c r="D235" s="6" t="s">
        <v>1065</v>
      </c>
      <c r="E235" s="6" t="s">
        <v>535</v>
      </c>
      <c r="F235" s="18" t="str">
        <f>IFERROR(VLOOKUP(B235,Invoices!$L$2:$M$413,2,FALSE),"")</f>
        <v/>
      </c>
      <c r="G235" s="18" t="str">
        <f>IFERROR(VLOOKUP(B235,Invoices!$N$2:$O$412,2,FALSE),"")</f>
        <v/>
      </c>
      <c r="H235" s="18" t="str">
        <f>IFERROR(VLOOKUP($B235,Invoices!$P$2:$Q$412,2,FALSE),"")</f>
        <v/>
      </c>
      <c r="I235" s="18" t="str">
        <f>IFERROR(VLOOKUP($B235,Invoices!$R$2:$S$412,2,FALSE),"")</f>
        <v/>
      </c>
      <c r="J235" s="18" t="str">
        <f>IFERROR(VLOOKUP($B235,Invoices!$T$2:$U$412,2,FALSE),"")</f>
        <v/>
      </c>
      <c r="K235" s="18" t="str">
        <f>IFERROR(VLOOKUP($B235,Invoices!$V$2:$W$412,2,FALSE),"")</f>
        <v/>
      </c>
      <c r="L235" s="18" t="str">
        <f>IFERROR(VLOOKUP($B235,Invoices!$X$2:$Y$412,2,FALSE),"")</f>
        <v/>
      </c>
      <c r="M235" s="18" t="str">
        <f>IFERROR(VLOOKUP($B235,Invoices!$Z$2:$AA$412,2,FALSE),"")</f>
        <v/>
      </c>
      <c r="N235" s="18" t="str">
        <f>IFERROR(VLOOKUP($B235,Invoices!$AB$2:$AC$412,2,FALSE),"")</f>
        <v/>
      </c>
      <c r="O235" s="18" t="str">
        <f>IFERROR(VLOOKUP($B235,Invoices!$AD$2:$AE$412,2,FALSE),"")</f>
        <v/>
      </c>
      <c r="P235" s="18" t="str">
        <f>IFERROR(VLOOKUP($B235,Invoices!$AF$2:$AG$412,2,FALSE),"")</f>
        <v/>
      </c>
      <c r="Q235" s="18" t="str">
        <f>IFERROR(VLOOKUP($B235,Invoices!$AH$2:$AI$412,2,FALSE),"")</f>
        <v/>
      </c>
      <c r="R235" s="18" t="str">
        <f>IFERROR(VLOOKUP($B235,Invoices!$AJ$2:$AK$412,2,FALSE),"")</f>
        <v/>
      </c>
      <c r="S235" s="18" t="str">
        <f>IFERROR(VLOOKUP($B235,Invoices!$AL$2:$AM$412,2,FALSE),"")</f>
        <v/>
      </c>
      <c r="T235" s="18" t="str">
        <f>IFERROR(VLOOKUP($B235,Invoices!$AN$2:$AO$412,2,FALSE),"")</f>
        <v/>
      </c>
      <c r="U235" s="18" t="str" cm="1">
        <f t="array" ref="U235">IFERROR(INDEX(F235:T235, 1, MATCH(TRUE, ISNUMBER(F235:T235), 0)), "0.0")</f>
        <v>0.0</v>
      </c>
    </row>
    <row r="236" spans="1:21" ht="13" x14ac:dyDescent="0.15">
      <c r="A236" s="14" t="s">
        <v>6268</v>
      </c>
      <c r="B236" s="6" t="s">
        <v>1066</v>
      </c>
      <c r="D236" s="6" t="s">
        <v>1067</v>
      </c>
      <c r="E236" s="6" t="s">
        <v>1068</v>
      </c>
      <c r="F236" s="18" t="str">
        <f>IFERROR(VLOOKUP(B236,Invoices!$L$2:$M$413,2,FALSE),"")</f>
        <v/>
      </c>
      <c r="G236" s="18" t="str">
        <f>IFERROR(VLOOKUP(B236,Invoices!$N$2:$O$412,2,FALSE),"")</f>
        <v/>
      </c>
      <c r="H236" s="18" t="str">
        <f>IFERROR(VLOOKUP($B236,Invoices!$P$2:$Q$412,2,FALSE),"")</f>
        <v/>
      </c>
      <c r="I236" s="18" t="str">
        <f>IFERROR(VLOOKUP($B236,Invoices!$R$2:$S$412,2,FALSE),"")</f>
        <v/>
      </c>
      <c r="J236" s="18" t="str">
        <f>IFERROR(VLOOKUP($B236,Invoices!$T$2:$U$412,2,FALSE),"")</f>
        <v/>
      </c>
      <c r="K236" s="18" t="str">
        <f>IFERROR(VLOOKUP($B236,Invoices!$V$2:$W$412,2,FALSE),"")</f>
        <v/>
      </c>
      <c r="L236" s="18" t="str">
        <f>IFERROR(VLOOKUP($B236,Invoices!$X$2:$Y$412,2,FALSE),"")</f>
        <v/>
      </c>
      <c r="M236" s="18" t="str">
        <f>IFERROR(VLOOKUP($B236,Invoices!$Z$2:$AA$412,2,FALSE),"")</f>
        <v/>
      </c>
      <c r="N236" s="18" t="str">
        <f>IFERROR(VLOOKUP($B236,Invoices!$AB$2:$AC$412,2,FALSE),"")</f>
        <v/>
      </c>
      <c r="O236" s="18" t="str">
        <f>IFERROR(VLOOKUP($B236,Invoices!$AD$2:$AE$412,2,FALSE),"")</f>
        <v/>
      </c>
      <c r="P236" s="18" t="str">
        <f>IFERROR(VLOOKUP($B236,Invoices!$AF$2:$AG$412,2,FALSE),"")</f>
        <v/>
      </c>
      <c r="Q236" s="18" t="str">
        <f>IFERROR(VLOOKUP($B236,Invoices!$AH$2:$AI$412,2,FALSE),"")</f>
        <v/>
      </c>
      <c r="R236" s="18" t="str">
        <f>IFERROR(VLOOKUP($B236,Invoices!$AJ$2:$AK$412,2,FALSE),"")</f>
        <v/>
      </c>
      <c r="S236" s="18">
        <f>IFERROR(VLOOKUP($B236,Invoices!$AL$2:$AM$412,2,FALSE),"")</f>
        <v>0.99</v>
      </c>
      <c r="T236" s="18" t="str">
        <f>IFERROR(VLOOKUP($B236,Invoices!$AN$2:$AO$412,2,FALSE),"")</f>
        <v/>
      </c>
      <c r="U236" s="18" cm="1">
        <f t="array" ref="U236">IFERROR(INDEX(F236:T236, 1, MATCH(TRUE, ISNUMBER(F236:T236), 0)), "0.0")</f>
        <v>0.99</v>
      </c>
    </row>
    <row r="237" spans="1:21" ht="13" x14ac:dyDescent="0.15">
      <c r="A237" s="14" t="s">
        <v>6269</v>
      </c>
      <c r="B237" s="6" t="s">
        <v>1069</v>
      </c>
      <c r="D237" s="6" t="s">
        <v>1070</v>
      </c>
      <c r="E237" s="6" t="s">
        <v>1071</v>
      </c>
      <c r="F237" s="18" t="str">
        <f>IFERROR(VLOOKUP(B237,Invoices!$L$2:$M$413,2,FALSE),"")</f>
        <v/>
      </c>
      <c r="G237" s="18">
        <f>IFERROR(VLOOKUP(B237,Invoices!$N$2:$O$412,2,FALSE),"")</f>
        <v>0.99</v>
      </c>
      <c r="H237" s="18" t="str">
        <f>IFERROR(VLOOKUP($B237,Invoices!$P$2:$Q$412,2,FALSE),"")</f>
        <v/>
      </c>
      <c r="I237" s="18" t="str">
        <f>IFERROR(VLOOKUP($B237,Invoices!$R$2:$S$412,2,FALSE),"")</f>
        <v/>
      </c>
      <c r="J237" s="18" t="str">
        <f>IFERROR(VLOOKUP($B237,Invoices!$T$2:$U$412,2,FALSE),"")</f>
        <v/>
      </c>
      <c r="K237" s="18" t="str">
        <f>IFERROR(VLOOKUP($B237,Invoices!$V$2:$W$412,2,FALSE),"")</f>
        <v/>
      </c>
      <c r="L237" s="18" t="str">
        <f>IFERROR(VLOOKUP($B237,Invoices!$X$2:$Y$412,2,FALSE),"")</f>
        <v/>
      </c>
      <c r="M237" s="18" t="str">
        <f>IFERROR(VLOOKUP($B237,Invoices!$Z$2:$AA$412,2,FALSE),"")</f>
        <v/>
      </c>
      <c r="N237" s="18" t="str">
        <f>IFERROR(VLOOKUP($B237,Invoices!$AB$2:$AC$412,2,FALSE),"")</f>
        <v/>
      </c>
      <c r="O237" s="18" t="str">
        <f>IFERROR(VLOOKUP($B237,Invoices!$AD$2:$AE$412,2,FALSE),"")</f>
        <v/>
      </c>
      <c r="P237" s="18" t="str">
        <f>IFERROR(VLOOKUP($B237,Invoices!$AF$2:$AG$412,2,FALSE),"")</f>
        <v/>
      </c>
      <c r="Q237" s="18" t="str">
        <f>IFERROR(VLOOKUP($B237,Invoices!$AH$2:$AI$412,2,FALSE),"")</f>
        <v/>
      </c>
      <c r="R237" s="18" t="str">
        <f>IFERROR(VLOOKUP($B237,Invoices!$AJ$2:$AK$412,2,FALSE),"")</f>
        <v/>
      </c>
      <c r="S237" s="18" t="str">
        <f>IFERROR(VLOOKUP($B237,Invoices!$AL$2:$AM$412,2,FALSE),"")</f>
        <v/>
      </c>
      <c r="T237" s="18" t="str">
        <f>IFERROR(VLOOKUP($B237,Invoices!$AN$2:$AO$412,2,FALSE),"")</f>
        <v/>
      </c>
      <c r="U237" s="18" cm="1">
        <f t="array" ref="U237">IFERROR(INDEX(F237:T237, 1, MATCH(TRUE, ISNUMBER(F237:T237), 0)), "0.0")</f>
        <v>0.99</v>
      </c>
    </row>
    <row r="238" spans="1:21" ht="13" x14ac:dyDescent="0.15">
      <c r="A238" s="14" t="s">
        <v>6270</v>
      </c>
      <c r="B238" s="6" t="s">
        <v>1072</v>
      </c>
      <c r="C238" s="6" t="s">
        <v>1073</v>
      </c>
      <c r="D238" s="6" t="s">
        <v>783</v>
      </c>
      <c r="E238" s="6" t="s">
        <v>742</v>
      </c>
      <c r="F238" s="18" t="str">
        <f>IFERROR(VLOOKUP(B238,Invoices!$L$2:$M$413,2,FALSE),"")</f>
        <v/>
      </c>
      <c r="G238" s="18" t="str">
        <f>IFERROR(VLOOKUP(B238,Invoices!$N$2:$O$412,2,FALSE),"")</f>
        <v/>
      </c>
      <c r="H238" s="18" t="str">
        <f>IFERROR(VLOOKUP($B238,Invoices!$P$2:$Q$412,2,FALSE),"")</f>
        <v/>
      </c>
      <c r="I238" s="18" t="str">
        <f>IFERROR(VLOOKUP($B238,Invoices!$R$2:$S$412,2,FALSE),"")</f>
        <v/>
      </c>
      <c r="J238" s="18" t="str">
        <f>IFERROR(VLOOKUP($B238,Invoices!$T$2:$U$412,2,FALSE),"")</f>
        <v/>
      </c>
      <c r="K238" s="18" t="str">
        <f>IFERROR(VLOOKUP($B238,Invoices!$V$2:$W$412,2,FALSE),"")</f>
        <v/>
      </c>
      <c r="L238" s="18" t="str">
        <f>IFERROR(VLOOKUP($B238,Invoices!$X$2:$Y$412,2,FALSE),"")</f>
        <v/>
      </c>
      <c r="M238" s="18" t="str">
        <f>IFERROR(VLOOKUP($B238,Invoices!$Z$2:$AA$412,2,FALSE),"")</f>
        <v/>
      </c>
      <c r="N238" s="18" t="str">
        <f>IFERROR(VLOOKUP($B238,Invoices!$AB$2:$AC$412,2,FALSE),"")</f>
        <v/>
      </c>
      <c r="O238" s="18" t="str">
        <f>IFERROR(VLOOKUP($B238,Invoices!$AD$2:$AE$412,2,FALSE),"")</f>
        <v/>
      </c>
      <c r="P238" s="18" t="str">
        <f>IFERROR(VLOOKUP($B238,Invoices!$AF$2:$AG$412,2,FALSE),"")</f>
        <v/>
      </c>
      <c r="Q238" s="18" t="str">
        <f>IFERROR(VLOOKUP($B238,Invoices!$AH$2:$AI$412,2,FALSE),"")</f>
        <v/>
      </c>
      <c r="R238" s="18" t="str">
        <f>IFERROR(VLOOKUP($B238,Invoices!$AJ$2:$AK$412,2,FALSE),"")</f>
        <v/>
      </c>
      <c r="S238" s="18" t="str">
        <f>IFERROR(VLOOKUP($B238,Invoices!$AL$2:$AM$412,2,FALSE),"")</f>
        <v/>
      </c>
      <c r="T238" s="18" t="str">
        <f>IFERROR(VLOOKUP($B238,Invoices!$AN$2:$AO$412,2,FALSE),"")</f>
        <v/>
      </c>
      <c r="U238" s="18" t="str" cm="1">
        <f t="array" ref="U238">IFERROR(INDEX(F238:T238, 1, MATCH(TRUE, ISNUMBER(F238:T238), 0)), "0.0")</f>
        <v>0.0</v>
      </c>
    </row>
    <row r="239" spans="1:21" ht="13" x14ac:dyDescent="0.15">
      <c r="A239" s="14" t="s">
        <v>6271</v>
      </c>
      <c r="B239" s="6" t="s">
        <v>1074</v>
      </c>
      <c r="D239" s="6" t="s">
        <v>1075</v>
      </c>
      <c r="E239" s="6" t="s">
        <v>1076</v>
      </c>
      <c r="F239" s="18" t="str">
        <f>IFERROR(VLOOKUP(B239,Invoices!$L$2:$M$413,2,FALSE),"")</f>
        <v/>
      </c>
      <c r="G239" s="18" t="str">
        <f>IFERROR(VLOOKUP(B239,Invoices!$N$2:$O$412,2,FALSE),"")</f>
        <v/>
      </c>
      <c r="H239" s="18" t="str">
        <f>IFERROR(VLOOKUP($B239,Invoices!$P$2:$Q$412,2,FALSE),"")</f>
        <v/>
      </c>
      <c r="I239" s="18" t="str">
        <f>IFERROR(VLOOKUP($B239,Invoices!$R$2:$S$412,2,FALSE),"")</f>
        <v/>
      </c>
      <c r="J239" s="18" t="str">
        <f>IFERROR(VLOOKUP($B239,Invoices!$T$2:$U$412,2,FALSE),"")</f>
        <v/>
      </c>
      <c r="K239" s="18" t="str">
        <f>IFERROR(VLOOKUP($B239,Invoices!$V$2:$W$412,2,FALSE),"")</f>
        <v/>
      </c>
      <c r="L239" s="18" t="str">
        <f>IFERROR(VLOOKUP($B239,Invoices!$X$2:$Y$412,2,FALSE),"")</f>
        <v/>
      </c>
      <c r="M239" s="18" t="str">
        <f>IFERROR(VLOOKUP($B239,Invoices!$Z$2:$AA$412,2,FALSE),"")</f>
        <v/>
      </c>
      <c r="N239" s="18" t="str">
        <f>IFERROR(VLOOKUP($B239,Invoices!$AB$2:$AC$412,2,FALSE),"")</f>
        <v/>
      </c>
      <c r="O239" s="18" t="str">
        <f>IFERROR(VLOOKUP($B239,Invoices!$AD$2:$AE$412,2,FALSE),"")</f>
        <v/>
      </c>
      <c r="P239" s="18" t="str">
        <f>IFERROR(VLOOKUP($B239,Invoices!$AF$2:$AG$412,2,FALSE),"")</f>
        <v/>
      </c>
      <c r="Q239" s="18" t="str">
        <f>IFERROR(VLOOKUP($B239,Invoices!$AH$2:$AI$412,2,FALSE),"")</f>
        <v/>
      </c>
      <c r="R239" s="18" t="str">
        <f>IFERROR(VLOOKUP($B239,Invoices!$AJ$2:$AK$412,2,FALSE),"")</f>
        <v/>
      </c>
      <c r="S239" s="18" t="str">
        <f>IFERROR(VLOOKUP($B239,Invoices!$AL$2:$AM$412,2,FALSE),"")</f>
        <v/>
      </c>
      <c r="T239" s="18" t="str">
        <f>IFERROR(VLOOKUP($B239,Invoices!$AN$2:$AO$412,2,FALSE),"")</f>
        <v/>
      </c>
      <c r="U239" s="18" t="str" cm="1">
        <f t="array" ref="U239">IFERROR(INDEX(F239:T239, 1, MATCH(TRUE, ISNUMBER(F239:T239), 0)), "0.0")</f>
        <v>0.0</v>
      </c>
    </row>
    <row r="240" spans="1:21" ht="13" x14ac:dyDescent="0.15">
      <c r="A240" s="14" t="s">
        <v>6272</v>
      </c>
      <c r="B240" s="6" t="s">
        <v>1077</v>
      </c>
      <c r="C240" s="6" t="s">
        <v>1078</v>
      </c>
      <c r="D240" s="6" t="s">
        <v>958</v>
      </c>
      <c r="E240" s="6" t="s">
        <v>959</v>
      </c>
      <c r="F240" s="18" t="str">
        <f>IFERROR(VLOOKUP(B240,Invoices!$L$2:$M$413,2,FALSE),"")</f>
        <v/>
      </c>
      <c r="G240" s="18" t="str">
        <f>IFERROR(VLOOKUP(B240,Invoices!$N$2:$O$412,2,FALSE),"")</f>
        <v/>
      </c>
      <c r="H240" s="18" t="str">
        <f>IFERROR(VLOOKUP($B240,Invoices!$P$2:$Q$412,2,FALSE),"")</f>
        <v/>
      </c>
      <c r="I240" s="18" t="str">
        <f>IFERROR(VLOOKUP($B240,Invoices!$R$2:$S$412,2,FALSE),"")</f>
        <v/>
      </c>
      <c r="J240" s="18" t="str">
        <f>IFERROR(VLOOKUP($B240,Invoices!$T$2:$U$412,2,FALSE),"")</f>
        <v/>
      </c>
      <c r="K240" s="18" t="str">
        <f>IFERROR(VLOOKUP($B240,Invoices!$V$2:$W$412,2,FALSE),"")</f>
        <v/>
      </c>
      <c r="L240" s="18" t="str">
        <f>IFERROR(VLOOKUP($B240,Invoices!$X$2:$Y$412,2,FALSE),"")</f>
        <v/>
      </c>
      <c r="M240" s="18" t="str">
        <f>IFERROR(VLOOKUP($B240,Invoices!$Z$2:$AA$412,2,FALSE),"")</f>
        <v/>
      </c>
      <c r="N240" s="18" t="str">
        <f>IFERROR(VLOOKUP($B240,Invoices!$AB$2:$AC$412,2,FALSE),"")</f>
        <v/>
      </c>
      <c r="O240" s="18" t="str">
        <f>IFERROR(VLOOKUP($B240,Invoices!$AD$2:$AE$412,2,FALSE),"")</f>
        <v/>
      </c>
      <c r="P240" s="18" t="str">
        <f>IFERROR(VLOOKUP($B240,Invoices!$AF$2:$AG$412,2,FALSE),"")</f>
        <v/>
      </c>
      <c r="Q240" s="18" t="str">
        <f>IFERROR(VLOOKUP($B240,Invoices!$AH$2:$AI$412,2,FALSE),"")</f>
        <v/>
      </c>
      <c r="R240" s="18" t="str">
        <f>IFERROR(VLOOKUP($B240,Invoices!$AJ$2:$AK$412,2,FALSE),"")</f>
        <v/>
      </c>
      <c r="S240" s="18" t="str">
        <f>IFERROR(VLOOKUP($B240,Invoices!$AL$2:$AM$412,2,FALSE),"")</f>
        <v/>
      </c>
      <c r="T240" s="18" t="str">
        <f>IFERROR(VLOOKUP($B240,Invoices!$AN$2:$AO$412,2,FALSE),"")</f>
        <v/>
      </c>
      <c r="U240" s="18" t="str" cm="1">
        <f t="array" ref="U240">IFERROR(INDEX(F240:T240, 1, MATCH(TRUE, ISNUMBER(F240:T240), 0)), "0.0")</f>
        <v>0.0</v>
      </c>
    </row>
    <row r="241" spans="1:21" ht="13" x14ac:dyDescent="0.15">
      <c r="A241" s="14" t="s">
        <v>6273</v>
      </c>
      <c r="B241" s="6" t="s">
        <v>1079</v>
      </c>
      <c r="C241" s="6" t="s">
        <v>1080</v>
      </c>
      <c r="D241" s="6" t="s">
        <v>1081</v>
      </c>
      <c r="E241" s="6" t="s">
        <v>758</v>
      </c>
      <c r="F241" s="18" t="str">
        <f>IFERROR(VLOOKUP(B241,Invoices!$L$2:$M$413,2,FALSE),"")</f>
        <v/>
      </c>
      <c r="G241" s="18" t="str">
        <f>IFERROR(VLOOKUP(B241,Invoices!$N$2:$O$412,2,FALSE),"")</f>
        <v/>
      </c>
      <c r="H241" s="18">
        <f>IFERROR(VLOOKUP($B241,Invoices!$P$2:$Q$412,2,FALSE),"")</f>
        <v>0.99</v>
      </c>
      <c r="I241" s="18" t="str">
        <f>IFERROR(VLOOKUP($B241,Invoices!$R$2:$S$412,2,FALSE),"")</f>
        <v/>
      </c>
      <c r="J241" s="18" t="str">
        <f>IFERROR(VLOOKUP($B241,Invoices!$T$2:$U$412,2,FALSE),"")</f>
        <v/>
      </c>
      <c r="K241" s="18" t="str">
        <f>IFERROR(VLOOKUP($B241,Invoices!$V$2:$W$412,2,FALSE),"")</f>
        <v/>
      </c>
      <c r="L241" s="18" t="str">
        <f>IFERROR(VLOOKUP($B241,Invoices!$X$2:$Y$412,2,FALSE),"")</f>
        <v/>
      </c>
      <c r="M241" s="18" t="str">
        <f>IFERROR(VLOOKUP($B241,Invoices!$Z$2:$AA$412,2,FALSE),"")</f>
        <v/>
      </c>
      <c r="N241" s="18" t="str">
        <f>IFERROR(VLOOKUP($B241,Invoices!$AB$2:$AC$412,2,FALSE),"")</f>
        <v/>
      </c>
      <c r="O241" s="18" t="str">
        <f>IFERROR(VLOOKUP($B241,Invoices!$AD$2:$AE$412,2,FALSE),"")</f>
        <v/>
      </c>
      <c r="P241" s="18" t="str">
        <f>IFERROR(VLOOKUP($B241,Invoices!$AF$2:$AG$412,2,FALSE),"")</f>
        <v/>
      </c>
      <c r="Q241" s="18" t="str">
        <f>IFERROR(VLOOKUP($B241,Invoices!$AH$2:$AI$412,2,FALSE),"")</f>
        <v/>
      </c>
      <c r="R241" s="18" t="str">
        <f>IFERROR(VLOOKUP($B241,Invoices!$AJ$2:$AK$412,2,FALSE),"")</f>
        <v/>
      </c>
      <c r="S241" s="18" t="str">
        <f>IFERROR(VLOOKUP($B241,Invoices!$AL$2:$AM$412,2,FALSE),"")</f>
        <v/>
      </c>
      <c r="T241" s="18" t="str">
        <f>IFERROR(VLOOKUP($B241,Invoices!$AN$2:$AO$412,2,FALSE),"")</f>
        <v/>
      </c>
      <c r="U241" s="18" cm="1">
        <f t="array" ref="U241">IFERROR(INDEX(F241:T241, 1, MATCH(TRUE, ISNUMBER(F241:T241), 0)), "0.0")</f>
        <v>0.99</v>
      </c>
    </row>
    <row r="242" spans="1:21" ht="13" x14ac:dyDescent="0.15">
      <c r="A242" s="14" t="s">
        <v>6274</v>
      </c>
      <c r="B242" s="6" t="s">
        <v>1082</v>
      </c>
      <c r="D242" s="6" t="s">
        <v>1028</v>
      </c>
      <c r="E242" s="6" t="s">
        <v>690</v>
      </c>
      <c r="F242" s="18" t="str">
        <f>IFERROR(VLOOKUP(B242,Invoices!$L$2:$M$413,2,FALSE),"")</f>
        <v/>
      </c>
      <c r="G242" s="18" t="str">
        <f>IFERROR(VLOOKUP(B242,Invoices!$N$2:$O$412,2,FALSE),"")</f>
        <v/>
      </c>
      <c r="H242" s="18">
        <f>IFERROR(VLOOKUP($B242,Invoices!$P$2:$Q$412,2,FALSE),"")</f>
        <v>0.99</v>
      </c>
      <c r="I242" s="18" t="str">
        <f>IFERROR(VLOOKUP($B242,Invoices!$R$2:$S$412,2,FALSE),"")</f>
        <v/>
      </c>
      <c r="J242" s="18" t="str">
        <f>IFERROR(VLOOKUP($B242,Invoices!$T$2:$U$412,2,FALSE),"")</f>
        <v/>
      </c>
      <c r="K242" s="18" t="str">
        <f>IFERROR(VLOOKUP($B242,Invoices!$V$2:$W$412,2,FALSE),"")</f>
        <v/>
      </c>
      <c r="L242" s="18" t="str">
        <f>IFERROR(VLOOKUP($B242,Invoices!$X$2:$Y$412,2,FALSE),"")</f>
        <v/>
      </c>
      <c r="M242" s="18" t="str">
        <f>IFERROR(VLOOKUP($B242,Invoices!$Z$2:$AA$412,2,FALSE),"")</f>
        <v/>
      </c>
      <c r="N242" s="18" t="str">
        <f>IFERROR(VLOOKUP($B242,Invoices!$AB$2:$AC$412,2,FALSE),"")</f>
        <v/>
      </c>
      <c r="O242" s="18" t="str">
        <f>IFERROR(VLOOKUP($B242,Invoices!$AD$2:$AE$412,2,FALSE),"")</f>
        <v/>
      </c>
      <c r="P242" s="18" t="str">
        <f>IFERROR(VLOOKUP($B242,Invoices!$AF$2:$AG$412,2,FALSE),"")</f>
        <v/>
      </c>
      <c r="Q242" s="18" t="str">
        <f>IFERROR(VLOOKUP($B242,Invoices!$AH$2:$AI$412,2,FALSE),"")</f>
        <v/>
      </c>
      <c r="R242" s="18" t="str">
        <f>IFERROR(VLOOKUP($B242,Invoices!$AJ$2:$AK$412,2,FALSE),"")</f>
        <v/>
      </c>
      <c r="S242" s="18" t="str">
        <f>IFERROR(VLOOKUP($B242,Invoices!$AL$2:$AM$412,2,FALSE),"")</f>
        <v/>
      </c>
      <c r="T242" s="18" t="str">
        <f>IFERROR(VLOOKUP($B242,Invoices!$AN$2:$AO$412,2,FALSE),"")</f>
        <v/>
      </c>
      <c r="U242" s="18" cm="1">
        <f t="array" ref="U242">IFERROR(INDEX(F242:T242, 1, MATCH(TRUE, ISNUMBER(F242:T242), 0)), "0.0")</f>
        <v>0.99</v>
      </c>
    </row>
    <row r="243" spans="1:21" ht="13" x14ac:dyDescent="0.15">
      <c r="A243" s="14" t="s">
        <v>6275</v>
      </c>
      <c r="B243" s="6" t="s">
        <v>1083</v>
      </c>
      <c r="D243" s="6" t="s">
        <v>689</v>
      </c>
      <c r="E243" s="6" t="s">
        <v>690</v>
      </c>
      <c r="F243" s="18" t="str">
        <f>IFERROR(VLOOKUP(B243,Invoices!$L$2:$M$413,2,FALSE),"")</f>
        <v/>
      </c>
      <c r="G243" s="18" t="str">
        <f>IFERROR(VLOOKUP(B243,Invoices!$N$2:$O$412,2,FALSE),"")</f>
        <v/>
      </c>
      <c r="H243" s="18" t="str">
        <f>IFERROR(VLOOKUP($B243,Invoices!$P$2:$Q$412,2,FALSE),"")</f>
        <v/>
      </c>
      <c r="I243" s="18" t="str">
        <f>IFERROR(VLOOKUP($B243,Invoices!$R$2:$S$412,2,FALSE),"")</f>
        <v/>
      </c>
      <c r="J243" s="18" t="str">
        <f>IFERROR(VLOOKUP($B243,Invoices!$T$2:$U$412,2,FALSE),"")</f>
        <v/>
      </c>
      <c r="K243" s="18" t="str">
        <f>IFERROR(VLOOKUP($B243,Invoices!$V$2:$W$412,2,FALSE),"")</f>
        <v/>
      </c>
      <c r="L243" s="18" t="str">
        <f>IFERROR(VLOOKUP($B243,Invoices!$X$2:$Y$412,2,FALSE),"")</f>
        <v/>
      </c>
      <c r="M243" s="18">
        <f>IFERROR(VLOOKUP($B243,Invoices!$Z$2:$AA$412,2,FALSE),"")</f>
        <v>0.99</v>
      </c>
      <c r="N243" s="18" t="str">
        <f>IFERROR(VLOOKUP($B243,Invoices!$AB$2:$AC$412,2,FALSE),"")</f>
        <v/>
      </c>
      <c r="O243" s="18" t="str">
        <f>IFERROR(VLOOKUP($B243,Invoices!$AD$2:$AE$412,2,FALSE),"")</f>
        <v/>
      </c>
      <c r="P243" s="18" t="str">
        <f>IFERROR(VLOOKUP($B243,Invoices!$AF$2:$AG$412,2,FALSE),"")</f>
        <v/>
      </c>
      <c r="Q243" s="18" t="str">
        <f>IFERROR(VLOOKUP($B243,Invoices!$AH$2:$AI$412,2,FALSE),"")</f>
        <v/>
      </c>
      <c r="R243" s="18" t="str">
        <f>IFERROR(VLOOKUP($B243,Invoices!$AJ$2:$AK$412,2,FALSE),"")</f>
        <v/>
      </c>
      <c r="S243" s="18" t="str">
        <f>IFERROR(VLOOKUP($B243,Invoices!$AL$2:$AM$412,2,FALSE),"")</f>
        <v/>
      </c>
      <c r="T243" s="18" t="str">
        <f>IFERROR(VLOOKUP($B243,Invoices!$AN$2:$AO$412,2,FALSE),"")</f>
        <v/>
      </c>
      <c r="U243" s="18" cm="1">
        <f t="array" ref="U243">IFERROR(INDEX(F243:T243, 1, MATCH(TRUE, ISNUMBER(F243:T243), 0)), "0.0")</f>
        <v>0.99</v>
      </c>
    </row>
    <row r="244" spans="1:21" ht="13" x14ac:dyDescent="0.15">
      <c r="A244" s="14" t="s">
        <v>6276</v>
      </c>
      <c r="B244" s="6" t="s">
        <v>1084</v>
      </c>
      <c r="C244" s="6" t="s">
        <v>1073</v>
      </c>
      <c r="D244" s="6" t="s">
        <v>783</v>
      </c>
      <c r="E244" s="6" t="s">
        <v>742</v>
      </c>
      <c r="F244" s="18" t="str">
        <f>IFERROR(VLOOKUP(B244,Invoices!$L$2:$M$413,2,FALSE),"")</f>
        <v/>
      </c>
      <c r="G244" s="18" t="str">
        <f>IFERROR(VLOOKUP(B244,Invoices!$N$2:$O$412,2,FALSE),"")</f>
        <v/>
      </c>
      <c r="H244" s="18" t="str">
        <f>IFERROR(VLOOKUP($B244,Invoices!$P$2:$Q$412,2,FALSE),"")</f>
        <v/>
      </c>
      <c r="I244" s="18" t="str">
        <f>IFERROR(VLOOKUP($B244,Invoices!$R$2:$S$412,2,FALSE),"")</f>
        <v/>
      </c>
      <c r="J244" s="18" t="str">
        <f>IFERROR(VLOOKUP($B244,Invoices!$T$2:$U$412,2,FALSE),"")</f>
        <v/>
      </c>
      <c r="K244" s="18" t="str">
        <f>IFERROR(VLOOKUP($B244,Invoices!$V$2:$W$412,2,FALSE),"")</f>
        <v/>
      </c>
      <c r="L244" s="18" t="str">
        <f>IFERROR(VLOOKUP($B244,Invoices!$X$2:$Y$412,2,FALSE),"")</f>
        <v/>
      </c>
      <c r="M244" s="18" t="str">
        <f>IFERROR(VLOOKUP($B244,Invoices!$Z$2:$AA$412,2,FALSE),"")</f>
        <v/>
      </c>
      <c r="N244" s="18" t="str">
        <f>IFERROR(VLOOKUP($B244,Invoices!$AB$2:$AC$412,2,FALSE),"")</f>
        <v/>
      </c>
      <c r="O244" s="18" t="str">
        <f>IFERROR(VLOOKUP($B244,Invoices!$AD$2:$AE$412,2,FALSE),"")</f>
        <v/>
      </c>
      <c r="P244" s="18" t="str">
        <f>IFERROR(VLOOKUP($B244,Invoices!$AF$2:$AG$412,2,FALSE),"")</f>
        <v/>
      </c>
      <c r="Q244" s="18">
        <f>IFERROR(VLOOKUP($B244,Invoices!$AH$2:$AI$412,2,FALSE),"")</f>
        <v>0.99</v>
      </c>
      <c r="R244" s="18" t="str">
        <f>IFERROR(VLOOKUP($B244,Invoices!$AJ$2:$AK$412,2,FALSE),"")</f>
        <v/>
      </c>
      <c r="S244" s="18" t="str">
        <f>IFERROR(VLOOKUP($B244,Invoices!$AL$2:$AM$412,2,FALSE),"")</f>
        <v/>
      </c>
      <c r="T244" s="18" t="str">
        <f>IFERROR(VLOOKUP($B244,Invoices!$AN$2:$AO$412,2,FALSE),"")</f>
        <v/>
      </c>
      <c r="U244" s="18" cm="1">
        <f t="array" ref="U244">IFERROR(INDEX(F244:T244, 1, MATCH(TRUE, ISNUMBER(F244:T244), 0)), "0.0")</f>
        <v>0.99</v>
      </c>
    </row>
    <row r="245" spans="1:21" ht="13" x14ac:dyDescent="0.15">
      <c r="A245" s="14" t="s">
        <v>6277</v>
      </c>
      <c r="B245" s="6" t="s">
        <v>1085</v>
      </c>
      <c r="C245" s="6" t="s">
        <v>1086</v>
      </c>
      <c r="D245" s="6" t="s">
        <v>1087</v>
      </c>
      <c r="E245" s="6" t="s">
        <v>522</v>
      </c>
      <c r="F245" s="18" t="str">
        <f>IFERROR(VLOOKUP(B245,Invoices!$L$2:$M$413,2,FALSE),"")</f>
        <v/>
      </c>
      <c r="G245" s="18">
        <f>IFERROR(VLOOKUP(B245,Invoices!$N$2:$O$412,2,FALSE),"")</f>
        <v>0.99</v>
      </c>
      <c r="H245" s="18" t="str">
        <f>IFERROR(VLOOKUP($B245,Invoices!$P$2:$Q$412,2,FALSE),"")</f>
        <v/>
      </c>
      <c r="I245" s="18" t="str">
        <f>IFERROR(VLOOKUP($B245,Invoices!$R$2:$S$412,2,FALSE),"")</f>
        <v/>
      </c>
      <c r="J245" s="18" t="str">
        <f>IFERROR(VLOOKUP($B245,Invoices!$T$2:$U$412,2,FALSE),"")</f>
        <v/>
      </c>
      <c r="K245" s="18" t="str">
        <f>IFERROR(VLOOKUP($B245,Invoices!$V$2:$W$412,2,FALSE),"")</f>
        <v/>
      </c>
      <c r="L245" s="18" t="str">
        <f>IFERROR(VLOOKUP($B245,Invoices!$X$2:$Y$412,2,FALSE),"")</f>
        <v/>
      </c>
      <c r="M245" s="18" t="str">
        <f>IFERROR(VLOOKUP($B245,Invoices!$Z$2:$AA$412,2,FALSE),"")</f>
        <v/>
      </c>
      <c r="N245" s="18" t="str">
        <f>IFERROR(VLOOKUP($B245,Invoices!$AB$2:$AC$412,2,FALSE),"")</f>
        <v/>
      </c>
      <c r="O245" s="18" t="str">
        <f>IFERROR(VLOOKUP($B245,Invoices!$AD$2:$AE$412,2,FALSE),"")</f>
        <v/>
      </c>
      <c r="P245" s="18" t="str">
        <f>IFERROR(VLOOKUP($B245,Invoices!$AF$2:$AG$412,2,FALSE),"")</f>
        <v/>
      </c>
      <c r="Q245" s="18" t="str">
        <f>IFERROR(VLOOKUP($B245,Invoices!$AH$2:$AI$412,2,FALSE),"")</f>
        <v/>
      </c>
      <c r="R245" s="18" t="str">
        <f>IFERROR(VLOOKUP($B245,Invoices!$AJ$2:$AK$412,2,FALSE),"")</f>
        <v/>
      </c>
      <c r="S245" s="18" t="str">
        <f>IFERROR(VLOOKUP($B245,Invoices!$AL$2:$AM$412,2,FALSE),"")</f>
        <v/>
      </c>
      <c r="T245" s="18" t="str">
        <f>IFERROR(VLOOKUP($B245,Invoices!$AN$2:$AO$412,2,FALSE),"")</f>
        <v/>
      </c>
      <c r="U245" s="18" cm="1">
        <f t="array" ref="U245">IFERROR(INDEX(F245:T245, 1, MATCH(TRUE, ISNUMBER(F245:T245), 0)), "0.0")</f>
        <v>0.99</v>
      </c>
    </row>
    <row r="246" spans="1:21" ht="13" x14ac:dyDescent="0.15">
      <c r="A246" s="14" t="s">
        <v>6278</v>
      </c>
      <c r="B246" s="6" t="s">
        <v>1088</v>
      </c>
      <c r="C246" s="6" t="s">
        <v>707</v>
      </c>
      <c r="D246" s="6" t="s">
        <v>1089</v>
      </c>
      <c r="E246" s="6" t="s">
        <v>707</v>
      </c>
      <c r="F246" s="18" t="str">
        <f>IFERROR(VLOOKUP(B246,Invoices!$L$2:$M$413,2,FALSE),"")</f>
        <v/>
      </c>
      <c r="G246" s="18" t="str">
        <f>IFERROR(VLOOKUP(B246,Invoices!$N$2:$O$412,2,FALSE),"")</f>
        <v/>
      </c>
      <c r="H246" s="18" t="str">
        <f>IFERROR(VLOOKUP($B246,Invoices!$P$2:$Q$412,2,FALSE),"")</f>
        <v/>
      </c>
      <c r="I246" s="18" t="str">
        <f>IFERROR(VLOOKUP($B246,Invoices!$R$2:$S$412,2,FALSE),"")</f>
        <v/>
      </c>
      <c r="J246" s="18" t="str">
        <f>IFERROR(VLOOKUP($B246,Invoices!$T$2:$U$412,2,FALSE),"")</f>
        <v/>
      </c>
      <c r="K246" s="18" t="str">
        <f>IFERROR(VLOOKUP($B246,Invoices!$V$2:$W$412,2,FALSE),"")</f>
        <v/>
      </c>
      <c r="L246" s="18" t="str">
        <f>IFERROR(VLOOKUP($B246,Invoices!$X$2:$Y$412,2,FALSE),"")</f>
        <v/>
      </c>
      <c r="M246" s="18" t="str">
        <f>IFERROR(VLOOKUP($B246,Invoices!$Z$2:$AA$412,2,FALSE),"")</f>
        <v/>
      </c>
      <c r="N246" s="18" t="str">
        <f>IFERROR(VLOOKUP($B246,Invoices!$AB$2:$AC$412,2,FALSE),"")</f>
        <v/>
      </c>
      <c r="O246" s="18" t="str">
        <f>IFERROR(VLOOKUP($B246,Invoices!$AD$2:$AE$412,2,FALSE),"")</f>
        <v/>
      </c>
      <c r="P246" s="18" t="str">
        <f>IFERROR(VLOOKUP($B246,Invoices!$AF$2:$AG$412,2,FALSE),"")</f>
        <v/>
      </c>
      <c r="Q246" s="18" t="str">
        <f>IFERROR(VLOOKUP($B246,Invoices!$AH$2:$AI$412,2,FALSE),"")</f>
        <v/>
      </c>
      <c r="R246" s="18" t="str">
        <f>IFERROR(VLOOKUP($B246,Invoices!$AJ$2:$AK$412,2,FALSE),"")</f>
        <v/>
      </c>
      <c r="S246" s="18" t="str">
        <f>IFERROR(VLOOKUP($B246,Invoices!$AL$2:$AM$412,2,FALSE),"")</f>
        <v/>
      </c>
      <c r="T246" s="18" t="str">
        <f>IFERROR(VLOOKUP($B246,Invoices!$AN$2:$AO$412,2,FALSE),"")</f>
        <v/>
      </c>
      <c r="U246" s="18" t="str" cm="1">
        <f t="array" ref="U246">IFERROR(INDEX(F246:T246, 1, MATCH(TRUE, ISNUMBER(F246:T246), 0)), "0.0")</f>
        <v>0.0</v>
      </c>
    </row>
    <row r="247" spans="1:21" ht="13" x14ac:dyDescent="0.15">
      <c r="A247" s="14" t="s">
        <v>6279</v>
      </c>
      <c r="B247" s="6" t="s">
        <v>1090</v>
      </c>
      <c r="C247" s="6" t="s">
        <v>868</v>
      </c>
      <c r="D247" s="6" t="s">
        <v>543</v>
      </c>
      <c r="E247" s="6" t="s">
        <v>543</v>
      </c>
      <c r="F247" s="18" t="str">
        <f>IFERROR(VLOOKUP(B247,Invoices!$L$2:$M$413,2,FALSE),"")</f>
        <v/>
      </c>
      <c r="G247" s="18" t="str">
        <f>IFERROR(VLOOKUP(B247,Invoices!$N$2:$O$412,2,FALSE),"")</f>
        <v/>
      </c>
      <c r="H247" s="18">
        <f>IFERROR(VLOOKUP($B247,Invoices!$P$2:$Q$412,2,FALSE),"")</f>
        <v>0.99</v>
      </c>
      <c r="I247" s="18" t="str">
        <f>IFERROR(VLOOKUP($B247,Invoices!$R$2:$S$412,2,FALSE),"")</f>
        <v/>
      </c>
      <c r="J247" s="18" t="str">
        <f>IFERROR(VLOOKUP($B247,Invoices!$T$2:$U$412,2,FALSE),"")</f>
        <v/>
      </c>
      <c r="K247" s="18" t="str">
        <f>IFERROR(VLOOKUP($B247,Invoices!$V$2:$W$412,2,FALSE),"")</f>
        <v/>
      </c>
      <c r="L247" s="18" t="str">
        <f>IFERROR(VLOOKUP($B247,Invoices!$X$2:$Y$412,2,FALSE),"")</f>
        <v/>
      </c>
      <c r="M247" s="18" t="str">
        <f>IFERROR(VLOOKUP($B247,Invoices!$Z$2:$AA$412,2,FALSE),"")</f>
        <v/>
      </c>
      <c r="N247" s="18" t="str">
        <f>IFERROR(VLOOKUP($B247,Invoices!$AB$2:$AC$412,2,FALSE),"")</f>
        <v/>
      </c>
      <c r="O247" s="18" t="str">
        <f>IFERROR(VLOOKUP($B247,Invoices!$AD$2:$AE$412,2,FALSE),"")</f>
        <v/>
      </c>
      <c r="P247" s="18" t="str">
        <f>IFERROR(VLOOKUP($B247,Invoices!$AF$2:$AG$412,2,FALSE),"")</f>
        <v/>
      </c>
      <c r="Q247" s="18" t="str">
        <f>IFERROR(VLOOKUP($B247,Invoices!$AH$2:$AI$412,2,FALSE),"")</f>
        <v/>
      </c>
      <c r="R247" s="18" t="str">
        <f>IFERROR(VLOOKUP($B247,Invoices!$AJ$2:$AK$412,2,FALSE),"")</f>
        <v/>
      </c>
      <c r="S247" s="18" t="str">
        <f>IFERROR(VLOOKUP($B247,Invoices!$AL$2:$AM$412,2,FALSE),"")</f>
        <v/>
      </c>
      <c r="T247" s="18" t="str">
        <f>IFERROR(VLOOKUP($B247,Invoices!$AN$2:$AO$412,2,FALSE),"")</f>
        <v/>
      </c>
      <c r="U247" s="18" cm="1">
        <f t="array" ref="U247">IFERROR(INDEX(F247:T247, 1, MATCH(TRUE, ISNUMBER(F247:T247), 0)), "0.0")</f>
        <v>0.99</v>
      </c>
    </row>
    <row r="248" spans="1:21" ht="13" x14ac:dyDescent="0.15">
      <c r="A248" s="14" t="s">
        <v>6280</v>
      </c>
      <c r="B248" s="6" t="s">
        <v>1091</v>
      </c>
      <c r="D248" s="6" t="s">
        <v>666</v>
      </c>
      <c r="E248" s="6" t="s">
        <v>667</v>
      </c>
      <c r="F248" s="18">
        <f>IFERROR(VLOOKUP(B248,Invoices!$L$2:$M$413,2,FALSE),"")</f>
        <v>0.99</v>
      </c>
      <c r="G248" s="18" t="str">
        <f>IFERROR(VLOOKUP(B248,Invoices!$N$2:$O$412,2,FALSE),"")</f>
        <v/>
      </c>
      <c r="H248" s="18" t="str">
        <f>IFERROR(VLOOKUP($B248,Invoices!$P$2:$Q$412,2,FALSE),"")</f>
        <v/>
      </c>
      <c r="I248" s="18" t="str">
        <f>IFERROR(VLOOKUP($B248,Invoices!$R$2:$S$412,2,FALSE),"")</f>
        <v/>
      </c>
      <c r="J248" s="18" t="str">
        <f>IFERROR(VLOOKUP($B248,Invoices!$T$2:$U$412,2,FALSE),"")</f>
        <v/>
      </c>
      <c r="K248" s="18" t="str">
        <f>IFERROR(VLOOKUP($B248,Invoices!$V$2:$W$412,2,FALSE),"")</f>
        <v/>
      </c>
      <c r="L248" s="18" t="str">
        <f>IFERROR(VLOOKUP($B248,Invoices!$X$2:$Y$412,2,FALSE),"")</f>
        <v/>
      </c>
      <c r="M248" s="18" t="str">
        <f>IFERROR(VLOOKUP($B248,Invoices!$Z$2:$AA$412,2,FALSE),"")</f>
        <v/>
      </c>
      <c r="N248" s="18" t="str">
        <f>IFERROR(VLOOKUP($B248,Invoices!$AB$2:$AC$412,2,FALSE),"")</f>
        <v/>
      </c>
      <c r="O248" s="18" t="str">
        <f>IFERROR(VLOOKUP($B248,Invoices!$AD$2:$AE$412,2,FALSE),"")</f>
        <v/>
      </c>
      <c r="P248" s="18" t="str">
        <f>IFERROR(VLOOKUP($B248,Invoices!$AF$2:$AG$412,2,FALSE),"")</f>
        <v/>
      </c>
      <c r="Q248" s="18" t="str">
        <f>IFERROR(VLOOKUP($B248,Invoices!$AH$2:$AI$412,2,FALSE),"")</f>
        <v/>
      </c>
      <c r="R248" s="18" t="str">
        <f>IFERROR(VLOOKUP($B248,Invoices!$AJ$2:$AK$412,2,FALSE),"")</f>
        <v/>
      </c>
      <c r="S248" s="18" t="str">
        <f>IFERROR(VLOOKUP($B248,Invoices!$AL$2:$AM$412,2,FALSE),"")</f>
        <v/>
      </c>
      <c r="T248" s="18" t="str">
        <f>IFERROR(VLOOKUP($B248,Invoices!$AN$2:$AO$412,2,FALSE),"")</f>
        <v/>
      </c>
      <c r="U248" s="18" cm="1">
        <f t="array" ref="U248">IFERROR(INDEX(F248:T248, 1, MATCH(TRUE, ISNUMBER(F248:T248), 0)), "0.0")</f>
        <v>0.99</v>
      </c>
    </row>
    <row r="249" spans="1:21" ht="13" x14ac:dyDescent="0.15">
      <c r="A249" s="14" t="s">
        <v>6281</v>
      </c>
      <c r="B249" s="6" t="s">
        <v>1092</v>
      </c>
      <c r="D249" s="6" t="s">
        <v>931</v>
      </c>
      <c r="E249" s="6" t="s">
        <v>932</v>
      </c>
      <c r="F249" s="18" t="str">
        <f>IFERROR(VLOOKUP(B249,Invoices!$L$2:$M$413,2,FALSE),"")</f>
        <v/>
      </c>
      <c r="G249" s="18">
        <f>IFERROR(VLOOKUP(B249,Invoices!$N$2:$O$412,2,FALSE),"")</f>
        <v>0.99</v>
      </c>
      <c r="H249" s="18" t="str">
        <f>IFERROR(VLOOKUP($B249,Invoices!$P$2:$Q$412,2,FALSE),"")</f>
        <v/>
      </c>
      <c r="I249" s="18" t="str">
        <f>IFERROR(VLOOKUP($B249,Invoices!$R$2:$S$412,2,FALSE),"")</f>
        <v/>
      </c>
      <c r="J249" s="18" t="str">
        <f>IFERROR(VLOOKUP($B249,Invoices!$T$2:$U$412,2,FALSE),"")</f>
        <v/>
      </c>
      <c r="K249" s="18" t="str">
        <f>IFERROR(VLOOKUP($B249,Invoices!$V$2:$W$412,2,FALSE),"")</f>
        <v/>
      </c>
      <c r="L249" s="18" t="str">
        <f>IFERROR(VLOOKUP($B249,Invoices!$X$2:$Y$412,2,FALSE),"")</f>
        <v/>
      </c>
      <c r="M249" s="18" t="str">
        <f>IFERROR(VLOOKUP($B249,Invoices!$Z$2:$AA$412,2,FALSE),"")</f>
        <v/>
      </c>
      <c r="N249" s="18" t="str">
        <f>IFERROR(VLOOKUP($B249,Invoices!$AB$2:$AC$412,2,FALSE),"")</f>
        <v/>
      </c>
      <c r="O249" s="18" t="str">
        <f>IFERROR(VLOOKUP($B249,Invoices!$AD$2:$AE$412,2,FALSE),"")</f>
        <v/>
      </c>
      <c r="P249" s="18" t="str">
        <f>IFERROR(VLOOKUP($B249,Invoices!$AF$2:$AG$412,2,FALSE),"")</f>
        <v/>
      </c>
      <c r="Q249" s="18" t="str">
        <f>IFERROR(VLOOKUP($B249,Invoices!$AH$2:$AI$412,2,FALSE),"")</f>
        <v/>
      </c>
      <c r="R249" s="18" t="str">
        <f>IFERROR(VLOOKUP($B249,Invoices!$AJ$2:$AK$412,2,FALSE),"")</f>
        <v/>
      </c>
      <c r="S249" s="18" t="str">
        <f>IFERROR(VLOOKUP($B249,Invoices!$AL$2:$AM$412,2,FALSE),"")</f>
        <v/>
      </c>
      <c r="T249" s="18" t="str">
        <f>IFERROR(VLOOKUP($B249,Invoices!$AN$2:$AO$412,2,FALSE),"")</f>
        <v/>
      </c>
      <c r="U249" s="18" cm="1">
        <f t="array" ref="U249">IFERROR(INDEX(F249:T249, 1, MATCH(TRUE, ISNUMBER(F249:T249), 0)), "0.0")</f>
        <v>0.99</v>
      </c>
    </row>
    <row r="250" spans="1:21" ht="13" x14ac:dyDescent="0.15">
      <c r="A250" s="14" t="s">
        <v>6282</v>
      </c>
      <c r="B250" s="6" t="s">
        <v>1093</v>
      </c>
      <c r="C250" s="6" t="s">
        <v>1094</v>
      </c>
      <c r="D250" s="6" t="s">
        <v>717</v>
      </c>
      <c r="E250" s="6" t="s">
        <v>716</v>
      </c>
      <c r="F250" s="18" t="str">
        <f>IFERROR(VLOOKUP(B250,Invoices!$L$2:$M$413,2,FALSE),"")</f>
        <v/>
      </c>
      <c r="G250" s="18" t="str">
        <f>IFERROR(VLOOKUP(B250,Invoices!$N$2:$O$412,2,FALSE),"")</f>
        <v/>
      </c>
      <c r="H250" s="18" t="str">
        <f>IFERROR(VLOOKUP($B250,Invoices!$P$2:$Q$412,2,FALSE),"")</f>
        <v/>
      </c>
      <c r="I250" s="18">
        <f>IFERROR(VLOOKUP($B250,Invoices!$R$2:$S$412,2,FALSE),"")</f>
        <v>0.99</v>
      </c>
      <c r="J250" s="18" t="str">
        <f>IFERROR(VLOOKUP($B250,Invoices!$T$2:$U$412,2,FALSE),"")</f>
        <v/>
      </c>
      <c r="K250" s="18" t="str">
        <f>IFERROR(VLOOKUP($B250,Invoices!$V$2:$W$412,2,FALSE),"")</f>
        <v/>
      </c>
      <c r="L250" s="18" t="str">
        <f>IFERROR(VLOOKUP($B250,Invoices!$X$2:$Y$412,2,FALSE),"")</f>
        <v/>
      </c>
      <c r="M250" s="18" t="str">
        <f>IFERROR(VLOOKUP($B250,Invoices!$Z$2:$AA$412,2,FALSE),"")</f>
        <v/>
      </c>
      <c r="N250" s="18" t="str">
        <f>IFERROR(VLOOKUP($B250,Invoices!$AB$2:$AC$412,2,FALSE),"")</f>
        <v/>
      </c>
      <c r="O250" s="18" t="str">
        <f>IFERROR(VLOOKUP($B250,Invoices!$AD$2:$AE$412,2,FALSE),"")</f>
        <v/>
      </c>
      <c r="P250" s="18" t="str">
        <f>IFERROR(VLOOKUP($B250,Invoices!$AF$2:$AG$412,2,FALSE),"")</f>
        <v/>
      </c>
      <c r="Q250" s="18" t="str">
        <f>IFERROR(VLOOKUP($B250,Invoices!$AH$2:$AI$412,2,FALSE),"")</f>
        <v/>
      </c>
      <c r="R250" s="18" t="str">
        <f>IFERROR(VLOOKUP($B250,Invoices!$AJ$2:$AK$412,2,FALSE),"")</f>
        <v/>
      </c>
      <c r="S250" s="18" t="str">
        <f>IFERROR(VLOOKUP($B250,Invoices!$AL$2:$AM$412,2,FALSE),"")</f>
        <v/>
      </c>
      <c r="T250" s="18" t="str">
        <f>IFERROR(VLOOKUP($B250,Invoices!$AN$2:$AO$412,2,FALSE),"")</f>
        <v/>
      </c>
      <c r="U250" s="18" cm="1">
        <f t="array" ref="U250">IFERROR(INDEX(F250:T250, 1, MATCH(TRUE, ISNUMBER(F250:T250), 0)), "0.0")</f>
        <v>0.99</v>
      </c>
    </row>
    <row r="251" spans="1:21" ht="13" x14ac:dyDescent="0.15">
      <c r="A251" s="14" t="s">
        <v>6283</v>
      </c>
      <c r="B251" s="6" t="s">
        <v>1095</v>
      </c>
      <c r="D251" s="6" t="s">
        <v>689</v>
      </c>
      <c r="E251" s="6" t="s">
        <v>690</v>
      </c>
      <c r="F251" s="18" t="str">
        <f>IFERROR(VLOOKUP(B251,Invoices!$L$2:$M$413,2,FALSE),"")</f>
        <v/>
      </c>
      <c r="G251" s="18" t="str">
        <f>IFERROR(VLOOKUP(B251,Invoices!$N$2:$O$412,2,FALSE),"")</f>
        <v/>
      </c>
      <c r="H251" s="18" t="str">
        <f>IFERROR(VLOOKUP($B251,Invoices!$P$2:$Q$412,2,FALSE),"")</f>
        <v/>
      </c>
      <c r="I251" s="18" t="str">
        <f>IFERROR(VLOOKUP($B251,Invoices!$R$2:$S$412,2,FALSE),"")</f>
        <v/>
      </c>
      <c r="J251" s="18" t="str">
        <f>IFERROR(VLOOKUP($B251,Invoices!$T$2:$U$412,2,FALSE),"")</f>
        <v/>
      </c>
      <c r="K251" s="18" t="str">
        <f>IFERROR(VLOOKUP($B251,Invoices!$V$2:$W$412,2,FALSE),"")</f>
        <v/>
      </c>
      <c r="L251" s="18" t="str">
        <f>IFERROR(VLOOKUP($B251,Invoices!$X$2:$Y$412,2,FALSE),"")</f>
        <v/>
      </c>
      <c r="M251" s="18" t="str">
        <f>IFERROR(VLOOKUP($B251,Invoices!$Z$2:$AA$412,2,FALSE),"")</f>
        <v/>
      </c>
      <c r="N251" s="18" t="str">
        <f>IFERROR(VLOOKUP($B251,Invoices!$AB$2:$AC$412,2,FALSE),"")</f>
        <v/>
      </c>
      <c r="O251" s="18" t="str">
        <f>IFERROR(VLOOKUP($B251,Invoices!$AD$2:$AE$412,2,FALSE),"")</f>
        <v/>
      </c>
      <c r="P251" s="18" t="str">
        <f>IFERROR(VLOOKUP($B251,Invoices!$AF$2:$AG$412,2,FALSE),"")</f>
        <v/>
      </c>
      <c r="Q251" s="18" t="str">
        <f>IFERROR(VLOOKUP($B251,Invoices!$AH$2:$AI$412,2,FALSE),"")</f>
        <v/>
      </c>
      <c r="R251" s="18" t="str">
        <f>IFERROR(VLOOKUP($B251,Invoices!$AJ$2:$AK$412,2,FALSE),"")</f>
        <v/>
      </c>
      <c r="S251" s="18" t="str">
        <f>IFERROR(VLOOKUP($B251,Invoices!$AL$2:$AM$412,2,FALSE),"")</f>
        <v/>
      </c>
      <c r="T251" s="18" t="str">
        <f>IFERROR(VLOOKUP($B251,Invoices!$AN$2:$AO$412,2,FALSE),"")</f>
        <v/>
      </c>
      <c r="U251" s="18" t="str" cm="1">
        <f t="array" ref="U251">IFERROR(INDEX(F251:T251, 1, MATCH(TRUE, ISNUMBER(F251:T251), 0)), "0.0")</f>
        <v>0.0</v>
      </c>
    </row>
    <row r="252" spans="1:21" ht="13" x14ac:dyDescent="0.15">
      <c r="A252" s="14" t="s">
        <v>6284</v>
      </c>
      <c r="B252" s="6" t="s">
        <v>1096</v>
      </c>
      <c r="C252" s="6" t="s">
        <v>1097</v>
      </c>
      <c r="D252" s="6" t="s">
        <v>1098</v>
      </c>
      <c r="E252" s="6" t="s">
        <v>522</v>
      </c>
      <c r="F252" s="18">
        <f>IFERROR(VLOOKUP(B252,Invoices!$L$2:$M$413,2,FALSE),"")</f>
        <v>0.99</v>
      </c>
      <c r="G252" s="18" t="str">
        <f>IFERROR(VLOOKUP(B252,Invoices!$N$2:$O$412,2,FALSE),"")</f>
        <v/>
      </c>
      <c r="H252" s="18" t="str">
        <f>IFERROR(VLOOKUP($B252,Invoices!$P$2:$Q$412,2,FALSE),"")</f>
        <v/>
      </c>
      <c r="I252" s="18" t="str">
        <f>IFERROR(VLOOKUP($B252,Invoices!$R$2:$S$412,2,FALSE),"")</f>
        <v/>
      </c>
      <c r="J252" s="18" t="str">
        <f>IFERROR(VLOOKUP($B252,Invoices!$T$2:$U$412,2,FALSE),"")</f>
        <v/>
      </c>
      <c r="K252" s="18" t="str">
        <f>IFERROR(VLOOKUP($B252,Invoices!$V$2:$W$412,2,FALSE),"")</f>
        <v/>
      </c>
      <c r="L252" s="18" t="str">
        <f>IFERROR(VLOOKUP($B252,Invoices!$X$2:$Y$412,2,FALSE),"")</f>
        <v/>
      </c>
      <c r="M252" s="18" t="str">
        <f>IFERROR(VLOOKUP($B252,Invoices!$Z$2:$AA$412,2,FALSE),"")</f>
        <v/>
      </c>
      <c r="N252" s="18" t="str">
        <f>IFERROR(VLOOKUP($B252,Invoices!$AB$2:$AC$412,2,FALSE),"")</f>
        <v/>
      </c>
      <c r="O252" s="18" t="str">
        <f>IFERROR(VLOOKUP($B252,Invoices!$AD$2:$AE$412,2,FALSE),"")</f>
        <v/>
      </c>
      <c r="P252" s="18" t="str">
        <f>IFERROR(VLOOKUP($B252,Invoices!$AF$2:$AG$412,2,FALSE),"")</f>
        <v/>
      </c>
      <c r="Q252" s="18" t="str">
        <f>IFERROR(VLOOKUP($B252,Invoices!$AH$2:$AI$412,2,FALSE),"")</f>
        <v/>
      </c>
      <c r="R252" s="18" t="str">
        <f>IFERROR(VLOOKUP($B252,Invoices!$AJ$2:$AK$412,2,FALSE),"")</f>
        <v/>
      </c>
      <c r="S252" s="18" t="str">
        <f>IFERROR(VLOOKUP($B252,Invoices!$AL$2:$AM$412,2,FALSE),"")</f>
        <v/>
      </c>
      <c r="T252" s="18" t="str">
        <f>IFERROR(VLOOKUP($B252,Invoices!$AN$2:$AO$412,2,FALSE),"")</f>
        <v/>
      </c>
      <c r="U252" s="18" cm="1">
        <f t="array" ref="U252">IFERROR(INDEX(F252:T252, 1, MATCH(TRUE, ISNUMBER(F252:T252), 0)), "0.0")</f>
        <v>0.99</v>
      </c>
    </row>
    <row r="253" spans="1:21" ht="13" x14ac:dyDescent="0.15">
      <c r="A253" s="14" t="s">
        <v>6285</v>
      </c>
      <c r="B253" s="6" t="s">
        <v>1099</v>
      </c>
      <c r="C253" s="6" t="s">
        <v>564</v>
      </c>
      <c r="D253" s="6" t="s">
        <v>565</v>
      </c>
      <c r="E253" s="6" t="s">
        <v>566</v>
      </c>
      <c r="F253" s="18" t="str">
        <f>IFERROR(VLOOKUP(B253,Invoices!$L$2:$M$413,2,FALSE),"")</f>
        <v/>
      </c>
      <c r="G253" s="18" t="str">
        <f>IFERROR(VLOOKUP(B253,Invoices!$N$2:$O$412,2,FALSE),"")</f>
        <v/>
      </c>
      <c r="H253" s="18" t="str">
        <f>IFERROR(VLOOKUP($B253,Invoices!$P$2:$Q$412,2,FALSE),"")</f>
        <v/>
      </c>
      <c r="I253" s="18" t="str">
        <f>IFERROR(VLOOKUP($B253,Invoices!$R$2:$S$412,2,FALSE),"")</f>
        <v/>
      </c>
      <c r="J253" s="18" t="str">
        <f>IFERROR(VLOOKUP($B253,Invoices!$T$2:$U$412,2,FALSE),"")</f>
        <v/>
      </c>
      <c r="K253" s="18" t="str">
        <f>IFERROR(VLOOKUP($B253,Invoices!$V$2:$W$412,2,FALSE),"")</f>
        <v/>
      </c>
      <c r="L253" s="18" t="str">
        <f>IFERROR(VLOOKUP($B253,Invoices!$X$2:$Y$412,2,FALSE),"")</f>
        <v/>
      </c>
      <c r="M253" s="18" t="str">
        <f>IFERROR(VLOOKUP($B253,Invoices!$Z$2:$AA$412,2,FALSE),"")</f>
        <v/>
      </c>
      <c r="N253" s="18" t="str">
        <f>IFERROR(VLOOKUP($B253,Invoices!$AB$2:$AC$412,2,FALSE),"")</f>
        <v/>
      </c>
      <c r="O253" s="18">
        <f>IFERROR(VLOOKUP($B253,Invoices!$AD$2:$AE$412,2,FALSE),"")</f>
        <v>0.99</v>
      </c>
      <c r="P253" s="18" t="str">
        <f>IFERROR(VLOOKUP($B253,Invoices!$AF$2:$AG$412,2,FALSE),"")</f>
        <v/>
      </c>
      <c r="Q253" s="18" t="str">
        <f>IFERROR(VLOOKUP($B253,Invoices!$AH$2:$AI$412,2,FALSE),"")</f>
        <v/>
      </c>
      <c r="R253" s="18" t="str">
        <f>IFERROR(VLOOKUP($B253,Invoices!$AJ$2:$AK$412,2,FALSE),"")</f>
        <v/>
      </c>
      <c r="S253" s="18" t="str">
        <f>IFERROR(VLOOKUP($B253,Invoices!$AL$2:$AM$412,2,FALSE),"")</f>
        <v/>
      </c>
      <c r="T253" s="18" t="str">
        <f>IFERROR(VLOOKUP($B253,Invoices!$AN$2:$AO$412,2,FALSE),"")</f>
        <v/>
      </c>
      <c r="U253" s="18" cm="1">
        <f t="array" ref="U253">IFERROR(INDEX(F253:T253, 1, MATCH(TRUE, ISNUMBER(F253:T253), 0)), "0.0")</f>
        <v>0.99</v>
      </c>
    </row>
    <row r="254" spans="1:21" ht="13" x14ac:dyDescent="0.15">
      <c r="A254" s="14" t="s">
        <v>6286</v>
      </c>
      <c r="B254" s="6" t="s">
        <v>1100</v>
      </c>
      <c r="C254" s="6" t="s">
        <v>1101</v>
      </c>
      <c r="D254" s="6" t="s">
        <v>1102</v>
      </c>
      <c r="E254" s="6" t="s">
        <v>1103</v>
      </c>
      <c r="F254" s="18" t="str">
        <f>IFERROR(VLOOKUP(B254,Invoices!$L$2:$M$413,2,FALSE),"")</f>
        <v/>
      </c>
      <c r="G254" s="18" t="str">
        <f>IFERROR(VLOOKUP(B254,Invoices!$N$2:$O$412,2,FALSE),"")</f>
        <v/>
      </c>
      <c r="H254" s="18" t="str">
        <f>IFERROR(VLOOKUP($B254,Invoices!$P$2:$Q$412,2,FALSE),"")</f>
        <v/>
      </c>
      <c r="I254" s="18" t="str">
        <f>IFERROR(VLOOKUP($B254,Invoices!$R$2:$S$412,2,FALSE),"")</f>
        <v/>
      </c>
      <c r="J254" s="18" t="str">
        <f>IFERROR(VLOOKUP($B254,Invoices!$T$2:$U$412,2,FALSE),"")</f>
        <v/>
      </c>
      <c r="K254" s="18" t="str">
        <f>IFERROR(VLOOKUP($B254,Invoices!$V$2:$W$412,2,FALSE),"")</f>
        <v/>
      </c>
      <c r="L254" s="18" t="str">
        <f>IFERROR(VLOOKUP($B254,Invoices!$X$2:$Y$412,2,FALSE),"")</f>
        <v/>
      </c>
      <c r="M254" s="18" t="str">
        <f>IFERROR(VLOOKUP($B254,Invoices!$Z$2:$AA$412,2,FALSE),"")</f>
        <v/>
      </c>
      <c r="N254" s="18" t="str">
        <f>IFERROR(VLOOKUP($B254,Invoices!$AB$2:$AC$412,2,FALSE),"")</f>
        <v/>
      </c>
      <c r="O254" s="18" t="str">
        <f>IFERROR(VLOOKUP($B254,Invoices!$AD$2:$AE$412,2,FALSE),"")</f>
        <v/>
      </c>
      <c r="P254" s="18" t="str">
        <f>IFERROR(VLOOKUP($B254,Invoices!$AF$2:$AG$412,2,FALSE),"")</f>
        <v/>
      </c>
      <c r="Q254" s="18" t="str">
        <f>IFERROR(VLOOKUP($B254,Invoices!$AH$2:$AI$412,2,FALSE),"")</f>
        <v/>
      </c>
      <c r="R254" s="18" t="str">
        <f>IFERROR(VLOOKUP($B254,Invoices!$AJ$2:$AK$412,2,FALSE),"")</f>
        <v/>
      </c>
      <c r="S254" s="18" t="str">
        <f>IFERROR(VLOOKUP($B254,Invoices!$AL$2:$AM$412,2,FALSE),"")</f>
        <v/>
      </c>
      <c r="T254" s="18" t="str">
        <f>IFERROR(VLOOKUP($B254,Invoices!$AN$2:$AO$412,2,FALSE),"")</f>
        <v/>
      </c>
      <c r="U254" s="18" t="str" cm="1">
        <f t="array" ref="U254">IFERROR(INDEX(F254:T254, 1, MATCH(TRUE, ISNUMBER(F254:T254), 0)), "0.0")</f>
        <v>0.0</v>
      </c>
    </row>
    <row r="255" spans="1:21" ht="13" x14ac:dyDescent="0.15">
      <c r="A255" s="14" t="s">
        <v>6287</v>
      </c>
      <c r="B255" s="6" t="s">
        <v>1104</v>
      </c>
      <c r="D255" s="6" t="s">
        <v>1075</v>
      </c>
      <c r="E255" s="6" t="s">
        <v>1076</v>
      </c>
      <c r="F255" s="18" t="str">
        <f>IFERROR(VLOOKUP(B255,Invoices!$L$2:$M$413,2,FALSE),"")</f>
        <v/>
      </c>
      <c r="G255" s="18" t="str">
        <f>IFERROR(VLOOKUP(B255,Invoices!$N$2:$O$412,2,FALSE),"")</f>
        <v/>
      </c>
      <c r="H255" s="18">
        <f>IFERROR(VLOOKUP($B255,Invoices!$P$2:$Q$412,2,FALSE),"")</f>
        <v>0.99</v>
      </c>
      <c r="I255" s="18" t="str">
        <f>IFERROR(VLOOKUP($B255,Invoices!$R$2:$S$412,2,FALSE),"")</f>
        <v/>
      </c>
      <c r="J255" s="18" t="str">
        <f>IFERROR(VLOOKUP($B255,Invoices!$T$2:$U$412,2,FALSE),"")</f>
        <v/>
      </c>
      <c r="K255" s="18" t="str">
        <f>IFERROR(VLOOKUP($B255,Invoices!$V$2:$W$412,2,FALSE),"")</f>
        <v/>
      </c>
      <c r="L255" s="18" t="str">
        <f>IFERROR(VLOOKUP($B255,Invoices!$X$2:$Y$412,2,FALSE),"")</f>
        <v/>
      </c>
      <c r="M255" s="18" t="str">
        <f>IFERROR(VLOOKUP($B255,Invoices!$Z$2:$AA$412,2,FALSE),"")</f>
        <v/>
      </c>
      <c r="N255" s="18" t="str">
        <f>IFERROR(VLOOKUP($B255,Invoices!$AB$2:$AC$412,2,FALSE),"")</f>
        <v/>
      </c>
      <c r="O255" s="18" t="str">
        <f>IFERROR(VLOOKUP($B255,Invoices!$AD$2:$AE$412,2,FALSE),"")</f>
        <v/>
      </c>
      <c r="P255" s="18" t="str">
        <f>IFERROR(VLOOKUP($B255,Invoices!$AF$2:$AG$412,2,FALSE),"")</f>
        <v/>
      </c>
      <c r="Q255" s="18" t="str">
        <f>IFERROR(VLOOKUP($B255,Invoices!$AH$2:$AI$412,2,FALSE),"")</f>
        <v/>
      </c>
      <c r="R255" s="18" t="str">
        <f>IFERROR(VLOOKUP($B255,Invoices!$AJ$2:$AK$412,2,FALSE),"")</f>
        <v/>
      </c>
      <c r="S255" s="18" t="str">
        <f>IFERROR(VLOOKUP($B255,Invoices!$AL$2:$AM$412,2,FALSE),"")</f>
        <v/>
      </c>
      <c r="T255" s="18" t="str">
        <f>IFERROR(VLOOKUP($B255,Invoices!$AN$2:$AO$412,2,FALSE),"")</f>
        <v/>
      </c>
      <c r="U255" s="18" cm="1">
        <f t="array" ref="U255">IFERROR(INDEX(F255:T255, 1, MATCH(TRUE, ISNUMBER(F255:T255), 0)), "0.0")</f>
        <v>0.99</v>
      </c>
    </row>
    <row r="256" spans="1:21" ht="13" x14ac:dyDescent="0.15">
      <c r="A256" s="14" t="s">
        <v>6288</v>
      </c>
      <c r="B256" s="6" t="s">
        <v>1105</v>
      </c>
      <c r="D256" s="6" t="s">
        <v>1028</v>
      </c>
      <c r="E256" s="6" t="s">
        <v>690</v>
      </c>
      <c r="F256" s="18" t="str">
        <f>IFERROR(VLOOKUP(B256,Invoices!$L$2:$M$413,2,FALSE),"")</f>
        <v/>
      </c>
      <c r="G256" s="18" t="str">
        <f>IFERROR(VLOOKUP(B256,Invoices!$N$2:$O$412,2,FALSE),"")</f>
        <v/>
      </c>
      <c r="H256" s="18" t="str">
        <f>IFERROR(VLOOKUP($B256,Invoices!$P$2:$Q$412,2,FALSE),"")</f>
        <v/>
      </c>
      <c r="I256" s="18" t="str">
        <f>IFERROR(VLOOKUP($B256,Invoices!$R$2:$S$412,2,FALSE),"")</f>
        <v/>
      </c>
      <c r="J256" s="18" t="str">
        <f>IFERROR(VLOOKUP($B256,Invoices!$T$2:$U$412,2,FALSE),"")</f>
        <v/>
      </c>
      <c r="K256" s="18" t="str">
        <f>IFERROR(VLOOKUP($B256,Invoices!$V$2:$W$412,2,FALSE),"")</f>
        <v/>
      </c>
      <c r="L256" s="18" t="str">
        <f>IFERROR(VLOOKUP($B256,Invoices!$X$2:$Y$412,2,FALSE),"")</f>
        <v/>
      </c>
      <c r="M256" s="18" t="str">
        <f>IFERROR(VLOOKUP($B256,Invoices!$Z$2:$AA$412,2,FALSE),"")</f>
        <v/>
      </c>
      <c r="N256" s="18" t="str">
        <f>IFERROR(VLOOKUP($B256,Invoices!$AB$2:$AC$412,2,FALSE),"")</f>
        <v/>
      </c>
      <c r="O256" s="18" t="str">
        <f>IFERROR(VLOOKUP($B256,Invoices!$AD$2:$AE$412,2,FALSE),"")</f>
        <v/>
      </c>
      <c r="P256" s="18" t="str">
        <f>IFERROR(VLOOKUP($B256,Invoices!$AF$2:$AG$412,2,FALSE),"")</f>
        <v/>
      </c>
      <c r="Q256" s="18" t="str">
        <f>IFERROR(VLOOKUP($B256,Invoices!$AH$2:$AI$412,2,FALSE),"")</f>
        <v/>
      </c>
      <c r="R256" s="18" t="str">
        <f>IFERROR(VLOOKUP($B256,Invoices!$AJ$2:$AK$412,2,FALSE),"")</f>
        <v/>
      </c>
      <c r="S256" s="18" t="str">
        <f>IFERROR(VLOOKUP($B256,Invoices!$AL$2:$AM$412,2,FALSE),"")</f>
        <v/>
      </c>
      <c r="T256" s="18" t="str">
        <f>IFERROR(VLOOKUP($B256,Invoices!$AN$2:$AO$412,2,FALSE),"")</f>
        <v/>
      </c>
      <c r="U256" s="18" t="str" cm="1">
        <f t="array" ref="U256">IFERROR(INDEX(F256:T256, 1, MATCH(TRUE, ISNUMBER(F256:T256), 0)), "0.0")</f>
        <v>0.0</v>
      </c>
    </row>
    <row r="257" spans="1:21" ht="13" x14ac:dyDescent="0.15">
      <c r="A257" s="14" t="s">
        <v>6289</v>
      </c>
      <c r="B257" s="6" t="s">
        <v>1106</v>
      </c>
      <c r="C257" s="6" t="s">
        <v>677</v>
      </c>
      <c r="D257" s="6" t="s">
        <v>676</v>
      </c>
      <c r="E257" s="6" t="s">
        <v>677</v>
      </c>
      <c r="F257" s="18" t="str">
        <f>IFERROR(VLOOKUP(B257,Invoices!$L$2:$M$413,2,FALSE),"")</f>
        <v/>
      </c>
      <c r="G257" s="18" t="str">
        <f>IFERROR(VLOOKUP(B257,Invoices!$N$2:$O$412,2,FALSE),"")</f>
        <v/>
      </c>
      <c r="H257" s="18" t="str">
        <f>IFERROR(VLOOKUP($B257,Invoices!$P$2:$Q$412,2,FALSE),"")</f>
        <v/>
      </c>
      <c r="I257" s="18">
        <f>IFERROR(VLOOKUP($B257,Invoices!$R$2:$S$412,2,FALSE),"")</f>
        <v>0.99</v>
      </c>
      <c r="J257" s="18" t="str">
        <f>IFERROR(VLOOKUP($B257,Invoices!$T$2:$U$412,2,FALSE),"")</f>
        <v/>
      </c>
      <c r="K257" s="18" t="str">
        <f>IFERROR(VLOOKUP($B257,Invoices!$V$2:$W$412,2,FALSE),"")</f>
        <v/>
      </c>
      <c r="L257" s="18" t="str">
        <f>IFERROR(VLOOKUP($B257,Invoices!$X$2:$Y$412,2,FALSE),"")</f>
        <v/>
      </c>
      <c r="M257" s="18" t="str">
        <f>IFERROR(VLOOKUP($B257,Invoices!$Z$2:$AA$412,2,FALSE),"")</f>
        <v/>
      </c>
      <c r="N257" s="18" t="str">
        <f>IFERROR(VLOOKUP($B257,Invoices!$AB$2:$AC$412,2,FALSE),"")</f>
        <v/>
      </c>
      <c r="O257" s="18" t="str">
        <f>IFERROR(VLOOKUP($B257,Invoices!$AD$2:$AE$412,2,FALSE),"")</f>
        <v/>
      </c>
      <c r="P257" s="18" t="str">
        <f>IFERROR(VLOOKUP($B257,Invoices!$AF$2:$AG$412,2,FALSE),"")</f>
        <v/>
      </c>
      <c r="Q257" s="18">
        <f>IFERROR(VLOOKUP($B257,Invoices!$AH$2:$AI$412,2,FALSE),"")</f>
        <v>0.99</v>
      </c>
      <c r="R257" s="18" t="str">
        <f>IFERROR(VLOOKUP($B257,Invoices!$AJ$2:$AK$412,2,FALSE),"")</f>
        <v/>
      </c>
      <c r="S257" s="18" t="str">
        <f>IFERROR(VLOOKUP($B257,Invoices!$AL$2:$AM$412,2,FALSE),"")</f>
        <v/>
      </c>
      <c r="T257" s="18" t="str">
        <f>IFERROR(VLOOKUP($B257,Invoices!$AN$2:$AO$412,2,FALSE),"")</f>
        <v/>
      </c>
      <c r="U257" s="18" cm="1">
        <f t="array" ref="U257">IFERROR(INDEX(F257:T257, 1, MATCH(TRUE, ISNUMBER(F257:T257), 0)), "0.0")</f>
        <v>0.99</v>
      </c>
    </row>
    <row r="258" spans="1:21" ht="13" x14ac:dyDescent="0.15">
      <c r="A258" s="14" t="s">
        <v>6290</v>
      </c>
      <c r="B258" s="6" t="s">
        <v>1107</v>
      </c>
      <c r="C258" s="6" t="s">
        <v>707</v>
      </c>
      <c r="D258" s="6" t="s">
        <v>1089</v>
      </c>
      <c r="E258" s="6" t="s">
        <v>707</v>
      </c>
      <c r="F258" s="18" t="str">
        <f>IFERROR(VLOOKUP(B258,Invoices!$L$2:$M$413,2,FALSE),"")</f>
        <v/>
      </c>
      <c r="G258" s="18" t="str">
        <f>IFERROR(VLOOKUP(B258,Invoices!$N$2:$O$412,2,FALSE),"")</f>
        <v/>
      </c>
      <c r="H258" s="18" t="str">
        <f>IFERROR(VLOOKUP($B258,Invoices!$P$2:$Q$412,2,FALSE),"")</f>
        <v/>
      </c>
      <c r="I258" s="18" t="str">
        <f>IFERROR(VLOOKUP($B258,Invoices!$R$2:$S$412,2,FALSE),"")</f>
        <v/>
      </c>
      <c r="J258" s="18" t="str">
        <f>IFERROR(VLOOKUP($B258,Invoices!$T$2:$U$412,2,FALSE),"")</f>
        <v/>
      </c>
      <c r="K258" s="18" t="str">
        <f>IFERROR(VLOOKUP($B258,Invoices!$V$2:$W$412,2,FALSE),"")</f>
        <v/>
      </c>
      <c r="L258" s="18" t="str">
        <f>IFERROR(VLOOKUP($B258,Invoices!$X$2:$Y$412,2,FALSE),"")</f>
        <v/>
      </c>
      <c r="M258" s="18" t="str">
        <f>IFERROR(VLOOKUP($B258,Invoices!$Z$2:$AA$412,2,FALSE),"")</f>
        <v/>
      </c>
      <c r="N258" s="18" t="str">
        <f>IFERROR(VLOOKUP($B258,Invoices!$AB$2:$AC$412,2,FALSE),"")</f>
        <v/>
      </c>
      <c r="O258" s="18" t="str">
        <f>IFERROR(VLOOKUP($B258,Invoices!$AD$2:$AE$412,2,FALSE),"")</f>
        <v/>
      </c>
      <c r="P258" s="18" t="str">
        <f>IFERROR(VLOOKUP($B258,Invoices!$AF$2:$AG$412,2,FALSE),"")</f>
        <v/>
      </c>
      <c r="Q258" s="18" t="str">
        <f>IFERROR(VLOOKUP($B258,Invoices!$AH$2:$AI$412,2,FALSE),"")</f>
        <v/>
      </c>
      <c r="R258" s="18" t="str">
        <f>IFERROR(VLOOKUP($B258,Invoices!$AJ$2:$AK$412,2,FALSE),"")</f>
        <v/>
      </c>
      <c r="S258" s="18" t="str">
        <f>IFERROR(VLOOKUP($B258,Invoices!$AL$2:$AM$412,2,FALSE),"")</f>
        <v/>
      </c>
      <c r="T258" s="18" t="str">
        <f>IFERROR(VLOOKUP($B258,Invoices!$AN$2:$AO$412,2,FALSE),"")</f>
        <v/>
      </c>
      <c r="U258" s="18" t="str" cm="1">
        <f t="array" ref="U258">IFERROR(INDEX(F258:T258, 1, MATCH(TRUE, ISNUMBER(F258:T258), 0)), "0.0")</f>
        <v>0.0</v>
      </c>
    </row>
    <row r="259" spans="1:21" ht="13" x14ac:dyDescent="0.15">
      <c r="A259" s="14" t="s">
        <v>6291</v>
      </c>
      <c r="B259" s="6" t="s">
        <v>1108</v>
      </c>
      <c r="C259" s="6" t="s">
        <v>1109</v>
      </c>
      <c r="D259" s="6" t="s">
        <v>1110</v>
      </c>
      <c r="E259" s="6" t="s">
        <v>1111</v>
      </c>
      <c r="F259" s="18" t="str">
        <f>IFERROR(VLOOKUP(B259,Invoices!$L$2:$M$413,2,FALSE),"")</f>
        <v/>
      </c>
      <c r="G259" s="18" t="str">
        <f>IFERROR(VLOOKUP(B259,Invoices!$N$2:$O$412,2,FALSE),"")</f>
        <v/>
      </c>
      <c r="H259" s="18" t="str">
        <f>IFERROR(VLOOKUP($B259,Invoices!$P$2:$Q$412,2,FALSE),"")</f>
        <v/>
      </c>
      <c r="I259" s="18" t="str">
        <f>IFERROR(VLOOKUP($B259,Invoices!$R$2:$S$412,2,FALSE),"")</f>
        <v/>
      </c>
      <c r="J259" s="18">
        <f>IFERROR(VLOOKUP($B259,Invoices!$T$2:$U$412,2,FALSE),"")</f>
        <v>0.99</v>
      </c>
      <c r="K259" s="18" t="str">
        <f>IFERROR(VLOOKUP($B259,Invoices!$V$2:$W$412,2,FALSE),"")</f>
        <v/>
      </c>
      <c r="L259" s="18" t="str">
        <f>IFERROR(VLOOKUP($B259,Invoices!$X$2:$Y$412,2,FALSE),"")</f>
        <v/>
      </c>
      <c r="M259" s="18" t="str">
        <f>IFERROR(VLOOKUP($B259,Invoices!$Z$2:$AA$412,2,FALSE),"")</f>
        <v/>
      </c>
      <c r="N259" s="18" t="str">
        <f>IFERROR(VLOOKUP($B259,Invoices!$AB$2:$AC$412,2,FALSE),"")</f>
        <v/>
      </c>
      <c r="O259" s="18" t="str">
        <f>IFERROR(VLOOKUP($B259,Invoices!$AD$2:$AE$412,2,FALSE),"")</f>
        <v/>
      </c>
      <c r="P259" s="18" t="str">
        <f>IFERROR(VLOOKUP($B259,Invoices!$AF$2:$AG$412,2,FALSE),"")</f>
        <v/>
      </c>
      <c r="Q259" s="18" t="str">
        <f>IFERROR(VLOOKUP($B259,Invoices!$AH$2:$AI$412,2,FALSE),"")</f>
        <v/>
      </c>
      <c r="R259" s="18" t="str">
        <f>IFERROR(VLOOKUP($B259,Invoices!$AJ$2:$AK$412,2,FALSE),"")</f>
        <v/>
      </c>
      <c r="S259" s="18" t="str">
        <f>IFERROR(VLOOKUP($B259,Invoices!$AL$2:$AM$412,2,FALSE),"")</f>
        <v/>
      </c>
      <c r="T259" s="18" t="str">
        <f>IFERROR(VLOOKUP($B259,Invoices!$AN$2:$AO$412,2,FALSE),"")</f>
        <v/>
      </c>
      <c r="U259" s="18" cm="1">
        <f t="array" ref="U259">IFERROR(INDEX(F259:T259, 1, MATCH(TRUE, ISNUMBER(F259:T259), 0)), "0.0")</f>
        <v>0.99</v>
      </c>
    </row>
    <row r="260" spans="1:21" ht="13" x14ac:dyDescent="0.15">
      <c r="A260" s="14" t="s">
        <v>6292</v>
      </c>
      <c r="B260" s="6" t="s">
        <v>1112</v>
      </c>
      <c r="C260" s="6" t="s">
        <v>1113</v>
      </c>
      <c r="D260" s="6" t="s">
        <v>660</v>
      </c>
      <c r="E260" s="6" t="s">
        <v>661</v>
      </c>
      <c r="F260" s="18" t="str">
        <f>IFERROR(VLOOKUP(B260,Invoices!$L$2:$M$413,2,FALSE),"")</f>
        <v/>
      </c>
      <c r="G260" s="18" t="str">
        <f>IFERROR(VLOOKUP(B260,Invoices!$N$2:$O$412,2,FALSE),"")</f>
        <v/>
      </c>
      <c r="H260" s="18" t="str">
        <f>IFERROR(VLOOKUP($B260,Invoices!$P$2:$Q$412,2,FALSE),"")</f>
        <v/>
      </c>
      <c r="I260" s="18">
        <f>IFERROR(VLOOKUP($B260,Invoices!$R$2:$S$412,2,FALSE),"")</f>
        <v>0.99</v>
      </c>
      <c r="J260" s="18" t="str">
        <f>IFERROR(VLOOKUP($B260,Invoices!$T$2:$U$412,2,FALSE),"")</f>
        <v/>
      </c>
      <c r="K260" s="18" t="str">
        <f>IFERROR(VLOOKUP($B260,Invoices!$V$2:$W$412,2,FALSE),"")</f>
        <v/>
      </c>
      <c r="L260" s="18" t="str">
        <f>IFERROR(VLOOKUP($B260,Invoices!$X$2:$Y$412,2,FALSE),"")</f>
        <v/>
      </c>
      <c r="M260" s="18" t="str">
        <f>IFERROR(VLOOKUP($B260,Invoices!$Z$2:$AA$412,2,FALSE),"")</f>
        <v/>
      </c>
      <c r="N260" s="18" t="str">
        <f>IFERROR(VLOOKUP($B260,Invoices!$AB$2:$AC$412,2,FALSE),"")</f>
        <v/>
      </c>
      <c r="O260" s="18" t="str">
        <f>IFERROR(VLOOKUP($B260,Invoices!$AD$2:$AE$412,2,FALSE),"")</f>
        <v/>
      </c>
      <c r="P260" s="18" t="str">
        <f>IFERROR(VLOOKUP($B260,Invoices!$AF$2:$AG$412,2,FALSE),"")</f>
        <v/>
      </c>
      <c r="Q260" s="18" t="str">
        <f>IFERROR(VLOOKUP($B260,Invoices!$AH$2:$AI$412,2,FALSE),"")</f>
        <v/>
      </c>
      <c r="R260" s="18" t="str">
        <f>IFERROR(VLOOKUP($B260,Invoices!$AJ$2:$AK$412,2,FALSE),"")</f>
        <v/>
      </c>
      <c r="S260" s="18" t="str">
        <f>IFERROR(VLOOKUP($B260,Invoices!$AL$2:$AM$412,2,FALSE),"")</f>
        <v/>
      </c>
      <c r="T260" s="18" t="str">
        <f>IFERROR(VLOOKUP($B260,Invoices!$AN$2:$AO$412,2,FALSE),"")</f>
        <v/>
      </c>
      <c r="U260" s="18" cm="1">
        <f t="array" ref="U260">IFERROR(INDEX(F260:T260, 1, MATCH(TRUE, ISNUMBER(F260:T260), 0)), "0.0")</f>
        <v>0.99</v>
      </c>
    </row>
    <row r="261" spans="1:21" ht="13" x14ac:dyDescent="0.15">
      <c r="A261" s="14" t="s">
        <v>6293</v>
      </c>
      <c r="B261" s="6" t="s">
        <v>1114</v>
      </c>
      <c r="C261" s="6" t="s">
        <v>808</v>
      </c>
      <c r="D261" s="6" t="s">
        <v>1115</v>
      </c>
      <c r="E261" s="6" t="s">
        <v>810</v>
      </c>
      <c r="F261" s="18" t="str">
        <f>IFERROR(VLOOKUP(B261,Invoices!$L$2:$M$413,2,FALSE),"")</f>
        <v/>
      </c>
      <c r="G261" s="18" t="str">
        <f>IFERROR(VLOOKUP(B261,Invoices!$N$2:$O$412,2,FALSE),"")</f>
        <v/>
      </c>
      <c r="H261" s="18" t="str">
        <f>IFERROR(VLOOKUP($B261,Invoices!$P$2:$Q$412,2,FALSE),"")</f>
        <v/>
      </c>
      <c r="I261" s="18" t="str">
        <f>IFERROR(VLOOKUP($B261,Invoices!$R$2:$S$412,2,FALSE),"")</f>
        <v/>
      </c>
      <c r="J261" s="18" t="str">
        <f>IFERROR(VLOOKUP($B261,Invoices!$T$2:$U$412,2,FALSE),"")</f>
        <v/>
      </c>
      <c r="K261" s="18" t="str">
        <f>IFERROR(VLOOKUP($B261,Invoices!$V$2:$W$412,2,FALSE),"")</f>
        <v/>
      </c>
      <c r="L261" s="18" t="str">
        <f>IFERROR(VLOOKUP($B261,Invoices!$X$2:$Y$412,2,FALSE),"")</f>
        <v/>
      </c>
      <c r="M261" s="18" t="str">
        <f>IFERROR(VLOOKUP($B261,Invoices!$Z$2:$AA$412,2,FALSE),"")</f>
        <v/>
      </c>
      <c r="N261" s="18" t="str">
        <f>IFERROR(VLOOKUP($B261,Invoices!$AB$2:$AC$412,2,FALSE),"")</f>
        <v/>
      </c>
      <c r="O261" s="18" t="str">
        <f>IFERROR(VLOOKUP($B261,Invoices!$AD$2:$AE$412,2,FALSE),"")</f>
        <v/>
      </c>
      <c r="P261" s="18" t="str">
        <f>IFERROR(VLOOKUP($B261,Invoices!$AF$2:$AG$412,2,FALSE),"")</f>
        <v/>
      </c>
      <c r="Q261" s="18" t="str">
        <f>IFERROR(VLOOKUP($B261,Invoices!$AH$2:$AI$412,2,FALSE),"")</f>
        <v/>
      </c>
      <c r="R261" s="18" t="str">
        <f>IFERROR(VLOOKUP($B261,Invoices!$AJ$2:$AK$412,2,FALSE),"")</f>
        <v/>
      </c>
      <c r="S261" s="18" t="str">
        <f>IFERROR(VLOOKUP($B261,Invoices!$AL$2:$AM$412,2,FALSE),"")</f>
        <v/>
      </c>
      <c r="T261" s="18" t="str">
        <f>IFERROR(VLOOKUP($B261,Invoices!$AN$2:$AO$412,2,FALSE),"")</f>
        <v/>
      </c>
      <c r="U261" s="18" t="str" cm="1">
        <f t="array" ref="U261">IFERROR(INDEX(F261:T261, 1, MATCH(TRUE, ISNUMBER(F261:T261), 0)), "0.0")</f>
        <v>0.0</v>
      </c>
    </row>
    <row r="262" spans="1:21" ht="13" x14ac:dyDescent="0.15">
      <c r="A262" s="14" t="s">
        <v>6294</v>
      </c>
      <c r="B262" s="6" t="s">
        <v>1116</v>
      </c>
      <c r="C262" s="6" t="s">
        <v>716</v>
      </c>
      <c r="D262" s="6" t="s">
        <v>700</v>
      </c>
      <c r="E262" s="6" t="s">
        <v>701</v>
      </c>
      <c r="F262" s="18" t="str">
        <f>IFERROR(VLOOKUP(B262,Invoices!$L$2:$M$413,2,FALSE),"")</f>
        <v/>
      </c>
      <c r="G262" s="18" t="str">
        <f>IFERROR(VLOOKUP(B262,Invoices!$N$2:$O$412,2,FALSE),"")</f>
        <v/>
      </c>
      <c r="H262" s="18" t="str">
        <f>IFERROR(VLOOKUP($B262,Invoices!$P$2:$Q$412,2,FALSE),"")</f>
        <v/>
      </c>
      <c r="I262" s="18" t="str">
        <f>IFERROR(VLOOKUP($B262,Invoices!$R$2:$S$412,2,FALSE),"")</f>
        <v/>
      </c>
      <c r="J262" s="18" t="str">
        <f>IFERROR(VLOOKUP($B262,Invoices!$T$2:$U$412,2,FALSE),"")</f>
        <v/>
      </c>
      <c r="K262" s="18" t="str">
        <f>IFERROR(VLOOKUP($B262,Invoices!$V$2:$W$412,2,FALSE),"")</f>
        <v/>
      </c>
      <c r="L262" s="18" t="str">
        <f>IFERROR(VLOOKUP($B262,Invoices!$X$2:$Y$412,2,FALSE),"")</f>
        <v/>
      </c>
      <c r="M262" s="18" t="str">
        <f>IFERROR(VLOOKUP($B262,Invoices!$Z$2:$AA$412,2,FALSE),"")</f>
        <v/>
      </c>
      <c r="N262" s="18" t="str">
        <f>IFERROR(VLOOKUP($B262,Invoices!$AB$2:$AC$412,2,FALSE),"")</f>
        <v/>
      </c>
      <c r="O262" s="18" t="str">
        <f>IFERROR(VLOOKUP($B262,Invoices!$AD$2:$AE$412,2,FALSE),"")</f>
        <v/>
      </c>
      <c r="P262" s="18" t="str">
        <f>IFERROR(VLOOKUP($B262,Invoices!$AF$2:$AG$412,2,FALSE),"")</f>
        <v/>
      </c>
      <c r="Q262" s="18" t="str">
        <f>IFERROR(VLOOKUP($B262,Invoices!$AH$2:$AI$412,2,FALSE),"")</f>
        <v/>
      </c>
      <c r="R262" s="18" t="str">
        <f>IFERROR(VLOOKUP($B262,Invoices!$AJ$2:$AK$412,2,FALSE),"")</f>
        <v/>
      </c>
      <c r="S262" s="18" t="str">
        <f>IFERROR(VLOOKUP($B262,Invoices!$AL$2:$AM$412,2,FALSE),"")</f>
        <v/>
      </c>
      <c r="T262" s="18" t="str">
        <f>IFERROR(VLOOKUP($B262,Invoices!$AN$2:$AO$412,2,FALSE),"")</f>
        <v/>
      </c>
      <c r="U262" s="18" t="str" cm="1">
        <f t="array" ref="U262">IFERROR(INDEX(F262:T262, 1, MATCH(TRUE, ISNUMBER(F262:T262), 0)), "0.0")</f>
        <v>0.0</v>
      </c>
    </row>
    <row r="263" spans="1:21" ht="13" x14ac:dyDescent="0.15">
      <c r="A263" s="14" t="s">
        <v>6295</v>
      </c>
      <c r="B263" s="6" t="s">
        <v>1117</v>
      </c>
      <c r="C263" s="6" t="s">
        <v>606</v>
      </c>
      <c r="D263" s="6" t="s">
        <v>1118</v>
      </c>
      <c r="E263" s="6" t="s">
        <v>608</v>
      </c>
      <c r="F263" s="18" t="str">
        <f>IFERROR(VLOOKUP(B263,Invoices!$L$2:$M$413,2,FALSE),"")</f>
        <v/>
      </c>
      <c r="G263" s="18" t="str">
        <f>IFERROR(VLOOKUP(B263,Invoices!$N$2:$O$412,2,FALSE),"")</f>
        <v/>
      </c>
      <c r="H263" s="18" t="str">
        <f>IFERROR(VLOOKUP($B263,Invoices!$P$2:$Q$412,2,FALSE),"")</f>
        <v/>
      </c>
      <c r="I263" s="18" t="str">
        <f>IFERROR(VLOOKUP($B263,Invoices!$R$2:$S$412,2,FALSE),"")</f>
        <v/>
      </c>
      <c r="J263" s="18" t="str">
        <f>IFERROR(VLOOKUP($B263,Invoices!$T$2:$U$412,2,FALSE),"")</f>
        <v/>
      </c>
      <c r="K263" s="18" t="str">
        <f>IFERROR(VLOOKUP($B263,Invoices!$V$2:$W$412,2,FALSE),"")</f>
        <v/>
      </c>
      <c r="L263" s="18" t="str">
        <f>IFERROR(VLOOKUP($B263,Invoices!$X$2:$Y$412,2,FALSE),"")</f>
        <v/>
      </c>
      <c r="M263" s="18" t="str">
        <f>IFERROR(VLOOKUP($B263,Invoices!$Z$2:$AA$412,2,FALSE),"")</f>
        <v/>
      </c>
      <c r="N263" s="18" t="str">
        <f>IFERROR(VLOOKUP($B263,Invoices!$AB$2:$AC$412,2,FALSE),"")</f>
        <v/>
      </c>
      <c r="O263" s="18" t="str">
        <f>IFERROR(VLOOKUP($B263,Invoices!$AD$2:$AE$412,2,FALSE),"")</f>
        <v/>
      </c>
      <c r="P263" s="18" t="str">
        <f>IFERROR(VLOOKUP($B263,Invoices!$AF$2:$AG$412,2,FALSE),"")</f>
        <v/>
      </c>
      <c r="Q263" s="18" t="str">
        <f>IFERROR(VLOOKUP($B263,Invoices!$AH$2:$AI$412,2,FALSE),"")</f>
        <v/>
      </c>
      <c r="R263" s="18" t="str">
        <f>IFERROR(VLOOKUP($B263,Invoices!$AJ$2:$AK$412,2,FALSE),"")</f>
        <v/>
      </c>
      <c r="S263" s="18" t="str">
        <f>IFERROR(VLOOKUP($B263,Invoices!$AL$2:$AM$412,2,FALSE),"")</f>
        <v/>
      </c>
      <c r="T263" s="18" t="str">
        <f>IFERROR(VLOOKUP($B263,Invoices!$AN$2:$AO$412,2,FALSE),"")</f>
        <v/>
      </c>
      <c r="U263" s="18" t="str" cm="1">
        <f t="array" ref="U263">IFERROR(INDEX(F263:T263, 1, MATCH(TRUE, ISNUMBER(F263:T263), 0)), "0.0")</f>
        <v>0.0</v>
      </c>
    </row>
    <row r="264" spans="1:21" ht="13" x14ac:dyDescent="0.15">
      <c r="A264" s="14" t="s">
        <v>6296</v>
      </c>
      <c r="B264" s="6" t="s">
        <v>1119</v>
      </c>
      <c r="C264" s="6" t="s">
        <v>1120</v>
      </c>
      <c r="D264" s="6" t="s">
        <v>1121</v>
      </c>
      <c r="E264" s="6" t="s">
        <v>562</v>
      </c>
      <c r="F264" s="18" t="str">
        <f>IFERROR(VLOOKUP(B264,Invoices!$L$2:$M$413,2,FALSE),"")</f>
        <v/>
      </c>
      <c r="G264" s="18" t="str">
        <f>IFERROR(VLOOKUP(B264,Invoices!$N$2:$O$412,2,FALSE),"")</f>
        <v/>
      </c>
      <c r="H264" s="18" t="str">
        <f>IFERROR(VLOOKUP($B264,Invoices!$P$2:$Q$412,2,FALSE),"")</f>
        <v/>
      </c>
      <c r="I264" s="18" t="str">
        <f>IFERROR(VLOOKUP($B264,Invoices!$R$2:$S$412,2,FALSE),"")</f>
        <v/>
      </c>
      <c r="J264" s="18" t="str">
        <f>IFERROR(VLOOKUP($B264,Invoices!$T$2:$U$412,2,FALSE),"")</f>
        <v/>
      </c>
      <c r="K264" s="18">
        <f>IFERROR(VLOOKUP($B264,Invoices!$V$2:$W$412,2,FALSE),"")</f>
        <v>0.99</v>
      </c>
      <c r="L264" s="18" t="str">
        <f>IFERROR(VLOOKUP($B264,Invoices!$X$2:$Y$412,2,FALSE),"")</f>
        <v/>
      </c>
      <c r="M264" s="18" t="str">
        <f>IFERROR(VLOOKUP($B264,Invoices!$Z$2:$AA$412,2,FALSE),"")</f>
        <v/>
      </c>
      <c r="N264" s="18" t="str">
        <f>IFERROR(VLOOKUP($B264,Invoices!$AB$2:$AC$412,2,FALSE),"")</f>
        <v/>
      </c>
      <c r="O264" s="18" t="str">
        <f>IFERROR(VLOOKUP($B264,Invoices!$AD$2:$AE$412,2,FALSE),"")</f>
        <v/>
      </c>
      <c r="P264" s="18" t="str">
        <f>IFERROR(VLOOKUP($B264,Invoices!$AF$2:$AG$412,2,FALSE),"")</f>
        <v/>
      </c>
      <c r="Q264" s="18" t="str">
        <f>IFERROR(VLOOKUP($B264,Invoices!$AH$2:$AI$412,2,FALSE),"")</f>
        <v/>
      </c>
      <c r="R264" s="18" t="str">
        <f>IFERROR(VLOOKUP($B264,Invoices!$AJ$2:$AK$412,2,FALSE),"")</f>
        <v/>
      </c>
      <c r="S264" s="18" t="str">
        <f>IFERROR(VLOOKUP($B264,Invoices!$AL$2:$AM$412,2,FALSE),"")</f>
        <v/>
      </c>
      <c r="T264" s="18" t="str">
        <f>IFERROR(VLOOKUP($B264,Invoices!$AN$2:$AO$412,2,FALSE),"")</f>
        <v/>
      </c>
      <c r="U264" s="18" cm="1">
        <f t="array" ref="U264">IFERROR(INDEX(F264:T264, 1, MATCH(TRUE, ISNUMBER(F264:T264), 0)), "0.0")</f>
        <v>0.99</v>
      </c>
    </row>
    <row r="265" spans="1:21" ht="13" x14ac:dyDescent="0.15">
      <c r="A265" s="14" t="s">
        <v>6297</v>
      </c>
      <c r="B265" s="6" t="s">
        <v>1122</v>
      </c>
      <c r="C265" s="6" t="s">
        <v>850</v>
      </c>
      <c r="D265" s="6" t="s">
        <v>1123</v>
      </c>
      <c r="E265" s="6" t="s">
        <v>850</v>
      </c>
      <c r="F265" s="18" t="str">
        <f>IFERROR(VLOOKUP(B265,Invoices!$L$2:$M$413,2,FALSE),"")</f>
        <v/>
      </c>
      <c r="G265" s="18" t="str">
        <f>IFERROR(VLOOKUP(B265,Invoices!$N$2:$O$412,2,FALSE),"")</f>
        <v/>
      </c>
      <c r="H265" s="18" t="str">
        <f>IFERROR(VLOOKUP($B265,Invoices!$P$2:$Q$412,2,FALSE),"")</f>
        <v/>
      </c>
      <c r="I265" s="18">
        <f>IFERROR(VLOOKUP($B265,Invoices!$R$2:$S$412,2,FALSE),"")</f>
        <v>0.99</v>
      </c>
      <c r="J265" s="18" t="str">
        <f>IFERROR(VLOOKUP($B265,Invoices!$T$2:$U$412,2,FALSE),"")</f>
        <v/>
      </c>
      <c r="K265" s="18" t="str">
        <f>IFERROR(VLOOKUP($B265,Invoices!$V$2:$W$412,2,FALSE),"")</f>
        <v/>
      </c>
      <c r="L265" s="18" t="str">
        <f>IFERROR(VLOOKUP($B265,Invoices!$X$2:$Y$412,2,FALSE),"")</f>
        <v/>
      </c>
      <c r="M265" s="18" t="str">
        <f>IFERROR(VLOOKUP($B265,Invoices!$Z$2:$AA$412,2,FALSE),"")</f>
        <v/>
      </c>
      <c r="N265" s="18" t="str">
        <f>IFERROR(VLOOKUP($B265,Invoices!$AB$2:$AC$412,2,FALSE),"")</f>
        <v/>
      </c>
      <c r="O265" s="18" t="str">
        <f>IFERROR(VLOOKUP($B265,Invoices!$AD$2:$AE$412,2,FALSE),"")</f>
        <v/>
      </c>
      <c r="P265" s="18" t="str">
        <f>IFERROR(VLOOKUP($B265,Invoices!$AF$2:$AG$412,2,FALSE),"")</f>
        <v/>
      </c>
      <c r="Q265" s="18">
        <f>IFERROR(VLOOKUP($B265,Invoices!$AH$2:$AI$412,2,FALSE),"")</f>
        <v>0.99</v>
      </c>
      <c r="R265" s="18" t="str">
        <f>IFERROR(VLOOKUP($B265,Invoices!$AJ$2:$AK$412,2,FALSE),"")</f>
        <v/>
      </c>
      <c r="S265" s="18" t="str">
        <f>IFERROR(VLOOKUP($B265,Invoices!$AL$2:$AM$412,2,FALSE),"")</f>
        <v/>
      </c>
      <c r="T265" s="18" t="str">
        <f>IFERROR(VLOOKUP($B265,Invoices!$AN$2:$AO$412,2,FALSE),"")</f>
        <v/>
      </c>
      <c r="U265" s="18" cm="1">
        <f t="array" ref="U265">IFERROR(INDEX(F265:T265, 1, MATCH(TRUE, ISNUMBER(F265:T265), 0)), "0.0")</f>
        <v>0.99</v>
      </c>
    </row>
    <row r="266" spans="1:21" ht="13" x14ac:dyDescent="0.15">
      <c r="A266" s="14" t="s">
        <v>6298</v>
      </c>
      <c r="B266" s="6" t="s">
        <v>1122</v>
      </c>
      <c r="C266" s="6" t="s">
        <v>850</v>
      </c>
      <c r="D266" s="6" t="s">
        <v>851</v>
      </c>
      <c r="E266" s="6" t="s">
        <v>850</v>
      </c>
      <c r="F266" s="18" t="str">
        <f>IFERROR(VLOOKUP(B266,Invoices!$L$2:$M$413,2,FALSE),"")</f>
        <v/>
      </c>
      <c r="G266" s="18" t="str">
        <f>IFERROR(VLOOKUP(B266,Invoices!$N$2:$O$412,2,FALSE),"")</f>
        <v/>
      </c>
      <c r="H266" s="18" t="str">
        <f>IFERROR(VLOOKUP($B266,Invoices!$P$2:$Q$412,2,FALSE),"")</f>
        <v/>
      </c>
      <c r="I266" s="18">
        <f>IFERROR(VLOOKUP($B266,Invoices!$R$2:$S$412,2,FALSE),"")</f>
        <v>0.99</v>
      </c>
      <c r="J266" s="18" t="str">
        <f>IFERROR(VLOOKUP($B266,Invoices!$T$2:$U$412,2,FALSE),"")</f>
        <v/>
      </c>
      <c r="K266" s="18" t="str">
        <f>IFERROR(VLOOKUP($B266,Invoices!$V$2:$W$412,2,FALSE),"")</f>
        <v/>
      </c>
      <c r="L266" s="18" t="str">
        <f>IFERROR(VLOOKUP($B266,Invoices!$X$2:$Y$412,2,FALSE),"")</f>
        <v/>
      </c>
      <c r="M266" s="18" t="str">
        <f>IFERROR(VLOOKUP($B266,Invoices!$Z$2:$AA$412,2,FALSE),"")</f>
        <v/>
      </c>
      <c r="N266" s="18" t="str">
        <f>IFERROR(VLOOKUP($B266,Invoices!$AB$2:$AC$412,2,FALSE),"")</f>
        <v/>
      </c>
      <c r="O266" s="18" t="str">
        <f>IFERROR(VLOOKUP($B266,Invoices!$AD$2:$AE$412,2,FALSE),"")</f>
        <v/>
      </c>
      <c r="P266" s="18" t="str">
        <f>IFERROR(VLOOKUP($B266,Invoices!$AF$2:$AG$412,2,FALSE),"")</f>
        <v/>
      </c>
      <c r="Q266" s="18">
        <f>IFERROR(VLOOKUP($B266,Invoices!$AH$2:$AI$412,2,FALSE),"")</f>
        <v>0.99</v>
      </c>
      <c r="R266" s="18" t="str">
        <f>IFERROR(VLOOKUP($B266,Invoices!$AJ$2:$AK$412,2,FALSE),"")</f>
        <v/>
      </c>
      <c r="S266" s="18" t="str">
        <f>IFERROR(VLOOKUP($B266,Invoices!$AL$2:$AM$412,2,FALSE),"")</f>
        <v/>
      </c>
      <c r="T266" s="18" t="str">
        <f>IFERROR(VLOOKUP($B266,Invoices!$AN$2:$AO$412,2,FALSE),"")</f>
        <v/>
      </c>
      <c r="U266" s="18" cm="1">
        <f t="array" ref="U266">IFERROR(INDEX(F266:T266, 1, MATCH(TRUE, ISNUMBER(F266:T266), 0)), "0.0")</f>
        <v>0.99</v>
      </c>
    </row>
    <row r="267" spans="1:21" ht="13" x14ac:dyDescent="0.15">
      <c r="A267" s="14" t="s">
        <v>6299</v>
      </c>
      <c r="B267" s="6" t="s">
        <v>1124</v>
      </c>
      <c r="C267" s="6" t="s">
        <v>1125</v>
      </c>
      <c r="D267" s="6" t="s">
        <v>875</v>
      </c>
      <c r="E267" s="6" t="s">
        <v>875</v>
      </c>
      <c r="F267" s="18" t="str">
        <f>IFERROR(VLOOKUP(B267,Invoices!$L$2:$M$413,2,FALSE),"")</f>
        <v/>
      </c>
      <c r="G267" s="18" t="str">
        <f>IFERROR(VLOOKUP(B267,Invoices!$N$2:$O$412,2,FALSE),"")</f>
        <v/>
      </c>
      <c r="H267" s="18" t="str">
        <f>IFERROR(VLOOKUP($B267,Invoices!$P$2:$Q$412,2,FALSE),"")</f>
        <v/>
      </c>
      <c r="I267" s="18" t="str">
        <f>IFERROR(VLOOKUP($B267,Invoices!$R$2:$S$412,2,FALSE),"")</f>
        <v/>
      </c>
      <c r="J267" s="18" t="str">
        <f>IFERROR(VLOOKUP($B267,Invoices!$T$2:$U$412,2,FALSE),"")</f>
        <v/>
      </c>
      <c r="K267" s="18" t="str">
        <f>IFERROR(VLOOKUP($B267,Invoices!$V$2:$W$412,2,FALSE),"")</f>
        <v/>
      </c>
      <c r="L267" s="18" t="str">
        <f>IFERROR(VLOOKUP($B267,Invoices!$X$2:$Y$412,2,FALSE),"")</f>
        <v/>
      </c>
      <c r="M267" s="18">
        <f>IFERROR(VLOOKUP($B267,Invoices!$Z$2:$AA$412,2,FALSE),"")</f>
        <v>0.99</v>
      </c>
      <c r="N267" s="18" t="str">
        <f>IFERROR(VLOOKUP($B267,Invoices!$AB$2:$AC$412,2,FALSE),"")</f>
        <v/>
      </c>
      <c r="O267" s="18" t="str">
        <f>IFERROR(VLOOKUP($B267,Invoices!$AD$2:$AE$412,2,FALSE),"")</f>
        <v/>
      </c>
      <c r="P267" s="18" t="str">
        <f>IFERROR(VLOOKUP($B267,Invoices!$AF$2:$AG$412,2,FALSE),"")</f>
        <v/>
      </c>
      <c r="Q267" s="18" t="str">
        <f>IFERROR(VLOOKUP($B267,Invoices!$AH$2:$AI$412,2,FALSE),"")</f>
        <v/>
      </c>
      <c r="R267" s="18" t="str">
        <f>IFERROR(VLOOKUP($B267,Invoices!$AJ$2:$AK$412,2,FALSE),"")</f>
        <v/>
      </c>
      <c r="S267" s="18" t="str">
        <f>IFERROR(VLOOKUP($B267,Invoices!$AL$2:$AM$412,2,FALSE),"")</f>
        <v/>
      </c>
      <c r="T267" s="18" t="str">
        <f>IFERROR(VLOOKUP($B267,Invoices!$AN$2:$AO$412,2,FALSE),"")</f>
        <v/>
      </c>
      <c r="U267" s="18" cm="1">
        <f t="array" ref="U267">IFERROR(INDEX(F267:T267, 1, MATCH(TRUE, ISNUMBER(F267:T267), 0)), "0.0")</f>
        <v>0.99</v>
      </c>
    </row>
    <row r="268" spans="1:21" ht="13" x14ac:dyDescent="0.15">
      <c r="A268" s="14" t="s">
        <v>6300</v>
      </c>
      <c r="B268" s="6" t="s">
        <v>1126</v>
      </c>
      <c r="D268" s="6" t="s">
        <v>672</v>
      </c>
      <c r="E268" s="6" t="s">
        <v>673</v>
      </c>
      <c r="F268" s="18" t="str">
        <f>IFERROR(VLOOKUP(B268,Invoices!$L$2:$M$413,2,FALSE),"")</f>
        <v/>
      </c>
      <c r="G268" s="18">
        <f>IFERROR(VLOOKUP(B268,Invoices!$N$2:$O$412,2,FALSE),"")</f>
        <v>1.99</v>
      </c>
      <c r="H268" s="18" t="str">
        <f>IFERROR(VLOOKUP($B268,Invoices!$P$2:$Q$412,2,FALSE),"")</f>
        <v/>
      </c>
      <c r="I268" s="18" t="str">
        <f>IFERROR(VLOOKUP($B268,Invoices!$R$2:$S$412,2,FALSE),"")</f>
        <v/>
      </c>
      <c r="J268" s="18" t="str">
        <f>IFERROR(VLOOKUP($B268,Invoices!$T$2:$U$412,2,FALSE),"")</f>
        <v/>
      </c>
      <c r="K268" s="18" t="str">
        <f>IFERROR(VLOOKUP($B268,Invoices!$V$2:$W$412,2,FALSE),"")</f>
        <v/>
      </c>
      <c r="L268" s="18" t="str">
        <f>IFERROR(VLOOKUP($B268,Invoices!$X$2:$Y$412,2,FALSE),"")</f>
        <v/>
      </c>
      <c r="M268" s="18" t="str">
        <f>IFERROR(VLOOKUP($B268,Invoices!$Z$2:$AA$412,2,FALSE),"")</f>
        <v/>
      </c>
      <c r="N268" s="18" t="str">
        <f>IFERROR(VLOOKUP($B268,Invoices!$AB$2:$AC$412,2,FALSE),"")</f>
        <v/>
      </c>
      <c r="O268" s="18" t="str">
        <f>IFERROR(VLOOKUP($B268,Invoices!$AD$2:$AE$412,2,FALSE),"")</f>
        <v/>
      </c>
      <c r="P268" s="18" t="str">
        <f>IFERROR(VLOOKUP($B268,Invoices!$AF$2:$AG$412,2,FALSE),"")</f>
        <v/>
      </c>
      <c r="Q268" s="18" t="str">
        <f>IFERROR(VLOOKUP($B268,Invoices!$AH$2:$AI$412,2,FALSE),"")</f>
        <v/>
      </c>
      <c r="R268" s="18" t="str">
        <f>IFERROR(VLOOKUP($B268,Invoices!$AJ$2:$AK$412,2,FALSE),"")</f>
        <v/>
      </c>
      <c r="S268" s="18" t="str">
        <f>IFERROR(VLOOKUP($B268,Invoices!$AL$2:$AM$412,2,FALSE),"")</f>
        <v/>
      </c>
      <c r="T268" s="18" t="str">
        <f>IFERROR(VLOOKUP($B268,Invoices!$AN$2:$AO$412,2,FALSE),"")</f>
        <v/>
      </c>
      <c r="U268" s="18" cm="1">
        <f t="array" ref="U268">IFERROR(INDEX(F268:T268, 1, MATCH(TRUE, ISNUMBER(F268:T268), 0)), "0.0")</f>
        <v>1.99</v>
      </c>
    </row>
    <row r="269" spans="1:21" ht="13" x14ac:dyDescent="0.15">
      <c r="A269" s="14" t="s">
        <v>6301</v>
      </c>
      <c r="B269" s="6" t="s">
        <v>1127</v>
      </c>
      <c r="C269" s="6" t="s">
        <v>1128</v>
      </c>
      <c r="D269" s="6" t="s">
        <v>622</v>
      </c>
      <c r="E269" s="6" t="s">
        <v>574</v>
      </c>
      <c r="F269" s="18" t="str">
        <f>IFERROR(VLOOKUP(B269,Invoices!$L$2:$M$413,2,FALSE),"")</f>
        <v/>
      </c>
      <c r="G269" s="18" t="str">
        <f>IFERROR(VLOOKUP(B269,Invoices!$N$2:$O$412,2,FALSE),"")</f>
        <v/>
      </c>
      <c r="H269" s="18" t="str">
        <f>IFERROR(VLOOKUP($B269,Invoices!$P$2:$Q$412,2,FALSE),"")</f>
        <v/>
      </c>
      <c r="I269" s="18" t="str">
        <f>IFERROR(VLOOKUP($B269,Invoices!$R$2:$S$412,2,FALSE),"")</f>
        <v/>
      </c>
      <c r="J269" s="18" t="str">
        <f>IFERROR(VLOOKUP($B269,Invoices!$T$2:$U$412,2,FALSE),"")</f>
        <v/>
      </c>
      <c r="K269" s="18" t="str">
        <f>IFERROR(VLOOKUP($B269,Invoices!$V$2:$W$412,2,FALSE),"")</f>
        <v/>
      </c>
      <c r="L269" s="18" t="str">
        <f>IFERROR(VLOOKUP($B269,Invoices!$X$2:$Y$412,2,FALSE),"")</f>
        <v/>
      </c>
      <c r="M269" s="18" t="str">
        <f>IFERROR(VLOOKUP($B269,Invoices!$Z$2:$AA$412,2,FALSE),"")</f>
        <v/>
      </c>
      <c r="N269" s="18" t="str">
        <f>IFERROR(VLOOKUP($B269,Invoices!$AB$2:$AC$412,2,FALSE),"")</f>
        <v/>
      </c>
      <c r="O269" s="18" t="str">
        <f>IFERROR(VLOOKUP($B269,Invoices!$AD$2:$AE$412,2,FALSE),"")</f>
        <v/>
      </c>
      <c r="P269" s="18">
        <f>IFERROR(VLOOKUP($B269,Invoices!$AF$2:$AG$412,2,FALSE),"")</f>
        <v>0.99</v>
      </c>
      <c r="Q269" s="18" t="str">
        <f>IFERROR(VLOOKUP($B269,Invoices!$AH$2:$AI$412,2,FALSE),"")</f>
        <v/>
      </c>
      <c r="R269" s="18" t="str">
        <f>IFERROR(VLOOKUP($B269,Invoices!$AJ$2:$AK$412,2,FALSE),"")</f>
        <v/>
      </c>
      <c r="S269" s="18" t="str">
        <f>IFERROR(VLOOKUP($B269,Invoices!$AL$2:$AM$412,2,FALSE),"")</f>
        <v/>
      </c>
      <c r="T269" s="18" t="str">
        <f>IFERROR(VLOOKUP($B269,Invoices!$AN$2:$AO$412,2,FALSE),"")</f>
        <v/>
      </c>
      <c r="U269" s="18" cm="1">
        <f t="array" ref="U269">IFERROR(INDEX(F269:T269, 1, MATCH(TRUE, ISNUMBER(F269:T269), 0)), "0.0")</f>
        <v>0.99</v>
      </c>
    </row>
    <row r="270" spans="1:21" ht="13" x14ac:dyDescent="0.15">
      <c r="A270" s="14" t="s">
        <v>6302</v>
      </c>
      <c r="B270" s="6" t="s">
        <v>1129</v>
      </c>
      <c r="C270" s="6" t="s">
        <v>1130</v>
      </c>
      <c r="D270" s="6" t="s">
        <v>1129</v>
      </c>
      <c r="E270" s="6" t="s">
        <v>547</v>
      </c>
      <c r="F270" s="18">
        <f>IFERROR(VLOOKUP(B270,Invoices!$L$2:$M$413,2,FALSE),"")</f>
        <v>0.99</v>
      </c>
      <c r="G270" s="18" t="str">
        <f>IFERROR(VLOOKUP(B270,Invoices!$N$2:$O$412,2,FALSE),"")</f>
        <v/>
      </c>
      <c r="H270" s="18" t="str">
        <f>IFERROR(VLOOKUP($B270,Invoices!$P$2:$Q$412,2,FALSE),"")</f>
        <v/>
      </c>
      <c r="I270" s="18" t="str">
        <f>IFERROR(VLOOKUP($B270,Invoices!$R$2:$S$412,2,FALSE),"")</f>
        <v/>
      </c>
      <c r="J270" s="18" t="str">
        <f>IFERROR(VLOOKUP($B270,Invoices!$T$2:$U$412,2,FALSE),"")</f>
        <v/>
      </c>
      <c r="K270" s="18" t="str">
        <f>IFERROR(VLOOKUP($B270,Invoices!$V$2:$W$412,2,FALSE),"")</f>
        <v/>
      </c>
      <c r="L270" s="18" t="str">
        <f>IFERROR(VLOOKUP($B270,Invoices!$X$2:$Y$412,2,FALSE),"")</f>
        <v/>
      </c>
      <c r="M270" s="18" t="str">
        <f>IFERROR(VLOOKUP($B270,Invoices!$Z$2:$AA$412,2,FALSE),"")</f>
        <v/>
      </c>
      <c r="N270" s="18" t="str">
        <f>IFERROR(VLOOKUP($B270,Invoices!$AB$2:$AC$412,2,FALSE),"")</f>
        <v/>
      </c>
      <c r="O270" s="18" t="str">
        <f>IFERROR(VLOOKUP($B270,Invoices!$AD$2:$AE$412,2,FALSE),"")</f>
        <v/>
      </c>
      <c r="P270" s="18" t="str">
        <f>IFERROR(VLOOKUP($B270,Invoices!$AF$2:$AG$412,2,FALSE),"")</f>
        <v/>
      </c>
      <c r="Q270" s="18" t="str">
        <f>IFERROR(VLOOKUP($B270,Invoices!$AH$2:$AI$412,2,FALSE),"")</f>
        <v/>
      </c>
      <c r="R270" s="18" t="str">
        <f>IFERROR(VLOOKUP($B270,Invoices!$AJ$2:$AK$412,2,FALSE),"")</f>
        <v/>
      </c>
      <c r="S270" s="18" t="str">
        <f>IFERROR(VLOOKUP($B270,Invoices!$AL$2:$AM$412,2,FALSE),"")</f>
        <v/>
      </c>
      <c r="T270" s="18" t="str">
        <f>IFERROR(VLOOKUP($B270,Invoices!$AN$2:$AO$412,2,FALSE),"")</f>
        <v/>
      </c>
      <c r="U270" s="18" cm="1">
        <f t="array" ref="U270">IFERROR(INDEX(F270:T270, 1, MATCH(TRUE, ISNUMBER(F270:T270), 0)), "0.0")</f>
        <v>0.99</v>
      </c>
    </row>
    <row r="271" spans="1:21" ht="13" x14ac:dyDescent="0.15">
      <c r="A271" s="14" t="s">
        <v>6303</v>
      </c>
      <c r="B271" s="6" t="s">
        <v>1131</v>
      </c>
      <c r="C271" s="6" t="s">
        <v>562</v>
      </c>
      <c r="D271" s="6" t="s">
        <v>910</v>
      </c>
      <c r="E271" s="6" t="s">
        <v>562</v>
      </c>
      <c r="F271" s="18">
        <f>IFERROR(VLOOKUP(B271,Invoices!$L$2:$M$413,2,FALSE),"")</f>
        <v>0.99</v>
      </c>
      <c r="G271" s="18" t="str">
        <f>IFERROR(VLOOKUP(B271,Invoices!$N$2:$O$412,2,FALSE),"")</f>
        <v/>
      </c>
      <c r="H271" s="18" t="str">
        <f>IFERROR(VLOOKUP($B271,Invoices!$P$2:$Q$412,2,FALSE),"")</f>
        <v/>
      </c>
      <c r="I271" s="18" t="str">
        <f>IFERROR(VLOOKUP($B271,Invoices!$R$2:$S$412,2,FALSE),"")</f>
        <v/>
      </c>
      <c r="J271" s="18" t="str">
        <f>IFERROR(VLOOKUP($B271,Invoices!$T$2:$U$412,2,FALSE),"")</f>
        <v/>
      </c>
      <c r="K271" s="18" t="str">
        <f>IFERROR(VLOOKUP($B271,Invoices!$V$2:$W$412,2,FALSE),"")</f>
        <v/>
      </c>
      <c r="L271" s="18" t="str">
        <f>IFERROR(VLOOKUP($B271,Invoices!$X$2:$Y$412,2,FALSE),"")</f>
        <v/>
      </c>
      <c r="M271" s="18" t="str">
        <f>IFERROR(VLOOKUP($B271,Invoices!$Z$2:$AA$412,2,FALSE),"")</f>
        <v/>
      </c>
      <c r="N271" s="18" t="str">
        <f>IFERROR(VLOOKUP($B271,Invoices!$AB$2:$AC$412,2,FALSE),"")</f>
        <v/>
      </c>
      <c r="O271" s="18" t="str">
        <f>IFERROR(VLOOKUP($B271,Invoices!$AD$2:$AE$412,2,FALSE),"")</f>
        <v/>
      </c>
      <c r="P271" s="18" t="str">
        <f>IFERROR(VLOOKUP($B271,Invoices!$AF$2:$AG$412,2,FALSE),"")</f>
        <v/>
      </c>
      <c r="Q271" s="18" t="str">
        <f>IFERROR(VLOOKUP($B271,Invoices!$AH$2:$AI$412,2,FALSE),"")</f>
        <v/>
      </c>
      <c r="R271" s="18" t="str">
        <f>IFERROR(VLOOKUP($B271,Invoices!$AJ$2:$AK$412,2,FALSE),"")</f>
        <v/>
      </c>
      <c r="S271" s="18" t="str">
        <f>IFERROR(VLOOKUP($B271,Invoices!$AL$2:$AM$412,2,FALSE),"")</f>
        <v/>
      </c>
      <c r="T271" s="18" t="str">
        <f>IFERROR(VLOOKUP($B271,Invoices!$AN$2:$AO$412,2,FALSE),"")</f>
        <v/>
      </c>
      <c r="U271" s="18" cm="1">
        <f t="array" ref="U271">IFERROR(INDEX(F271:T271, 1, MATCH(TRUE, ISNUMBER(F271:T271), 0)), "0.0")</f>
        <v>0.99</v>
      </c>
    </row>
    <row r="272" spans="1:21" ht="13" x14ac:dyDescent="0.15">
      <c r="A272" s="14" t="s">
        <v>6304</v>
      </c>
      <c r="B272" s="6" t="s">
        <v>1132</v>
      </c>
      <c r="D272" s="6" t="s">
        <v>1133</v>
      </c>
      <c r="E272" s="6" t="s">
        <v>600</v>
      </c>
      <c r="F272" s="18" t="str">
        <f>IFERROR(VLOOKUP(B272,Invoices!$L$2:$M$413,2,FALSE),"")</f>
        <v/>
      </c>
      <c r="G272" s="18" t="str">
        <f>IFERROR(VLOOKUP(B272,Invoices!$N$2:$O$412,2,FALSE),"")</f>
        <v/>
      </c>
      <c r="H272" s="18" t="str">
        <f>IFERROR(VLOOKUP($B272,Invoices!$P$2:$Q$412,2,FALSE),"")</f>
        <v/>
      </c>
      <c r="I272" s="18" t="str">
        <f>IFERROR(VLOOKUP($B272,Invoices!$R$2:$S$412,2,FALSE),"")</f>
        <v/>
      </c>
      <c r="J272" s="18" t="str">
        <f>IFERROR(VLOOKUP($B272,Invoices!$T$2:$U$412,2,FALSE),"")</f>
        <v/>
      </c>
      <c r="K272" s="18" t="str">
        <f>IFERROR(VLOOKUP($B272,Invoices!$V$2:$W$412,2,FALSE),"")</f>
        <v/>
      </c>
      <c r="L272" s="18" t="str">
        <f>IFERROR(VLOOKUP($B272,Invoices!$X$2:$Y$412,2,FALSE),"")</f>
        <v/>
      </c>
      <c r="M272" s="18" t="str">
        <f>IFERROR(VLOOKUP($B272,Invoices!$Z$2:$AA$412,2,FALSE),"")</f>
        <v/>
      </c>
      <c r="N272" s="18" t="str">
        <f>IFERROR(VLOOKUP($B272,Invoices!$AB$2:$AC$412,2,FALSE),"")</f>
        <v/>
      </c>
      <c r="O272" s="18" t="str">
        <f>IFERROR(VLOOKUP($B272,Invoices!$AD$2:$AE$412,2,FALSE),"")</f>
        <v/>
      </c>
      <c r="P272" s="18" t="str">
        <f>IFERROR(VLOOKUP($B272,Invoices!$AF$2:$AG$412,2,FALSE),"")</f>
        <v/>
      </c>
      <c r="Q272" s="18" t="str">
        <f>IFERROR(VLOOKUP($B272,Invoices!$AH$2:$AI$412,2,FALSE),"")</f>
        <v/>
      </c>
      <c r="R272" s="18" t="str">
        <f>IFERROR(VLOOKUP($B272,Invoices!$AJ$2:$AK$412,2,FALSE),"")</f>
        <v/>
      </c>
      <c r="S272" s="18" t="str">
        <f>IFERROR(VLOOKUP($B272,Invoices!$AL$2:$AM$412,2,FALSE),"")</f>
        <v/>
      </c>
      <c r="T272" s="18" t="str">
        <f>IFERROR(VLOOKUP($B272,Invoices!$AN$2:$AO$412,2,FALSE),"")</f>
        <v/>
      </c>
      <c r="U272" s="18" t="str" cm="1">
        <f t="array" ref="U272">IFERROR(INDEX(F272:T272, 1, MATCH(TRUE, ISNUMBER(F272:T272), 0)), "0.0")</f>
        <v>0.0</v>
      </c>
    </row>
    <row r="273" spans="1:21" ht="13" x14ac:dyDescent="0.15">
      <c r="A273" s="14" t="s">
        <v>6305</v>
      </c>
      <c r="B273" s="6" t="s">
        <v>1134</v>
      </c>
      <c r="C273" s="6" t="s">
        <v>1135</v>
      </c>
      <c r="D273" s="6" t="s">
        <v>1136</v>
      </c>
      <c r="E273" s="6" t="s">
        <v>681</v>
      </c>
      <c r="F273" s="18" t="str">
        <f>IFERROR(VLOOKUP(B273,Invoices!$L$2:$M$413,2,FALSE),"")</f>
        <v/>
      </c>
      <c r="G273" s="18" t="str">
        <f>IFERROR(VLOOKUP(B273,Invoices!$N$2:$O$412,2,FALSE),"")</f>
        <v/>
      </c>
      <c r="H273" s="18" t="str">
        <f>IFERROR(VLOOKUP($B273,Invoices!$P$2:$Q$412,2,FALSE),"")</f>
        <v/>
      </c>
      <c r="I273" s="18" t="str">
        <f>IFERROR(VLOOKUP($B273,Invoices!$R$2:$S$412,2,FALSE),"")</f>
        <v/>
      </c>
      <c r="J273" s="18" t="str">
        <f>IFERROR(VLOOKUP($B273,Invoices!$T$2:$U$412,2,FALSE),"")</f>
        <v/>
      </c>
      <c r="K273" s="18" t="str">
        <f>IFERROR(VLOOKUP($B273,Invoices!$V$2:$W$412,2,FALSE),"")</f>
        <v/>
      </c>
      <c r="L273" s="18" t="str">
        <f>IFERROR(VLOOKUP($B273,Invoices!$X$2:$Y$412,2,FALSE),"")</f>
        <v/>
      </c>
      <c r="M273" s="18" t="str">
        <f>IFERROR(VLOOKUP($B273,Invoices!$Z$2:$AA$412,2,FALSE),"")</f>
        <v/>
      </c>
      <c r="N273" s="18" t="str">
        <f>IFERROR(VLOOKUP($B273,Invoices!$AB$2:$AC$412,2,FALSE),"")</f>
        <v/>
      </c>
      <c r="O273" s="18" t="str">
        <f>IFERROR(VLOOKUP($B273,Invoices!$AD$2:$AE$412,2,FALSE),"")</f>
        <v/>
      </c>
      <c r="P273" s="18" t="str">
        <f>IFERROR(VLOOKUP($B273,Invoices!$AF$2:$AG$412,2,FALSE),"")</f>
        <v/>
      </c>
      <c r="Q273" s="18" t="str">
        <f>IFERROR(VLOOKUP($B273,Invoices!$AH$2:$AI$412,2,FALSE),"")</f>
        <v/>
      </c>
      <c r="R273" s="18" t="str">
        <f>IFERROR(VLOOKUP($B273,Invoices!$AJ$2:$AK$412,2,FALSE),"")</f>
        <v/>
      </c>
      <c r="S273" s="18" t="str">
        <f>IFERROR(VLOOKUP($B273,Invoices!$AL$2:$AM$412,2,FALSE),"")</f>
        <v/>
      </c>
      <c r="T273" s="18" t="str">
        <f>IFERROR(VLOOKUP($B273,Invoices!$AN$2:$AO$412,2,FALSE),"")</f>
        <v/>
      </c>
      <c r="U273" s="18" t="str" cm="1">
        <f t="array" ref="U273">IFERROR(INDEX(F273:T273, 1, MATCH(TRUE, ISNUMBER(F273:T273), 0)), "0.0")</f>
        <v>0.0</v>
      </c>
    </row>
    <row r="274" spans="1:21" ht="13" x14ac:dyDescent="0.15">
      <c r="A274" s="14" t="s">
        <v>6306</v>
      </c>
      <c r="B274" s="6" t="s">
        <v>1137</v>
      </c>
      <c r="C274" s="6" t="s">
        <v>1138</v>
      </c>
      <c r="D274" s="6" t="s">
        <v>633</v>
      </c>
      <c r="E274" s="6" t="s">
        <v>634</v>
      </c>
      <c r="F274" s="18" t="str">
        <f>IFERROR(VLOOKUP(B274,Invoices!$L$2:$M$413,2,FALSE),"")</f>
        <v/>
      </c>
      <c r="G274" s="18" t="str">
        <f>IFERROR(VLOOKUP(B274,Invoices!$N$2:$O$412,2,FALSE),"")</f>
        <v/>
      </c>
      <c r="H274" s="18" t="str">
        <f>IFERROR(VLOOKUP($B274,Invoices!$P$2:$Q$412,2,FALSE),"")</f>
        <v/>
      </c>
      <c r="I274" s="18" t="str">
        <f>IFERROR(VLOOKUP($B274,Invoices!$R$2:$S$412,2,FALSE),"")</f>
        <v/>
      </c>
      <c r="J274" s="18" t="str">
        <f>IFERROR(VLOOKUP($B274,Invoices!$T$2:$U$412,2,FALSE),"")</f>
        <v/>
      </c>
      <c r="K274" s="18" t="str">
        <f>IFERROR(VLOOKUP($B274,Invoices!$V$2:$W$412,2,FALSE),"")</f>
        <v/>
      </c>
      <c r="L274" s="18" t="str">
        <f>IFERROR(VLOOKUP($B274,Invoices!$X$2:$Y$412,2,FALSE),"")</f>
        <v/>
      </c>
      <c r="M274" s="18" t="str">
        <f>IFERROR(VLOOKUP($B274,Invoices!$Z$2:$AA$412,2,FALSE),"")</f>
        <v/>
      </c>
      <c r="N274" s="18" t="str">
        <f>IFERROR(VLOOKUP($B274,Invoices!$AB$2:$AC$412,2,FALSE),"")</f>
        <v/>
      </c>
      <c r="O274" s="18" t="str">
        <f>IFERROR(VLOOKUP($B274,Invoices!$AD$2:$AE$412,2,FALSE),"")</f>
        <v/>
      </c>
      <c r="P274" s="18" t="str">
        <f>IFERROR(VLOOKUP($B274,Invoices!$AF$2:$AG$412,2,FALSE),"")</f>
        <v/>
      </c>
      <c r="Q274" s="18" t="str">
        <f>IFERROR(VLOOKUP($B274,Invoices!$AH$2:$AI$412,2,FALSE),"")</f>
        <v/>
      </c>
      <c r="R274" s="18" t="str">
        <f>IFERROR(VLOOKUP($B274,Invoices!$AJ$2:$AK$412,2,FALSE),"")</f>
        <v/>
      </c>
      <c r="S274" s="18" t="str">
        <f>IFERROR(VLOOKUP($B274,Invoices!$AL$2:$AM$412,2,FALSE),"")</f>
        <v/>
      </c>
      <c r="T274" s="18" t="str">
        <f>IFERROR(VLOOKUP($B274,Invoices!$AN$2:$AO$412,2,FALSE),"")</f>
        <v/>
      </c>
      <c r="U274" s="18" t="str" cm="1">
        <f t="array" ref="U274">IFERROR(INDEX(F274:T274, 1, MATCH(TRUE, ISNUMBER(F274:T274), 0)), "0.0")</f>
        <v>0.0</v>
      </c>
    </row>
    <row r="275" spans="1:21" ht="13" x14ac:dyDescent="0.15">
      <c r="A275" s="14" t="s">
        <v>6307</v>
      </c>
      <c r="B275" s="6" t="s">
        <v>1139</v>
      </c>
      <c r="C275" s="6" t="s">
        <v>1140</v>
      </c>
      <c r="D275" s="6" t="s">
        <v>1141</v>
      </c>
      <c r="E275" s="6" t="s">
        <v>1140</v>
      </c>
      <c r="F275" s="18" t="str">
        <f>IFERROR(VLOOKUP(B275,Invoices!$L$2:$M$413,2,FALSE),"")</f>
        <v/>
      </c>
      <c r="G275" s="18" t="str">
        <f>IFERROR(VLOOKUP(B275,Invoices!$N$2:$O$412,2,FALSE),"")</f>
        <v/>
      </c>
      <c r="H275" s="18" t="str">
        <f>IFERROR(VLOOKUP($B275,Invoices!$P$2:$Q$412,2,FALSE),"")</f>
        <v/>
      </c>
      <c r="I275" s="18" t="str">
        <f>IFERROR(VLOOKUP($B275,Invoices!$R$2:$S$412,2,FALSE),"")</f>
        <v/>
      </c>
      <c r="J275" s="18" t="str">
        <f>IFERROR(VLOOKUP($B275,Invoices!$T$2:$U$412,2,FALSE),"")</f>
        <v/>
      </c>
      <c r="K275" s="18" t="str">
        <f>IFERROR(VLOOKUP($B275,Invoices!$V$2:$W$412,2,FALSE),"")</f>
        <v/>
      </c>
      <c r="L275" s="18" t="str">
        <f>IFERROR(VLOOKUP($B275,Invoices!$X$2:$Y$412,2,FALSE),"")</f>
        <v/>
      </c>
      <c r="M275" s="18" t="str">
        <f>IFERROR(VLOOKUP($B275,Invoices!$Z$2:$AA$412,2,FALSE),"")</f>
        <v/>
      </c>
      <c r="N275" s="18" t="str">
        <f>IFERROR(VLOOKUP($B275,Invoices!$AB$2:$AC$412,2,FALSE),"")</f>
        <v/>
      </c>
      <c r="O275" s="18" t="str">
        <f>IFERROR(VLOOKUP($B275,Invoices!$AD$2:$AE$412,2,FALSE),"")</f>
        <v/>
      </c>
      <c r="P275" s="18" t="str">
        <f>IFERROR(VLOOKUP($B275,Invoices!$AF$2:$AG$412,2,FALSE),"")</f>
        <v/>
      </c>
      <c r="Q275" s="18" t="str">
        <f>IFERROR(VLOOKUP($B275,Invoices!$AH$2:$AI$412,2,FALSE),"")</f>
        <v/>
      </c>
      <c r="R275" s="18" t="str">
        <f>IFERROR(VLOOKUP($B275,Invoices!$AJ$2:$AK$412,2,FALSE),"")</f>
        <v/>
      </c>
      <c r="S275" s="18" t="str">
        <f>IFERROR(VLOOKUP($B275,Invoices!$AL$2:$AM$412,2,FALSE),"")</f>
        <v/>
      </c>
      <c r="T275" s="18" t="str">
        <f>IFERROR(VLOOKUP($B275,Invoices!$AN$2:$AO$412,2,FALSE),"")</f>
        <v/>
      </c>
      <c r="U275" s="18" t="str" cm="1">
        <f t="array" ref="U275">IFERROR(INDEX(F275:T275, 1, MATCH(TRUE, ISNUMBER(F275:T275), 0)), "0.0")</f>
        <v>0.0</v>
      </c>
    </row>
    <row r="276" spans="1:21" ht="13" x14ac:dyDescent="0.15">
      <c r="A276" s="14" t="s">
        <v>6308</v>
      </c>
      <c r="B276" s="6" t="s">
        <v>1142</v>
      </c>
      <c r="C276" s="6" t="s">
        <v>1143</v>
      </c>
      <c r="D276" s="6" t="s">
        <v>1144</v>
      </c>
      <c r="E276" s="6" t="s">
        <v>559</v>
      </c>
      <c r="F276" s="18" t="str">
        <f>IFERROR(VLOOKUP(B276,Invoices!$L$2:$M$413,2,FALSE),"")</f>
        <v/>
      </c>
      <c r="G276" s="18" t="str">
        <f>IFERROR(VLOOKUP(B276,Invoices!$N$2:$O$412,2,FALSE),"")</f>
        <v/>
      </c>
      <c r="H276" s="18" t="str">
        <f>IFERROR(VLOOKUP($B276,Invoices!$P$2:$Q$412,2,FALSE),"")</f>
        <v/>
      </c>
      <c r="I276" s="18">
        <f>IFERROR(VLOOKUP($B276,Invoices!$R$2:$S$412,2,FALSE),"")</f>
        <v>0.99</v>
      </c>
      <c r="J276" s="18" t="str">
        <f>IFERROR(VLOOKUP($B276,Invoices!$T$2:$U$412,2,FALSE),"")</f>
        <v/>
      </c>
      <c r="K276" s="18" t="str">
        <f>IFERROR(VLOOKUP($B276,Invoices!$V$2:$W$412,2,FALSE),"")</f>
        <v/>
      </c>
      <c r="L276" s="18" t="str">
        <f>IFERROR(VLOOKUP($B276,Invoices!$X$2:$Y$412,2,FALSE),"")</f>
        <v/>
      </c>
      <c r="M276" s="18" t="str">
        <f>IFERROR(VLOOKUP($B276,Invoices!$Z$2:$AA$412,2,FALSE),"")</f>
        <v/>
      </c>
      <c r="N276" s="18" t="str">
        <f>IFERROR(VLOOKUP($B276,Invoices!$AB$2:$AC$412,2,FALSE),"")</f>
        <v/>
      </c>
      <c r="O276" s="18" t="str">
        <f>IFERROR(VLOOKUP($B276,Invoices!$AD$2:$AE$412,2,FALSE),"")</f>
        <v/>
      </c>
      <c r="P276" s="18" t="str">
        <f>IFERROR(VLOOKUP($B276,Invoices!$AF$2:$AG$412,2,FALSE),"")</f>
        <v/>
      </c>
      <c r="Q276" s="18" t="str">
        <f>IFERROR(VLOOKUP($B276,Invoices!$AH$2:$AI$412,2,FALSE),"")</f>
        <v/>
      </c>
      <c r="R276" s="18" t="str">
        <f>IFERROR(VLOOKUP($B276,Invoices!$AJ$2:$AK$412,2,FALSE),"")</f>
        <v/>
      </c>
      <c r="S276" s="18" t="str">
        <f>IFERROR(VLOOKUP($B276,Invoices!$AL$2:$AM$412,2,FALSE),"")</f>
        <v/>
      </c>
      <c r="T276" s="18" t="str">
        <f>IFERROR(VLOOKUP($B276,Invoices!$AN$2:$AO$412,2,FALSE),"")</f>
        <v/>
      </c>
      <c r="U276" s="18" cm="1">
        <f t="array" ref="U276">IFERROR(INDEX(F276:T276, 1, MATCH(TRUE, ISNUMBER(F276:T276), 0)), "0.0")</f>
        <v>0.99</v>
      </c>
    </row>
    <row r="277" spans="1:21" ht="13" x14ac:dyDescent="0.15">
      <c r="A277" s="14" t="s">
        <v>6309</v>
      </c>
      <c r="B277" s="6" t="s">
        <v>1145</v>
      </c>
      <c r="D277" s="6" t="s">
        <v>1133</v>
      </c>
      <c r="E277" s="6" t="s">
        <v>600</v>
      </c>
      <c r="F277" s="18" t="str">
        <f>IFERROR(VLOOKUP(B277,Invoices!$L$2:$M$413,2,FALSE),"")</f>
        <v/>
      </c>
      <c r="G277" s="18">
        <f>IFERROR(VLOOKUP(B277,Invoices!$N$2:$O$412,2,FALSE),"")</f>
        <v>0.99</v>
      </c>
      <c r="H277" s="18" t="str">
        <f>IFERROR(VLOOKUP($B277,Invoices!$P$2:$Q$412,2,FALSE),"")</f>
        <v/>
      </c>
      <c r="I277" s="18" t="str">
        <f>IFERROR(VLOOKUP($B277,Invoices!$R$2:$S$412,2,FALSE),"")</f>
        <v/>
      </c>
      <c r="J277" s="18" t="str">
        <f>IFERROR(VLOOKUP($B277,Invoices!$T$2:$U$412,2,FALSE),"")</f>
        <v/>
      </c>
      <c r="K277" s="18" t="str">
        <f>IFERROR(VLOOKUP($B277,Invoices!$V$2:$W$412,2,FALSE),"")</f>
        <v/>
      </c>
      <c r="L277" s="18" t="str">
        <f>IFERROR(VLOOKUP($B277,Invoices!$X$2:$Y$412,2,FALSE),"")</f>
        <v/>
      </c>
      <c r="M277" s="18" t="str">
        <f>IFERROR(VLOOKUP($B277,Invoices!$Z$2:$AA$412,2,FALSE),"")</f>
        <v/>
      </c>
      <c r="N277" s="18" t="str">
        <f>IFERROR(VLOOKUP($B277,Invoices!$AB$2:$AC$412,2,FALSE),"")</f>
        <v/>
      </c>
      <c r="O277" s="18" t="str">
        <f>IFERROR(VLOOKUP($B277,Invoices!$AD$2:$AE$412,2,FALSE),"")</f>
        <v/>
      </c>
      <c r="P277" s="18" t="str">
        <f>IFERROR(VLOOKUP($B277,Invoices!$AF$2:$AG$412,2,FALSE),"")</f>
        <v/>
      </c>
      <c r="Q277" s="18" t="str">
        <f>IFERROR(VLOOKUP($B277,Invoices!$AH$2:$AI$412,2,FALSE),"")</f>
        <v/>
      </c>
      <c r="R277" s="18" t="str">
        <f>IFERROR(VLOOKUP($B277,Invoices!$AJ$2:$AK$412,2,FALSE),"")</f>
        <v/>
      </c>
      <c r="S277" s="18" t="str">
        <f>IFERROR(VLOOKUP($B277,Invoices!$AL$2:$AM$412,2,FALSE),"")</f>
        <v/>
      </c>
      <c r="T277" s="18" t="str">
        <f>IFERROR(VLOOKUP($B277,Invoices!$AN$2:$AO$412,2,FALSE),"")</f>
        <v/>
      </c>
      <c r="U277" s="18" cm="1">
        <f t="array" ref="U277">IFERROR(INDEX(F277:T277, 1, MATCH(TRUE, ISNUMBER(F277:T277), 0)), "0.0")</f>
        <v>0.99</v>
      </c>
    </row>
    <row r="278" spans="1:21" ht="13" x14ac:dyDescent="0.15">
      <c r="A278" s="14" t="s">
        <v>6310</v>
      </c>
      <c r="B278" s="6" t="s">
        <v>1146</v>
      </c>
      <c r="C278" s="6" t="s">
        <v>1147</v>
      </c>
      <c r="D278" s="6" t="s">
        <v>1098</v>
      </c>
      <c r="E278" s="6" t="s">
        <v>522</v>
      </c>
      <c r="F278" s="18" t="str">
        <f>IFERROR(VLOOKUP(B278,Invoices!$L$2:$M$413,2,FALSE),"")</f>
        <v/>
      </c>
      <c r="G278" s="18" t="str">
        <f>IFERROR(VLOOKUP(B278,Invoices!$N$2:$O$412,2,FALSE),"")</f>
        <v/>
      </c>
      <c r="H278" s="18" t="str">
        <f>IFERROR(VLOOKUP($B278,Invoices!$P$2:$Q$412,2,FALSE),"")</f>
        <v/>
      </c>
      <c r="I278" s="18">
        <f>IFERROR(VLOOKUP($B278,Invoices!$R$2:$S$412,2,FALSE),"")</f>
        <v>0.99</v>
      </c>
      <c r="J278" s="18" t="str">
        <f>IFERROR(VLOOKUP($B278,Invoices!$T$2:$U$412,2,FALSE),"")</f>
        <v/>
      </c>
      <c r="K278" s="18" t="str">
        <f>IFERROR(VLOOKUP($B278,Invoices!$V$2:$W$412,2,FALSE),"")</f>
        <v/>
      </c>
      <c r="L278" s="18" t="str">
        <f>IFERROR(VLOOKUP($B278,Invoices!$X$2:$Y$412,2,FALSE),"")</f>
        <v/>
      </c>
      <c r="M278" s="18" t="str">
        <f>IFERROR(VLOOKUP($B278,Invoices!$Z$2:$AA$412,2,FALSE),"")</f>
        <v/>
      </c>
      <c r="N278" s="18" t="str">
        <f>IFERROR(VLOOKUP($B278,Invoices!$AB$2:$AC$412,2,FALSE),"")</f>
        <v/>
      </c>
      <c r="O278" s="18" t="str">
        <f>IFERROR(VLOOKUP($B278,Invoices!$AD$2:$AE$412,2,FALSE),"")</f>
        <v/>
      </c>
      <c r="P278" s="18" t="str">
        <f>IFERROR(VLOOKUP($B278,Invoices!$AF$2:$AG$412,2,FALSE),"")</f>
        <v/>
      </c>
      <c r="Q278" s="18" t="str">
        <f>IFERROR(VLOOKUP($B278,Invoices!$AH$2:$AI$412,2,FALSE),"")</f>
        <v/>
      </c>
      <c r="R278" s="18" t="str">
        <f>IFERROR(VLOOKUP($B278,Invoices!$AJ$2:$AK$412,2,FALSE),"")</f>
        <v/>
      </c>
      <c r="S278" s="18" t="str">
        <f>IFERROR(VLOOKUP($B278,Invoices!$AL$2:$AM$412,2,FALSE),"")</f>
        <v/>
      </c>
      <c r="T278" s="18" t="str">
        <f>IFERROR(VLOOKUP($B278,Invoices!$AN$2:$AO$412,2,FALSE),"")</f>
        <v/>
      </c>
      <c r="U278" s="18" cm="1">
        <f t="array" ref="U278">IFERROR(INDEX(F278:T278, 1, MATCH(TRUE, ISNUMBER(F278:T278), 0)), "0.0")</f>
        <v>0.99</v>
      </c>
    </row>
    <row r="279" spans="1:21" ht="13" x14ac:dyDescent="0.15">
      <c r="A279" s="14" t="s">
        <v>6311</v>
      </c>
      <c r="B279" s="6" t="s">
        <v>1148</v>
      </c>
      <c r="C279" s="6" t="s">
        <v>1149</v>
      </c>
      <c r="D279" s="6" t="s">
        <v>1150</v>
      </c>
      <c r="E279" s="6" t="s">
        <v>1151</v>
      </c>
      <c r="F279" s="18" t="str">
        <f>IFERROR(VLOOKUP(B279,Invoices!$L$2:$M$413,2,FALSE),"")</f>
        <v/>
      </c>
      <c r="G279" s="18" t="str">
        <f>IFERROR(VLOOKUP(B279,Invoices!$N$2:$O$412,2,FALSE),"")</f>
        <v/>
      </c>
      <c r="H279" s="18" t="str">
        <f>IFERROR(VLOOKUP($B279,Invoices!$P$2:$Q$412,2,FALSE),"")</f>
        <v/>
      </c>
      <c r="I279" s="18" t="str">
        <f>IFERROR(VLOOKUP($B279,Invoices!$R$2:$S$412,2,FALSE),"")</f>
        <v/>
      </c>
      <c r="J279" s="18" t="str">
        <f>IFERROR(VLOOKUP($B279,Invoices!$T$2:$U$412,2,FALSE),"")</f>
        <v/>
      </c>
      <c r="K279" s="18" t="str">
        <f>IFERROR(VLOOKUP($B279,Invoices!$V$2:$W$412,2,FALSE),"")</f>
        <v/>
      </c>
      <c r="L279" s="18" t="str">
        <f>IFERROR(VLOOKUP($B279,Invoices!$X$2:$Y$412,2,FALSE),"")</f>
        <v/>
      </c>
      <c r="M279" s="18" t="str">
        <f>IFERROR(VLOOKUP($B279,Invoices!$Z$2:$AA$412,2,FALSE),"")</f>
        <v/>
      </c>
      <c r="N279" s="18">
        <f>IFERROR(VLOOKUP($B279,Invoices!$AB$2:$AC$412,2,FALSE),"")</f>
        <v>0.99</v>
      </c>
      <c r="O279" s="18" t="str">
        <f>IFERROR(VLOOKUP($B279,Invoices!$AD$2:$AE$412,2,FALSE),"")</f>
        <v/>
      </c>
      <c r="P279" s="18" t="str">
        <f>IFERROR(VLOOKUP($B279,Invoices!$AF$2:$AG$412,2,FALSE),"")</f>
        <v/>
      </c>
      <c r="Q279" s="18" t="str">
        <f>IFERROR(VLOOKUP($B279,Invoices!$AH$2:$AI$412,2,FALSE),"")</f>
        <v/>
      </c>
      <c r="R279" s="18" t="str">
        <f>IFERROR(VLOOKUP($B279,Invoices!$AJ$2:$AK$412,2,FALSE),"")</f>
        <v/>
      </c>
      <c r="S279" s="18" t="str">
        <f>IFERROR(VLOOKUP($B279,Invoices!$AL$2:$AM$412,2,FALSE),"")</f>
        <v/>
      </c>
      <c r="T279" s="18" t="str">
        <f>IFERROR(VLOOKUP($B279,Invoices!$AN$2:$AO$412,2,FALSE),"")</f>
        <v/>
      </c>
      <c r="U279" s="18" cm="1">
        <f t="array" ref="U279">IFERROR(INDEX(F279:T279, 1, MATCH(TRUE, ISNUMBER(F279:T279), 0)), "0.0")</f>
        <v>0.99</v>
      </c>
    </row>
    <row r="280" spans="1:21" ht="13" x14ac:dyDescent="0.15">
      <c r="A280" s="14" t="s">
        <v>6312</v>
      </c>
      <c r="B280" s="6" t="s">
        <v>1152</v>
      </c>
      <c r="C280" s="6" t="s">
        <v>1153</v>
      </c>
      <c r="D280" s="6" t="s">
        <v>848</v>
      </c>
      <c r="E280" s="6" t="s">
        <v>744</v>
      </c>
      <c r="F280" s="18" t="str">
        <f>IFERROR(VLOOKUP(B280,Invoices!$L$2:$M$413,2,FALSE),"")</f>
        <v/>
      </c>
      <c r="G280" s="18" t="str">
        <f>IFERROR(VLOOKUP(B280,Invoices!$N$2:$O$412,2,FALSE),"")</f>
        <v/>
      </c>
      <c r="H280" s="18">
        <f>IFERROR(VLOOKUP($B280,Invoices!$P$2:$Q$412,2,FALSE),"")</f>
        <v>0.99</v>
      </c>
      <c r="I280" s="18" t="str">
        <f>IFERROR(VLOOKUP($B280,Invoices!$R$2:$S$412,2,FALSE),"")</f>
        <v/>
      </c>
      <c r="J280" s="18" t="str">
        <f>IFERROR(VLOOKUP($B280,Invoices!$T$2:$U$412,2,FALSE),"")</f>
        <v/>
      </c>
      <c r="K280" s="18" t="str">
        <f>IFERROR(VLOOKUP($B280,Invoices!$V$2:$W$412,2,FALSE),"")</f>
        <v/>
      </c>
      <c r="L280" s="18" t="str">
        <f>IFERROR(VLOOKUP($B280,Invoices!$X$2:$Y$412,2,FALSE),"")</f>
        <v/>
      </c>
      <c r="M280" s="18" t="str">
        <f>IFERROR(VLOOKUP($B280,Invoices!$Z$2:$AA$412,2,FALSE),"")</f>
        <v/>
      </c>
      <c r="N280" s="18" t="str">
        <f>IFERROR(VLOOKUP($B280,Invoices!$AB$2:$AC$412,2,FALSE),"")</f>
        <v/>
      </c>
      <c r="O280" s="18" t="str">
        <f>IFERROR(VLOOKUP($B280,Invoices!$AD$2:$AE$412,2,FALSE),"")</f>
        <v/>
      </c>
      <c r="P280" s="18" t="str">
        <f>IFERROR(VLOOKUP($B280,Invoices!$AF$2:$AG$412,2,FALSE),"")</f>
        <v/>
      </c>
      <c r="Q280" s="18" t="str">
        <f>IFERROR(VLOOKUP($B280,Invoices!$AH$2:$AI$412,2,FALSE),"")</f>
        <v/>
      </c>
      <c r="R280" s="18" t="str">
        <f>IFERROR(VLOOKUP($B280,Invoices!$AJ$2:$AK$412,2,FALSE),"")</f>
        <v/>
      </c>
      <c r="S280" s="18" t="str">
        <f>IFERROR(VLOOKUP($B280,Invoices!$AL$2:$AM$412,2,FALSE),"")</f>
        <v/>
      </c>
      <c r="T280" s="18" t="str">
        <f>IFERROR(VLOOKUP($B280,Invoices!$AN$2:$AO$412,2,FALSE),"")</f>
        <v/>
      </c>
      <c r="U280" s="18" cm="1">
        <f t="array" ref="U280">IFERROR(INDEX(F280:T280, 1, MATCH(TRUE, ISNUMBER(F280:T280), 0)), "0.0")</f>
        <v>0.99</v>
      </c>
    </row>
    <row r="281" spans="1:21" ht="13" x14ac:dyDescent="0.15">
      <c r="A281" s="14" t="s">
        <v>6313</v>
      </c>
      <c r="B281" s="6" t="s">
        <v>1154</v>
      </c>
      <c r="C281" s="6" t="s">
        <v>966</v>
      </c>
      <c r="D281" s="6" t="s">
        <v>967</v>
      </c>
      <c r="E281" s="6" t="s">
        <v>968</v>
      </c>
      <c r="F281" s="18" t="str">
        <f>IFERROR(VLOOKUP(B281,Invoices!$L$2:$M$413,2,FALSE),"")</f>
        <v/>
      </c>
      <c r="G281" s="18" t="str">
        <f>IFERROR(VLOOKUP(B281,Invoices!$N$2:$O$412,2,FALSE),"")</f>
        <v/>
      </c>
      <c r="H281" s="18" t="str">
        <f>IFERROR(VLOOKUP($B281,Invoices!$P$2:$Q$412,2,FALSE),"")</f>
        <v/>
      </c>
      <c r="I281" s="18" t="str">
        <f>IFERROR(VLOOKUP($B281,Invoices!$R$2:$S$412,2,FALSE),"")</f>
        <v/>
      </c>
      <c r="J281" s="18" t="str">
        <f>IFERROR(VLOOKUP($B281,Invoices!$T$2:$U$412,2,FALSE),"")</f>
        <v/>
      </c>
      <c r="K281" s="18" t="str">
        <f>IFERROR(VLOOKUP($B281,Invoices!$V$2:$W$412,2,FALSE),"")</f>
        <v/>
      </c>
      <c r="L281" s="18" t="str">
        <f>IFERROR(VLOOKUP($B281,Invoices!$X$2:$Y$412,2,FALSE),"")</f>
        <v/>
      </c>
      <c r="M281" s="18" t="str">
        <f>IFERROR(VLOOKUP($B281,Invoices!$Z$2:$AA$412,2,FALSE),"")</f>
        <v/>
      </c>
      <c r="N281" s="18" t="str">
        <f>IFERROR(VLOOKUP($B281,Invoices!$AB$2:$AC$412,2,FALSE),"")</f>
        <v/>
      </c>
      <c r="O281" s="18" t="str">
        <f>IFERROR(VLOOKUP($B281,Invoices!$AD$2:$AE$412,2,FALSE),"")</f>
        <v/>
      </c>
      <c r="P281" s="18" t="str">
        <f>IFERROR(VLOOKUP($B281,Invoices!$AF$2:$AG$412,2,FALSE),"")</f>
        <v/>
      </c>
      <c r="Q281" s="18" t="str">
        <f>IFERROR(VLOOKUP($B281,Invoices!$AH$2:$AI$412,2,FALSE),"")</f>
        <v/>
      </c>
      <c r="R281" s="18" t="str">
        <f>IFERROR(VLOOKUP($B281,Invoices!$AJ$2:$AK$412,2,FALSE),"")</f>
        <v/>
      </c>
      <c r="S281" s="18" t="str">
        <f>IFERROR(VLOOKUP($B281,Invoices!$AL$2:$AM$412,2,FALSE),"")</f>
        <v/>
      </c>
      <c r="T281" s="18" t="str">
        <f>IFERROR(VLOOKUP($B281,Invoices!$AN$2:$AO$412,2,FALSE),"")</f>
        <v/>
      </c>
      <c r="U281" s="18" t="str" cm="1">
        <f t="array" ref="U281">IFERROR(INDEX(F281:T281, 1, MATCH(TRUE, ISNUMBER(F281:T281), 0)), "0.0")</f>
        <v>0.0</v>
      </c>
    </row>
    <row r="282" spans="1:21" ht="13" x14ac:dyDescent="0.15">
      <c r="A282" s="14" t="s">
        <v>6314</v>
      </c>
      <c r="B282" s="6" t="s">
        <v>1155</v>
      </c>
      <c r="D282" s="6" t="s">
        <v>783</v>
      </c>
      <c r="E282" s="6" t="s">
        <v>742</v>
      </c>
      <c r="F282" s="18" t="str">
        <f>IFERROR(VLOOKUP(B282,Invoices!$L$2:$M$413,2,FALSE),"")</f>
        <v/>
      </c>
      <c r="G282" s="18" t="str">
        <f>IFERROR(VLOOKUP(B282,Invoices!$N$2:$O$412,2,FALSE),"")</f>
        <v/>
      </c>
      <c r="H282" s="18" t="str">
        <f>IFERROR(VLOOKUP($B282,Invoices!$P$2:$Q$412,2,FALSE),"")</f>
        <v/>
      </c>
      <c r="I282" s="18" t="str">
        <f>IFERROR(VLOOKUP($B282,Invoices!$R$2:$S$412,2,FALSE),"")</f>
        <v/>
      </c>
      <c r="J282" s="18" t="str">
        <f>IFERROR(VLOOKUP($B282,Invoices!$T$2:$U$412,2,FALSE),"")</f>
        <v/>
      </c>
      <c r="K282" s="18" t="str">
        <f>IFERROR(VLOOKUP($B282,Invoices!$V$2:$W$412,2,FALSE),"")</f>
        <v/>
      </c>
      <c r="L282" s="18" t="str">
        <f>IFERROR(VLOOKUP($B282,Invoices!$X$2:$Y$412,2,FALSE),"")</f>
        <v/>
      </c>
      <c r="M282" s="18" t="str">
        <f>IFERROR(VLOOKUP($B282,Invoices!$Z$2:$AA$412,2,FALSE),"")</f>
        <v/>
      </c>
      <c r="N282" s="18" t="str">
        <f>IFERROR(VLOOKUP($B282,Invoices!$AB$2:$AC$412,2,FALSE),"")</f>
        <v/>
      </c>
      <c r="O282" s="18" t="str">
        <f>IFERROR(VLOOKUP($B282,Invoices!$AD$2:$AE$412,2,FALSE),"")</f>
        <v/>
      </c>
      <c r="P282" s="18" t="str">
        <f>IFERROR(VLOOKUP($B282,Invoices!$AF$2:$AG$412,2,FALSE),"")</f>
        <v/>
      </c>
      <c r="Q282" s="18" t="str">
        <f>IFERROR(VLOOKUP($B282,Invoices!$AH$2:$AI$412,2,FALSE),"")</f>
        <v/>
      </c>
      <c r="R282" s="18" t="str">
        <f>IFERROR(VLOOKUP($B282,Invoices!$AJ$2:$AK$412,2,FALSE),"")</f>
        <v/>
      </c>
      <c r="S282" s="18" t="str">
        <f>IFERROR(VLOOKUP($B282,Invoices!$AL$2:$AM$412,2,FALSE),"")</f>
        <v/>
      </c>
      <c r="T282" s="18" t="str">
        <f>IFERROR(VLOOKUP($B282,Invoices!$AN$2:$AO$412,2,FALSE),"")</f>
        <v/>
      </c>
      <c r="U282" s="18" t="str" cm="1">
        <f t="array" ref="U282">IFERROR(INDEX(F282:T282, 1, MATCH(TRUE, ISNUMBER(F282:T282), 0)), "0.0")</f>
        <v>0.0</v>
      </c>
    </row>
    <row r="283" spans="1:21" ht="13" x14ac:dyDescent="0.15">
      <c r="A283" s="14" t="s">
        <v>6315</v>
      </c>
      <c r="B283" s="6" t="s">
        <v>1156</v>
      </c>
      <c r="D283" s="6" t="s">
        <v>754</v>
      </c>
      <c r="E283" s="6" t="s">
        <v>755</v>
      </c>
      <c r="F283" s="18" t="str">
        <f>IFERROR(VLOOKUP(B283,Invoices!$L$2:$M$413,2,FALSE),"")</f>
        <v/>
      </c>
      <c r="G283" s="18" t="str">
        <f>IFERROR(VLOOKUP(B283,Invoices!$N$2:$O$412,2,FALSE),"")</f>
        <v/>
      </c>
      <c r="H283" s="18" t="str">
        <f>IFERROR(VLOOKUP($B283,Invoices!$P$2:$Q$412,2,FALSE),"")</f>
        <v/>
      </c>
      <c r="I283" s="18" t="str">
        <f>IFERROR(VLOOKUP($B283,Invoices!$R$2:$S$412,2,FALSE),"")</f>
        <v/>
      </c>
      <c r="J283" s="18" t="str">
        <f>IFERROR(VLOOKUP($B283,Invoices!$T$2:$U$412,2,FALSE),"")</f>
        <v/>
      </c>
      <c r="K283" s="18" t="str">
        <f>IFERROR(VLOOKUP($B283,Invoices!$V$2:$W$412,2,FALSE),"")</f>
        <v/>
      </c>
      <c r="L283" s="18" t="str">
        <f>IFERROR(VLOOKUP($B283,Invoices!$X$2:$Y$412,2,FALSE),"")</f>
        <v/>
      </c>
      <c r="M283" s="18" t="str">
        <f>IFERROR(VLOOKUP($B283,Invoices!$Z$2:$AA$412,2,FALSE),"")</f>
        <v/>
      </c>
      <c r="N283" s="18" t="str">
        <f>IFERROR(VLOOKUP($B283,Invoices!$AB$2:$AC$412,2,FALSE),"")</f>
        <v/>
      </c>
      <c r="O283" s="18" t="str">
        <f>IFERROR(VLOOKUP($B283,Invoices!$AD$2:$AE$412,2,FALSE),"")</f>
        <v/>
      </c>
      <c r="P283" s="18" t="str">
        <f>IFERROR(VLOOKUP($B283,Invoices!$AF$2:$AG$412,2,FALSE),"")</f>
        <v/>
      </c>
      <c r="Q283" s="18" t="str">
        <f>IFERROR(VLOOKUP($B283,Invoices!$AH$2:$AI$412,2,FALSE),"")</f>
        <v/>
      </c>
      <c r="R283" s="18" t="str">
        <f>IFERROR(VLOOKUP($B283,Invoices!$AJ$2:$AK$412,2,FALSE),"")</f>
        <v/>
      </c>
      <c r="S283" s="18" t="str">
        <f>IFERROR(VLOOKUP($B283,Invoices!$AL$2:$AM$412,2,FALSE),"")</f>
        <v/>
      </c>
      <c r="T283" s="18" t="str">
        <f>IFERROR(VLOOKUP($B283,Invoices!$AN$2:$AO$412,2,FALSE),"")</f>
        <v/>
      </c>
      <c r="U283" s="18" t="str" cm="1">
        <f t="array" ref="U283">IFERROR(INDEX(F283:T283, 1, MATCH(TRUE, ISNUMBER(F283:T283), 0)), "0.0")</f>
        <v>0.0</v>
      </c>
    </row>
    <row r="284" spans="1:21" ht="13" x14ac:dyDescent="0.15">
      <c r="A284" s="14" t="s">
        <v>6316</v>
      </c>
      <c r="B284" s="6" t="s">
        <v>1157</v>
      </c>
      <c r="C284" s="6" t="s">
        <v>1158</v>
      </c>
      <c r="D284" s="6" t="s">
        <v>602</v>
      </c>
      <c r="E284" s="6" t="s">
        <v>603</v>
      </c>
      <c r="F284" s="18" t="str">
        <f>IFERROR(VLOOKUP(B284,Invoices!$L$2:$M$413,2,FALSE),"")</f>
        <v/>
      </c>
      <c r="G284" s="18" t="str">
        <f>IFERROR(VLOOKUP(B284,Invoices!$N$2:$O$412,2,FALSE),"")</f>
        <v/>
      </c>
      <c r="H284" s="18" t="str">
        <f>IFERROR(VLOOKUP($B284,Invoices!$P$2:$Q$412,2,FALSE),"")</f>
        <v/>
      </c>
      <c r="I284" s="18" t="str">
        <f>IFERROR(VLOOKUP($B284,Invoices!$R$2:$S$412,2,FALSE),"")</f>
        <v/>
      </c>
      <c r="J284" s="18" t="str">
        <f>IFERROR(VLOOKUP($B284,Invoices!$T$2:$U$412,2,FALSE),"")</f>
        <v/>
      </c>
      <c r="K284" s="18" t="str">
        <f>IFERROR(VLOOKUP($B284,Invoices!$V$2:$W$412,2,FALSE),"")</f>
        <v/>
      </c>
      <c r="L284" s="18" t="str">
        <f>IFERROR(VLOOKUP($B284,Invoices!$X$2:$Y$412,2,FALSE),"")</f>
        <v/>
      </c>
      <c r="M284" s="18" t="str">
        <f>IFERROR(VLOOKUP($B284,Invoices!$Z$2:$AA$412,2,FALSE),"")</f>
        <v/>
      </c>
      <c r="N284" s="18" t="str">
        <f>IFERROR(VLOOKUP($B284,Invoices!$AB$2:$AC$412,2,FALSE),"")</f>
        <v/>
      </c>
      <c r="O284" s="18" t="str">
        <f>IFERROR(VLOOKUP($B284,Invoices!$AD$2:$AE$412,2,FALSE),"")</f>
        <v/>
      </c>
      <c r="P284" s="18" t="str">
        <f>IFERROR(VLOOKUP($B284,Invoices!$AF$2:$AG$412,2,FALSE),"")</f>
        <v/>
      </c>
      <c r="Q284" s="18" t="str">
        <f>IFERROR(VLOOKUP($B284,Invoices!$AH$2:$AI$412,2,FALSE),"")</f>
        <v/>
      </c>
      <c r="R284" s="18" t="str">
        <f>IFERROR(VLOOKUP($B284,Invoices!$AJ$2:$AK$412,2,FALSE),"")</f>
        <v/>
      </c>
      <c r="S284" s="18" t="str">
        <f>IFERROR(VLOOKUP($B284,Invoices!$AL$2:$AM$412,2,FALSE),"")</f>
        <v/>
      </c>
      <c r="T284" s="18" t="str">
        <f>IFERROR(VLOOKUP($B284,Invoices!$AN$2:$AO$412,2,FALSE),"")</f>
        <v/>
      </c>
      <c r="U284" s="18" t="str" cm="1">
        <f t="array" ref="U284">IFERROR(INDEX(F284:T284, 1, MATCH(TRUE, ISNUMBER(F284:T284), 0)), "0.0")</f>
        <v>0.0</v>
      </c>
    </row>
    <row r="285" spans="1:21" ht="13" x14ac:dyDescent="0.15">
      <c r="A285" s="14" t="s">
        <v>6317</v>
      </c>
      <c r="B285" s="6" t="s">
        <v>1159</v>
      </c>
      <c r="C285" s="6" t="s">
        <v>1160</v>
      </c>
      <c r="D285" s="6" t="s">
        <v>778</v>
      </c>
      <c r="E285" s="6" t="s">
        <v>779</v>
      </c>
      <c r="F285" s="18" t="str">
        <f>IFERROR(VLOOKUP(B285,Invoices!$L$2:$M$413,2,FALSE),"")</f>
        <v/>
      </c>
      <c r="G285" s="18" t="str">
        <f>IFERROR(VLOOKUP(B285,Invoices!$N$2:$O$412,2,FALSE),"")</f>
        <v/>
      </c>
      <c r="H285" s="18" t="str">
        <f>IFERROR(VLOOKUP($B285,Invoices!$P$2:$Q$412,2,FALSE),"")</f>
        <v/>
      </c>
      <c r="I285" s="18" t="str">
        <f>IFERROR(VLOOKUP($B285,Invoices!$R$2:$S$412,2,FALSE),"")</f>
        <v/>
      </c>
      <c r="J285" s="18" t="str">
        <f>IFERROR(VLOOKUP($B285,Invoices!$T$2:$U$412,2,FALSE),"")</f>
        <v/>
      </c>
      <c r="K285" s="18" t="str">
        <f>IFERROR(VLOOKUP($B285,Invoices!$V$2:$W$412,2,FALSE),"")</f>
        <v/>
      </c>
      <c r="L285" s="18" t="str">
        <f>IFERROR(VLOOKUP($B285,Invoices!$X$2:$Y$412,2,FALSE),"")</f>
        <v/>
      </c>
      <c r="M285" s="18" t="str">
        <f>IFERROR(VLOOKUP($B285,Invoices!$Z$2:$AA$412,2,FALSE),"")</f>
        <v/>
      </c>
      <c r="N285" s="18" t="str">
        <f>IFERROR(VLOOKUP($B285,Invoices!$AB$2:$AC$412,2,FALSE),"")</f>
        <v/>
      </c>
      <c r="O285" s="18" t="str">
        <f>IFERROR(VLOOKUP($B285,Invoices!$AD$2:$AE$412,2,FALSE),"")</f>
        <v/>
      </c>
      <c r="P285" s="18" t="str">
        <f>IFERROR(VLOOKUP($B285,Invoices!$AF$2:$AG$412,2,FALSE),"")</f>
        <v/>
      </c>
      <c r="Q285" s="18" t="str">
        <f>IFERROR(VLOOKUP($B285,Invoices!$AH$2:$AI$412,2,FALSE),"")</f>
        <v/>
      </c>
      <c r="R285" s="18" t="str">
        <f>IFERROR(VLOOKUP($B285,Invoices!$AJ$2:$AK$412,2,FALSE),"")</f>
        <v/>
      </c>
      <c r="S285" s="18" t="str">
        <f>IFERROR(VLOOKUP($B285,Invoices!$AL$2:$AM$412,2,FALSE),"")</f>
        <v/>
      </c>
      <c r="T285" s="18" t="str">
        <f>IFERROR(VLOOKUP($B285,Invoices!$AN$2:$AO$412,2,FALSE),"")</f>
        <v/>
      </c>
      <c r="U285" s="18" t="str" cm="1">
        <f t="array" ref="U285">IFERROR(INDEX(F285:T285, 1, MATCH(TRUE, ISNUMBER(F285:T285), 0)), "0.0")</f>
        <v>0.0</v>
      </c>
    </row>
    <row r="286" spans="1:21" ht="13" x14ac:dyDescent="0.15">
      <c r="A286" s="14" t="s">
        <v>6318</v>
      </c>
      <c r="B286" s="6" t="s">
        <v>1161</v>
      </c>
      <c r="C286" s="6" t="s">
        <v>1162</v>
      </c>
      <c r="D286" s="6" t="s">
        <v>700</v>
      </c>
      <c r="E286" s="6" t="s">
        <v>701</v>
      </c>
      <c r="F286" s="18" t="str">
        <f>IFERROR(VLOOKUP(B286,Invoices!$L$2:$M$413,2,FALSE),"")</f>
        <v/>
      </c>
      <c r="G286" s="18" t="str">
        <f>IFERROR(VLOOKUP(B286,Invoices!$N$2:$O$412,2,FALSE),"")</f>
        <v/>
      </c>
      <c r="H286" s="18" t="str">
        <f>IFERROR(VLOOKUP($B286,Invoices!$P$2:$Q$412,2,FALSE),"")</f>
        <v/>
      </c>
      <c r="I286" s="18" t="str">
        <f>IFERROR(VLOOKUP($B286,Invoices!$R$2:$S$412,2,FALSE),"")</f>
        <v/>
      </c>
      <c r="J286" s="18" t="str">
        <f>IFERROR(VLOOKUP($B286,Invoices!$T$2:$U$412,2,FALSE),"")</f>
        <v/>
      </c>
      <c r="K286" s="18" t="str">
        <f>IFERROR(VLOOKUP($B286,Invoices!$V$2:$W$412,2,FALSE),"")</f>
        <v/>
      </c>
      <c r="L286" s="18" t="str">
        <f>IFERROR(VLOOKUP($B286,Invoices!$X$2:$Y$412,2,FALSE),"")</f>
        <v/>
      </c>
      <c r="M286" s="18" t="str">
        <f>IFERROR(VLOOKUP($B286,Invoices!$Z$2:$AA$412,2,FALSE),"")</f>
        <v/>
      </c>
      <c r="N286" s="18" t="str">
        <f>IFERROR(VLOOKUP($B286,Invoices!$AB$2:$AC$412,2,FALSE),"")</f>
        <v/>
      </c>
      <c r="O286" s="18" t="str">
        <f>IFERROR(VLOOKUP($B286,Invoices!$AD$2:$AE$412,2,FALSE),"")</f>
        <v/>
      </c>
      <c r="P286" s="18" t="str">
        <f>IFERROR(VLOOKUP($B286,Invoices!$AF$2:$AG$412,2,FALSE),"")</f>
        <v/>
      </c>
      <c r="Q286" s="18" t="str">
        <f>IFERROR(VLOOKUP($B286,Invoices!$AH$2:$AI$412,2,FALSE),"")</f>
        <v/>
      </c>
      <c r="R286" s="18" t="str">
        <f>IFERROR(VLOOKUP($B286,Invoices!$AJ$2:$AK$412,2,FALSE),"")</f>
        <v/>
      </c>
      <c r="S286" s="18" t="str">
        <f>IFERROR(VLOOKUP($B286,Invoices!$AL$2:$AM$412,2,FALSE),"")</f>
        <v/>
      </c>
      <c r="T286" s="18" t="str">
        <f>IFERROR(VLOOKUP($B286,Invoices!$AN$2:$AO$412,2,FALSE),"")</f>
        <v/>
      </c>
      <c r="U286" s="18" t="str" cm="1">
        <f t="array" ref="U286">IFERROR(INDEX(F286:T286, 1, MATCH(TRUE, ISNUMBER(F286:T286), 0)), "0.0")</f>
        <v>0.0</v>
      </c>
    </row>
    <row r="287" spans="1:21" ht="13" x14ac:dyDescent="0.15">
      <c r="A287" s="14" t="s">
        <v>6319</v>
      </c>
      <c r="B287" s="6" t="s">
        <v>1163</v>
      </c>
      <c r="D287" s="6" t="s">
        <v>706</v>
      </c>
      <c r="E287" s="6" t="s">
        <v>707</v>
      </c>
      <c r="F287" s="18">
        <f>IFERROR(VLOOKUP(B287,Invoices!$L$2:$M$413,2,FALSE),"")</f>
        <v>0.99</v>
      </c>
      <c r="G287" s="18" t="str">
        <f>IFERROR(VLOOKUP(B287,Invoices!$N$2:$O$412,2,FALSE),"")</f>
        <v/>
      </c>
      <c r="H287" s="18" t="str">
        <f>IFERROR(VLOOKUP($B287,Invoices!$P$2:$Q$412,2,FALSE),"")</f>
        <v/>
      </c>
      <c r="I287" s="18" t="str">
        <f>IFERROR(VLOOKUP($B287,Invoices!$R$2:$S$412,2,FALSE),"")</f>
        <v/>
      </c>
      <c r="J287" s="18" t="str">
        <f>IFERROR(VLOOKUP($B287,Invoices!$T$2:$U$412,2,FALSE),"")</f>
        <v/>
      </c>
      <c r="K287" s="18" t="str">
        <f>IFERROR(VLOOKUP($B287,Invoices!$V$2:$W$412,2,FALSE),"")</f>
        <v/>
      </c>
      <c r="L287" s="18" t="str">
        <f>IFERROR(VLOOKUP($B287,Invoices!$X$2:$Y$412,2,FALSE),"")</f>
        <v/>
      </c>
      <c r="M287" s="18" t="str">
        <f>IFERROR(VLOOKUP($B287,Invoices!$Z$2:$AA$412,2,FALSE),"")</f>
        <v/>
      </c>
      <c r="N287" s="18" t="str">
        <f>IFERROR(VLOOKUP($B287,Invoices!$AB$2:$AC$412,2,FALSE),"")</f>
        <v/>
      </c>
      <c r="O287" s="18" t="str">
        <f>IFERROR(VLOOKUP($B287,Invoices!$AD$2:$AE$412,2,FALSE),"")</f>
        <v/>
      </c>
      <c r="P287" s="18" t="str">
        <f>IFERROR(VLOOKUP($B287,Invoices!$AF$2:$AG$412,2,FALSE),"")</f>
        <v/>
      </c>
      <c r="Q287" s="18" t="str">
        <f>IFERROR(VLOOKUP($B287,Invoices!$AH$2:$AI$412,2,FALSE),"")</f>
        <v/>
      </c>
      <c r="R287" s="18" t="str">
        <f>IFERROR(VLOOKUP($B287,Invoices!$AJ$2:$AK$412,2,FALSE),"")</f>
        <v/>
      </c>
      <c r="S287" s="18" t="str">
        <f>IFERROR(VLOOKUP($B287,Invoices!$AL$2:$AM$412,2,FALSE),"")</f>
        <v/>
      </c>
      <c r="T287" s="18" t="str">
        <f>IFERROR(VLOOKUP($B287,Invoices!$AN$2:$AO$412,2,FALSE),"")</f>
        <v/>
      </c>
      <c r="U287" s="18" cm="1">
        <f t="array" ref="U287">IFERROR(INDEX(F287:T287, 1, MATCH(TRUE, ISNUMBER(F287:T287), 0)), "0.0")</f>
        <v>0.99</v>
      </c>
    </row>
    <row r="288" spans="1:21" ht="13" x14ac:dyDescent="0.15">
      <c r="A288" s="14" t="s">
        <v>6320</v>
      </c>
      <c r="B288" s="6" t="s">
        <v>1164</v>
      </c>
      <c r="C288" s="6" t="s">
        <v>543</v>
      </c>
      <c r="D288" s="6" t="s">
        <v>1165</v>
      </c>
      <c r="E288" s="6" t="s">
        <v>543</v>
      </c>
      <c r="F288" s="18" t="str">
        <f>IFERROR(VLOOKUP(B288,Invoices!$L$2:$M$413,2,FALSE),"")</f>
        <v/>
      </c>
      <c r="G288" s="18" t="str">
        <f>IFERROR(VLOOKUP(B288,Invoices!$N$2:$O$412,2,FALSE),"")</f>
        <v/>
      </c>
      <c r="H288" s="18" t="str">
        <f>IFERROR(VLOOKUP($B288,Invoices!$P$2:$Q$412,2,FALSE),"")</f>
        <v/>
      </c>
      <c r="I288" s="18" t="str">
        <f>IFERROR(VLOOKUP($B288,Invoices!$R$2:$S$412,2,FALSE),"")</f>
        <v/>
      </c>
      <c r="J288" s="18" t="str">
        <f>IFERROR(VLOOKUP($B288,Invoices!$T$2:$U$412,2,FALSE),"")</f>
        <v/>
      </c>
      <c r="K288" s="18" t="str">
        <f>IFERROR(VLOOKUP($B288,Invoices!$V$2:$W$412,2,FALSE),"")</f>
        <v/>
      </c>
      <c r="L288" s="18" t="str">
        <f>IFERROR(VLOOKUP($B288,Invoices!$X$2:$Y$412,2,FALSE),"")</f>
        <v/>
      </c>
      <c r="M288" s="18" t="str">
        <f>IFERROR(VLOOKUP($B288,Invoices!$Z$2:$AA$412,2,FALSE),"")</f>
        <v/>
      </c>
      <c r="N288" s="18" t="str">
        <f>IFERROR(VLOOKUP($B288,Invoices!$AB$2:$AC$412,2,FALSE),"")</f>
        <v/>
      </c>
      <c r="O288" s="18" t="str">
        <f>IFERROR(VLOOKUP($B288,Invoices!$AD$2:$AE$412,2,FALSE),"")</f>
        <v/>
      </c>
      <c r="P288" s="18" t="str">
        <f>IFERROR(VLOOKUP($B288,Invoices!$AF$2:$AG$412,2,FALSE),"")</f>
        <v/>
      </c>
      <c r="Q288" s="18" t="str">
        <f>IFERROR(VLOOKUP($B288,Invoices!$AH$2:$AI$412,2,FALSE),"")</f>
        <v/>
      </c>
      <c r="R288" s="18" t="str">
        <f>IFERROR(VLOOKUP($B288,Invoices!$AJ$2:$AK$412,2,FALSE),"")</f>
        <v/>
      </c>
      <c r="S288" s="18" t="str">
        <f>IFERROR(VLOOKUP($B288,Invoices!$AL$2:$AM$412,2,FALSE),"")</f>
        <v/>
      </c>
      <c r="T288" s="18" t="str">
        <f>IFERROR(VLOOKUP($B288,Invoices!$AN$2:$AO$412,2,FALSE),"")</f>
        <v/>
      </c>
      <c r="U288" s="18" t="str" cm="1">
        <f t="array" ref="U288">IFERROR(INDEX(F288:T288, 1, MATCH(TRUE, ISNUMBER(F288:T288), 0)), "0.0")</f>
        <v>0.0</v>
      </c>
    </row>
    <row r="289" spans="1:21" ht="13" x14ac:dyDescent="0.15">
      <c r="A289" s="14" t="s">
        <v>6321</v>
      </c>
      <c r="B289" s="6" t="s">
        <v>1166</v>
      </c>
      <c r="D289" s="6" t="s">
        <v>1167</v>
      </c>
      <c r="E289" s="6" t="s">
        <v>1168</v>
      </c>
      <c r="F289" s="18">
        <f>IFERROR(VLOOKUP(B289,Invoices!$L$2:$M$413,2,FALSE),"")</f>
        <v>1.99</v>
      </c>
      <c r="G289" s="18" t="str">
        <f>IFERROR(VLOOKUP(B289,Invoices!$N$2:$O$412,2,FALSE),"")</f>
        <v/>
      </c>
      <c r="H289" s="18" t="str">
        <f>IFERROR(VLOOKUP($B289,Invoices!$P$2:$Q$412,2,FALSE),"")</f>
        <v/>
      </c>
      <c r="I289" s="18" t="str">
        <f>IFERROR(VLOOKUP($B289,Invoices!$R$2:$S$412,2,FALSE),"")</f>
        <v/>
      </c>
      <c r="J289" s="18" t="str">
        <f>IFERROR(VLOOKUP($B289,Invoices!$T$2:$U$412,2,FALSE),"")</f>
        <v/>
      </c>
      <c r="K289" s="18" t="str">
        <f>IFERROR(VLOOKUP($B289,Invoices!$V$2:$W$412,2,FALSE),"")</f>
        <v/>
      </c>
      <c r="L289" s="18" t="str">
        <f>IFERROR(VLOOKUP($B289,Invoices!$X$2:$Y$412,2,FALSE),"")</f>
        <v/>
      </c>
      <c r="M289" s="18" t="str">
        <f>IFERROR(VLOOKUP($B289,Invoices!$Z$2:$AA$412,2,FALSE),"")</f>
        <v/>
      </c>
      <c r="N289" s="18" t="str">
        <f>IFERROR(VLOOKUP($B289,Invoices!$AB$2:$AC$412,2,FALSE),"")</f>
        <v/>
      </c>
      <c r="O289" s="18" t="str">
        <f>IFERROR(VLOOKUP($B289,Invoices!$AD$2:$AE$412,2,FALSE),"")</f>
        <v/>
      </c>
      <c r="P289" s="18" t="str">
        <f>IFERROR(VLOOKUP($B289,Invoices!$AF$2:$AG$412,2,FALSE),"")</f>
        <v/>
      </c>
      <c r="Q289" s="18" t="str">
        <f>IFERROR(VLOOKUP($B289,Invoices!$AH$2:$AI$412,2,FALSE),"")</f>
        <v/>
      </c>
      <c r="R289" s="18" t="str">
        <f>IFERROR(VLOOKUP($B289,Invoices!$AJ$2:$AK$412,2,FALSE),"")</f>
        <v/>
      </c>
      <c r="S289" s="18" t="str">
        <f>IFERROR(VLOOKUP($B289,Invoices!$AL$2:$AM$412,2,FALSE),"")</f>
        <v/>
      </c>
      <c r="T289" s="18" t="str">
        <f>IFERROR(VLOOKUP($B289,Invoices!$AN$2:$AO$412,2,FALSE),"")</f>
        <v/>
      </c>
      <c r="U289" s="18" cm="1">
        <f t="array" ref="U289">IFERROR(INDEX(F289:T289, 1, MATCH(TRUE, ISNUMBER(F289:T289), 0)), "0.0")</f>
        <v>1.99</v>
      </c>
    </row>
    <row r="290" spans="1:21" ht="13" x14ac:dyDescent="0.15">
      <c r="A290" s="14" t="s">
        <v>6322</v>
      </c>
      <c r="B290" s="6" t="s">
        <v>1169</v>
      </c>
      <c r="C290" s="6" t="s">
        <v>1170</v>
      </c>
      <c r="D290" s="6" t="s">
        <v>1171</v>
      </c>
      <c r="E290" s="6" t="s">
        <v>1172</v>
      </c>
      <c r="F290" s="18" t="str">
        <f>IFERROR(VLOOKUP(B290,Invoices!$L$2:$M$413,2,FALSE),"")</f>
        <v/>
      </c>
      <c r="G290" s="18" t="str">
        <f>IFERROR(VLOOKUP(B290,Invoices!$N$2:$O$412,2,FALSE),"")</f>
        <v/>
      </c>
      <c r="H290" s="18" t="str">
        <f>IFERROR(VLOOKUP($B290,Invoices!$P$2:$Q$412,2,FALSE),"")</f>
        <v/>
      </c>
      <c r="I290" s="18" t="str">
        <f>IFERROR(VLOOKUP($B290,Invoices!$R$2:$S$412,2,FALSE),"")</f>
        <v/>
      </c>
      <c r="J290" s="18" t="str">
        <f>IFERROR(VLOOKUP($B290,Invoices!$T$2:$U$412,2,FALSE),"")</f>
        <v/>
      </c>
      <c r="K290" s="18" t="str">
        <f>IFERROR(VLOOKUP($B290,Invoices!$V$2:$W$412,2,FALSE),"")</f>
        <v/>
      </c>
      <c r="L290" s="18">
        <f>IFERROR(VLOOKUP($B290,Invoices!$X$2:$Y$412,2,FALSE),"")</f>
        <v>0.99</v>
      </c>
      <c r="M290" s="18" t="str">
        <f>IFERROR(VLOOKUP($B290,Invoices!$Z$2:$AA$412,2,FALSE),"")</f>
        <v/>
      </c>
      <c r="N290" s="18" t="str">
        <f>IFERROR(VLOOKUP($B290,Invoices!$AB$2:$AC$412,2,FALSE),"")</f>
        <v/>
      </c>
      <c r="O290" s="18" t="str">
        <f>IFERROR(VLOOKUP($B290,Invoices!$AD$2:$AE$412,2,FALSE),"")</f>
        <v/>
      </c>
      <c r="P290" s="18" t="str">
        <f>IFERROR(VLOOKUP($B290,Invoices!$AF$2:$AG$412,2,FALSE),"")</f>
        <v/>
      </c>
      <c r="Q290" s="18" t="str">
        <f>IFERROR(VLOOKUP($B290,Invoices!$AH$2:$AI$412,2,FALSE),"")</f>
        <v/>
      </c>
      <c r="R290" s="18" t="str">
        <f>IFERROR(VLOOKUP($B290,Invoices!$AJ$2:$AK$412,2,FALSE),"")</f>
        <v/>
      </c>
      <c r="S290" s="18" t="str">
        <f>IFERROR(VLOOKUP($B290,Invoices!$AL$2:$AM$412,2,FALSE),"")</f>
        <v/>
      </c>
      <c r="T290" s="18" t="str">
        <f>IFERROR(VLOOKUP($B290,Invoices!$AN$2:$AO$412,2,FALSE),"")</f>
        <v/>
      </c>
      <c r="U290" s="18" cm="1">
        <f t="array" ref="U290">IFERROR(INDEX(F290:T290, 1, MATCH(TRUE, ISNUMBER(F290:T290), 0)), "0.0")</f>
        <v>0.99</v>
      </c>
    </row>
    <row r="291" spans="1:21" ht="13" x14ac:dyDescent="0.15">
      <c r="A291" s="14" t="s">
        <v>6323</v>
      </c>
      <c r="B291" s="6" t="s">
        <v>1173</v>
      </c>
      <c r="D291" s="6" t="s">
        <v>1174</v>
      </c>
      <c r="E291" s="6" t="s">
        <v>570</v>
      </c>
      <c r="F291" s="18" t="str">
        <f>IFERROR(VLOOKUP(B291,Invoices!$L$2:$M$413,2,FALSE),"")</f>
        <v/>
      </c>
      <c r="G291" s="18" t="str">
        <f>IFERROR(VLOOKUP(B291,Invoices!$N$2:$O$412,2,FALSE),"")</f>
        <v/>
      </c>
      <c r="H291" s="18" t="str">
        <f>IFERROR(VLOOKUP($B291,Invoices!$P$2:$Q$412,2,FALSE),"")</f>
        <v/>
      </c>
      <c r="I291" s="18" t="str">
        <f>IFERROR(VLOOKUP($B291,Invoices!$R$2:$S$412,2,FALSE),"")</f>
        <v/>
      </c>
      <c r="J291" s="18" t="str">
        <f>IFERROR(VLOOKUP($B291,Invoices!$T$2:$U$412,2,FALSE),"")</f>
        <v/>
      </c>
      <c r="K291" s="18" t="str">
        <f>IFERROR(VLOOKUP($B291,Invoices!$V$2:$W$412,2,FALSE),"")</f>
        <v/>
      </c>
      <c r="L291" s="18" t="str">
        <f>IFERROR(VLOOKUP($B291,Invoices!$X$2:$Y$412,2,FALSE),"")</f>
        <v/>
      </c>
      <c r="M291" s="18" t="str">
        <f>IFERROR(VLOOKUP($B291,Invoices!$Z$2:$AA$412,2,FALSE),"")</f>
        <v/>
      </c>
      <c r="N291" s="18" t="str">
        <f>IFERROR(VLOOKUP($B291,Invoices!$AB$2:$AC$412,2,FALSE),"")</f>
        <v/>
      </c>
      <c r="O291" s="18" t="str">
        <f>IFERROR(VLOOKUP($B291,Invoices!$AD$2:$AE$412,2,FALSE),"")</f>
        <v/>
      </c>
      <c r="P291" s="18" t="str">
        <f>IFERROR(VLOOKUP($B291,Invoices!$AF$2:$AG$412,2,FALSE),"")</f>
        <v/>
      </c>
      <c r="Q291" s="18" t="str">
        <f>IFERROR(VLOOKUP($B291,Invoices!$AH$2:$AI$412,2,FALSE),"")</f>
        <v/>
      </c>
      <c r="R291" s="18" t="str">
        <f>IFERROR(VLOOKUP($B291,Invoices!$AJ$2:$AK$412,2,FALSE),"")</f>
        <v/>
      </c>
      <c r="S291" s="18" t="str">
        <f>IFERROR(VLOOKUP($B291,Invoices!$AL$2:$AM$412,2,FALSE),"")</f>
        <v/>
      </c>
      <c r="T291" s="18" t="str">
        <f>IFERROR(VLOOKUP($B291,Invoices!$AN$2:$AO$412,2,FALSE),"")</f>
        <v/>
      </c>
      <c r="U291" s="18" t="str" cm="1">
        <f t="array" ref="U291">IFERROR(INDEX(F291:T291, 1, MATCH(TRUE, ISNUMBER(F291:T291), 0)), "0.0")</f>
        <v>0.0</v>
      </c>
    </row>
    <row r="292" spans="1:21" ht="13" x14ac:dyDescent="0.15">
      <c r="A292" s="14" t="s">
        <v>6324</v>
      </c>
      <c r="B292" s="6" t="s">
        <v>1175</v>
      </c>
      <c r="D292" s="6" t="s">
        <v>996</v>
      </c>
      <c r="E292" s="6" t="s">
        <v>968</v>
      </c>
      <c r="F292" s="18" t="str">
        <f>IFERROR(VLOOKUP(B292,Invoices!$L$2:$M$413,2,FALSE),"")</f>
        <v/>
      </c>
      <c r="G292" s="18" t="str">
        <f>IFERROR(VLOOKUP(B292,Invoices!$N$2:$O$412,2,FALSE),"")</f>
        <v/>
      </c>
      <c r="H292" s="18" t="str">
        <f>IFERROR(VLOOKUP($B292,Invoices!$P$2:$Q$412,2,FALSE),"")</f>
        <v/>
      </c>
      <c r="I292" s="18">
        <f>IFERROR(VLOOKUP($B292,Invoices!$R$2:$S$412,2,FALSE),"")</f>
        <v>0.99</v>
      </c>
      <c r="J292" s="18" t="str">
        <f>IFERROR(VLOOKUP($B292,Invoices!$T$2:$U$412,2,FALSE),"")</f>
        <v/>
      </c>
      <c r="K292" s="18" t="str">
        <f>IFERROR(VLOOKUP($B292,Invoices!$V$2:$W$412,2,FALSE),"")</f>
        <v/>
      </c>
      <c r="L292" s="18" t="str">
        <f>IFERROR(VLOOKUP($B292,Invoices!$X$2:$Y$412,2,FALSE),"")</f>
        <v/>
      </c>
      <c r="M292" s="18">
        <f>IFERROR(VLOOKUP($B292,Invoices!$Z$2:$AA$412,2,FALSE),"")</f>
        <v>0.99</v>
      </c>
      <c r="N292" s="18" t="str">
        <f>IFERROR(VLOOKUP($B292,Invoices!$AB$2:$AC$412,2,FALSE),"")</f>
        <v/>
      </c>
      <c r="O292" s="18" t="str">
        <f>IFERROR(VLOOKUP($B292,Invoices!$AD$2:$AE$412,2,FALSE),"")</f>
        <v/>
      </c>
      <c r="P292" s="18" t="str">
        <f>IFERROR(VLOOKUP($B292,Invoices!$AF$2:$AG$412,2,FALSE),"")</f>
        <v/>
      </c>
      <c r="Q292" s="18" t="str">
        <f>IFERROR(VLOOKUP($B292,Invoices!$AH$2:$AI$412,2,FALSE),"")</f>
        <v/>
      </c>
      <c r="R292" s="18" t="str">
        <f>IFERROR(VLOOKUP($B292,Invoices!$AJ$2:$AK$412,2,FALSE),"")</f>
        <v/>
      </c>
      <c r="S292" s="18" t="str">
        <f>IFERROR(VLOOKUP($B292,Invoices!$AL$2:$AM$412,2,FALSE),"")</f>
        <v/>
      </c>
      <c r="T292" s="18" t="str">
        <f>IFERROR(VLOOKUP($B292,Invoices!$AN$2:$AO$412,2,FALSE),"")</f>
        <v/>
      </c>
      <c r="U292" s="18" cm="1">
        <f t="array" ref="U292">IFERROR(INDEX(F292:T292, 1, MATCH(TRUE, ISNUMBER(F292:T292), 0)), "0.0")</f>
        <v>0.99</v>
      </c>
    </row>
    <row r="293" spans="1:21" ht="13" x14ac:dyDescent="0.15">
      <c r="A293" s="14" t="s">
        <v>6325</v>
      </c>
      <c r="B293" s="6" t="s">
        <v>1175</v>
      </c>
      <c r="D293" s="6" t="s">
        <v>996</v>
      </c>
      <c r="E293" s="6" t="s">
        <v>968</v>
      </c>
      <c r="F293" s="18" t="str">
        <f>IFERROR(VLOOKUP(B293,Invoices!$L$2:$M$413,2,FALSE),"")</f>
        <v/>
      </c>
      <c r="G293" s="18" t="str">
        <f>IFERROR(VLOOKUP(B293,Invoices!$N$2:$O$412,2,FALSE),"")</f>
        <v/>
      </c>
      <c r="H293" s="18" t="str">
        <f>IFERROR(VLOOKUP($B293,Invoices!$P$2:$Q$412,2,FALSE),"")</f>
        <v/>
      </c>
      <c r="I293" s="18">
        <f>IFERROR(VLOOKUP($B293,Invoices!$R$2:$S$412,2,FALSE),"")</f>
        <v>0.99</v>
      </c>
      <c r="J293" s="18" t="str">
        <f>IFERROR(VLOOKUP($B293,Invoices!$T$2:$U$412,2,FALSE),"")</f>
        <v/>
      </c>
      <c r="K293" s="18" t="str">
        <f>IFERROR(VLOOKUP($B293,Invoices!$V$2:$W$412,2,FALSE),"")</f>
        <v/>
      </c>
      <c r="L293" s="18" t="str">
        <f>IFERROR(VLOOKUP($B293,Invoices!$X$2:$Y$412,2,FALSE),"")</f>
        <v/>
      </c>
      <c r="M293" s="18">
        <f>IFERROR(VLOOKUP($B293,Invoices!$Z$2:$AA$412,2,FALSE),"")</f>
        <v>0.99</v>
      </c>
      <c r="N293" s="18" t="str">
        <f>IFERROR(VLOOKUP($B293,Invoices!$AB$2:$AC$412,2,FALSE),"")</f>
        <v/>
      </c>
      <c r="O293" s="18" t="str">
        <f>IFERROR(VLOOKUP($B293,Invoices!$AD$2:$AE$412,2,FALSE),"")</f>
        <v/>
      </c>
      <c r="P293" s="18" t="str">
        <f>IFERROR(VLOOKUP($B293,Invoices!$AF$2:$AG$412,2,FALSE),"")</f>
        <v/>
      </c>
      <c r="Q293" s="18" t="str">
        <f>IFERROR(VLOOKUP($B293,Invoices!$AH$2:$AI$412,2,FALSE),"")</f>
        <v/>
      </c>
      <c r="R293" s="18" t="str">
        <f>IFERROR(VLOOKUP($B293,Invoices!$AJ$2:$AK$412,2,FALSE),"")</f>
        <v/>
      </c>
      <c r="S293" s="18" t="str">
        <f>IFERROR(VLOOKUP($B293,Invoices!$AL$2:$AM$412,2,FALSE),"")</f>
        <v/>
      </c>
      <c r="T293" s="18" t="str">
        <f>IFERROR(VLOOKUP($B293,Invoices!$AN$2:$AO$412,2,FALSE),"")</f>
        <v/>
      </c>
      <c r="U293" s="18" cm="1">
        <f t="array" ref="U293">IFERROR(INDEX(F293:T293, 1, MATCH(TRUE, ISNUMBER(F293:T293), 0)), "0.0")</f>
        <v>0.99</v>
      </c>
    </row>
    <row r="294" spans="1:21" ht="13" x14ac:dyDescent="0.15">
      <c r="A294" s="14" t="s">
        <v>6326</v>
      </c>
      <c r="B294" s="6" t="s">
        <v>1176</v>
      </c>
      <c r="C294" s="6" t="s">
        <v>1177</v>
      </c>
      <c r="D294" s="6" t="s">
        <v>700</v>
      </c>
      <c r="E294" s="6" t="s">
        <v>701</v>
      </c>
      <c r="F294" s="18" t="str">
        <f>IFERROR(VLOOKUP(B294,Invoices!$L$2:$M$413,2,FALSE),"")</f>
        <v/>
      </c>
      <c r="G294" s="18" t="str">
        <f>IFERROR(VLOOKUP(B294,Invoices!$N$2:$O$412,2,FALSE),"")</f>
        <v/>
      </c>
      <c r="H294" s="18" t="str">
        <f>IFERROR(VLOOKUP($B294,Invoices!$P$2:$Q$412,2,FALSE),"")</f>
        <v/>
      </c>
      <c r="I294" s="18" t="str">
        <f>IFERROR(VLOOKUP($B294,Invoices!$R$2:$S$412,2,FALSE),"")</f>
        <v/>
      </c>
      <c r="J294" s="18" t="str">
        <f>IFERROR(VLOOKUP($B294,Invoices!$T$2:$U$412,2,FALSE),"")</f>
        <v/>
      </c>
      <c r="K294" s="18" t="str">
        <f>IFERROR(VLOOKUP($B294,Invoices!$V$2:$W$412,2,FALSE),"")</f>
        <v/>
      </c>
      <c r="L294" s="18" t="str">
        <f>IFERROR(VLOOKUP($B294,Invoices!$X$2:$Y$412,2,FALSE),"")</f>
        <v/>
      </c>
      <c r="M294" s="18" t="str">
        <f>IFERROR(VLOOKUP($B294,Invoices!$Z$2:$AA$412,2,FALSE),"")</f>
        <v/>
      </c>
      <c r="N294" s="18" t="str">
        <f>IFERROR(VLOOKUP($B294,Invoices!$AB$2:$AC$412,2,FALSE),"")</f>
        <v/>
      </c>
      <c r="O294" s="18" t="str">
        <f>IFERROR(VLOOKUP($B294,Invoices!$AD$2:$AE$412,2,FALSE),"")</f>
        <v/>
      </c>
      <c r="P294" s="18" t="str">
        <f>IFERROR(VLOOKUP($B294,Invoices!$AF$2:$AG$412,2,FALSE),"")</f>
        <v/>
      </c>
      <c r="Q294" s="18" t="str">
        <f>IFERROR(VLOOKUP($B294,Invoices!$AH$2:$AI$412,2,FALSE),"")</f>
        <v/>
      </c>
      <c r="R294" s="18" t="str">
        <f>IFERROR(VLOOKUP($B294,Invoices!$AJ$2:$AK$412,2,FALSE),"")</f>
        <v/>
      </c>
      <c r="S294" s="18" t="str">
        <f>IFERROR(VLOOKUP($B294,Invoices!$AL$2:$AM$412,2,FALSE),"")</f>
        <v/>
      </c>
      <c r="T294" s="18" t="str">
        <f>IFERROR(VLOOKUP($B294,Invoices!$AN$2:$AO$412,2,FALSE),"")</f>
        <v/>
      </c>
      <c r="U294" s="18" t="str" cm="1">
        <f t="array" ref="U294">IFERROR(INDEX(F294:T294, 1, MATCH(TRUE, ISNUMBER(F294:T294), 0)), "0.0")</f>
        <v>0.0</v>
      </c>
    </row>
    <row r="295" spans="1:21" ht="13" x14ac:dyDescent="0.15">
      <c r="A295" s="14" t="s">
        <v>6327</v>
      </c>
      <c r="B295" s="6" t="s">
        <v>1178</v>
      </c>
      <c r="C295" s="6" t="s">
        <v>553</v>
      </c>
      <c r="D295" s="6" t="s">
        <v>554</v>
      </c>
      <c r="E295" s="6" t="s">
        <v>555</v>
      </c>
      <c r="F295" s="18" t="str">
        <f>IFERROR(VLOOKUP(B295,Invoices!$L$2:$M$413,2,FALSE),"")</f>
        <v/>
      </c>
      <c r="G295" s="18" t="str">
        <f>IFERROR(VLOOKUP(B295,Invoices!$N$2:$O$412,2,FALSE),"")</f>
        <v/>
      </c>
      <c r="H295" s="18" t="str">
        <f>IFERROR(VLOOKUP($B295,Invoices!$P$2:$Q$412,2,FALSE),"")</f>
        <v/>
      </c>
      <c r="I295" s="18" t="str">
        <f>IFERROR(VLOOKUP($B295,Invoices!$R$2:$S$412,2,FALSE),"")</f>
        <v/>
      </c>
      <c r="J295" s="18" t="str">
        <f>IFERROR(VLOOKUP($B295,Invoices!$T$2:$U$412,2,FALSE),"")</f>
        <v/>
      </c>
      <c r="K295" s="18">
        <f>IFERROR(VLOOKUP($B295,Invoices!$V$2:$W$412,2,FALSE),"")</f>
        <v>0.99</v>
      </c>
      <c r="L295" s="18" t="str">
        <f>IFERROR(VLOOKUP($B295,Invoices!$X$2:$Y$412,2,FALSE),"")</f>
        <v/>
      </c>
      <c r="M295" s="18" t="str">
        <f>IFERROR(VLOOKUP($B295,Invoices!$Z$2:$AA$412,2,FALSE),"")</f>
        <v/>
      </c>
      <c r="N295" s="18" t="str">
        <f>IFERROR(VLOOKUP($B295,Invoices!$AB$2:$AC$412,2,FALSE),"")</f>
        <v/>
      </c>
      <c r="O295" s="18" t="str">
        <f>IFERROR(VLOOKUP($B295,Invoices!$AD$2:$AE$412,2,FALSE),"")</f>
        <v/>
      </c>
      <c r="P295" s="18" t="str">
        <f>IFERROR(VLOOKUP($B295,Invoices!$AF$2:$AG$412,2,FALSE),"")</f>
        <v/>
      </c>
      <c r="Q295" s="18" t="str">
        <f>IFERROR(VLOOKUP($B295,Invoices!$AH$2:$AI$412,2,FALSE),"")</f>
        <v/>
      </c>
      <c r="R295" s="18" t="str">
        <f>IFERROR(VLOOKUP($B295,Invoices!$AJ$2:$AK$412,2,FALSE),"")</f>
        <v/>
      </c>
      <c r="S295" s="18" t="str">
        <f>IFERROR(VLOOKUP($B295,Invoices!$AL$2:$AM$412,2,FALSE),"")</f>
        <v/>
      </c>
      <c r="T295" s="18" t="str">
        <f>IFERROR(VLOOKUP($B295,Invoices!$AN$2:$AO$412,2,FALSE),"")</f>
        <v/>
      </c>
      <c r="U295" s="18" cm="1">
        <f t="array" ref="U295">IFERROR(INDEX(F295:T295, 1, MATCH(TRUE, ISNUMBER(F295:T295), 0)), "0.0")</f>
        <v>0.99</v>
      </c>
    </row>
    <row r="296" spans="1:21" ht="13" x14ac:dyDescent="0.15">
      <c r="A296" s="14" t="s">
        <v>6328</v>
      </c>
      <c r="B296" s="6" t="s">
        <v>1179</v>
      </c>
      <c r="C296" s="6" t="s">
        <v>1180</v>
      </c>
      <c r="D296" s="6" t="s">
        <v>1181</v>
      </c>
      <c r="E296" s="6" t="s">
        <v>1182</v>
      </c>
      <c r="F296" s="18" t="str">
        <f>IFERROR(VLOOKUP(B296,Invoices!$L$2:$M$413,2,FALSE),"")</f>
        <v/>
      </c>
      <c r="G296" s="18" t="str">
        <f>IFERROR(VLOOKUP(B296,Invoices!$N$2:$O$412,2,FALSE),"")</f>
        <v/>
      </c>
      <c r="H296" s="18" t="str">
        <f>IFERROR(VLOOKUP($B296,Invoices!$P$2:$Q$412,2,FALSE),"")</f>
        <v/>
      </c>
      <c r="I296" s="18">
        <f>IFERROR(VLOOKUP($B296,Invoices!$R$2:$S$412,2,FALSE),"")</f>
        <v>0.99</v>
      </c>
      <c r="J296" s="18" t="str">
        <f>IFERROR(VLOOKUP($B296,Invoices!$T$2:$U$412,2,FALSE),"")</f>
        <v/>
      </c>
      <c r="K296" s="18" t="str">
        <f>IFERROR(VLOOKUP($B296,Invoices!$V$2:$W$412,2,FALSE),"")</f>
        <v/>
      </c>
      <c r="L296" s="18" t="str">
        <f>IFERROR(VLOOKUP($B296,Invoices!$X$2:$Y$412,2,FALSE),"")</f>
        <v/>
      </c>
      <c r="M296" s="18" t="str">
        <f>IFERROR(VLOOKUP($B296,Invoices!$Z$2:$AA$412,2,FALSE),"")</f>
        <v/>
      </c>
      <c r="N296" s="18" t="str">
        <f>IFERROR(VLOOKUP($B296,Invoices!$AB$2:$AC$412,2,FALSE),"")</f>
        <v/>
      </c>
      <c r="O296" s="18" t="str">
        <f>IFERROR(VLOOKUP($B296,Invoices!$AD$2:$AE$412,2,FALSE),"")</f>
        <v/>
      </c>
      <c r="P296" s="18" t="str">
        <f>IFERROR(VLOOKUP($B296,Invoices!$AF$2:$AG$412,2,FALSE),"")</f>
        <v/>
      </c>
      <c r="Q296" s="18" t="str">
        <f>IFERROR(VLOOKUP($B296,Invoices!$AH$2:$AI$412,2,FALSE),"")</f>
        <v/>
      </c>
      <c r="R296" s="18" t="str">
        <f>IFERROR(VLOOKUP($B296,Invoices!$AJ$2:$AK$412,2,FALSE),"")</f>
        <v/>
      </c>
      <c r="S296" s="18" t="str">
        <f>IFERROR(VLOOKUP($B296,Invoices!$AL$2:$AM$412,2,FALSE),"")</f>
        <v/>
      </c>
      <c r="T296" s="18" t="str">
        <f>IFERROR(VLOOKUP($B296,Invoices!$AN$2:$AO$412,2,FALSE),"")</f>
        <v/>
      </c>
      <c r="U296" s="18" cm="1">
        <f t="array" ref="U296">IFERROR(INDEX(F296:T296, 1, MATCH(TRUE, ISNUMBER(F296:T296), 0)), "0.0")</f>
        <v>0.99</v>
      </c>
    </row>
    <row r="297" spans="1:21" ht="13" x14ac:dyDescent="0.15">
      <c r="A297" s="14" t="s">
        <v>6329</v>
      </c>
      <c r="B297" s="6" t="s">
        <v>1183</v>
      </c>
      <c r="C297" s="6" t="s">
        <v>1184</v>
      </c>
      <c r="D297" s="6" t="s">
        <v>1185</v>
      </c>
      <c r="E297" s="6" t="s">
        <v>962</v>
      </c>
      <c r="F297" s="18" t="str">
        <f>IFERROR(VLOOKUP(B297,Invoices!$L$2:$M$413,2,FALSE),"")</f>
        <v/>
      </c>
      <c r="G297" s="18">
        <f>IFERROR(VLOOKUP(B297,Invoices!$N$2:$O$412,2,FALSE),"")</f>
        <v>0.99</v>
      </c>
      <c r="H297" s="18">
        <f>IFERROR(VLOOKUP($B297,Invoices!$P$2:$Q$412,2,FALSE),"")</f>
        <v>0.99</v>
      </c>
      <c r="I297" s="18" t="str">
        <f>IFERROR(VLOOKUP($B297,Invoices!$R$2:$S$412,2,FALSE),"")</f>
        <v/>
      </c>
      <c r="J297" s="18" t="str">
        <f>IFERROR(VLOOKUP($B297,Invoices!$T$2:$U$412,2,FALSE),"")</f>
        <v/>
      </c>
      <c r="K297" s="18" t="str">
        <f>IFERROR(VLOOKUP($B297,Invoices!$V$2:$W$412,2,FALSE),"")</f>
        <v/>
      </c>
      <c r="L297" s="18" t="str">
        <f>IFERROR(VLOOKUP($B297,Invoices!$X$2:$Y$412,2,FALSE),"")</f>
        <v/>
      </c>
      <c r="M297" s="18" t="str">
        <f>IFERROR(VLOOKUP($B297,Invoices!$Z$2:$AA$412,2,FALSE),"")</f>
        <v/>
      </c>
      <c r="N297" s="18" t="str">
        <f>IFERROR(VLOOKUP($B297,Invoices!$AB$2:$AC$412,2,FALSE),"")</f>
        <v/>
      </c>
      <c r="O297" s="18" t="str">
        <f>IFERROR(VLOOKUP($B297,Invoices!$AD$2:$AE$412,2,FALSE),"")</f>
        <v/>
      </c>
      <c r="P297" s="18" t="str">
        <f>IFERROR(VLOOKUP($B297,Invoices!$AF$2:$AG$412,2,FALSE),"")</f>
        <v/>
      </c>
      <c r="Q297" s="18" t="str">
        <f>IFERROR(VLOOKUP($B297,Invoices!$AH$2:$AI$412,2,FALSE),"")</f>
        <v/>
      </c>
      <c r="R297" s="18" t="str">
        <f>IFERROR(VLOOKUP($B297,Invoices!$AJ$2:$AK$412,2,FALSE),"")</f>
        <v/>
      </c>
      <c r="S297" s="18" t="str">
        <f>IFERROR(VLOOKUP($B297,Invoices!$AL$2:$AM$412,2,FALSE),"")</f>
        <v/>
      </c>
      <c r="T297" s="18" t="str">
        <f>IFERROR(VLOOKUP($B297,Invoices!$AN$2:$AO$412,2,FALSE),"")</f>
        <v/>
      </c>
      <c r="U297" s="18" cm="1">
        <f t="array" ref="U297">IFERROR(INDEX(F297:T297, 1, MATCH(TRUE, ISNUMBER(F297:T297), 0)), "0.0")</f>
        <v>0.99</v>
      </c>
    </row>
    <row r="298" spans="1:21" ht="13" x14ac:dyDescent="0.15">
      <c r="A298" s="14" t="s">
        <v>6330</v>
      </c>
      <c r="B298" s="6" t="s">
        <v>1186</v>
      </c>
      <c r="D298" s="6" t="s">
        <v>1187</v>
      </c>
      <c r="E298" s="6" t="s">
        <v>673</v>
      </c>
      <c r="F298" s="18" t="str">
        <f>IFERROR(VLOOKUP(B298,Invoices!$L$2:$M$413,2,FALSE),"")</f>
        <v/>
      </c>
      <c r="G298" s="18" t="str">
        <f>IFERROR(VLOOKUP(B298,Invoices!$N$2:$O$412,2,FALSE),"")</f>
        <v/>
      </c>
      <c r="H298" s="18" t="str">
        <f>IFERROR(VLOOKUP($B298,Invoices!$P$2:$Q$412,2,FALSE),"")</f>
        <v/>
      </c>
      <c r="I298" s="18" t="str">
        <f>IFERROR(VLOOKUP($B298,Invoices!$R$2:$S$412,2,FALSE),"")</f>
        <v/>
      </c>
      <c r="J298" s="18" t="str">
        <f>IFERROR(VLOOKUP($B298,Invoices!$T$2:$U$412,2,FALSE),"")</f>
        <v/>
      </c>
      <c r="K298" s="18" t="str">
        <f>IFERROR(VLOOKUP($B298,Invoices!$V$2:$W$412,2,FALSE),"")</f>
        <v/>
      </c>
      <c r="L298" s="18" t="str">
        <f>IFERROR(VLOOKUP($B298,Invoices!$X$2:$Y$412,2,FALSE),"")</f>
        <v/>
      </c>
      <c r="M298" s="18" t="str">
        <f>IFERROR(VLOOKUP($B298,Invoices!$Z$2:$AA$412,2,FALSE),"")</f>
        <v/>
      </c>
      <c r="N298" s="18" t="str">
        <f>IFERROR(VLOOKUP($B298,Invoices!$AB$2:$AC$412,2,FALSE),"")</f>
        <v/>
      </c>
      <c r="O298" s="18" t="str">
        <f>IFERROR(VLOOKUP($B298,Invoices!$AD$2:$AE$412,2,FALSE),"")</f>
        <v/>
      </c>
      <c r="P298" s="18" t="str">
        <f>IFERROR(VLOOKUP($B298,Invoices!$AF$2:$AG$412,2,FALSE),"")</f>
        <v/>
      </c>
      <c r="Q298" s="18" t="str">
        <f>IFERROR(VLOOKUP($B298,Invoices!$AH$2:$AI$412,2,FALSE),"")</f>
        <v/>
      </c>
      <c r="R298" s="18" t="str">
        <f>IFERROR(VLOOKUP($B298,Invoices!$AJ$2:$AK$412,2,FALSE),"")</f>
        <v/>
      </c>
      <c r="S298" s="18" t="str">
        <f>IFERROR(VLOOKUP($B298,Invoices!$AL$2:$AM$412,2,FALSE),"")</f>
        <v/>
      </c>
      <c r="T298" s="18" t="str">
        <f>IFERROR(VLOOKUP($B298,Invoices!$AN$2:$AO$412,2,FALSE),"")</f>
        <v/>
      </c>
      <c r="U298" s="18" t="str" cm="1">
        <f t="array" ref="U298">IFERROR(INDEX(F298:T298, 1, MATCH(TRUE, ISNUMBER(F298:T298), 0)), "0.0")</f>
        <v>0.0</v>
      </c>
    </row>
    <row r="299" spans="1:21" ht="13" x14ac:dyDescent="0.15">
      <c r="A299" s="14" t="s">
        <v>6331</v>
      </c>
      <c r="B299" s="6" t="s">
        <v>1188</v>
      </c>
      <c r="C299" s="6" t="s">
        <v>562</v>
      </c>
      <c r="D299" s="6" t="s">
        <v>752</v>
      </c>
      <c r="E299" s="6" t="s">
        <v>562</v>
      </c>
      <c r="F299" s="18">
        <f>IFERROR(VLOOKUP(B299,Invoices!$L$2:$M$413,2,FALSE),"")</f>
        <v>0.99</v>
      </c>
      <c r="G299" s="18" t="str">
        <f>IFERROR(VLOOKUP(B299,Invoices!$N$2:$O$412,2,FALSE),"")</f>
        <v/>
      </c>
      <c r="H299" s="18" t="str">
        <f>IFERROR(VLOOKUP($B299,Invoices!$P$2:$Q$412,2,FALSE),"")</f>
        <v/>
      </c>
      <c r="I299" s="18" t="str">
        <f>IFERROR(VLOOKUP($B299,Invoices!$R$2:$S$412,2,FALSE),"")</f>
        <v/>
      </c>
      <c r="J299" s="18" t="str">
        <f>IFERROR(VLOOKUP($B299,Invoices!$T$2:$U$412,2,FALSE),"")</f>
        <v/>
      </c>
      <c r="K299" s="18" t="str">
        <f>IFERROR(VLOOKUP($B299,Invoices!$V$2:$W$412,2,FALSE),"")</f>
        <v/>
      </c>
      <c r="L299" s="18" t="str">
        <f>IFERROR(VLOOKUP($B299,Invoices!$X$2:$Y$412,2,FALSE),"")</f>
        <v/>
      </c>
      <c r="M299" s="18" t="str">
        <f>IFERROR(VLOOKUP($B299,Invoices!$Z$2:$AA$412,2,FALSE),"")</f>
        <v/>
      </c>
      <c r="N299" s="18" t="str">
        <f>IFERROR(VLOOKUP($B299,Invoices!$AB$2:$AC$412,2,FALSE),"")</f>
        <v/>
      </c>
      <c r="O299" s="18" t="str">
        <f>IFERROR(VLOOKUP($B299,Invoices!$AD$2:$AE$412,2,FALSE),"")</f>
        <v/>
      </c>
      <c r="P299" s="18" t="str">
        <f>IFERROR(VLOOKUP($B299,Invoices!$AF$2:$AG$412,2,FALSE),"")</f>
        <v/>
      </c>
      <c r="Q299" s="18" t="str">
        <f>IFERROR(VLOOKUP($B299,Invoices!$AH$2:$AI$412,2,FALSE),"")</f>
        <v/>
      </c>
      <c r="R299" s="18" t="str">
        <f>IFERROR(VLOOKUP($B299,Invoices!$AJ$2:$AK$412,2,FALSE),"")</f>
        <v/>
      </c>
      <c r="S299" s="18" t="str">
        <f>IFERROR(VLOOKUP($B299,Invoices!$AL$2:$AM$412,2,FALSE),"")</f>
        <v/>
      </c>
      <c r="T299" s="18" t="str">
        <f>IFERROR(VLOOKUP($B299,Invoices!$AN$2:$AO$412,2,FALSE),"")</f>
        <v/>
      </c>
      <c r="U299" s="18" cm="1">
        <f t="array" ref="U299">IFERROR(INDEX(F299:T299, 1, MATCH(TRUE, ISNUMBER(F299:T299), 0)), "0.0")</f>
        <v>0.99</v>
      </c>
    </row>
    <row r="300" spans="1:21" ht="13" x14ac:dyDescent="0.15">
      <c r="A300" s="14" t="s">
        <v>6332</v>
      </c>
      <c r="B300" s="6" t="s">
        <v>1189</v>
      </c>
      <c r="C300" s="6" t="s">
        <v>640</v>
      </c>
      <c r="D300" s="6" t="s">
        <v>641</v>
      </c>
      <c r="E300" s="6" t="s">
        <v>642</v>
      </c>
      <c r="F300" s="18" t="str">
        <f>IFERROR(VLOOKUP(B300,Invoices!$L$2:$M$413,2,FALSE),"")</f>
        <v/>
      </c>
      <c r="G300" s="18" t="str">
        <f>IFERROR(VLOOKUP(B300,Invoices!$N$2:$O$412,2,FALSE),"")</f>
        <v/>
      </c>
      <c r="H300" s="18" t="str">
        <f>IFERROR(VLOOKUP($B300,Invoices!$P$2:$Q$412,2,FALSE),"")</f>
        <v/>
      </c>
      <c r="I300" s="18" t="str">
        <f>IFERROR(VLOOKUP($B300,Invoices!$R$2:$S$412,2,FALSE),"")</f>
        <v/>
      </c>
      <c r="J300" s="18" t="str">
        <f>IFERROR(VLOOKUP($B300,Invoices!$T$2:$U$412,2,FALSE),"")</f>
        <v/>
      </c>
      <c r="K300" s="18" t="str">
        <f>IFERROR(VLOOKUP($B300,Invoices!$V$2:$W$412,2,FALSE),"")</f>
        <v/>
      </c>
      <c r="L300" s="18" t="str">
        <f>IFERROR(VLOOKUP($B300,Invoices!$X$2:$Y$412,2,FALSE),"")</f>
        <v/>
      </c>
      <c r="M300" s="18" t="str">
        <f>IFERROR(VLOOKUP($B300,Invoices!$Z$2:$AA$412,2,FALSE),"")</f>
        <v/>
      </c>
      <c r="N300" s="18" t="str">
        <f>IFERROR(VLOOKUP($B300,Invoices!$AB$2:$AC$412,2,FALSE),"")</f>
        <v/>
      </c>
      <c r="O300" s="18" t="str">
        <f>IFERROR(VLOOKUP($B300,Invoices!$AD$2:$AE$412,2,FALSE),"")</f>
        <v/>
      </c>
      <c r="P300" s="18" t="str">
        <f>IFERROR(VLOOKUP($B300,Invoices!$AF$2:$AG$412,2,FALSE),"")</f>
        <v/>
      </c>
      <c r="Q300" s="18" t="str">
        <f>IFERROR(VLOOKUP($B300,Invoices!$AH$2:$AI$412,2,FALSE),"")</f>
        <v/>
      </c>
      <c r="R300" s="18" t="str">
        <f>IFERROR(VLOOKUP($B300,Invoices!$AJ$2:$AK$412,2,FALSE),"")</f>
        <v/>
      </c>
      <c r="S300" s="18" t="str">
        <f>IFERROR(VLOOKUP($B300,Invoices!$AL$2:$AM$412,2,FALSE),"")</f>
        <v/>
      </c>
      <c r="T300" s="18" t="str">
        <f>IFERROR(VLOOKUP($B300,Invoices!$AN$2:$AO$412,2,FALSE),"")</f>
        <v/>
      </c>
      <c r="U300" s="18" t="str" cm="1">
        <f t="array" ref="U300">IFERROR(INDEX(F300:T300, 1, MATCH(TRUE, ISNUMBER(F300:T300), 0)), "0.0")</f>
        <v>0.0</v>
      </c>
    </row>
    <row r="301" spans="1:21" ht="13" x14ac:dyDescent="0.15">
      <c r="A301" s="14" t="s">
        <v>6333</v>
      </c>
      <c r="B301" s="6" t="s">
        <v>1190</v>
      </c>
      <c r="C301" s="6" t="s">
        <v>1191</v>
      </c>
      <c r="D301" s="6" t="s">
        <v>700</v>
      </c>
      <c r="E301" s="6" t="s">
        <v>701</v>
      </c>
      <c r="F301" s="18" t="str">
        <f>IFERROR(VLOOKUP(B301,Invoices!$L$2:$M$413,2,FALSE),"")</f>
        <v/>
      </c>
      <c r="G301" s="18" t="str">
        <f>IFERROR(VLOOKUP(B301,Invoices!$N$2:$O$412,2,FALSE),"")</f>
        <v/>
      </c>
      <c r="H301" s="18" t="str">
        <f>IFERROR(VLOOKUP($B301,Invoices!$P$2:$Q$412,2,FALSE),"")</f>
        <v/>
      </c>
      <c r="I301" s="18" t="str">
        <f>IFERROR(VLOOKUP($B301,Invoices!$R$2:$S$412,2,FALSE),"")</f>
        <v/>
      </c>
      <c r="J301" s="18" t="str">
        <f>IFERROR(VLOOKUP($B301,Invoices!$T$2:$U$412,2,FALSE),"")</f>
        <v/>
      </c>
      <c r="K301" s="18" t="str">
        <f>IFERROR(VLOOKUP($B301,Invoices!$V$2:$W$412,2,FALSE),"")</f>
        <v/>
      </c>
      <c r="L301" s="18" t="str">
        <f>IFERROR(VLOOKUP($B301,Invoices!$X$2:$Y$412,2,FALSE),"")</f>
        <v/>
      </c>
      <c r="M301" s="18" t="str">
        <f>IFERROR(VLOOKUP($B301,Invoices!$Z$2:$AA$412,2,FALSE),"")</f>
        <v/>
      </c>
      <c r="N301" s="18" t="str">
        <f>IFERROR(VLOOKUP($B301,Invoices!$AB$2:$AC$412,2,FALSE),"")</f>
        <v/>
      </c>
      <c r="O301" s="18" t="str">
        <f>IFERROR(VLOOKUP($B301,Invoices!$AD$2:$AE$412,2,FALSE),"")</f>
        <v/>
      </c>
      <c r="P301" s="18" t="str">
        <f>IFERROR(VLOOKUP($B301,Invoices!$AF$2:$AG$412,2,FALSE),"")</f>
        <v/>
      </c>
      <c r="Q301" s="18" t="str">
        <f>IFERROR(VLOOKUP($B301,Invoices!$AH$2:$AI$412,2,FALSE),"")</f>
        <v/>
      </c>
      <c r="R301" s="18" t="str">
        <f>IFERROR(VLOOKUP($B301,Invoices!$AJ$2:$AK$412,2,FALSE),"")</f>
        <v/>
      </c>
      <c r="S301" s="18" t="str">
        <f>IFERROR(VLOOKUP($B301,Invoices!$AL$2:$AM$412,2,FALSE),"")</f>
        <v/>
      </c>
      <c r="T301" s="18" t="str">
        <f>IFERROR(VLOOKUP($B301,Invoices!$AN$2:$AO$412,2,FALSE),"")</f>
        <v/>
      </c>
      <c r="U301" s="18" t="str" cm="1">
        <f t="array" ref="U301">IFERROR(INDEX(F301:T301, 1, MATCH(TRUE, ISNUMBER(F301:T301), 0)), "0.0")</f>
        <v>0.0</v>
      </c>
    </row>
    <row r="302" spans="1:21" ht="13" x14ac:dyDescent="0.15">
      <c r="A302" s="14" t="s">
        <v>6334</v>
      </c>
      <c r="B302" s="6" t="s">
        <v>1192</v>
      </c>
      <c r="D302" s="6" t="s">
        <v>1042</v>
      </c>
      <c r="E302" s="6" t="s">
        <v>1043</v>
      </c>
      <c r="F302" s="18" t="str">
        <f>IFERROR(VLOOKUP(B302,Invoices!$L$2:$M$413,2,FALSE),"")</f>
        <v/>
      </c>
      <c r="G302" s="18" t="str">
        <f>IFERROR(VLOOKUP(B302,Invoices!$N$2:$O$412,2,FALSE),"")</f>
        <v/>
      </c>
      <c r="H302" s="18" t="str">
        <f>IFERROR(VLOOKUP($B302,Invoices!$P$2:$Q$412,2,FALSE),"")</f>
        <v/>
      </c>
      <c r="I302" s="18" t="str">
        <f>IFERROR(VLOOKUP($B302,Invoices!$R$2:$S$412,2,FALSE),"")</f>
        <v/>
      </c>
      <c r="J302" s="18" t="str">
        <f>IFERROR(VLOOKUP($B302,Invoices!$T$2:$U$412,2,FALSE),"")</f>
        <v/>
      </c>
      <c r="K302" s="18" t="str">
        <f>IFERROR(VLOOKUP($B302,Invoices!$V$2:$W$412,2,FALSE),"")</f>
        <v/>
      </c>
      <c r="L302" s="18" t="str">
        <f>IFERROR(VLOOKUP($B302,Invoices!$X$2:$Y$412,2,FALSE),"")</f>
        <v/>
      </c>
      <c r="M302" s="18" t="str">
        <f>IFERROR(VLOOKUP($B302,Invoices!$Z$2:$AA$412,2,FALSE),"")</f>
        <v/>
      </c>
      <c r="N302" s="18" t="str">
        <f>IFERROR(VLOOKUP($B302,Invoices!$AB$2:$AC$412,2,FALSE),"")</f>
        <v/>
      </c>
      <c r="O302" s="18" t="str">
        <f>IFERROR(VLOOKUP($B302,Invoices!$AD$2:$AE$412,2,FALSE),"")</f>
        <v/>
      </c>
      <c r="P302" s="18" t="str">
        <f>IFERROR(VLOOKUP($B302,Invoices!$AF$2:$AG$412,2,FALSE),"")</f>
        <v/>
      </c>
      <c r="Q302" s="18" t="str">
        <f>IFERROR(VLOOKUP($B302,Invoices!$AH$2:$AI$412,2,FALSE),"")</f>
        <v/>
      </c>
      <c r="R302" s="18" t="str">
        <f>IFERROR(VLOOKUP($B302,Invoices!$AJ$2:$AK$412,2,FALSE),"")</f>
        <v/>
      </c>
      <c r="S302" s="18" t="str">
        <f>IFERROR(VLOOKUP($B302,Invoices!$AL$2:$AM$412,2,FALSE),"")</f>
        <v/>
      </c>
      <c r="T302" s="18" t="str">
        <f>IFERROR(VLOOKUP($B302,Invoices!$AN$2:$AO$412,2,FALSE),"")</f>
        <v/>
      </c>
      <c r="U302" s="18" t="str" cm="1">
        <f t="array" ref="U302">IFERROR(INDEX(F302:T302, 1, MATCH(TRUE, ISNUMBER(F302:T302), 0)), "0.0")</f>
        <v>0.0</v>
      </c>
    </row>
    <row r="303" spans="1:21" ht="13" x14ac:dyDescent="0.15">
      <c r="A303" s="14" t="s">
        <v>6335</v>
      </c>
      <c r="B303" s="6" t="s">
        <v>1193</v>
      </c>
      <c r="C303" s="6" t="s">
        <v>1194</v>
      </c>
      <c r="D303" s="6" t="s">
        <v>1195</v>
      </c>
      <c r="E303" s="6" t="s">
        <v>863</v>
      </c>
      <c r="F303" s="18" t="str">
        <f>IFERROR(VLOOKUP(B303,Invoices!$L$2:$M$413,2,FALSE),"")</f>
        <v/>
      </c>
      <c r="G303" s="18" t="str">
        <f>IFERROR(VLOOKUP(B303,Invoices!$N$2:$O$412,2,FALSE),"")</f>
        <v/>
      </c>
      <c r="H303" s="18" t="str">
        <f>IFERROR(VLOOKUP($B303,Invoices!$P$2:$Q$412,2,FALSE),"")</f>
        <v/>
      </c>
      <c r="I303" s="18" t="str">
        <f>IFERROR(VLOOKUP($B303,Invoices!$R$2:$S$412,2,FALSE),"")</f>
        <v/>
      </c>
      <c r="J303" s="18" t="str">
        <f>IFERROR(VLOOKUP($B303,Invoices!$T$2:$U$412,2,FALSE),"")</f>
        <v/>
      </c>
      <c r="K303" s="18" t="str">
        <f>IFERROR(VLOOKUP($B303,Invoices!$V$2:$W$412,2,FALSE),"")</f>
        <v/>
      </c>
      <c r="L303" s="18" t="str">
        <f>IFERROR(VLOOKUP($B303,Invoices!$X$2:$Y$412,2,FALSE),"")</f>
        <v/>
      </c>
      <c r="M303" s="18" t="str">
        <f>IFERROR(VLOOKUP($B303,Invoices!$Z$2:$AA$412,2,FALSE),"")</f>
        <v/>
      </c>
      <c r="N303" s="18" t="str">
        <f>IFERROR(VLOOKUP($B303,Invoices!$AB$2:$AC$412,2,FALSE),"")</f>
        <v/>
      </c>
      <c r="O303" s="18" t="str">
        <f>IFERROR(VLOOKUP($B303,Invoices!$AD$2:$AE$412,2,FALSE),"")</f>
        <v/>
      </c>
      <c r="P303" s="18" t="str">
        <f>IFERROR(VLOOKUP($B303,Invoices!$AF$2:$AG$412,2,FALSE),"")</f>
        <v/>
      </c>
      <c r="Q303" s="18" t="str">
        <f>IFERROR(VLOOKUP($B303,Invoices!$AH$2:$AI$412,2,FALSE),"")</f>
        <v/>
      </c>
      <c r="R303" s="18" t="str">
        <f>IFERROR(VLOOKUP($B303,Invoices!$AJ$2:$AK$412,2,FALSE),"")</f>
        <v/>
      </c>
      <c r="S303" s="18" t="str">
        <f>IFERROR(VLOOKUP($B303,Invoices!$AL$2:$AM$412,2,FALSE),"")</f>
        <v/>
      </c>
      <c r="T303" s="18" t="str">
        <f>IFERROR(VLOOKUP($B303,Invoices!$AN$2:$AO$412,2,FALSE),"")</f>
        <v/>
      </c>
      <c r="U303" s="18" t="str" cm="1">
        <f t="array" ref="U303">IFERROR(INDEX(F303:T303, 1, MATCH(TRUE, ISNUMBER(F303:T303), 0)), "0.0")</f>
        <v>0.0</v>
      </c>
    </row>
    <row r="304" spans="1:21" ht="13" x14ac:dyDescent="0.15">
      <c r="A304" s="14" t="s">
        <v>6336</v>
      </c>
      <c r="B304" s="6" t="s">
        <v>1196</v>
      </c>
      <c r="C304" s="6" t="s">
        <v>1197</v>
      </c>
      <c r="D304" s="6" t="s">
        <v>1198</v>
      </c>
      <c r="E304" s="6" t="s">
        <v>522</v>
      </c>
      <c r="F304" s="18" t="str">
        <f>IFERROR(VLOOKUP(B304,Invoices!$L$2:$M$413,2,FALSE),"")</f>
        <v/>
      </c>
      <c r="G304" s="18">
        <f>IFERROR(VLOOKUP(B304,Invoices!$N$2:$O$412,2,FALSE),"")</f>
        <v>0.99</v>
      </c>
      <c r="H304" s="18" t="str">
        <f>IFERROR(VLOOKUP($B304,Invoices!$P$2:$Q$412,2,FALSE),"")</f>
        <v/>
      </c>
      <c r="I304" s="18" t="str">
        <f>IFERROR(VLOOKUP($B304,Invoices!$R$2:$S$412,2,FALSE),"")</f>
        <v/>
      </c>
      <c r="J304" s="18">
        <f>IFERROR(VLOOKUP($B304,Invoices!$T$2:$U$412,2,FALSE),"")</f>
        <v>0.99</v>
      </c>
      <c r="K304" s="18" t="str">
        <f>IFERROR(VLOOKUP($B304,Invoices!$V$2:$W$412,2,FALSE),"")</f>
        <v/>
      </c>
      <c r="L304" s="18" t="str">
        <f>IFERROR(VLOOKUP($B304,Invoices!$X$2:$Y$412,2,FALSE),"")</f>
        <v/>
      </c>
      <c r="M304" s="18" t="str">
        <f>IFERROR(VLOOKUP($B304,Invoices!$Z$2:$AA$412,2,FALSE),"")</f>
        <v/>
      </c>
      <c r="N304" s="18" t="str">
        <f>IFERROR(VLOOKUP($B304,Invoices!$AB$2:$AC$412,2,FALSE),"")</f>
        <v/>
      </c>
      <c r="O304" s="18" t="str">
        <f>IFERROR(VLOOKUP($B304,Invoices!$AD$2:$AE$412,2,FALSE),"")</f>
        <v/>
      </c>
      <c r="P304" s="18" t="str">
        <f>IFERROR(VLOOKUP($B304,Invoices!$AF$2:$AG$412,2,FALSE),"")</f>
        <v/>
      </c>
      <c r="Q304" s="18" t="str">
        <f>IFERROR(VLOOKUP($B304,Invoices!$AH$2:$AI$412,2,FALSE),"")</f>
        <v/>
      </c>
      <c r="R304" s="18" t="str">
        <f>IFERROR(VLOOKUP($B304,Invoices!$AJ$2:$AK$412,2,FALSE),"")</f>
        <v/>
      </c>
      <c r="S304" s="18" t="str">
        <f>IFERROR(VLOOKUP($B304,Invoices!$AL$2:$AM$412,2,FALSE),"")</f>
        <v/>
      </c>
      <c r="T304" s="18" t="str">
        <f>IFERROR(VLOOKUP($B304,Invoices!$AN$2:$AO$412,2,FALSE),"")</f>
        <v/>
      </c>
      <c r="U304" s="18" cm="1">
        <f t="array" ref="U304">IFERROR(INDEX(F304:T304, 1, MATCH(TRUE, ISNUMBER(F304:T304), 0)), "0.0")</f>
        <v>0.99</v>
      </c>
    </row>
    <row r="305" spans="1:21" ht="13" x14ac:dyDescent="0.15">
      <c r="A305" s="14" t="s">
        <v>6337</v>
      </c>
      <c r="B305" s="6" t="s">
        <v>1199</v>
      </c>
      <c r="D305" s="6" t="s">
        <v>1167</v>
      </c>
      <c r="E305" s="6" t="s">
        <v>1168</v>
      </c>
      <c r="F305" s="18" t="str">
        <f>IFERROR(VLOOKUP(B305,Invoices!$L$2:$M$413,2,FALSE),"")</f>
        <v/>
      </c>
      <c r="G305" s="18" t="str">
        <f>IFERROR(VLOOKUP(B305,Invoices!$N$2:$O$412,2,FALSE),"")</f>
        <v/>
      </c>
      <c r="H305" s="18">
        <f>IFERROR(VLOOKUP($B305,Invoices!$P$2:$Q$412,2,FALSE),"")</f>
        <v>1.99</v>
      </c>
      <c r="I305" s="18" t="str">
        <f>IFERROR(VLOOKUP($B305,Invoices!$R$2:$S$412,2,FALSE),"")</f>
        <v/>
      </c>
      <c r="J305" s="18" t="str">
        <f>IFERROR(VLOOKUP($B305,Invoices!$T$2:$U$412,2,FALSE),"")</f>
        <v/>
      </c>
      <c r="K305" s="18" t="str">
        <f>IFERROR(VLOOKUP($B305,Invoices!$V$2:$W$412,2,FALSE),"")</f>
        <v/>
      </c>
      <c r="L305" s="18" t="str">
        <f>IFERROR(VLOOKUP($B305,Invoices!$X$2:$Y$412,2,FALSE),"")</f>
        <v/>
      </c>
      <c r="M305" s="18" t="str">
        <f>IFERROR(VLOOKUP($B305,Invoices!$Z$2:$AA$412,2,FALSE),"")</f>
        <v/>
      </c>
      <c r="N305" s="18" t="str">
        <f>IFERROR(VLOOKUP($B305,Invoices!$AB$2:$AC$412,2,FALSE),"")</f>
        <v/>
      </c>
      <c r="O305" s="18" t="str">
        <f>IFERROR(VLOOKUP($B305,Invoices!$AD$2:$AE$412,2,FALSE),"")</f>
        <v/>
      </c>
      <c r="P305" s="18" t="str">
        <f>IFERROR(VLOOKUP($B305,Invoices!$AF$2:$AG$412,2,FALSE),"")</f>
        <v/>
      </c>
      <c r="Q305" s="18" t="str">
        <f>IFERROR(VLOOKUP($B305,Invoices!$AH$2:$AI$412,2,FALSE),"")</f>
        <v/>
      </c>
      <c r="R305" s="18" t="str">
        <f>IFERROR(VLOOKUP($B305,Invoices!$AJ$2:$AK$412,2,FALSE),"")</f>
        <v/>
      </c>
      <c r="S305" s="18" t="str">
        <f>IFERROR(VLOOKUP($B305,Invoices!$AL$2:$AM$412,2,FALSE),"")</f>
        <v/>
      </c>
      <c r="T305" s="18" t="str">
        <f>IFERROR(VLOOKUP($B305,Invoices!$AN$2:$AO$412,2,FALSE),"")</f>
        <v/>
      </c>
      <c r="U305" s="18" cm="1">
        <f t="array" ref="U305">IFERROR(INDEX(F305:T305, 1, MATCH(TRUE, ISNUMBER(F305:T305), 0)), "0.0")</f>
        <v>1.99</v>
      </c>
    </row>
    <row r="306" spans="1:21" ht="13" x14ac:dyDescent="0.15">
      <c r="A306" s="14" t="s">
        <v>6338</v>
      </c>
      <c r="B306" s="6" t="s">
        <v>1200</v>
      </c>
      <c r="D306" s="6" t="s">
        <v>1167</v>
      </c>
      <c r="E306" s="6" t="s">
        <v>1168</v>
      </c>
      <c r="F306" s="18">
        <f>IFERROR(VLOOKUP(B306,Invoices!$L$2:$M$413,2,FALSE),"")</f>
        <v>1.99</v>
      </c>
      <c r="G306" s="18" t="str">
        <f>IFERROR(VLOOKUP(B306,Invoices!$N$2:$O$412,2,FALSE),"")</f>
        <v/>
      </c>
      <c r="H306" s="18" t="str">
        <f>IFERROR(VLOOKUP($B306,Invoices!$P$2:$Q$412,2,FALSE),"")</f>
        <v/>
      </c>
      <c r="I306" s="18" t="str">
        <f>IFERROR(VLOOKUP($B306,Invoices!$R$2:$S$412,2,FALSE),"")</f>
        <v/>
      </c>
      <c r="J306" s="18" t="str">
        <f>IFERROR(VLOOKUP($B306,Invoices!$T$2:$U$412,2,FALSE),"")</f>
        <v/>
      </c>
      <c r="K306" s="18" t="str">
        <f>IFERROR(VLOOKUP($B306,Invoices!$V$2:$W$412,2,FALSE),"")</f>
        <v/>
      </c>
      <c r="L306" s="18" t="str">
        <f>IFERROR(VLOOKUP($B306,Invoices!$X$2:$Y$412,2,FALSE),"")</f>
        <v/>
      </c>
      <c r="M306" s="18" t="str">
        <f>IFERROR(VLOOKUP($B306,Invoices!$Z$2:$AA$412,2,FALSE),"")</f>
        <v/>
      </c>
      <c r="N306" s="18" t="str">
        <f>IFERROR(VLOOKUP($B306,Invoices!$AB$2:$AC$412,2,FALSE),"")</f>
        <v/>
      </c>
      <c r="O306" s="18" t="str">
        <f>IFERROR(VLOOKUP($B306,Invoices!$AD$2:$AE$412,2,FALSE),"")</f>
        <v/>
      </c>
      <c r="P306" s="18" t="str">
        <f>IFERROR(VLOOKUP($B306,Invoices!$AF$2:$AG$412,2,FALSE),"")</f>
        <v/>
      </c>
      <c r="Q306" s="18" t="str">
        <f>IFERROR(VLOOKUP($B306,Invoices!$AH$2:$AI$412,2,FALSE),"")</f>
        <v/>
      </c>
      <c r="R306" s="18" t="str">
        <f>IFERROR(VLOOKUP($B306,Invoices!$AJ$2:$AK$412,2,FALSE),"")</f>
        <v/>
      </c>
      <c r="S306" s="18" t="str">
        <f>IFERROR(VLOOKUP($B306,Invoices!$AL$2:$AM$412,2,FALSE),"")</f>
        <v/>
      </c>
      <c r="T306" s="18" t="str">
        <f>IFERROR(VLOOKUP($B306,Invoices!$AN$2:$AO$412,2,FALSE),"")</f>
        <v/>
      </c>
      <c r="U306" s="18" cm="1">
        <f t="array" ref="U306">IFERROR(INDEX(F306:T306, 1, MATCH(TRUE, ISNUMBER(F306:T306), 0)), "0.0")</f>
        <v>1.99</v>
      </c>
    </row>
    <row r="307" spans="1:21" ht="13" x14ac:dyDescent="0.15">
      <c r="A307" s="14" t="s">
        <v>6339</v>
      </c>
      <c r="B307" s="6" t="s">
        <v>1201</v>
      </c>
      <c r="D307" s="6" t="s">
        <v>1167</v>
      </c>
      <c r="E307" s="6" t="s">
        <v>1168</v>
      </c>
      <c r="F307" s="18" t="str">
        <f>IFERROR(VLOOKUP(B307,Invoices!$L$2:$M$413,2,FALSE),"")</f>
        <v/>
      </c>
      <c r="G307" s="18" t="str">
        <f>IFERROR(VLOOKUP(B307,Invoices!$N$2:$O$412,2,FALSE),"")</f>
        <v/>
      </c>
      <c r="H307" s="18" t="str">
        <f>IFERROR(VLOOKUP($B307,Invoices!$P$2:$Q$412,2,FALSE),"")</f>
        <v/>
      </c>
      <c r="I307" s="18" t="str">
        <f>IFERROR(VLOOKUP($B307,Invoices!$R$2:$S$412,2,FALSE),"")</f>
        <v/>
      </c>
      <c r="J307" s="18" t="str">
        <f>IFERROR(VLOOKUP($B307,Invoices!$T$2:$U$412,2,FALSE),"")</f>
        <v/>
      </c>
      <c r="K307" s="18" t="str">
        <f>IFERROR(VLOOKUP($B307,Invoices!$V$2:$W$412,2,FALSE),"")</f>
        <v/>
      </c>
      <c r="L307" s="18" t="str">
        <f>IFERROR(VLOOKUP($B307,Invoices!$X$2:$Y$412,2,FALSE),"")</f>
        <v/>
      </c>
      <c r="M307" s="18" t="str">
        <f>IFERROR(VLOOKUP($B307,Invoices!$Z$2:$AA$412,2,FALSE),"")</f>
        <v/>
      </c>
      <c r="N307" s="18" t="str">
        <f>IFERROR(VLOOKUP($B307,Invoices!$AB$2:$AC$412,2,FALSE),"")</f>
        <v/>
      </c>
      <c r="O307" s="18" t="str">
        <f>IFERROR(VLOOKUP($B307,Invoices!$AD$2:$AE$412,2,FALSE),"")</f>
        <v/>
      </c>
      <c r="P307" s="18" t="str">
        <f>IFERROR(VLOOKUP($B307,Invoices!$AF$2:$AG$412,2,FALSE),"")</f>
        <v/>
      </c>
      <c r="Q307" s="18" t="str">
        <f>IFERROR(VLOOKUP($B307,Invoices!$AH$2:$AI$412,2,FALSE),"")</f>
        <v/>
      </c>
      <c r="R307" s="18" t="str">
        <f>IFERROR(VLOOKUP($B307,Invoices!$AJ$2:$AK$412,2,FALSE),"")</f>
        <v/>
      </c>
      <c r="S307" s="18" t="str">
        <f>IFERROR(VLOOKUP($B307,Invoices!$AL$2:$AM$412,2,FALSE),"")</f>
        <v/>
      </c>
      <c r="T307" s="18" t="str">
        <f>IFERROR(VLOOKUP($B307,Invoices!$AN$2:$AO$412,2,FALSE),"")</f>
        <v/>
      </c>
      <c r="U307" s="18" t="str" cm="1">
        <f t="array" ref="U307">IFERROR(INDEX(F307:T307, 1, MATCH(TRUE, ISNUMBER(F307:T307), 0)), "0.0")</f>
        <v>0.0</v>
      </c>
    </row>
    <row r="308" spans="1:21" ht="13" x14ac:dyDescent="0.15">
      <c r="A308" s="14" t="s">
        <v>6340</v>
      </c>
      <c r="B308" s="6" t="s">
        <v>1202</v>
      </c>
      <c r="D308" s="6" t="s">
        <v>1202</v>
      </c>
      <c r="E308" s="6" t="s">
        <v>693</v>
      </c>
      <c r="F308" s="18" t="str">
        <f>IFERROR(VLOOKUP(B308,Invoices!$L$2:$M$413,2,FALSE),"")</f>
        <v/>
      </c>
      <c r="G308" s="18" t="str">
        <f>IFERROR(VLOOKUP(B308,Invoices!$N$2:$O$412,2,FALSE),"")</f>
        <v/>
      </c>
      <c r="H308" s="18" t="str">
        <f>IFERROR(VLOOKUP($B308,Invoices!$P$2:$Q$412,2,FALSE),"")</f>
        <v/>
      </c>
      <c r="I308" s="18" t="str">
        <f>IFERROR(VLOOKUP($B308,Invoices!$R$2:$S$412,2,FALSE),"")</f>
        <v/>
      </c>
      <c r="J308" s="18" t="str">
        <f>IFERROR(VLOOKUP($B308,Invoices!$T$2:$U$412,2,FALSE),"")</f>
        <v/>
      </c>
      <c r="K308" s="18" t="str">
        <f>IFERROR(VLOOKUP($B308,Invoices!$V$2:$W$412,2,FALSE),"")</f>
        <v/>
      </c>
      <c r="L308" s="18" t="str">
        <f>IFERROR(VLOOKUP($B308,Invoices!$X$2:$Y$412,2,FALSE),"")</f>
        <v/>
      </c>
      <c r="M308" s="18" t="str">
        <f>IFERROR(VLOOKUP($B308,Invoices!$Z$2:$AA$412,2,FALSE),"")</f>
        <v/>
      </c>
      <c r="N308" s="18" t="str">
        <f>IFERROR(VLOOKUP($B308,Invoices!$AB$2:$AC$412,2,FALSE),"")</f>
        <v/>
      </c>
      <c r="O308" s="18" t="str">
        <f>IFERROR(VLOOKUP($B308,Invoices!$AD$2:$AE$412,2,FALSE),"")</f>
        <v/>
      </c>
      <c r="P308" s="18" t="str">
        <f>IFERROR(VLOOKUP($B308,Invoices!$AF$2:$AG$412,2,FALSE),"")</f>
        <v/>
      </c>
      <c r="Q308" s="18" t="str">
        <f>IFERROR(VLOOKUP($B308,Invoices!$AH$2:$AI$412,2,FALSE),"")</f>
        <v/>
      </c>
      <c r="R308" s="18" t="str">
        <f>IFERROR(VLOOKUP($B308,Invoices!$AJ$2:$AK$412,2,FALSE),"")</f>
        <v/>
      </c>
      <c r="S308" s="18" t="str">
        <f>IFERROR(VLOOKUP($B308,Invoices!$AL$2:$AM$412,2,FALSE),"")</f>
        <v/>
      </c>
      <c r="T308" s="18" t="str">
        <f>IFERROR(VLOOKUP($B308,Invoices!$AN$2:$AO$412,2,FALSE),"")</f>
        <v/>
      </c>
      <c r="U308" s="18" t="str" cm="1">
        <f t="array" ref="U308">IFERROR(INDEX(F308:T308, 1, MATCH(TRUE, ISNUMBER(F308:T308), 0)), "0.0")</f>
        <v>0.0</v>
      </c>
    </row>
    <row r="309" spans="1:21" ht="13" x14ac:dyDescent="0.15">
      <c r="A309" s="14" t="s">
        <v>6341</v>
      </c>
      <c r="B309" s="6" t="s">
        <v>1203</v>
      </c>
      <c r="D309" s="6" t="s">
        <v>757</v>
      </c>
      <c r="E309" s="6" t="s">
        <v>758</v>
      </c>
      <c r="F309" s="18" t="str">
        <f>IFERROR(VLOOKUP(B309,Invoices!$L$2:$M$413,2,FALSE),"")</f>
        <v/>
      </c>
      <c r="G309" s="18" t="str">
        <f>IFERROR(VLOOKUP(B309,Invoices!$N$2:$O$412,2,FALSE),"")</f>
        <v/>
      </c>
      <c r="H309" s="18" t="str">
        <f>IFERROR(VLOOKUP($B309,Invoices!$P$2:$Q$412,2,FALSE),"")</f>
        <v/>
      </c>
      <c r="I309" s="18" t="str">
        <f>IFERROR(VLOOKUP($B309,Invoices!$R$2:$S$412,2,FALSE),"")</f>
        <v/>
      </c>
      <c r="J309" s="18" t="str">
        <f>IFERROR(VLOOKUP($B309,Invoices!$T$2:$U$412,2,FALSE),"")</f>
        <v/>
      </c>
      <c r="K309" s="18" t="str">
        <f>IFERROR(VLOOKUP($B309,Invoices!$V$2:$W$412,2,FALSE),"")</f>
        <v/>
      </c>
      <c r="L309" s="18" t="str">
        <f>IFERROR(VLOOKUP($B309,Invoices!$X$2:$Y$412,2,FALSE),"")</f>
        <v/>
      </c>
      <c r="M309" s="18">
        <f>IFERROR(VLOOKUP($B309,Invoices!$Z$2:$AA$412,2,FALSE),"")</f>
        <v>0.99</v>
      </c>
      <c r="N309" s="18" t="str">
        <f>IFERROR(VLOOKUP($B309,Invoices!$AB$2:$AC$412,2,FALSE),"")</f>
        <v/>
      </c>
      <c r="O309" s="18" t="str">
        <f>IFERROR(VLOOKUP($B309,Invoices!$AD$2:$AE$412,2,FALSE),"")</f>
        <v/>
      </c>
      <c r="P309" s="18" t="str">
        <f>IFERROR(VLOOKUP($B309,Invoices!$AF$2:$AG$412,2,FALSE),"")</f>
        <v/>
      </c>
      <c r="Q309" s="18" t="str">
        <f>IFERROR(VLOOKUP($B309,Invoices!$AH$2:$AI$412,2,FALSE),"")</f>
        <v/>
      </c>
      <c r="R309" s="18" t="str">
        <f>IFERROR(VLOOKUP($B309,Invoices!$AJ$2:$AK$412,2,FALSE),"")</f>
        <v/>
      </c>
      <c r="S309" s="18" t="str">
        <f>IFERROR(VLOOKUP($B309,Invoices!$AL$2:$AM$412,2,FALSE),"")</f>
        <v/>
      </c>
      <c r="T309" s="18" t="str">
        <f>IFERROR(VLOOKUP($B309,Invoices!$AN$2:$AO$412,2,FALSE),"")</f>
        <v/>
      </c>
      <c r="U309" s="18" cm="1">
        <f t="array" ref="U309">IFERROR(INDEX(F309:T309, 1, MATCH(TRUE, ISNUMBER(F309:T309), 0)), "0.0")</f>
        <v>0.99</v>
      </c>
    </row>
    <row r="310" spans="1:21" ht="13" x14ac:dyDescent="0.15">
      <c r="A310" s="14" t="s">
        <v>6342</v>
      </c>
      <c r="B310" s="6" t="s">
        <v>1204</v>
      </c>
      <c r="D310" s="6" t="s">
        <v>1205</v>
      </c>
      <c r="E310" s="6" t="s">
        <v>1206</v>
      </c>
      <c r="F310" s="18">
        <f>IFERROR(VLOOKUP(B310,Invoices!$L$2:$M$413,2,FALSE),"")</f>
        <v>0.99</v>
      </c>
      <c r="G310" s="18" t="str">
        <f>IFERROR(VLOOKUP(B310,Invoices!$N$2:$O$412,2,FALSE),"")</f>
        <v/>
      </c>
      <c r="H310" s="18" t="str">
        <f>IFERROR(VLOOKUP($B310,Invoices!$P$2:$Q$412,2,FALSE),"")</f>
        <v/>
      </c>
      <c r="I310" s="18" t="str">
        <f>IFERROR(VLOOKUP($B310,Invoices!$R$2:$S$412,2,FALSE),"")</f>
        <v/>
      </c>
      <c r="J310" s="18" t="str">
        <f>IFERROR(VLOOKUP($B310,Invoices!$T$2:$U$412,2,FALSE),"")</f>
        <v/>
      </c>
      <c r="K310" s="18" t="str">
        <f>IFERROR(VLOOKUP($B310,Invoices!$V$2:$W$412,2,FALSE),"")</f>
        <v/>
      </c>
      <c r="L310" s="18" t="str">
        <f>IFERROR(VLOOKUP($B310,Invoices!$X$2:$Y$412,2,FALSE),"")</f>
        <v/>
      </c>
      <c r="M310" s="18" t="str">
        <f>IFERROR(VLOOKUP($B310,Invoices!$Z$2:$AA$412,2,FALSE),"")</f>
        <v/>
      </c>
      <c r="N310" s="18" t="str">
        <f>IFERROR(VLOOKUP($B310,Invoices!$AB$2:$AC$412,2,FALSE),"")</f>
        <v/>
      </c>
      <c r="O310" s="18" t="str">
        <f>IFERROR(VLOOKUP($B310,Invoices!$AD$2:$AE$412,2,FALSE),"")</f>
        <v/>
      </c>
      <c r="P310" s="18" t="str">
        <f>IFERROR(VLOOKUP($B310,Invoices!$AF$2:$AG$412,2,FALSE),"")</f>
        <v/>
      </c>
      <c r="Q310" s="18" t="str">
        <f>IFERROR(VLOOKUP($B310,Invoices!$AH$2:$AI$412,2,FALSE),"")</f>
        <v/>
      </c>
      <c r="R310" s="18" t="str">
        <f>IFERROR(VLOOKUP($B310,Invoices!$AJ$2:$AK$412,2,FALSE),"")</f>
        <v/>
      </c>
      <c r="S310" s="18" t="str">
        <f>IFERROR(VLOOKUP($B310,Invoices!$AL$2:$AM$412,2,FALSE),"")</f>
        <v/>
      </c>
      <c r="T310" s="18" t="str">
        <f>IFERROR(VLOOKUP($B310,Invoices!$AN$2:$AO$412,2,FALSE),"")</f>
        <v/>
      </c>
      <c r="U310" s="18" cm="1">
        <f t="array" ref="U310">IFERROR(INDEX(F310:T310, 1, MATCH(TRUE, ISNUMBER(F310:T310), 0)), "0.0")</f>
        <v>0.99</v>
      </c>
    </row>
    <row r="311" spans="1:21" ht="13" x14ac:dyDescent="0.15">
      <c r="A311" s="14" t="s">
        <v>6343</v>
      </c>
      <c r="B311" s="6" t="s">
        <v>1207</v>
      </c>
      <c r="C311" s="6" t="s">
        <v>1208</v>
      </c>
      <c r="D311" s="6" t="s">
        <v>1209</v>
      </c>
      <c r="E311" s="6" t="s">
        <v>1210</v>
      </c>
      <c r="F311" s="18" t="str">
        <f>IFERROR(VLOOKUP(B311,Invoices!$L$2:$M$413,2,FALSE),"")</f>
        <v/>
      </c>
      <c r="G311" s="18" t="str">
        <f>IFERROR(VLOOKUP(B311,Invoices!$N$2:$O$412,2,FALSE),"")</f>
        <v/>
      </c>
      <c r="H311" s="18" t="str">
        <f>IFERROR(VLOOKUP($B311,Invoices!$P$2:$Q$412,2,FALSE),"")</f>
        <v/>
      </c>
      <c r="I311" s="18" t="str">
        <f>IFERROR(VLOOKUP($B311,Invoices!$R$2:$S$412,2,FALSE),"")</f>
        <v/>
      </c>
      <c r="J311" s="18" t="str">
        <f>IFERROR(VLOOKUP($B311,Invoices!$T$2:$U$412,2,FALSE),"")</f>
        <v/>
      </c>
      <c r="K311" s="18" t="str">
        <f>IFERROR(VLOOKUP($B311,Invoices!$V$2:$W$412,2,FALSE),"")</f>
        <v/>
      </c>
      <c r="L311" s="18" t="str">
        <f>IFERROR(VLOOKUP($B311,Invoices!$X$2:$Y$412,2,FALSE),"")</f>
        <v/>
      </c>
      <c r="M311" s="18" t="str">
        <f>IFERROR(VLOOKUP($B311,Invoices!$Z$2:$AA$412,2,FALSE),"")</f>
        <v/>
      </c>
      <c r="N311" s="18" t="str">
        <f>IFERROR(VLOOKUP($B311,Invoices!$AB$2:$AC$412,2,FALSE),"")</f>
        <v/>
      </c>
      <c r="O311" s="18" t="str">
        <f>IFERROR(VLOOKUP($B311,Invoices!$AD$2:$AE$412,2,FALSE),"")</f>
        <v/>
      </c>
      <c r="P311" s="18" t="str">
        <f>IFERROR(VLOOKUP($B311,Invoices!$AF$2:$AG$412,2,FALSE),"")</f>
        <v/>
      </c>
      <c r="Q311" s="18" t="str">
        <f>IFERROR(VLOOKUP($B311,Invoices!$AH$2:$AI$412,2,FALSE),"")</f>
        <v/>
      </c>
      <c r="R311" s="18" t="str">
        <f>IFERROR(VLOOKUP($B311,Invoices!$AJ$2:$AK$412,2,FALSE),"")</f>
        <v/>
      </c>
      <c r="S311" s="18">
        <f>IFERROR(VLOOKUP($B311,Invoices!$AL$2:$AM$412,2,FALSE),"")</f>
        <v>0.99</v>
      </c>
      <c r="T311" s="18" t="str">
        <f>IFERROR(VLOOKUP($B311,Invoices!$AN$2:$AO$412,2,FALSE),"")</f>
        <v/>
      </c>
      <c r="U311" s="18" cm="1">
        <f t="array" ref="U311">IFERROR(INDEX(F311:T311, 1, MATCH(TRUE, ISNUMBER(F311:T311), 0)), "0.0")</f>
        <v>0.99</v>
      </c>
    </row>
    <row r="312" spans="1:21" ht="13" x14ac:dyDescent="0.15">
      <c r="A312" s="14" t="s">
        <v>6344</v>
      </c>
      <c r="B312" s="6" t="s">
        <v>1211</v>
      </c>
      <c r="C312" s="6" t="s">
        <v>1212</v>
      </c>
      <c r="D312" s="6" t="s">
        <v>841</v>
      </c>
      <c r="E312" s="6" t="s">
        <v>574</v>
      </c>
      <c r="F312" s="18" t="str">
        <f>IFERROR(VLOOKUP(B312,Invoices!$L$2:$M$413,2,FALSE),"")</f>
        <v/>
      </c>
      <c r="G312" s="18" t="str">
        <f>IFERROR(VLOOKUP(B312,Invoices!$N$2:$O$412,2,FALSE),"")</f>
        <v/>
      </c>
      <c r="H312" s="18" t="str">
        <f>IFERROR(VLOOKUP($B312,Invoices!$P$2:$Q$412,2,FALSE),"")</f>
        <v/>
      </c>
      <c r="I312" s="18" t="str">
        <f>IFERROR(VLOOKUP($B312,Invoices!$R$2:$S$412,2,FALSE),"")</f>
        <v/>
      </c>
      <c r="J312" s="18" t="str">
        <f>IFERROR(VLOOKUP($B312,Invoices!$T$2:$U$412,2,FALSE),"")</f>
        <v/>
      </c>
      <c r="K312" s="18" t="str">
        <f>IFERROR(VLOOKUP($B312,Invoices!$V$2:$W$412,2,FALSE),"")</f>
        <v/>
      </c>
      <c r="L312" s="18" t="str">
        <f>IFERROR(VLOOKUP($B312,Invoices!$X$2:$Y$412,2,FALSE),"")</f>
        <v/>
      </c>
      <c r="M312" s="18" t="str">
        <f>IFERROR(VLOOKUP($B312,Invoices!$Z$2:$AA$412,2,FALSE),"")</f>
        <v/>
      </c>
      <c r="N312" s="18" t="str">
        <f>IFERROR(VLOOKUP($B312,Invoices!$AB$2:$AC$412,2,FALSE),"")</f>
        <v/>
      </c>
      <c r="O312" s="18" t="str">
        <f>IFERROR(VLOOKUP($B312,Invoices!$AD$2:$AE$412,2,FALSE),"")</f>
        <v/>
      </c>
      <c r="P312" s="18" t="str">
        <f>IFERROR(VLOOKUP($B312,Invoices!$AF$2:$AG$412,2,FALSE),"")</f>
        <v/>
      </c>
      <c r="Q312" s="18" t="str">
        <f>IFERROR(VLOOKUP($B312,Invoices!$AH$2:$AI$412,2,FALSE),"")</f>
        <v/>
      </c>
      <c r="R312" s="18" t="str">
        <f>IFERROR(VLOOKUP($B312,Invoices!$AJ$2:$AK$412,2,FALSE),"")</f>
        <v/>
      </c>
      <c r="S312" s="18" t="str">
        <f>IFERROR(VLOOKUP($B312,Invoices!$AL$2:$AM$412,2,FALSE),"")</f>
        <v/>
      </c>
      <c r="T312" s="18" t="str">
        <f>IFERROR(VLOOKUP($B312,Invoices!$AN$2:$AO$412,2,FALSE),"")</f>
        <v/>
      </c>
      <c r="U312" s="18" t="str" cm="1">
        <f t="array" ref="U312">IFERROR(INDEX(F312:T312, 1, MATCH(TRUE, ISNUMBER(F312:T312), 0)), "0.0")</f>
        <v>0.0</v>
      </c>
    </row>
    <row r="313" spans="1:21" ht="13" x14ac:dyDescent="0.15">
      <c r="A313" s="14" t="s">
        <v>6345</v>
      </c>
      <c r="B313" s="6" t="s">
        <v>1211</v>
      </c>
      <c r="C313" s="6" t="s">
        <v>1212</v>
      </c>
      <c r="D313" s="6" t="s">
        <v>842</v>
      </c>
      <c r="E313" s="6" t="s">
        <v>574</v>
      </c>
      <c r="F313" s="18" t="str">
        <f>IFERROR(VLOOKUP(B313,Invoices!$L$2:$M$413,2,FALSE),"")</f>
        <v/>
      </c>
      <c r="G313" s="18" t="str">
        <f>IFERROR(VLOOKUP(B313,Invoices!$N$2:$O$412,2,FALSE),"")</f>
        <v/>
      </c>
      <c r="H313" s="18" t="str">
        <f>IFERROR(VLOOKUP($B313,Invoices!$P$2:$Q$412,2,FALSE),"")</f>
        <v/>
      </c>
      <c r="I313" s="18" t="str">
        <f>IFERROR(VLOOKUP($B313,Invoices!$R$2:$S$412,2,FALSE),"")</f>
        <v/>
      </c>
      <c r="J313" s="18" t="str">
        <f>IFERROR(VLOOKUP($B313,Invoices!$T$2:$U$412,2,FALSE),"")</f>
        <v/>
      </c>
      <c r="K313" s="18" t="str">
        <f>IFERROR(VLOOKUP($B313,Invoices!$V$2:$W$412,2,FALSE),"")</f>
        <v/>
      </c>
      <c r="L313" s="18" t="str">
        <f>IFERROR(VLOOKUP($B313,Invoices!$X$2:$Y$412,2,FALSE),"")</f>
        <v/>
      </c>
      <c r="M313" s="18" t="str">
        <f>IFERROR(VLOOKUP($B313,Invoices!$Z$2:$AA$412,2,FALSE),"")</f>
        <v/>
      </c>
      <c r="N313" s="18" t="str">
        <f>IFERROR(VLOOKUP($B313,Invoices!$AB$2:$AC$412,2,FALSE),"")</f>
        <v/>
      </c>
      <c r="O313" s="18" t="str">
        <f>IFERROR(VLOOKUP($B313,Invoices!$AD$2:$AE$412,2,FALSE),"")</f>
        <v/>
      </c>
      <c r="P313" s="18" t="str">
        <f>IFERROR(VLOOKUP($B313,Invoices!$AF$2:$AG$412,2,FALSE),"")</f>
        <v/>
      </c>
      <c r="Q313" s="18" t="str">
        <f>IFERROR(VLOOKUP($B313,Invoices!$AH$2:$AI$412,2,FALSE),"")</f>
        <v/>
      </c>
      <c r="R313" s="18" t="str">
        <f>IFERROR(VLOOKUP($B313,Invoices!$AJ$2:$AK$412,2,FALSE),"")</f>
        <v/>
      </c>
      <c r="S313" s="18" t="str">
        <f>IFERROR(VLOOKUP($B313,Invoices!$AL$2:$AM$412,2,FALSE),"")</f>
        <v/>
      </c>
      <c r="T313" s="18" t="str">
        <f>IFERROR(VLOOKUP($B313,Invoices!$AN$2:$AO$412,2,FALSE),"")</f>
        <v/>
      </c>
      <c r="U313" s="18" t="str" cm="1">
        <f t="array" ref="U313">IFERROR(INDEX(F313:T313, 1, MATCH(TRUE, ISNUMBER(F313:T313), 0)), "0.0")</f>
        <v>0.0</v>
      </c>
    </row>
    <row r="314" spans="1:21" ht="13" x14ac:dyDescent="0.15">
      <c r="A314" s="14" t="s">
        <v>6346</v>
      </c>
      <c r="B314" s="6" t="s">
        <v>1211</v>
      </c>
      <c r="D314" s="6" t="s">
        <v>843</v>
      </c>
      <c r="E314" s="6" t="s">
        <v>574</v>
      </c>
      <c r="F314" s="18" t="str">
        <f>IFERROR(VLOOKUP(B314,Invoices!$L$2:$M$413,2,FALSE),"")</f>
        <v/>
      </c>
      <c r="G314" s="18" t="str">
        <f>IFERROR(VLOOKUP(B314,Invoices!$N$2:$O$412,2,FALSE),"")</f>
        <v/>
      </c>
      <c r="H314" s="18" t="str">
        <f>IFERROR(VLOOKUP($B314,Invoices!$P$2:$Q$412,2,FALSE),"")</f>
        <v/>
      </c>
      <c r="I314" s="18" t="str">
        <f>IFERROR(VLOOKUP($B314,Invoices!$R$2:$S$412,2,FALSE),"")</f>
        <v/>
      </c>
      <c r="J314" s="18" t="str">
        <f>IFERROR(VLOOKUP($B314,Invoices!$T$2:$U$412,2,FALSE),"")</f>
        <v/>
      </c>
      <c r="K314" s="18" t="str">
        <f>IFERROR(VLOOKUP($B314,Invoices!$V$2:$W$412,2,FALSE),"")</f>
        <v/>
      </c>
      <c r="L314" s="18" t="str">
        <f>IFERROR(VLOOKUP($B314,Invoices!$X$2:$Y$412,2,FALSE),"")</f>
        <v/>
      </c>
      <c r="M314" s="18" t="str">
        <f>IFERROR(VLOOKUP($B314,Invoices!$Z$2:$AA$412,2,FALSE),"")</f>
        <v/>
      </c>
      <c r="N314" s="18" t="str">
        <f>IFERROR(VLOOKUP($B314,Invoices!$AB$2:$AC$412,2,FALSE),"")</f>
        <v/>
      </c>
      <c r="O314" s="18" t="str">
        <f>IFERROR(VLOOKUP($B314,Invoices!$AD$2:$AE$412,2,FALSE),"")</f>
        <v/>
      </c>
      <c r="P314" s="18" t="str">
        <f>IFERROR(VLOOKUP($B314,Invoices!$AF$2:$AG$412,2,FALSE),"")</f>
        <v/>
      </c>
      <c r="Q314" s="18" t="str">
        <f>IFERROR(VLOOKUP($B314,Invoices!$AH$2:$AI$412,2,FALSE),"")</f>
        <v/>
      </c>
      <c r="R314" s="18" t="str">
        <f>IFERROR(VLOOKUP($B314,Invoices!$AJ$2:$AK$412,2,FALSE),"")</f>
        <v/>
      </c>
      <c r="S314" s="18" t="str">
        <f>IFERROR(VLOOKUP($B314,Invoices!$AL$2:$AM$412,2,FALSE),"")</f>
        <v/>
      </c>
      <c r="T314" s="18" t="str">
        <f>IFERROR(VLOOKUP($B314,Invoices!$AN$2:$AO$412,2,FALSE),"")</f>
        <v/>
      </c>
      <c r="U314" s="18" t="str" cm="1">
        <f t="array" ref="U314">IFERROR(INDEX(F314:T314, 1, MATCH(TRUE, ISNUMBER(F314:T314), 0)), "0.0")</f>
        <v>0.0</v>
      </c>
    </row>
    <row r="315" spans="1:21" ht="13" x14ac:dyDescent="0.15">
      <c r="A315" s="14" t="s">
        <v>6347</v>
      </c>
      <c r="B315" s="6" t="s">
        <v>1213</v>
      </c>
      <c r="C315" s="6" t="s">
        <v>568</v>
      </c>
      <c r="D315" s="6" t="s">
        <v>569</v>
      </c>
      <c r="E315" s="6" t="s">
        <v>570</v>
      </c>
      <c r="F315" s="18" t="str">
        <f>IFERROR(VLOOKUP(B315,Invoices!$L$2:$M$413,2,FALSE),"")</f>
        <v/>
      </c>
      <c r="G315" s="18" t="str">
        <f>IFERROR(VLOOKUP(B315,Invoices!$N$2:$O$412,2,FALSE),"")</f>
        <v/>
      </c>
      <c r="H315" s="18" t="str">
        <f>IFERROR(VLOOKUP($B315,Invoices!$P$2:$Q$412,2,FALSE),"")</f>
        <v/>
      </c>
      <c r="I315" s="18" t="str">
        <f>IFERROR(VLOOKUP($B315,Invoices!$R$2:$S$412,2,FALSE),"")</f>
        <v/>
      </c>
      <c r="J315" s="18" t="str">
        <f>IFERROR(VLOOKUP($B315,Invoices!$T$2:$U$412,2,FALSE),"")</f>
        <v/>
      </c>
      <c r="K315" s="18" t="str">
        <f>IFERROR(VLOOKUP($B315,Invoices!$V$2:$W$412,2,FALSE),"")</f>
        <v/>
      </c>
      <c r="L315" s="18" t="str">
        <f>IFERROR(VLOOKUP($B315,Invoices!$X$2:$Y$412,2,FALSE),"")</f>
        <v/>
      </c>
      <c r="M315" s="18" t="str">
        <f>IFERROR(VLOOKUP($B315,Invoices!$Z$2:$AA$412,2,FALSE),"")</f>
        <v/>
      </c>
      <c r="N315" s="18" t="str">
        <f>IFERROR(VLOOKUP($B315,Invoices!$AB$2:$AC$412,2,FALSE),"")</f>
        <v/>
      </c>
      <c r="O315" s="18" t="str">
        <f>IFERROR(VLOOKUP($B315,Invoices!$AD$2:$AE$412,2,FALSE),"")</f>
        <v/>
      </c>
      <c r="P315" s="18" t="str">
        <f>IFERROR(VLOOKUP($B315,Invoices!$AF$2:$AG$412,2,FALSE),"")</f>
        <v/>
      </c>
      <c r="Q315" s="18" t="str">
        <f>IFERROR(VLOOKUP($B315,Invoices!$AH$2:$AI$412,2,FALSE),"")</f>
        <v/>
      </c>
      <c r="R315" s="18" t="str">
        <f>IFERROR(VLOOKUP($B315,Invoices!$AJ$2:$AK$412,2,FALSE),"")</f>
        <v/>
      </c>
      <c r="S315" s="18" t="str">
        <f>IFERROR(VLOOKUP($B315,Invoices!$AL$2:$AM$412,2,FALSE),"")</f>
        <v/>
      </c>
      <c r="T315" s="18" t="str">
        <f>IFERROR(VLOOKUP($B315,Invoices!$AN$2:$AO$412,2,FALSE),"")</f>
        <v/>
      </c>
      <c r="U315" s="18" t="str" cm="1">
        <f t="array" ref="U315">IFERROR(INDEX(F315:T315, 1, MATCH(TRUE, ISNUMBER(F315:T315), 0)), "0.0")</f>
        <v>0.0</v>
      </c>
    </row>
    <row r="316" spans="1:21" ht="13" x14ac:dyDescent="0.15">
      <c r="A316" s="14" t="s">
        <v>6348</v>
      </c>
      <c r="B316" s="6" t="s">
        <v>1214</v>
      </c>
      <c r="C316" s="6" t="s">
        <v>764</v>
      </c>
      <c r="D316" s="6" t="s">
        <v>765</v>
      </c>
      <c r="E316" s="6" t="s">
        <v>766</v>
      </c>
      <c r="F316" s="18" t="str">
        <f>IFERROR(VLOOKUP(B316,Invoices!$L$2:$M$413,2,FALSE),"")</f>
        <v/>
      </c>
      <c r="G316" s="18" t="str">
        <f>IFERROR(VLOOKUP(B316,Invoices!$N$2:$O$412,2,FALSE),"")</f>
        <v/>
      </c>
      <c r="H316" s="18" t="str">
        <f>IFERROR(VLOOKUP($B316,Invoices!$P$2:$Q$412,2,FALSE),"")</f>
        <v/>
      </c>
      <c r="I316" s="18" t="str">
        <f>IFERROR(VLOOKUP($B316,Invoices!$R$2:$S$412,2,FALSE),"")</f>
        <v/>
      </c>
      <c r="J316" s="18" t="str">
        <f>IFERROR(VLOOKUP($B316,Invoices!$T$2:$U$412,2,FALSE),"")</f>
        <v/>
      </c>
      <c r="K316" s="18" t="str">
        <f>IFERROR(VLOOKUP($B316,Invoices!$V$2:$W$412,2,FALSE),"")</f>
        <v/>
      </c>
      <c r="L316" s="18" t="str">
        <f>IFERROR(VLOOKUP($B316,Invoices!$X$2:$Y$412,2,FALSE),"")</f>
        <v/>
      </c>
      <c r="M316" s="18" t="str">
        <f>IFERROR(VLOOKUP($B316,Invoices!$Z$2:$AA$412,2,FALSE),"")</f>
        <v/>
      </c>
      <c r="N316" s="18">
        <f>IFERROR(VLOOKUP($B316,Invoices!$AB$2:$AC$412,2,FALSE),"")</f>
        <v>0.99</v>
      </c>
      <c r="O316" s="18" t="str">
        <f>IFERROR(VLOOKUP($B316,Invoices!$AD$2:$AE$412,2,FALSE),"")</f>
        <v/>
      </c>
      <c r="P316" s="18" t="str">
        <f>IFERROR(VLOOKUP($B316,Invoices!$AF$2:$AG$412,2,FALSE),"")</f>
        <v/>
      </c>
      <c r="Q316" s="18" t="str">
        <f>IFERROR(VLOOKUP($B316,Invoices!$AH$2:$AI$412,2,FALSE),"")</f>
        <v/>
      </c>
      <c r="R316" s="18" t="str">
        <f>IFERROR(VLOOKUP($B316,Invoices!$AJ$2:$AK$412,2,FALSE),"")</f>
        <v/>
      </c>
      <c r="S316" s="18" t="str">
        <f>IFERROR(VLOOKUP($B316,Invoices!$AL$2:$AM$412,2,FALSE),"")</f>
        <v/>
      </c>
      <c r="T316" s="18" t="str">
        <f>IFERROR(VLOOKUP($B316,Invoices!$AN$2:$AO$412,2,FALSE),"")</f>
        <v/>
      </c>
      <c r="U316" s="18" cm="1">
        <f t="array" ref="U316">IFERROR(INDEX(F316:T316, 1, MATCH(TRUE, ISNUMBER(F316:T316), 0)), "0.0")</f>
        <v>0.99</v>
      </c>
    </row>
    <row r="317" spans="1:21" ht="13" x14ac:dyDescent="0.15">
      <c r="A317" s="14" t="s">
        <v>6349</v>
      </c>
      <c r="B317" s="6" t="s">
        <v>1215</v>
      </c>
      <c r="D317" s="6" t="s">
        <v>672</v>
      </c>
      <c r="E317" s="6" t="s">
        <v>673</v>
      </c>
      <c r="F317" s="18" t="str">
        <f>IFERROR(VLOOKUP(B317,Invoices!$L$2:$M$413,2,FALSE),"")</f>
        <v/>
      </c>
      <c r="G317" s="18" t="str">
        <f>IFERROR(VLOOKUP(B317,Invoices!$N$2:$O$412,2,FALSE),"")</f>
        <v/>
      </c>
      <c r="H317" s="18" t="str">
        <f>IFERROR(VLOOKUP($B317,Invoices!$P$2:$Q$412,2,FALSE),"")</f>
        <v/>
      </c>
      <c r="I317" s="18" t="str">
        <f>IFERROR(VLOOKUP($B317,Invoices!$R$2:$S$412,2,FALSE),"")</f>
        <v/>
      </c>
      <c r="J317" s="18" t="str">
        <f>IFERROR(VLOOKUP($B317,Invoices!$T$2:$U$412,2,FALSE),"")</f>
        <v/>
      </c>
      <c r="K317" s="18" t="str">
        <f>IFERROR(VLOOKUP($B317,Invoices!$V$2:$W$412,2,FALSE),"")</f>
        <v/>
      </c>
      <c r="L317" s="18" t="str">
        <f>IFERROR(VLOOKUP($B317,Invoices!$X$2:$Y$412,2,FALSE),"")</f>
        <v/>
      </c>
      <c r="M317" s="18" t="str">
        <f>IFERROR(VLOOKUP($B317,Invoices!$Z$2:$AA$412,2,FALSE),"")</f>
        <v/>
      </c>
      <c r="N317" s="18" t="str">
        <f>IFERROR(VLOOKUP($B317,Invoices!$AB$2:$AC$412,2,FALSE),"")</f>
        <v/>
      </c>
      <c r="O317" s="18" t="str">
        <f>IFERROR(VLOOKUP($B317,Invoices!$AD$2:$AE$412,2,FALSE),"")</f>
        <v/>
      </c>
      <c r="P317" s="18" t="str">
        <f>IFERROR(VLOOKUP($B317,Invoices!$AF$2:$AG$412,2,FALSE),"")</f>
        <v/>
      </c>
      <c r="Q317" s="18" t="str">
        <f>IFERROR(VLOOKUP($B317,Invoices!$AH$2:$AI$412,2,FALSE),"")</f>
        <v/>
      </c>
      <c r="R317" s="18" t="str">
        <f>IFERROR(VLOOKUP($B317,Invoices!$AJ$2:$AK$412,2,FALSE),"")</f>
        <v/>
      </c>
      <c r="S317" s="18" t="str">
        <f>IFERROR(VLOOKUP($B317,Invoices!$AL$2:$AM$412,2,FALSE),"")</f>
        <v/>
      </c>
      <c r="T317" s="18" t="str">
        <f>IFERROR(VLOOKUP($B317,Invoices!$AN$2:$AO$412,2,FALSE),"")</f>
        <v/>
      </c>
      <c r="U317" s="18" t="str" cm="1">
        <f t="array" ref="U317">IFERROR(INDEX(F317:T317, 1, MATCH(TRUE, ISNUMBER(F317:T317), 0)), "0.0")</f>
        <v>0.0</v>
      </c>
    </row>
    <row r="318" spans="1:21" ht="13" x14ac:dyDescent="0.15">
      <c r="A318" s="14" t="s">
        <v>6350</v>
      </c>
      <c r="B318" s="6" t="s">
        <v>1216</v>
      </c>
      <c r="C318" s="6" t="s">
        <v>695</v>
      </c>
      <c r="D318" s="6" t="s">
        <v>696</v>
      </c>
      <c r="E318" s="6" t="s">
        <v>697</v>
      </c>
      <c r="F318" s="18">
        <f>IFERROR(VLOOKUP(B318,Invoices!$L$2:$M$413,2,FALSE),"")</f>
        <v>0.99</v>
      </c>
      <c r="G318" s="18" t="str">
        <f>IFERROR(VLOOKUP(B318,Invoices!$N$2:$O$412,2,FALSE),"")</f>
        <v/>
      </c>
      <c r="H318" s="18" t="str">
        <f>IFERROR(VLOOKUP($B318,Invoices!$P$2:$Q$412,2,FALSE),"")</f>
        <v/>
      </c>
      <c r="I318" s="18" t="str">
        <f>IFERROR(VLOOKUP($B318,Invoices!$R$2:$S$412,2,FALSE),"")</f>
        <v/>
      </c>
      <c r="J318" s="18" t="str">
        <f>IFERROR(VLOOKUP($B318,Invoices!$T$2:$U$412,2,FALSE),"")</f>
        <v/>
      </c>
      <c r="K318" s="18" t="str">
        <f>IFERROR(VLOOKUP($B318,Invoices!$V$2:$W$412,2,FALSE),"")</f>
        <v/>
      </c>
      <c r="L318" s="18" t="str">
        <f>IFERROR(VLOOKUP($B318,Invoices!$X$2:$Y$412,2,FALSE),"")</f>
        <v/>
      </c>
      <c r="M318" s="18" t="str">
        <f>IFERROR(VLOOKUP($B318,Invoices!$Z$2:$AA$412,2,FALSE),"")</f>
        <v/>
      </c>
      <c r="N318" s="18" t="str">
        <f>IFERROR(VLOOKUP($B318,Invoices!$AB$2:$AC$412,2,FALSE),"")</f>
        <v/>
      </c>
      <c r="O318" s="18" t="str">
        <f>IFERROR(VLOOKUP($B318,Invoices!$AD$2:$AE$412,2,FALSE),"")</f>
        <v/>
      </c>
      <c r="P318" s="18" t="str">
        <f>IFERROR(VLOOKUP($B318,Invoices!$AF$2:$AG$412,2,FALSE),"")</f>
        <v/>
      </c>
      <c r="Q318" s="18" t="str">
        <f>IFERROR(VLOOKUP($B318,Invoices!$AH$2:$AI$412,2,FALSE),"")</f>
        <v/>
      </c>
      <c r="R318" s="18" t="str">
        <f>IFERROR(VLOOKUP($B318,Invoices!$AJ$2:$AK$412,2,FALSE),"")</f>
        <v/>
      </c>
      <c r="S318" s="18" t="str">
        <f>IFERROR(VLOOKUP($B318,Invoices!$AL$2:$AM$412,2,FALSE),"")</f>
        <v/>
      </c>
      <c r="T318" s="18" t="str">
        <f>IFERROR(VLOOKUP($B318,Invoices!$AN$2:$AO$412,2,FALSE),"")</f>
        <v/>
      </c>
      <c r="U318" s="18" cm="1">
        <f t="array" ref="U318">IFERROR(INDEX(F318:T318, 1, MATCH(TRUE, ISNUMBER(F318:T318), 0)), "0.0")</f>
        <v>0.99</v>
      </c>
    </row>
    <row r="319" spans="1:21" ht="13" x14ac:dyDescent="0.15">
      <c r="A319" s="14" t="s">
        <v>6351</v>
      </c>
      <c r="B319" s="6" t="s">
        <v>1217</v>
      </c>
      <c r="D319" s="6" t="s">
        <v>561</v>
      </c>
      <c r="E319" s="6" t="s">
        <v>562</v>
      </c>
      <c r="F319" s="18" t="str">
        <f>IFERROR(VLOOKUP(B319,Invoices!$L$2:$M$413,2,FALSE),"")</f>
        <v/>
      </c>
      <c r="G319" s="18">
        <f>IFERROR(VLOOKUP(B319,Invoices!$N$2:$O$412,2,FALSE),"")</f>
        <v>0.99</v>
      </c>
      <c r="H319" s="18" t="str">
        <f>IFERROR(VLOOKUP($B319,Invoices!$P$2:$Q$412,2,FALSE),"")</f>
        <v/>
      </c>
      <c r="I319" s="18" t="str">
        <f>IFERROR(VLOOKUP($B319,Invoices!$R$2:$S$412,2,FALSE),"")</f>
        <v/>
      </c>
      <c r="J319" s="18">
        <f>IFERROR(VLOOKUP($B319,Invoices!$T$2:$U$412,2,FALSE),"")</f>
        <v>0.99</v>
      </c>
      <c r="K319" s="18" t="str">
        <f>IFERROR(VLOOKUP($B319,Invoices!$V$2:$W$412,2,FALSE),"")</f>
        <v/>
      </c>
      <c r="L319" s="18" t="str">
        <f>IFERROR(VLOOKUP($B319,Invoices!$X$2:$Y$412,2,FALSE),"")</f>
        <v/>
      </c>
      <c r="M319" s="18" t="str">
        <f>IFERROR(VLOOKUP($B319,Invoices!$Z$2:$AA$412,2,FALSE),"")</f>
        <v/>
      </c>
      <c r="N319" s="18" t="str">
        <f>IFERROR(VLOOKUP($B319,Invoices!$AB$2:$AC$412,2,FALSE),"")</f>
        <v/>
      </c>
      <c r="O319" s="18" t="str">
        <f>IFERROR(VLOOKUP($B319,Invoices!$AD$2:$AE$412,2,FALSE),"")</f>
        <v/>
      </c>
      <c r="P319" s="18" t="str">
        <f>IFERROR(VLOOKUP($B319,Invoices!$AF$2:$AG$412,2,FALSE),"")</f>
        <v/>
      </c>
      <c r="Q319" s="18" t="str">
        <f>IFERROR(VLOOKUP($B319,Invoices!$AH$2:$AI$412,2,FALSE),"")</f>
        <v/>
      </c>
      <c r="R319" s="18" t="str">
        <f>IFERROR(VLOOKUP($B319,Invoices!$AJ$2:$AK$412,2,FALSE),"")</f>
        <v/>
      </c>
      <c r="S319" s="18" t="str">
        <f>IFERROR(VLOOKUP($B319,Invoices!$AL$2:$AM$412,2,FALSE),"")</f>
        <v/>
      </c>
      <c r="T319" s="18" t="str">
        <f>IFERROR(VLOOKUP($B319,Invoices!$AN$2:$AO$412,2,FALSE),"")</f>
        <v/>
      </c>
      <c r="U319" s="18" cm="1">
        <f t="array" ref="U319">IFERROR(INDEX(F319:T319, 1, MATCH(TRUE, ISNUMBER(F319:T319), 0)), "0.0")</f>
        <v>0.99</v>
      </c>
    </row>
    <row r="320" spans="1:21" ht="13" x14ac:dyDescent="0.15">
      <c r="A320" s="14" t="s">
        <v>6352</v>
      </c>
      <c r="B320" s="6" t="s">
        <v>1218</v>
      </c>
      <c r="C320" s="6" t="s">
        <v>1219</v>
      </c>
      <c r="D320" s="6" t="s">
        <v>1220</v>
      </c>
      <c r="E320" s="6" t="s">
        <v>562</v>
      </c>
      <c r="F320" s="18" t="str">
        <f>IFERROR(VLOOKUP(B320,Invoices!$L$2:$M$413,2,FALSE),"")</f>
        <v/>
      </c>
      <c r="G320" s="18" t="str">
        <f>IFERROR(VLOOKUP(B320,Invoices!$N$2:$O$412,2,FALSE),"")</f>
        <v/>
      </c>
      <c r="H320" s="18" t="str">
        <f>IFERROR(VLOOKUP($B320,Invoices!$P$2:$Q$412,2,FALSE),"")</f>
        <v/>
      </c>
      <c r="I320" s="18" t="str">
        <f>IFERROR(VLOOKUP($B320,Invoices!$R$2:$S$412,2,FALSE),"")</f>
        <v/>
      </c>
      <c r="J320" s="18" t="str">
        <f>IFERROR(VLOOKUP($B320,Invoices!$T$2:$U$412,2,FALSE),"")</f>
        <v/>
      </c>
      <c r="K320" s="18" t="str">
        <f>IFERROR(VLOOKUP($B320,Invoices!$V$2:$W$412,2,FALSE),"")</f>
        <v/>
      </c>
      <c r="L320" s="18" t="str">
        <f>IFERROR(VLOOKUP($B320,Invoices!$X$2:$Y$412,2,FALSE),"")</f>
        <v/>
      </c>
      <c r="M320" s="18" t="str">
        <f>IFERROR(VLOOKUP($B320,Invoices!$Z$2:$AA$412,2,FALSE),"")</f>
        <v/>
      </c>
      <c r="N320" s="18" t="str">
        <f>IFERROR(VLOOKUP($B320,Invoices!$AB$2:$AC$412,2,FALSE),"")</f>
        <v/>
      </c>
      <c r="O320" s="18" t="str">
        <f>IFERROR(VLOOKUP($B320,Invoices!$AD$2:$AE$412,2,FALSE),"")</f>
        <v/>
      </c>
      <c r="P320" s="18" t="str">
        <f>IFERROR(VLOOKUP($B320,Invoices!$AF$2:$AG$412,2,FALSE),"")</f>
        <v/>
      </c>
      <c r="Q320" s="18" t="str">
        <f>IFERROR(VLOOKUP($B320,Invoices!$AH$2:$AI$412,2,FALSE),"")</f>
        <v/>
      </c>
      <c r="R320" s="18" t="str">
        <f>IFERROR(VLOOKUP($B320,Invoices!$AJ$2:$AK$412,2,FALSE),"")</f>
        <v/>
      </c>
      <c r="S320" s="18" t="str">
        <f>IFERROR(VLOOKUP($B320,Invoices!$AL$2:$AM$412,2,FALSE),"")</f>
        <v/>
      </c>
      <c r="T320" s="18" t="str">
        <f>IFERROR(VLOOKUP($B320,Invoices!$AN$2:$AO$412,2,FALSE),"")</f>
        <v/>
      </c>
      <c r="U320" s="18" t="str" cm="1">
        <f t="array" ref="U320">IFERROR(INDEX(F320:T320, 1, MATCH(TRUE, ISNUMBER(F320:T320), 0)), "0.0")</f>
        <v>0.0</v>
      </c>
    </row>
    <row r="321" spans="1:21" ht="13" x14ac:dyDescent="0.15">
      <c r="A321" s="14" t="s">
        <v>6353</v>
      </c>
      <c r="B321" s="6" t="s">
        <v>1221</v>
      </c>
      <c r="C321" s="6" t="s">
        <v>564</v>
      </c>
      <c r="D321" s="6" t="s">
        <v>835</v>
      </c>
      <c r="E321" s="6" t="s">
        <v>566</v>
      </c>
      <c r="F321" s="18" t="str">
        <f>IFERROR(VLOOKUP(B321,Invoices!$L$2:$M$413,2,FALSE),"")</f>
        <v/>
      </c>
      <c r="G321" s="18" t="str">
        <f>IFERROR(VLOOKUP(B321,Invoices!$N$2:$O$412,2,FALSE),"")</f>
        <v/>
      </c>
      <c r="H321" s="18" t="str">
        <f>IFERROR(VLOOKUP($B321,Invoices!$P$2:$Q$412,2,FALSE),"")</f>
        <v/>
      </c>
      <c r="I321" s="18" t="str">
        <f>IFERROR(VLOOKUP($B321,Invoices!$R$2:$S$412,2,FALSE),"")</f>
        <v/>
      </c>
      <c r="J321" s="18" t="str">
        <f>IFERROR(VLOOKUP($B321,Invoices!$T$2:$U$412,2,FALSE),"")</f>
        <v/>
      </c>
      <c r="K321" s="18" t="str">
        <f>IFERROR(VLOOKUP($B321,Invoices!$V$2:$W$412,2,FALSE),"")</f>
        <v/>
      </c>
      <c r="L321" s="18" t="str">
        <f>IFERROR(VLOOKUP($B321,Invoices!$X$2:$Y$412,2,FALSE),"")</f>
        <v/>
      </c>
      <c r="M321" s="18" t="str">
        <f>IFERROR(VLOOKUP($B321,Invoices!$Z$2:$AA$412,2,FALSE),"")</f>
        <v/>
      </c>
      <c r="N321" s="18" t="str">
        <f>IFERROR(VLOOKUP($B321,Invoices!$AB$2:$AC$412,2,FALSE),"")</f>
        <v/>
      </c>
      <c r="O321" s="18" t="str">
        <f>IFERROR(VLOOKUP($B321,Invoices!$AD$2:$AE$412,2,FALSE),"")</f>
        <v/>
      </c>
      <c r="P321" s="18" t="str">
        <f>IFERROR(VLOOKUP($B321,Invoices!$AF$2:$AG$412,2,FALSE),"")</f>
        <v/>
      </c>
      <c r="Q321" s="18" t="str">
        <f>IFERROR(VLOOKUP($B321,Invoices!$AH$2:$AI$412,2,FALSE),"")</f>
        <v/>
      </c>
      <c r="R321" s="18" t="str">
        <f>IFERROR(VLOOKUP($B321,Invoices!$AJ$2:$AK$412,2,FALSE),"")</f>
        <v/>
      </c>
      <c r="S321" s="18" t="str">
        <f>IFERROR(VLOOKUP($B321,Invoices!$AL$2:$AM$412,2,FALSE),"")</f>
        <v/>
      </c>
      <c r="T321" s="18" t="str">
        <f>IFERROR(VLOOKUP($B321,Invoices!$AN$2:$AO$412,2,FALSE),"")</f>
        <v/>
      </c>
      <c r="U321" s="18" t="str" cm="1">
        <f t="array" ref="U321">IFERROR(INDEX(F321:T321, 1, MATCH(TRUE, ISNUMBER(F321:T321), 0)), "0.0")</f>
        <v>0.0</v>
      </c>
    </row>
    <row r="322" spans="1:21" ht="13" x14ac:dyDescent="0.15">
      <c r="A322" s="14" t="s">
        <v>6354</v>
      </c>
      <c r="B322" s="6" t="s">
        <v>1222</v>
      </c>
      <c r="C322" s="6" t="s">
        <v>1223</v>
      </c>
      <c r="D322" s="6" t="s">
        <v>977</v>
      </c>
      <c r="E322" s="6" t="s">
        <v>976</v>
      </c>
      <c r="F322" s="18" t="str">
        <f>IFERROR(VLOOKUP(B322,Invoices!$L$2:$M$413,2,FALSE),"")</f>
        <v/>
      </c>
      <c r="G322" s="18" t="str">
        <f>IFERROR(VLOOKUP(B322,Invoices!$N$2:$O$412,2,FALSE),"")</f>
        <v/>
      </c>
      <c r="H322" s="18" t="str">
        <f>IFERROR(VLOOKUP($B322,Invoices!$P$2:$Q$412,2,FALSE),"")</f>
        <v/>
      </c>
      <c r="I322" s="18" t="str">
        <f>IFERROR(VLOOKUP($B322,Invoices!$R$2:$S$412,2,FALSE),"")</f>
        <v/>
      </c>
      <c r="J322" s="18">
        <f>IFERROR(VLOOKUP($B322,Invoices!$T$2:$U$412,2,FALSE),"")</f>
        <v>0.99</v>
      </c>
      <c r="K322" s="18" t="str">
        <f>IFERROR(VLOOKUP($B322,Invoices!$V$2:$W$412,2,FALSE),"")</f>
        <v/>
      </c>
      <c r="L322" s="18" t="str">
        <f>IFERROR(VLOOKUP($B322,Invoices!$X$2:$Y$412,2,FALSE),"")</f>
        <v/>
      </c>
      <c r="M322" s="18" t="str">
        <f>IFERROR(VLOOKUP($B322,Invoices!$Z$2:$AA$412,2,FALSE),"")</f>
        <v/>
      </c>
      <c r="N322" s="18" t="str">
        <f>IFERROR(VLOOKUP($B322,Invoices!$AB$2:$AC$412,2,FALSE),"")</f>
        <v/>
      </c>
      <c r="O322" s="18" t="str">
        <f>IFERROR(VLOOKUP($B322,Invoices!$AD$2:$AE$412,2,FALSE),"")</f>
        <v/>
      </c>
      <c r="P322" s="18" t="str">
        <f>IFERROR(VLOOKUP($B322,Invoices!$AF$2:$AG$412,2,FALSE),"")</f>
        <v/>
      </c>
      <c r="Q322" s="18" t="str">
        <f>IFERROR(VLOOKUP($B322,Invoices!$AH$2:$AI$412,2,FALSE),"")</f>
        <v/>
      </c>
      <c r="R322" s="18" t="str">
        <f>IFERROR(VLOOKUP($B322,Invoices!$AJ$2:$AK$412,2,FALSE),"")</f>
        <v/>
      </c>
      <c r="S322" s="18" t="str">
        <f>IFERROR(VLOOKUP($B322,Invoices!$AL$2:$AM$412,2,FALSE),"")</f>
        <v/>
      </c>
      <c r="T322" s="18" t="str">
        <f>IFERROR(VLOOKUP($B322,Invoices!$AN$2:$AO$412,2,FALSE),"")</f>
        <v/>
      </c>
      <c r="U322" s="18" cm="1">
        <f t="array" ref="U322">IFERROR(INDEX(F322:T322, 1, MATCH(TRUE, ISNUMBER(F322:T322), 0)), "0.0")</f>
        <v>0.99</v>
      </c>
    </row>
    <row r="323" spans="1:21" ht="13" x14ac:dyDescent="0.15">
      <c r="A323" s="14" t="s">
        <v>6355</v>
      </c>
      <c r="B323" s="6" t="s">
        <v>1224</v>
      </c>
      <c r="C323" s="6" t="s">
        <v>557</v>
      </c>
      <c r="D323" s="6" t="s">
        <v>558</v>
      </c>
      <c r="E323" s="6" t="s">
        <v>559</v>
      </c>
      <c r="F323" s="18" t="str">
        <f>IFERROR(VLOOKUP(B323,Invoices!$L$2:$M$413,2,FALSE),"")</f>
        <v/>
      </c>
      <c r="G323" s="18" t="str">
        <f>IFERROR(VLOOKUP(B323,Invoices!$N$2:$O$412,2,FALSE),"")</f>
        <v/>
      </c>
      <c r="H323" s="18">
        <f>IFERROR(VLOOKUP($B323,Invoices!$P$2:$Q$412,2,FALSE),"")</f>
        <v>0.99</v>
      </c>
      <c r="I323" s="18">
        <f>IFERROR(VLOOKUP($B323,Invoices!$R$2:$S$412,2,FALSE),"")</f>
        <v>0.99</v>
      </c>
      <c r="J323" s="18" t="str">
        <f>IFERROR(VLOOKUP($B323,Invoices!$T$2:$U$412,2,FALSE),"")</f>
        <v/>
      </c>
      <c r="K323" s="18" t="str">
        <f>IFERROR(VLOOKUP($B323,Invoices!$V$2:$W$412,2,FALSE),"")</f>
        <v/>
      </c>
      <c r="L323" s="18" t="str">
        <f>IFERROR(VLOOKUP($B323,Invoices!$X$2:$Y$412,2,FALSE),"")</f>
        <v/>
      </c>
      <c r="M323" s="18" t="str">
        <f>IFERROR(VLOOKUP($B323,Invoices!$Z$2:$AA$412,2,FALSE),"")</f>
        <v/>
      </c>
      <c r="N323" s="18" t="str">
        <f>IFERROR(VLOOKUP($B323,Invoices!$AB$2:$AC$412,2,FALSE),"")</f>
        <v/>
      </c>
      <c r="O323" s="18" t="str">
        <f>IFERROR(VLOOKUP($B323,Invoices!$AD$2:$AE$412,2,FALSE),"")</f>
        <v/>
      </c>
      <c r="P323" s="18" t="str">
        <f>IFERROR(VLOOKUP($B323,Invoices!$AF$2:$AG$412,2,FALSE),"")</f>
        <v/>
      </c>
      <c r="Q323" s="18" t="str">
        <f>IFERROR(VLOOKUP($B323,Invoices!$AH$2:$AI$412,2,FALSE),"")</f>
        <v/>
      </c>
      <c r="R323" s="18" t="str">
        <f>IFERROR(VLOOKUP($B323,Invoices!$AJ$2:$AK$412,2,FALSE),"")</f>
        <v/>
      </c>
      <c r="S323" s="18" t="str">
        <f>IFERROR(VLOOKUP($B323,Invoices!$AL$2:$AM$412,2,FALSE),"")</f>
        <v/>
      </c>
      <c r="T323" s="18" t="str">
        <f>IFERROR(VLOOKUP($B323,Invoices!$AN$2:$AO$412,2,FALSE),"")</f>
        <v/>
      </c>
      <c r="U323" s="18" cm="1">
        <f t="array" ref="U323">IFERROR(INDEX(F323:T323, 1, MATCH(TRUE, ISNUMBER(F323:T323), 0)), "0.0")</f>
        <v>0.99</v>
      </c>
    </row>
    <row r="324" spans="1:21" ht="13" x14ac:dyDescent="0.15">
      <c r="A324" s="14" t="s">
        <v>6356</v>
      </c>
      <c r="B324" s="6" t="s">
        <v>1224</v>
      </c>
      <c r="C324" s="6" t="s">
        <v>1225</v>
      </c>
      <c r="D324" s="6" t="s">
        <v>743</v>
      </c>
      <c r="E324" s="6" t="s">
        <v>744</v>
      </c>
      <c r="F324" s="18" t="str">
        <f>IFERROR(VLOOKUP(B324,Invoices!$L$2:$M$413,2,FALSE),"")</f>
        <v/>
      </c>
      <c r="G324" s="18" t="str">
        <f>IFERROR(VLOOKUP(B324,Invoices!$N$2:$O$412,2,FALSE),"")</f>
        <v/>
      </c>
      <c r="H324" s="18">
        <f>IFERROR(VLOOKUP($B324,Invoices!$P$2:$Q$412,2,FALSE),"")</f>
        <v>0.99</v>
      </c>
      <c r="I324" s="18">
        <f>IFERROR(VLOOKUP($B324,Invoices!$R$2:$S$412,2,FALSE),"")</f>
        <v>0.99</v>
      </c>
      <c r="J324" s="18" t="str">
        <f>IFERROR(VLOOKUP($B324,Invoices!$T$2:$U$412,2,FALSE),"")</f>
        <v/>
      </c>
      <c r="K324" s="18" t="str">
        <f>IFERROR(VLOOKUP($B324,Invoices!$V$2:$W$412,2,FALSE),"")</f>
        <v/>
      </c>
      <c r="L324" s="18" t="str">
        <f>IFERROR(VLOOKUP($B324,Invoices!$X$2:$Y$412,2,FALSE),"")</f>
        <v/>
      </c>
      <c r="M324" s="18" t="str">
        <f>IFERROR(VLOOKUP($B324,Invoices!$Z$2:$AA$412,2,FALSE),"")</f>
        <v/>
      </c>
      <c r="N324" s="18" t="str">
        <f>IFERROR(VLOOKUP($B324,Invoices!$AB$2:$AC$412,2,FALSE),"")</f>
        <v/>
      </c>
      <c r="O324" s="18" t="str">
        <f>IFERROR(VLOOKUP($B324,Invoices!$AD$2:$AE$412,2,FALSE),"")</f>
        <v/>
      </c>
      <c r="P324" s="18" t="str">
        <f>IFERROR(VLOOKUP($B324,Invoices!$AF$2:$AG$412,2,FALSE),"")</f>
        <v/>
      </c>
      <c r="Q324" s="18" t="str">
        <f>IFERROR(VLOOKUP($B324,Invoices!$AH$2:$AI$412,2,FALSE),"")</f>
        <v/>
      </c>
      <c r="R324" s="18" t="str">
        <f>IFERROR(VLOOKUP($B324,Invoices!$AJ$2:$AK$412,2,FALSE),"")</f>
        <v/>
      </c>
      <c r="S324" s="18" t="str">
        <f>IFERROR(VLOOKUP($B324,Invoices!$AL$2:$AM$412,2,FALSE),"")</f>
        <v/>
      </c>
      <c r="T324" s="18" t="str">
        <f>IFERROR(VLOOKUP($B324,Invoices!$AN$2:$AO$412,2,FALSE),"")</f>
        <v/>
      </c>
      <c r="U324" s="18" cm="1">
        <f t="array" ref="U324">IFERROR(INDEX(F324:T324, 1, MATCH(TRUE, ISNUMBER(F324:T324), 0)), "0.0")</f>
        <v>0.99</v>
      </c>
    </row>
    <row r="325" spans="1:21" ht="13" x14ac:dyDescent="0.15">
      <c r="A325" s="14" t="s">
        <v>6357</v>
      </c>
      <c r="B325" s="6" t="s">
        <v>1226</v>
      </c>
      <c r="D325" s="6" t="s">
        <v>1227</v>
      </c>
      <c r="E325" s="6" t="s">
        <v>1227</v>
      </c>
      <c r="F325" s="18" t="str">
        <f>IFERROR(VLOOKUP(B325,Invoices!$L$2:$M$413,2,FALSE),"")</f>
        <v/>
      </c>
      <c r="G325" s="18" t="str">
        <f>IFERROR(VLOOKUP(B325,Invoices!$N$2:$O$412,2,FALSE),"")</f>
        <v/>
      </c>
      <c r="H325" s="18" t="str">
        <f>IFERROR(VLOOKUP($B325,Invoices!$P$2:$Q$412,2,FALSE),"")</f>
        <v/>
      </c>
      <c r="I325" s="18" t="str">
        <f>IFERROR(VLOOKUP($B325,Invoices!$R$2:$S$412,2,FALSE),"")</f>
        <v/>
      </c>
      <c r="J325" s="18" t="str">
        <f>IFERROR(VLOOKUP($B325,Invoices!$T$2:$U$412,2,FALSE),"")</f>
        <v/>
      </c>
      <c r="K325" s="18" t="str">
        <f>IFERROR(VLOOKUP($B325,Invoices!$V$2:$W$412,2,FALSE),"")</f>
        <v/>
      </c>
      <c r="L325" s="18" t="str">
        <f>IFERROR(VLOOKUP($B325,Invoices!$X$2:$Y$412,2,FALSE),"")</f>
        <v/>
      </c>
      <c r="M325" s="18" t="str">
        <f>IFERROR(VLOOKUP($B325,Invoices!$Z$2:$AA$412,2,FALSE),"")</f>
        <v/>
      </c>
      <c r="N325" s="18" t="str">
        <f>IFERROR(VLOOKUP($B325,Invoices!$AB$2:$AC$412,2,FALSE),"")</f>
        <v/>
      </c>
      <c r="O325" s="18" t="str">
        <f>IFERROR(VLOOKUP($B325,Invoices!$AD$2:$AE$412,2,FALSE),"")</f>
        <v/>
      </c>
      <c r="P325" s="18" t="str">
        <f>IFERROR(VLOOKUP($B325,Invoices!$AF$2:$AG$412,2,FALSE),"")</f>
        <v/>
      </c>
      <c r="Q325" s="18" t="str">
        <f>IFERROR(VLOOKUP($B325,Invoices!$AH$2:$AI$412,2,FALSE),"")</f>
        <v/>
      </c>
      <c r="R325" s="18" t="str">
        <f>IFERROR(VLOOKUP($B325,Invoices!$AJ$2:$AK$412,2,FALSE),"")</f>
        <v/>
      </c>
      <c r="S325" s="18" t="str">
        <f>IFERROR(VLOOKUP($B325,Invoices!$AL$2:$AM$412,2,FALSE),"")</f>
        <v/>
      </c>
      <c r="T325" s="18" t="str">
        <f>IFERROR(VLOOKUP($B325,Invoices!$AN$2:$AO$412,2,FALSE),"")</f>
        <v/>
      </c>
      <c r="U325" s="18" t="str" cm="1">
        <f t="array" ref="U325">IFERROR(INDEX(F325:T325, 1, MATCH(TRUE, ISNUMBER(F325:T325), 0)), "0.0")</f>
        <v>0.0</v>
      </c>
    </row>
    <row r="326" spans="1:21" ht="13" x14ac:dyDescent="0.15">
      <c r="A326" s="14" t="s">
        <v>6358</v>
      </c>
      <c r="B326" s="6" t="s">
        <v>1228</v>
      </c>
      <c r="C326" s="6" t="s">
        <v>724</v>
      </c>
      <c r="D326" s="6" t="s">
        <v>725</v>
      </c>
      <c r="E326" s="6" t="s">
        <v>726</v>
      </c>
      <c r="F326" s="18" t="str">
        <f>IFERROR(VLOOKUP(B326,Invoices!$L$2:$M$413,2,FALSE),"")</f>
        <v/>
      </c>
      <c r="G326" s="18" t="str">
        <f>IFERROR(VLOOKUP(B326,Invoices!$N$2:$O$412,2,FALSE),"")</f>
        <v/>
      </c>
      <c r="H326" s="18" t="str">
        <f>IFERROR(VLOOKUP($B326,Invoices!$P$2:$Q$412,2,FALSE),"")</f>
        <v/>
      </c>
      <c r="I326" s="18" t="str">
        <f>IFERROR(VLOOKUP($B326,Invoices!$R$2:$S$412,2,FALSE),"")</f>
        <v/>
      </c>
      <c r="J326" s="18" t="str">
        <f>IFERROR(VLOOKUP($B326,Invoices!$T$2:$U$412,2,FALSE),"")</f>
        <v/>
      </c>
      <c r="K326" s="18" t="str">
        <f>IFERROR(VLOOKUP($B326,Invoices!$V$2:$W$412,2,FALSE),"")</f>
        <v/>
      </c>
      <c r="L326" s="18" t="str">
        <f>IFERROR(VLOOKUP($B326,Invoices!$X$2:$Y$412,2,FALSE),"")</f>
        <v/>
      </c>
      <c r="M326" s="18" t="str">
        <f>IFERROR(VLOOKUP($B326,Invoices!$Z$2:$AA$412,2,FALSE),"")</f>
        <v/>
      </c>
      <c r="N326" s="18" t="str">
        <f>IFERROR(VLOOKUP($B326,Invoices!$AB$2:$AC$412,2,FALSE),"")</f>
        <v/>
      </c>
      <c r="O326" s="18" t="str">
        <f>IFERROR(VLOOKUP($B326,Invoices!$AD$2:$AE$412,2,FALSE),"")</f>
        <v/>
      </c>
      <c r="P326" s="18" t="str">
        <f>IFERROR(VLOOKUP($B326,Invoices!$AF$2:$AG$412,2,FALSE),"")</f>
        <v/>
      </c>
      <c r="Q326" s="18" t="str">
        <f>IFERROR(VLOOKUP($B326,Invoices!$AH$2:$AI$412,2,FALSE),"")</f>
        <v/>
      </c>
      <c r="R326" s="18" t="str">
        <f>IFERROR(VLOOKUP($B326,Invoices!$AJ$2:$AK$412,2,FALSE),"")</f>
        <v/>
      </c>
      <c r="S326" s="18" t="str">
        <f>IFERROR(VLOOKUP($B326,Invoices!$AL$2:$AM$412,2,FALSE),"")</f>
        <v/>
      </c>
      <c r="T326" s="18" t="str">
        <f>IFERROR(VLOOKUP($B326,Invoices!$AN$2:$AO$412,2,FALSE),"")</f>
        <v/>
      </c>
      <c r="U326" s="18" t="str" cm="1">
        <f t="array" ref="U326">IFERROR(INDEX(F326:T326, 1, MATCH(TRUE, ISNUMBER(F326:T326), 0)), "0.0")</f>
        <v>0.0</v>
      </c>
    </row>
    <row r="327" spans="1:21" ht="13" x14ac:dyDescent="0.15">
      <c r="A327" s="14" t="s">
        <v>6359</v>
      </c>
      <c r="B327" s="6" t="s">
        <v>1229</v>
      </c>
      <c r="C327" s="6" t="s">
        <v>1230</v>
      </c>
      <c r="D327" s="6" t="s">
        <v>1231</v>
      </c>
      <c r="E327" s="6" t="s">
        <v>863</v>
      </c>
      <c r="F327" s="18" t="str">
        <f>IFERROR(VLOOKUP(B327,Invoices!$L$2:$M$413,2,FALSE),"")</f>
        <v/>
      </c>
      <c r="G327" s="18" t="str">
        <f>IFERROR(VLOOKUP(B327,Invoices!$N$2:$O$412,2,FALSE),"")</f>
        <v/>
      </c>
      <c r="H327" s="18" t="str">
        <f>IFERROR(VLOOKUP($B327,Invoices!$P$2:$Q$412,2,FALSE),"")</f>
        <v/>
      </c>
      <c r="I327" s="18" t="str">
        <f>IFERROR(VLOOKUP($B327,Invoices!$R$2:$S$412,2,FALSE),"")</f>
        <v/>
      </c>
      <c r="J327" s="18" t="str">
        <f>IFERROR(VLOOKUP($B327,Invoices!$T$2:$U$412,2,FALSE),"")</f>
        <v/>
      </c>
      <c r="K327" s="18" t="str">
        <f>IFERROR(VLOOKUP($B327,Invoices!$V$2:$W$412,2,FALSE),"")</f>
        <v/>
      </c>
      <c r="L327" s="18" t="str">
        <f>IFERROR(VLOOKUP($B327,Invoices!$X$2:$Y$412,2,FALSE),"")</f>
        <v/>
      </c>
      <c r="M327" s="18">
        <f>IFERROR(VLOOKUP($B327,Invoices!$Z$2:$AA$412,2,FALSE),"")</f>
        <v>0.99</v>
      </c>
      <c r="N327" s="18" t="str">
        <f>IFERROR(VLOOKUP($B327,Invoices!$AB$2:$AC$412,2,FALSE),"")</f>
        <v/>
      </c>
      <c r="O327" s="18" t="str">
        <f>IFERROR(VLOOKUP($B327,Invoices!$AD$2:$AE$412,2,FALSE),"")</f>
        <v/>
      </c>
      <c r="P327" s="18" t="str">
        <f>IFERROR(VLOOKUP($B327,Invoices!$AF$2:$AG$412,2,FALSE),"")</f>
        <v/>
      </c>
      <c r="Q327" s="18" t="str">
        <f>IFERROR(VLOOKUP($B327,Invoices!$AH$2:$AI$412,2,FALSE),"")</f>
        <v/>
      </c>
      <c r="R327" s="18" t="str">
        <f>IFERROR(VLOOKUP($B327,Invoices!$AJ$2:$AK$412,2,FALSE),"")</f>
        <v/>
      </c>
      <c r="S327" s="18" t="str">
        <f>IFERROR(VLOOKUP($B327,Invoices!$AL$2:$AM$412,2,FALSE),"")</f>
        <v/>
      </c>
      <c r="T327" s="18" t="str">
        <f>IFERROR(VLOOKUP($B327,Invoices!$AN$2:$AO$412,2,FALSE),"")</f>
        <v/>
      </c>
      <c r="U327" s="18" cm="1">
        <f t="array" ref="U327">IFERROR(INDEX(F327:T327, 1, MATCH(TRUE, ISNUMBER(F327:T327), 0)), "0.0")</f>
        <v>0.99</v>
      </c>
    </row>
    <row r="328" spans="1:21" ht="13" x14ac:dyDescent="0.15">
      <c r="A328" s="14" t="s">
        <v>6360</v>
      </c>
      <c r="B328" s="6" t="s">
        <v>1232</v>
      </c>
      <c r="C328" s="6" t="s">
        <v>731</v>
      </c>
      <c r="D328" s="6" t="s">
        <v>732</v>
      </c>
      <c r="E328" s="6" t="s">
        <v>731</v>
      </c>
      <c r="F328" s="18" t="str">
        <f>IFERROR(VLOOKUP(B328,Invoices!$L$2:$M$413,2,FALSE),"")</f>
        <v/>
      </c>
      <c r="G328" s="18" t="str">
        <f>IFERROR(VLOOKUP(B328,Invoices!$N$2:$O$412,2,FALSE),"")</f>
        <v/>
      </c>
      <c r="H328" s="18" t="str">
        <f>IFERROR(VLOOKUP($B328,Invoices!$P$2:$Q$412,2,FALSE),"")</f>
        <v/>
      </c>
      <c r="I328" s="18" t="str">
        <f>IFERROR(VLOOKUP($B328,Invoices!$R$2:$S$412,2,FALSE),"")</f>
        <v/>
      </c>
      <c r="J328" s="18" t="str">
        <f>IFERROR(VLOOKUP($B328,Invoices!$T$2:$U$412,2,FALSE),"")</f>
        <v/>
      </c>
      <c r="K328" s="18" t="str">
        <f>IFERROR(VLOOKUP($B328,Invoices!$V$2:$W$412,2,FALSE),"")</f>
        <v/>
      </c>
      <c r="L328" s="18" t="str">
        <f>IFERROR(VLOOKUP($B328,Invoices!$X$2:$Y$412,2,FALSE),"")</f>
        <v/>
      </c>
      <c r="M328" s="18" t="str">
        <f>IFERROR(VLOOKUP($B328,Invoices!$Z$2:$AA$412,2,FALSE),"")</f>
        <v/>
      </c>
      <c r="N328" s="18" t="str">
        <f>IFERROR(VLOOKUP($B328,Invoices!$AB$2:$AC$412,2,FALSE),"")</f>
        <v/>
      </c>
      <c r="O328" s="18" t="str">
        <f>IFERROR(VLOOKUP($B328,Invoices!$AD$2:$AE$412,2,FALSE),"")</f>
        <v/>
      </c>
      <c r="P328" s="18" t="str">
        <f>IFERROR(VLOOKUP($B328,Invoices!$AF$2:$AG$412,2,FALSE),"")</f>
        <v/>
      </c>
      <c r="Q328" s="18" t="str">
        <f>IFERROR(VLOOKUP($B328,Invoices!$AH$2:$AI$412,2,FALSE),"")</f>
        <v/>
      </c>
      <c r="R328" s="18" t="str">
        <f>IFERROR(VLOOKUP($B328,Invoices!$AJ$2:$AK$412,2,FALSE),"")</f>
        <v/>
      </c>
      <c r="S328" s="18" t="str">
        <f>IFERROR(VLOOKUP($B328,Invoices!$AL$2:$AM$412,2,FALSE),"")</f>
        <v/>
      </c>
      <c r="T328" s="18" t="str">
        <f>IFERROR(VLOOKUP($B328,Invoices!$AN$2:$AO$412,2,FALSE),"")</f>
        <v/>
      </c>
      <c r="U328" s="18" t="str" cm="1">
        <f t="array" ref="U328">IFERROR(INDEX(F328:T328, 1, MATCH(TRUE, ISNUMBER(F328:T328), 0)), "0.0")</f>
        <v>0.0</v>
      </c>
    </row>
    <row r="329" spans="1:21" ht="13" x14ac:dyDescent="0.15">
      <c r="A329" s="14" t="s">
        <v>6361</v>
      </c>
      <c r="B329" s="6" t="s">
        <v>1233</v>
      </c>
      <c r="C329" s="6" t="s">
        <v>1234</v>
      </c>
      <c r="D329" s="6" t="s">
        <v>1235</v>
      </c>
      <c r="E329" s="6" t="s">
        <v>740</v>
      </c>
      <c r="F329" s="18" t="str">
        <f>IFERROR(VLOOKUP(B329,Invoices!$L$2:$M$413,2,FALSE),"")</f>
        <v/>
      </c>
      <c r="G329" s="18" t="str">
        <f>IFERROR(VLOOKUP(B329,Invoices!$N$2:$O$412,2,FALSE),"")</f>
        <v/>
      </c>
      <c r="H329" s="18" t="str">
        <f>IFERROR(VLOOKUP($B329,Invoices!$P$2:$Q$412,2,FALSE),"")</f>
        <v/>
      </c>
      <c r="I329" s="18" t="str">
        <f>IFERROR(VLOOKUP($B329,Invoices!$R$2:$S$412,2,FALSE),"")</f>
        <v/>
      </c>
      <c r="J329" s="18" t="str">
        <f>IFERROR(VLOOKUP($B329,Invoices!$T$2:$U$412,2,FALSE),"")</f>
        <v/>
      </c>
      <c r="K329" s="18">
        <f>IFERROR(VLOOKUP($B329,Invoices!$V$2:$W$412,2,FALSE),"")</f>
        <v>0.99</v>
      </c>
      <c r="L329" s="18" t="str">
        <f>IFERROR(VLOOKUP($B329,Invoices!$X$2:$Y$412,2,FALSE),"")</f>
        <v/>
      </c>
      <c r="M329" s="18" t="str">
        <f>IFERROR(VLOOKUP($B329,Invoices!$Z$2:$AA$412,2,FALSE),"")</f>
        <v/>
      </c>
      <c r="N329" s="18" t="str">
        <f>IFERROR(VLOOKUP($B329,Invoices!$AB$2:$AC$412,2,FALSE),"")</f>
        <v/>
      </c>
      <c r="O329" s="18" t="str">
        <f>IFERROR(VLOOKUP($B329,Invoices!$AD$2:$AE$412,2,FALSE),"")</f>
        <v/>
      </c>
      <c r="P329" s="18" t="str">
        <f>IFERROR(VLOOKUP($B329,Invoices!$AF$2:$AG$412,2,FALSE),"")</f>
        <v/>
      </c>
      <c r="Q329" s="18" t="str">
        <f>IFERROR(VLOOKUP($B329,Invoices!$AH$2:$AI$412,2,FALSE),"")</f>
        <v/>
      </c>
      <c r="R329" s="18" t="str">
        <f>IFERROR(VLOOKUP($B329,Invoices!$AJ$2:$AK$412,2,FALSE),"")</f>
        <v/>
      </c>
      <c r="S329" s="18" t="str">
        <f>IFERROR(VLOOKUP($B329,Invoices!$AL$2:$AM$412,2,FALSE),"")</f>
        <v/>
      </c>
      <c r="T329" s="18" t="str">
        <f>IFERROR(VLOOKUP($B329,Invoices!$AN$2:$AO$412,2,FALSE),"")</f>
        <v/>
      </c>
      <c r="U329" s="18" cm="1">
        <f t="array" ref="U329">IFERROR(INDEX(F329:T329, 1, MATCH(TRUE, ISNUMBER(F329:T329), 0)), "0.0")</f>
        <v>0.99</v>
      </c>
    </row>
    <row r="330" spans="1:21" ht="13" x14ac:dyDescent="0.15">
      <c r="A330" s="14" t="s">
        <v>6362</v>
      </c>
      <c r="B330" s="6" t="s">
        <v>1236</v>
      </c>
      <c r="C330" s="6" t="s">
        <v>742</v>
      </c>
      <c r="D330" s="6" t="s">
        <v>743</v>
      </c>
      <c r="E330" s="6" t="s">
        <v>744</v>
      </c>
      <c r="F330" s="18">
        <f>IFERROR(VLOOKUP(B330,Invoices!$L$2:$M$413,2,FALSE),"")</f>
        <v>0.99</v>
      </c>
      <c r="G330" s="18" t="str">
        <f>IFERROR(VLOOKUP(B330,Invoices!$N$2:$O$412,2,FALSE),"")</f>
        <v/>
      </c>
      <c r="H330" s="18" t="str">
        <f>IFERROR(VLOOKUP($B330,Invoices!$P$2:$Q$412,2,FALSE),"")</f>
        <v/>
      </c>
      <c r="I330" s="18" t="str">
        <f>IFERROR(VLOOKUP($B330,Invoices!$R$2:$S$412,2,FALSE),"")</f>
        <v/>
      </c>
      <c r="J330" s="18" t="str">
        <f>IFERROR(VLOOKUP($B330,Invoices!$T$2:$U$412,2,FALSE),"")</f>
        <v/>
      </c>
      <c r="K330" s="18" t="str">
        <f>IFERROR(VLOOKUP($B330,Invoices!$V$2:$W$412,2,FALSE),"")</f>
        <v/>
      </c>
      <c r="L330" s="18" t="str">
        <f>IFERROR(VLOOKUP($B330,Invoices!$X$2:$Y$412,2,FALSE),"")</f>
        <v/>
      </c>
      <c r="M330" s="18" t="str">
        <f>IFERROR(VLOOKUP($B330,Invoices!$Z$2:$AA$412,2,FALSE),"")</f>
        <v/>
      </c>
      <c r="N330" s="18" t="str">
        <f>IFERROR(VLOOKUP($B330,Invoices!$AB$2:$AC$412,2,FALSE),"")</f>
        <v/>
      </c>
      <c r="O330" s="18" t="str">
        <f>IFERROR(VLOOKUP($B330,Invoices!$AD$2:$AE$412,2,FALSE),"")</f>
        <v/>
      </c>
      <c r="P330" s="18" t="str">
        <f>IFERROR(VLOOKUP($B330,Invoices!$AF$2:$AG$412,2,FALSE),"")</f>
        <v/>
      </c>
      <c r="Q330" s="18" t="str">
        <f>IFERROR(VLOOKUP($B330,Invoices!$AH$2:$AI$412,2,FALSE),"")</f>
        <v/>
      </c>
      <c r="R330" s="18">
        <f>IFERROR(VLOOKUP($B330,Invoices!$AJ$2:$AK$412,2,FALSE),"")</f>
        <v>0.99</v>
      </c>
      <c r="S330" s="18" t="str">
        <f>IFERROR(VLOOKUP($B330,Invoices!$AL$2:$AM$412,2,FALSE),"")</f>
        <v/>
      </c>
      <c r="T330" s="18" t="str">
        <f>IFERROR(VLOOKUP($B330,Invoices!$AN$2:$AO$412,2,FALSE),"")</f>
        <v/>
      </c>
      <c r="U330" s="18" cm="1">
        <f t="array" ref="U330">IFERROR(INDEX(F330:T330, 1, MATCH(TRUE, ISNUMBER(F330:T330), 0)), "0.0")</f>
        <v>0.99</v>
      </c>
    </row>
    <row r="331" spans="1:21" ht="13" x14ac:dyDescent="0.15">
      <c r="A331" s="14" t="s">
        <v>6363</v>
      </c>
      <c r="B331" s="6" t="s">
        <v>1237</v>
      </c>
      <c r="D331" s="6" t="s">
        <v>1070</v>
      </c>
      <c r="E331" s="6" t="s">
        <v>1071</v>
      </c>
      <c r="F331" s="18">
        <f>IFERROR(VLOOKUP(B331,Invoices!$L$2:$M$413,2,FALSE),"")</f>
        <v>0.99</v>
      </c>
      <c r="G331" s="18" t="str">
        <f>IFERROR(VLOOKUP(B331,Invoices!$N$2:$O$412,2,FALSE),"")</f>
        <v/>
      </c>
      <c r="H331" s="18" t="str">
        <f>IFERROR(VLOOKUP($B331,Invoices!$P$2:$Q$412,2,FALSE),"")</f>
        <v/>
      </c>
      <c r="I331" s="18" t="str">
        <f>IFERROR(VLOOKUP($B331,Invoices!$R$2:$S$412,2,FALSE),"")</f>
        <v/>
      </c>
      <c r="J331" s="18" t="str">
        <f>IFERROR(VLOOKUP($B331,Invoices!$T$2:$U$412,2,FALSE),"")</f>
        <v/>
      </c>
      <c r="K331" s="18" t="str">
        <f>IFERROR(VLOOKUP($B331,Invoices!$V$2:$W$412,2,FALSE),"")</f>
        <v/>
      </c>
      <c r="L331" s="18" t="str">
        <f>IFERROR(VLOOKUP($B331,Invoices!$X$2:$Y$412,2,FALSE),"")</f>
        <v/>
      </c>
      <c r="M331" s="18" t="str">
        <f>IFERROR(VLOOKUP($B331,Invoices!$Z$2:$AA$412,2,FALSE),"")</f>
        <v/>
      </c>
      <c r="N331" s="18">
        <f>IFERROR(VLOOKUP($B331,Invoices!$AB$2:$AC$412,2,FALSE),"")</f>
        <v>0.99</v>
      </c>
      <c r="O331" s="18" t="str">
        <f>IFERROR(VLOOKUP($B331,Invoices!$AD$2:$AE$412,2,FALSE),"")</f>
        <v/>
      </c>
      <c r="P331" s="18" t="str">
        <f>IFERROR(VLOOKUP($B331,Invoices!$AF$2:$AG$412,2,FALSE),"")</f>
        <v/>
      </c>
      <c r="Q331" s="18" t="str">
        <f>IFERROR(VLOOKUP($B331,Invoices!$AH$2:$AI$412,2,FALSE),"")</f>
        <v/>
      </c>
      <c r="R331" s="18" t="str">
        <f>IFERROR(VLOOKUP($B331,Invoices!$AJ$2:$AK$412,2,FALSE),"")</f>
        <v/>
      </c>
      <c r="S331" s="18" t="str">
        <f>IFERROR(VLOOKUP($B331,Invoices!$AL$2:$AM$412,2,FALSE),"")</f>
        <v/>
      </c>
      <c r="T331" s="18" t="str">
        <f>IFERROR(VLOOKUP($B331,Invoices!$AN$2:$AO$412,2,FALSE),"")</f>
        <v/>
      </c>
      <c r="U331" s="18" cm="1">
        <f t="array" ref="U331">IFERROR(INDEX(F331:T331, 1, MATCH(TRUE, ISNUMBER(F331:T331), 0)), "0.0")</f>
        <v>0.99</v>
      </c>
    </row>
    <row r="332" spans="1:21" ht="13" x14ac:dyDescent="0.15">
      <c r="A332" s="14" t="s">
        <v>6364</v>
      </c>
      <c r="B332" s="6" t="s">
        <v>1237</v>
      </c>
      <c r="C332" s="6" t="s">
        <v>1238</v>
      </c>
      <c r="D332" s="6" t="s">
        <v>735</v>
      </c>
      <c r="E332" s="6" t="s">
        <v>736</v>
      </c>
      <c r="F332" s="18">
        <f>IFERROR(VLOOKUP(B332,Invoices!$L$2:$M$413,2,FALSE),"")</f>
        <v>0.99</v>
      </c>
      <c r="G332" s="18" t="str">
        <f>IFERROR(VLOOKUP(B332,Invoices!$N$2:$O$412,2,FALSE),"")</f>
        <v/>
      </c>
      <c r="H332" s="18" t="str">
        <f>IFERROR(VLOOKUP($B332,Invoices!$P$2:$Q$412,2,FALSE),"")</f>
        <v/>
      </c>
      <c r="I332" s="18" t="str">
        <f>IFERROR(VLOOKUP($B332,Invoices!$R$2:$S$412,2,FALSE),"")</f>
        <v/>
      </c>
      <c r="J332" s="18" t="str">
        <f>IFERROR(VLOOKUP($B332,Invoices!$T$2:$U$412,2,FALSE),"")</f>
        <v/>
      </c>
      <c r="K332" s="18" t="str">
        <f>IFERROR(VLOOKUP($B332,Invoices!$V$2:$W$412,2,FALSE),"")</f>
        <v/>
      </c>
      <c r="L332" s="18" t="str">
        <f>IFERROR(VLOOKUP($B332,Invoices!$X$2:$Y$412,2,FALSE),"")</f>
        <v/>
      </c>
      <c r="M332" s="18" t="str">
        <f>IFERROR(VLOOKUP($B332,Invoices!$Z$2:$AA$412,2,FALSE),"")</f>
        <v/>
      </c>
      <c r="N332" s="18">
        <f>IFERROR(VLOOKUP($B332,Invoices!$AB$2:$AC$412,2,FALSE),"")</f>
        <v>0.99</v>
      </c>
      <c r="O332" s="18" t="str">
        <f>IFERROR(VLOOKUP($B332,Invoices!$AD$2:$AE$412,2,FALSE),"")</f>
        <v/>
      </c>
      <c r="P332" s="18" t="str">
        <f>IFERROR(VLOOKUP($B332,Invoices!$AF$2:$AG$412,2,FALSE),"")</f>
        <v/>
      </c>
      <c r="Q332" s="18" t="str">
        <f>IFERROR(VLOOKUP($B332,Invoices!$AH$2:$AI$412,2,FALSE),"")</f>
        <v/>
      </c>
      <c r="R332" s="18" t="str">
        <f>IFERROR(VLOOKUP($B332,Invoices!$AJ$2:$AK$412,2,FALSE),"")</f>
        <v/>
      </c>
      <c r="S332" s="18" t="str">
        <f>IFERROR(VLOOKUP($B332,Invoices!$AL$2:$AM$412,2,FALSE),"")</f>
        <v/>
      </c>
      <c r="T332" s="18" t="str">
        <f>IFERROR(VLOOKUP($B332,Invoices!$AN$2:$AO$412,2,FALSE),"")</f>
        <v/>
      </c>
      <c r="U332" s="18" cm="1">
        <f t="array" ref="U332">IFERROR(INDEX(F332:T332, 1, MATCH(TRUE, ISNUMBER(F332:T332), 0)), "0.0")</f>
        <v>0.99</v>
      </c>
    </row>
    <row r="333" spans="1:21" ht="13" x14ac:dyDescent="0.15">
      <c r="A333" s="14" t="s">
        <v>6365</v>
      </c>
      <c r="B333" s="6" t="s">
        <v>1237</v>
      </c>
      <c r="C333" s="6" t="s">
        <v>1239</v>
      </c>
      <c r="D333" s="6" t="s">
        <v>835</v>
      </c>
      <c r="E333" s="6" t="s">
        <v>566</v>
      </c>
      <c r="F333" s="18">
        <f>IFERROR(VLOOKUP(B333,Invoices!$L$2:$M$413,2,FALSE),"")</f>
        <v>0.99</v>
      </c>
      <c r="G333" s="18" t="str">
        <f>IFERROR(VLOOKUP(B333,Invoices!$N$2:$O$412,2,FALSE),"")</f>
        <v/>
      </c>
      <c r="H333" s="18" t="str">
        <f>IFERROR(VLOOKUP($B333,Invoices!$P$2:$Q$412,2,FALSE),"")</f>
        <v/>
      </c>
      <c r="I333" s="18" t="str">
        <f>IFERROR(VLOOKUP($B333,Invoices!$R$2:$S$412,2,FALSE),"")</f>
        <v/>
      </c>
      <c r="J333" s="18" t="str">
        <f>IFERROR(VLOOKUP($B333,Invoices!$T$2:$U$412,2,FALSE),"")</f>
        <v/>
      </c>
      <c r="K333" s="18" t="str">
        <f>IFERROR(VLOOKUP($B333,Invoices!$V$2:$W$412,2,FALSE),"")</f>
        <v/>
      </c>
      <c r="L333" s="18" t="str">
        <f>IFERROR(VLOOKUP($B333,Invoices!$X$2:$Y$412,2,FALSE),"")</f>
        <v/>
      </c>
      <c r="M333" s="18" t="str">
        <f>IFERROR(VLOOKUP($B333,Invoices!$Z$2:$AA$412,2,FALSE),"")</f>
        <v/>
      </c>
      <c r="N333" s="18">
        <f>IFERROR(VLOOKUP($B333,Invoices!$AB$2:$AC$412,2,FALSE),"")</f>
        <v>0.99</v>
      </c>
      <c r="O333" s="18" t="str">
        <f>IFERROR(VLOOKUP($B333,Invoices!$AD$2:$AE$412,2,FALSE),"")</f>
        <v/>
      </c>
      <c r="P333" s="18" t="str">
        <f>IFERROR(VLOOKUP($B333,Invoices!$AF$2:$AG$412,2,FALSE),"")</f>
        <v/>
      </c>
      <c r="Q333" s="18" t="str">
        <f>IFERROR(VLOOKUP($B333,Invoices!$AH$2:$AI$412,2,FALSE),"")</f>
        <v/>
      </c>
      <c r="R333" s="18" t="str">
        <f>IFERROR(VLOOKUP($B333,Invoices!$AJ$2:$AK$412,2,FALSE),"")</f>
        <v/>
      </c>
      <c r="S333" s="18" t="str">
        <f>IFERROR(VLOOKUP($B333,Invoices!$AL$2:$AM$412,2,FALSE),"")</f>
        <v/>
      </c>
      <c r="T333" s="18" t="str">
        <f>IFERROR(VLOOKUP($B333,Invoices!$AN$2:$AO$412,2,FALSE),"")</f>
        <v/>
      </c>
      <c r="U333" s="18" cm="1">
        <f t="array" ref="U333">IFERROR(INDEX(F333:T333, 1, MATCH(TRUE, ISNUMBER(F333:T333), 0)), "0.0")</f>
        <v>0.99</v>
      </c>
    </row>
    <row r="334" spans="1:21" ht="13" x14ac:dyDescent="0.15">
      <c r="A334" s="14" t="s">
        <v>6366</v>
      </c>
      <c r="B334" s="6" t="s">
        <v>1240</v>
      </c>
      <c r="D334" s="6" t="s">
        <v>1241</v>
      </c>
      <c r="E334" s="6" t="s">
        <v>1242</v>
      </c>
      <c r="F334" s="18" t="str">
        <f>IFERROR(VLOOKUP(B334,Invoices!$L$2:$M$413,2,FALSE),"")</f>
        <v/>
      </c>
      <c r="G334" s="18" t="str">
        <f>IFERROR(VLOOKUP(B334,Invoices!$N$2:$O$412,2,FALSE),"")</f>
        <v/>
      </c>
      <c r="H334" s="18" t="str">
        <f>IFERROR(VLOOKUP($B334,Invoices!$P$2:$Q$412,2,FALSE),"")</f>
        <v/>
      </c>
      <c r="I334" s="18" t="str">
        <f>IFERROR(VLOOKUP($B334,Invoices!$R$2:$S$412,2,FALSE),"")</f>
        <v/>
      </c>
      <c r="J334" s="18" t="str">
        <f>IFERROR(VLOOKUP($B334,Invoices!$T$2:$U$412,2,FALSE),"")</f>
        <v/>
      </c>
      <c r="K334" s="18" t="str">
        <f>IFERROR(VLOOKUP($B334,Invoices!$V$2:$W$412,2,FALSE),"")</f>
        <v/>
      </c>
      <c r="L334" s="18" t="str">
        <f>IFERROR(VLOOKUP($B334,Invoices!$X$2:$Y$412,2,FALSE),"")</f>
        <v/>
      </c>
      <c r="M334" s="18" t="str">
        <f>IFERROR(VLOOKUP($B334,Invoices!$Z$2:$AA$412,2,FALSE),"")</f>
        <v/>
      </c>
      <c r="N334" s="18" t="str">
        <f>IFERROR(VLOOKUP($B334,Invoices!$AB$2:$AC$412,2,FALSE),"")</f>
        <v/>
      </c>
      <c r="O334" s="18" t="str">
        <f>IFERROR(VLOOKUP($B334,Invoices!$AD$2:$AE$412,2,FALSE),"")</f>
        <v/>
      </c>
      <c r="P334" s="18" t="str">
        <f>IFERROR(VLOOKUP($B334,Invoices!$AF$2:$AG$412,2,FALSE),"")</f>
        <v/>
      </c>
      <c r="Q334" s="18" t="str">
        <f>IFERROR(VLOOKUP($B334,Invoices!$AH$2:$AI$412,2,FALSE),"")</f>
        <v/>
      </c>
      <c r="R334" s="18" t="str">
        <f>IFERROR(VLOOKUP($B334,Invoices!$AJ$2:$AK$412,2,FALSE),"")</f>
        <v/>
      </c>
      <c r="S334" s="18" t="str">
        <f>IFERROR(VLOOKUP($B334,Invoices!$AL$2:$AM$412,2,FALSE),"")</f>
        <v/>
      </c>
      <c r="T334" s="18" t="str">
        <f>IFERROR(VLOOKUP($B334,Invoices!$AN$2:$AO$412,2,FALSE),"")</f>
        <v/>
      </c>
      <c r="U334" s="18" t="str" cm="1">
        <f t="array" ref="U334">IFERROR(INDEX(F334:T334, 1, MATCH(TRUE, ISNUMBER(F334:T334), 0)), "0.0")</f>
        <v>0.0</v>
      </c>
    </row>
    <row r="335" spans="1:21" ht="13" x14ac:dyDescent="0.15">
      <c r="A335" s="14" t="s">
        <v>6367</v>
      </c>
      <c r="B335" s="6" t="s">
        <v>1243</v>
      </c>
      <c r="C335" s="6" t="s">
        <v>1244</v>
      </c>
      <c r="D335" s="6" t="s">
        <v>1245</v>
      </c>
      <c r="E335" s="6" t="s">
        <v>1182</v>
      </c>
      <c r="F335" s="18" t="str">
        <f>IFERROR(VLOOKUP(B335,Invoices!$L$2:$M$413,2,FALSE),"")</f>
        <v/>
      </c>
      <c r="G335" s="18" t="str">
        <f>IFERROR(VLOOKUP(B335,Invoices!$N$2:$O$412,2,FALSE),"")</f>
        <v/>
      </c>
      <c r="H335" s="18" t="str">
        <f>IFERROR(VLOOKUP($B335,Invoices!$P$2:$Q$412,2,FALSE),"")</f>
        <v/>
      </c>
      <c r="I335" s="18" t="str">
        <f>IFERROR(VLOOKUP($B335,Invoices!$R$2:$S$412,2,FALSE),"")</f>
        <v/>
      </c>
      <c r="J335" s="18" t="str">
        <f>IFERROR(VLOOKUP($B335,Invoices!$T$2:$U$412,2,FALSE),"")</f>
        <v/>
      </c>
      <c r="K335" s="18">
        <f>IFERROR(VLOOKUP($B335,Invoices!$V$2:$W$412,2,FALSE),"")</f>
        <v>0.99</v>
      </c>
      <c r="L335" s="18" t="str">
        <f>IFERROR(VLOOKUP($B335,Invoices!$X$2:$Y$412,2,FALSE),"")</f>
        <v/>
      </c>
      <c r="M335" s="18" t="str">
        <f>IFERROR(VLOOKUP($B335,Invoices!$Z$2:$AA$412,2,FALSE),"")</f>
        <v/>
      </c>
      <c r="N335" s="18" t="str">
        <f>IFERROR(VLOOKUP($B335,Invoices!$AB$2:$AC$412,2,FALSE),"")</f>
        <v/>
      </c>
      <c r="O335" s="18" t="str">
        <f>IFERROR(VLOOKUP($B335,Invoices!$AD$2:$AE$412,2,FALSE),"")</f>
        <v/>
      </c>
      <c r="P335" s="18" t="str">
        <f>IFERROR(VLOOKUP($B335,Invoices!$AF$2:$AG$412,2,FALSE),"")</f>
        <v/>
      </c>
      <c r="Q335" s="18" t="str">
        <f>IFERROR(VLOOKUP($B335,Invoices!$AH$2:$AI$412,2,FALSE),"")</f>
        <v/>
      </c>
      <c r="R335" s="18" t="str">
        <f>IFERROR(VLOOKUP($B335,Invoices!$AJ$2:$AK$412,2,FALSE),"")</f>
        <v/>
      </c>
      <c r="S335" s="18" t="str">
        <f>IFERROR(VLOOKUP($B335,Invoices!$AL$2:$AM$412,2,FALSE),"")</f>
        <v/>
      </c>
      <c r="T335" s="18" t="str">
        <f>IFERROR(VLOOKUP($B335,Invoices!$AN$2:$AO$412,2,FALSE),"")</f>
        <v/>
      </c>
      <c r="U335" s="18" cm="1">
        <f t="array" ref="U335">IFERROR(INDEX(F335:T335, 1, MATCH(TRUE, ISNUMBER(F335:T335), 0)), "0.0")</f>
        <v>0.99</v>
      </c>
    </row>
    <row r="336" spans="1:21" ht="13" x14ac:dyDescent="0.15">
      <c r="A336" s="14" t="s">
        <v>6368</v>
      </c>
      <c r="B336" s="6" t="s">
        <v>1246</v>
      </c>
      <c r="C336" s="6" t="s">
        <v>1247</v>
      </c>
      <c r="D336" s="6" t="s">
        <v>848</v>
      </c>
      <c r="E336" s="6" t="s">
        <v>744</v>
      </c>
      <c r="F336" s="18">
        <f>IFERROR(VLOOKUP(B336,Invoices!$L$2:$M$413,2,FALSE),"")</f>
        <v>0.99</v>
      </c>
      <c r="G336" s="18" t="str">
        <f>IFERROR(VLOOKUP(B336,Invoices!$N$2:$O$412,2,FALSE),"")</f>
        <v/>
      </c>
      <c r="H336" s="18" t="str">
        <f>IFERROR(VLOOKUP($B336,Invoices!$P$2:$Q$412,2,FALSE),"")</f>
        <v/>
      </c>
      <c r="I336" s="18" t="str">
        <f>IFERROR(VLOOKUP($B336,Invoices!$R$2:$S$412,2,FALSE),"")</f>
        <v/>
      </c>
      <c r="J336" s="18" t="str">
        <f>IFERROR(VLOOKUP($B336,Invoices!$T$2:$U$412,2,FALSE),"")</f>
        <v/>
      </c>
      <c r="K336" s="18" t="str">
        <f>IFERROR(VLOOKUP($B336,Invoices!$V$2:$W$412,2,FALSE),"")</f>
        <v/>
      </c>
      <c r="L336" s="18" t="str">
        <f>IFERROR(VLOOKUP($B336,Invoices!$X$2:$Y$412,2,FALSE),"")</f>
        <v/>
      </c>
      <c r="M336" s="18" t="str">
        <f>IFERROR(VLOOKUP($B336,Invoices!$Z$2:$AA$412,2,FALSE),"")</f>
        <v/>
      </c>
      <c r="N336" s="18" t="str">
        <f>IFERROR(VLOOKUP($B336,Invoices!$AB$2:$AC$412,2,FALSE),"")</f>
        <v/>
      </c>
      <c r="O336" s="18" t="str">
        <f>IFERROR(VLOOKUP($B336,Invoices!$AD$2:$AE$412,2,FALSE),"")</f>
        <v/>
      </c>
      <c r="P336" s="18" t="str">
        <f>IFERROR(VLOOKUP($B336,Invoices!$AF$2:$AG$412,2,FALSE),"")</f>
        <v/>
      </c>
      <c r="Q336" s="18" t="str">
        <f>IFERROR(VLOOKUP($B336,Invoices!$AH$2:$AI$412,2,FALSE),"")</f>
        <v/>
      </c>
      <c r="R336" s="18" t="str">
        <f>IFERROR(VLOOKUP($B336,Invoices!$AJ$2:$AK$412,2,FALSE),"")</f>
        <v/>
      </c>
      <c r="S336" s="18" t="str">
        <f>IFERROR(VLOOKUP($B336,Invoices!$AL$2:$AM$412,2,FALSE),"")</f>
        <v/>
      </c>
      <c r="T336" s="18" t="str">
        <f>IFERROR(VLOOKUP($B336,Invoices!$AN$2:$AO$412,2,FALSE),"")</f>
        <v/>
      </c>
      <c r="U336" s="18" cm="1">
        <f t="array" ref="U336">IFERROR(INDEX(F336:T336, 1, MATCH(TRUE, ISNUMBER(F336:T336), 0)), "0.0")</f>
        <v>0.99</v>
      </c>
    </row>
    <row r="337" spans="1:21" ht="13" x14ac:dyDescent="0.15">
      <c r="A337" s="14" t="s">
        <v>6369</v>
      </c>
      <c r="B337" s="6" t="s">
        <v>1248</v>
      </c>
      <c r="C337" s="6" t="s">
        <v>1249</v>
      </c>
      <c r="D337" s="6" t="s">
        <v>1250</v>
      </c>
      <c r="E337" s="6" t="s">
        <v>1251</v>
      </c>
      <c r="F337" s="18" t="str">
        <f>IFERROR(VLOOKUP(B337,Invoices!$L$2:$M$413,2,FALSE),"")</f>
        <v/>
      </c>
      <c r="G337" s="18" t="str">
        <f>IFERROR(VLOOKUP(B337,Invoices!$N$2:$O$412,2,FALSE),"")</f>
        <v/>
      </c>
      <c r="H337" s="18" t="str">
        <f>IFERROR(VLOOKUP($B337,Invoices!$P$2:$Q$412,2,FALSE),"")</f>
        <v/>
      </c>
      <c r="I337" s="18" t="str">
        <f>IFERROR(VLOOKUP($B337,Invoices!$R$2:$S$412,2,FALSE),"")</f>
        <v/>
      </c>
      <c r="J337" s="18" t="str">
        <f>IFERROR(VLOOKUP($B337,Invoices!$T$2:$U$412,2,FALSE),"")</f>
        <v/>
      </c>
      <c r="K337" s="18" t="str">
        <f>IFERROR(VLOOKUP($B337,Invoices!$V$2:$W$412,2,FALSE),"")</f>
        <v/>
      </c>
      <c r="L337" s="18" t="str">
        <f>IFERROR(VLOOKUP($B337,Invoices!$X$2:$Y$412,2,FALSE),"")</f>
        <v/>
      </c>
      <c r="M337" s="18" t="str">
        <f>IFERROR(VLOOKUP($B337,Invoices!$Z$2:$AA$412,2,FALSE),"")</f>
        <v/>
      </c>
      <c r="N337" s="18" t="str">
        <f>IFERROR(VLOOKUP($B337,Invoices!$AB$2:$AC$412,2,FALSE),"")</f>
        <v/>
      </c>
      <c r="O337" s="18" t="str">
        <f>IFERROR(VLOOKUP($B337,Invoices!$AD$2:$AE$412,2,FALSE),"")</f>
        <v/>
      </c>
      <c r="P337" s="18" t="str">
        <f>IFERROR(VLOOKUP($B337,Invoices!$AF$2:$AG$412,2,FALSE),"")</f>
        <v/>
      </c>
      <c r="Q337" s="18" t="str">
        <f>IFERROR(VLOOKUP($B337,Invoices!$AH$2:$AI$412,2,FALSE),"")</f>
        <v/>
      </c>
      <c r="R337" s="18" t="str">
        <f>IFERROR(VLOOKUP($B337,Invoices!$AJ$2:$AK$412,2,FALSE),"")</f>
        <v/>
      </c>
      <c r="S337" s="18" t="str">
        <f>IFERROR(VLOOKUP($B337,Invoices!$AL$2:$AM$412,2,FALSE),"")</f>
        <v/>
      </c>
      <c r="T337" s="18" t="str">
        <f>IFERROR(VLOOKUP($B337,Invoices!$AN$2:$AO$412,2,FALSE),"")</f>
        <v/>
      </c>
      <c r="U337" s="18" t="str" cm="1">
        <f t="array" ref="U337">IFERROR(INDEX(F337:T337, 1, MATCH(TRUE, ISNUMBER(F337:T337), 0)), "0.0")</f>
        <v>0.0</v>
      </c>
    </row>
    <row r="338" spans="1:21" ht="13" x14ac:dyDescent="0.15">
      <c r="A338" s="14" t="s">
        <v>6370</v>
      </c>
      <c r="B338" s="6" t="s">
        <v>1252</v>
      </c>
      <c r="C338" s="6" t="s">
        <v>742</v>
      </c>
      <c r="D338" s="6" t="s">
        <v>717</v>
      </c>
      <c r="E338" s="6" t="s">
        <v>716</v>
      </c>
      <c r="F338" s="18">
        <f>IFERROR(VLOOKUP(B338,Invoices!$L$2:$M$413,2,FALSE),"")</f>
        <v>0.99</v>
      </c>
      <c r="G338" s="18">
        <f>IFERROR(VLOOKUP(B338,Invoices!$N$2:$O$412,2,FALSE),"")</f>
        <v>0.99</v>
      </c>
      <c r="H338" s="18" t="str">
        <f>IFERROR(VLOOKUP($B338,Invoices!$P$2:$Q$412,2,FALSE),"")</f>
        <v/>
      </c>
      <c r="I338" s="18" t="str">
        <f>IFERROR(VLOOKUP($B338,Invoices!$R$2:$S$412,2,FALSE),"")</f>
        <v/>
      </c>
      <c r="J338" s="18" t="str">
        <f>IFERROR(VLOOKUP($B338,Invoices!$T$2:$U$412,2,FALSE),"")</f>
        <v/>
      </c>
      <c r="K338" s="18" t="str">
        <f>IFERROR(VLOOKUP($B338,Invoices!$V$2:$W$412,2,FALSE),"")</f>
        <v/>
      </c>
      <c r="L338" s="18" t="str">
        <f>IFERROR(VLOOKUP($B338,Invoices!$X$2:$Y$412,2,FALSE),"")</f>
        <v/>
      </c>
      <c r="M338" s="18" t="str">
        <f>IFERROR(VLOOKUP($B338,Invoices!$Z$2:$AA$412,2,FALSE),"")</f>
        <v/>
      </c>
      <c r="N338" s="18" t="str">
        <f>IFERROR(VLOOKUP($B338,Invoices!$AB$2:$AC$412,2,FALSE),"")</f>
        <v/>
      </c>
      <c r="O338" s="18" t="str">
        <f>IFERROR(VLOOKUP($B338,Invoices!$AD$2:$AE$412,2,FALSE),"")</f>
        <v/>
      </c>
      <c r="P338" s="18" t="str">
        <f>IFERROR(VLOOKUP($B338,Invoices!$AF$2:$AG$412,2,FALSE),"")</f>
        <v/>
      </c>
      <c r="Q338" s="18" t="str">
        <f>IFERROR(VLOOKUP($B338,Invoices!$AH$2:$AI$412,2,FALSE),"")</f>
        <v/>
      </c>
      <c r="R338" s="18" t="str">
        <f>IFERROR(VLOOKUP($B338,Invoices!$AJ$2:$AK$412,2,FALSE),"")</f>
        <v/>
      </c>
      <c r="S338" s="18" t="str">
        <f>IFERROR(VLOOKUP($B338,Invoices!$AL$2:$AM$412,2,FALSE),"")</f>
        <v/>
      </c>
      <c r="T338" s="18" t="str">
        <f>IFERROR(VLOOKUP($B338,Invoices!$AN$2:$AO$412,2,FALSE),"")</f>
        <v/>
      </c>
      <c r="U338" s="18" cm="1">
        <f t="array" ref="U338">IFERROR(INDEX(F338:T338, 1, MATCH(TRUE, ISNUMBER(F338:T338), 0)), "0.0")</f>
        <v>0.99</v>
      </c>
    </row>
    <row r="339" spans="1:21" ht="13" x14ac:dyDescent="0.15">
      <c r="A339" s="14" t="s">
        <v>6371</v>
      </c>
      <c r="B339" s="6" t="s">
        <v>1253</v>
      </c>
      <c r="C339" s="6" t="s">
        <v>724</v>
      </c>
      <c r="D339" s="6" t="s">
        <v>725</v>
      </c>
      <c r="E339" s="6" t="s">
        <v>726</v>
      </c>
      <c r="F339" s="18" t="str">
        <f>IFERROR(VLOOKUP(B339,Invoices!$L$2:$M$413,2,FALSE),"")</f>
        <v/>
      </c>
      <c r="G339" s="18" t="str">
        <f>IFERROR(VLOOKUP(B339,Invoices!$N$2:$O$412,2,FALSE),"")</f>
        <v/>
      </c>
      <c r="H339" s="18" t="str">
        <f>IFERROR(VLOOKUP($B339,Invoices!$P$2:$Q$412,2,FALSE),"")</f>
        <v/>
      </c>
      <c r="I339" s="18" t="str">
        <f>IFERROR(VLOOKUP($B339,Invoices!$R$2:$S$412,2,FALSE),"")</f>
        <v/>
      </c>
      <c r="J339" s="18" t="str">
        <f>IFERROR(VLOOKUP($B339,Invoices!$T$2:$U$412,2,FALSE),"")</f>
        <v/>
      </c>
      <c r="K339" s="18" t="str">
        <f>IFERROR(VLOOKUP($B339,Invoices!$V$2:$W$412,2,FALSE),"")</f>
        <v/>
      </c>
      <c r="L339" s="18" t="str">
        <f>IFERROR(VLOOKUP($B339,Invoices!$X$2:$Y$412,2,FALSE),"")</f>
        <v/>
      </c>
      <c r="M339" s="18" t="str">
        <f>IFERROR(VLOOKUP($B339,Invoices!$Z$2:$AA$412,2,FALSE),"")</f>
        <v/>
      </c>
      <c r="N339" s="18" t="str">
        <f>IFERROR(VLOOKUP($B339,Invoices!$AB$2:$AC$412,2,FALSE),"")</f>
        <v/>
      </c>
      <c r="O339" s="18" t="str">
        <f>IFERROR(VLOOKUP($B339,Invoices!$AD$2:$AE$412,2,FALSE),"")</f>
        <v/>
      </c>
      <c r="P339" s="18" t="str">
        <f>IFERROR(VLOOKUP($B339,Invoices!$AF$2:$AG$412,2,FALSE),"")</f>
        <v/>
      </c>
      <c r="Q339" s="18" t="str">
        <f>IFERROR(VLOOKUP($B339,Invoices!$AH$2:$AI$412,2,FALSE),"")</f>
        <v/>
      </c>
      <c r="R339" s="18" t="str">
        <f>IFERROR(VLOOKUP($B339,Invoices!$AJ$2:$AK$412,2,FALSE),"")</f>
        <v/>
      </c>
      <c r="S339" s="18" t="str">
        <f>IFERROR(VLOOKUP($B339,Invoices!$AL$2:$AM$412,2,FALSE),"")</f>
        <v/>
      </c>
      <c r="T339" s="18" t="str">
        <f>IFERROR(VLOOKUP($B339,Invoices!$AN$2:$AO$412,2,FALSE),"")</f>
        <v/>
      </c>
      <c r="U339" s="18" t="str" cm="1">
        <f t="array" ref="U339">IFERROR(INDEX(F339:T339, 1, MATCH(TRUE, ISNUMBER(F339:T339), 0)), "0.0")</f>
        <v>0.0</v>
      </c>
    </row>
    <row r="340" spans="1:21" ht="13" x14ac:dyDescent="0.15">
      <c r="A340" s="14" t="s">
        <v>6372</v>
      </c>
      <c r="B340" s="6" t="s">
        <v>1254</v>
      </c>
      <c r="D340" s="6" t="s">
        <v>672</v>
      </c>
      <c r="E340" s="6" t="s">
        <v>673</v>
      </c>
      <c r="F340" s="18" t="str">
        <f>IFERROR(VLOOKUP(B340,Invoices!$L$2:$M$413,2,FALSE),"")</f>
        <v/>
      </c>
      <c r="G340" s="18" t="str">
        <f>IFERROR(VLOOKUP(B340,Invoices!$N$2:$O$412,2,FALSE),"")</f>
        <v/>
      </c>
      <c r="H340" s="18" t="str">
        <f>IFERROR(VLOOKUP($B340,Invoices!$P$2:$Q$412,2,FALSE),"")</f>
        <v/>
      </c>
      <c r="I340" s="18" t="str">
        <f>IFERROR(VLOOKUP($B340,Invoices!$R$2:$S$412,2,FALSE),"")</f>
        <v/>
      </c>
      <c r="J340" s="18" t="str">
        <f>IFERROR(VLOOKUP($B340,Invoices!$T$2:$U$412,2,FALSE),"")</f>
        <v/>
      </c>
      <c r="K340" s="18" t="str">
        <f>IFERROR(VLOOKUP($B340,Invoices!$V$2:$W$412,2,FALSE),"")</f>
        <v/>
      </c>
      <c r="L340" s="18" t="str">
        <f>IFERROR(VLOOKUP($B340,Invoices!$X$2:$Y$412,2,FALSE),"")</f>
        <v/>
      </c>
      <c r="M340" s="18" t="str">
        <f>IFERROR(VLOOKUP($B340,Invoices!$Z$2:$AA$412,2,FALSE),"")</f>
        <v/>
      </c>
      <c r="N340" s="18" t="str">
        <f>IFERROR(VLOOKUP($B340,Invoices!$AB$2:$AC$412,2,FALSE),"")</f>
        <v/>
      </c>
      <c r="O340" s="18" t="str">
        <f>IFERROR(VLOOKUP($B340,Invoices!$AD$2:$AE$412,2,FALSE),"")</f>
        <v/>
      </c>
      <c r="P340" s="18" t="str">
        <f>IFERROR(VLOOKUP($B340,Invoices!$AF$2:$AG$412,2,FALSE),"")</f>
        <v/>
      </c>
      <c r="Q340" s="18" t="str">
        <f>IFERROR(VLOOKUP($B340,Invoices!$AH$2:$AI$412,2,FALSE),"")</f>
        <v/>
      </c>
      <c r="R340" s="18" t="str">
        <f>IFERROR(VLOOKUP($B340,Invoices!$AJ$2:$AK$412,2,FALSE),"")</f>
        <v/>
      </c>
      <c r="S340" s="18" t="str">
        <f>IFERROR(VLOOKUP($B340,Invoices!$AL$2:$AM$412,2,FALSE),"")</f>
        <v/>
      </c>
      <c r="T340" s="18" t="str">
        <f>IFERROR(VLOOKUP($B340,Invoices!$AN$2:$AO$412,2,FALSE),"")</f>
        <v/>
      </c>
      <c r="U340" s="18" t="str" cm="1">
        <f t="array" ref="U340">IFERROR(INDEX(F340:T340, 1, MATCH(TRUE, ISNUMBER(F340:T340), 0)), "0.0")</f>
        <v>0.0</v>
      </c>
    </row>
    <row r="341" spans="1:21" ht="13" x14ac:dyDescent="0.15">
      <c r="A341" s="14" t="s">
        <v>6373</v>
      </c>
      <c r="B341" s="6" t="s">
        <v>1255</v>
      </c>
      <c r="D341" s="6" t="s">
        <v>1256</v>
      </c>
      <c r="E341" s="6" t="s">
        <v>1257</v>
      </c>
      <c r="F341" s="18">
        <f>IFERROR(VLOOKUP(B341,Invoices!$L$2:$M$413,2,FALSE),"")</f>
        <v>0.99</v>
      </c>
      <c r="G341" s="18" t="str">
        <f>IFERROR(VLOOKUP(B341,Invoices!$N$2:$O$412,2,FALSE),"")</f>
        <v/>
      </c>
      <c r="H341" s="18" t="str">
        <f>IFERROR(VLOOKUP($B341,Invoices!$P$2:$Q$412,2,FALSE),"")</f>
        <v/>
      </c>
      <c r="I341" s="18" t="str">
        <f>IFERROR(VLOOKUP($B341,Invoices!$R$2:$S$412,2,FALSE),"")</f>
        <v/>
      </c>
      <c r="J341" s="18" t="str">
        <f>IFERROR(VLOOKUP($B341,Invoices!$T$2:$U$412,2,FALSE),"")</f>
        <v/>
      </c>
      <c r="K341" s="18" t="str">
        <f>IFERROR(VLOOKUP($B341,Invoices!$V$2:$W$412,2,FALSE),"")</f>
        <v/>
      </c>
      <c r="L341" s="18" t="str">
        <f>IFERROR(VLOOKUP($B341,Invoices!$X$2:$Y$412,2,FALSE),"")</f>
        <v/>
      </c>
      <c r="M341" s="18" t="str">
        <f>IFERROR(VLOOKUP($B341,Invoices!$Z$2:$AA$412,2,FALSE),"")</f>
        <v/>
      </c>
      <c r="N341" s="18" t="str">
        <f>IFERROR(VLOOKUP($B341,Invoices!$AB$2:$AC$412,2,FALSE),"")</f>
        <v/>
      </c>
      <c r="O341" s="18" t="str">
        <f>IFERROR(VLOOKUP($B341,Invoices!$AD$2:$AE$412,2,FALSE),"")</f>
        <v/>
      </c>
      <c r="P341" s="18" t="str">
        <f>IFERROR(VLOOKUP($B341,Invoices!$AF$2:$AG$412,2,FALSE),"")</f>
        <v/>
      </c>
      <c r="Q341" s="18" t="str">
        <f>IFERROR(VLOOKUP($B341,Invoices!$AH$2:$AI$412,2,FALSE),"")</f>
        <v/>
      </c>
      <c r="R341" s="18" t="str">
        <f>IFERROR(VLOOKUP($B341,Invoices!$AJ$2:$AK$412,2,FALSE),"")</f>
        <v/>
      </c>
      <c r="S341" s="18" t="str">
        <f>IFERROR(VLOOKUP($B341,Invoices!$AL$2:$AM$412,2,FALSE),"")</f>
        <v/>
      </c>
      <c r="T341" s="18" t="str">
        <f>IFERROR(VLOOKUP($B341,Invoices!$AN$2:$AO$412,2,FALSE),"")</f>
        <v/>
      </c>
      <c r="U341" s="18" cm="1">
        <f t="array" ref="U341">IFERROR(INDEX(F341:T341, 1, MATCH(TRUE, ISNUMBER(F341:T341), 0)), "0.0")</f>
        <v>0.99</v>
      </c>
    </row>
    <row r="342" spans="1:21" ht="13" x14ac:dyDescent="0.15">
      <c r="A342" s="14" t="s">
        <v>6374</v>
      </c>
      <c r="B342" s="6" t="s">
        <v>1258</v>
      </c>
      <c r="C342" s="6" t="s">
        <v>760</v>
      </c>
      <c r="D342" s="6" t="s">
        <v>684</v>
      </c>
      <c r="E342" s="6" t="s">
        <v>685</v>
      </c>
      <c r="F342" s="18" t="str">
        <f>IFERROR(VLOOKUP(B342,Invoices!$L$2:$M$413,2,FALSE),"")</f>
        <v/>
      </c>
      <c r="G342" s="18" t="str">
        <f>IFERROR(VLOOKUP(B342,Invoices!$N$2:$O$412,2,FALSE),"")</f>
        <v/>
      </c>
      <c r="H342" s="18" t="str">
        <f>IFERROR(VLOOKUP($B342,Invoices!$P$2:$Q$412,2,FALSE),"")</f>
        <v/>
      </c>
      <c r="I342" s="18" t="str">
        <f>IFERROR(VLOOKUP($B342,Invoices!$R$2:$S$412,2,FALSE),"")</f>
        <v/>
      </c>
      <c r="J342" s="18" t="str">
        <f>IFERROR(VLOOKUP($B342,Invoices!$T$2:$U$412,2,FALSE),"")</f>
        <v/>
      </c>
      <c r="K342" s="18" t="str">
        <f>IFERROR(VLOOKUP($B342,Invoices!$V$2:$W$412,2,FALSE),"")</f>
        <v/>
      </c>
      <c r="L342" s="18" t="str">
        <f>IFERROR(VLOOKUP($B342,Invoices!$X$2:$Y$412,2,FALSE),"")</f>
        <v/>
      </c>
      <c r="M342" s="18" t="str">
        <f>IFERROR(VLOOKUP($B342,Invoices!$Z$2:$AA$412,2,FALSE),"")</f>
        <v/>
      </c>
      <c r="N342" s="18" t="str">
        <f>IFERROR(VLOOKUP($B342,Invoices!$AB$2:$AC$412,2,FALSE),"")</f>
        <v/>
      </c>
      <c r="O342" s="18" t="str">
        <f>IFERROR(VLOOKUP($B342,Invoices!$AD$2:$AE$412,2,FALSE),"")</f>
        <v/>
      </c>
      <c r="P342" s="18" t="str">
        <f>IFERROR(VLOOKUP($B342,Invoices!$AF$2:$AG$412,2,FALSE),"")</f>
        <v/>
      </c>
      <c r="Q342" s="18" t="str">
        <f>IFERROR(VLOOKUP($B342,Invoices!$AH$2:$AI$412,2,FALSE),"")</f>
        <v/>
      </c>
      <c r="R342" s="18" t="str">
        <f>IFERROR(VLOOKUP($B342,Invoices!$AJ$2:$AK$412,2,FALSE),"")</f>
        <v/>
      </c>
      <c r="S342" s="18" t="str">
        <f>IFERROR(VLOOKUP($B342,Invoices!$AL$2:$AM$412,2,FALSE),"")</f>
        <v/>
      </c>
      <c r="T342" s="18" t="str">
        <f>IFERROR(VLOOKUP($B342,Invoices!$AN$2:$AO$412,2,FALSE),"")</f>
        <v/>
      </c>
      <c r="U342" s="18" t="str" cm="1">
        <f t="array" ref="U342">IFERROR(INDEX(F342:T342, 1, MATCH(TRUE, ISNUMBER(F342:T342), 0)), "0.0")</f>
        <v>0.0</v>
      </c>
    </row>
    <row r="343" spans="1:21" ht="13" x14ac:dyDescent="0.15">
      <c r="A343" s="14" t="s">
        <v>6375</v>
      </c>
      <c r="B343" s="6" t="s">
        <v>1259</v>
      </c>
      <c r="C343" s="6" t="s">
        <v>1260</v>
      </c>
      <c r="D343" s="6" t="s">
        <v>1261</v>
      </c>
      <c r="E343" s="6" t="s">
        <v>912</v>
      </c>
      <c r="F343" s="18" t="str">
        <f>IFERROR(VLOOKUP(B343,Invoices!$L$2:$M$413,2,FALSE),"")</f>
        <v/>
      </c>
      <c r="G343" s="18" t="str">
        <f>IFERROR(VLOOKUP(B343,Invoices!$N$2:$O$412,2,FALSE),"")</f>
        <v/>
      </c>
      <c r="H343" s="18" t="str">
        <f>IFERROR(VLOOKUP($B343,Invoices!$P$2:$Q$412,2,FALSE),"")</f>
        <v/>
      </c>
      <c r="I343" s="18" t="str">
        <f>IFERROR(VLOOKUP($B343,Invoices!$R$2:$S$412,2,FALSE),"")</f>
        <v/>
      </c>
      <c r="J343" s="18" t="str">
        <f>IFERROR(VLOOKUP($B343,Invoices!$T$2:$U$412,2,FALSE),"")</f>
        <v/>
      </c>
      <c r="K343" s="18" t="str">
        <f>IFERROR(VLOOKUP($B343,Invoices!$V$2:$W$412,2,FALSE),"")</f>
        <v/>
      </c>
      <c r="L343" s="18" t="str">
        <f>IFERROR(VLOOKUP($B343,Invoices!$X$2:$Y$412,2,FALSE),"")</f>
        <v/>
      </c>
      <c r="M343" s="18" t="str">
        <f>IFERROR(VLOOKUP($B343,Invoices!$Z$2:$AA$412,2,FALSE),"")</f>
        <v/>
      </c>
      <c r="N343" s="18" t="str">
        <f>IFERROR(VLOOKUP($B343,Invoices!$AB$2:$AC$412,2,FALSE),"")</f>
        <v/>
      </c>
      <c r="O343" s="18" t="str">
        <f>IFERROR(VLOOKUP($B343,Invoices!$AD$2:$AE$412,2,FALSE),"")</f>
        <v/>
      </c>
      <c r="P343" s="18" t="str">
        <f>IFERROR(VLOOKUP($B343,Invoices!$AF$2:$AG$412,2,FALSE),"")</f>
        <v/>
      </c>
      <c r="Q343" s="18" t="str">
        <f>IFERROR(VLOOKUP($B343,Invoices!$AH$2:$AI$412,2,FALSE),"")</f>
        <v/>
      </c>
      <c r="R343" s="18" t="str">
        <f>IFERROR(VLOOKUP($B343,Invoices!$AJ$2:$AK$412,2,FALSE),"")</f>
        <v/>
      </c>
      <c r="S343" s="18" t="str">
        <f>IFERROR(VLOOKUP($B343,Invoices!$AL$2:$AM$412,2,FALSE),"")</f>
        <v/>
      </c>
      <c r="T343" s="18" t="str">
        <f>IFERROR(VLOOKUP($B343,Invoices!$AN$2:$AO$412,2,FALSE),"")</f>
        <v/>
      </c>
      <c r="U343" s="18" t="str" cm="1">
        <f t="array" ref="U343">IFERROR(INDEX(F343:T343, 1, MATCH(TRUE, ISNUMBER(F343:T343), 0)), "0.0")</f>
        <v>0.0</v>
      </c>
    </row>
    <row r="344" spans="1:21" ht="13" x14ac:dyDescent="0.15">
      <c r="A344" s="14" t="s">
        <v>6376</v>
      </c>
      <c r="B344" s="6" t="s">
        <v>1262</v>
      </c>
      <c r="D344" s="6" t="s">
        <v>1070</v>
      </c>
      <c r="E344" s="6" t="s">
        <v>1071</v>
      </c>
      <c r="F344" s="18" t="str">
        <f>IFERROR(VLOOKUP(B344,Invoices!$L$2:$M$413,2,FALSE),"")</f>
        <v/>
      </c>
      <c r="G344" s="18" t="str">
        <f>IFERROR(VLOOKUP(B344,Invoices!$N$2:$O$412,2,FALSE),"")</f>
        <v/>
      </c>
      <c r="H344" s="18" t="str">
        <f>IFERROR(VLOOKUP($B344,Invoices!$P$2:$Q$412,2,FALSE),"")</f>
        <v/>
      </c>
      <c r="I344" s="18" t="str">
        <f>IFERROR(VLOOKUP($B344,Invoices!$R$2:$S$412,2,FALSE),"")</f>
        <v/>
      </c>
      <c r="J344" s="18" t="str">
        <f>IFERROR(VLOOKUP($B344,Invoices!$T$2:$U$412,2,FALSE),"")</f>
        <v/>
      </c>
      <c r="K344" s="18">
        <f>IFERROR(VLOOKUP($B344,Invoices!$V$2:$W$412,2,FALSE),"")</f>
        <v>0.99</v>
      </c>
      <c r="L344" s="18" t="str">
        <f>IFERROR(VLOOKUP($B344,Invoices!$X$2:$Y$412,2,FALSE),"")</f>
        <v/>
      </c>
      <c r="M344" s="18" t="str">
        <f>IFERROR(VLOOKUP($B344,Invoices!$Z$2:$AA$412,2,FALSE),"")</f>
        <v/>
      </c>
      <c r="N344" s="18" t="str">
        <f>IFERROR(VLOOKUP($B344,Invoices!$AB$2:$AC$412,2,FALSE),"")</f>
        <v/>
      </c>
      <c r="O344" s="18" t="str">
        <f>IFERROR(VLOOKUP($B344,Invoices!$AD$2:$AE$412,2,FALSE),"")</f>
        <v/>
      </c>
      <c r="P344" s="18" t="str">
        <f>IFERROR(VLOOKUP($B344,Invoices!$AF$2:$AG$412,2,FALSE),"")</f>
        <v/>
      </c>
      <c r="Q344" s="18" t="str">
        <f>IFERROR(VLOOKUP($B344,Invoices!$AH$2:$AI$412,2,FALSE),"")</f>
        <v/>
      </c>
      <c r="R344" s="18" t="str">
        <f>IFERROR(VLOOKUP($B344,Invoices!$AJ$2:$AK$412,2,FALSE),"")</f>
        <v/>
      </c>
      <c r="S344" s="18" t="str">
        <f>IFERROR(VLOOKUP($B344,Invoices!$AL$2:$AM$412,2,FALSE),"")</f>
        <v/>
      </c>
      <c r="T344" s="18" t="str">
        <f>IFERROR(VLOOKUP($B344,Invoices!$AN$2:$AO$412,2,FALSE),"")</f>
        <v/>
      </c>
      <c r="U344" s="18" cm="1">
        <f t="array" ref="U344">IFERROR(INDEX(F344:T344, 1, MATCH(TRUE, ISNUMBER(F344:T344), 0)), "0.0")</f>
        <v>0.99</v>
      </c>
    </row>
    <row r="345" spans="1:21" ht="13" x14ac:dyDescent="0.15">
      <c r="A345" s="14" t="s">
        <v>6377</v>
      </c>
      <c r="B345" s="6" t="s">
        <v>1263</v>
      </c>
      <c r="C345" s="6" t="s">
        <v>1264</v>
      </c>
      <c r="D345" s="6" t="s">
        <v>1265</v>
      </c>
      <c r="E345" s="6" t="s">
        <v>630</v>
      </c>
      <c r="F345" s="18" t="str">
        <f>IFERROR(VLOOKUP(B345,Invoices!$L$2:$M$413,2,FALSE),"")</f>
        <v/>
      </c>
      <c r="G345" s="18" t="str">
        <f>IFERROR(VLOOKUP(B345,Invoices!$N$2:$O$412,2,FALSE),"")</f>
        <v/>
      </c>
      <c r="H345" s="18" t="str">
        <f>IFERROR(VLOOKUP($B345,Invoices!$P$2:$Q$412,2,FALSE),"")</f>
        <v/>
      </c>
      <c r="I345" s="18" t="str">
        <f>IFERROR(VLOOKUP($B345,Invoices!$R$2:$S$412,2,FALSE),"")</f>
        <v/>
      </c>
      <c r="J345" s="18">
        <f>IFERROR(VLOOKUP($B345,Invoices!$T$2:$U$412,2,FALSE),"")</f>
        <v>0.99</v>
      </c>
      <c r="K345" s="18" t="str">
        <f>IFERROR(VLOOKUP($B345,Invoices!$V$2:$W$412,2,FALSE),"")</f>
        <v/>
      </c>
      <c r="L345" s="18" t="str">
        <f>IFERROR(VLOOKUP($B345,Invoices!$X$2:$Y$412,2,FALSE),"")</f>
        <v/>
      </c>
      <c r="M345" s="18" t="str">
        <f>IFERROR(VLOOKUP($B345,Invoices!$Z$2:$AA$412,2,FALSE),"")</f>
        <v/>
      </c>
      <c r="N345" s="18" t="str">
        <f>IFERROR(VLOOKUP($B345,Invoices!$AB$2:$AC$412,2,FALSE),"")</f>
        <v/>
      </c>
      <c r="O345" s="18" t="str">
        <f>IFERROR(VLOOKUP($B345,Invoices!$AD$2:$AE$412,2,FALSE),"")</f>
        <v/>
      </c>
      <c r="P345" s="18" t="str">
        <f>IFERROR(VLOOKUP($B345,Invoices!$AF$2:$AG$412,2,FALSE),"")</f>
        <v/>
      </c>
      <c r="Q345" s="18" t="str">
        <f>IFERROR(VLOOKUP($B345,Invoices!$AH$2:$AI$412,2,FALSE),"")</f>
        <v/>
      </c>
      <c r="R345" s="18" t="str">
        <f>IFERROR(VLOOKUP($B345,Invoices!$AJ$2:$AK$412,2,FALSE),"")</f>
        <v/>
      </c>
      <c r="S345" s="18" t="str">
        <f>IFERROR(VLOOKUP($B345,Invoices!$AL$2:$AM$412,2,FALSE),"")</f>
        <v/>
      </c>
      <c r="T345" s="18" t="str">
        <f>IFERROR(VLOOKUP($B345,Invoices!$AN$2:$AO$412,2,FALSE),"")</f>
        <v/>
      </c>
      <c r="U345" s="18" cm="1">
        <f t="array" ref="U345">IFERROR(INDEX(F345:T345, 1, MATCH(TRUE, ISNUMBER(F345:T345), 0)), "0.0")</f>
        <v>0.99</v>
      </c>
    </row>
    <row r="346" spans="1:21" ht="13" x14ac:dyDescent="0.15">
      <c r="A346" s="14" t="s">
        <v>6378</v>
      </c>
      <c r="B346" s="6" t="s">
        <v>1263</v>
      </c>
      <c r="C346" s="6" t="s">
        <v>1266</v>
      </c>
      <c r="D346" s="6" t="s">
        <v>629</v>
      </c>
      <c r="E346" s="6" t="s">
        <v>630</v>
      </c>
      <c r="F346" s="18" t="str">
        <f>IFERROR(VLOOKUP(B346,Invoices!$L$2:$M$413,2,FALSE),"")</f>
        <v/>
      </c>
      <c r="G346" s="18" t="str">
        <f>IFERROR(VLOOKUP(B346,Invoices!$N$2:$O$412,2,FALSE),"")</f>
        <v/>
      </c>
      <c r="H346" s="18" t="str">
        <f>IFERROR(VLOOKUP($B346,Invoices!$P$2:$Q$412,2,FALSE),"")</f>
        <v/>
      </c>
      <c r="I346" s="18" t="str">
        <f>IFERROR(VLOOKUP($B346,Invoices!$R$2:$S$412,2,FALSE),"")</f>
        <v/>
      </c>
      <c r="J346" s="18">
        <f>IFERROR(VLOOKUP($B346,Invoices!$T$2:$U$412,2,FALSE),"")</f>
        <v>0.99</v>
      </c>
      <c r="K346" s="18" t="str">
        <f>IFERROR(VLOOKUP($B346,Invoices!$V$2:$W$412,2,FALSE),"")</f>
        <v/>
      </c>
      <c r="L346" s="18" t="str">
        <f>IFERROR(VLOOKUP($B346,Invoices!$X$2:$Y$412,2,FALSE),"")</f>
        <v/>
      </c>
      <c r="M346" s="18" t="str">
        <f>IFERROR(VLOOKUP($B346,Invoices!$Z$2:$AA$412,2,FALSE),"")</f>
        <v/>
      </c>
      <c r="N346" s="18" t="str">
        <f>IFERROR(VLOOKUP($B346,Invoices!$AB$2:$AC$412,2,FALSE),"")</f>
        <v/>
      </c>
      <c r="O346" s="18" t="str">
        <f>IFERROR(VLOOKUP($B346,Invoices!$AD$2:$AE$412,2,FALSE),"")</f>
        <v/>
      </c>
      <c r="P346" s="18" t="str">
        <f>IFERROR(VLOOKUP($B346,Invoices!$AF$2:$AG$412,2,FALSE),"")</f>
        <v/>
      </c>
      <c r="Q346" s="18" t="str">
        <f>IFERROR(VLOOKUP($B346,Invoices!$AH$2:$AI$412,2,FALSE),"")</f>
        <v/>
      </c>
      <c r="R346" s="18" t="str">
        <f>IFERROR(VLOOKUP($B346,Invoices!$AJ$2:$AK$412,2,FALSE),"")</f>
        <v/>
      </c>
      <c r="S346" s="18" t="str">
        <f>IFERROR(VLOOKUP($B346,Invoices!$AL$2:$AM$412,2,FALSE),"")</f>
        <v/>
      </c>
      <c r="T346" s="18" t="str">
        <f>IFERROR(VLOOKUP($B346,Invoices!$AN$2:$AO$412,2,FALSE),"")</f>
        <v/>
      </c>
      <c r="U346" s="18" cm="1">
        <f t="array" ref="U346">IFERROR(INDEX(F346:T346, 1, MATCH(TRUE, ISNUMBER(F346:T346), 0)), "0.0")</f>
        <v>0.99</v>
      </c>
    </row>
    <row r="347" spans="1:21" ht="13" x14ac:dyDescent="0.15">
      <c r="A347" s="14" t="s">
        <v>6379</v>
      </c>
      <c r="B347" s="6" t="s">
        <v>1267</v>
      </c>
      <c r="D347" s="6" t="s">
        <v>526</v>
      </c>
      <c r="E347" s="6" t="s">
        <v>527</v>
      </c>
      <c r="F347" s="18" t="str">
        <f>IFERROR(VLOOKUP(B347,Invoices!$L$2:$M$413,2,FALSE),"")</f>
        <v/>
      </c>
      <c r="G347" s="18" t="str">
        <f>IFERROR(VLOOKUP(B347,Invoices!$N$2:$O$412,2,FALSE),"")</f>
        <v/>
      </c>
      <c r="H347" s="18" t="str">
        <f>IFERROR(VLOOKUP($B347,Invoices!$P$2:$Q$412,2,FALSE),"")</f>
        <v/>
      </c>
      <c r="I347" s="18">
        <f>IFERROR(VLOOKUP($B347,Invoices!$R$2:$S$412,2,FALSE),"")</f>
        <v>1.99</v>
      </c>
      <c r="J347" s="18" t="str">
        <f>IFERROR(VLOOKUP($B347,Invoices!$T$2:$U$412,2,FALSE),"")</f>
        <v/>
      </c>
      <c r="K347" s="18" t="str">
        <f>IFERROR(VLOOKUP($B347,Invoices!$V$2:$W$412,2,FALSE),"")</f>
        <v/>
      </c>
      <c r="L347" s="18" t="str">
        <f>IFERROR(VLOOKUP($B347,Invoices!$X$2:$Y$412,2,FALSE),"")</f>
        <v/>
      </c>
      <c r="M347" s="18" t="str">
        <f>IFERROR(VLOOKUP($B347,Invoices!$Z$2:$AA$412,2,FALSE),"")</f>
        <v/>
      </c>
      <c r="N347" s="18" t="str">
        <f>IFERROR(VLOOKUP($B347,Invoices!$AB$2:$AC$412,2,FALSE),"")</f>
        <v/>
      </c>
      <c r="O347" s="18" t="str">
        <f>IFERROR(VLOOKUP($B347,Invoices!$AD$2:$AE$412,2,FALSE),"")</f>
        <v/>
      </c>
      <c r="P347" s="18" t="str">
        <f>IFERROR(VLOOKUP($B347,Invoices!$AF$2:$AG$412,2,FALSE),"")</f>
        <v/>
      </c>
      <c r="Q347" s="18" t="str">
        <f>IFERROR(VLOOKUP($B347,Invoices!$AH$2:$AI$412,2,FALSE),"")</f>
        <v/>
      </c>
      <c r="R347" s="18" t="str">
        <f>IFERROR(VLOOKUP($B347,Invoices!$AJ$2:$AK$412,2,FALSE),"")</f>
        <v/>
      </c>
      <c r="S347" s="18" t="str">
        <f>IFERROR(VLOOKUP($B347,Invoices!$AL$2:$AM$412,2,FALSE),"")</f>
        <v/>
      </c>
      <c r="T347" s="18" t="str">
        <f>IFERROR(VLOOKUP($B347,Invoices!$AN$2:$AO$412,2,FALSE),"")</f>
        <v/>
      </c>
      <c r="U347" s="18" cm="1">
        <f t="array" ref="U347">IFERROR(INDEX(F347:T347, 1, MATCH(TRUE, ISNUMBER(F347:T347), 0)), "0.0")</f>
        <v>1.99</v>
      </c>
    </row>
    <row r="348" spans="1:21" ht="13" x14ac:dyDescent="0.15">
      <c r="A348" s="14" t="s">
        <v>6380</v>
      </c>
      <c r="B348" s="6" t="s">
        <v>1268</v>
      </c>
      <c r="C348" s="6" t="s">
        <v>1269</v>
      </c>
      <c r="D348" s="6" t="s">
        <v>1270</v>
      </c>
      <c r="E348" s="6" t="s">
        <v>587</v>
      </c>
      <c r="F348" s="18" t="str">
        <f>IFERROR(VLOOKUP(B348,Invoices!$L$2:$M$413,2,FALSE),"")</f>
        <v/>
      </c>
      <c r="G348" s="18" t="str">
        <f>IFERROR(VLOOKUP(B348,Invoices!$N$2:$O$412,2,FALSE),"")</f>
        <v/>
      </c>
      <c r="H348" s="18" t="str">
        <f>IFERROR(VLOOKUP($B348,Invoices!$P$2:$Q$412,2,FALSE),"")</f>
        <v/>
      </c>
      <c r="I348" s="18" t="str">
        <f>IFERROR(VLOOKUP($B348,Invoices!$R$2:$S$412,2,FALSE),"")</f>
        <v/>
      </c>
      <c r="J348" s="18" t="str">
        <f>IFERROR(VLOOKUP($B348,Invoices!$T$2:$U$412,2,FALSE),"")</f>
        <v/>
      </c>
      <c r="K348" s="18" t="str">
        <f>IFERROR(VLOOKUP($B348,Invoices!$V$2:$W$412,2,FALSE),"")</f>
        <v/>
      </c>
      <c r="L348" s="18" t="str">
        <f>IFERROR(VLOOKUP($B348,Invoices!$X$2:$Y$412,2,FALSE),"")</f>
        <v/>
      </c>
      <c r="M348" s="18" t="str">
        <f>IFERROR(VLOOKUP($B348,Invoices!$Z$2:$AA$412,2,FALSE),"")</f>
        <v/>
      </c>
      <c r="N348" s="18" t="str">
        <f>IFERROR(VLOOKUP($B348,Invoices!$AB$2:$AC$412,2,FALSE),"")</f>
        <v/>
      </c>
      <c r="O348" s="18" t="str">
        <f>IFERROR(VLOOKUP($B348,Invoices!$AD$2:$AE$412,2,FALSE),"")</f>
        <v/>
      </c>
      <c r="P348" s="18" t="str">
        <f>IFERROR(VLOOKUP($B348,Invoices!$AF$2:$AG$412,2,FALSE),"")</f>
        <v/>
      </c>
      <c r="Q348" s="18" t="str">
        <f>IFERROR(VLOOKUP($B348,Invoices!$AH$2:$AI$412,2,FALSE),"")</f>
        <v/>
      </c>
      <c r="R348" s="18" t="str">
        <f>IFERROR(VLOOKUP($B348,Invoices!$AJ$2:$AK$412,2,FALSE),"")</f>
        <v/>
      </c>
      <c r="S348" s="18" t="str">
        <f>IFERROR(VLOOKUP($B348,Invoices!$AL$2:$AM$412,2,FALSE),"")</f>
        <v/>
      </c>
      <c r="T348" s="18" t="str">
        <f>IFERROR(VLOOKUP($B348,Invoices!$AN$2:$AO$412,2,FALSE),"")</f>
        <v/>
      </c>
      <c r="U348" s="18" t="str" cm="1">
        <f t="array" ref="U348">IFERROR(INDEX(F348:T348, 1, MATCH(TRUE, ISNUMBER(F348:T348), 0)), "0.0")</f>
        <v>0.0</v>
      </c>
    </row>
    <row r="349" spans="1:21" ht="13" x14ac:dyDescent="0.15">
      <c r="A349" s="14" t="s">
        <v>6381</v>
      </c>
      <c r="B349" s="6" t="s">
        <v>1271</v>
      </c>
      <c r="C349" s="6" t="s">
        <v>1097</v>
      </c>
      <c r="D349" s="6" t="s">
        <v>1098</v>
      </c>
      <c r="E349" s="6" t="s">
        <v>522</v>
      </c>
      <c r="F349" s="18" t="str">
        <f>IFERROR(VLOOKUP(B349,Invoices!$L$2:$M$413,2,FALSE),"")</f>
        <v/>
      </c>
      <c r="G349" s="18" t="str">
        <f>IFERROR(VLOOKUP(B349,Invoices!$N$2:$O$412,2,FALSE),"")</f>
        <v/>
      </c>
      <c r="H349" s="18" t="str">
        <f>IFERROR(VLOOKUP($B349,Invoices!$P$2:$Q$412,2,FALSE),"")</f>
        <v/>
      </c>
      <c r="I349" s="18" t="str">
        <f>IFERROR(VLOOKUP($B349,Invoices!$R$2:$S$412,2,FALSE),"")</f>
        <v/>
      </c>
      <c r="J349" s="18">
        <f>IFERROR(VLOOKUP($B349,Invoices!$T$2:$U$412,2,FALSE),"")</f>
        <v>0.99</v>
      </c>
      <c r="K349" s="18" t="str">
        <f>IFERROR(VLOOKUP($B349,Invoices!$V$2:$W$412,2,FALSE),"")</f>
        <v/>
      </c>
      <c r="L349" s="18">
        <f>IFERROR(VLOOKUP($B349,Invoices!$X$2:$Y$412,2,FALSE),"")</f>
        <v>0.99</v>
      </c>
      <c r="M349" s="18" t="str">
        <f>IFERROR(VLOOKUP($B349,Invoices!$Z$2:$AA$412,2,FALSE),"")</f>
        <v/>
      </c>
      <c r="N349" s="18" t="str">
        <f>IFERROR(VLOOKUP($B349,Invoices!$AB$2:$AC$412,2,FALSE),"")</f>
        <v/>
      </c>
      <c r="O349" s="18" t="str">
        <f>IFERROR(VLOOKUP($B349,Invoices!$AD$2:$AE$412,2,FALSE),"")</f>
        <v/>
      </c>
      <c r="P349" s="18" t="str">
        <f>IFERROR(VLOOKUP($B349,Invoices!$AF$2:$AG$412,2,FALSE),"")</f>
        <v/>
      </c>
      <c r="Q349" s="18" t="str">
        <f>IFERROR(VLOOKUP($B349,Invoices!$AH$2:$AI$412,2,FALSE),"")</f>
        <v/>
      </c>
      <c r="R349" s="18" t="str">
        <f>IFERROR(VLOOKUP($B349,Invoices!$AJ$2:$AK$412,2,FALSE),"")</f>
        <v/>
      </c>
      <c r="S349" s="18" t="str">
        <f>IFERROR(VLOOKUP($B349,Invoices!$AL$2:$AM$412,2,FALSE),"")</f>
        <v/>
      </c>
      <c r="T349" s="18" t="str">
        <f>IFERROR(VLOOKUP($B349,Invoices!$AN$2:$AO$412,2,FALSE),"")</f>
        <v/>
      </c>
      <c r="U349" s="18" cm="1">
        <f t="array" ref="U349">IFERROR(INDEX(F349:T349, 1, MATCH(TRUE, ISNUMBER(F349:T349), 0)), "0.0")</f>
        <v>0.99</v>
      </c>
    </row>
    <row r="350" spans="1:21" ht="13" x14ac:dyDescent="0.15">
      <c r="A350" s="14" t="s">
        <v>6382</v>
      </c>
      <c r="B350" s="6" t="s">
        <v>1272</v>
      </c>
      <c r="C350" s="6" t="s">
        <v>655</v>
      </c>
      <c r="D350" s="6" t="s">
        <v>656</v>
      </c>
      <c r="E350" s="6" t="s">
        <v>655</v>
      </c>
      <c r="F350" s="18" t="str">
        <f>IFERROR(VLOOKUP(B350,Invoices!$L$2:$M$413,2,FALSE),"")</f>
        <v/>
      </c>
      <c r="G350" s="18" t="str">
        <f>IFERROR(VLOOKUP(B350,Invoices!$N$2:$O$412,2,FALSE),"")</f>
        <v/>
      </c>
      <c r="H350" s="18" t="str">
        <f>IFERROR(VLOOKUP($B350,Invoices!$P$2:$Q$412,2,FALSE),"")</f>
        <v/>
      </c>
      <c r="I350" s="18" t="str">
        <f>IFERROR(VLOOKUP($B350,Invoices!$R$2:$S$412,2,FALSE),"")</f>
        <v/>
      </c>
      <c r="J350" s="18" t="str">
        <f>IFERROR(VLOOKUP($B350,Invoices!$T$2:$U$412,2,FALSE),"")</f>
        <v/>
      </c>
      <c r="K350" s="18" t="str">
        <f>IFERROR(VLOOKUP($B350,Invoices!$V$2:$W$412,2,FALSE),"")</f>
        <v/>
      </c>
      <c r="L350" s="18" t="str">
        <f>IFERROR(VLOOKUP($B350,Invoices!$X$2:$Y$412,2,FALSE),"")</f>
        <v/>
      </c>
      <c r="M350" s="18" t="str">
        <f>IFERROR(VLOOKUP($B350,Invoices!$Z$2:$AA$412,2,FALSE),"")</f>
        <v/>
      </c>
      <c r="N350" s="18" t="str">
        <f>IFERROR(VLOOKUP($B350,Invoices!$AB$2:$AC$412,2,FALSE),"")</f>
        <v/>
      </c>
      <c r="O350" s="18" t="str">
        <f>IFERROR(VLOOKUP($B350,Invoices!$AD$2:$AE$412,2,FALSE),"")</f>
        <v/>
      </c>
      <c r="P350" s="18" t="str">
        <f>IFERROR(VLOOKUP($B350,Invoices!$AF$2:$AG$412,2,FALSE),"")</f>
        <v/>
      </c>
      <c r="Q350" s="18" t="str">
        <f>IFERROR(VLOOKUP($B350,Invoices!$AH$2:$AI$412,2,FALSE),"")</f>
        <v/>
      </c>
      <c r="R350" s="18" t="str">
        <f>IFERROR(VLOOKUP($B350,Invoices!$AJ$2:$AK$412,2,FALSE),"")</f>
        <v/>
      </c>
      <c r="S350" s="18" t="str">
        <f>IFERROR(VLOOKUP($B350,Invoices!$AL$2:$AM$412,2,FALSE),"")</f>
        <v/>
      </c>
      <c r="T350" s="18" t="str">
        <f>IFERROR(VLOOKUP($B350,Invoices!$AN$2:$AO$412,2,FALSE),"")</f>
        <v/>
      </c>
      <c r="U350" s="18" t="str" cm="1">
        <f t="array" ref="U350">IFERROR(INDEX(F350:T350, 1, MATCH(TRUE, ISNUMBER(F350:T350), 0)), "0.0")</f>
        <v>0.0</v>
      </c>
    </row>
    <row r="351" spans="1:21" ht="13" x14ac:dyDescent="0.15">
      <c r="A351" s="14" t="s">
        <v>6383</v>
      </c>
      <c r="B351" s="6" t="s">
        <v>1273</v>
      </c>
      <c r="C351" s="6" t="s">
        <v>1274</v>
      </c>
      <c r="D351" s="6" t="s">
        <v>991</v>
      </c>
      <c r="E351" s="6" t="s">
        <v>714</v>
      </c>
      <c r="F351" s="18" t="str">
        <f>IFERROR(VLOOKUP(B351,Invoices!$L$2:$M$413,2,FALSE),"")</f>
        <v/>
      </c>
      <c r="G351" s="18" t="str">
        <f>IFERROR(VLOOKUP(B351,Invoices!$N$2:$O$412,2,FALSE),"")</f>
        <v/>
      </c>
      <c r="H351" s="18" t="str">
        <f>IFERROR(VLOOKUP($B351,Invoices!$P$2:$Q$412,2,FALSE),"")</f>
        <v/>
      </c>
      <c r="I351" s="18" t="str">
        <f>IFERROR(VLOOKUP($B351,Invoices!$R$2:$S$412,2,FALSE),"")</f>
        <v/>
      </c>
      <c r="J351" s="18" t="str">
        <f>IFERROR(VLOOKUP($B351,Invoices!$T$2:$U$412,2,FALSE),"")</f>
        <v/>
      </c>
      <c r="K351" s="18" t="str">
        <f>IFERROR(VLOOKUP($B351,Invoices!$V$2:$W$412,2,FALSE),"")</f>
        <v/>
      </c>
      <c r="L351" s="18" t="str">
        <f>IFERROR(VLOOKUP($B351,Invoices!$X$2:$Y$412,2,FALSE),"")</f>
        <v/>
      </c>
      <c r="M351" s="18" t="str">
        <f>IFERROR(VLOOKUP($B351,Invoices!$Z$2:$AA$412,2,FALSE),"")</f>
        <v/>
      </c>
      <c r="N351" s="18" t="str">
        <f>IFERROR(VLOOKUP($B351,Invoices!$AB$2:$AC$412,2,FALSE),"")</f>
        <v/>
      </c>
      <c r="O351" s="18" t="str">
        <f>IFERROR(VLOOKUP($B351,Invoices!$AD$2:$AE$412,2,FALSE),"")</f>
        <v/>
      </c>
      <c r="P351" s="18" t="str">
        <f>IFERROR(VLOOKUP($B351,Invoices!$AF$2:$AG$412,2,FALSE),"")</f>
        <v/>
      </c>
      <c r="Q351" s="18" t="str">
        <f>IFERROR(VLOOKUP($B351,Invoices!$AH$2:$AI$412,2,FALSE),"")</f>
        <v/>
      </c>
      <c r="R351" s="18" t="str">
        <f>IFERROR(VLOOKUP($B351,Invoices!$AJ$2:$AK$412,2,FALSE),"")</f>
        <v/>
      </c>
      <c r="S351" s="18">
        <f>IFERROR(VLOOKUP($B351,Invoices!$AL$2:$AM$412,2,FALSE),"")</f>
        <v>0.99</v>
      </c>
      <c r="T351" s="18" t="str">
        <f>IFERROR(VLOOKUP($B351,Invoices!$AN$2:$AO$412,2,FALSE),"")</f>
        <v/>
      </c>
      <c r="U351" s="18" cm="1">
        <f t="array" ref="U351">IFERROR(INDEX(F351:T351, 1, MATCH(TRUE, ISNUMBER(F351:T351), 0)), "0.0")</f>
        <v>0.99</v>
      </c>
    </row>
    <row r="352" spans="1:21" ht="13" x14ac:dyDescent="0.15">
      <c r="A352" s="14" t="s">
        <v>6384</v>
      </c>
      <c r="B352" s="6" t="s">
        <v>1275</v>
      </c>
      <c r="C352" s="6" t="s">
        <v>1276</v>
      </c>
      <c r="D352" s="6" t="s">
        <v>542</v>
      </c>
      <c r="E352" s="6" t="s">
        <v>543</v>
      </c>
      <c r="F352" s="18" t="str">
        <f>IFERROR(VLOOKUP(B352,Invoices!$L$2:$M$413,2,FALSE),"")</f>
        <v/>
      </c>
      <c r="G352" s="18" t="str">
        <f>IFERROR(VLOOKUP(B352,Invoices!$N$2:$O$412,2,FALSE),"")</f>
        <v/>
      </c>
      <c r="H352" s="18" t="str">
        <f>IFERROR(VLOOKUP($B352,Invoices!$P$2:$Q$412,2,FALSE),"")</f>
        <v/>
      </c>
      <c r="I352" s="18" t="str">
        <f>IFERROR(VLOOKUP($B352,Invoices!$R$2:$S$412,2,FALSE),"")</f>
        <v/>
      </c>
      <c r="J352" s="18" t="str">
        <f>IFERROR(VLOOKUP($B352,Invoices!$T$2:$U$412,2,FALSE),"")</f>
        <v/>
      </c>
      <c r="K352" s="18" t="str">
        <f>IFERROR(VLOOKUP($B352,Invoices!$V$2:$W$412,2,FALSE),"")</f>
        <v/>
      </c>
      <c r="L352" s="18" t="str">
        <f>IFERROR(VLOOKUP($B352,Invoices!$X$2:$Y$412,2,FALSE),"")</f>
        <v/>
      </c>
      <c r="M352" s="18" t="str">
        <f>IFERROR(VLOOKUP($B352,Invoices!$Z$2:$AA$412,2,FALSE),"")</f>
        <v/>
      </c>
      <c r="N352" s="18" t="str">
        <f>IFERROR(VLOOKUP($B352,Invoices!$AB$2:$AC$412,2,FALSE),"")</f>
        <v/>
      </c>
      <c r="O352" s="18" t="str">
        <f>IFERROR(VLOOKUP($B352,Invoices!$AD$2:$AE$412,2,FALSE),"")</f>
        <v/>
      </c>
      <c r="P352" s="18" t="str">
        <f>IFERROR(VLOOKUP($B352,Invoices!$AF$2:$AG$412,2,FALSE),"")</f>
        <v/>
      </c>
      <c r="Q352" s="18" t="str">
        <f>IFERROR(VLOOKUP($B352,Invoices!$AH$2:$AI$412,2,FALSE),"")</f>
        <v/>
      </c>
      <c r="R352" s="18" t="str">
        <f>IFERROR(VLOOKUP($B352,Invoices!$AJ$2:$AK$412,2,FALSE),"")</f>
        <v/>
      </c>
      <c r="S352" s="18" t="str">
        <f>IFERROR(VLOOKUP($B352,Invoices!$AL$2:$AM$412,2,FALSE),"")</f>
        <v/>
      </c>
      <c r="T352" s="18" t="str">
        <f>IFERROR(VLOOKUP($B352,Invoices!$AN$2:$AO$412,2,FALSE),"")</f>
        <v/>
      </c>
      <c r="U352" s="18" t="str" cm="1">
        <f t="array" ref="U352">IFERROR(INDEX(F352:T352, 1, MATCH(TRUE, ISNUMBER(F352:T352), 0)), "0.0")</f>
        <v>0.0</v>
      </c>
    </row>
    <row r="353" spans="1:21" ht="13" x14ac:dyDescent="0.15">
      <c r="A353" s="14" t="s">
        <v>6385</v>
      </c>
      <c r="B353" s="6" t="s">
        <v>1277</v>
      </c>
      <c r="D353" s="6" t="s">
        <v>1241</v>
      </c>
      <c r="E353" s="6" t="s">
        <v>1242</v>
      </c>
      <c r="F353" s="18" t="str">
        <f>IFERROR(VLOOKUP(B353,Invoices!$L$2:$M$413,2,FALSE),"")</f>
        <v/>
      </c>
      <c r="G353" s="18" t="str">
        <f>IFERROR(VLOOKUP(B353,Invoices!$N$2:$O$412,2,FALSE),"")</f>
        <v/>
      </c>
      <c r="H353" s="18" t="str">
        <f>IFERROR(VLOOKUP($B353,Invoices!$P$2:$Q$412,2,FALSE),"")</f>
        <v/>
      </c>
      <c r="I353" s="18" t="str">
        <f>IFERROR(VLOOKUP($B353,Invoices!$R$2:$S$412,2,FALSE),"")</f>
        <v/>
      </c>
      <c r="J353" s="18" t="str">
        <f>IFERROR(VLOOKUP($B353,Invoices!$T$2:$U$412,2,FALSE),"")</f>
        <v/>
      </c>
      <c r="K353" s="18" t="str">
        <f>IFERROR(VLOOKUP($B353,Invoices!$V$2:$W$412,2,FALSE),"")</f>
        <v/>
      </c>
      <c r="L353" s="18" t="str">
        <f>IFERROR(VLOOKUP($B353,Invoices!$X$2:$Y$412,2,FALSE),"")</f>
        <v/>
      </c>
      <c r="M353" s="18" t="str">
        <f>IFERROR(VLOOKUP($B353,Invoices!$Z$2:$AA$412,2,FALSE),"")</f>
        <v/>
      </c>
      <c r="N353" s="18" t="str">
        <f>IFERROR(VLOOKUP($B353,Invoices!$AB$2:$AC$412,2,FALSE),"")</f>
        <v/>
      </c>
      <c r="O353" s="18" t="str">
        <f>IFERROR(VLOOKUP($B353,Invoices!$AD$2:$AE$412,2,FALSE),"")</f>
        <v/>
      </c>
      <c r="P353" s="18" t="str">
        <f>IFERROR(VLOOKUP($B353,Invoices!$AF$2:$AG$412,2,FALSE),"")</f>
        <v/>
      </c>
      <c r="Q353" s="18" t="str">
        <f>IFERROR(VLOOKUP($B353,Invoices!$AH$2:$AI$412,2,FALSE),"")</f>
        <v/>
      </c>
      <c r="R353" s="18" t="str">
        <f>IFERROR(VLOOKUP($B353,Invoices!$AJ$2:$AK$412,2,FALSE),"")</f>
        <v/>
      </c>
      <c r="S353" s="18" t="str">
        <f>IFERROR(VLOOKUP($B353,Invoices!$AL$2:$AM$412,2,FALSE),"")</f>
        <v/>
      </c>
      <c r="T353" s="18" t="str">
        <f>IFERROR(VLOOKUP($B353,Invoices!$AN$2:$AO$412,2,FALSE),"")</f>
        <v/>
      </c>
      <c r="U353" s="18" t="str" cm="1">
        <f t="array" ref="U353">IFERROR(INDEX(F353:T353, 1, MATCH(TRUE, ISNUMBER(F353:T353), 0)), "0.0")</f>
        <v>0.0</v>
      </c>
    </row>
    <row r="354" spans="1:21" ht="13" x14ac:dyDescent="0.15">
      <c r="A354" s="14" t="s">
        <v>6386</v>
      </c>
      <c r="B354" s="6" t="s">
        <v>1278</v>
      </c>
      <c r="C354" s="6" t="s">
        <v>1279</v>
      </c>
      <c r="D354" s="6" t="s">
        <v>1280</v>
      </c>
      <c r="E354" s="6" t="s">
        <v>1281</v>
      </c>
      <c r="F354" s="18" t="str">
        <f>IFERROR(VLOOKUP(B354,Invoices!$L$2:$M$413,2,FALSE),"")</f>
        <v/>
      </c>
      <c r="G354" s="18" t="str">
        <f>IFERROR(VLOOKUP(B354,Invoices!$N$2:$O$412,2,FALSE),"")</f>
        <v/>
      </c>
      <c r="H354" s="18" t="str">
        <f>IFERROR(VLOOKUP($B354,Invoices!$P$2:$Q$412,2,FALSE),"")</f>
        <v/>
      </c>
      <c r="I354" s="18" t="str">
        <f>IFERROR(VLOOKUP($B354,Invoices!$R$2:$S$412,2,FALSE),"")</f>
        <v/>
      </c>
      <c r="J354" s="18" t="str">
        <f>IFERROR(VLOOKUP($B354,Invoices!$T$2:$U$412,2,FALSE),"")</f>
        <v/>
      </c>
      <c r="K354" s="18" t="str">
        <f>IFERROR(VLOOKUP($B354,Invoices!$V$2:$W$412,2,FALSE),"")</f>
        <v/>
      </c>
      <c r="L354" s="18" t="str">
        <f>IFERROR(VLOOKUP($B354,Invoices!$X$2:$Y$412,2,FALSE),"")</f>
        <v/>
      </c>
      <c r="M354" s="18" t="str">
        <f>IFERROR(VLOOKUP($B354,Invoices!$Z$2:$AA$412,2,FALSE),"")</f>
        <v/>
      </c>
      <c r="N354" s="18">
        <f>IFERROR(VLOOKUP($B354,Invoices!$AB$2:$AC$412,2,FALSE),"")</f>
        <v>0.99</v>
      </c>
      <c r="O354" s="18" t="str">
        <f>IFERROR(VLOOKUP($B354,Invoices!$AD$2:$AE$412,2,FALSE),"")</f>
        <v/>
      </c>
      <c r="P354" s="18" t="str">
        <f>IFERROR(VLOOKUP($B354,Invoices!$AF$2:$AG$412,2,FALSE),"")</f>
        <v/>
      </c>
      <c r="Q354" s="18" t="str">
        <f>IFERROR(VLOOKUP($B354,Invoices!$AH$2:$AI$412,2,FALSE),"")</f>
        <v/>
      </c>
      <c r="R354" s="18" t="str">
        <f>IFERROR(VLOOKUP($B354,Invoices!$AJ$2:$AK$412,2,FALSE),"")</f>
        <v/>
      </c>
      <c r="S354" s="18" t="str">
        <f>IFERROR(VLOOKUP($B354,Invoices!$AL$2:$AM$412,2,FALSE),"")</f>
        <v/>
      </c>
      <c r="T354" s="18" t="str">
        <f>IFERROR(VLOOKUP($B354,Invoices!$AN$2:$AO$412,2,FALSE),"")</f>
        <v/>
      </c>
      <c r="U354" s="18" cm="1">
        <f t="array" ref="U354">IFERROR(INDEX(F354:T354, 1, MATCH(TRUE, ISNUMBER(F354:T354), 0)), "0.0")</f>
        <v>0.99</v>
      </c>
    </row>
    <row r="355" spans="1:21" ht="13" x14ac:dyDescent="0.15">
      <c r="A355" s="14" t="s">
        <v>6387</v>
      </c>
      <c r="B355" s="6" t="s">
        <v>1282</v>
      </c>
      <c r="C355" s="6" t="s">
        <v>585</v>
      </c>
      <c r="D355" s="6" t="s">
        <v>587</v>
      </c>
      <c r="E355" s="6" t="s">
        <v>587</v>
      </c>
      <c r="F355" s="18" t="str">
        <f>IFERROR(VLOOKUP(B355,Invoices!$L$2:$M$413,2,FALSE),"")</f>
        <v/>
      </c>
      <c r="G355" s="18" t="str">
        <f>IFERROR(VLOOKUP(B355,Invoices!$N$2:$O$412,2,FALSE),"")</f>
        <v/>
      </c>
      <c r="H355" s="18" t="str">
        <f>IFERROR(VLOOKUP($B355,Invoices!$P$2:$Q$412,2,FALSE),"")</f>
        <v/>
      </c>
      <c r="I355" s="18" t="str">
        <f>IFERROR(VLOOKUP($B355,Invoices!$R$2:$S$412,2,FALSE),"")</f>
        <v/>
      </c>
      <c r="J355" s="18" t="str">
        <f>IFERROR(VLOOKUP($B355,Invoices!$T$2:$U$412,2,FALSE),"")</f>
        <v/>
      </c>
      <c r="K355" s="18" t="str">
        <f>IFERROR(VLOOKUP($B355,Invoices!$V$2:$W$412,2,FALSE),"")</f>
        <v/>
      </c>
      <c r="L355" s="18">
        <f>IFERROR(VLOOKUP($B355,Invoices!$X$2:$Y$412,2,FALSE),"")</f>
        <v>0.99</v>
      </c>
      <c r="M355" s="18">
        <f>IFERROR(VLOOKUP($B355,Invoices!$Z$2:$AA$412,2,FALSE),"")</f>
        <v>0.99</v>
      </c>
      <c r="N355" s="18" t="str">
        <f>IFERROR(VLOOKUP($B355,Invoices!$AB$2:$AC$412,2,FALSE),"")</f>
        <v/>
      </c>
      <c r="O355" s="18" t="str">
        <f>IFERROR(VLOOKUP($B355,Invoices!$AD$2:$AE$412,2,FALSE),"")</f>
        <v/>
      </c>
      <c r="P355" s="18" t="str">
        <f>IFERROR(VLOOKUP($B355,Invoices!$AF$2:$AG$412,2,FALSE),"")</f>
        <v/>
      </c>
      <c r="Q355" s="18" t="str">
        <f>IFERROR(VLOOKUP($B355,Invoices!$AH$2:$AI$412,2,FALSE),"")</f>
        <v/>
      </c>
      <c r="R355" s="18" t="str">
        <f>IFERROR(VLOOKUP($B355,Invoices!$AJ$2:$AK$412,2,FALSE),"")</f>
        <v/>
      </c>
      <c r="S355" s="18" t="str">
        <f>IFERROR(VLOOKUP($B355,Invoices!$AL$2:$AM$412,2,FALSE),"")</f>
        <v/>
      </c>
      <c r="T355" s="18" t="str">
        <f>IFERROR(VLOOKUP($B355,Invoices!$AN$2:$AO$412,2,FALSE),"")</f>
        <v/>
      </c>
      <c r="U355" s="18" cm="1">
        <f t="array" ref="U355">IFERROR(INDEX(F355:T355, 1, MATCH(TRUE, ISNUMBER(F355:T355), 0)), "0.0")</f>
        <v>0.99</v>
      </c>
    </row>
    <row r="356" spans="1:21" ht="13" x14ac:dyDescent="0.15">
      <c r="A356" s="14" t="s">
        <v>6388</v>
      </c>
      <c r="B356" s="6" t="s">
        <v>1283</v>
      </c>
      <c r="C356" s="6" t="s">
        <v>1284</v>
      </c>
      <c r="D356" s="6" t="s">
        <v>1047</v>
      </c>
      <c r="E356" s="6" t="s">
        <v>1046</v>
      </c>
      <c r="F356" s="18" t="str">
        <f>IFERROR(VLOOKUP(B356,Invoices!$L$2:$M$413,2,FALSE),"")</f>
        <v/>
      </c>
      <c r="G356" s="18" t="str">
        <f>IFERROR(VLOOKUP(B356,Invoices!$N$2:$O$412,2,FALSE),"")</f>
        <v/>
      </c>
      <c r="H356" s="18" t="str">
        <f>IFERROR(VLOOKUP($B356,Invoices!$P$2:$Q$412,2,FALSE),"")</f>
        <v/>
      </c>
      <c r="I356" s="18" t="str">
        <f>IFERROR(VLOOKUP($B356,Invoices!$R$2:$S$412,2,FALSE),"")</f>
        <v/>
      </c>
      <c r="J356" s="18" t="str">
        <f>IFERROR(VLOOKUP($B356,Invoices!$T$2:$U$412,2,FALSE),"")</f>
        <v/>
      </c>
      <c r="K356" s="18" t="str">
        <f>IFERROR(VLOOKUP($B356,Invoices!$V$2:$W$412,2,FALSE),"")</f>
        <v/>
      </c>
      <c r="L356" s="18" t="str">
        <f>IFERROR(VLOOKUP($B356,Invoices!$X$2:$Y$412,2,FALSE),"")</f>
        <v/>
      </c>
      <c r="M356" s="18" t="str">
        <f>IFERROR(VLOOKUP($B356,Invoices!$Z$2:$AA$412,2,FALSE),"")</f>
        <v/>
      </c>
      <c r="N356" s="18" t="str">
        <f>IFERROR(VLOOKUP($B356,Invoices!$AB$2:$AC$412,2,FALSE),"")</f>
        <v/>
      </c>
      <c r="O356" s="18">
        <f>IFERROR(VLOOKUP($B356,Invoices!$AD$2:$AE$412,2,FALSE),"")</f>
        <v>0.99</v>
      </c>
      <c r="P356" s="18" t="str">
        <f>IFERROR(VLOOKUP($B356,Invoices!$AF$2:$AG$412,2,FALSE),"")</f>
        <v/>
      </c>
      <c r="Q356" s="18" t="str">
        <f>IFERROR(VLOOKUP($B356,Invoices!$AH$2:$AI$412,2,FALSE),"")</f>
        <v/>
      </c>
      <c r="R356" s="18" t="str">
        <f>IFERROR(VLOOKUP($B356,Invoices!$AJ$2:$AK$412,2,FALSE),"")</f>
        <v/>
      </c>
      <c r="S356" s="18" t="str">
        <f>IFERROR(VLOOKUP($B356,Invoices!$AL$2:$AM$412,2,FALSE),"")</f>
        <v/>
      </c>
      <c r="T356" s="18" t="str">
        <f>IFERROR(VLOOKUP($B356,Invoices!$AN$2:$AO$412,2,FALSE),"")</f>
        <v/>
      </c>
      <c r="U356" s="18" cm="1">
        <f t="array" ref="U356">IFERROR(INDEX(F356:T356, 1, MATCH(TRUE, ISNUMBER(F356:T356), 0)), "0.0")</f>
        <v>0.99</v>
      </c>
    </row>
    <row r="357" spans="1:21" ht="13" x14ac:dyDescent="0.15">
      <c r="A357" s="14" t="s">
        <v>6389</v>
      </c>
      <c r="B357" s="6" t="s">
        <v>1285</v>
      </c>
      <c r="C357" s="6" t="s">
        <v>1208</v>
      </c>
      <c r="D357" s="6" t="s">
        <v>1209</v>
      </c>
      <c r="E357" s="6" t="s">
        <v>1210</v>
      </c>
      <c r="F357" s="18" t="str">
        <f>IFERROR(VLOOKUP(B357,Invoices!$L$2:$M$413,2,FALSE),"")</f>
        <v/>
      </c>
      <c r="G357" s="18">
        <f>IFERROR(VLOOKUP(B357,Invoices!$N$2:$O$412,2,FALSE),"")</f>
        <v>0.99</v>
      </c>
      <c r="H357" s="18">
        <f>IFERROR(VLOOKUP($B357,Invoices!$P$2:$Q$412,2,FALSE),"")</f>
        <v>0.99</v>
      </c>
      <c r="I357" s="18" t="str">
        <f>IFERROR(VLOOKUP($B357,Invoices!$R$2:$S$412,2,FALSE),"")</f>
        <v/>
      </c>
      <c r="J357" s="18" t="str">
        <f>IFERROR(VLOOKUP($B357,Invoices!$T$2:$U$412,2,FALSE),"")</f>
        <v/>
      </c>
      <c r="K357" s="18" t="str">
        <f>IFERROR(VLOOKUP($B357,Invoices!$V$2:$W$412,2,FALSE),"")</f>
        <v/>
      </c>
      <c r="L357" s="18" t="str">
        <f>IFERROR(VLOOKUP($B357,Invoices!$X$2:$Y$412,2,FALSE),"")</f>
        <v/>
      </c>
      <c r="M357" s="18" t="str">
        <f>IFERROR(VLOOKUP($B357,Invoices!$Z$2:$AA$412,2,FALSE),"")</f>
        <v/>
      </c>
      <c r="N357" s="18" t="str">
        <f>IFERROR(VLOOKUP($B357,Invoices!$AB$2:$AC$412,2,FALSE),"")</f>
        <v/>
      </c>
      <c r="O357" s="18" t="str">
        <f>IFERROR(VLOOKUP($B357,Invoices!$AD$2:$AE$412,2,FALSE),"")</f>
        <v/>
      </c>
      <c r="P357" s="18" t="str">
        <f>IFERROR(VLOOKUP($B357,Invoices!$AF$2:$AG$412,2,FALSE),"")</f>
        <v/>
      </c>
      <c r="Q357" s="18" t="str">
        <f>IFERROR(VLOOKUP($B357,Invoices!$AH$2:$AI$412,2,FALSE),"")</f>
        <v/>
      </c>
      <c r="R357" s="18" t="str">
        <f>IFERROR(VLOOKUP($B357,Invoices!$AJ$2:$AK$412,2,FALSE),"")</f>
        <v/>
      </c>
      <c r="S357" s="18" t="str">
        <f>IFERROR(VLOOKUP($B357,Invoices!$AL$2:$AM$412,2,FALSE),"")</f>
        <v/>
      </c>
      <c r="T357" s="18" t="str">
        <f>IFERROR(VLOOKUP($B357,Invoices!$AN$2:$AO$412,2,FALSE),"")</f>
        <v/>
      </c>
      <c r="U357" s="18" cm="1">
        <f t="array" ref="U357">IFERROR(INDEX(F357:T357, 1, MATCH(TRUE, ISNUMBER(F357:T357), 0)), "0.0")</f>
        <v>0.99</v>
      </c>
    </row>
    <row r="358" spans="1:21" ht="13" x14ac:dyDescent="0.15">
      <c r="A358" s="14" t="s">
        <v>6390</v>
      </c>
      <c r="B358" s="6" t="s">
        <v>1286</v>
      </c>
      <c r="D358" s="6" t="s">
        <v>592</v>
      </c>
      <c r="E358" s="6" t="s">
        <v>593</v>
      </c>
      <c r="F358" s="18" t="str">
        <f>IFERROR(VLOOKUP(B358,Invoices!$L$2:$M$413,2,FALSE),"")</f>
        <v/>
      </c>
      <c r="G358" s="18" t="str">
        <f>IFERROR(VLOOKUP(B358,Invoices!$N$2:$O$412,2,FALSE),"")</f>
        <v/>
      </c>
      <c r="H358" s="18" t="str">
        <f>IFERROR(VLOOKUP($B358,Invoices!$P$2:$Q$412,2,FALSE),"")</f>
        <v/>
      </c>
      <c r="I358" s="18" t="str">
        <f>IFERROR(VLOOKUP($B358,Invoices!$R$2:$S$412,2,FALSE),"")</f>
        <v/>
      </c>
      <c r="J358" s="18" t="str">
        <f>IFERROR(VLOOKUP($B358,Invoices!$T$2:$U$412,2,FALSE),"")</f>
        <v/>
      </c>
      <c r="K358" s="18" t="str">
        <f>IFERROR(VLOOKUP($B358,Invoices!$V$2:$W$412,2,FALSE),"")</f>
        <v/>
      </c>
      <c r="L358" s="18" t="str">
        <f>IFERROR(VLOOKUP($B358,Invoices!$X$2:$Y$412,2,FALSE),"")</f>
        <v/>
      </c>
      <c r="M358" s="18" t="str">
        <f>IFERROR(VLOOKUP($B358,Invoices!$Z$2:$AA$412,2,FALSE),"")</f>
        <v/>
      </c>
      <c r="N358" s="18" t="str">
        <f>IFERROR(VLOOKUP($B358,Invoices!$AB$2:$AC$412,2,FALSE),"")</f>
        <v/>
      </c>
      <c r="O358" s="18" t="str">
        <f>IFERROR(VLOOKUP($B358,Invoices!$AD$2:$AE$412,2,FALSE),"")</f>
        <v/>
      </c>
      <c r="P358" s="18" t="str">
        <f>IFERROR(VLOOKUP($B358,Invoices!$AF$2:$AG$412,2,FALSE),"")</f>
        <v/>
      </c>
      <c r="Q358" s="18" t="str">
        <f>IFERROR(VLOOKUP($B358,Invoices!$AH$2:$AI$412,2,FALSE),"")</f>
        <v/>
      </c>
      <c r="R358" s="18" t="str">
        <f>IFERROR(VLOOKUP($B358,Invoices!$AJ$2:$AK$412,2,FALSE),"")</f>
        <v/>
      </c>
      <c r="S358" s="18" t="str">
        <f>IFERROR(VLOOKUP($B358,Invoices!$AL$2:$AM$412,2,FALSE),"")</f>
        <v/>
      </c>
      <c r="T358" s="18" t="str">
        <f>IFERROR(VLOOKUP($B358,Invoices!$AN$2:$AO$412,2,FALSE),"")</f>
        <v/>
      </c>
      <c r="U358" s="18" t="str" cm="1">
        <f t="array" ref="U358">IFERROR(INDEX(F358:T358, 1, MATCH(TRUE, ISNUMBER(F358:T358), 0)), "0.0")</f>
        <v>0.0</v>
      </c>
    </row>
    <row r="359" spans="1:21" ht="13" x14ac:dyDescent="0.15">
      <c r="A359" s="14" t="s">
        <v>6391</v>
      </c>
      <c r="B359" s="6" t="s">
        <v>1287</v>
      </c>
      <c r="C359" s="6" t="s">
        <v>549</v>
      </c>
      <c r="D359" s="6" t="s">
        <v>550</v>
      </c>
      <c r="E359" s="6" t="s">
        <v>551</v>
      </c>
      <c r="F359" s="18" t="str">
        <f>IFERROR(VLOOKUP(B359,Invoices!$L$2:$M$413,2,FALSE),"")</f>
        <v/>
      </c>
      <c r="G359" s="18" t="str">
        <f>IFERROR(VLOOKUP(B359,Invoices!$N$2:$O$412,2,FALSE),"")</f>
        <v/>
      </c>
      <c r="H359" s="18" t="str">
        <f>IFERROR(VLOOKUP($B359,Invoices!$P$2:$Q$412,2,FALSE),"")</f>
        <v/>
      </c>
      <c r="I359" s="18" t="str">
        <f>IFERROR(VLOOKUP($B359,Invoices!$R$2:$S$412,2,FALSE),"")</f>
        <v/>
      </c>
      <c r="J359" s="18" t="str">
        <f>IFERROR(VLOOKUP($B359,Invoices!$T$2:$U$412,2,FALSE),"")</f>
        <v/>
      </c>
      <c r="K359" s="18" t="str">
        <f>IFERROR(VLOOKUP($B359,Invoices!$V$2:$W$412,2,FALSE),"")</f>
        <v/>
      </c>
      <c r="L359" s="18" t="str">
        <f>IFERROR(VLOOKUP($B359,Invoices!$X$2:$Y$412,2,FALSE),"")</f>
        <v/>
      </c>
      <c r="M359" s="18" t="str">
        <f>IFERROR(VLOOKUP($B359,Invoices!$Z$2:$AA$412,2,FALSE),"")</f>
        <v/>
      </c>
      <c r="N359" s="18" t="str">
        <f>IFERROR(VLOOKUP($B359,Invoices!$AB$2:$AC$412,2,FALSE),"")</f>
        <v/>
      </c>
      <c r="O359" s="18" t="str">
        <f>IFERROR(VLOOKUP($B359,Invoices!$AD$2:$AE$412,2,FALSE),"")</f>
        <v/>
      </c>
      <c r="P359" s="18" t="str">
        <f>IFERROR(VLOOKUP($B359,Invoices!$AF$2:$AG$412,2,FALSE),"")</f>
        <v/>
      </c>
      <c r="Q359" s="18" t="str">
        <f>IFERROR(VLOOKUP($B359,Invoices!$AH$2:$AI$412,2,FALSE),"")</f>
        <v/>
      </c>
      <c r="R359" s="18" t="str">
        <f>IFERROR(VLOOKUP($B359,Invoices!$AJ$2:$AK$412,2,FALSE),"")</f>
        <v/>
      </c>
      <c r="S359" s="18" t="str">
        <f>IFERROR(VLOOKUP($B359,Invoices!$AL$2:$AM$412,2,FALSE),"")</f>
        <v/>
      </c>
      <c r="T359" s="18" t="str">
        <f>IFERROR(VLOOKUP($B359,Invoices!$AN$2:$AO$412,2,FALSE),"")</f>
        <v/>
      </c>
      <c r="U359" s="18" t="str" cm="1">
        <f t="array" ref="U359">IFERROR(INDEX(F359:T359, 1, MATCH(TRUE, ISNUMBER(F359:T359), 0)), "0.0")</f>
        <v>0.0</v>
      </c>
    </row>
    <row r="360" spans="1:21" ht="13" x14ac:dyDescent="0.15">
      <c r="A360" s="14" t="s">
        <v>6392</v>
      </c>
      <c r="B360" s="6" t="s">
        <v>1288</v>
      </c>
      <c r="C360" s="6" t="s">
        <v>1289</v>
      </c>
      <c r="D360" s="6" t="s">
        <v>838</v>
      </c>
      <c r="E360" s="6" t="s">
        <v>839</v>
      </c>
      <c r="F360" s="18" t="str">
        <f>IFERROR(VLOOKUP(B360,Invoices!$L$2:$M$413,2,FALSE),"")</f>
        <v/>
      </c>
      <c r="G360" s="18" t="str">
        <f>IFERROR(VLOOKUP(B360,Invoices!$N$2:$O$412,2,FALSE),"")</f>
        <v/>
      </c>
      <c r="H360" s="18" t="str">
        <f>IFERROR(VLOOKUP($B360,Invoices!$P$2:$Q$412,2,FALSE),"")</f>
        <v/>
      </c>
      <c r="I360" s="18" t="str">
        <f>IFERROR(VLOOKUP($B360,Invoices!$R$2:$S$412,2,FALSE),"")</f>
        <v/>
      </c>
      <c r="J360" s="18" t="str">
        <f>IFERROR(VLOOKUP($B360,Invoices!$T$2:$U$412,2,FALSE),"")</f>
        <v/>
      </c>
      <c r="K360" s="18" t="str">
        <f>IFERROR(VLOOKUP($B360,Invoices!$V$2:$W$412,2,FALSE),"")</f>
        <v/>
      </c>
      <c r="L360" s="18" t="str">
        <f>IFERROR(VLOOKUP($B360,Invoices!$X$2:$Y$412,2,FALSE),"")</f>
        <v/>
      </c>
      <c r="M360" s="18" t="str">
        <f>IFERROR(VLOOKUP($B360,Invoices!$Z$2:$AA$412,2,FALSE),"")</f>
        <v/>
      </c>
      <c r="N360" s="18" t="str">
        <f>IFERROR(VLOOKUP($B360,Invoices!$AB$2:$AC$412,2,FALSE),"")</f>
        <v/>
      </c>
      <c r="O360" s="18" t="str">
        <f>IFERROR(VLOOKUP($B360,Invoices!$AD$2:$AE$412,2,FALSE),"")</f>
        <v/>
      </c>
      <c r="P360" s="18" t="str">
        <f>IFERROR(VLOOKUP($B360,Invoices!$AF$2:$AG$412,2,FALSE),"")</f>
        <v/>
      </c>
      <c r="Q360" s="18" t="str">
        <f>IFERROR(VLOOKUP($B360,Invoices!$AH$2:$AI$412,2,FALSE),"")</f>
        <v/>
      </c>
      <c r="R360" s="18" t="str">
        <f>IFERROR(VLOOKUP($B360,Invoices!$AJ$2:$AK$412,2,FALSE),"")</f>
        <v/>
      </c>
      <c r="S360" s="18" t="str">
        <f>IFERROR(VLOOKUP($B360,Invoices!$AL$2:$AM$412,2,FALSE),"")</f>
        <v/>
      </c>
      <c r="T360" s="18" t="str">
        <f>IFERROR(VLOOKUP($B360,Invoices!$AN$2:$AO$412,2,FALSE),"")</f>
        <v/>
      </c>
      <c r="U360" s="18" t="str" cm="1">
        <f t="array" ref="U360">IFERROR(INDEX(F360:T360, 1, MATCH(TRUE, ISNUMBER(F360:T360), 0)), "0.0")</f>
        <v>0.0</v>
      </c>
    </row>
    <row r="361" spans="1:21" ht="13" x14ac:dyDescent="0.15">
      <c r="A361" s="14" t="s">
        <v>6393</v>
      </c>
      <c r="B361" s="6" t="s">
        <v>1290</v>
      </c>
      <c r="C361" s="6" t="s">
        <v>1291</v>
      </c>
      <c r="D361" s="6" t="s">
        <v>1292</v>
      </c>
      <c r="E361" s="6" t="s">
        <v>1293</v>
      </c>
      <c r="F361" s="18" t="str">
        <f>IFERROR(VLOOKUP(B361,Invoices!$L$2:$M$413,2,FALSE),"")</f>
        <v/>
      </c>
      <c r="G361" s="18" t="str">
        <f>IFERROR(VLOOKUP(B361,Invoices!$N$2:$O$412,2,FALSE),"")</f>
        <v/>
      </c>
      <c r="H361" s="18" t="str">
        <f>IFERROR(VLOOKUP($B361,Invoices!$P$2:$Q$412,2,FALSE),"")</f>
        <v/>
      </c>
      <c r="I361" s="18" t="str">
        <f>IFERROR(VLOOKUP($B361,Invoices!$R$2:$S$412,2,FALSE),"")</f>
        <v/>
      </c>
      <c r="J361" s="18" t="str">
        <f>IFERROR(VLOOKUP($B361,Invoices!$T$2:$U$412,2,FALSE),"")</f>
        <v/>
      </c>
      <c r="K361" s="18" t="str">
        <f>IFERROR(VLOOKUP($B361,Invoices!$V$2:$W$412,2,FALSE),"")</f>
        <v/>
      </c>
      <c r="L361" s="18" t="str">
        <f>IFERROR(VLOOKUP($B361,Invoices!$X$2:$Y$412,2,FALSE),"")</f>
        <v/>
      </c>
      <c r="M361" s="18" t="str">
        <f>IFERROR(VLOOKUP($B361,Invoices!$Z$2:$AA$412,2,FALSE),"")</f>
        <v/>
      </c>
      <c r="N361" s="18" t="str">
        <f>IFERROR(VLOOKUP($B361,Invoices!$AB$2:$AC$412,2,FALSE),"")</f>
        <v/>
      </c>
      <c r="O361" s="18" t="str">
        <f>IFERROR(VLOOKUP($B361,Invoices!$AD$2:$AE$412,2,FALSE),"")</f>
        <v/>
      </c>
      <c r="P361" s="18" t="str">
        <f>IFERROR(VLOOKUP($B361,Invoices!$AF$2:$AG$412,2,FALSE),"")</f>
        <v/>
      </c>
      <c r="Q361" s="18" t="str">
        <f>IFERROR(VLOOKUP($B361,Invoices!$AH$2:$AI$412,2,FALSE),"")</f>
        <v/>
      </c>
      <c r="R361" s="18" t="str">
        <f>IFERROR(VLOOKUP($B361,Invoices!$AJ$2:$AK$412,2,FALSE),"")</f>
        <v/>
      </c>
      <c r="S361" s="18" t="str">
        <f>IFERROR(VLOOKUP($B361,Invoices!$AL$2:$AM$412,2,FALSE),"")</f>
        <v/>
      </c>
      <c r="T361" s="18" t="str">
        <f>IFERROR(VLOOKUP($B361,Invoices!$AN$2:$AO$412,2,FALSE),"")</f>
        <v/>
      </c>
      <c r="U361" s="18" t="str" cm="1">
        <f t="array" ref="U361">IFERROR(INDEX(F361:T361, 1, MATCH(TRUE, ISNUMBER(F361:T361), 0)), "0.0")</f>
        <v>0.0</v>
      </c>
    </row>
    <row r="362" spans="1:21" ht="13" x14ac:dyDescent="0.15">
      <c r="A362" s="14" t="s">
        <v>6394</v>
      </c>
      <c r="B362" s="6" t="s">
        <v>1294</v>
      </c>
      <c r="C362" s="6" t="s">
        <v>1208</v>
      </c>
      <c r="D362" s="6" t="s">
        <v>1209</v>
      </c>
      <c r="E362" s="6" t="s">
        <v>1210</v>
      </c>
      <c r="F362" s="18">
        <f>IFERROR(VLOOKUP(B362,Invoices!$L$2:$M$413,2,FALSE),"")</f>
        <v>0.99</v>
      </c>
      <c r="G362" s="18" t="str">
        <f>IFERROR(VLOOKUP(B362,Invoices!$N$2:$O$412,2,FALSE),"")</f>
        <v/>
      </c>
      <c r="H362" s="18" t="str">
        <f>IFERROR(VLOOKUP($B362,Invoices!$P$2:$Q$412,2,FALSE),"")</f>
        <v/>
      </c>
      <c r="I362" s="18" t="str">
        <f>IFERROR(VLOOKUP($B362,Invoices!$R$2:$S$412,2,FALSE),"")</f>
        <v/>
      </c>
      <c r="J362" s="18" t="str">
        <f>IFERROR(VLOOKUP($B362,Invoices!$T$2:$U$412,2,FALSE),"")</f>
        <v/>
      </c>
      <c r="K362" s="18" t="str">
        <f>IFERROR(VLOOKUP($B362,Invoices!$V$2:$W$412,2,FALSE),"")</f>
        <v/>
      </c>
      <c r="L362" s="18" t="str">
        <f>IFERROR(VLOOKUP($B362,Invoices!$X$2:$Y$412,2,FALSE),"")</f>
        <v/>
      </c>
      <c r="M362" s="18" t="str">
        <f>IFERROR(VLOOKUP($B362,Invoices!$Z$2:$AA$412,2,FALSE),"")</f>
        <v/>
      </c>
      <c r="N362" s="18" t="str">
        <f>IFERROR(VLOOKUP($B362,Invoices!$AB$2:$AC$412,2,FALSE),"")</f>
        <v/>
      </c>
      <c r="O362" s="18" t="str">
        <f>IFERROR(VLOOKUP($B362,Invoices!$AD$2:$AE$412,2,FALSE),"")</f>
        <v/>
      </c>
      <c r="P362" s="18" t="str">
        <f>IFERROR(VLOOKUP($B362,Invoices!$AF$2:$AG$412,2,FALSE),"")</f>
        <v/>
      </c>
      <c r="Q362" s="18" t="str">
        <f>IFERROR(VLOOKUP($B362,Invoices!$AH$2:$AI$412,2,FALSE),"")</f>
        <v/>
      </c>
      <c r="R362" s="18" t="str">
        <f>IFERROR(VLOOKUP($B362,Invoices!$AJ$2:$AK$412,2,FALSE),"")</f>
        <v/>
      </c>
      <c r="S362" s="18" t="str">
        <f>IFERROR(VLOOKUP($B362,Invoices!$AL$2:$AM$412,2,FALSE),"")</f>
        <v/>
      </c>
      <c r="T362" s="18" t="str">
        <f>IFERROR(VLOOKUP($B362,Invoices!$AN$2:$AO$412,2,FALSE),"")</f>
        <v/>
      </c>
      <c r="U362" s="18" cm="1">
        <f t="array" ref="U362">IFERROR(INDEX(F362:T362, 1, MATCH(TRUE, ISNUMBER(F362:T362), 0)), "0.0")</f>
        <v>0.99</v>
      </c>
    </row>
    <row r="363" spans="1:21" ht="13" x14ac:dyDescent="0.15">
      <c r="A363" s="14" t="s">
        <v>6395</v>
      </c>
      <c r="B363" s="6" t="s">
        <v>1295</v>
      </c>
      <c r="C363" s="6" t="s">
        <v>1296</v>
      </c>
      <c r="D363" s="6" t="s">
        <v>1270</v>
      </c>
      <c r="E363" s="6" t="s">
        <v>587</v>
      </c>
      <c r="F363" s="18" t="str">
        <f>IFERROR(VLOOKUP(B363,Invoices!$L$2:$M$413,2,FALSE),"")</f>
        <v/>
      </c>
      <c r="G363" s="18" t="str">
        <f>IFERROR(VLOOKUP(B363,Invoices!$N$2:$O$412,2,FALSE),"")</f>
        <v/>
      </c>
      <c r="H363" s="18" t="str">
        <f>IFERROR(VLOOKUP($B363,Invoices!$P$2:$Q$412,2,FALSE),"")</f>
        <v/>
      </c>
      <c r="I363" s="18" t="str">
        <f>IFERROR(VLOOKUP($B363,Invoices!$R$2:$S$412,2,FALSE),"")</f>
        <v/>
      </c>
      <c r="J363" s="18" t="str">
        <f>IFERROR(VLOOKUP($B363,Invoices!$T$2:$U$412,2,FALSE),"")</f>
        <v/>
      </c>
      <c r="K363" s="18">
        <f>IFERROR(VLOOKUP($B363,Invoices!$V$2:$W$412,2,FALSE),"")</f>
        <v>0.99</v>
      </c>
      <c r="L363" s="18" t="str">
        <f>IFERROR(VLOOKUP($B363,Invoices!$X$2:$Y$412,2,FALSE),"")</f>
        <v/>
      </c>
      <c r="M363" s="18" t="str">
        <f>IFERROR(VLOOKUP($B363,Invoices!$Z$2:$AA$412,2,FALSE),"")</f>
        <v/>
      </c>
      <c r="N363" s="18" t="str">
        <f>IFERROR(VLOOKUP($B363,Invoices!$AB$2:$AC$412,2,FALSE),"")</f>
        <v/>
      </c>
      <c r="O363" s="18" t="str">
        <f>IFERROR(VLOOKUP($B363,Invoices!$AD$2:$AE$412,2,FALSE),"")</f>
        <v/>
      </c>
      <c r="P363" s="18" t="str">
        <f>IFERROR(VLOOKUP($B363,Invoices!$AF$2:$AG$412,2,FALSE),"")</f>
        <v/>
      </c>
      <c r="Q363" s="18" t="str">
        <f>IFERROR(VLOOKUP($B363,Invoices!$AH$2:$AI$412,2,FALSE),"")</f>
        <v/>
      </c>
      <c r="R363" s="18" t="str">
        <f>IFERROR(VLOOKUP($B363,Invoices!$AJ$2:$AK$412,2,FALSE),"")</f>
        <v/>
      </c>
      <c r="S363" s="18" t="str">
        <f>IFERROR(VLOOKUP($B363,Invoices!$AL$2:$AM$412,2,FALSE),"")</f>
        <v/>
      </c>
      <c r="T363" s="18" t="str">
        <f>IFERROR(VLOOKUP($B363,Invoices!$AN$2:$AO$412,2,FALSE),"")</f>
        <v/>
      </c>
      <c r="U363" s="18" cm="1">
        <f t="array" ref="U363">IFERROR(INDEX(F363:T363, 1, MATCH(TRUE, ISNUMBER(F363:T363), 0)), "0.0")</f>
        <v>0.99</v>
      </c>
    </row>
    <row r="364" spans="1:21" ht="13" x14ac:dyDescent="0.15">
      <c r="A364" s="14" t="s">
        <v>6396</v>
      </c>
      <c r="B364" s="6" t="s">
        <v>1295</v>
      </c>
      <c r="C364" s="6" t="s">
        <v>1297</v>
      </c>
      <c r="D364" s="6" t="s">
        <v>894</v>
      </c>
      <c r="E364" s="6" t="s">
        <v>587</v>
      </c>
      <c r="F364" s="18" t="str">
        <f>IFERROR(VLOOKUP(B364,Invoices!$L$2:$M$413,2,FALSE),"")</f>
        <v/>
      </c>
      <c r="G364" s="18" t="str">
        <f>IFERROR(VLOOKUP(B364,Invoices!$N$2:$O$412,2,FALSE),"")</f>
        <v/>
      </c>
      <c r="H364" s="18" t="str">
        <f>IFERROR(VLOOKUP($B364,Invoices!$P$2:$Q$412,2,FALSE),"")</f>
        <v/>
      </c>
      <c r="I364" s="18" t="str">
        <f>IFERROR(VLOOKUP($B364,Invoices!$R$2:$S$412,2,FALSE),"")</f>
        <v/>
      </c>
      <c r="J364" s="18" t="str">
        <f>IFERROR(VLOOKUP($B364,Invoices!$T$2:$U$412,2,FALSE),"")</f>
        <v/>
      </c>
      <c r="K364" s="18">
        <f>IFERROR(VLOOKUP($B364,Invoices!$V$2:$W$412,2,FALSE),"")</f>
        <v>0.99</v>
      </c>
      <c r="L364" s="18" t="str">
        <f>IFERROR(VLOOKUP($B364,Invoices!$X$2:$Y$412,2,FALSE),"")</f>
        <v/>
      </c>
      <c r="M364" s="18" t="str">
        <f>IFERROR(VLOOKUP($B364,Invoices!$Z$2:$AA$412,2,FALSE),"")</f>
        <v/>
      </c>
      <c r="N364" s="18" t="str">
        <f>IFERROR(VLOOKUP($B364,Invoices!$AB$2:$AC$412,2,FALSE),"")</f>
        <v/>
      </c>
      <c r="O364" s="18" t="str">
        <f>IFERROR(VLOOKUP($B364,Invoices!$AD$2:$AE$412,2,FALSE),"")</f>
        <v/>
      </c>
      <c r="P364" s="18" t="str">
        <f>IFERROR(VLOOKUP($B364,Invoices!$AF$2:$AG$412,2,FALSE),"")</f>
        <v/>
      </c>
      <c r="Q364" s="18" t="str">
        <f>IFERROR(VLOOKUP($B364,Invoices!$AH$2:$AI$412,2,FALSE),"")</f>
        <v/>
      </c>
      <c r="R364" s="18" t="str">
        <f>IFERROR(VLOOKUP($B364,Invoices!$AJ$2:$AK$412,2,FALSE),"")</f>
        <v/>
      </c>
      <c r="S364" s="18" t="str">
        <f>IFERROR(VLOOKUP($B364,Invoices!$AL$2:$AM$412,2,FALSE),"")</f>
        <v/>
      </c>
      <c r="T364" s="18" t="str">
        <f>IFERROR(VLOOKUP($B364,Invoices!$AN$2:$AO$412,2,FALSE),"")</f>
        <v/>
      </c>
      <c r="U364" s="18" cm="1">
        <f t="array" ref="U364">IFERROR(INDEX(F364:T364, 1, MATCH(TRUE, ISNUMBER(F364:T364), 0)), "0.0")</f>
        <v>0.99</v>
      </c>
    </row>
    <row r="365" spans="1:21" ht="13" x14ac:dyDescent="0.15">
      <c r="A365" s="14" t="s">
        <v>6397</v>
      </c>
      <c r="B365" s="6" t="s">
        <v>1298</v>
      </c>
      <c r="C365" s="6" t="s">
        <v>1299</v>
      </c>
      <c r="D365" s="6" t="s">
        <v>1300</v>
      </c>
      <c r="E365" s="6" t="s">
        <v>1301</v>
      </c>
      <c r="F365" s="18" t="str">
        <f>IFERROR(VLOOKUP(B365,Invoices!$L$2:$M$413,2,FALSE),"")</f>
        <v/>
      </c>
      <c r="G365" s="18" t="str">
        <f>IFERROR(VLOOKUP(B365,Invoices!$N$2:$O$412,2,FALSE),"")</f>
        <v/>
      </c>
      <c r="H365" s="18">
        <f>IFERROR(VLOOKUP($B365,Invoices!$P$2:$Q$412,2,FALSE),"")</f>
        <v>0.99</v>
      </c>
      <c r="I365" s="18" t="str">
        <f>IFERROR(VLOOKUP($B365,Invoices!$R$2:$S$412,2,FALSE),"")</f>
        <v/>
      </c>
      <c r="J365" s="18" t="str">
        <f>IFERROR(VLOOKUP($B365,Invoices!$T$2:$U$412,2,FALSE),"")</f>
        <v/>
      </c>
      <c r="K365" s="18" t="str">
        <f>IFERROR(VLOOKUP($B365,Invoices!$V$2:$W$412,2,FALSE),"")</f>
        <v/>
      </c>
      <c r="L365" s="18" t="str">
        <f>IFERROR(VLOOKUP($B365,Invoices!$X$2:$Y$412,2,FALSE),"")</f>
        <v/>
      </c>
      <c r="M365" s="18" t="str">
        <f>IFERROR(VLOOKUP($B365,Invoices!$Z$2:$AA$412,2,FALSE),"")</f>
        <v/>
      </c>
      <c r="N365" s="18" t="str">
        <f>IFERROR(VLOOKUP($B365,Invoices!$AB$2:$AC$412,2,FALSE),"")</f>
        <v/>
      </c>
      <c r="O365" s="18" t="str">
        <f>IFERROR(VLOOKUP($B365,Invoices!$AD$2:$AE$412,2,FALSE),"")</f>
        <v/>
      </c>
      <c r="P365" s="18" t="str">
        <f>IFERROR(VLOOKUP($B365,Invoices!$AF$2:$AG$412,2,FALSE),"")</f>
        <v/>
      </c>
      <c r="Q365" s="18" t="str">
        <f>IFERROR(VLOOKUP($B365,Invoices!$AH$2:$AI$412,2,FALSE),"")</f>
        <v/>
      </c>
      <c r="R365" s="18" t="str">
        <f>IFERROR(VLOOKUP($B365,Invoices!$AJ$2:$AK$412,2,FALSE),"")</f>
        <v/>
      </c>
      <c r="S365" s="18" t="str">
        <f>IFERROR(VLOOKUP($B365,Invoices!$AL$2:$AM$412,2,FALSE),"")</f>
        <v/>
      </c>
      <c r="T365" s="18" t="str">
        <f>IFERROR(VLOOKUP($B365,Invoices!$AN$2:$AO$412,2,FALSE),"")</f>
        <v/>
      </c>
      <c r="U365" s="18" cm="1">
        <f t="array" ref="U365">IFERROR(INDEX(F365:T365, 1, MATCH(TRUE, ISNUMBER(F365:T365), 0)), "0.0")</f>
        <v>0.99</v>
      </c>
    </row>
    <row r="366" spans="1:21" ht="13" x14ac:dyDescent="0.15">
      <c r="A366" s="14" t="s">
        <v>6398</v>
      </c>
      <c r="B366" s="6" t="s">
        <v>1302</v>
      </c>
      <c r="C366" s="6" t="s">
        <v>1303</v>
      </c>
      <c r="D366" s="6" t="s">
        <v>1304</v>
      </c>
      <c r="E366" s="6" t="s">
        <v>810</v>
      </c>
      <c r="F366" s="18" t="str">
        <f>IFERROR(VLOOKUP(B366,Invoices!$L$2:$M$413,2,FALSE),"")</f>
        <v/>
      </c>
      <c r="G366" s="18" t="str">
        <f>IFERROR(VLOOKUP(B366,Invoices!$N$2:$O$412,2,FALSE),"")</f>
        <v/>
      </c>
      <c r="H366" s="18" t="str">
        <f>IFERROR(VLOOKUP($B366,Invoices!$P$2:$Q$412,2,FALSE),"")</f>
        <v/>
      </c>
      <c r="I366" s="18" t="str">
        <f>IFERROR(VLOOKUP($B366,Invoices!$R$2:$S$412,2,FALSE),"")</f>
        <v/>
      </c>
      <c r="J366" s="18" t="str">
        <f>IFERROR(VLOOKUP($B366,Invoices!$T$2:$U$412,2,FALSE),"")</f>
        <v/>
      </c>
      <c r="K366" s="18" t="str">
        <f>IFERROR(VLOOKUP($B366,Invoices!$V$2:$W$412,2,FALSE),"")</f>
        <v/>
      </c>
      <c r="L366" s="18" t="str">
        <f>IFERROR(VLOOKUP($B366,Invoices!$X$2:$Y$412,2,FALSE),"")</f>
        <v/>
      </c>
      <c r="M366" s="18" t="str">
        <f>IFERROR(VLOOKUP($B366,Invoices!$Z$2:$AA$412,2,FALSE),"")</f>
        <v/>
      </c>
      <c r="N366" s="18" t="str">
        <f>IFERROR(VLOOKUP($B366,Invoices!$AB$2:$AC$412,2,FALSE),"")</f>
        <v/>
      </c>
      <c r="O366" s="18" t="str">
        <f>IFERROR(VLOOKUP($B366,Invoices!$AD$2:$AE$412,2,FALSE),"")</f>
        <v/>
      </c>
      <c r="P366" s="18" t="str">
        <f>IFERROR(VLOOKUP($B366,Invoices!$AF$2:$AG$412,2,FALSE),"")</f>
        <v/>
      </c>
      <c r="Q366" s="18" t="str">
        <f>IFERROR(VLOOKUP($B366,Invoices!$AH$2:$AI$412,2,FALSE),"")</f>
        <v/>
      </c>
      <c r="R366" s="18" t="str">
        <f>IFERROR(VLOOKUP($B366,Invoices!$AJ$2:$AK$412,2,FALSE),"")</f>
        <v/>
      </c>
      <c r="S366" s="18" t="str">
        <f>IFERROR(VLOOKUP($B366,Invoices!$AL$2:$AM$412,2,FALSE),"")</f>
        <v/>
      </c>
      <c r="T366" s="18" t="str">
        <f>IFERROR(VLOOKUP($B366,Invoices!$AN$2:$AO$412,2,FALSE),"")</f>
        <v/>
      </c>
      <c r="U366" s="18" t="str" cm="1">
        <f t="array" ref="U366">IFERROR(INDEX(F366:T366, 1, MATCH(TRUE, ISNUMBER(F366:T366), 0)), "0.0")</f>
        <v>0.0</v>
      </c>
    </row>
    <row r="367" spans="1:21" ht="13" x14ac:dyDescent="0.15">
      <c r="A367" s="14" t="s">
        <v>6399</v>
      </c>
      <c r="B367" s="6" t="s">
        <v>1305</v>
      </c>
      <c r="C367" s="6" t="s">
        <v>1306</v>
      </c>
      <c r="D367" s="6" t="s">
        <v>1265</v>
      </c>
      <c r="E367" s="6" t="s">
        <v>630</v>
      </c>
      <c r="F367" s="18">
        <f>IFERROR(VLOOKUP(B367,Invoices!$L$2:$M$413,2,FALSE),"")</f>
        <v>0.99</v>
      </c>
      <c r="G367" s="18" t="str">
        <f>IFERROR(VLOOKUP(B367,Invoices!$N$2:$O$412,2,FALSE),"")</f>
        <v/>
      </c>
      <c r="H367" s="18" t="str">
        <f>IFERROR(VLOOKUP($B367,Invoices!$P$2:$Q$412,2,FALSE),"")</f>
        <v/>
      </c>
      <c r="I367" s="18" t="str">
        <f>IFERROR(VLOOKUP($B367,Invoices!$R$2:$S$412,2,FALSE),"")</f>
        <v/>
      </c>
      <c r="J367" s="18" t="str">
        <f>IFERROR(VLOOKUP($B367,Invoices!$T$2:$U$412,2,FALSE),"")</f>
        <v/>
      </c>
      <c r="K367" s="18" t="str">
        <f>IFERROR(VLOOKUP($B367,Invoices!$V$2:$W$412,2,FALSE),"")</f>
        <v/>
      </c>
      <c r="L367" s="18" t="str">
        <f>IFERROR(VLOOKUP($B367,Invoices!$X$2:$Y$412,2,FALSE),"")</f>
        <v/>
      </c>
      <c r="M367" s="18" t="str">
        <f>IFERROR(VLOOKUP($B367,Invoices!$Z$2:$AA$412,2,FALSE),"")</f>
        <v/>
      </c>
      <c r="N367" s="18" t="str">
        <f>IFERROR(VLOOKUP($B367,Invoices!$AB$2:$AC$412,2,FALSE),"")</f>
        <v/>
      </c>
      <c r="O367" s="18" t="str">
        <f>IFERROR(VLOOKUP($B367,Invoices!$AD$2:$AE$412,2,FALSE),"")</f>
        <v/>
      </c>
      <c r="P367" s="18" t="str">
        <f>IFERROR(VLOOKUP($B367,Invoices!$AF$2:$AG$412,2,FALSE),"")</f>
        <v/>
      </c>
      <c r="Q367" s="18" t="str">
        <f>IFERROR(VLOOKUP($B367,Invoices!$AH$2:$AI$412,2,FALSE),"")</f>
        <v/>
      </c>
      <c r="R367" s="18" t="str">
        <f>IFERROR(VLOOKUP($B367,Invoices!$AJ$2:$AK$412,2,FALSE),"")</f>
        <v/>
      </c>
      <c r="S367" s="18" t="str">
        <f>IFERROR(VLOOKUP($B367,Invoices!$AL$2:$AM$412,2,FALSE),"")</f>
        <v/>
      </c>
      <c r="T367" s="18" t="str">
        <f>IFERROR(VLOOKUP($B367,Invoices!$AN$2:$AO$412,2,FALSE),"")</f>
        <v/>
      </c>
      <c r="U367" s="18" cm="1">
        <f t="array" ref="U367">IFERROR(INDEX(F367:T367, 1, MATCH(TRUE, ISNUMBER(F367:T367), 0)), "0.0")</f>
        <v>0.99</v>
      </c>
    </row>
    <row r="368" spans="1:21" ht="13" x14ac:dyDescent="0.15">
      <c r="A368" s="14" t="s">
        <v>6400</v>
      </c>
      <c r="B368" s="6" t="s">
        <v>1307</v>
      </c>
      <c r="C368" s="6" t="s">
        <v>1308</v>
      </c>
      <c r="D368" s="6" t="s">
        <v>1309</v>
      </c>
      <c r="E368" s="6" t="s">
        <v>810</v>
      </c>
      <c r="F368" s="18">
        <f>IFERROR(VLOOKUP(B368,Invoices!$L$2:$M$413,2,FALSE),"")</f>
        <v>0.99</v>
      </c>
      <c r="G368" s="18" t="str">
        <f>IFERROR(VLOOKUP(B368,Invoices!$N$2:$O$412,2,FALSE),"")</f>
        <v/>
      </c>
      <c r="H368" s="18" t="str">
        <f>IFERROR(VLOOKUP($B368,Invoices!$P$2:$Q$412,2,FALSE),"")</f>
        <v/>
      </c>
      <c r="I368" s="18" t="str">
        <f>IFERROR(VLOOKUP($B368,Invoices!$R$2:$S$412,2,FALSE),"")</f>
        <v/>
      </c>
      <c r="J368" s="18">
        <f>IFERROR(VLOOKUP($B368,Invoices!$T$2:$U$412,2,FALSE),"")</f>
        <v>0.99</v>
      </c>
      <c r="K368" s="18" t="str">
        <f>IFERROR(VLOOKUP($B368,Invoices!$V$2:$W$412,2,FALSE),"")</f>
        <v/>
      </c>
      <c r="L368" s="18" t="str">
        <f>IFERROR(VLOOKUP($B368,Invoices!$X$2:$Y$412,2,FALSE),"")</f>
        <v/>
      </c>
      <c r="M368" s="18" t="str">
        <f>IFERROR(VLOOKUP($B368,Invoices!$Z$2:$AA$412,2,FALSE),"")</f>
        <v/>
      </c>
      <c r="N368" s="18" t="str">
        <f>IFERROR(VLOOKUP($B368,Invoices!$AB$2:$AC$412,2,FALSE),"")</f>
        <v/>
      </c>
      <c r="O368" s="18" t="str">
        <f>IFERROR(VLOOKUP($B368,Invoices!$AD$2:$AE$412,2,FALSE),"")</f>
        <v/>
      </c>
      <c r="P368" s="18" t="str">
        <f>IFERROR(VLOOKUP($B368,Invoices!$AF$2:$AG$412,2,FALSE),"")</f>
        <v/>
      </c>
      <c r="Q368" s="18" t="str">
        <f>IFERROR(VLOOKUP($B368,Invoices!$AH$2:$AI$412,2,FALSE),"")</f>
        <v/>
      </c>
      <c r="R368" s="18" t="str">
        <f>IFERROR(VLOOKUP($B368,Invoices!$AJ$2:$AK$412,2,FALSE),"")</f>
        <v/>
      </c>
      <c r="S368" s="18" t="str">
        <f>IFERROR(VLOOKUP($B368,Invoices!$AL$2:$AM$412,2,FALSE),"")</f>
        <v/>
      </c>
      <c r="T368" s="18" t="str">
        <f>IFERROR(VLOOKUP($B368,Invoices!$AN$2:$AO$412,2,FALSE),"")</f>
        <v/>
      </c>
      <c r="U368" s="18" cm="1">
        <f t="array" ref="U368">IFERROR(INDEX(F368:T368, 1, MATCH(TRUE, ISNUMBER(F368:T368), 0)), "0.0")</f>
        <v>0.99</v>
      </c>
    </row>
    <row r="369" spans="1:21" ht="13" x14ac:dyDescent="0.15">
      <c r="A369" s="14" t="s">
        <v>6401</v>
      </c>
      <c r="B369" s="6" t="s">
        <v>1307</v>
      </c>
      <c r="C369" s="6" t="s">
        <v>1310</v>
      </c>
      <c r="D369" s="6" t="s">
        <v>1311</v>
      </c>
      <c r="E369" s="6" t="s">
        <v>810</v>
      </c>
      <c r="F369" s="18">
        <f>IFERROR(VLOOKUP(B369,Invoices!$L$2:$M$413,2,FALSE),"")</f>
        <v>0.99</v>
      </c>
      <c r="G369" s="18" t="str">
        <f>IFERROR(VLOOKUP(B369,Invoices!$N$2:$O$412,2,FALSE),"")</f>
        <v/>
      </c>
      <c r="H369" s="18" t="str">
        <f>IFERROR(VLOOKUP($B369,Invoices!$P$2:$Q$412,2,FALSE),"")</f>
        <v/>
      </c>
      <c r="I369" s="18" t="str">
        <f>IFERROR(VLOOKUP($B369,Invoices!$R$2:$S$412,2,FALSE),"")</f>
        <v/>
      </c>
      <c r="J369" s="18">
        <f>IFERROR(VLOOKUP($B369,Invoices!$T$2:$U$412,2,FALSE),"")</f>
        <v>0.99</v>
      </c>
      <c r="K369" s="18" t="str">
        <f>IFERROR(VLOOKUP($B369,Invoices!$V$2:$W$412,2,FALSE),"")</f>
        <v/>
      </c>
      <c r="L369" s="18" t="str">
        <f>IFERROR(VLOOKUP($B369,Invoices!$X$2:$Y$412,2,FALSE),"")</f>
        <v/>
      </c>
      <c r="M369" s="18" t="str">
        <f>IFERROR(VLOOKUP($B369,Invoices!$Z$2:$AA$412,2,FALSE),"")</f>
        <v/>
      </c>
      <c r="N369" s="18" t="str">
        <f>IFERROR(VLOOKUP($B369,Invoices!$AB$2:$AC$412,2,FALSE),"")</f>
        <v/>
      </c>
      <c r="O369" s="18" t="str">
        <f>IFERROR(VLOOKUP($B369,Invoices!$AD$2:$AE$412,2,FALSE),"")</f>
        <v/>
      </c>
      <c r="P369" s="18" t="str">
        <f>IFERROR(VLOOKUP($B369,Invoices!$AF$2:$AG$412,2,FALSE),"")</f>
        <v/>
      </c>
      <c r="Q369" s="18" t="str">
        <f>IFERROR(VLOOKUP($B369,Invoices!$AH$2:$AI$412,2,FALSE),"")</f>
        <v/>
      </c>
      <c r="R369" s="18" t="str">
        <f>IFERROR(VLOOKUP($B369,Invoices!$AJ$2:$AK$412,2,FALSE),"")</f>
        <v/>
      </c>
      <c r="S369" s="18" t="str">
        <f>IFERROR(VLOOKUP($B369,Invoices!$AL$2:$AM$412,2,FALSE),"")</f>
        <v/>
      </c>
      <c r="T369" s="18" t="str">
        <f>IFERROR(VLOOKUP($B369,Invoices!$AN$2:$AO$412,2,FALSE),"")</f>
        <v/>
      </c>
      <c r="U369" s="18" cm="1">
        <f t="array" ref="U369">IFERROR(INDEX(F369:T369, 1, MATCH(TRUE, ISNUMBER(F369:T369), 0)), "0.0")</f>
        <v>0.99</v>
      </c>
    </row>
    <row r="370" spans="1:21" ht="13" x14ac:dyDescent="0.15">
      <c r="A370" s="14" t="s">
        <v>6402</v>
      </c>
      <c r="B370" s="6" t="s">
        <v>1312</v>
      </c>
      <c r="C370" s="6" t="s">
        <v>1313</v>
      </c>
      <c r="D370" s="6" t="s">
        <v>1314</v>
      </c>
      <c r="E370" s="6" t="s">
        <v>1313</v>
      </c>
      <c r="F370" s="18" t="str">
        <f>IFERROR(VLOOKUP(B370,Invoices!$L$2:$M$413,2,FALSE),"")</f>
        <v/>
      </c>
      <c r="G370" s="18" t="str">
        <f>IFERROR(VLOOKUP(B370,Invoices!$N$2:$O$412,2,FALSE),"")</f>
        <v/>
      </c>
      <c r="H370" s="18">
        <f>IFERROR(VLOOKUP($B370,Invoices!$P$2:$Q$412,2,FALSE),"")</f>
        <v>0.99</v>
      </c>
      <c r="I370" s="18" t="str">
        <f>IFERROR(VLOOKUP($B370,Invoices!$R$2:$S$412,2,FALSE),"")</f>
        <v/>
      </c>
      <c r="J370" s="18" t="str">
        <f>IFERROR(VLOOKUP($B370,Invoices!$T$2:$U$412,2,FALSE),"")</f>
        <v/>
      </c>
      <c r="K370" s="18" t="str">
        <f>IFERROR(VLOOKUP($B370,Invoices!$V$2:$W$412,2,FALSE),"")</f>
        <v/>
      </c>
      <c r="L370" s="18" t="str">
        <f>IFERROR(VLOOKUP($B370,Invoices!$X$2:$Y$412,2,FALSE),"")</f>
        <v/>
      </c>
      <c r="M370" s="18" t="str">
        <f>IFERROR(VLOOKUP($B370,Invoices!$Z$2:$AA$412,2,FALSE),"")</f>
        <v/>
      </c>
      <c r="N370" s="18" t="str">
        <f>IFERROR(VLOOKUP($B370,Invoices!$AB$2:$AC$412,2,FALSE),"")</f>
        <v/>
      </c>
      <c r="O370" s="18" t="str">
        <f>IFERROR(VLOOKUP($B370,Invoices!$AD$2:$AE$412,2,FALSE),"")</f>
        <v/>
      </c>
      <c r="P370" s="18" t="str">
        <f>IFERROR(VLOOKUP($B370,Invoices!$AF$2:$AG$412,2,FALSE),"")</f>
        <v/>
      </c>
      <c r="Q370" s="18" t="str">
        <f>IFERROR(VLOOKUP($B370,Invoices!$AH$2:$AI$412,2,FALSE),"")</f>
        <v/>
      </c>
      <c r="R370" s="18" t="str">
        <f>IFERROR(VLOOKUP($B370,Invoices!$AJ$2:$AK$412,2,FALSE),"")</f>
        <v/>
      </c>
      <c r="S370" s="18" t="str">
        <f>IFERROR(VLOOKUP($B370,Invoices!$AL$2:$AM$412,2,FALSE),"")</f>
        <v/>
      </c>
      <c r="T370" s="18" t="str">
        <f>IFERROR(VLOOKUP($B370,Invoices!$AN$2:$AO$412,2,FALSE),"")</f>
        <v/>
      </c>
      <c r="U370" s="18" cm="1">
        <f t="array" ref="U370">IFERROR(INDEX(F370:T370, 1, MATCH(TRUE, ISNUMBER(F370:T370), 0)), "0.0")</f>
        <v>0.99</v>
      </c>
    </row>
    <row r="371" spans="1:21" ht="13" x14ac:dyDescent="0.15">
      <c r="A371" s="14" t="s">
        <v>6403</v>
      </c>
      <c r="B371" s="6" t="s">
        <v>1315</v>
      </c>
      <c r="C371" s="6" t="s">
        <v>1316</v>
      </c>
      <c r="D371" s="6" t="s">
        <v>1317</v>
      </c>
      <c r="E371" s="6" t="s">
        <v>1318</v>
      </c>
      <c r="F371" s="18">
        <f>IFERROR(VLOOKUP(B371,Invoices!$L$2:$M$413,2,FALSE),"")</f>
        <v>0.99</v>
      </c>
      <c r="G371" s="18" t="str">
        <f>IFERROR(VLOOKUP(B371,Invoices!$N$2:$O$412,2,FALSE),"")</f>
        <v/>
      </c>
      <c r="H371" s="18" t="str">
        <f>IFERROR(VLOOKUP($B371,Invoices!$P$2:$Q$412,2,FALSE),"")</f>
        <v/>
      </c>
      <c r="I371" s="18" t="str">
        <f>IFERROR(VLOOKUP($B371,Invoices!$R$2:$S$412,2,FALSE),"")</f>
        <v/>
      </c>
      <c r="J371" s="18" t="str">
        <f>IFERROR(VLOOKUP($B371,Invoices!$T$2:$U$412,2,FALSE),"")</f>
        <v/>
      </c>
      <c r="K371" s="18" t="str">
        <f>IFERROR(VLOOKUP($B371,Invoices!$V$2:$W$412,2,FALSE),"")</f>
        <v/>
      </c>
      <c r="L371" s="18" t="str">
        <f>IFERROR(VLOOKUP($B371,Invoices!$X$2:$Y$412,2,FALSE),"")</f>
        <v/>
      </c>
      <c r="M371" s="18" t="str">
        <f>IFERROR(VLOOKUP($B371,Invoices!$Z$2:$AA$412,2,FALSE),"")</f>
        <v/>
      </c>
      <c r="N371" s="18" t="str">
        <f>IFERROR(VLOOKUP($B371,Invoices!$AB$2:$AC$412,2,FALSE),"")</f>
        <v/>
      </c>
      <c r="O371" s="18" t="str">
        <f>IFERROR(VLOOKUP($B371,Invoices!$AD$2:$AE$412,2,FALSE),"")</f>
        <v/>
      </c>
      <c r="P371" s="18" t="str">
        <f>IFERROR(VLOOKUP($B371,Invoices!$AF$2:$AG$412,2,FALSE),"")</f>
        <v/>
      </c>
      <c r="Q371" s="18" t="str">
        <f>IFERROR(VLOOKUP($B371,Invoices!$AH$2:$AI$412,2,FALSE),"")</f>
        <v/>
      </c>
      <c r="R371" s="18" t="str">
        <f>IFERROR(VLOOKUP($B371,Invoices!$AJ$2:$AK$412,2,FALSE),"")</f>
        <v/>
      </c>
      <c r="S371" s="18" t="str">
        <f>IFERROR(VLOOKUP($B371,Invoices!$AL$2:$AM$412,2,FALSE),"")</f>
        <v/>
      </c>
      <c r="T371" s="18" t="str">
        <f>IFERROR(VLOOKUP($B371,Invoices!$AN$2:$AO$412,2,FALSE),"")</f>
        <v/>
      </c>
      <c r="U371" s="18" cm="1">
        <f t="array" ref="U371">IFERROR(INDEX(F371:T371, 1, MATCH(TRUE, ISNUMBER(F371:T371), 0)), "0.0")</f>
        <v>0.99</v>
      </c>
    </row>
    <row r="372" spans="1:21" ht="13" x14ac:dyDescent="0.15">
      <c r="A372" s="14" t="s">
        <v>6404</v>
      </c>
      <c r="B372" s="6" t="s">
        <v>1319</v>
      </c>
      <c r="C372" s="6" t="s">
        <v>1320</v>
      </c>
      <c r="D372" s="6" t="s">
        <v>1321</v>
      </c>
      <c r="E372" s="6" t="s">
        <v>1322</v>
      </c>
      <c r="F372" s="18">
        <f>IFERROR(VLOOKUP(B372,Invoices!$L$2:$M$413,2,FALSE),"")</f>
        <v>0.99</v>
      </c>
      <c r="G372" s="18" t="str">
        <f>IFERROR(VLOOKUP(B372,Invoices!$N$2:$O$412,2,FALSE),"")</f>
        <v/>
      </c>
      <c r="H372" s="18" t="str">
        <f>IFERROR(VLOOKUP($B372,Invoices!$P$2:$Q$412,2,FALSE),"")</f>
        <v/>
      </c>
      <c r="I372" s="18" t="str">
        <f>IFERROR(VLOOKUP($B372,Invoices!$R$2:$S$412,2,FALSE),"")</f>
        <v/>
      </c>
      <c r="J372" s="18" t="str">
        <f>IFERROR(VLOOKUP($B372,Invoices!$T$2:$U$412,2,FALSE),"")</f>
        <v/>
      </c>
      <c r="K372" s="18" t="str">
        <f>IFERROR(VLOOKUP($B372,Invoices!$V$2:$W$412,2,FALSE),"")</f>
        <v/>
      </c>
      <c r="L372" s="18" t="str">
        <f>IFERROR(VLOOKUP($B372,Invoices!$X$2:$Y$412,2,FALSE),"")</f>
        <v/>
      </c>
      <c r="M372" s="18" t="str">
        <f>IFERROR(VLOOKUP($B372,Invoices!$Z$2:$AA$412,2,FALSE),"")</f>
        <v/>
      </c>
      <c r="N372" s="18" t="str">
        <f>IFERROR(VLOOKUP($B372,Invoices!$AB$2:$AC$412,2,FALSE),"")</f>
        <v/>
      </c>
      <c r="O372" s="18" t="str">
        <f>IFERROR(VLOOKUP($B372,Invoices!$AD$2:$AE$412,2,FALSE),"")</f>
        <v/>
      </c>
      <c r="P372" s="18" t="str">
        <f>IFERROR(VLOOKUP($B372,Invoices!$AF$2:$AG$412,2,FALSE),"")</f>
        <v/>
      </c>
      <c r="Q372" s="18" t="str">
        <f>IFERROR(VLOOKUP($B372,Invoices!$AH$2:$AI$412,2,FALSE),"")</f>
        <v/>
      </c>
      <c r="R372" s="18" t="str">
        <f>IFERROR(VLOOKUP($B372,Invoices!$AJ$2:$AK$412,2,FALSE),"")</f>
        <v/>
      </c>
      <c r="S372" s="18" t="str">
        <f>IFERROR(VLOOKUP($B372,Invoices!$AL$2:$AM$412,2,FALSE),"")</f>
        <v/>
      </c>
      <c r="T372" s="18" t="str">
        <f>IFERROR(VLOOKUP($B372,Invoices!$AN$2:$AO$412,2,FALSE),"")</f>
        <v/>
      </c>
      <c r="U372" s="18" cm="1">
        <f t="array" ref="U372">IFERROR(INDEX(F372:T372, 1, MATCH(TRUE, ISNUMBER(F372:T372), 0)), "0.0")</f>
        <v>0.99</v>
      </c>
    </row>
    <row r="373" spans="1:21" ht="13" x14ac:dyDescent="0.15">
      <c r="A373" s="14" t="s">
        <v>6405</v>
      </c>
      <c r="B373" s="6" t="s">
        <v>1323</v>
      </c>
      <c r="C373" s="6" t="s">
        <v>1324</v>
      </c>
      <c r="D373" s="6" t="s">
        <v>1115</v>
      </c>
      <c r="E373" s="6" t="s">
        <v>810</v>
      </c>
      <c r="F373" s="18">
        <f>IFERROR(VLOOKUP(B373,Invoices!$L$2:$M$413,2,FALSE),"")</f>
        <v>0.99</v>
      </c>
      <c r="G373" s="18" t="str">
        <f>IFERROR(VLOOKUP(B373,Invoices!$N$2:$O$412,2,FALSE),"")</f>
        <v/>
      </c>
      <c r="H373" s="18" t="str">
        <f>IFERROR(VLOOKUP($B373,Invoices!$P$2:$Q$412,2,FALSE),"")</f>
        <v/>
      </c>
      <c r="I373" s="18" t="str">
        <f>IFERROR(VLOOKUP($B373,Invoices!$R$2:$S$412,2,FALSE),"")</f>
        <v/>
      </c>
      <c r="J373" s="18" t="str">
        <f>IFERROR(VLOOKUP($B373,Invoices!$T$2:$U$412,2,FALSE),"")</f>
        <v/>
      </c>
      <c r="K373" s="18" t="str">
        <f>IFERROR(VLOOKUP($B373,Invoices!$V$2:$W$412,2,FALSE),"")</f>
        <v/>
      </c>
      <c r="L373" s="18" t="str">
        <f>IFERROR(VLOOKUP($B373,Invoices!$X$2:$Y$412,2,FALSE),"")</f>
        <v/>
      </c>
      <c r="M373" s="18" t="str">
        <f>IFERROR(VLOOKUP($B373,Invoices!$Z$2:$AA$412,2,FALSE),"")</f>
        <v/>
      </c>
      <c r="N373" s="18" t="str">
        <f>IFERROR(VLOOKUP($B373,Invoices!$AB$2:$AC$412,2,FALSE),"")</f>
        <v/>
      </c>
      <c r="O373" s="18" t="str">
        <f>IFERROR(VLOOKUP($B373,Invoices!$AD$2:$AE$412,2,FALSE),"")</f>
        <v/>
      </c>
      <c r="P373" s="18" t="str">
        <f>IFERROR(VLOOKUP($B373,Invoices!$AF$2:$AG$412,2,FALSE),"")</f>
        <v/>
      </c>
      <c r="Q373" s="18" t="str">
        <f>IFERROR(VLOOKUP($B373,Invoices!$AH$2:$AI$412,2,FALSE),"")</f>
        <v/>
      </c>
      <c r="R373" s="18" t="str">
        <f>IFERROR(VLOOKUP($B373,Invoices!$AJ$2:$AK$412,2,FALSE),"")</f>
        <v/>
      </c>
      <c r="S373" s="18" t="str">
        <f>IFERROR(VLOOKUP($B373,Invoices!$AL$2:$AM$412,2,FALSE),"")</f>
        <v/>
      </c>
      <c r="T373" s="18" t="str">
        <f>IFERROR(VLOOKUP($B373,Invoices!$AN$2:$AO$412,2,FALSE),"")</f>
        <v/>
      </c>
      <c r="U373" s="18" cm="1">
        <f t="array" ref="U373">IFERROR(INDEX(F373:T373, 1, MATCH(TRUE, ISNUMBER(F373:T373), 0)), "0.0")</f>
        <v>0.99</v>
      </c>
    </row>
    <row r="374" spans="1:21" ht="13" x14ac:dyDescent="0.15">
      <c r="A374" s="14" t="s">
        <v>6406</v>
      </c>
      <c r="B374" s="6" t="s">
        <v>1325</v>
      </c>
      <c r="C374" s="6" t="s">
        <v>1326</v>
      </c>
      <c r="D374" s="6" t="s">
        <v>1136</v>
      </c>
      <c r="E374" s="6" t="s">
        <v>681</v>
      </c>
      <c r="F374" s="18">
        <f>IFERROR(VLOOKUP(B374,Invoices!$L$2:$M$413,2,FALSE),"")</f>
        <v>0.99</v>
      </c>
      <c r="G374" s="18" t="str">
        <f>IFERROR(VLOOKUP(B374,Invoices!$N$2:$O$412,2,FALSE),"")</f>
        <v/>
      </c>
      <c r="H374" s="18" t="str">
        <f>IFERROR(VLOOKUP($B374,Invoices!$P$2:$Q$412,2,FALSE),"")</f>
        <v/>
      </c>
      <c r="I374" s="18" t="str">
        <f>IFERROR(VLOOKUP($B374,Invoices!$R$2:$S$412,2,FALSE),"")</f>
        <v/>
      </c>
      <c r="J374" s="18" t="str">
        <f>IFERROR(VLOOKUP($B374,Invoices!$T$2:$U$412,2,FALSE),"")</f>
        <v/>
      </c>
      <c r="K374" s="18" t="str">
        <f>IFERROR(VLOOKUP($B374,Invoices!$V$2:$W$412,2,FALSE),"")</f>
        <v/>
      </c>
      <c r="L374" s="18" t="str">
        <f>IFERROR(VLOOKUP($B374,Invoices!$X$2:$Y$412,2,FALSE),"")</f>
        <v/>
      </c>
      <c r="M374" s="18" t="str">
        <f>IFERROR(VLOOKUP($B374,Invoices!$Z$2:$AA$412,2,FALSE),"")</f>
        <v/>
      </c>
      <c r="N374" s="18" t="str">
        <f>IFERROR(VLOOKUP($B374,Invoices!$AB$2:$AC$412,2,FALSE),"")</f>
        <v/>
      </c>
      <c r="O374" s="18" t="str">
        <f>IFERROR(VLOOKUP($B374,Invoices!$AD$2:$AE$412,2,FALSE),"")</f>
        <v/>
      </c>
      <c r="P374" s="18" t="str">
        <f>IFERROR(VLOOKUP($B374,Invoices!$AF$2:$AG$412,2,FALSE),"")</f>
        <v/>
      </c>
      <c r="Q374" s="18" t="str">
        <f>IFERROR(VLOOKUP($B374,Invoices!$AH$2:$AI$412,2,FALSE),"")</f>
        <v/>
      </c>
      <c r="R374" s="18" t="str">
        <f>IFERROR(VLOOKUP($B374,Invoices!$AJ$2:$AK$412,2,FALSE),"")</f>
        <v/>
      </c>
      <c r="S374" s="18" t="str">
        <f>IFERROR(VLOOKUP($B374,Invoices!$AL$2:$AM$412,2,FALSE),"")</f>
        <v/>
      </c>
      <c r="T374" s="18" t="str">
        <f>IFERROR(VLOOKUP($B374,Invoices!$AN$2:$AO$412,2,FALSE),"")</f>
        <v/>
      </c>
      <c r="U374" s="18" cm="1">
        <f t="array" ref="U374">IFERROR(INDEX(F374:T374, 1, MATCH(TRUE, ISNUMBER(F374:T374), 0)), "0.0")</f>
        <v>0.99</v>
      </c>
    </row>
    <row r="375" spans="1:21" ht="13" x14ac:dyDescent="0.15">
      <c r="A375" s="14" t="s">
        <v>6407</v>
      </c>
      <c r="B375" s="6" t="s">
        <v>1227</v>
      </c>
      <c r="D375" s="6" t="s">
        <v>1227</v>
      </c>
      <c r="E375" s="6" t="s">
        <v>1227</v>
      </c>
      <c r="F375" s="18" t="str">
        <f>IFERROR(VLOOKUP(B375,Invoices!$L$2:$M$413,2,FALSE),"")</f>
        <v/>
      </c>
      <c r="G375" s="18" t="str">
        <f>IFERROR(VLOOKUP(B375,Invoices!$N$2:$O$412,2,FALSE),"")</f>
        <v/>
      </c>
      <c r="H375" s="18" t="str">
        <f>IFERROR(VLOOKUP($B375,Invoices!$P$2:$Q$412,2,FALSE),"")</f>
        <v/>
      </c>
      <c r="I375" s="18" t="str">
        <f>IFERROR(VLOOKUP($B375,Invoices!$R$2:$S$412,2,FALSE),"")</f>
        <v/>
      </c>
      <c r="J375" s="18" t="str">
        <f>IFERROR(VLOOKUP($B375,Invoices!$T$2:$U$412,2,FALSE),"")</f>
        <v/>
      </c>
      <c r="K375" s="18" t="str">
        <f>IFERROR(VLOOKUP($B375,Invoices!$V$2:$W$412,2,FALSE),"")</f>
        <v/>
      </c>
      <c r="L375" s="18" t="str">
        <f>IFERROR(VLOOKUP($B375,Invoices!$X$2:$Y$412,2,FALSE),"")</f>
        <v/>
      </c>
      <c r="M375" s="18" t="str">
        <f>IFERROR(VLOOKUP($B375,Invoices!$Z$2:$AA$412,2,FALSE),"")</f>
        <v/>
      </c>
      <c r="N375" s="18" t="str">
        <f>IFERROR(VLOOKUP($B375,Invoices!$AB$2:$AC$412,2,FALSE),"")</f>
        <v/>
      </c>
      <c r="O375" s="18" t="str">
        <f>IFERROR(VLOOKUP($B375,Invoices!$AD$2:$AE$412,2,FALSE),"")</f>
        <v/>
      </c>
      <c r="P375" s="18" t="str">
        <f>IFERROR(VLOOKUP($B375,Invoices!$AF$2:$AG$412,2,FALSE),"")</f>
        <v/>
      </c>
      <c r="Q375" s="18" t="str">
        <f>IFERROR(VLOOKUP($B375,Invoices!$AH$2:$AI$412,2,FALSE),"")</f>
        <v/>
      </c>
      <c r="R375" s="18" t="str">
        <f>IFERROR(VLOOKUP($B375,Invoices!$AJ$2:$AK$412,2,FALSE),"")</f>
        <v/>
      </c>
      <c r="S375" s="18" t="str">
        <f>IFERROR(VLOOKUP($B375,Invoices!$AL$2:$AM$412,2,FALSE),"")</f>
        <v/>
      </c>
      <c r="T375" s="18" t="str">
        <f>IFERROR(VLOOKUP($B375,Invoices!$AN$2:$AO$412,2,FALSE),"")</f>
        <v/>
      </c>
      <c r="U375" s="18" t="str" cm="1">
        <f t="array" ref="U375">IFERROR(INDEX(F375:T375, 1, MATCH(TRUE, ISNUMBER(F375:T375), 0)), "0.0")</f>
        <v>0.0</v>
      </c>
    </row>
    <row r="376" spans="1:21" ht="13" x14ac:dyDescent="0.15">
      <c r="A376" s="14" t="s">
        <v>6408</v>
      </c>
      <c r="B376" s="6" t="s">
        <v>1227</v>
      </c>
      <c r="D376" s="6" t="s">
        <v>1327</v>
      </c>
      <c r="E376" s="6" t="s">
        <v>1182</v>
      </c>
      <c r="F376" s="18" t="str">
        <f>IFERROR(VLOOKUP(B376,Invoices!$L$2:$M$413,2,FALSE),"")</f>
        <v/>
      </c>
      <c r="G376" s="18" t="str">
        <f>IFERROR(VLOOKUP(B376,Invoices!$N$2:$O$412,2,FALSE),"")</f>
        <v/>
      </c>
      <c r="H376" s="18" t="str">
        <f>IFERROR(VLOOKUP($B376,Invoices!$P$2:$Q$412,2,FALSE),"")</f>
        <v/>
      </c>
      <c r="I376" s="18" t="str">
        <f>IFERROR(VLOOKUP($B376,Invoices!$R$2:$S$412,2,FALSE),"")</f>
        <v/>
      </c>
      <c r="J376" s="18" t="str">
        <f>IFERROR(VLOOKUP($B376,Invoices!$T$2:$U$412,2,FALSE),"")</f>
        <v/>
      </c>
      <c r="K376" s="18" t="str">
        <f>IFERROR(VLOOKUP($B376,Invoices!$V$2:$W$412,2,FALSE),"")</f>
        <v/>
      </c>
      <c r="L376" s="18" t="str">
        <f>IFERROR(VLOOKUP($B376,Invoices!$X$2:$Y$412,2,FALSE),"")</f>
        <v/>
      </c>
      <c r="M376" s="18" t="str">
        <f>IFERROR(VLOOKUP($B376,Invoices!$Z$2:$AA$412,2,FALSE),"")</f>
        <v/>
      </c>
      <c r="N376" s="18" t="str">
        <f>IFERROR(VLOOKUP($B376,Invoices!$AB$2:$AC$412,2,FALSE),"")</f>
        <v/>
      </c>
      <c r="O376" s="18" t="str">
        <f>IFERROR(VLOOKUP($B376,Invoices!$AD$2:$AE$412,2,FALSE),"")</f>
        <v/>
      </c>
      <c r="P376" s="18" t="str">
        <f>IFERROR(VLOOKUP($B376,Invoices!$AF$2:$AG$412,2,FALSE),"")</f>
        <v/>
      </c>
      <c r="Q376" s="18" t="str">
        <f>IFERROR(VLOOKUP($B376,Invoices!$AH$2:$AI$412,2,FALSE),"")</f>
        <v/>
      </c>
      <c r="R376" s="18" t="str">
        <f>IFERROR(VLOOKUP($B376,Invoices!$AJ$2:$AK$412,2,FALSE),"")</f>
        <v/>
      </c>
      <c r="S376" s="18" t="str">
        <f>IFERROR(VLOOKUP($B376,Invoices!$AL$2:$AM$412,2,FALSE),"")</f>
        <v/>
      </c>
      <c r="T376" s="18" t="str">
        <f>IFERROR(VLOOKUP($B376,Invoices!$AN$2:$AO$412,2,FALSE),"")</f>
        <v/>
      </c>
      <c r="U376" s="18" t="str" cm="1">
        <f t="array" ref="U376">IFERROR(INDEX(F376:T376, 1, MATCH(TRUE, ISNUMBER(F376:T376), 0)), "0.0")</f>
        <v>0.0</v>
      </c>
    </row>
    <row r="377" spans="1:21" ht="13" x14ac:dyDescent="0.15">
      <c r="A377" s="14" t="s">
        <v>6409</v>
      </c>
      <c r="B377" s="6" t="s">
        <v>1328</v>
      </c>
      <c r="C377" s="6" t="s">
        <v>529</v>
      </c>
      <c r="D377" s="6" t="s">
        <v>1329</v>
      </c>
      <c r="E377" s="6" t="s">
        <v>529</v>
      </c>
      <c r="F377" s="18" t="str">
        <f>IFERROR(VLOOKUP(B377,Invoices!$L$2:$M$413,2,FALSE),"")</f>
        <v/>
      </c>
      <c r="G377" s="18" t="str">
        <f>IFERROR(VLOOKUP(B377,Invoices!$N$2:$O$412,2,FALSE),"")</f>
        <v/>
      </c>
      <c r="H377" s="18" t="str">
        <f>IFERROR(VLOOKUP($B377,Invoices!$P$2:$Q$412,2,FALSE),"")</f>
        <v/>
      </c>
      <c r="I377" s="18" t="str">
        <f>IFERROR(VLOOKUP($B377,Invoices!$R$2:$S$412,2,FALSE),"")</f>
        <v/>
      </c>
      <c r="J377" s="18" t="str">
        <f>IFERROR(VLOOKUP($B377,Invoices!$T$2:$U$412,2,FALSE),"")</f>
        <v/>
      </c>
      <c r="K377" s="18" t="str">
        <f>IFERROR(VLOOKUP($B377,Invoices!$V$2:$W$412,2,FALSE),"")</f>
        <v/>
      </c>
      <c r="L377" s="18" t="str">
        <f>IFERROR(VLOOKUP($B377,Invoices!$X$2:$Y$412,2,FALSE),"")</f>
        <v/>
      </c>
      <c r="M377" s="18" t="str">
        <f>IFERROR(VLOOKUP($B377,Invoices!$Z$2:$AA$412,2,FALSE),"")</f>
        <v/>
      </c>
      <c r="N377" s="18" t="str">
        <f>IFERROR(VLOOKUP($B377,Invoices!$AB$2:$AC$412,2,FALSE),"")</f>
        <v/>
      </c>
      <c r="O377" s="18" t="str">
        <f>IFERROR(VLOOKUP($B377,Invoices!$AD$2:$AE$412,2,FALSE),"")</f>
        <v/>
      </c>
      <c r="P377" s="18" t="str">
        <f>IFERROR(VLOOKUP($B377,Invoices!$AF$2:$AG$412,2,FALSE),"")</f>
        <v/>
      </c>
      <c r="Q377" s="18">
        <f>IFERROR(VLOOKUP($B377,Invoices!$AH$2:$AI$412,2,FALSE),"")</f>
        <v>0.99</v>
      </c>
      <c r="R377" s="18" t="str">
        <f>IFERROR(VLOOKUP($B377,Invoices!$AJ$2:$AK$412,2,FALSE),"")</f>
        <v/>
      </c>
      <c r="S377" s="18" t="str">
        <f>IFERROR(VLOOKUP($B377,Invoices!$AL$2:$AM$412,2,FALSE),"")</f>
        <v/>
      </c>
      <c r="T377" s="18" t="str">
        <f>IFERROR(VLOOKUP($B377,Invoices!$AN$2:$AO$412,2,FALSE),"")</f>
        <v/>
      </c>
      <c r="U377" s="18" cm="1">
        <f t="array" ref="U377">IFERROR(INDEX(F377:T377, 1, MATCH(TRUE, ISNUMBER(F377:T377), 0)), "0.0")</f>
        <v>0.99</v>
      </c>
    </row>
    <row r="378" spans="1:21" ht="13" x14ac:dyDescent="0.15">
      <c r="A378" s="14" t="s">
        <v>6410</v>
      </c>
      <c r="B378" s="6" t="s">
        <v>1330</v>
      </c>
      <c r="C378" s="6" t="s">
        <v>736</v>
      </c>
      <c r="D378" s="6" t="s">
        <v>735</v>
      </c>
      <c r="E378" s="6" t="s">
        <v>736</v>
      </c>
      <c r="F378" s="18" t="str">
        <f>IFERROR(VLOOKUP(B378,Invoices!$L$2:$M$413,2,FALSE),"")</f>
        <v/>
      </c>
      <c r="G378" s="18" t="str">
        <f>IFERROR(VLOOKUP(B378,Invoices!$N$2:$O$412,2,FALSE),"")</f>
        <v/>
      </c>
      <c r="H378" s="18" t="str">
        <f>IFERROR(VLOOKUP($B378,Invoices!$P$2:$Q$412,2,FALSE),"")</f>
        <v/>
      </c>
      <c r="I378" s="18" t="str">
        <f>IFERROR(VLOOKUP($B378,Invoices!$R$2:$S$412,2,FALSE),"")</f>
        <v/>
      </c>
      <c r="J378" s="18" t="str">
        <f>IFERROR(VLOOKUP($B378,Invoices!$T$2:$U$412,2,FALSE),"")</f>
        <v/>
      </c>
      <c r="K378" s="18" t="str">
        <f>IFERROR(VLOOKUP($B378,Invoices!$V$2:$W$412,2,FALSE),"")</f>
        <v/>
      </c>
      <c r="L378" s="18" t="str">
        <f>IFERROR(VLOOKUP($B378,Invoices!$X$2:$Y$412,2,FALSE),"")</f>
        <v/>
      </c>
      <c r="M378" s="18" t="str">
        <f>IFERROR(VLOOKUP($B378,Invoices!$Z$2:$AA$412,2,FALSE),"")</f>
        <v/>
      </c>
      <c r="N378" s="18" t="str">
        <f>IFERROR(VLOOKUP($B378,Invoices!$AB$2:$AC$412,2,FALSE),"")</f>
        <v/>
      </c>
      <c r="O378" s="18" t="str">
        <f>IFERROR(VLOOKUP($B378,Invoices!$AD$2:$AE$412,2,FALSE),"")</f>
        <v/>
      </c>
      <c r="P378" s="18" t="str">
        <f>IFERROR(VLOOKUP($B378,Invoices!$AF$2:$AG$412,2,FALSE),"")</f>
        <v/>
      </c>
      <c r="Q378" s="18" t="str">
        <f>IFERROR(VLOOKUP($B378,Invoices!$AH$2:$AI$412,2,FALSE),"")</f>
        <v/>
      </c>
      <c r="R378" s="18" t="str">
        <f>IFERROR(VLOOKUP($B378,Invoices!$AJ$2:$AK$412,2,FALSE),"")</f>
        <v/>
      </c>
      <c r="S378" s="18" t="str">
        <f>IFERROR(VLOOKUP($B378,Invoices!$AL$2:$AM$412,2,FALSE),"")</f>
        <v/>
      </c>
      <c r="T378" s="18" t="str">
        <f>IFERROR(VLOOKUP($B378,Invoices!$AN$2:$AO$412,2,FALSE),"")</f>
        <v/>
      </c>
      <c r="U378" s="18" t="str" cm="1">
        <f t="array" ref="U378">IFERROR(INDEX(F378:T378, 1, MATCH(TRUE, ISNUMBER(F378:T378), 0)), "0.0")</f>
        <v>0.0</v>
      </c>
    </row>
    <row r="379" spans="1:21" ht="13" x14ac:dyDescent="0.15">
      <c r="A379" s="14" t="s">
        <v>6411</v>
      </c>
      <c r="B379" s="6" t="s">
        <v>1331</v>
      </c>
      <c r="C379" s="6" t="s">
        <v>1332</v>
      </c>
      <c r="D379" s="6" t="s">
        <v>520</v>
      </c>
      <c r="E379" s="6" t="s">
        <v>522</v>
      </c>
      <c r="F379" s="18" t="str">
        <f>IFERROR(VLOOKUP(B379,Invoices!$L$2:$M$413,2,FALSE),"")</f>
        <v/>
      </c>
      <c r="G379" s="18" t="str">
        <f>IFERROR(VLOOKUP(B379,Invoices!$N$2:$O$412,2,FALSE),"")</f>
        <v/>
      </c>
      <c r="H379" s="18" t="str">
        <f>IFERROR(VLOOKUP($B379,Invoices!$P$2:$Q$412,2,FALSE),"")</f>
        <v/>
      </c>
      <c r="I379" s="18">
        <f>IFERROR(VLOOKUP($B379,Invoices!$R$2:$S$412,2,FALSE),"")</f>
        <v>0.99</v>
      </c>
      <c r="J379" s="18" t="str">
        <f>IFERROR(VLOOKUP($B379,Invoices!$T$2:$U$412,2,FALSE),"")</f>
        <v/>
      </c>
      <c r="K379" s="18" t="str">
        <f>IFERROR(VLOOKUP($B379,Invoices!$V$2:$W$412,2,FALSE),"")</f>
        <v/>
      </c>
      <c r="L379" s="18" t="str">
        <f>IFERROR(VLOOKUP($B379,Invoices!$X$2:$Y$412,2,FALSE),"")</f>
        <v/>
      </c>
      <c r="M379" s="18" t="str">
        <f>IFERROR(VLOOKUP($B379,Invoices!$Z$2:$AA$412,2,FALSE),"")</f>
        <v/>
      </c>
      <c r="N379" s="18" t="str">
        <f>IFERROR(VLOOKUP($B379,Invoices!$AB$2:$AC$412,2,FALSE),"")</f>
        <v/>
      </c>
      <c r="O379" s="18" t="str">
        <f>IFERROR(VLOOKUP($B379,Invoices!$AD$2:$AE$412,2,FALSE),"")</f>
        <v/>
      </c>
      <c r="P379" s="18" t="str">
        <f>IFERROR(VLOOKUP($B379,Invoices!$AF$2:$AG$412,2,FALSE),"")</f>
        <v/>
      </c>
      <c r="Q379" s="18" t="str">
        <f>IFERROR(VLOOKUP($B379,Invoices!$AH$2:$AI$412,2,FALSE),"")</f>
        <v/>
      </c>
      <c r="R379" s="18" t="str">
        <f>IFERROR(VLOOKUP($B379,Invoices!$AJ$2:$AK$412,2,FALSE),"")</f>
        <v/>
      </c>
      <c r="S379" s="18" t="str">
        <f>IFERROR(VLOOKUP($B379,Invoices!$AL$2:$AM$412,2,FALSE),"")</f>
        <v/>
      </c>
      <c r="T379" s="18" t="str">
        <f>IFERROR(VLOOKUP($B379,Invoices!$AN$2:$AO$412,2,FALSE),"")</f>
        <v/>
      </c>
      <c r="U379" s="18" cm="1">
        <f t="array" ref="U379">IFERROR(INDEX(F379:T379, 1, MATCH(TRUE, ISNUMBER(F379:T379), 0)), "0.0")</f>
        <v>0.99</v>
      </c>
    </row>
    <row r="380" spans="1:21" ht="13" x14ac:dyDescent="0.15">
      <c r="A380" s="14" t="s">
        <v>6412</v>
      </c>
      <c r="B380" s="6" t="s">
        <v>1333</v>
      </c>
      <c r="C380" s="6" t="s">
        <v>1334</v>
      </c>
      <c r="D380" s="6" t="s">
        <v>725</v>
      </c>
      <c r="E380" s="6" t="s">
        <v>726</v>
      </c>
      <c r="F380" s="18" t="str">
        <f>IFERROR(VLOOKUP(B380,Invoices!$L$2:$M$413,2,FALSE),"")</f>
        <v/>
      </c>
      <c r="G380" s="18" t="str">
        <f>IFERROR(VLOOKUP(B380,Invoices!$N$2:$O$412,2,FALSE),"")</f>
        <v/>
      </c>
      <c r="H380" s="18" t="str">
        <f>IFERROR(VLOOKUP($B380,Invoices!$P$2:$Q$412,2,FALSE),"")</f>
        <v/>
      </c>
      <c r="I380" s="18" t="str">
        <f>IFERROR(VLOOKUP($B380,Invoices!$R$2:$S$412,2,FALSE),"")</f>
        <v/>
      </c>
      <c r="J380" s="18" t="str">
        <f>IFERROR(VLOOKUP($B380,Invoices!$T$2:$U$412,2,FALSE),"")</f>
        <v/>
      </c>
      <c r="K380" s="18" t="str">
        <f>IFERROR(VLOOKUP($B380,Invoices!$V$2:$W$412,2,FALSE),"")</f>
        <v/>
      </c>
      <c r="L380" s="18" t="str">
        <f>IFERROR(VLOOKUP($B380,Invoices!$X$2:$Y$412,2,FALSE),"")</f>
        <v/>
      </c>
      <c r="M380" s="18" t="str">
        <f>IFERROR(VLOOKUP($B380,Invoices!$Z$2:$AA$412,2,FALSE),"")</f>
        <v/>
      </c>
      <c r="N380" s="18" t="str">
        <f>IFERROR(VLOOKUP($B380,Invoices!$AB$2:$AC$412,2,FALSE),"")</f>
        <v/>
      </c>
      <c r="O380" s="18" t="str">
        <f>IFERROR(VLOOKUP($B380,Invoices!$AD$2:$AE$412,2,FALSE),"")</f>
        <v/>
      </c>
      <c r="P380" s="18" t="str">
        <f>IFERROR(VLOOKUP($B380,Invoices!$AF$2:$AG$412,2,FALSE),"")</f>
        <v/>
      </c>
      <c r="Q380" s="18" t="str">
        <f>IFERROR(VLOOKUP($B380,Invoices!$AH$2:$AI$412,2,FALSE),"")</f>
        <v/>
      </c>
      <c r="R380" s="18" t="str">
        <f>IFERROR(VLOOKUP($B380,Invoices!$AJ$2:$AK$412,2,FALSE),"")</f>
        <v/>
      </c>
      <c r="S380" s="18" t="str">
        <f>IFERROR(VLOOKUP($B380,Invoices!$AL$2:$AM$412,2,FALSE),"")</f>
        <v/>
      </c>
      <c r="T380" s="18" t="str">
        <f>IFERROR(VLOOKUP($B380,Invoices!$AN$2:$AO$412,2,FALSE),"")</f>
        <v/>
      </c>
      <c r="U380" s="18" t="str" cm="1">
        <f t="array" ref="U380">IFERROR(INDEX(F380:T380, 1, MATCH(TRUE, ISNUMBER(F380:T380), 0)), "0.0")</f>
        <v>0.0</v>
      </c>
    </row>
    <row r="381" spans="1:21" ht="13" x14ac:dyDescent="0.15">
      <c r="A381" s="14" t="s">
        <v>6413</v>
      </c>
      <c r="B381" s="6" t="s">
        <v>1335</v>
      </c>
      <c r="C381" s="6" t="s">
        <v>1336</v>
      </c>
      <c r="D381" s="6" t="s">
        <v>1337</v>
      </c>
      <c r="E381" s="6" t="s">
        <v>1338</v>
      </c>
      <c r="F381" s="18" t="str">
        <f>IFERROR(VLOOKUP(B381,Invoices!$L$2:$M$413,2,FALSE),"")</f>
        <v/>
      </c>
      <c r="G381" s="18" t="str">
        <f>IFERROR(VLOOKUP(B381,Invoices!$N$2:$O$412,2,FALSE),"")</f>
        <v/>
      </c>
      <c r="H381" s="18">
        <f>IFERROR(VLOOKUP($B381,Invoices!$P$2:$Q$412,2,FALSE),"")</f>
        <v>0.99</v>
      </c>
      <c r="I381" s="18" t="str">
        <f>IFERROR(VLOOKUP($B381,Invoices!$R$2:$S$412,2,FALSE),"")</f>
        <v/>
      </c>
      <c r="J381" s="18" t="str">
        <f>IFERROR(VLOOKUP($B381,Invoices!$T$2:$U$412,2,FALSE),"")</f>
        <v/>
      </c>
      <c r="K381" s="18" t="str">
        <f>IFERROR(VLOOKUP($B381,Invoices!$V$2:$W$412,2,FALSE),"")</f>
        <v/>
      </c>
      <c r="L381" s="18" t="str">
        <f>IFERROR(VLOOKUP($B381,Invoices!$X$2:$Y$412,2,FALSE),"")</f>
        <v/>
      </c>
      <c r="M381" s="18" t="str">
        <f>IFERROR(VLOOKUP($B381,Invoices!$Z$2:$AA$412,2,FALSE),"")</f>
        <v/>
      </c>
      <c r="N381" s="18" t="str">
        <f>IFERROR(VLOOKUP($B381,Invoices!$AB$2:$AC$412,2,FALSE),"")</f>
        <v/>
      </c>
      <c r="O381" s="18" t="str">
        <f>IFERROR(VLOOKUP($B381,Invoices!$AD$2:$AE$412,2,FALSE),"")</f>
        <v/>
      </c>
      <c r="P381" s="18" t="str">
        <f>IFERROR(VLOOKUP($B381,Invoices!$AF$2:$AG$412,2,FALSE),"")</f>
        <v/>
      </c>
      <c r="Q381" s="18" t="str">
        <f>IFERROR(VLOOKUP($B381,Invoices!$AH$2:$AI$412,2,FALSE),"")</f>
        <v/>
      </c>
      <c r="R381" s="18" t="str">
        <f>IFERROR(VLOOKUP($B381,Invoices!$AJ$2:$AK$412,2,FALSE),"")</f>
        <v/>
      </c>
      <c r="S381" s="18" t="str">
        <f>IFERROR(VLOOKUP($B381,Invoices!$AL$2:$AM$412,2,FALSE),"")</f>
        <v/>
      </c>
      <c r="T381" s="18" t="str">
        <f>IFERROR(VLOOKUP($B381,Invoices!$AN$2:$AO$412,2,FALSE),"")</f>
        <v/>
      </c>
      <c r="U381" s="18" cm="1">
        <f t="array" ref="U381">IFERROR(INDEX(F381:T381, 1, MATCH(TRUE, ISNUMBER(F381:T381), 0)), "0.0")</f>
        <v>0.99</v>
      </c>
    </row>
    <row r="382" spans="1:21" ht="13" x14ac:dyDescent="0.15">
      <c r="A382" s="14" t="s">
        <v>6414</v>
      </c>
      <c r="B382" s="6" t="s">
        <v>1339</v>
      </c>
      <c r="C382" s="6" t="s">
        <v>1046</v>
      </c>
      <c r="D382" s="6" t="s">
        <v>1314</v>
      </c>
      <c r="E382" s="6" t="s">
        <v>1313</v>
      </c>
      <c r="F382" s="18">
        <f>IFERROR(VLOOKUP(B382,Invoices!$L$2:$M$413,2,FALSE),"")</f>
        <v>0.99</v>
      </c>
      <c r="G382" s="18" t="str">
        <f>IFERROR(VLOOKUP(B382,Invoices!$N$2:$O$412,2,FALSE),"")</f>
        <v/>
      </c>
      <c r="H382" s="18" t="str">
        <f>IFERROR(VLOOKUP($B382,Invoices!$P$2:$Q$412,2,FALSE),"")</f>
        <v/>
      </c>
      <c r="I382" s="18" t="str">
        <f>IFERROR(VLOOKUP($B382,Invoices!$R$2:$S$412,2,FALSE),"")</f>
        <v/>
      </c>
      <c r="J382" s="18" t="str">
        <f>IFERROR(VLOOKUP($B382,Invoices!$T$2:$U$412,2,FALSE),"")</f>
        <v/>
      </c>
      <c r="K382" s="18" t="str">
        <f>IFERROR(VLOOKUP($B382,Invoices!$V$2:$W$412,2,FALSE),"")</f>
        <v/>
      </c>
      <c r="L382" s="18" t="str">
        <f>IFERROR(VLOOKUP($B382,Invoices!$X$2:$Y$412,2,FALSE),"")</f>
        <v/>
      </c>
      <c r="M382" s="18" t="str">
        <f>IFERROR(VLOOKUP($B382,Invoices!$Z$2:$AA$412,2,FALSE),"")</f>
        <v/>
      </c>
      <c r="N382" s="18" t="str">
        <f>IFERROR(VLOOKUP($B382,Invoices!$AB$2:$AC$412,2,FALSE),"")</f>
        <v/>
      </c>
      <c r="O382" s="18" t="str">
        <f>IFERROR(VLOOKUP($B382,Invoices!$AD$2:$AE$412,2,FALSE),"")</f>
        <v/>
      </c>
      <c r="P382" s="18" t="str">
        <f>IFERROR(VLOOKUP($B382,Invoices!$AF$2:$AG$412,2,FALSE),"")</f>
        <v/>
      </c>
      <c r="Q382" s="18" t="str">
        <f>IFERROR(VLOOKUP($B382,Invoices!$AH$2:$AI$412,2,FALSE),"")</f>
        <v/>
      </c>
      <c r="R382" s="18" t="str">
        <f>IFERROR(VLOOKUP($B382,Invoices!$AJ$2:$AK$412,2,FALSE),"")</f>
        <v/>
      </c>
      <c r="S382" s="18" t="str">
        <f>IFERROR(VLOOKUP($B382,Invoices!$AL$2:$AM$412,2,FALSE),"")</f>
        <v/>
      </c>
      <c r="T382" s="18" t="str">
        <f>IFERROR(VLOOKUP($B382,Invoices!$AN$2:$AO$412,2,FALSE),"")</f>
        <v/>
      </c>
      <c r="U382" s="18" cm="1">
        <f t="array" ref="U382">IFERROR(INDEX(F382:T382, 1, MATCH(TRUE, ISNUMBER(F382:T382), 0)), "0.0")</f>
        <v>0.99</v>
      </c>
    </row>
    <row r="383" spans="1:21" ht="13" x14ac:dyDescent="0.15">
      <c r="A383" s="14" t="s">
        <v>6415</v>
      </c>
      <c r="B383" s="6" t="s">
        <v>1340</v>
      </c>
      <c r="C383" s="6" t="s">
        <v>625</v>
      </c>
      <c r="D383" s="6" t="s">
        <v>626</v>
      </c>
      <c r="E383" s="6" t="s">
        <v>522</v>
      </c>
      <c r="F383" s="18" t="str">
        <f>IFERROR(VLOOKUP(B383,Invoices!$L$2:$M$413,2,FALSE),"")</f>
        <v/>
      </c>
      <c r="G383" s="18" t="str">
        <f>IFERROR(VLOOKUP(B383,Invoices!$N$2:$O$412,2,FALSE),"")</f>
        <v/>
      </c>
      <c r="H383" s="18">
        <f>IFERROR(VLOOKUP($B383,Invoices!$P$2:$Q$412,2,FALSE),"")</f>
        <v>0.99</v>
      </c>
      <c r="I383" s="18" t="str">
        <f>IFERROR(VLOOKUP($B383,Invoices!$R$2:$S$412,2,FALSE),"")</f>
        <v/>
      </c>
      <c r="J383" s="18" t="str">
        <f>IFERROR(VLOOKUP($B383,Invoices!$T$2:$U$412,2,FALSE),"")</f>
        <v/>
      </c>
      <c r="K383" s="18" t="str">
        <f>IFERROR(VLOOKUP($B383,Invoices!$V$2:$W$412,2,FALSE),"")</f>
        <v/>
      </c>
      <c r="L383" s="18" t="str">
        <f>IFERROR(VLOOKUP($B383,Invoices!$X$2:$Y$412,2,FALSE),"")</f>
        <v/>
      </c>
      <c r="M383" s="18" t="str">
        <f>IFERROR(VLOOKUP($B383,Invoices!$Z$2:$AA$412,2,FALSE),"")</f>
        <v/>
      </c>
      <c r="N383" s="18" t="str">
        <f>IFERROR(VLOOKUP($B383,Invoices!$AB$2:$AC$412,2,FALSE),"")</f>
        <v/>
      </c>
      <c r="O383" s="18" t="str">
        <f>IFERROR(VLOOKUP($B383,Invoices!$AD$2:$AE$412,2,FALSE),"")</f>
        <v/>
      </c>
      <c r="P383" s="18" t="str">
        <f>IFERROR(VLOOKUP($B383,Invoices!$AF$2:$AG$412,2,FALSE),"")</f>
        <v/>
      </c>
      <c r="Q383" s="18" t="str">
        <f>IFERROR(VLOOKUP($B383,Invoices!$AH$2:$AI$412,2,FALSE),"")</f>
        <v/>
      </c>
      <c r="R383" s="18" t="str">
        <f>IFERROR(VLOOKUP($B383,Invoices!$AJ$2:$AK$412,2,FALSE),"")</f>
        <v/>
      </c>
      <c r="S383" s="18" t="str">
        <f>IFERROR(VLOOKUP($B383,Invoices!$AL$2:$AM$412,2,FALSE),"")</f>
        <v/>
      </c>
      <c r="T383" s="18" t="str">
        <f>IFERROR(VLOOKUP($B383,Invoices!$AN$2:$AO$412,2,FALSE),"")</f>
        <v/>
      </c>
      <c r="U383" s="18" cm="1">
        <f t="array" ref="U383">IFERROR(INDEX(F383:T383, 1, MATCH(TRUE, ISNUMBER(F383:T383), 0)), "0.0")</f>
        <v>0.99</v>
      </c>
    </row>
    <row r="384" spans="1:21" ht="13" x14ac:dyDescent="0.15">
      <c r="A384" s="14" t="s">
        <v>6416</v>
      </c>
      <c r="B384" s="6" t="s">
        <v>1341</v>
      </c>
      <c r="C384" s="6" t="s">
        <v>1223</v>
      </c>
      <c r="D384" s="6" t="s">
        <v>977</v>
      </c>
      <c r="E384" s="6" t="s">
        <v>976</v>
      </c>
      <c r="F384" s="18" t="str">
        <f>IFERROR(VLOOKUP(B384,Invoices!$L$2:$M$413,2,FALSE),"")</f>
        <v/>
      </c>
      <c r="G384" s="18" t="str">
        <f>IFERROR(VLOOKUP(B384,Invoices!$N$2:$O$412,2,FALSE),"")</f>
        <v/>
      </c>
      <c r="H384" s="18" t="str">
        <f>IFERROR(VLOOKUP($B384,Invoices!$P$2:$Q$412,2,FALSE),"")</f>
        <v/>
      </c>
      <c r="I384" s="18" t="str">
        <f>IFERROR(VLOOKUP($B384,Invoices!$R$2:$S$412,2,FALSE),"")</f>
        <v/>
      </c>
      <c r="J384" s="18" t="str">
        <f>IFERROR(VLOOKUP($B384,Invoices!$T$2:$U$412,2,FALSE),"")</f>
        <v/>
      </c>
      <c r="K384" s="18" t="str">
        <f>IFERROR(VLOOKUP($B384,Invoices!$V$2:$W$412,2,FALSE),"")</f>
        <v/>
      </c>
      <c r="L384" s="18" t="str">
        <f>IFERROR(VLOOKUP($B384,Invoices!$X$2:$Y$412,2,FALSE),"")</f>
        <v/>
      </c>
      <c r="M384" s="18" t="str">
        <f>IFERROR(VLOOKUP($B384,Invoices!$Z$2:$AA$412,2,FALSE),"")</f>
        <v/>
      </c>
      <c r="N384" s="18" t="str">
        <f>IFERROR(VLOOKUP($B384,Invoices!$AB$2:$AC$412,2,FALSE),"")</f>
        <v/>
      </c>
      <c r="O384" s="18" t="str">
        <f>IFERROR(VLOOKUP($B384,Invoices!$AD$2:$AE$412,2,FALSE),"")</f>
        <v/>
      </c>
      <c r="P384" s="18" t="str">
        <f>IFERROR(VLOOKUP($B384,Invoices!$AF$2:$AG$412,2,FALSE),"")</f>
        <v/>
      </c>
      <c r="Q384" s="18" t="str">
        <f>IFERROR(VLOOKUP($B384,Invoices!$AH$2:$AI$412,2,FALSE),"")</f>
        <v/>
      </c>
      <c r="R384" s="18" t="str">
        <f>IFERROR(VLOOKUP($B384,Invoices!$AJ$2:$AK$412,2,FALSE),"")</f>
        <v/>
      </c>
      <c r="S384" s="18" t="str">
        <f>IFERROR(VLOOKUP($B384,Invoices!$AL$2:$AM$412,2,FALSE),"")</f>
        <v/>
      </c>
      <c r="T384" s="18" t="str">
        <f>IFERROR(VLOOKUP($B384,Invoices!$AN$2:$AO$412,2,FALSE),"")</f>
        <v/>
      </c>
      <c r="U384" s="18" t="str" cm="1">
        <f t="array" ref="U384">IFERROR(INDEX(F384:T384, 1, MATCH(TRUE, ISNUMBER(F384:T384), 0)), "0.0")</f>
        <v>0.0</v>
      </c>
    </row>
    <row r="385" spans="1:21" ht="13" x14ac:dyDescent="0.15">
      <c r="A385" s="14" t="s">
        <v>6417</v>
      </c>
      <c r="B385" s="6" t="s">
        <v>1342</v>
      </c>
      <c r="C385" s="6" t="s">
        <v>1291</v>
      </c>
      <c r="D385" s="6" t="s">
        <v>1292</v>
      </c>
      <c r="E385" s="6" t="s">
        <v>1293</v>
      </c>
      <c r="F385" s="18" t="str">
        <f>IFERROR(VLOOKUP(B385,Invoices!$L$2:$M$413,2,FALSE),"")</f>
        <v/>
      </c>
      <c r="G385" s="18" t="str">
        <f>IFERROR(VLOOKUP(B385,Invoices!$N$2:$O$412,2,FALSE),"")</f>
        <v/>
      </c>
      <c r="H385" s="18" t="str">
        <f>IFERROR(VLOOKUP($B385,Invoices!$P$2:$Q$412,2,FALSE),"")</f>
        <v/>
      </c>
      <c r="I385" s="18" t="str">
        <f>IFERROR(VLOOKUP($B385,Invoices!$R$2:$S$412,2,FALSE),"")</f>
        <v/>
      </c>
      <c r="J385" s="18" t="str">
        <f>IFERROR(VLOOKUP($B385,Invoices!$T$2:$U$412,2,FALSE),"")</f>
        <v/>
      </c>
      <c r="K385" s="18" t="str">
        <f>IFERROR(VLOOKUP($B385,Invoices!$V$2:$W$412,2,FALSE),"")</f>
        <v/>
      </c>
      <c r="L385" s="18" t="str">
        <f>IFERROR(VLOOKUP($B385,Invoices!$X$2:$Y$412,2,FALSE),"")</f>
        <v/>
      </c>
      <c r="M385" s="18" t="str">
        <f>IFERROR(VLOOKUP($B385,Invoices!$Z$2:$AA$412,2,FALSE),"")</f>
        <v/>
      </c>
      <c r="N385" s="18" t="str">
        <f>IFERROR(VLOOKUP($B385,Invoices!$AB$2:$AC$412,2,FALSE),"")</f>
        <v/>
      </c>
      <c r="O385" s="18" t="str">
        <f>IFERROR(VLOOKUP($B385,Invoices!$AD$2:$AE$412,2,FALSE),"")</f>
        <v/>
      </c>
      <c r="P385" s="18" t="str">
        <f>IFERROR(VLOOKUP($B385,Invoices!$AF$2:$AG$412,2,FALSE),"")</f>
        <v/>
      </c>
      <c r="Q385" s="18" t="str">
        <f>IFERROR(VLOOKUP($B385,Invoices!$AH$2:$AI$412,2,FALSE),"")</f>
        <v/>
      </c>
      <c r="R385" s="18" t="str">
        <f>IFERROR(VLOOKUP($B385,Invoices!$AJ$2:$AK$412,2,FALSE),"")</f>
        <v/>
      </c>
      <c r="S385" s="18" t="str">
        <f>IFERROR(VLOOKUP($B385,Invoices!$AL$2:$AM$412,2,FALSE),"")</f>
        <v/>
      </c>
      <c r="T385" s="18" t="str">
        <f>IFERROR(VLOOKUP($B385,Invoices!$AN$2:$AO$412,2,FALSE),"")</f>
        <v/>
      </c>
      <c r="U385" s="18" t="str" cm="1">
        <f t="array" ref="U385">IFERROR(INDEX(F385:T385, 1, MATCH(TRUE, ISNUMBER(F385:T385), 0)), "0.0")</f>
        <v>0.0</v>
      </c>
    </row>
    <row r="386" spans="1:21" ht="13" x14ac:dyDescent="0.15">
      <c r="A386" s="14" t="s">
        <v>6418</v>
      </c>
      <c r="B386" s="6" t="s">
        <v>1343</v>
      </c>
      <c r="C386" s="6" t="s">
        <v>1344</v>
      </c>
      <c r="D386" s="6" t="s">
        <v>954</v>
      </c>
      <c r="E386" s="6" t="s">
        <v>955</v>
      </c>
      <c r="F386" s="18" t="str">
        <f>IFERROR(VLOOKUP(B386,Invoices!$L$2:$M$413,2,FALSE),"")</f>
        <v/>
      </c>
      <c r="G386" s="18" t="str">
        <f>IFERROR(VLOOKUP(B386,Invoices!$N$2:$O$412,2,FALSE),"")</f>
        <v/>
      </c>
      <c r="H386" s="18">
        <f>IFERROR(VLOOKUP($B386,Invoices!$P$2:$Q$412,2,FALSE),"")</f>
        <v>0.99</v>
      </c>
      <c r="I386" s="18" t="str">
        <f>IFERROR(VLOOKUP($B386,Invoices!$R$2:$S$412,2,FALSE),"")</f>
        <v/>
      </c>
      <c r="J386" s="18" t="str">
        <f>IFERROR(VLOOKUP($B386,Invoices!$T$2:$U$412,2,FALSE),"")</f>
        <v/>
      </c>
      <c r="K386" s="18" t="str">
        <f>IFERROR(VLOOKUP($B386,Invoices!$V$2:$W$412,2,FALSE),"")</f>
        <v/>
      </c>
      <c r="L386" s="18" t="str">
        <f>IFERROR(VLOOKUP($B386,Invoices!$X$2:$Y$412,2,FALSE),"")</f>
        <v/>
      </c>
      <c r="M386" s="18" t="str">
        <f>IFERROR(VLOOKUP($B386,Invoices!$Z$2:$AA$412,2,FALSE),"")</f>
        <v/>
      </c>
      <c r="N386" s="18" t="str">
        <f>IFERROR(VLOOKUP($B386,Invoices!$AB$2:$AC$412,2,FALSE),"")</f>
        <v/>
      </c>
      <c r="O386" s="18" t="str">
        <f>IFERROR(VLOOKUP($B386,Invoices!$AD$2:$AE$412,2,FALSE),"")</f>
        <v/>
      </c>
      <c r="P386" s="18" t="str">
        <f>IFERROR(VLOOKUP($B386,Invoices!$AF$2:$AG$412,2,FALSE),"")</f>
        <v/>
      </c>
      <c r="Q386" s="18" t="str">
        <f>IFERROR(VLOOKUP($B386,Invoices!$AH$2:$AI$412,2,FALSE),"")</f>
        <v/>
      </c>
      <c r="R386" s="18" t="str">
        <f>IFERROR(VLOOKUP($B386,Invoices!$AJ$2:$AK$412,2,FALSE),"")</f>
        <v/>
      </c>
      <c r="S386" s="18" t="str">
        <f>IFERROR(VLOOKUP($B386,Invoices!$AL$2:$AM$412,2,FALSE),"")</f>
        <v/>
      </c>
      <c r="T386" s="18" t="str">
        <f>IFERROR(VLOOKUP($B386,Invoices!$AN$2:$AO$412,2,FALSE),"")</f>
        <v/>
      </c>
      <c r="U386" s="18" cm="1">
        <f t="array" ref="U386">IFERROR(INDEX(F386:T386, 1, MATCH(TRUE, ISNUMBER(F386:T386), 0)), "0.0")</f>
        <v>0.99</v>
      </c>
    </row>
    <row r="387" spans="1:21" ht="13" x14ac:dyDescent="0.15">
      <c r="A387" s="14" t="s">
        <v>6419</v>
      </c>
      <c r="B387" s="6" t="s">
        <v>1345</v>
      </c>
      <c r="C387" s="6" t="s">
        <v>606</v>
      </c>
      <c r="D387" s="6" t="s">
        <v>1118</v>
      </c>
      <c r="E387" s="6" t="s">
        <v>608</v>
      </c>
      <c r="F387" s="18" t="str">
        <f>IFERROR(VLOOKUP(B387,Invoices!$L$2:$M$413,2,FALSE),"")</f>
        <v/>
      </c>
      <c r="G387" s="18" t="str">
        <f>IFERROR(VLOOKUP(B387,Invoices!$N$2:$O$412,2,FALSE),"")</f>
        <v/>
      </c>
      <c r="H387" s="18" t="str">
        <f>IFERROR(VLOOKUP($B387,Invoices!$P$2:$Q$412,2,FALSE),"")</f>
        <v/>
      </c>
      <c r="I387" s="18" t="str">
        <f>IFERROR(VLOOKUP($B387,Invoices!$R$2:$S$412,2,FALSE),"")</f>
        <v/>
      </c>
      <c r="J387" s="18" t="str">
        <f>IFERROR(VLOOKUP($B387,Invoices!$T$2:$U$412,2,FALSE),"")</f>
        <v/>
      </c>
      <c r="K387" s="18" t="str">
        <f>IFERROR(VLOOKUP($B387,Invoices!$V$2:$W$412,2,FALSE),"")</f>
        <v/>
      </c>
      <c r="L387" s="18" t="str">
        <f>IFERROR(VLOOKUP($B387,Invoices!$X$2:$Y$412,2,FALSE),"")</f>
        <v/>
      </c>
      <c r="M387" s="18" t="str">
        <f>IFERROR(VLOOKUP($B387,Invoices!$Z$2:$AA$412,2,FALSE),"")</f>
        <v/>
      </c>
      <c r="N387" s="18" t="str">
        <f>IFERROR(VLOOKUP($B387,Invoices!$AB$2:$AC$412,2,FALSE),"")</f>
        <v/>
      </c>
      <c r="O387" s="18" t="str">
        <f>IFERROR(VLOOKUP($B387,Invoices!$AD$2:$AE$412,2,FALSE),"")</f>
        <v/>
      </c>
      <c r="P387" s="18" t="str">
        <f>IFERROR(VLOOKUP($B387,Invoices!$AF$2:$AG$412,2,FALSE),"")</f>
        <v/>
      </c>
      <c r="Q387" s="18" t="str">
        <f>IFERROR(VLOOKUP($B387,Invoices!$AH$2:$AI$412,2,FALSE),"")</f>
        <v/>
      </c>
      <c r="R387" s="18" t="str">
        <f>IFERROR(VLOOKUP($B387,Invoices!$AJ$2:$AK$412,2,FALSE),"")</f>
        <v/>
      </c>
      <c r="S387" s="18" t="str">
        <f>IFERROR(VLOOKUP($B387,Invoices!$AL$2:$AM$412,2,FALSE),"")</f>
        <v/>
      </c>
      <c r="T387" s="18" t="str">
        <f>IFERROR(VLOOKUP($B387,Invoices!$AN$2:$AO$412,2,FALSE),"")</f>
        <v/>
      </c>
      <c r="U387" s="18" t="str" cm="1">
        <f t="array" ref="U387">IFERROR(INDEX(F387:T387, 1, MATCH(TRUE, ISNUMBER(F387:T387), 0)), "0.0")</f>
        <v>0.0</v>
      </c>
    </row>
    <row r="388" spans="1:21" ht="13" x14ac:dyDescent="0.15">
      <c r="A388" s="14" t="s">
        <v>6420</v>
      </c>
      <c r="B388" s="6" t="s">
        <v>1346</v>
      </c>
      <c r="C388" s="6" t="s">
        <v>564</v>
      </c>
      <c r="D388" s="6" t="s">
        <v>835</v>
      </c>
      <c r="E388" s="6" t="s">
        <v>566</v>
      </c>
      <c r="F388" s="18" t="str">
        <f>IFERROR(VLOOKUP(B388,Invoices!$L$2:$M$413,2,FALSE),"")</f>
        <v/>
      </c>
      <c r="G388" s="18">
        <f>IFERROR(VLOOKUP(B388,Invoices!$N$2:$O$412,2,FALSE),"")</f>
        <v>0.99</v>
      </c>
      <c r="H388" s="18" t="str">
        <f>IFERROR(VLOOKUP($B388,Invoices!$P$2:$Q$412,2,FALSE),"")</f>
        <v/>
      </c>
      <c r="I388" s="18" t="str">
        <f>IFERROR(VLOOKUP($B388,Invoices!$R$2:$S$412,2,FALSE),"")</f>
        <v/>
      </c>
      <c r="J388" s="18" t="str">
        <f>IFERROR(VLOOKUP($B388,Invoices!$T$2:$U$412,2,FALSE),"")</f>
        <v/>
      </c>
      <c r="K388" s="18" t="str">
        <f>IFERROR(VLOOKUP($B388,Invoices!$V$2:$W$412,2,FALSE),"")</f>
        <v/>
      </c>
      <c r="L388" s="18" t="str">
        <f>IFERROR(VLOOKUP($B388,Invoices!$X$2:$Y$412,2,FALSE),"")</f>
        <v/>
      </c>
      <c r="M388" s="18" t="str">
        <f>IFERROR(VLOOKUP($B388,Invoices!$Z$2:$AA$412,2,FALSE),"")</f>
        <v/>
      </c>
      <c r="N388" s="18" t="str">
        <f>IFERROR(VLOOKUP($B388,Invoices!$AB$2:$AC$412,2,FALSE),"")</f>
        <v/>
      </c>
      <c r="O388" s="18" t="str">
        <f>IFERROR(VLOOKUP($B388,Invoices!$AD$2:$AE$412,2,FALSE),"")</f>
        <v/>
      </c>
      <c r="P388" s="18" t="str">
        <f>IFERROR(VLOOKUP($B388,Invoices!$AF$2:$AG$412,2,FALSE),"")</f>
        <v/>
      </c>
      <c r="Q388" s="18" t="str">
        <f>IFERROR(VLOOKUP($B388,Invoices!$AH$2:$AI$412,2,FALSE),"")</f>
        <v/>
      </c>
      <c r="R388" s="18" t="str">
        <f>IFERROR(VLOOKUP($B388,Invoices!$AJ$2:$AK$412,2,FALSE),"")</f>
        <v/>
      </c>
      <c r="S388" s="18" t="str">
        <f>IFERROR(VLOOKUP($B388,Invoices!$AL$2:$AM$412,2,FALSE),"")</f>
        <v/>
      </c>
      <c r="T388" s="18" t="str">
        <f>IFERROR(VLOOKUP($B388,Invoices!$AN$2:$AO$412,2,FALSE),"")</f>
        <v/>
      </c>
      <c r="U388" s="18" cm="1">
        <f t="array" ref="U388">IFERROR(INDEX(F388:T388, 1, MATCH(TRUE, ISNUMBER(F388:T388), 0)), "0.0")</f>
        <v>0.99</v>
      </c>
    </row>
    <row r="389" spans="1:21" ht="13" x14ac:dyDescent="0.15">
      <c r="A389" s="14" t="s">
        <v>6421</v>
      </c>
      <c r="B389" s="6" t="s">
        <v>1347</v>
      </c>
      <c r="C389" s="6" t="s">
        <v>1348</v>
      </c>
      <c r="D389" s="6" t="s">
        <v>943</v>
      </c>
      <c r="E389" s="6" t="s">
        <v>522</v>
      </c>
      <c r="F389" s="18" t="str">
        <f>IFERROR(VLOOKUP(B389,Invoices!$L$2:$M$413,2,FALSE),"")</f>
        <v/>
      </c>
      <c r="G389" s="18" t="str">
        <f>IFERROR(VLOOKUP(B389,Invoices!$N$2:$O$412,2,FALSE),"")</f>
        <v/>
      </c>
      <c r="H389" s="18" t="str">
        <f>IFERROR(VLOOKUP($B389,Invoices!$P$2:$Q$412,2,FALSE),"")</f>
        <v/>
      </c>
      <c r="I389" s="18" t="str">
        <f>IFERROR(VLOOKUP($B389,Invoices!$R$2:$S$412,2,FALSE),"")</f>
        <v/>
      </c>
      <c r="J389" s="18">
        <f>IFERROR(VLOOKUP($B389,Invoices!$T$2:$U$412,2,FALSE),"")</f>
        <v>0.99</v>
      </c>
      <c r="K389" s="18" t="str">
        <f>IFERROR(VLOOKUP($B389,Invoices!$V$2:$W$412,2,FALSE),"")</f>
        <v/>
      </c>
      <c r="L389" s="18" t="str">
        <f>IFERROR(VLOOKUP($B389,Invoices!$X$2:$Y$412,2,FALSE),"")</f>
        <v/>
      </c>
      <c r="M389" s="18" t="str">
        <f>IFERROR(VLOOKUP($B389,Invoices!$Z$2:$AA$412,2,FALSE),"")</f>
        <v/>
      </c>
      <c r="N389" s="18" t="str">
        <f>IFERROR(VLOOKUP($B389,Invoices!$AB$2:$AC$412,2,FALSE),"")</f>
        <v/>
      </c>
      <c r="O389" s="18" t="str">
        <f>IFERROR(VLOOKUP($B389,Invoices!$AD$2:$AE$412,2,FALSE),"")</f>
        <v/>
      </c>
      <c r="P389" s="18" t="str">
        <f>IFERROR(VLOOKUP($B389,Invoices!$AF$2:$AG$412,2,FALSE),"")</f>
        <v/>
      </c>
      <c r="Q389" s="18" t="str">
        <f>IFERROR(VLOOKUP($B389,Invoices!$AH$2:$AI$412,2,FALSE),"")</f>
        <v/>
      </c>
      <c r="R389" s="18" t="str">
        <f>IFERROR(VLOOKUP($B389,Invoices!$AJ$2:$AK$412,2,FALSE),"")</f>
        <v/>
      </c>
      <c r="S389" s="18" t="str">
        <f>IFERROR(VLOOKUP($B389,Invoices!$AL$2:$AM$412,2,FALSE),"")</f>
        <v/>
      </c>
      <c r="T389" s="18" t="str">
        <f>IFERROR(VLOOKUP($B389,Invoices!$AN$2:$AO$412,2,FALSE),"")</f>
        <v/>
      </c>
      <c r="U389" s="18" cm="1">
        <f t="array" ref="U389">IFERROR(INDEX(F389:T389, 1, MATCH(TRUE, ISNUMBER(F389:T389), 0)), "0.0")</f>
        <v>0.99</v>
      </c>
    </row>
    <row r="390" spans="1:21" ht="13" x14ac:dyDescent="0.15">
      <c r="A390" s="14" t="s">
        <v>6422</v>
      </c>
      <c r="B390" s="6" t="s">
        <v>1349</v>
      </c>
      <c r="C390" s="6" t="s">
        <v>985</v>
      </c>
      <c r="D390" s="6" t="s">
        <v>986</v>
      </c>
      <c r="E390" s="6" t="s">
        <v>587</v>
      </c>
      <c r="F390" s="18" t="str">
        <f>IFERROR(VLOOKUP(B390,Invoices!$L$2:$M$413,2,FALSE),"")</f>
        <v/>
      </c>
      <c r="G390" s="18" t="str">
        <f>IFERROR(VLOOKUP(B390,Invoices!$N$2:$O$412,2,FALSE),"")</f>
        <v/>
      </c>
      <c r="H390" s="18" t="str">
        <f>IFERROR(VLOOKUP($B390,Invoices!$P$2:$Q$412,2,FALSE),"")</f>
        <v/>
      </c>
      <c r="I390" s="18" t="str">
        <f>IFERROR(VLOOKUP($B390,Invoices!$R$2:$S$412,2,FALSE),"")</f>
        <v/>
      </c>
      <c r="J390" s="18" t="str">
        <f>IFERROR(VLOOKUP($B390,Invoices!$T$2:$U$412,2,FALSE),"")</f>
        <v/>
      </c>
      <c r="K390" s="18" t="str">
        <f>IFERROR(VLOOKUP($B390,Invoices!$V$2:$W$412,2,FALSE),"")</f>
        <v/>
      </c>
      <c r="L390" s="18" t="str">
        <f>IFERROR(VLOOKUP($B390,Invoices!$X$2:$Y$412,2,FALSE),"")</f>
        <v/>
      </c>
      <c r="M390" s="18" t="str">
        <f>IFERROR(VLOOKUP($B390,Invoices!$Z$2:$AA$412,2,FALSE),"")</f>
        <v/>
      </c>
      <c r="N390" s="18" t="str">
        <f>IFERROR(VLOOKUP($B390,Invoices!$AB$2:$AC$412,2,FALSE),"")</f>
        <v/>
      </c>
      <c r="O390" s="18" t="str">
        <f>IFERROR(VLOOKUP($B390,Invoices!$AD$2:$AE$412,2,FALSE),"")</f>
        <v/>
      </c>
      <c r="P390" s="18" t="str">
        <f>IFERROR(VLOOKUP($B390,Invoices!$AF$2:$AG$412,2,FALSE),"")</f>
        <v/>
      </c>
      <c r="Q390" s="18" t="str">
        <f>IFERROR(VLOOKUP($B390,Invoices!$AH$2:$AI$412,2,FALSE),"")</f>
        <v/>
      </c>
      <c r="R390" s="18" t="str">
        <f>IFERROR(VLOOKUP($B390,Invoices!$AJ$2:$AK$412,2,FALSE),"")</f>
        <v/>
      </c>
      <c r="S390" s="18" t="str">
        <f>IFERROR(VLOOKUP($B390,Invoices!$AL$2:$AM$412,2,FALSE),"")</f>
        <v/>
      </c>
      <c r="T390" s="18" t="str">
        <f>IFERROR(VLOOKUP($B390,Invoices!$AN$2:$AO$412,2,FALSE),"")</f>
        <v/>
      </c>
      <c r="U390" s="18" t="str" cm="1">
        <f t="array" ref="U390">IFERROR(INDEX(F390:T390, 1, MATCH(TRUE, ISNUMBER(F390:T390), 0)), "0.0")</f>
        <v>0.0</v>
      </c>
    </row>
    <row r="391" spans="1:21" ht="13" x14ac:dyDescent="0.15">
      <c r="A391" s="14" t="s">
        <v>6423</v>
      </c>
      <c r="B391" s="6" t="s">
        <v>1350</v>
      </c>
      <c r="C391" s="6" t="s">
        <v>573</v>
      </c>
      <c r="D391" s="6" t="s">
        <v>1351</v>
      </c>
      <c r="E391" s="6" t="s">
        <v>574</v>
      </c>
      <c r="F391" s="18" t="str">
        <f>IFERROR(VLOOKUP(B391,Invoices!$L$2:$M$413,2,FALSE),"")</f>
        <v/>
      </c>
      <c r="G391" s="18" t="str">
        <f>IFERROR(VLOOKUP(B391,Invoices!$N$2:$O$412,2,FALSE),"")</f>
        <v/>
      </c>
      <c r="H391" s="18" t="str">
        <f>IFERROR(VLOOKUP($B391,Invoices!$P$2:$Q$412,2,FALSE),"")</f>
        <v/>
      </c>
      <c r="I391" s="18">
        <f>IFERROR(VLOOKUP($B391,Invoices!$R$2:$S$412,2,FALSE),"")</f>
        <v>0.99</v>
      </c>
      <c r="J391" s="18" t="str">
        <f>IFERROR(VLOOKUP($B391,Invoices!$T$2:$U$412,2,FALSE),"")</f>
        <v/>
      </c>
      <c r="K391" s="18" t="str">
        <f>IFERROR(VLOOKUP($B391,Invoices!$V$2:$W$412,2,FALSE),"")</f>
        <v/>
      </c>
      <c r="L391" s="18">
        <f>IFERROR(VLOOKUP($B391,Invoices!$X$2:$Y$412,2,FALSE),"")</f>
        <v>0.99</v>
      </c>
      <c r="M391" s="18" t="str">
        <f>IFERROR(VLOOKUP($B391,Invoices!$Z$2:$AA$412,2,FALSE),"")</f>
        <v/>
      </c>
      <c r="N391" s="18" t="str">
        <f>IFERROR(VLOOKUP($B391,Invoices!$AB$2:$AC$412,2,FALSE),"")</f>
        <v/>
      </c>
      <c r="O391" s="18" t="str">
        <f>IFERROR(VLOOKUP($B391,Invoices!$AD$2:$AE$412,2,FALSE),"")</f>
        <v/>
      </c>
      <c r="P391" s="18" t="str">
        <f>IFERROR(VLOOKUP($B391,Invoices!$AF$2:$AG$412,2,FALSE),"")</f>
        <v/>
      </c>
      <c r="Q391" s="18">
        <f>IFERROR(VLOOKUP($B391,Invoices!$AH$2:$AI$412,2,FALSE),"")</f>
        <v>0.99</v>
      </c>
      <c r="R391" s="18" t="str">
        <f>IFERROR(VLOOKUP($B391,Invoices!$AJ$2:$AK$412,2,FALSE),"")</f>
        <v/>
      </c>
      <c r="S391" s="18" t="str">
        <f>IFERROR(VLOOKUP($B391,Invoices!$AL$2:$AM$412,2,FALSE),"")</f>
        <v/>
      </c>
      <c r="T391" s="18" t="str">
        <f>IFERROR(VLOOKUP($B391,Invoices!$AN$2:$AO$412,2,FALSE),"")</f>
        <v/>
      </c>
      <c r="U391" s="18" cm="1">
        <f t="array" ref="U391">IFERROR(INDEX(F391:T391, 1, MATCH(TRUE, ISNUMBER(F391:T391), 0)), "0.0")</f>
        <v>0.99</v>
      </c>
    </row>
    <row r="392" spans="1:21" ht="13" x14ac:dyDescent="0.15">
      <c r="A392" s="14" t="s">
        <v>6424</v>
      </c>
      <c r="B392" s="6" t="s">
        <v>1350</v>
      </c>
      <c r="C392" s="6" t="s">
        <v>573</v>
      </c>
      <c r="D392" s="6" t="s">
        <v>623</v>
      </c>
      <c r="E392" s="6" t="s">
        <v>574</v>
      </c>
      <c r="F392" s="18" t="str">
        <f>IFERROR(VLOOKUP(B392,Invoices!$L$2:$M$413,2,FALSE),"")</f>
        <v/>
      </c>
      <c r="G392" s="18" t="str">
        <f>IFERROR(VLOOKUP(B392,Invoices!$N$2:$O$412,2,FALSE),"")</f>
        <v/>
      </c>
      <c r="H392" s="18" t="str">
        <f>IFERROR(VLOOKUP($B392,Invoices!$P$2:$Q$412,2,FALSE),"")</f>
        <v/>
      </c>
      <c r="I392" s="18">
        <f>IFERROR(VLOOKUP($B392,Invoices!$R$2:$S$412,2,FALSE),"")</f>
        <v>0.99</v>
      </c>
      <c r="J392" s="18" t="str">
        <f>IFERROR(VLOOKUP($B392,Invoices!$T$2:$U$412,2,FALSE),"")</f>
        <v/>
      </c>
      <c r="K392" s="18" t="str">
        <f>IFERROR(VLOOKUP($B392,Invoices!$V$2:$W$412,2,FALSE),"")</f>
        <v/>
      </c>
      <c r="L392" s="18">
        <f>IFERROR(VLOOKUP($B392,Invoices!$X$2:$Y$412,2,FALSE),"")</f>
        <v>0.99</v>
      </c>
      <c r="M392" s="18" t="str">
        <f>IFERROR(VLOOKUP($B392,Invoices!$Z$2:$AA$412,2,FALSE),"")</f>
        <v/>
      </c>
      <c r="N392" s="18" t="str">
        <f>IFERROR(VLOOKUP($B392,Invoices!$AB$2:$AC$412,2,FALSE),"")</f>
        <v/>
      </c>
      <c r="O392" s="18" t="str">
        <f>IFERROR(VLOOKUP($B392,Invoices!$AD$2:$AE$412,2,FALSE),"")</f>
        <v/>
      </c>
      <c r="P392" s="18" t="str">
        <f>IFERROR(VLOOKUP($B392,Invoices!$AF$2:$AG$412,2,FALSE),"")</f>
        <v/>
      </c>
      <c r="Q392" s="18">
        <f>IFERROR(VLOOKUP($B392,Invoices!$AH$2:$AI$412,2,FALSE),"")</f>
        <v>0.99</v>
      </c>
      <c r="R392" s="18" t="str">
        <f>IFERROR(VLOOKUP($B392,Invoices!$AJ$2:$AK$412,2,FALSE),"")</f>
        <v/>
      </c>
      <c r="S392" s="18" t="str">
        <f>IFERROR(VLOOKUP($B392,Invoices!$AL$2:$AM$412,2,FALSE),"")</f>
        <v/>
      </c>
      <c r="T392" s="18" t="str">
        <f>IFERROR(VLOOKUP($B392,Invoices!$AN$2:$AO$412,2,FALSE),"")</f>
        <v/>
      </c>
      <c r="U392" s="18" cm="1">
        <f t="array" ref="U392">IFERROR(INDEX(F392:T392, 1, MATCH(TRUE, ISNUMBER(F392:T392), 0)), "0.0")</f>
        <v>0.99</v>
      </c>
    </row>
    <row r="393" spans="1:21" ht="13" x14ac:dyDescent="0.15">
      <c r="A393" s="14" t="s">
        <v>6425</v>
      </c>
      <c r="B393" s="6" t="s">
        <v>1352</v>
      </c>
      <c r="D393" s="6" t="s">
        <v>1353</v>
      </c>
      <c r="E393" s="6" t="s">
        <v>596</v>
      </c>
      <c r="F393" s="18" t="str">
        <f>IFERROR(VLOOKUP(B393,Invoices!$L$2:$M$413,2,FALSE),"")</f>
        <v/>
      </c>
      <c r="G393" s="18" t="str">
        <f>IFERROR(VLOOKUP(B393,Invoices!$N$2:$O$412,2,FALSE),"")</f>
        <v/>
      </c>
      <c r="H393" s="18" t="str">
        <f>IFERROR(VLOOKUP($B393,Invoices!$P$2:$Q$412,2,FALSE),"")</f>
        <v/>
      </c>
      <c r="I393" s="18" t="str">
        <f>IFERROR(VLOOKUP($B393,Invoices!$R$2:$S$412,2,FALSE),"")</f>
        <v/>
      </c>
      <c r="J393" s="18" t="str">
        <f>IFERROR(VLOOKUP($B393,Invoices!$T$2:$U$412,2,FALSE),"")</f>
        <v/>
      </c>
      <c r="K393" s="18" t="str">
        <f>IFERROR(VLOOKUP($B393,Invoices!$V$2:$W$412,2,FALSE),"")</f>
        <v/>
      </c>
      <c r="L393" s="18" t="str">
        <f>IFERROR(VLOOKUP($B393,Invoices!$X$2:$Y$412,2,FALSE),"")</f>
        <v/>
      </c>
      <c r="M393" s="18" t="str">
        <f>IFERROR(VLOOKUP($B393,Invoices!$Z$2:$AA$412,2,FALSE),"")</f>
        <v/>
      </c>
      <c r="N393" s="18" t="str">
        <f>IFERROR(VLOOKUP($B393,Invoices!$AB$2:$AC$412,2,FALSE),"")</f>
        <v/>
      </c>
      <c r="O393" s="18" t="str">
        <f>IFERROR(VLOOKUP($B393,Invoices!$AD$2:$AE$412,2,FALSE),"")</f>
        <v/>
      </c>
      <c r="P393" s="18" t="str">
        <f>IFERROR(VLOOKUP($B393,Invoices!$AF$2:$AG$412,2,FALSE),"")</f>
        <v/>
      </c>
      <c r="Q393" s="18" t="str">
        <f>IFERROR(VLOOKUP($B393,Invoices!$AH$2:$AI$412,2,FALSE),"")</f>
        <v/>
      </c>
      <c r="R393" s="18" t="str">
        <f>IFERROR(VLOOKUP($B393,Invoices!$AJ$2:$AK$412,2,FALSE),"")</f>
        <v/>
      </c>
      <c r="S393" s="18">
        <f>IFERROR(VLOOKUP($B393,Invoices!$AL$2:$AM$412,2,FALSE),"")</f>
        <v>0.99</v>
      </c>
      <c r="T393" s="18" t="str">
        <f>IFERROR(VLOOKUP($B393,Invoices!$AN$2:$AO$412,2,FALSE),"")</f>
        <v/>
      </c>
      <c r="U393" s="18" cm="1">
        <f t="array" ref="U393">IFERROR(INDEX(F393:T393, 1, MATCH(TRUE, ISNUMBER(F393:T393), 0)), "0.0")</f>
        <v>0.99</v>
      </c>
    </row>
    <row r="394" spans="1:21" ht="13" x14ac:dyDescent="0.15">
      <c r="A394" s="14" t="s">
        <v>6426</v>
      </c>
      <c r="B394" s="6" t="s">
        <v>1354</v>
      </c>
      <c r="C394" s="6" t="s">
        <v>573</v>
      </c>
      <c r="D394" s="6" t="s">
        <v>615</v>
      </c>
      <c r="E394" s="6" t="s">
        <v>574</v>
      </c>
      <c r="F394" s="18" t="str">
        <f>IFERROR(VLOOKUP(B394,Invoices!$L$2:$M$413,2,FALSE),"")</f>
        <v/>
      </c>
      <c r="G394" s="18" t="str">
        <f>IFERROR(VLOOKUP(B394,Invoices!$N$2:$O$412,2,FALSE),"")</f>
        <v/>
      </c>
      <c r="H394" s="18">
        <f>IFERROR(VLOOKUP($B394,Invoices!$P$2:$Q$412,2,FALSE),"")</f>
        <v>0.99</v>
      </c>
      <c r="I394" s="18" t="str">
        <f>IFERROR(VLOOKUP($B394,Invoices!$R$2:$S$412,2,FALSE),"")</f>
        <v/>
      </c>
      <c r="J394" s="18" t="str">
        <f>IFERROR(VLOOKUP($B394,Invoices!$T$2:$U$412,2,FALSE),"")</f>
        <v/>
      </c>
      <c r="K394" s="18" t="str">
        <f>IFERROR(VLOOKUP($B394,Invoices!$V$2:$W$412,2,FALSE),"")</f>
        <v/>
      </c>
      <c r="L394" s="18" t="str">
        <f>IFERROR(VLOOKUP($B394,Invoices!$X$2:$Y$412,2,FALSE),"")</f>
        <v/>
      </c>
      <c r="M394" s="18" t="str">
        <f>IFERROR(VLOOKUP($B394,Invoices!$Z$2:$AA$412,2,FALSE),"")</f>
        <v/>
      </c>
      <c r="N394" s="18" t="str">
        <f>IFERROR(VLOOKUP($B394,Invoices!$AB$2:$AC$412,2,FALSE),"")</f>
        <v/>
      </c>
      <c r="O394" s="18" t="str">
        <f>IFERROR(VLOOKUP($B394,Invoices!$AD$2:$AE$412,2,FALSE),"")</f>
        <v/>
      </c>
      <c r="P394" s="18" t="str">
        <f>IFERROR(VLOOKUP($B394,Invoices!$AF$2:$AG$412,2,FALSE),"")</f>
        <v/>
      </c>
      <c r="Q394" s="18" t="str">
        <f>IFERROR(VLOOKUP($B394,Invoices!$AH$2:$AI$412,2,FALSE),"")</f>
        <v/>
      </c>
      <c r="R394" s="18" t="str">
        <f>IFERROR(VLOOKUP($B394,Invoices!$AJ$2:$AK$412,2,FALSE),"")</f>
        <v/>
      </c>
      <c r="S394" s="18" t="str">
        <f>IFERROR(VLOOKUP($B394,Invoices!$AL$2:$AM$412,2,FALSE),"")</f>
        <v/>
      </c>
      <c r="T394" s="18" t="str">
        <f>IFERROR(VLOOKUP($B394,Invoices!$AN$2:$AO$412,2,FALSE),"")</f>
        <v/>
      </c>
      <c r="U394" s="18" cm="1">
        <f t="array" ref="U394">IFERROR(INDEX(F394:T394, 1, MATCH(TRUE, ISNUMBER(F394:T394), 0)), "0.0")</f>
        <v>0.99</v>
      </c>
    </row>
    <row r="395" spans="1:21" ht="13" x14ac:dyDescent="0.15">
      <c r="A395" s="14" t="s">
        <v>6427</v>
      </c>
      <c r="B395" s="6" t="s">
        <v>1020</v>
      </c>
      <c r="C395" s="6" t="s">
        <v>1019</v>
      </c>
      <c r="D395" s="6" t="s">
        <v>1020</v>
      </c>
      <c r="E395" s="6" t="s">
        <v>1021</v>
      </c>
      <c r="F395" s="18" t="str">
        <f>IFERROR(VLOOKUP(B395,Invoices!$L$2:$M$413,2,FALSE),"")</f>
        <v/>
      </c>
      <c r="G395" s="18" t="str">
        <f>IFERROR(VLOOKUP(B395,Invoices!$N$2:$O$412,2,FALSE),"")</f>
        <v/>
      </c>
      <c r="H395" s="18" t="str">
        <f>IFERROR(VLOOKUP($B395,Invoices!$P$2:$Q$412,2,FALSE),"")</f>
        <v/>
      </c>
      <c r="I395" s="18" t="str">
        <f>IFERROR(VLOOKUP($B395,Invoices!$R$2:$S$412,2,FALSE),"")</f>
        <v/>
      </c>
      <c r="J395" s="18" t="str">
        <f>IFERROR(VLOOKUP($B395,Invoices!$T$2:$U$412,2,FALSE),"")</f>
        <v/>
      </c>
      <c r="K395" s="18" t="str">
        <f>IFERROR(VLOOKUP($B395,Invoices!$V$2:$W$412,2,FALSE),"")</f>
        <v/>
      </c>
      <c r="L395" s="18" t="str">
        <f>IFERROR(VLOOKUP($B395,Invoices!$X$2:$Y$412,2,FALSE),"")</f>
        <v/>
      </c>
      <c r="M395" s="18" t="str">
        <f>IFERROR(VLOOKUP($B395,Invoices!$Z$2:$AA$412,2,FALSE),"")</f>
        <v/>
      </c>
      <c r="N395" s="18" t="str">
        <f>IFERROR(VLOOKUP($B395,Invoices!$AB$2:$AC$412,2,FALSE),"")</f>
        <v/>
      </c>
      <c r="O395" s="18" t="str">
        <f>IFERROR(VLOOKUP($B395,Invoices!$AD$2:$AE$412,2,FALSE),"")</f>
        <v/>
      </c>
      <c r="P395" s="18" t="str">
        <f>IFERROR(VLOOKUP($B395,Invoices!$AF$2:$AG$412,2,FALSE),"")</f>
        <v/>
      </c>
      <c r="Q395" s="18" t="str">
        <f>IFERROR(VLOOKUP($B395,Invoices!$AH$2:$AI$412,2,FALSE),"")</f>
        <v/>
      </c>
      <c r="R395" s="18" t="str">
        <f>IFERROR(VLOOKUP($B395,Invoices!$AJ$2:$AK$412,2,FALSE),"")</f>
        <v/>
      </c>
      <c r="S395" s="18" t="str">
        <f>IFERROR(VLOOKUP($B395,Invoices!$AL$2:$AM$412,2,FALSE),"")</f>
        <v/>
      </c>
      <c r="T395" s="18" t="str">
        <f>IFERROR(VLOOKUP($B395,Invoices!$AN$2:$AO$412,2,FALSE),"")</f>
        <v/>
      </c>
      <c r="U395" s="18" t="str" cm="1">
        <f t="array" ref="U395">IFERROR(INDEX(F395:T395, 1, MATCH(TRUE, ISNUMBER(F395:T395), 0)), "0.0")</f>
        <v>0.0</v>
      </c>
    </row>
    <row r="396" spans="1:21" ht="13" x14ac:dyDescent="0.15">
      <c r="A396" s="14" t="s">
        <v>6428</v>
      </c>
      <c r="B396" s="6" t="s">
        <v>1355</v>
      </c>
      <c r="C396" s="6" t="s">
        <v>1356</v>
      </c>
      <c r="D396" s="6" t="s">
        <v>1357</v>
      </c>
      <c r="E396" s="6" t="s">
        <v>681</v>
      </c>
      <c r="F396" s="18" t="str">
        <f>IFERROR(VLOOKUP(B396,Invoices!$L$2:$M$413,2,FALSE),"")</f>
        <v/>
      </c>
      <c r="G396" s="18" t="str">
        <f>IFERROR(VLOOKUP(B396,Invoices!$N$2:$O$412,2,FALSE),"")</f>
        <v/>
      </c>
      <c r="H396" s="18" t="str">
        <f>IFERROR(VLOOKUP($B396,Invoices!$P$2:$Q$412,2,FALSE),"")</f>
        <v/>
      </c>
      <c r="I396" s="18" t="str">
        <f>IFERROR(VLOOKUP($B396,Invoices!$R$2:$S$412,2,FALSE),"")</f>
        <v/>
      </c>
      <c r="J396" s="18" t="str">
        <f>IFERROR(VLOOKUP($B396,Invoices!$T$2:$U$412,2,FALSE),"")</f>
        <v/>
      </c>
      <c r="K396" s="18" t="str">
        <f>IFERROR(VLOOKUP($B396,Invoices!$V$2:$W$412,2,FALSE),"")</f>
        <v/>
      </c>
      <c r="L396" s="18" t="str">
        <f>IFERROR(VLOOKUP($B396,Invoices!$X$2:$Y$412,2,FALSE),"")</f>
        <v/>
      </c>
      <c r="M396" s="18" t="str">
        <f>IFERROR(VLOOKUP($B396,Invoices!$Z$2:$AA$412,2,FALSE),"")</f>
        <v/>
      </c>
      <c r="N396" s="18" t="str">
        <f>IFERROR(VLOOKUP($B396,Invoices!$AB$2:$AC$412,2,FALSE),"")</f>
        <v/>
      </c>
      <c r="O396" s="18" t="str">
        <f>IFERROR(VLOOKUP($B396,Invoices!$AD$2:$AE$412,2,FALSE),"")</f>
        <v/>
      </c>
      <c r="P396" s="18" t="str">
        <f>IFERROR(VLOOKUP($B396,Invoices!$AF$2:$AG$412,2,FALSE),"")</f>
        <v/>
      </c>
      <c r="Q396" s="18" t="str">
        <f>IFERROR(VLOOKUP($B396,Invoices!$AH$2:$AI$412,2,FALSE),"")</f>
        <v/>
      </c>
      <c r="R396" s="18" t="str">
        <f>IFERROR(VLOOKUP($B396,Invoices!$AJ$2:$AK$412,2,FALSE),"")</f>
        <v/>
      </c>
      <c r="S396" s="18" t="str">
        <f>IFERROR(VLOOKUP($B396,Invoices!$AL$2:$AM$412,2,FALSE),"")</f>
        <v/>
      </c>
      <c r="T396" s="18" t="str">
        <f>IFERROR(VLOOKUP($B396,Invoices!$AN$2:$AO$412,2,FALSE),"")</f>
        <v/>
      </c>
      <c r="U396" s="18" t="str" cm="1">
        <f t="array" ref="U396">IFERROR(INDEX(F396:T396, 1, MATCH(TRUE, ISNUMBER(F396:T396), 0)), "0.0")</f>
        <v>0.0</v>
      </c>
    </row>
    <row r="397" spans="1:21" ht="13" x14ac:dyDescent="0.15">
      <c r="A397" s="14" t="s">
        <v>6429</v>
      </c>
      <c r="B397" s="6" t="s">
        <v>1358</v>
      </c>
      <c r="C397" s="6" t="s">
        <v>1046</v>
      </c>
      <c r="D397" s="6" t="s">
        <v>1314</v>
      </c>
      <c r="E397" s="6" t="s">
        <v>1313</v>
      </c>
      <c r="F397" s="18" t="str">
        <f>IFERROR(VLOOKUP(B397,Invoices!$L$2:$M$413,2,FALSE),"")</f>
        <v/>
      </c>
      <c r="G397" s="18" t="str">
        <f>IFERROR(VLOOKUP(B397,Invoices!$N$2:$O$412,2,FALSE),"")</f>
        <v/>
      </c>
      <c r="H397" s="18" t="str">
        <f>IFERROR(VLOOKUP($B397,Invoices!$P$2:$Q$412,2,FALSE),"")</f>
        <v/>
      </c>
      <c r="I397" s="18" t="str">
        <f>IFERROR(VLOOKUP($B397,Invoices!$R$2:$S$412,2,FALSE),"")</f>
        <v/>
      </c>
      <c r="J397" s="18" t="str">
        <f>IFERROR(VLOOKUP($B397,Invoices!$T$2:$U$412,2,FALSE),"")</f>
        <v/>
      </c>
      <c r="K397" s="18" t="str">
        <f>IFERROR(VLOOKUP($B397,Invoices!$V$2:$W$412,2,FALSE),"")</f>
        <v/>
      </c>
      <c r="L397" s="18" t="str">
        <f>IFERROR(VLOOKUP($B397,Invoices!$X$2:$Y$412,2,FALSE),"")</f>
        <v/>
      </c>
      <c r="M397" s="18" t="str">
        <f>IFERROR(VLOOKUP($B397,Invoices!$Z$2:$AA$412,2,FALSE),"")</f>
        <v/>
      </c>
      <c r="N397" s="18" t="str">
        <f>IFERROR(VLOOKUP($B397,Invoices!$AB$2:$AC$412,2,FALSE),"")</f>
        <v/>
      </c>
      <c r="O397" s="18" t="str">
        <f>IFERROR(VLOOKUP($B397,Invoices!$AD$2:$AE$412,2,FALSE),"")</f>
        <v/>
      </c>
      <c r="P397" s="18" t="str">
        <f>IFERROR(VLOOKUP($B397,Invoices!$AF$2:$AG$412,2,FALSE),"")</f>
        <v/>
      </c>
      <c r="Q397" s="18" t="str">
        <f>IFERROR(VLOOKUP($B397,Invoices!$AH$2:$AI$412,2,FALSE),"")</f>
        <v/>
      </c>
      <c r="R397" s="18" t="str">
        <f>IFERROR(VLOOKUP($B397,Invoices!$AJ$2:$AK$412,2,FALSE),"")</f>
        <v/>
      </c>
      <c r="S397" s="18" t="str">
        <f>IFERROR(VLOOKUP($B397,Invoices!$AL$2:$AM$412,2,FALSE),"")</f>
        <v/>
      </c>
      <c r="T397" s="18" t="str">
        <f>IFERROR(VLOOKUP($B397,Invoices!$AN$2:$AO$412,2,FALSE),"")</f>
        <v/>
      </c>
      <c r="U397" s="18" t="str" cm="1">
        <f t="array" ref="U397">IFERROR(INDEX(F397:T397, 1, MATCH(TRUE, ISNUMBER(F397:T397), 0)), "0.0")</f>
        <v>0.0</v>
      </c>
    </row>
    <row r="398" spans="1:21" ht="13" x14ac:dyDescent="0.15">
      <c r="A398" s="14" t="s">
        <v>6430</v>
      </c>
      <c r="B398" s="6" t="s">
        <v>1359</v>
      </c>
      <c r="C398" s="6" t="s">
        <v>1360</v>
      </c>
      <c r="D398" s="6" t="s">
        <v>1361</v>
      </c>
      <c r="E398" s="6" t="s">
        <v>1301</v>
      </c>
      <c r="F398" s="18" t="str">
        <f>IFERROR(VLOOKUP(B398,Invoices!$L$2:$M$413,2,FALSE),"")</f>
        <v/>
      </c>
      <c r="G398" s="18" t="str">
        <f>IFERROR(VLOOKUP(B398,Invoices!$N$2:$O$412,2,FALSE),"")</f>
        <v/>
      </c>
      <c r="H398" s="18" t="str">
        <f>IFERROR(VLOOKUP($B398,Invoices!$P$2:$Q$412,2,FALSE),"")</f>
        <v/>
      </c>
      <c r="I398" s="18" t="str">
        <f>IFERROR(VLOOKUP($B398,Invoices!$R$2:$S$412,2,FALSE),"")</f>
        <v/>
      </c>
      <c r="J398" s="18" t="str">
        <f>IFERROR(VLOOKUP($B398,Invoices!$T$2:$U$412,2,FALSE),"")</f>
        <v/>
      </c>
      <c r="K398" s="18">
        <f>IFERROR(VLOOKUP($B398,Invoices!$V$2:$W$412,2,FALSE),"")</f>
        <v>0.99</v>
      </c>
      <c r="L398" s="18" t="str">
        <f>IFERROR(VLOOKUP($B398,Invoices!$X$2:$Y$412,2,FALSE),"")</f>
        <v/>
      </c>
      <c r="M398" s="18" t="str">
        <f>IFERROR(VLOOKUP($B398,Invoices!$Z$2:$AA$412,2,FALSE),"")</f>
        <v/>
      </c>
      <c r="N398" s="18" t="str">
        <f>IFERROR(VLOOKUP($B398,Invoices!$AB$2:$AC$412,2,FALSE),"")</f>
        <v/>
      </c>
      <c r="O398" s="18" t="str">
        <f>IFERROR(VLOOKUP($B398,Invoices!$AD$2:$AE$412,2,FALSE),"")</f>
        <v/>
      </c>
      <c r="P398" s="18" t="str">
        <f>IFERROR(VLOOKUP($B398,Invoices!$AF$2:$AG$412,2,FALSE),"")</f>
        <v/>
      </c>
      <c r="Q398" s="18" t="str">
        <f>IFERROR(VLOOKUP($B398,Invoices!$AH$2:$AI$412,2,FALSE),"")</f>
        <v/>
      </c>
      <c r="R398" s="18" t="str">
        <f>IFERROR(VLOOKUP($B398,Invoices!$AJ$2:$AK$412,2,FALSE),"")</f>
        <v/>
      </c>
      <c r="S398" s="18" t="str">
        <f>IFERROR(VLOOKUP($B398,Invoices!$AL$2:$AM$412,2,FALSE),"")</f>
        <v/>
      </c>
      <c r="T398" s="18" t="str">
        <f>IFERROR(VLOOKUP($B398,Invoices!$AN$2:$AO$412,2,FALSE),"")</f>
        <v/>
      </c>
      <c r="U398" s="18" cm="1">
        <f t="array" ref="U398">IFERROR(INDEX(F398:T398, 1, MATCH(TRUE, ISNUMBER(F398:T398), 0)), "0.0")</f>
        <v>0.99</v>
      </c>
    </row>
    <row r="399" spans="1:21" ht="13" x14ac:dyDescent="0.15">
      <c r="A399" s="14" t="s">
        <v>6431</v>
      </c>
      <c r="B399" s="6" t="s">
        <v>1362</v>
      </c>
      <c r="D399" s="6" t="s">
        <v>1363</v>
      </c>
      <c r="E399" s="6" t="s">
        <v>1364</v>
      </c>
      <c r="F399" s="18">
        <f>IFERROR(VLOOKUP(B399,Invoices!$L$2:$M$413,2,FALSE),"")</f>
        <v>0.99</v>
      </c>
      <c r="G399" s="18" t="str">
        <f>IFERROR(VLOOKUP(B399,Invoices!$N$2:$O$412,2,FALSE),"")</f>
        <v/>
      </c>
      <c r="H399" s="18" t="str">
        <f>IFERROR(VLOOKUP($B399,Invoices!$P$2:$Q$412,2,FALSE),"")</f>
        <v/>
      </c>
      <c r="I399" s="18" t="str">
        <f>IFERROR(VLOOKUP($B399,Invoices!$R$2:$S$412,2,FALSE),"")</f>
        <v/>
      </c>
      <c r="J399" s="18" t="str">
        <f>IFERROR(VLOOKUP($B399,Invoices!$T$2:$U$412,2,FALSE),"")</f>
        <v/>
      </c>
      <c r="K399" s="18" t="str">
        <f>IFERROR(VLOOKUP($B399,Invoices!$V$2:$W$412,2,FALSE),"")</f>
        <v/>
      </c>
      <c r="L399" s="18" t="str">
        <f>IFERROR(VLOOKUP($B399,Invoices!$X$2:$Y$412,2,FALSE),"")</f>
        <v/>
      </c>
      <c r="M399" s="18" t="str">
        <f>IFERROR(VLOOKUP($B399,Invoices!$Z$2:$AA$412,2,FALSE),"")</f>
        <v/>
      </c>
      <c r="N399" s="18" t="str">
        <f>IFERROR(VLOOKUP($B399,Invoices!$AB$2:$AC$412,2,FALSE),"")</f>
        <v/>
      </c>
      <c r="O399" s="18" t="str">
        <f>IFERROR(VLOOKUP($B399,Invoices!$AD$2:$AE$412,2,FALSE),"")</f>
        <v/>
      </c>
      <c r="P399" s="18" t="str">
        <f>IFERROR(VLOOKUP($B399,Invoices!$AF$2:$AG$412,2,FALSE),"")</f>
        <v/>
      </c>
      <c r="Q399" s="18" t="str">
        <f>IFERROR(VLOOKUP($B399,Invoices!$AH$2:$AI$412,2,FALSE),"")</f>
        <v/>
      </c>
      <c r="R399" s="18">
        <f>IFERROR(VLOOKUP($B399,Invoices!$AJ$2:$AK$412,2,FALSE),"")</f>
        <v>0.99</v>
      </c>
      <c r="S399" s="18" t="str">
        <f>IFERROR(VLOOKUP($B399,Invoices!$AL$2:$AM$412,2,FALSE),"")</f>
        <v/>
      </c>
      <c r="T399" s="18" t="str">
        <f>IFERROR(VLOOKUP($B399,Invoices!$AN$2:$AO$412,2,FALSE),"")</f>
        <v/>
      </c>
      <c r="U399" s="18" cm="1">
        <f t="array" ref="U399">IFERROR(INDEX(F399:T399, 1, MATCH(TRUE, ISNUMBER(F399:T399), 0)), "0.0")</f>
        <v>0.99</v>
      </c>
    </row>
    <row r="400" spans="1:21" ht="13" x14ac:dyDescent="0.15">
      <c r="A400" s="14" t="s">
        <v>6432</v>
      </c>
      <c r="B400" s="6" t="s">
        <v>1365</v>
      </c>
      <c r="C400" s="6" t="s">
        <v>1366</v>
      </c>
      <c r="D400" s="6" t="s">
        <v>1367</v>
      </c>
      <c r="E400" s="6" t="s">
        <v>1368</v>
      </c>
      <c r="F400" s="18" t="str">
        <f>IFERROR(VLOOKUP(B400,Invoices!$L$2:$M$413,2,FALSE),"")</f>
        <v/>
      </c>
      <c r="G400" s="18" t="str">
        <f>IFERROR(VLOOKUP(B400,Invoices!$N$2:$O$412,2,FALSE),"")</f>
        <v/>
      </c>
      <c r="H400" s="18" t="str">
        <f>IFERROR(VLOOKUP($B400,Invoices!$P$2:$Q$412,2,FALSE),"")</f>
        <v/>
      </c>
      <c r="I400" s="18">
        <f>IFERROR(VLOOKUP($B400,Invoices!$R$2:$S$412,2,FALSE),"")</f>
        <v>0.99</v>
      </c>
      <c r="J400" s="18" t="str">
        <f>IFERROR(VLOOKUP($B400,Invoices!$T$2:$U$412,2,FALSE),"")</f>
        <v/>
      </c>
      <c r="K400" s="18" t="str">
        <f>IFERROR(VLOOKUP($B400,Invoices!$V$2:$W$412,2,FALSE),"")</f>
        <v/>
      </c>
      <c r="L400" s="18" t="str">
        <f>IFERROR(VLOOKUP($B400,Invoices!$X$2:$Y$412,2,FALSE),"")</f>
        <v/>
      </c>
      <c r="M400" s="18" t="str">
        <f>IFERROR(VLOOKUP($B400,Invoices!$Z$2:$AA$412,2,FALSE),"")</f>
        <v/>
      </c>
      <c r="N400" s="18" t="str">
        <f>IFERROR(VLOOKUP($B400,Invoices!$AB$2:$AC$412,2,FALSE),"")</f>
        <v/>
      </c>
      <c r="O400" s="18" t="str">
        <f>IFERROR(VLOOKUP($B400,Invoices!$AD$2:$AE$412,2,FALSE),"")</f>
        <v/>
      </c>
      <c r="P400" s="18" t="str">
        <f>IFERROR(VLOOKUP($B400,Invoices!$AF$2:$AG$412,2,FALSE),"")</f>
        <v/>
      </c>
      <c r="Q400" s="18" t="str">
        <f>IFERROR(VLOOKUP($B400,Invoices!$AH$2:$AI$412,2,FALSE),"")</f>
        <v/>
      </c>
      <c r="R400" s="18" t="str">
        <f>IFERROR(VLOOKUP($B400,Invoices!$AJ$2:$AK$412,2,FALSE),"")</f>
        <v/>
      </c>
      <c r="S400" s="18" t="str">
        <f>IFERROR(VLOOKUP($B400,Invoices!$AL$2:$AM$412,2,FALSE),"")</f>
        <v/>
      </c>
      <c r="T400" s="18" t="str">
        <f>IFERROR(VLOOKUP($B400,Invoices!$AN$2:$AO$412,2,FALSE),"")</f>
        <v/>
      </c>
      <c r="U400" s="18" cm="1">
        <f t="array" ref="U400">IFERROR(INDEX(F400:T400, 1, MATCH(TRUE, ISNUMBER(F400:T400), 0)), "0.0")</f>
        <v>0.99</v>
      </c>
    </row>
    <row r="401" spans="1:21" ht="13" x14ac:dyDescent="0.15">
      <c r="A401" s="14" t="s">
        <v>6433</v>
      </c>
      <c r="B401" s="6" t="s">
        <v>1369</v>
      </c>
      <c r="D401" s="6" t="s">
        <v>830</v>
      </c>
      <c r="E401" s="6" t="s">
        <v>590</v>
      </c>
      <c r="F401" s="18" t="str">
        <f>IFERROR(VLOOKUP(B401,Invoices!$L$2:$M$413,2,FALSE),"")</f>
        <v/>
      </c>
      <c r="G401" s="18" t="str">
        <f>IFERROR(VLOOKUP(B401,Invoices!$N$2:$O$412,2,FALSE),"")</f>
        <v/>
      </c>
      <c r="H401" s="18" t="str">
        <f>IFERROR(VLOOKUP($B401,Invoices!$P$2:$Q$412,2,FALSE),"")</f>
        <v/>
      </c>
      <c r="I401" s="18" t="str">
        <f>IFERROR(VLOOKUP($B401,Invoices!$R$2:$S$412,2,FALSE),"")</f>
        <v/>
      </c>
      <c r="J401" s="18" t="str">
        <f>IFERROR(VLOOKUP($B401,Invoices!$T$2:$U$412,2,FALSE),"")</f>
        <v/>
      </c>
      <c r="K401" s="18" t="str">
        <f>IFERROR(VLOOKUP($B401,Invoices!$V$2:$W$412,2,FALSE),"")</f>
        <v/>
      </c>
      <c r="L401" s="18" t="str">
        <f>IFERROR(VLOOKUP($B401,Invoices!$X$2:$Y$412,2,FALSE),"")</f>
        <v/>
      </c>
      <c r="M401" s="18" t="str">
        <f>IFERROR(VLOOKUP($B401,Invoices!$Z$2:$AA$412,2,FALSE),"")</f>
        <v/>
      </c>
      <c r="N401" s="18" t="str">
        <f>IFERROR(VLOOKUP($B401,Invoices!$AB$2:$AC$412,2,FALSE),"")</f>
        <v/>
      </c>
      <c r="O401" s="18" t="str">
        <f>IFERROR(VLOOKUP($B401,Invoices!$AD$2:$AE$412,2,FALSE),"")</f>
        <v/>
      </c>
      <c r="P401" s="18" t="str">
        <f>IFERROR(VLOOKUP($B401,Invoices!$AF$2:$AG$412,2,FALSE),"")</f>
        <v/>
      </c>
      <c r="Q401" s="18" t="str">
        <f>IFERROR(VLOOKUP($B401,Invoices!$AH$2:$AI$412,2,FALSE),"")</f>
        <v/>
      </c>
      <c r="R401" s="18" t="str">
        <f>IFERROR(VLOOKUP($B401,Invoices!$AJ$2:$AK$412,2,FALSE),"")</f>
        <v/>
      </c>
      <c r="S401" s="18" t="str">
        <f>IFERROR(VLOOKUP($B401,Invoices!$AL$2:$AM$412,2,FALSE),"")</f>
        <v/>
      </c>
      <c r="T401" s="18" t="str">
        <f>IFERROR(VLOOKUP($B401,Invoices!$AN$2:$AO$412,2,FALSE),"")</f>
        <v/>
      </c>
      <c r="U401" s="18" t="str" cm="1">
        <f t="array" ref="U401">IFERROR(INDEX(F401:T401, 1, MATCH(TRUE, ISNUMBER(F401:T401), 0)), "0.0")</f>
        <v>0.0</v>
      </c>
    </row>
    <row r="402" spans="1:21" ht="13" x14ac:dyDescent="0.15">
      <c r="A402" s="14" t="s">
        <v>6434</v>
      </c>
      <c r="B402" s="6" t="s">
        <v>1370</v>
      </c>
      <c r="C402" s="6" t="s">
        <v>1371</v>
      </c>
      <c r="D402" s="6" t="s">
        <v>1372</v>
      </c>
      <c r="E402" s="6" t="s">
        <v>529</v>
      </c>
      <c r="F402" s="18" t="str">
        <f>IFERROR(VLOOKUP(B402,Invoices!$L$2:$M$413,2,FALSE),"")</f>
        <v/>
      </c>
      <c r="G402" s="18" t="str">
        <f>IFERROR(VLOOKUP(B402,Invoices!$N$2:$O$412,2,FALSE),"")</f>
        <v/>
      </c>
      <c r="H402" s="18" t="str">
        <f>IFERROR(VLOOKUP($B402,Invoices!$P$2:$Q$412,2,FALSE),"")</f>
        <v/>
      </c>
      <c r="I402" s="18" t="str">
        <f>IFERROR(VLOOKUP($B402,Invoices!$R$2:$S$412,2,FALSE),"")</f>
        <v/>
      </c>
      <c r="J402" s="18" t="str">
        <f>IFERROR(VLOOKUP($B402,Invoices!$T$2:$U$412,2,FALSE),"")</f>
        <v/>
      </c>
      <c r="K402" s="18" t="str">
        <f>IFERROR(VLOOKUP($B402,Invoices!$V$2:$W$412,2,FALSE),"")</f>
        <v/>
      </c>
      <c r="L402" s="18" t="str">
        <f>IFERROR(VLOOKUP($B402,Invoices!$X$2:$Y$412,2,FALSE),"")</f>
        <v/>
      </c>
      <c r="M402" s="18" t="str">
        <f>IFERROR(VLOOKUP($B402,Invoices!$Z$2:$AA$412,2,FALSE),"")</f>
        <v/>
      </c>
      <c r="N402" s="18" t="str">
        <f>IFERROR(VLOOKUP($B402,Invoices!$AB$2:$AC$412,2,FALSE),"")</f>
        <v/>
      </c>
      <c r="O402" s="18" t="str">
        <f>IFERROR(VLOOKUP($B402,Invoices!$AD$2:$AE$412,2,FALSE),"")</f>
        <v/>
      </c>
      <c r="P402" s="18" t="str">
        <f>IFERROR(VLOOKUP($B402,Invoices!$AF$2:$AG$412,2,FALSE),"")</f>
        <v/>
      </c>
      <c r="Q402" s="18" t="str">
        <f>IFERROR(VLOOKUP($B402,Invoices!$AH$2:$AI$412,2,FALSE),"")</f>
        <v/>
      </c>
      <c r="R402" s="18" t="str">
        <f>IFERROR(VLOOKUP($B402,Invoices!$AJ$2:$AK$412,2,FALSE),"")</f>
        <v/>
      </c>
      <c r="S402" s="18" t="str">
        <f>IFERROR(VLOOKUP($B402,Invoices!$AL$2:$AM$412,2,FALSE),"")</f>
        <v/>
      </c>
      <c r="T402" s="18" t="str">
        <f>IFERROR(VLOOKUP($B402,Invoices!$AN$2:$AO$412,2,FALSE),"")</f>
        <v/>
      </c>
      <c r="U402" s="18" t="str" cm="1">
        <f t="array" ref="U402">IFERROR(INDEX(F402:T402, 1, MATCH(TRUE, ISNUMBER(F402:T402), 0)), "0.0")</f>
        <v>0.0</v>
      </c>
    </row>
    <row r="403" spans="1:21" ht="13" x14ac:dyDescent="0.15">
      <c r="A403" s="14" t="s">
        <v>6435</v>
      </c>
      <c r="B403" s="6" t="s">
        <v>1373</v>
      </c>
      <c r="C403" s="6" t="s">
        <v>1371</v>
      </c>
      <c r="D403" s="6" t="s">
        <v>1372</v>
      </c>
      <c r="E403" s="6" t="s">
        <v>529</v>
      </c>
      <c r="F403" s="18" t="str">
        <f>IFERROR(VLOOKUP(B403,Invoices!$L$2:$M$413,2,FALSE),"")</f>
        <v/>
      </c>
      <c r="G403" s="18" t="str">
        <f>IFERROR(VLOOKUP(B403,Invoices!$N$2:$O$412,2,FALSE),"")</f>
        <v/>
      </c>
      <c r="H403" s="18" t="str">
        <f>IFERROR(VLOOKUP($B403,Invoices!$P$2:$Q$412,2,FALSE),"")</f>
        <v/>
      </c>
      <c r="I403" s="18">
        <f>IFERROR(VLOOKUP($B403,Invoices!$R$2:$S$412,2,FALSE),"")</f>
        <v>0.99</v>
      </c>
      <c r="J403" s="18" t="str">
        <f>IFERROR(VLOOKUP($B403,Invoices!$T$2:$U$412,2,FALSE),"")</f>
        <v/>
      </c>
      <c r="K403" s="18" t="str">
        <f>IFERROR(VLOOKUP($B403,Invoices!$V$2:$W$412,2,FALSE),"")</f>
        <v/>
      </c>
      <c r="L403" s="18" t="str">
        <f>IFERROR(VLOOKUP($B403,Invoices!$X$2:$Y$412,2,FALSE),"")</f>
        <v/>
      </c>
      <c r="M403" s="18" t="str">
        <f>IFERROR(VLOOKUP($B403,Invoices!$Z$2:$AA$412,2,FALSE),"")</f>
        <v/>
      </c>
      <c r="N403" s="18" t="str">
        <f>IFERROR(VLOOKUP($B403,Invoices!$AB$2:$AC$412,2,FALSE),"")</f>
        <v/>
      </c>
      <c r="O403" s="18" t="str">
        <f>IFERROR(VLOOKUP($B403,Invoices!$AD$2:$AE$412,2,FALSE),"")</f>
        <v/>
      </c>
      <c r="P403" s="18" t="str">
        <f>IFERROR(VLOOKUP($B403,Invoices!$AF$2:$AG$412,2,FALSE),"")</f>
        <v/>
      </c>
      <c r="Q403" s="18" t="str">
        <f>IFERROR(VLOOKUP($B403,Invoices!$AH$2:$AI$412,2,FALSE),"")</f>
        <v/>
      </c>
      <c r="R403" s="18" t="str">
        <f>IFERROR(VLOOKUP($B403,Invoices!$AJ$2:$AK$412,2,FALSE),"")</f>
        <v/>
      </c>
      <c r="S403" s="18" t="str">
        <f>IFERROR(VLOOKUP($B403,Invoices!$AL$2:$AM$412,2,FALSE),"")</f>
        <v/>
      </c>
      <c r="T403" s="18" t="str">
        <f>IFERROR(VLOOKUP($B403,Invoices!$AN$2:$AO$412,2,FALSE),"")</f>
        <v/>
      </c>
      <c r="U403" s="18" cm="1">
        <f t="array" ref="U403">IFERROR(INDEX(F403:T403, 1, MATCH(TRUE, ISNUMBER(F403:T403), 0)), "0.0")</f>
        <v>0.99</v>
      </c>
    </row>
    <row r="404" spans="1:21" ht="13" x14ac:dyDescent="0.15">
      <c r="A404" s="14" t="s">
        <v>6436</v>
      </c>
      <c r="B404" s="6" t="s">
        <v>1374</v>
      </c>
      <c r="D404" s="6" t="s">
        <v>804</v>
      </c>
      <c r="E404" s="6" t="s">
        <v>677</v>
      </c>
      <c r="F404" s="18" t="str">
        <f>IFERROR(VLOOKUP(B404,Invoices!$L$2:$M$413,2,FALSE),"")</f>
        <v/>
      </c>
      <c r="G404" s="18" t="str">
        <f>IFERROR(VLOOKUP(B404,Invoices!$N$2:$O$412,2,FALSE),"")</f>
        <v/>
      </c>
      <c r="H404" s="18" t="str">
        <f>IFERROR(VLOOKUP($B404,Invoices!$P$2:$Q$412,2,FALSE),"")</f>
        <v/>
      </c>
      <c r="I404" s="18" t="str">
        <f>IFERROR(VLOOKUP($B404,Invoices!$R$2:$S$412,2,FALSE),"")</f>
        <v/>
      </c>
      <c r="J404" s="18" t="str">
        <f>IFERROR(VLOOKUP($B404,Invoices!$T$2:$U$412,2,FALSE),"")</f>
        <v/>
      </c>
      <c r="K404" s="18" t="str">
        <f>IFERROR(VLOOKUP($B404,Invoices!$V$2:$W$412,2,FALSE),"")</f>
        <v/>
      </c>
      <c r="L404" s="18" t="str">
        <f>IFERROR(VLOOKUP($B404,Invoices!$X$2:$Y$412,2,FALSE),"")</f>
        <v/>
      </c>
      <c r="M404" s="18" t="str">
        <f>IFERROR(VLOOKUP($B404,Invoices!$Z$2:$AA$412,2,FALSE),"")</f>
        <v/>
      </c>
      <c r="N404" s="18" t="str">
        <f>IFERROR(VLOOKUP($B404,Invoices!$AB$2:$AC$412,2,FALSE),"")</f>
        <v/>
      </c>
      <c r="O404" s="18" t="str">
        <f>IFERROR(VLOOKUP($B404,Invoices!$AD$2:$AE$412,2,FALSE),"")</f>
        <v/>
      </c>
      <c r="P404" s="18" t="str">
        <f>IFERROR(VLOOKUP($B404,Invoices!$AF$2:$AG$412,2,FALSE),"")</f>
        <v/>
      </c>
      <c r="Q404" s="18" t="str">
        <f>IFERROR(VLOOKUP($B404,Invoices!$AH$2:$AI$412,2,FALSE),"")</f>
        <v/>
      </c>
      <c r="R404" s="18" t="str">
        <f>IFERROR(VLOOKUP($B404,Invoices!$AJ$2:$AK$412,2,FALSE),"")</f>
        <v/>
      </c>
      <c r="S404" s="18" t="str">
        <f>IFERROR(VLOOKUP($B404,Invoices!$AL$2:$AM$412,2,FALSE),"")</f>
        <v/>
      </c>
      <c r="T404" s="18" t="str">
        <f>IFERROR(VLOOKUP($B404,Invoices!$AN$2:$AO$412,2,FALSE),"")</f>
        <v/>
      </c>
      <c r="U404" s="18" t="str" cm="1">
        <f t="array" ref="U404">IFERROR(INDEX(F404:T404, 1, MATCH(TRUE, ISNUMBER(F404:T404), 0)), "0.0")</f>
        <v>0.0</v>
      </c>
    </row>
    <row r="405" spans="1:21" ht="13" x14ac:dyDescent="0.15">
      <c r="A405" s="14" t="s">
        <v>6437</v>
      </c>
      <c r="B405" s="6" t="s">
        <v>1375</v>
      </c>
      <c r="C405" s="6" t="s">
        <v>764</v>
      </c>
      <c r="D405" s="6" t="s">
        <v>765</v>
      </c>
      <c r="E405" s="6" t="s">
        <v>766</v>
      </c>
      <c r="F405" s="18" t="str">
        <f>IFERROR(VLOOKUP(B405,Invoices!$L$2:$M$413,2,FALSE),"")</f>
        <v/>
      </c>
      <c r="G405" s="18" t="str">
        <f>IFERROR(VLOOKUP(B405,Invoices!$N$2:$O$412,2,FALSE),"")</f>
        <v/>
      </c>
      <c r="H405" s="18" t="str">
        <f>IFERROR(VLOOKUP($B405,Invoices!$P$2:$Q$412,2,FALSE),"")</f>
        <v/>
      </c>
      <c r="I405" s="18" t="str">
        <f>IFERROR(VLOOKUP($B405,Invoices!$R$2:$S$412,2,FALSE),"")</f>
        <v/>
      </c>
      <c r="J405" s="18" t="str">
        <f>IFERROR(VLOOKUP($B405,Invoices!$T$2:$U$412,2,FALSE),"")</f>
        <v/>
      </c>
      <c r="K405" s="18" t="str">
        <f>IFERROR(VLOOKUP($B405,Invoices!$V$2:$W$412,2,FALSE),"")</f>
        <v/>
      </c>
      <c r="L405" s="18" t="str">
        <f>IFERROR(VLOOKUP($B405,Invoices!$X$2:$Y$412,2,FALSE),"")</f>
        <v/>
      </c>
      <c r="M405" s="18" t="str">
        <f>IFERROR(VLOOKUP($B405,Invoices!$Z$2:$AA$412,2,FALSE),"")</f>
        <v/>
      </c>
      <c r="N405" s="18" t="str">
        <f>IFERROR(VLOOKUP($B405,Invoices!$AB$2:$AC$412,2,FALSE),"")</f>
        <v/>
      </c>
      <c r="O405" s="18" t="str">
        <f>IFERROR(VLOOKUP($B405,Invoices!$AD$2:$AE$412,2,FALSE),"")</f>
        <v/>
      </c>
      <c r="P405" s="18" t="str">
        <f>IFERROR(VLOOKUP($B405,Invoices!$AF$2:$AG$412,2,FALSE),"")</f>
        <v/>
      </c>
      <c r="Q405" s="18" t="str">
        <f>IFERROR(VLOOKUP($B405,Invoices!$AH$2:$AI$412,2,FALSE),"")</f>
        <v/>
      </c>
      <c r="R405" s="18" t="str">
        <f>IFERROR(VLOOKUP($B405,Invoices!$AJ$2:$AK$412,2,FALSE),"")</f>
        <v/>
      </c>
      <c r="S405" s="18" t="str">
        <f>IFERROR(VLOOKUP($B405,Invoices!$AL$2:$AM$412,2,FALSE),"")</f>
        <v/>
      </c>
      <c r="T405" s="18" t="str">
        <f>IFERROR(VLOOKUP($B405,Invoices!$AN$2:$AO$412,2,FALSE),"")</f>
        <v/>
      </c>
      <c r="U405" s="18" t="str" cm="1">
        <f t="array" ref="U405">IFERROR(INDEX(F405:T405, 1, MATCH(TRUE, ISNUMBER(F405:T405), 0)), "0.0")</f>
        <v>0.0</v>
      </c>
    </row>
    <row r="406" spans="1:21" ht="13" x14ac:dyDescent="0.15">
      <c r="A406" s="14" t="s">
        <v>6438</v>
      </c>
      <c r="B406" s="6" t="s">
        <v>762</v>
      </c>
      <c r="D406" s="6" t="s">
        <v>762</v>
      </c>
      <c r="E406" s="6" t="s">
        <v>762</v>
      </c>
      <c r="F406" s="18">
        <f>IFERROR(VLOOKUP(B406,Invoices!$L$2:$M$413,2,FALSE),"")</f>
        <v>0.99</v>
      </c>
      <c r="G406" s="18" t="str">
        <f>IFERROR(VLOOKUP(B406,Invoices!$N$2:$O$412,2,FALSE),"")</f>
        <v/>
      </c>
      <c r="H406" s="18" t="str">
        <f>IFERROR(VLOOKUP($B406,Invoices!$P$2:$Q$412,2,FALSE),"")</f>
        <v/>
      </c>
      <c r="I406" s="18" t="str">
        <f>IFERROR(VLOOKUP($B406,Invoices!$R$2:$S$412,2,FALSE),"")</f>
        <v/>
      </c>
      <c r="J406" s="18" t="str">
        <f>IFERROR(VLOOKUP($B406,Invoices!$T$2:$U$412,2,FALSE),"")</f>
        <v/>
      </c>
      <c r="K406" s="18" t="str">
        <f>IFERROR(VLOOKUP($B406,Invoices!$V$2:$W$412,2,FALSE),"")</f>
        <v/>
      </c>
      <c r="L406" s="18" t="str">
        <f>IFERROR(VLOOKUP($B406,Invoices!$X$2:$Y$412,2,FALSE),"")</f>
        <v/>
      </c>
      <c r="M406" s="18" t="str">
        <f>IFERROR(VLOOKUP($B406,Invoices!$Z$2:$AA$412,2,FALSE),"")</f>
        <v/>
      </c>
      <c r="N406" s="18" t="str">
        <f>IFERROR(VLOOKUP($B406,Invoices!$AB$2:$AC$412,2,FALSE),"")</f>
        <v/>
      </c>
      <c r="O406" s="18" t="str">
        <f>IFERROR(VLOOKUP($B406,Invoices!$AD$2:$AE$412,2,FALSE),"")</f>
        <v/>
      </c>
      <c r="P406" s="18" t="str">
        <f>IFERROR(VLOOKUP($B406,Invoices!$AF$2:$AG$412,2,FALSE),"")</f>
        <v/>
      </c>
      <c r="Q406" s="18" t="str">
        <f>IFERROR(VLOOKUP($B406,Invoices!$AH$2:$AI$412,2,FALSE),"")</f>
        <v/>
      </c>
      <c r="R406" s="18" t="str">
        <f>IFERROR(VLOOKUP($B406,Invoices!$AJ$2:$AK$412,2,FALSE),"")</f>
        <v/>
      </c>
      <c r="S406" s="18" t="str">
        <f>IFERROR(VLOOKUP($B406,Invoices!$AL$2:$AM$412,2,FALSE),"")</f>
        <v/>
      </c>
      <c r="T406" s="18" t="str">
        <f>IFERROR(VLOOKUP($B406,Invoices!$AN$2:$AO$412,2,FALSE),"")</f>
        <v/>
      </c>
      <c r="U406" s="18" cm="1">
        <f t="array" ref="U406">IFERROR(INDEX(F406:T406, 1, MATCH(TRUE, ISNUMBER(F406:T406), 0)), "0.0")</f>
        <v>0.99</v>
      </c>
    </row>
    <row r="407" spans="1:21" ht="13" x14ac:dyDescent="0.15">
      <c r="A407" s="14" t="s">
        <v>6439</v>
      </c>
      <c r="B407" s="6" t="s">
        <v>1376</v>
      </c>
      <c r="D407" s="6" t="s">
        <v>762</v>
      </c>
      <c r="E407" s="6" t="s">
        <v>762</v>
      </c>
      <c r="F407" s="18" t="str">
        <f>IFERROR(VLOOKUP(B407,Invoices!$L$2:$M$413,2,FALSE),"")</f>
        <v/>
      </c>
      <c r="G407" s="18" t="str">
        <f>IFERROR(VLOOKUP(B407,Invoices!$N$2:$O$412,2,FALSE),"")</f>
        <v/>
      </c>
      <c r="H407" s="18" t="str">
        <f>IFERROR(VLOOKUP($B407,Invoices!$P$2:$Q$412,2,FALSE),"")</f>
        <v/>
      </c>
      <c r="I407" s="18" t="str">
        <f>IFERROR(VLOOKUP($B407,Invoices!$R$2:$S$412,2,FALSE),"")</f>
        <v/>
      </c>
      <c r="J407" s="18" t="str">
        <f>IFERROR(VLOOKUP($B407,Invoices!$T$2:$U$412,2,FALSE),"")</f>
        <v/>
      </c>
      <c r="K407" s="18" t="str">
        <f>IFERROR(VLOOKUP($B407,Invoices!$V$2:$W$412,2,FALSE),"")</f>
        <v/>
      </c>
      <c r="L407" s="18" t="str">
        <f>IFERROR(VLOOKUP($B407,Invoices!$X$2:$Y$412,2,FALSE),"")</f>
        <v/>
      </c>
      <c r="M407" s="18" t="str">
        <f>IFERROR(VLOOKUP($B407,Invoices!$Z$2:$AA$412,2,FALSE),"")</f>
        <v/>
      </c>
      <c r="N407" s="18" t="str">
        <f>IFERROR(VLOOKUP($B407,Invoices!$AB$2:$AC$412,2,FALSE),"")</f>
        <v/>
      </c>
      <c r="O407" s="18">
        <f>IFERROR(VLOOKUP($B407,Invoices!$AD$2:$AE$412,2,FALSE),"")</f>
        <v>0.99</v>
      </c>
      <c r="P407" s="18" t="str">
        <f>IFERROR(VLOOKUP($B407,Invoices!$AF$2:$AG$412,2,FALSE),"")</f>
        <v/>
      </c>
      <c r="Q407" s="18" t="str">
        <f>IFERROR(VLOOKUP($B407,Invoices!$AH$2:$AI$412,2,FALSE),"")</f>
        <v/>
      </c>
      <c r="R407" s="18" t="str">
        <f>IFERROR(VLOOKUP($B407,Invoices!$AJ$2:$AK$412,2,FALSE),"")</f>
        <v/>
      </c>
      <c r="S407" s="18" t="str">
        <f>IFERROR(VLOOKUP($B407,Invoices!$AL$2:$AM$412,2,FALSE),"")</f>
        <v/>
      </c>
      <c r="T407" s="18" t="str">
        <f>IFERROR(VLOOKUP($B407,Invoices!$AN$2:$AO$412,2,FALSE),"")</f>
        <v/>
      </c>
      <c r="U407" s="18" cm="1">
        <f t="array" ref="U407">IFERROR(INDEX(F407:T407, 1, MATCH(TRUE, ISNUMBER(F407:T407), 0)), "0.0")</f>
        <v>0.99</v>
      </c>
    </row>
    <row r="408" spans="1:21" ht="13" x14ac:dyDescent="0.15">
      <c r="A408" s="14" t="s">
        <v>6440</v>
      </c>
      <c r="B408" s="6" t="s">
        <v>1377</v>
      </c>
      <c r="D408" s="6" t="s">
        <v>762</v>
      </c>
      <c r="E408" s="6" t="s">
        <v>762</v>
      </c>
      <c r="F408" s="18" t="str">
        <f>IFERROR(VLOOKUP(B408,Invoices!$L$2:$M$413,2,FALSE),"")</f>
        <v/>
      </c>
      <c r="G408" s="18">
        <f>IFERROR(VLOOKUP(B408,Invoices!$N$2:$O$412,2,FALSE),"")</f>
        <v>0.99</v>
      </c>
      <c r="H408" s="18" t="str">
        <f>IFERROR(VLOOKUP($B408,Invoices!$P$2:$Q$412,2,FALSE),"")</f>
        <v/>
      </c>
      <c r="I408" s="18" t="str">
        <f>IFERROR(VLOOKUP($B408,Invoices!$R$2:$S$412,2,FALSE),"")</f>
        <v/>
      </c>
      <c r="J408" s="18" t="str">
        <f>IFERROR(VLOOKUP($B408,Invoices!$T$2:$U$412,2,FALSE),"")</f>
        <v/>
      </c>
      <c r="K408" s="18" t="str">
        <f>IFERROR(VLOOKUP($B408,Invoices!$V$2:$W$412,2,FALSE),"")</f>
        <v/>
      </c>
      <c r="L408" s="18" t="str">
        <f>IFERROR(VLOOKUP($B408,Invoices!$X$2:$Y$412,2,FALSE),"")</f>
        <v/>
      </c>
      <c r="M408" s="18" t="str">
        <f>IFERROR(VLOOKUP($B408,Invoices!$Z$2:$AA$412,2,FALSE),"")</f>
        <v/>
      </c>
      <c r="N408" s="18" t="str">
        <f>IFERROR(VLOOKUP($B408,Invoices!$AB$2:$AC$412,2,FALSE),"")</f>
        <v/>
      </c>
      <c r="O408" s="18" t="str">
        <f>IFERROR(VLOOKUP($B408,Invoices!$AD$2:$AE$412,2,FALSE),"")</f>
        <v/>
      </c>
      <c r="P408" s="18" t="str">
        <f>IFERROR(VLOOKUP($B408,Invoices!$AF$2:$AG$412,2,FALSE),"")</f>
        <v/>
      </c>
      <c r="Q408" s="18" t="str">
        <f>IFERROR(VLOOKUP($B408,Invoices!$AH$2:$AI$412,2,FALSE),"")</f>
        <v/>
      </c>
      <c r="R408" s="18" t="str">
        <f>IFERROR(VLOOKUP($B408,Invoices!$AJ$2:$AK$412,2,FALSE),"")</f>
        <v/>
      </c>
      <c r="S408" s="18" t="str">
        <f>IFERROR(VLOOKUP($B408,Invoices!$AL$2:$AM$412,2,FALSE),"")</f>
        <v/>
      </c>
      <c r="T408" s="18" t="str">
        <f>IFERROR(VLOOKUP($B408,Invoices!$AN$2:$AO$412,2,FALSE),"")</f>
        <v/>
      </c>
      <c r="U408" s="18" cm="1">
        <f t="array" ref="U408">IFERROR(INDEX(F408:T408, 1, MATCH(TRUE, ISNUMBER(F408:T408), 0)), "0.0")</f>
        <v>0.99</v>
      </c>
    </row>
    <row r="409" spans="1:21" ht="13" x14ac:dyDescent="0.15">
      <c r="A409" s="14" t="s">
        <v>6441</v>
      </c>
      <c r="B409" s="6" t="s">
        <v>1378</v>
      </c>
      <c r="C409" s="6" t="s">
        <v>1274</v>
      </c>
      <c r="D409" s="6" t="s">
        <v>991</v>
      </c>
      <c r="E409" s="6" t="s">
        <v>714</v>
      </c>
      <c r="F409" s="18" t="str">
        <f>IFERROR(VLOOKUP(B409,Invoices!$L$2:$M$413,2,FALSE),"")</f>
        <v/>
      </c>
      <c r="G409" s="18" t="str">
        <f>IFERROR(VLOOKUP(B409,Invoices!$N$2:$O$412,2,FALSE),"")</f>
        <v/>
      </c>
      <c r="H409" s="18" t="str">
        <f>IFERROR(VLOOKUP($B409,Invoices!$P$2:$Q$412,2,FALSE),"")</f>
        <v/>
      </c>
      <c r="I409" s="18" t="str">
        <f>IFERROR(VLOOKUP($B409,Invoices!$R$2:$S$412,2,FALSE),"")</f>
        <v/>
      </c>
      <c r="J409" s="18" t="str">
        <f>IFERROR(VLOOKUP($B409,Invoices!$T$2:$U$412,2,FALSE),"")</f>
        <v/>
      </c>
      <c r="K409" s="18" t="str">
        <f>IFERROR(VLOOKUP($B409,Invoices!$V$2:$W$412,2,FALSE),"")</f>
        <v/>
      </c>
      <c r="L409" s="18" t="str">
        <f>IFERROR(VLOOKUP($B409,Invoices!$X$2:$Y$412,2,FALSE),"")</f>
        <v/>
      </c>
      <c r="M409" s="18" t="str">
        <f>IFERROR(VLOOKUP($B409,Invoices!$Z$2:$AA$412,2,FALSE),"")</f>
        <v/>
      </c>
      <c r="N409" s="18" t="str">
        <f>IFERROR(VLOOKUP($B409,Invoices!$AB$2:$AC$412,2,FALSE),"")</f>
        <v/>
      </c>
      <c r="O409" s="18">
        <f>IFERROR(VLOOKUP($B409,Invoices!$AD$2:$AE$412,2,FALSE),"")</f>
        <v>0.99</v>
      </c>
      <c r="P409" s="18" t="str">
        <f>IFERROR(VLOOKUP($B409,Invoices!$AF$2:$AG$412,2,FALSE),"")</f>
        <v/>
      </c>
      <c r="Q409" s="18" t="str">
        <f>IFERROR(VLOOKUP($B409,Invoices!$AH$2:$AI$412,2,FALSE),"")</f>
        <v/>
      </c>
      <c r="R409" s="18" t="str">
        <f>IFERROR(VLOOKUP($B409,Invoices!$AJ$2:$AK$412,2,FALSE),"")</f>
        <v/>
      </c>
      <c r="S409" s="18" t="str">
        <f>IFERROR(VLOOKUP($B409,Invoices!$AL$2:$AM$412,2,FALSE),"")</f>
        <v/>
      </c>
      <c r="T409" s="18" t="str">
        <f>IFERROR(VLOOKUP($B409,Invoices!$AN$2:$AO$412,2,FALSE),"")</f>
        <v/>
      </c>
      <c r="U409" s="18" cm="1">
        <f t="array" ref="U409">IFERROR(INDEX(F409:T409, 1, MATCH(TRUE, ISNUMBER(F409:T409), 0)), "0.0")</f>
        <v>0.99</v>
      </c>
    </row>
    <row r="410" spans="1:21" ht="13" x14ac:dyDescent="0.15">
      <c r="A410" s="14" t="s">
        <v>6442</v>
      </c>
      <c r="B410" s="6" t="s">
        <v>1379</v>
      </c>
      <c r="C410" s="6" t="s">
        <v>1380</v>
      </c>
      <c r="D410" s="6" t="s">
        <v>1381</v>
      </c>
      <c r="E410" s="6" t="s">
        <v>810</v>
      </c>
      <c r="F410" s="18" t="str">
        <f>IFERROR(VLOOKUP(B410,Invoices!$L$2:$M$413,2,FALSE),"")</f>
        <v/>
      </c>
      <c r="G410" s="18" t="str">
        <f>IFERROR(VLOOKUP(B410,Invoices!$N$2:$O$412,2,FALSE),"")</f>
        <v/>
      </c>
      <c r="H410" s="18" t="str">
        <f>IFERROR(VLOOKUP($B410,Invoices!$P$2:$Q$412,2,FALSE),"")</f>
        <v/>
      </c>
      <c r="I410" s="18" t="str">
        <f>IFERROR(VLOOKUP($B410,Invoices!$R$2:$S$412,2,FALSE),"")</f>
        <v/>
      </c>
      <c r="J410" s="18" t="str">
        <f>IFERROR(VLOOKUP($B410,Invoices!$T$2:$U$412,2,FALSE),"")</f>
        <v/>
      </c>
      <c r="K410" s="18" t="str">
        <f>IFERROR(VLOOKUP($B410,Invoices!$V$2:$W$412,2,FALSE),"")</f>
        <v/>
      </c>
      <c r="L410" s="18" t="str">
        <f>IFERROR(VLOOKUP($B410,Invoices!$X$2:$Y$412,2,FALSE),"")</f>
        <v/>
      </c>
      <c r="M410" s="18" t="str">
        <f>IFERROR(VLOOKUP($B410,Invoices!$Z$2:$AA$412,2,FALSE),"")</f>
        <v/>
      </c>
      <c r="N410" s="18" t="str">
        <f>IFERROR(VLOOKUP($B410,Invoices!$AB$2:$AC$412,2,FALSE),"")</f>
        <v/>
      </c>
      <c r="O410" s="18" t="str">
        <f>IFERROR(VLOOKUP($B410,Invoices!$AD$2:$AE$412,2,FALSE),"")</f>
        <v/>
      </c>
      <c r="P410" s="18" t="str">
        <f>IFERROR(VLOOKUP($B410,Invoices!$AF$2:$AG$412,2,FALSE),"")</f>
        <v/>
      </c>
      <c r="Q410" s="18" t="str">
        <f>IFERROR(VLOOKUP($B410,Invoices!$AH$2:$AI$412,2,FALSE),"")</f>
        <v/>
      </c>
      <c r="R410" s="18" t="str">
        <f>IFERROR(VLOOKUP($B410,Invoices!$AJ$2:$AK$412,2,FALSE),"")</f>
        <v/>
      </c>
      <c r="S410" s="18" t="str">
        <f>IFERROR(VLOOKUP($B410,Invoices!$AL$2:$AM$412,2,FALSE),"")</f>
        <v/>
      </c>
      <c r="T410" s="18" t="str">
        <f>IFERROR(VLOOKUP($B410,Invoices!$AN$2:$AO$412,2,FALSE),"")</f>
        <v/>
      </c>
      <c r="U410" s="18" t="str" cm="1">
        <f t="array" ref="U410">IFERROR(INDEX(F410:T410, 1, MATCH(TRUE, ISNUMBER(F410:T410), 0)), "0.0")</f>
        <v>0.0</v>
      </c>
    </row>
    <row r="411" spans="1:21" ht="13" x14ac:dyDescent="0.15">
      <c r="A411" s="14" t="s">
        <v>6443</v>
      </c>
      <c r="B411" s="6" t="s">
        <v>1382</v>
      </c>
      <c r="D411" s="6" t="s">
        <v>1363</v>
      </c>
      <c r="E411" s="6" t="s">
        <v>1364</v>
      </c>
      <c r="F411" s="18" t="str">
        <f>IFERROR(VLOOKUP(B411,Invoices!$L$2:$M$413,2,FALSE),"")</f>
        <v/>
      </c>
      <c r="G411" s="18" t="str">
        <f>IFERROR(VLOOKUP(B411,Invoices!$N$2:$O$412,2,FALSE),"")</f>
        <v/>
      </c>
      <c r="H411" s="18" t="str">
        <f>IFERROR(VLOOKUP($B411,Invoices!$P$2:$Q$412,2,FALSE),"")</f>
        <v/>
      </c>
      <c r="I411" s="18" t="str">
        <f>IFERROR(VLOOKUP($B411,Invoices!$R$2:$S$412,2,FALSE),"")</f>
        <v/>
      </c>
      <c r="J411" s="18" t="str">
        <f>IFERROR(VLOOKUP($B411,Invoices!$T$2:$U$412,2,FALSE),"")</f>
        <v/>
      </c>
      <c r="K411" s="18" t="str">
        <f>IFERROR(VLOOKUP($B411,Invoices!$V$2:$W$412,2,FALSE),"")</f>
        <v/>
      </c>
      <c r="L411" s="18" t="str">
        <f>IFERROR(VLOOKUP($B411,Invoices!$X$2:$Y$412,2,FALSE),"")</f>
        <v/>
      </c>
      <c r="M411" s="18" t="str">
        <f>IFERROR(VLOOKUP($B411,Invoices!$Z$2:$AA$412,2,FALSE),"")</f>
        <v/>
      </c>
      <c r="N411" s="18" t="str">
        <f>IFERROR(VLOOKUP($B411,Invoices!$AB$2:$AC$412,2,FALSE),"")</f>
        <v/>
      </c>
      <c r="O411" s="18" t="str">
        <f>IFERROR(VLOOKUP($B411,Invoices!$AD$2:$AE$412,2,FALSE),"")</f>
        <v/>
      </c>
      <c r="P411" s="18">
        <f>IFERROR(VLOOKUP($B411,Invoices!$AF$2:$AG$412,2,FALSE),"")</f>
        <v>0.99</v>
      </c>
      <c r="Q411" s="18" t="str">
        <f>IFERROR(VLOOKUP($B411,Invoices!$AH$2:$AI$412,2,FALSE),"")</f>
        <v/>
      </c>
      <c r="R411" s="18" t="str">
        <f>IFERROR(VLOOKUP($B411,Invoices!$AJ$2:$AK$412,2,FALSE),"")</f>
        <v/>
      </c>
      <c r="S411" s="18" t="str">
        <f>IFERROR(VLOOKUP($B411,Invoices!$AL$2:$AM$412,2,FALSE),"")</f>
        <v/>
      </c>
      <c r="T411" s="18" t="str">
        <f>IFERROR(VLOOKUP($B411,Invoices!$AN$2:$AO$412,2,FALSE),"")</f>
        <v/>
      </c>
      <c r="U411" s="18" cm="1">
        <f t="array" ref="U411">IFERROR(INDEX(F411:T411, 1, MATCH(TRUE, ISNUMBER(F411:T411), 0)), "0.0")</f>
        <v>0.99</v>
      </c>
    </row>
    <row r="412" spans="1:21" ht="13" x14ac:dyDescent="0.15">
      <c r="A412" s="14" t="s">
        <v>6444</v>
      </c>
      <c r="B412" s="6" t="s">
        <v>1383</v>
      </c>
      <c r="C412" s="6" t="s">
        <v>1384</v>
      </c>
      <c r="D412" s="6" t="s">
        <v>1304</v>
      </c>
      <c r="E412" s="6" t="s">
        <v>810</v>
      </c>
      <c r="F412" s="18" t="str">
        <f>IFERROR(VLOOKUP(B412,Invoices!$L$2:$M$413,2,FALSE),"")</f>
        <v/>
      </c>
      <c r="G412" s="18" t="str">
        <f>IFERROR(VLOOKUP(B412,Invoices!$N$2:$O$412,2,FALSE),"")</f>
        <v/>
      </c>
      <c r="H412" s="18" t="str">
        <f>IFERROR(VLOOKUP($B412,Invoices!$P$2:$Q$412,2,FALSE),"")</f>
        <v/>
      </c>
      <c r="I412" s="18">
        <f>IFERROR(VLOOKUP($B412,Invoices!$R$2:$S$412,2,FALSE),"")</f>
        <v>0.99</v>
      </c>
      <c r="J412" s="18" t="str">
        <f>IFERROR(VLOOKUP($B412,Invoices!$T$2:$U$412,2,FALSE),"")</f>
        <v/>
      </c>
      <c r="K412" s="18" t="str">
        <f>IFERROR(VLOOKUP($B412,Invoices!$V$2:$W$412,2,FALSE),"")</f>
        <v/>
      </c>
      <c r="L412" s="18" t="str">
        <f>IFERROR(VLOOKUP($B412,Invoices!$X$2:$Y$412,2,FALSE),"")</f>
        <v/>
      </c>
      <c r="M412" s="18" t="str">
        <f>IFERROR(VLOOKUP($B412,Invoices!$Z$2:$AA$412,2,FALSE),"")</f>
        <v/>
      </c>
      <c r="N412" s="18" t="str">
        <f>IFERROR(VLOOKUP($B412,Invoices!$AB$2:$AC$412,2,FALSE),"")</f>
        <v/>
      </c>
      <c r="O412" s="18" t="str">
        <f>IFERROR(VLOOKUP($B412,Invoices!$AD$2:$AE$412,2,FALSE),"")</f>
        <v/>
      </c>
      <c r="P412" s="18" t="str">
        <f>IFERROR(VLOOKUP($B412,Invoices!$AF$2:$AG$412,2,FALSE),"")</f>
        <v/>
      </c>
      <c r="Q412" s="18" t="str">
        <f>IFERROR(VLOOKUP($B412,Invoices!$AH$2:$AI$412,2,FALSE),"")</f>
        <v/>
      </c>
      <c r="R412" s="18" t="str">
        <f>IFERROR(VLOOKUP($B412,Invoices!$AJ$2:$AK$412,2,FALSE),"")</f>
        <v/>
      </c>
      <c r="S412" s="18" t="str">
        <f>IFERROR(VLOOKUP($B412,Invoices!$AL$2:$AM$412,2,FALSE),"")</f>
        <v/>
      </c>
      <c r="T412" s="18" t="str">
        <f>IFERROR(VLOOKUP($B412,Invoices!$AN$2:$AO$412,2,FALSE),"")</f>
        <v/>
      </c>
      <c r="U412" s="18" cm="1">
        <f t="array" ref="U412">IFERROR(INDEX(F412:T412, 1, MATCH(TRUE, ISNUMBER(F412:T412), 0)), "0.0")</f>
        <v>0.99</v>
      </c>
    </row>
    <row r="413" spans="1:21" ht="13" x14ac:dyDescent="0.15">
      <c r="A413" s="14" t="s">
        <v>6445</v>
      </c>
      <c r="B413" s="6" t="s">
        <v>1385</v>
      </c>
      <c r="C413" s="6" t="s">
        <v>1316</v>
      </c>
      <c r="D413" s="6" t="s">
        <v>1317</v>
      </c>
      <c r="E413" s="6" t="s">
        <v>1318</v>
      </c>
      <c r="F413" s="18" t="str">
        <f>IFERROR(VLOOKUP(B413,Invoices!$L$2:$M$413,2,FALSE),"")</f>
        <v/>
      </c>
      <c r="G413" s="18" t="str">
        <f>IFERROR(VLOOKUP(B413,Invoices!$N$2:$O$412,2,FALSE),"")</f>
        <v/>
      </c>
      <c r="H413" s="18" t="str">
        <f>IFERROR(VLOOKUP($B413,Invoices!$P$2:$Q$412,2,FALSE),"")</f>
        <v/>
      </c>
      <c r="I413" s="18" t="str">
        <f>IFERROR(VLOOKUP($B413,Invoices!$R$2:$S$412,2,FALSE),"")</f>
        <v/>
      </c>
      <c r="J413" s="18" t="str">
        <f>IFERROR(VLOOKUP($B413,Invoices!$T$2:$U$412,2,FALSE),"")</f>
        <v/>
      </c>
      <c r="K413" s="18" t="str">
        <f>IFERROR(VLOOKUP($B413,Invoices!$V$2:$W$412,2,FALSE),"")</f>
        <v/>
      </c>
      <c r="L413" s="18" t="str">
        <f>IFERROR(VLOOKUP($B413,Invoices!$X$2:$Y$412,2,FALSE),"")</f>
        <v/>
      </c>
      <c r="M413" s="18" t="str">
        <f>IFERROR(VLOOKUP($B413,Invoices!$Z$2:$AA$412,2,FALSE),"")</f>
        <v/>
      </c>
      <c r="N413" s="18" t="str">
        <f>IFERROR(VLOOKUP($B413,Invoices!$AB$2:$AC$412,2,FALSE),"")</f>
        <v/>
      </c>
      <c r="O413" s="18" t="str">
        <f>IFERROR(VLOOKUP($B413,Invoices!$AD$2:$AE$412,2,FALSE),"")</f>
        <v/>
      </c>
      <c r="P413" s="18" t="str">
        <f>IFERROR(VLOOKUP($B413,Invoices!$AF$2:$AG$412,2,FALSE),"")</f>
        <v/>
      </c>
      <c r="Q413" s="18" t="str">
        <f>IFERROR(VLOOKUP($B413,Invoices!$AH$2:$AI$412,2,FALSE),"")</f>
        <v/>
      </c>
      <c r="R413" s="18" t="str">
        <f>IFERROR(VLOOKUP($B413,Invoices!$AJ$2:$AK$412,2,FALSE),"")</f>
        <v/>
      </c>
      <c r="S413" s="18" t="str">
        <f>IFERROR(VLOOKUP($B413,Invoices!$AL$2:$AM$412,2,FALSE),"")</f>
        <v/>
      </c>
      <c r="T413" s="18" t="str">
        <f>IFERROR(VLOOKUP($B413,Invoices!$AN$2:$AO$412,2,FALSE),"")</f>
        <v/>
      </c>
      <c r="U413" s="18" t="str" cm="1">
        <f t="array" ref="U413">IFERROR(INDEX(F413:T413, 1, MATCH(TRUE, ISNUMBER(F413:T413), 0)), "0.0")</f>
        <v>0.0</v>
      </c>
    </row>
    <row r="414" spans="1:21" ht="13" x14ac:dyDescent="0.15">
      <c r="A414" s="14" t="s">
        <v>6446</v>
      </c>
      <c r="B414" s="6" t="s">
        <v>1386</v>
      </c>
      <c r="C414" s="6" t="s">
        <v>1387</v>
      </c>
      <c r="D414" s="6" t="s">
        <v>1388</v>
      </c>
      <c r="E414" s="6" t="s">
        <v>1389</v>
      </c>
      <c r="F414" s="18" t="str">
        <f>IFERROR(VLOOKUP(B414,Invoices!$L$2:$M$413,2,FALSE),"")</f>
        <v/>
      </c>
      <c r="G414" s="18" t="str">
        <f>IFERROR(VLOOKUP(B414,Invoices!$N$2:$O$412,2,FALSE),"")</f>
        <v/>
      </c>
      <c r="H414" s="18">
        <f>IFERROR(VLOOKUP($B414,Invoices!$P$2:$Q$412,2,FALSE),"")</f>
        <v>0.99</v>
      </c>
      <c r="I414" s="18" t="str">
        <f>IFERROR(VLOOKUP($B414,Invoices!$R$2:$S$412,2,FALSE),"")</f>
        <v/>
      </c>
      <c r="J414" s="18" t="str">
        <f>IFERROR(VLOOKUP($B414,Invoices!$T$2:$U$412,2,FALSE),"")</f>
        <v/>
      </c>
      <c r="K414" s="18" t="str">
        <f>IFERROR(VLOOKUP($B414,Invoices!$V$2:$W$412,2,FALSE),"")</f>
        <v/>
      </c>
      <c r="L414" s="18" t="str">
        <f>IFERROR(VLOOKUP($B414,Invoices!$X$2:$Y$412,2,FALSE),"")</f>
        <v/>
      </c>
      <c r="M414" s="18" t="str">
        <f>IFERROR(VLOOKUP($B414,Invoices!$Z$2:$AA$412,2,FALSE),"")</f>
        <v/>
      </c>
      <c r="N414" s="18" t="str">
        <f>IFERROR(VLOOKUP($B414,Invoices!$AB$2:$AC$412,2,FALSE),"")</f>
        <v/>
      </c>
      <c r="O414" s="18" t="str">
        <f>IFERROR(VLOOKUP($B414,Invoices!$AD$2:$AE$412,2,FALSE),"")</f>
        <v/>
      </c>
      <c r="P414" s="18" t="str">
        <f>IFERROR(VLOOKUP($B414,Invoices!$AF$2:$AG$412,2,FALSE),"")</f>
        <v/>
      </c>
      <c r="Q414" s="18" t="str">
        <f>IFERROR(VLOOKUP($B414,Invoices!$AH$2:$AI$412,2,FALSE),"")</f>
        <v/>
      </c>
      <c r="R414" s="18" t="str">
        <f>IFERROR(VLOOKUP($B414,Invoices!$AJ$2:$AK$412,2,FALSE),"")</f>
        <v/>
      </c>
      <c r="S414" s="18" t="str">
        <f>IFERROR(VLOOKUP($B414,Invoices!$AL$2:$AM$412,2,FALSE),"")</f>
        <v/>
      </c>
      <c r="T414" s="18" t="str">
        <f>IFERROR(VLOOKUP($B414,Invoices!$AN$2:$AO$412,2,FALSE),"")</f>
        <v/>
      </c>
      <c r="U414" s="18" cm="1">
        <f t="array" ref="U414">IFERROR(INDEX(F414:T414, 1, MATCH(TRUE, ISNUMBER(F414:T414), 0)), "0.0")</f>
        <v>0.99</v>
      </c>
    </row>
    <row r="415" spans="1:21" ht="13" x14ac:dyDescent="0.15">
      <c r="A415" s="14" t="s">
        <v>6447</v>
      </c>
      <c r="B415" s="6" t="s">
        <v>1390</v>
      </c>
      <c r="D415" s="6" t="s">
        <v>1391</v>
      </c>
      <c r="E415" s="6" t="s">
        <v>673</v>
      </c>
      <c r="F415" s="18" t="str">
        <f>IFERROR(VLOOKUP(B415,Invoices!$L$2:$M$413,2,FALSE),"")</f>
        <v/>
      </c>
      <c r="G415" s="18" t="str">
        <f>IFERROR(VLOOKUP(B415,Invoices!$N$2:$O$412,2,FALSE),"")</f>
        <v/>
      </c>
      <c r="H415" s="18" t="str">
        <f>IFERROR(VLOOKUP($B415,Invoices!$P$2:$Q$412,2,FALSE),"")</f>
        <v/>
      </c>
      <c r="I415" s="18" t="str">
        <f>IFERROR(VLOOKUP($B415,Invoices!$R$2:$S$412,2,FALSE),"")</f>
        <v/>
      </c>
      <c r="J415" s="18" t="str">
        <f>IFERROR(VLOOKUP($B415,Invoices!$T$2:$U$412,2,FALSE),"")</f>
        <v/>
      </c>
      <c r="K415" s="18" t="str">
        <f>IFERROR(VLOOKUP($B415,Invoices!$V$2:$W$412,2,FALSE),"")</f>
        <v/>
      </c>
      <c r="L415" s="18" t="str">
        <f>IFERROR(VLOOKUP($B415,Invoices!$X$2:$Y$412,2,FALSE),"")</f>
        <v/>
      </c>
      <c r="M415" s="18" t="str">
        <f>IFERROR(VLOOKUP($B415,Invoices!$Z$2:$AA$412,2,FALSE),"")</f>
        <v/>
      </c>
      <c r="N415" s="18" t="str">
        <f>IFERROR(VLOOKUP($B415,Invoices!$AB$2:$AC$412,2,FALSE),"")</f>
        <v/>
      </c>
      <c r="O415" s="18" t="str">
        <f>IFERROR(VLOOKUP($B415,Invoices!$AD$2:$AE$412,2,FALSE),"")</f>
        <v/>
      </c>
      <c r="P415" s="18" t="str">
        <f>IFERROR(VLOOKUP($B415,Invoices!$AF$2:$AG$412,2,FALSE),"")</f>
        <v/>
      </c>
      <c r="Q415" s="18" t="str">
        <f>IFERROR(VLOOKUP($B415,Invoices!$AH$2:$AI$412,2,FALSE),"")</f>
        <v/>
      </c>
      <c r="R415" s="18" t="str">
        <f>IFERROR(VLOOKUP($B415,Invoices!$AJ$2:$AK$412,2,FALSE),"")</f>
        <v/>
      </c>
      <c r="S415" s="18" t="str">
        <f>IFERROR(VLOOKUP($B415,Invoices!$AL$2:$AM$412,2,FALSE),"")</f>
        <v/>
      </c>
      <c r="T415" s="18" t="str">
        <f>IFERROR(VLOOKUP($B415,Invoices!$AN$2:$AO$412,2,FALSE),"")</f>
        <v/>
      </c>
      <c r="U415" s="18" t="str" cm="1">
        <f t="array" ref="U415">IFERROR(INDEX(F415:T415, 1, MATCH(TRUE, ISNUMBER(F415:T415), 0)), "0.0")</f>
        <v>0.0</v>
      </c>
    </row>
    <row r="416" spans="1:21" ht="13" x14ac:dyDescent="0.15">
      <c r="A416" s="14" t="s">
        <v>6448</v>
      </c>
      <c r="B416" s="6" t="s">
        <v>1392</v>
      </c>
      <c r="D416" s="6" t="s">
        <v>1363</v>
      </c>
      <c r="E416" s="6" t="s">
        <v>1364</v>
      </c>
      <c r="F416" s="18" t="str">
        <f>IFERROR(VLOOKUP(B416,Invoices!$L$2:$M$413,2,FALSE),"")</f>
        <v/>
      </c>
      <c r="G416" s="18" t="str">
        <f>IFERROR(VLOOKUP(B416,Invoices!$N$2:$O$412,2,FALSE),"")</f>
        <v/>
      </c>
      <c r="H416" s="18" t="str">
        <f>IFERROR(VLOOKUP($B416,Invoices!$P$2:$Q$412,2,FALSE),"")</f>
        <v/>
      </c>
      <c r="I416" s="18" t="str">
        <f>IFERROR(VLOOKUP($B416,Invoices!$R$2:$S$412,2,FALSE),"")</f>
        <v/>
      </c>
      <c r="J416" s="18" t="str">
        <f>IFERROR(VLOOKUP($B416,Invoices!$T$2:$U$412,2,FALSE),"")</f>
        <v/>
      </c>
      <c r="K416" s="18" t="str">
        <f>IFERROR(VLOOKUP($B416,Invoices!$V$2:$W$412,2,FALSE),"")</f>
        <v/>
      </c>
      <c r="L416" s="18" t="str">
        <f>IFERROR(VLOOKUP($B416,Invoices!$X$2:$Y$412,2,FALSE),"")</f>
        <v/>
      </c>
      <c r="M416" s="18" t="str">
        <f>IFERROR(VLOOKUP($B416,Invoices!$Z$2:$AA$412,2,FALSE),"")</f>
        <v/>
      </c>
      <c r="N416" s="18" t="str">
        <f>IFERROR(VLOOKUP($B416,Invoices!$AB$2:$AC$412,2,FALSE),"")</f>
        <v/>
      </c>
      <c r="O416" s="18" t="str">
        <f>IFERROR(VLOOKUP($B416,Invoices!$AD$2:$AE$412,2,FALSE),"")</f>
        <v/>
      </c>
      <c r="P416" s="18" t="str">
        <f>IFERROR(VLOOKUP($B416,Invoices!$AF$2:$AG$412,2,FALSE),"")</f>
        <v/>
      </c>
      <c r="Q416" s="18" t="str">
        <f>IFERROR(VLOOKUP($B416,Invoices!$AH$2:$AI$412,2,FALSE),"")</f>
        <v/>
      </c>
      <c r="R416" s="18" t="str">
        <f>IFERROR(VLOOKUP($B416,Invoices!$AJ$2:$AK$412,2,FALSE),"")</f>
        <v/>
      </c>
      <c r="S416" s="18">
        <f>IFERROR(VLOOKUP($B416,Invoices!$AL$2:$AM$412,2,FALSE),"")</f>
        <v>0.99</v>
      </c>
      <c r="T416" s="18" t="str">
        <f>IFERROR(VLOOKUP($B416,Invoices!$AN$2:$AO$412,2,FALSE),"")</f>
        <v/>
      </c>
      <c r="U416" s="18" cm="1">
        <f t="array" ref="U416">IFERROR(INDEX(F416:T416, 1, MATCH(TRUE, ISNUMBER(F416:T416), 0)), "0.0")</f>
        <v>0.99</v>
      </c>
    </row>
    <row r="417" spans="1:21" ht="13" x14ac:dyDescent="0.15">
      <c r="A417" s="14" t="s">
        <v>6449</v>
      </c>
      <c r="B417" s="6" t="s">
        <v>1393</v>
      </c>
      <c r="C417" s="6" t="s">
        <v>1394</v>
      </c>
      <c r="D417" s="6" t="s">
        <v>1395</v>
      </c>
      <c r="E417" s="6" t="s">
        <v>878</v>
      </c>
      <c r="F417" s="18">
        <f>IFERROR(VLOOKUP(B417,Invoices!$L$2:$M$413,2,FALSE),"")</f>
        <v>0.99</v>
      </c>
      <c r="G417" s="18" t="str">
        <f>IFERROR(VLOOKUP(B417,Invoices!$N$2:$O$412,2,FALSE),"")</f>
        <v/>
      </c>
      <c r="H417" s="18" t="str">
        <f>IFERROR(VLOOKUP($B417,Invoices!$P$2:$Q$412,2,FALSE),"")</f>
        <v/>
      </c>
      <c r="I417" s="18" t="str">
        <f>IFERROR(VLOOKUP($B417,Invoices!$R$2:$S$412,2,FALSE),"")</f>
        <v/>
      </c>
      <c r="J417" s="18" t="str">
        <f>IFERROR(VLOOKUP($B417,Invoices!$T$2:$U$412,2,FALSE),"")</f>
        <v/>
      </c>
      <c r="K417" s="18" t="str">
        <f>IFERROR(VLOOKUP($B417,Invoices!$V$2:$W$412,2,FALSE),"")</f>
        <v/>
      </c>
      <c r="L417" s="18" t="str">
        <f>IFERROR(VLOOKUP($B417,Invoices!$X$2:$Y$412,2,FALSE),"")</f>
        <v/>
      </c>
      <c r="M417" s="18" t="str">
        <f>IFERROR(VLOOKUP($B417,Invoices!$Z$2:$AA$412,2,FALSE),"")</f>
        <v/>
      </c>
      <c r="N417" s="18" t="str">
        <f>IFERROR(VLOOKUP($B417,Invoices!$AB$2:$AC$412,2,FALSE),"")</f>
        <v/>
      </c>
      <c r="O417" s="18" t="str">
        <f>IFERROR(VLOOKUP($B417,Invoices!$AD$2:$AE$412,2,FALSE),"")</f>
        <v/>
      </c>
      <c r="P417" s="18" t="str">
        <f>IFERROR(VLOOKUP($B417,Invoices!$AF$2:$AG$412,2,FALSE),"")</f>
        <v/>
      </c>
      <c r="Q417" s="18" t="str">
        <f>IFERROR(VLOOKUP($B417,Invoices!$AH$2:$AI$412,2,FALSE),"")</f>
        <v/>
      </c>
      <c r="R417" s="18" t="str">
        <f>IFERROR(VLOOKUP($B417,Invoices!$AJ$2:$AK$412,2,FALSE),"")</f>
        <v/>
      </c>
      <c r="S417" s="18" t="str">
        <f>IFERROR(VLOOKUP($B417,Invoices!$AL$2:$AM$412,2,FALSE),"")</f>
        <v/>
      </c>
      <c r="T417" s="18" t="str">
        <f>IFERROR(VLOOKUP($B417,Invoices!$AN$2:$AO$412,2,FALSE),"")</f>
        <v/>
      </c>
      <c r="U417" s="18" cm="1">
        <f t="array" ref="U417">IFERROR(INDEX(F417:T417, 1, MATCH(TRUE, ISNUMBER(F417:T417), 0)), "0.0")</f>
        <v>0.99</v>
      </c>
    </row>
    <row r="418" spans="1:21" ht="13" x14ac:dyDescent="0.15">
      <c r="A418" s="14" t="s">
        <v>6450</v>
      </c>
      <c r="B418" s="6" t="s">
        <v>1396</v>
      </c>
      <c r="D418" s="6" t="s">
        <v>595</v>
      </c>
      <c r="E418" s="6" t="s">
        <v>596</v>
      </c>
      <c r="F418" s="18" t="str">
        <f>IFERROR(VLOOKUP(B418,Invoices!$L$2:$M$413,2,FALSE),"")</f>
        <v/>
      </c>
      <c r="G418" s="18" t="str">
        <f>IFERROR(VLOOKUP(B418,Invoices!$N$2:$O$412,2,FALSE),"")</f>
        <v/>
      </c>
      <c r="H418" s="18" t="str">
        <f>IFERROR(VLOOKUP($B418,Invoices!$P$2:$Q$412,2,FALSE),"")</f>
        <v/>
      </c>
      <c r="I418" s="18" t="str">
        <f>IFERROR(VLOOKUP($B418,Invoices!$R$2:$S$412,2,FALSE),"")</f>
        <v/>
      </c>
      <c r="J418" s="18" t="str">
        <f>IFERROR(VLOOKUP($B418,Invoices!$T$2:$U$412,2,FALSE),"")</f>
        <v/>
      </c>
      <c r="K418" s="18" t="str">
        <f>IFERROR(VLOOKUP($B418,Invoices!$V$2:$W$412,2,FALSE),"")</f>
        <v/>
      </c>
      <c r="L418" s="18" t="str">
        <f>IFERROR(VLOOKUP($B418,Invoices!$X$2:$Y$412,2,FALSE),"")</f>
        <v/>
      </c>
      <c r="M418" s="18" t="str">
        <f>IFERROR(VLOOKUP($B418,Invoices!$Z$2:$AA$412,2,FALSE),"")</f>
        <v/>
      </c>
      <c r="N418" s="18" t="str">
        <f>IFERROR(VLOOKUP($B418,Invoices!$AB$2:$AC$412,2,FALSE),"")</f>
        <v/>
      </c>
      <c r="O418" s="18" t="str">
        <f>IFERROR(VLOOKUP($B418,Invoices!$AD$2:$AE$412,2,FALSE),"")</f>
        <v/>
      </c>
      <c r="P418" s="18" t="str">
        <f>IFERROR(VLOOKUP($B418,Invoices!$AF$2:$AG$412,2,FALSE),"")</f>
        <v/>
      </c>
      <c r="Q418" s="18" t="str">
        <f>IFERROR(VLOOKUP($B418,Invoices!$AH$2:$AI$412,2,FALSE),"")</f>
        <v/>
      </c>
      <c r="R418" s="18">
        <f>IFERROR(VLOOKUP($B418,Invoices!$AJ$2:$AK$412,2,FALSE),"")</f>
        <v>0.99</v>
      </c>
      <c r="S418" s="18" t="str">
        <f>IFERROR(VLOOKUP($B418,Invoices!$AL$2:$AM$412,2,FALSE),"")</f>
        <v/>
      </c>
      <c r="T418" s="18" t="str">
        <f>IFERROR(VLOOKUP($B418,Invoices!$AN$2:$AO$412,2,FALSE),"")</f>
        <v/>
      </c>
      <c r="U418" s="18" cm="1">
        <f t="array" ref="U418">IFERROR(INDEX(F418:T418, 1, MATCH(TRUE, ISNUMBER(F418:T418), 0)), "0.0")</f>
        <v>0.99</v>
      </c>
    </row>
    <row r="419" spans="1:21" ht="13" x14ac:dyDescent="0.15">
      <c r="A419" s="14" t="s">
        <v>6451</v>
      </c>
      <c r="B419" s="6" t="s">
        <v>1397</v>
      </c>
      <c r="C419" s="6" t="s">
        <v>1398</v>
      </c>
      <c r="D419" s="6" t="s">
        <v>660</v>
      </c>
      <c r="E419" s="6" t="s">
        <v>661</v>
      </c>
      <c r="F419" s="18">
        <f>IFERROR(VLOOKUP(B419,Invoices!$L$2:$M$413,2,FALSE),"")</f>
        <v>0.99</v>
      </c>
      <c r="G419" s="18" t="str">
        <f>IFERROR(VLOOKUP(B419,Invoices!$N$2:$O$412,2,FALSE),"")</f>
        <v/>
      </c>
      <c r="H419" s="18" t="str">
        <f>IFERROR(VLOOKUP($B419,Invoices!$P$2:$Q$412,2,FALSE),"")</f>
        <v/>
      </c>
      <c r="I419" s="18" t="str">
        <f>IFERROR(VLOOKUP($B419,Invoices!$R$2:$S$412,2,FALSE),"")</f>
        <v/>
      </c>
      <c r="J419" s="18" t="str">
        <f>IFERROR(VLOOKUP($B419,Invoices!$T$2:$U$412,2,FALSE),"")</f>
        <v/>
      </c>
      <c r="K419" s="18" t="str">
        <f>IFERROR(VLOOKUP($B419,Invoices!$V$2:$W$412,2,FALSE),"")</f>
        <v/>
      </c>
      <c r="L419" s="18" t="str">
        <f>IFERROR(VLOOKUP($B419,Invoices!$X$2:$Y$412,2,FALSE),"")</f>
        <v/>
      </c>
      <c r="M419" s="18" t="str">
        <f>IFERROR(VLOOKUP($B419,Invoices!$Z$2:$AA$412,2,FALSE),"")</f>
        <v/>
      </c>
      <c r="N419" s="18" t="str">
        <f>IFERROR(VLOOKUP($B419,Invoices!$AB$2:$AC$412,2,FALSE),"")</f>
        <v/>
      </c>
      <c r="O419" s="18" t="str">
        <f>IFERROR(VLOOKUP($B419,Invoices!$AD$2:$AE$412,2,FALSE),"")</f>
        <v/>
      </c>
      <c r="P419" s="18" t="str">
        <f>IFERROR(VLOOKUP($B419,Invoices!$AF$2:$AG$412,2,FALSE),"")</f>
        <v/>
      </c>
      <c r="Q419" s="18" t="str">
        <f>IFERROR(VLOOKUP($B419,Invoices!$AH$2:$AI$412,2,FALSE),"")</f>
        <v/>
      </c>
      <c r="R419" s="18">
        <f>IFERROR(VLOOKUP($B419,Invoices!$AJ$2:$AK$412,2,FALSE),"")</f>
        <v>0.99</v>
      </c>
      <c r="S419" s="18" t="str">
        <f>IFERROR(VLOOKUP($B419,Invoices!$AL$2:$AM$412,2,FALSE),"")</f>
        <v/>
      </c>
      <c r="T419" s="18" t="str">
        <f>IFERROR(VLOOKUP($B419,Invoices!$AN$2:$AO$412,2,FALSE),"")</f>
        <v/>
      </c>
      <c r="U419" s="18" cm="1">
        <f t="array" ref="U419">IFERROR(INDEX(F419:T419, 1, MATCH(TRUE, ISNUMBER(F419:T419), 0)), "0.0")</f>
        <v>0.99</v>
      </c>
    </row>
    <row r="420" spans="1:21" ht="13" x14ac:dyDescent="0.15">
      <c r="A420" s="14" t="s">
        <v>6452</v>
      </c>
      <c r="B420" s="6" t="s">
        <v>1399</v>
      </c>
      <c r="C420" s="6" t="s">
        <v>557</v>
      </c>
      <c r="D420" s="6" t="s">
        <v>558</v>
      </c>
      <c r="E420" s="6" t="s">
        <v>559</v>
      </c>
      <c r="F420" s="18" t="str">
        <f>IFERROR(VLOOKUP(B420,Invoices!$L$2:$M$413,2,FALSE),"")</f>
        <v/>
      </c>
      <c r="G420" s="18" t="str">
        <f>IFERROR(VLOOKUP(B420,Invoices!$N$2:$O$412,2,FALSE),"")</f>
        <v/>
      </c>
      <c r="H420" s="18">
        <f>IFERROR(VLOOKUP($B420,Invoices!$P$2:$Q$412,2,FALSE),"")</f>
        <v>0.99</v>
      </c>
      <c r="I420" s="18" t="str">
        <f>IFERROR(VLOOKUP($B420,Invoices!$R$2:$S$412,2,FALSE),"")</f>
        <v/>
      </c>
      <c r="J420" s="18" t="str">
        <f>IFERROR(VLOOKUP($B420,Invoices!$T$2:$U$412,2,FALSE),"")</f>
        <v/>
      </c>
      <c r="K420" s="18" t="str">
        <f>IFERROR(VLOOKUP($B420,Invoices!$V$2:$W$412,2,FALSE),"")</f>
        <v/>
      </c>
      <c r="L420" s="18" t="str">
        <f>IFERROR(VLOOKUP($B420,Invoices!$X$2:$Y$412,2,FALSE),"")</f>
        <v/>
      </c>
      <c r="M420" s="18" t="str">
        <f>IFERROR(VLOOKUP($B420,Invoices!$Z$2:$AA$412,2,FALSE),"")</f>
        <v/>
      </c>
      <c r="N420" s="18" t="str">
        <f>IFERROR(VLOOKUP($B420,Invoices!$AB$2:$AC$412,2,FALSE),"")</f>
        <v/>
      </c>
      <c r="O420" s="18" t="str">
        <f>IFERROR(VLOOKUP($B420,Invoices!$AD$2:$AE$412,2,FALSE),"")</f>
        <v/>
      </c>
      <c r="P420" s="18" t="str">
        <f>IFERROR(VLOOKUP($B420,Invoices!$AF$2:$AG$412,2,FALSE),"")</f>
        <v/>
      </c>
      <c r="Q420" s="18" t="str">
        <f>IFERROR(VLOOKUP($B420,Invoices!$AH$2:$AI$412,2,FALSE),"")</f>
        <v/>
      </c>
      <c r="R420" s="18" t="str">
        <f>IFERROR(VLOOKUP($B420,Invoices!$AJ$2:$AK$412,2,FALSE),"")</f>
        <v/>
      </c>
      <c r="S420" s="18" t="str">
        <f>IFERROR(VLOOKUP($B420,Invoices!$AL$2:$AM$412,2,FALSE),"")</f>
        <v/>
      </c>
      <c r="T420" s="18" t="str">
        <f>IFERROR(VLOOKUP($B420,Invoices!$AN$2:$AO$412,2,FALSE),"")</f>
        <v/>
      </c>
      <c r="U420" s="18" cm="1">
        <f t="array" ref="U420">IFERROR(INDEX(F420:T420, 1, MATCH(TRUE, ISNUMBER(F420:T420), 0)), "0.0")</f>
        <v>0.99</v>
      </c>
    </row>
    <row r="421" spans="1:21" ht="13" x14ac:dyDescent="0.15">
      <c r="A421" s="14" t="s">
        <v>6453</v>
      </c>
      <c r="B421" s="6" t="s">
        <v>1400</v>
      </c>
      <c r="D421" s="6" t="s">
        <v>595</v>
      </c>
      <c r="E421" s="6" t="s">
        <v>596</v>
      </c>
      <c r="F421" s="18" t="str">
        <f>IFERROR(VLOOKUP(B421,Invoices!$L$2:$M$413,2,FALSE),"")</f>
        <v/>
      </c>
      <c r="G421" s="18" t="str">
        <f>IFERROR(VLOOKUP(B421,Invoices!$N$2:$O$412,2,FALSE),"")</f>
        <v/>
      </c>
      <c r="H421" s="18" t="str">
        <f>IFERROR(VLOOKUP($B421,Invoices!$P$2:$Q$412,2,FALSE),"")</f>
        <v/>
      </c>
      <c r="I421" s="18" t="str">
        <f>IFERROR(VLOOKUP($B421,Invoices!$R$2:$S$412,2,FALSE),"")</f>
        <v/>
      </c>
      <c r="J421" s="18" t="str">
        <f>IFERROR(VLOOKUP($B421,Invoices!$T$2:$U$412,2,FALSE),"")</f>
        <v/>
      </c>
      <c r="K421" s="18" t="str">
        <f>IFERROR(VLOOKUP($B421,Invoices!$V$2:$W$412,2,FALSE),"")</f>
        <v/>
      </c>
      <c r="L421" s="18" t="str">
        <f>IFERROR(VLOOKUP($B421,Invoices!$X$2:$Y$412,2,FALSE),"")</f>
        <v/>
      </c>
      <c r="M421" s="18" t="str">
        <f>IFERROR(VLOOKUP($B421,Invoices!$Z$2:$AA$412,2,FALSE),"")</f>
        <v/>
      </c>
      <c r="N421" s="18" t="str">
        <f>IFERROR(VLOOKUP($B421,Invoices!$AB$2:$AC$412,2,FALSE),"")</f>
        <v/>
      </c>
      <c r="O421" s="18" t="str">
        <f>IFERROR(VLOOKUP($B421,Invoices!$AD$2:$AE$412,2,FALSE),"")</f>
        <v/>
      </c>
      <c r="P421" s="18" t="str">
        <f>IFERROR(VLOOKUP($B421,Invoices!$AF$2:$AG$412,2,FALSE),"")</f>
        <v/>
      </c>
      <c r="Q421" s="18" t="str">
        <f>IFERROR(VLOOKUP($B421,Invoices!$AH$2:$AI$412,2,FALSE),"")</f>
        <v/>
      </c>
      <c r="R421" s="18" t="str">
        <f>IFERROR(VLOOKUP($B421,Invoices!$AJ$2:$AK$412,2,FALSE),"")</f>
        <v/>
      </c>
      <c r="S421" s="18" t="str">
        <f>IFERROR(VLOOKUP($B421,Invoices!$AL$2:$AM$412,2,FALSE),"")</f>
        <v/>
      </c>
      <c r="T421" s="18" t="str">
        <f>IFERROR(VLOOKUP($B421,Invoices!$AN$2:$AO$412,2,FALSE),"")</f>
        <v/>
      </c>
      <c r="U421" s="18" t="str" cm="1">
        <f t="array" ref="U421">IFERROR(INDEX(F421:T421, 1, MATCH(TRUE, ISNUMBER(F421:T421), 0)), "0.0")</f>
        <v>0.0</v>
      </c>
    </row>
    <row r="422" spans="1:21" ht="13" x14ac:dyDescent="0.15">
      <c r="A422" s="14" t="s">
        <v>6454</v>
      </c>
      <c r="B422" s="6" t="s">
        <v>1401</v>
      </c>
      <c r="C422" s="6" t="s">
        <v>557</v>
      </c>
      <c r="D422" s="6" t="s">
        <v>558</v>
      </c>
      <c r="E422" s="6" t="s">
        <v>559</v>
      </c>
      <c r="F422" s="18">
        <f>IFERROR(VLOOKUP(B422,Invoices!$L$2:$M$413,2,FALSE),"")</f>
        <v>0.99</v>
      </c>
      <c r="G422" s="18" t="str">
        <f>IFERROR(VLOOKUP(B422,Invoices!$N$2:$O$412,2,FALSE),"")</f>
        <v/>
      </c>
      <c r="H422" s="18" t="str">
        <f>IFERROR(VLOOKUP($B422,Invoices!$P$2:$Q$412,2,FALSE),"")</f>
        <v/>
      </c>
      <c r="I422" s="18" t="str">
        <f>IFERROR(VLOOKUP($B422,Invoices!$R$2:$S$412,2,FALSE),"")</f>
        <v/>
      </c>
      <c r="J422" s="18" t="str">
        <f>IFERROR(VLOOKUP($B422,Invoices!$T$2:$U$412,2,FALSE),"")</f>
        <v/>
      </c>
      <c r="K422" s="18" t="str">
        <f>IFERROR(VLOOKUP($B422,Invoices!$V$2:$W$412,2,FALSE),"")</f>
        <v/>
      </c>
      <c r="L422" s="18" t="str">
        <f>IFERROR(VLOOKUP($B422,Invoices!$X$2:$Y$412,2,FALSE),"")</f>
        <v/>
      </c>
      <c r="M422" s="18" t="str">
        <f>IFERROR(VLOOKUP($B422,Invoices!$Z$2:$AA$412,2,FALSE),"")</f>
        <v/>
      </c>
      <c r="N422" s="18" t="str">
        <f>IFERROR(VLOOKUP($B422,Invoices!$AB$2:$AC$412,2,FALSE),"")</f>
        <v/>
      </c>
      <c r="O422" s="18" t="str">
        <f>IFERROR(VLOOKUP($B422,Invoices!$AD$2:$AE$412,2,FALSE),"")</f>
        <v/>
      </c>
      <c r="P422" s="18" t="str">
        <f>IFERROR(VLOOKUP($B422,Invoices!$AF$2:$AG$412,2,FALSE),"")</f>
        <v/>
      </c>
      <c r="Q422" s="18" t="str">
        <f>IFERROR(VLOOKUP($B422,Invoices!$AH$2:$AI$412,2,FALSE),"")</f>
        <v/>
      </c>
      <c r="R422" s="18" t="str">
        <f>IFERROR(VLOOKUP($B422,Invoices!$AJ$2:$AK$412,2,FALSE),"")</f>
        <v/>
      </c>
      <c r="S422" s="18" t="str">
        <f>IFERROR(VLOOKUP($B422,Invoices!$AL$2:$AM$412,2,FALSE),"")</f>
        <v/>
      </c>
      <c r="T422" s="18" t="str">
        <f>IFERROR(VLOOKUP($B422,Invoices!$AN$2:$AO$412,2,FALSE),"")</f>
        <v/>
      </c>
      <c r="U422" s="18" cm="1">
        <f t="array" ref="U422">IFERROR(INDEX(F422:T422, 1, MATCH(TRUE, ISNUMBER(F422:T422), 0)), "0.0")</f>
        <v>0.99</v>
      </c>
    </row>
    <row r="423" spans="1:21" ht="13" x14ac:dyDescent="0.15">
      <c r="A423" s="14" t="s">
        <v>6455</v>
      </c>
      <c r="B423" s="6" t="s">
        <v>1402</v>
      </c>
      <c r="D423" s="6" t="s">
        <v>524</v>
      </c>
      <c r="E423" s="6" t="s">
        <v>518</v>
      </c>
      <c r="F423" s="18" t="str">
        <f>IFERROR(VLOOKUP(B423,Invoices!$L$2:$M$413,2,FALSE),"")</f>
        <v/>
      </c>
      <c r="G423" s="18" t="str">
        <f>IFERROR(VLOOKUP(B423,Invoices!$N$2:$O$412,2,FALSE),"")</f>
        <v/>
      </c>
      <c r="H423" s="18" t="str">
        <f>IFERROR(VLOOKUP($B423,Invoices!$P$2:$Q$412,2,FALSE),"")</f>
        <v/>
      </c>
      <c r="I423" s="18" t="str">
        <f>IFERROR(VLOOKUP($B423,Invoices!$R$2:$S$412,2,FALSE),"")</f>
        <v/>
      </c>
      <c r="J423" s="18">
        <f>IFERROR(VLOOKUP($B423,Invoices!$T$2:$U$412,2,FALSE),"")</f>
        <v>1.99</v>
      </c>
      <c r="K423" s="18" t="str">
        <f>IFERROR(VLOOKUP($B423,Invoices!$V$2:$W$412,2,FALSE),"")</f>
        <v/>
      </c>
      <c r="L423" s="18" t="str">
        <f>IFERROR(VLOOKUP($B423,Invoices!$X$2:$Y$412,2,FALSE),"")</f>
        <v/>
      </c>
      <c r="M423" s="18" t="str">
        <f>IFERROR(VLOOKUP($B423,Invoices!$Z$2:$AA$412,2,FALSE),"")</f>
        <v/>
      </c>
      <c r="N423" s="18" t="str">
        <f>IFERROR(VLOOKUP($B423,Invoices!$AB$2:$AC$412,2,FALSE),"")</f>
        <v/>
      </c>
      <c r="O423" s="18" t="str">
        <f>IFERROR(VLOOKUP($B423,Invoices!$AD$2:$AE$412,2,FALSE),"")</f>
        <v/>
      </c>
      <c r="P423" s="18" t="str">
        <f>IFERROR(VLOOKUP($B423,Invoices!$AF$2:$AG$412,2,FALSE),"")</f>
        <v/>
      </c>
      <c r="Q423" s="18" t="str">
        <f>IFERROR(VLOOKUP($B423,Invoices!$AH$2:$AI$412,2,FALSE),"")</f>
        <v/>
      </c>
      <c r="R423" s="18" t="str">
        <f>IFERROR(VLOOKUP($B423,Invoices!$AJ$2:$AK$412,2,FALSE),"")</f>
        <v/>
      </c>
      <c r="S423" s="18" t="str">
        <f>IFERROR(VLOOKUP($B423,Invoices!$AL$2:$AM$412,2,FALSE),"")</f>
        <v/>
      </c>
      <c r="T423" s="18" t="str">
        <f>IFERROR(VLOOKUP($B423,Invoices!$AN$2:$AO$412,2,FALSE),"")</f>
        <v/>
      </c>
      <c r="U423" s="18" cm="1">
        <f t="array" ref="U423">IFERROR(INDEX(F423:T423, 1, MATCH(TRUE, ISNUMBER(F423:T423), 0)), "0.0")</f>
        <v>1.99</v>
      </c>
    </row>
    <row r="424" spans="1:21" ht="13" x14ac:dyDescent="0.15">
      <c r="A424" s="14" t="s">
        <v>6456</v>
      </c>
      <c r="B424" s="6" t="s">
        <v>1403</v>
      </c>
      <c r="C424" s="6" t="s">
        <v>1404</v>
      </c>
      <c r="D424" s="6" t="s">
        <v>1405</v>
      </c>
      <c r="E424" s="6" t="s">
        <v>1404</v>
      </c>
      <c r="F424" s="18" t="str">
        <f>IFERROR(VLOOKUP(B424,Invoices!$L$2:$M$413,2,FALSE),"")</f>
        <v/>
      </c>
      <c r="G424" s="18" t="str">
        <f>IFERROR(VLOOKUP(B424,Invoices!$N$2:$O$412,2,FALSE),"")</f>
        <v/>
      </c>
      <c r="H424" s="18" t="str">
        <f>IFERROR(VLOOKUP($B424,Invoices!$P$2:$Q$412,2,FALSE),"")</f>
        <v/>
      </c>
      <c r="I424" s="18" t="str">
        <f>IFERROR(VLOOKUP($B424,Invoices!$R$2:$S$412,2,FALSE),"")</f>
        <v/>
      </c>
      <c r="J424" s="18" t="str">
        <f>IFERROR(VLOOKUP($B424,Invoices!$T$2:$U$412,2,FALSE),"")</f>
        <v/>
      </c>
      <c r="K424" s="18" t="str">
        <f>IFERROR(VLOOKUP($B424,Invoices!$V$2:$W$412,2,FALSE),"")</f>
        <v/>
      </c>
      <c r="L424" s="18" t="str">
        <f>IFERROR(VLOOKUP($B424,Invoices!$X$2:$Y$412,2,FALSE),"")</f>
        <v/>
      </c>
      <c r="M424" s="18" t="str">
        <f>IFERROR(VLOOKUP($B424,Invoices!$Z$2:$AA$412,2,FALSE),"")</f>
        <v/>
      </c>
      <c r="N424" s="18" t="str">
        <f>IFERROR(VLOOKUP($B424,Invoices!$AB$2:$AC$412,2,FALSE),"")</f>
        <v/>
      </c>
      <c r="O424" s="18" t="str">
        <f>IFERROR(VLOOKUP($B424,Invoices!$AD$2:$AE$412,2,FALSE),"")</f>
        <v/>
      </c>
      <c r="P424" s="18" t="str">
        <f>IFERROR(VLOOKUP($B424,Invoices!$AF$2:$AG$412,2,FALSE),"")</f>
        <v/>
      </c>
      <c r="Q424" s="18" t="str">
        <f>IFERROR(VLOOKUP($B424,Invoices!$AH$2:$AI$412,2,FALSE),"")</f>
        <v/>
      </c>
      <c r="R424" s="18" t="str">
        <f>IFERROR(VLOOKUP($B424,Invoices!$AJ$2:$AK$412,2,FALSE),"")</f>
        <v/>
      </c>
      <c r="S424" s="18" t="str">
        <f>IFERROR(VLOOKUP($B424,Invoices!$AL$2:$AM$412,2,FALSE),"")</f>
        <v/>
      </c>
      <c r="T424" s="18" t="str">
        <f>IFERROR(VLOOKUP($B424,Invoices!$AN$2:$AO$412,2,FALSE),"")</f>
        <v/>
      </c>
      <c r="U424" s="18" t="str" cm="1">
        <f t="array" ref="U424">IFERROR(INDEX(F424:T424, 1, MATCH(TRUE, ISNUMBER(F424:T424), 0)), "0.0")</f>
        <v>0.0</v>
      </c>
    </row>
    <row r="425" spans="1:21" ht="13" x14ac:dyDescent="0.15">
      <c r="A425" s="14" t="s">
        <v>6457</v>
      </c>
      <c r="B425" s="6" t="s">
        <v>1406</v>
      </c>
      <c r="D425" s="6" t="s">
        <v>592</v>
      </c>
      <c r="E425" s="6" t="s">
        <v>593</v>
      </c>
      <c r="F425" s="18" t="str">
        <f>IFERROR(VLOOKUP(B425,Invoices!$L$2:$M$413,2,FALSE),"")</f>
        <v/>
      </c>
      <c r="G425" s="18" t="str">
        <f>IFERROR(VLOOKUP(B425,Invoices!$N$2:$O$412,2,FALSE),"")</f>
        <v/>
      </c>
      <c r="H425" s="18" t="str">
        <f>IFERROR(VLOOKUP($B425,Invoices!$P$2:$Q$412,2,FALSE),"")</f>
        <v/>
      </c>
      <c r="I425" s="18" t="str">
        <f>IFERROR(VLOOKUP($B425,Invoices!$R$2:$S$412,2,FALSE),"")</f>
        <v/>
      </c>
      <c r="J425" s="18" t="str">
        <f>IFERROR(VLOOKUP($B425,Invoices!$T$2:$U$412,2,FALSE),"")</f>
        <v/>
      </c>
      <c r="K425" s="18" t="str">
        <f>IFERROR(VLOOKUP($B425,Invoices!$V$2:$W$412,2,FALSE),"")</f>
        <v/>
      </c>
      <c r="L425" s="18">
        <f>IFERROR(VLOOKUP($B425,Invoices!$X$2:$Y$412,2,FALSE),"")</f>
        <v>0.99</v>
      </c>
      <c r="M425" s="18" t="str">
        <f>IFERROR(VLOOKUP($B425,Invoices!$Z$2:$AA$412,2,FALSE),"")</f>
        <v/>
      </c>
      <c r="N425" s="18" t="str">
        <f>IFERROR(VLOOKUP($B425,Invoices!$AB$2:$AC$412,2,FALSE),"")</f>
        <v/>
      </c>
      <c r="O425" s="18" t="str">
        <f>IFERROR(VLOOKUP($B425,Invoices!$AD$2:$AE$412,2,FALSE),"")</f>
        <v/>
      </c>
      <c r="P425" s="18" t="str">
        <f>IFERROR(VLOOKUP($B425,Invoices!$AF$2:$AG$412,2,FALSE),"")</f>
        <v/>
      </c>
      <c r="Q425" s="18" t="str">
        <f>IFERROR(VLOOKUP($B425,Invoices!$AH$2:$AI$412,2,FALSE),"")</f>
        <v/>
      </c>
      <c r="R425" s="18" t="str">
        <f>IFERROR(VLOOKUP($B425,Invoices!$AJ$2:$AK$412,2,FALSE),"")</f>
        <v/>
      </c>
      <c r="S425" s="18" t="str">
        <f>IFERROR(VLOOKUP($B425,Invoices!$AL$2:$AM$412,2,FALSE),"")</f>
        <v/>
      </c>
      <c r="T425" s="18" t="str">
        <f>IFERROR(VLOOKUP($B425,Invoices!$AN$2:$AO$412,2,FALSE),"")</f>
        <v/>
      </c>
      <c r="U425" s="18" cm="1">
        <f t="array" ref="U425">IFERROR(INDEX(F425:T425, 1, MATCH(TRUE, ISNUMBER(F425:T425), 0)), "0.0")</f>
        <v>0.99</v>
      </c>
    </row>
    <row r="426" spans="1:21" ht="13" x14ac:dyDescent="0.15">
      <c r="A426" s="14" t="s">
        <v>6458</v>
      </c>
      <c r="B426" s="6" t="s">
        <v>1407</v>
      </c>
      <c r="C426" s="6" t="s">
        <v>1408</v>
      </c>
      <c r="D426" s="6" t="s">
        <v>960</v>
      </c>
      <c r="E426" s="6" t="s">
        <v>962</v>
      </c>
      <c r="F426" s="18">
        <f>IFERROR(VLOOKUP(B426,Invoices!$L$2:$M$413,2,FALSE),"")</f>
        <v>0.99</v>
      </c>
      <c r="G426" s="18" t="str">
        <f>IFERROR(VLOOKUP(B426,Invoices!$N$2:$O$412,2,FALSE),"")</f>
        <v/>
      </c>
      <c r="H426" s="18" t="str">
        <f>IFERROR(VLOOKUP($B426,Invoices!$P$2:$Q$412,2,FALSE),"")</f>
        <v/>
      </c>
      <c r="I426" s="18" t="str">
        <f>IFERROR(VLOOKUP($B426,Invoices!$R$2:$S$412,2,FALSE),"")</f>
        <v/>
      </c>
      <c r="J426" s="18" t="str">
        <f>IFERROR(VLOOKUP($B426,Invoices!$T$2:$U$412,2,FALSE),"")</f>
        <v/>
      </c>
      <c r="K426" s="18" t="str">
        <f>IFERROR(VLOOKUP($B426,Invoices!$V$2:$W$412,2,FALSE),"")</f>
        <v/>
      </c>
      <c r="L426" s="18" t="str">
        <f>IFERROR(VLOOKUP($B426,Invoices!$X$2:$Y$412,2,FALSE),"")</f>
        <v/>
      </c>
      <c r="M426" s="18" t="str">
        <f>IFERROR(VLOOKUP($B426,Invoices!$Z$2:$AA$412,2,FALSE),"")</f>
        <v/>
      </c>
      <c r="N426" s="18" t="str">
        <f>IFERROR(VLOOKUP($B426,Invoices!$AB$2:$AC$412,2,FALSE),"")</f>
        <v/>
      </c>
      <c r="O426" s="18" t="str">
        <f>IFERROR(VLOOKUP($B426,Invoices!$AD$2:$AE$412,2,FALSE),"")</f>
        <v/>
      </c>
      <c r="P426" s="18" t="str">
        <f>IFERROR(VLOOKUP($B426,Invoices!$AF$2:$AG$412,2,FALSE),"")</f>
        <v/>
      </c>
      <c r="Q426" s="18" t="str">
        <f>IFERROR(VLOOKUP($B426,Invoices!$AH$2:$AI$412,2,FALSE),"")</f>
        <v/>
      </c>
      <c r="R426" s="18" t="str">
        <f>IFERROR(VLOOKUP($B426,Invoices!$AJ$2:$AK$412,2,FALSE),"")</f>
        <v/>
      </c>
      <c r="S426" s="18" t="str">
        <f>IFERROR(VLOOKUP($B426,Invoices!$AL$2:$AM$412,2,FALSE),"")</f>
        <v/>
      </c>
      <c r="T426" s="18" t="str">
        <f>IFERROR(VLOOKUP($B426,Invoices!$AN$2:$AO$412,2,FALSE),"")</f>
        <v/>
      </c>
      <c r="U426" s="18" cm="1">
        <f t="array" ref="U426">IFERROR(INDEX(F426:T426, 1, MATCH(TRUE, ISNUMBER(F426:T426), 0)), "0.0")</f>
        <v>0.99</v>
      </c>
    </row>
    <row r="427" spans="1:21" ht="13" x14ac:dyDescent="0.15">
      <c r="A427" s="14" t="s">
        <v>6459</v>
      </c>
      <c r="B427" s="6" t="s">
        <v>1409</v>
      </c>
      <c r="D427" s="6" t="s">
        <v>762</v>
      </c>
      <c r="E427" s="6" t="s">
        <v>762</v>
      </c>
      <c r="F427" s="18" t="str">
        <f>IFERROR(VLOOKUP(B427,Invoices!$L$2:$M$413,2,FALSE),"")</f>
        <v/>
      </c>
      <c r="G427" s="18">
        <f>IFERROR(VLOOKUP(B427,Invoices!$N$2:$O$412,2,FALSE),"")</f>
        <v>0.99</v>
      </c>
      <c r="H427" s="18" t="str">
        <f>IFERROR(VLOOKUP($B427,Invoices!$P$2:$Q$412,2,FALSE),"")</f>
        <v/>
      </c>
      <c r="I427" s="18" t="str">
        <f>IFERROR(VLOOKUP($B427,Invoices!$R$2:$S$412,2,FALSE),"")</f>
        <v/>
      </c>
      <c r="J427" s="18" t="str">
        <f>IFERROR(VLOOKUP($B427,Invoices!$T$2:$U$412,2,FALSE),"")</f>
        <v/>
      </c>
      <c r="K427" s="18" t="str">
        <f>IFERROR(VLOOKUP($B427,Invoices!$V$2:$W$412,2,FALSE),"")</f>
        <v/>
      </c>
      <c r="L427" s="18" t="str">
        <f>IFERROR(VLOOKUP($B427,Invoices!$X$2:$Y$412,2,FALSE),"")</f>
        <v/>
      </c>
      <c r="M427" s="18" t="str">
        <f>IFERROR(VLOOKUP($B427,Invoices!$Z$2:$AA$412,2,FALSE),"")</f>
        <v/>
      </c>
      <c r="N427" s="18">
        <f>IFERROR(VLOOKUP($B427,Invoices!$AB$2:$AC$412,2,FALSE),"")</f>
        <v>0.99</v>
      </c>
      <c r="O427" s="18" t="str">
        <f>IFERROR(VLOOKUP($B427,Invoices!$AD$2:$AE$412,2,FALSE),"")</f>
        <v/>
      </c>
      <c r="P427" s="18" t="str">
        <f>IFERROR(VLOOKUP($B427,Invoices!$AF$2:$AG$412,2,FALSE),"")</f>
        <v/>
      </c>
      <c r="Q427" s="18" t="str">
        <f>IFERROR(VLOOKUP($B427,Invoices!$AH$2:$AI$412,2,FALSE),"")</f>
        <v/>
      </c>
      <c r="R427" s="18" t="str">
        <f>IFERROR(VLOOKUP($B427,Invoices!$AJ$2:$AK$412,2,FALSE),"")</f>
        <v/>
      </c>
      <c r="S427" s="18" t="str">
        <f>IFERROR(VLOOKUP($B427,Invoices!$AL$2:$AM$412,2,FALSE),"")</f>
        <v/>
      </c>
      <c r="T427" s="18" t="str">
        <f>IFERROR(VLOOKUP($B427,Invoices!$AN$2:$AO$412,2,FALSE),"")</f>
        <v/>
      </c>
      <c r="U427" s="18" cm="1">
        <f t="array" ref="U427">IFERROR(INDEX(F427:T427, 1, MATCH(TRUE, ISNUMBER(F427:T427), 0)), "0.0")</f>
        <v>0.99</v>
      </c>
    </row>
    <row r="428" spans="1:21" ht="13" x14ac:dyDescent="0.15">
      <c r="A428" s="14" t="s">
        <v>6460</v>
      </c>
      <c r="B428" s="6" t="s">
        <v>1410</v>
      </c>
      <c r="D428" s="6" t="s">
        <v>1391</v>
      </c>
      <c r="E428" s="6" t="s">
        <v>673</v>
      </c>
      <c r="F428" s="18" t="str">
        <f>IFERROR(VLOOKUP(B428,Invoices!$L$2:$M$413,2,FALSE),"")</f>
        <v/>
      </c>
      <c r="G428" s="18" t="str">
        <f>IFERROR(VLOOKUP(B428,Invoices!$N$2:$O$412,2,FALSE),"")</f>
        <v/>
      </c>
      <c r="H428" s="18" t="str">
        <f>IFERROR(VLOOKUP($B428,Invoices!$P$2:$Q$412,2,FALSE),"")</f>
        <v/>
      </c>
      <c r="I428" s="18" t="str">
        <f>IFERROR(VLOOKUP($B428,Invoices!$R$2:$S$412,2,FALSE),"")</f>
        <v/>
      </c>
      <c r="J428" s="18" t="str">
        <f>IFERROR(VLOOKUP($B428,Invoices!$T$2:$U$412,2,FALSE),"")</f>
        <v/>
      </c>
      <c r="K428" s="18" t="str">
        <f>IFERROR(VLOOKUP($B428,Invoices!$V$2:$W$412,2,FALSE),"")</f>
        <v/>
      </c>
      <c r="L428" s="18" t="str">
        <f>IFERROR(VLOOKUP($B428,Invoices!$X$2:$Y$412,2,FALSE),"")</f>
        <v/>
      </c>
      <c r="M428" s="18" t="str">
        <f>IFERROR(VLOOKUP($B428,Invoices!$Z$2:$AA$412,2,FALSE),"")</f>
        <v/>
      </c>
      <c r="N428" s="18" t="str">
        <f>IFERROR(VLOOKUP($B428,Invoices!$AB$2:$AC$412,2,FALSE),"")</f>
        <v/>
      </c>
      <c r="O428" s="18" t="str">
        <f>IFERROR(VLOOKUP($B428,Invoices!$AD$2:$AE$412,2,FALSE),"")</f>
        <v/>
      </c>
      <c r="P428" s="18" t="str">
        <f>IFERROR(VLOOKUP($B428,Invoices!$AF$2:$AG$412,2,FALSE),"")</f>
        <v/>
      </c>
      <c r="Q428" s="18" t="str">
        <f>IFERROR(VLOOKUP($B428,Invoices!$AH$2:$AI$412,2,FALSE),"")</f>
        <v/>
      </c>
      <c r="R428" s="18" t="str">
        <f>IFERROR(VLOOKUP($B428,Invoices!$AJ$2:$AK$412,2,FALSE),"")</f>
        <v/>
      </c>
      <c r="S428" s="18" t="str">
        <f>IFERROR(VLOOKUP($B428,Invoices!$AL$2:$AM$412,2,FALSE),"")</f>
        <v/>
      </c>
      <c r="T428" s="18" t="str">
        <f>IFERROR(VLOOKUP($B428,Invoices!$AN$2:$AO$412,2,FALSE),"")</f>
        <v/>
      </c>
      <c r="U428" s="18" t="str" cm="1">
        <f t="array" ref="U428">IFERROR(INDEX(F428:T428, 1, MATCH(TRUE, ISNUMBER(F428:T428), 0)), "0.0")</f>
        <v>0.0</v>
      </c>
    </row>
    <row r="429" spans="1:21" ht="13" x14ac:dyDescent="0.15">
      <c r="A429" s="14" t="s">
        <v>6461</v>
      </c>
      <c r="B429" s="6" t="s">
        <v>1411</v>
      </c>
      <c r="C429" s="6" t="s">
        <v>1412</v>
      </c>
      <c r="D429" s="6" t="s">
        <v>1002</v>
      </c>
      <c r="E429" s="6" t="s">
        <v>1003</v>
      </c>
      <c r="F429" s="18" t="str">
        <f>IFERROR(VLOOKUP(B429,Invoices!$L$2:$M$413,2,FALSE),"")</f>
        <v/>
      </c>
      <c r="G429" s="18" t="str">
        <f>IFERROR(VLOOKUP(B429,Invoices!$N$2:$O$412,2,FALSE),"")</f>
        <v/>
      </c>
      <c r="H429" s="18" t="str">
        <f>IFERROR(VLOOKUP($B429,Invoices!$P$2:$Q$412,2,FALSE),"")</f>
        <v/>
      </c>
      <c r="I429" s="18" t="str">
        <f>IFERROR(VLOOKUP($B429,Invoices!$R$2:$S$412,2,FALSE),"")</f>
        <v/>
      </c>
      <c r="J429" s="18" t="str">
        <f>IFERROR(VLOOKUP($B429,Invoices!$T$2:$U$412,2,FALSE),"")</f>
        <v/>
      </c>
      <c r="K429" s="18" t="str">
        <f>IFERROR(VLOOKUP($B429,Invoices!$V$2:$W$412,2,FALSE),"")</f>
        <v/>
      </c>
      <c r="L429" s="18" t="str">
        <f>IFERROR(VLOOKUP($B429,Invoices!$X$2:$Y$412,2,FALSE),"")</f>
        <v/>
      </c>
      <c r="M429" s="18">
        <f>IFERROR(VLOOKUP($B429,Invoices!$Z$2:$AA$412,2,FALSE),"")</f>
        <v>0.99</v>
      </c>
      <c r="N429" s="18" t="str">
        <f>IFERROR(VLOOKUP($B429,Invoices!$AB$2:$AC$412,2,FALSE),"")</f>
        <v/>
      </c>
      <c r="O429" s="18" t="str">
        <f>IFERROR(VLOOKUP($B429,Invoices!$AD$2:$AE$412,2,FALSE),"")</f>
        <v/>
      </c>
      <c r="P429" s="18" t="str">
        <f>IFERROR(VLOOKUP($B429,Invoices!$AF$2:$AG$412,2,FALSE),"")</f>
        <v/>
      </c>
      <c r="Q429" s="18" t="str">
        <f>IFERROR(VLOOKUP($B429,Invoices!$AH$2:$AI$412,2,FALSE),"")</f>
        <v/>
      </c>
      <c r="R429" s="18" t="str">
        <f>IFERROR(VLOOKUP($B429,Invoices!$AJ$2:$AK$412,2,FALSE),"")</f>
        <v/>
      </c>
      <c r="S429" s="18" t="str">
        <f>IFERROR(VLOOKUP($B429,Invoices!$AL$2:$AM$412,2,FALSE),"")</f>
        <v/>
      </c>
      <c r="T429" s="18" t="str">
        <f>IFERROR(VLOOKUP($B429,Invoices!$AN$2:$AO$412,2,FALSE),"")</f>
        <v/>
      </c>
      <c r="U429" s="18" cm="1">
        <f t="array" ref="U429">IFERROR(INDEX(F429:T429, 1, MATCH(TRUE, ISNUMBER(F429:T429), 0)), "0.0")</f>
        <v>0.99</v>
      </c>
    </row>
    <row r="430" spans="1:21" ht="13" x14ac:dyDescent="0.15">
      <c r="A430" s="14" t="s">
        <v>6462</v>
      </c>
      <c r="B430" s="6" t="s">
        <v>1413</v>
      </c>
      <c r="C430" s="6" t="s">
        <v>1184</v>
      </c>
      <c r="D430" s="6" t="s">
        <v>1185</v>
      </c>
      <c r="E430" s="6" t="s">
        <v>962</v>
      </c>
      <c r="F430" s="18" t="str">
        <f>IFERROR(VLOOKUP(B430,Invoices!$L$2:$M$413,2,FALSE),"")</f>
        <v/>
      </c>
      <c r="G430" s="18" t="str">
        <f>IFERROR(VLOOKUP(B430,Invoices!$N$2:$O$412,2,FALSE),"")</f>
        <v/>
      </c>
      <c r="H430" s="18" t="str">
        <f>IFERROR(VLOOKUP($B430,Invoices!$P$2:$Q$412,2,FALSE),"")</f>
        <v/>
      </c>
      <c r="I430" s="18" t="str">
        <f>IFERROR(VLOOKUP($B430,Invoices!$R$2:$S$412,2,FALSE),"")</f>
        <v/>
      </c>
      <c r="J430" s="18" t="str">
        <f>IFERROR(VLOOKUP($B430,Invoices!$T$2:$U$412,2,FALSE),"")</f>
        <v/>
      </c>
      <c r="K430" s="18">
        <f>IFERROR(VLOOKUP($B430,Invoices!$V$2:$W$412,2,FALSE),"")</f>
        <v>0.99</v>
      </c>
      <c r="L430" s="18" t="str">
        <f>IFERROR(VLOOKUP($B430,Invoices!$X$2:$Y$412,2,FALSE),"")</f>
        <v/>
      </c>
      <c r="M430" s="18" t="str">
        <f>IFERROR(VLOOKUP($B430,Invoices!$Z$2:$AA$412,2,FALSE),"")</f>
        <v/>
      </c>
      <c r="N430" s="18" t="str">
        <f>IFERROR(VLOOKUP($B430,Invoices!$AB$2:$AC$412,2,FALSE),"")</f>
        <v/>
      </c>
      <c r="O430" s="18" t="str">
        <f>IFERROR(VLOOKUP($B430,Invoices!$AD$2:$AE$412,2,FALSE),"")</f>
        <v/>
      </c>
      <c r="P430" s="18" t="str">
        <f>IFERROR(VLOOKUP($B430,Invoices!$AF$2:$AG$412,2,FALSE),"")</f>
        <v/>
      </c>
      <c r="Q430" s="18" t="str">
        <f>IFERROR(VLOOKUP($B430,Invoices!$AH$2:$AI$412,2,FALSE),"")</f>
        <v/>
      </c>
      <c r="R430" s="18" t="str">
        <f>IFERROR(VLOOKUP($B430,Invoices!$AJ$2:$AK$412,2,FALSE),"")</f>
        <v/>
      </c>
      <c r="S430" s="18" t="str">
        <f>IFERROR(VLOOKUP($B430,Invoices!$AL$2:$AM$412,2,FALSE),"")</f>
        <v/>
      </c>
      <c r="T430" s="18" t="str">
        <f>IFERROR(VLOOKUP($B430,Invoices!$AN$2:$AO$412,2,FALSE),"")</f>
        <v/>
      </c>
      <c r="U430" s="18" cm="1">
        <f t="array" ref="U430">IFERROR(INDEX(F430:T430, 1, MATCH(TRUE, ISNUMBER(F430:T430), 0)), "0.0")</f>
        <v>0.99</v>
      </c>
    </row>
    <row r="431" spans="1:21" ht="13" x14ac:dyDescent="0.15">
      <c r="A431" s="14" t="s">
        <v>6463</v>
      </c>
      <c r="B431" s="6" t="s">
        <v>1414</v>
      </c>
      <c r="D431" s="6" t="s">
        <v>672</v>
      </c>
      <c r="E431" s="6" t="s">
        <v>673</v>
      </c>
      <c r="F431" s="18" t="str">
        <f>IFERROR(VLOOKUP(B431,Invoices!$L$2:$M$413,2,FALSE),"")</f>
        <v/>
      </c>
      <c r="G431" s="18">
        <f>IFERROR(VLOOKUP(B431,Invoices!$N$2:$O$412,2,FALSE),"")</f>
        <v>1.99</v>
      </c>
      <c r="H431" s="18" t="str">
        <f>IFERROR(VLOOKUP($B431,Invoices!$P$2:$Q$412,2,FALSE),"")</f>
        <v/>
      </c>
      <c r="I431" s="18" t="str">
        <f>IFERROR(VLOOKUP($B431,Invoices!$R$2:$S$412,2,FALSE),"")</f>
        <v/>
      </c>
      <c r="J431" s="18" t="str">
        <f>IFERROR(VLOOKUP($B431,Invoices!$T$2:$U$412,2,FALSE),"")</f>
        <v/>
      </c>
      <c r="K431" s="18" t="str">
        <f>IFERROR(VLOOKUP($B431,Invoices!$V$2:$W$412,2,FALSE),"")</f>
        <v/>
      </c>
      <c r="L431" s="18" t="str">
        <f>IFERROR(VLOOKUP($B431,Invoices!$X$2:$Y$412,2,FALSE),"")</f>
        <v/>
      </c>
      <c r="M431" s="18" t="str">
        <f>IFERROR(VLOOKUP($B431,Invoices!$Z$2:$AA$412,2,FALSE),"")</f>
        <v/>
      </c>
      <c r="N431" s="18" t="str">
        <f>IFERROR(VLOOKUP($B431,Invoices!$AB$2:$AC$412,2,FALSE),"")</f>
        <v/>
      </c>
      <c r="O431" s="18">
        <f>IFERROR(VLOOKUP($B431,Invoices!$AD$2:$AE$412,2,FALSE),"")</f>
        <v>1.99</v>
      </c>
      <c r="P431" s="18" t="str">
        <f>IFERROR(VLOOKUP($B431,Invoices!$AF$2:$AG$412,2,FALSE),"")</f>
        <v/>
      </c>
      <c r="Q431" s="18" t="str">
        <f>IFERROR(VLOOKUP($B431,Invoices!$AH$2:$AI$412,2,FALSE),"")</f>
        <v/>
      </c>
      <c r="R431" s="18" t="str">
        <f>IFERROR(VLOOKUP($B431,Invoices!$AJ$2:$AK$412,2,FALSE),"")</f>
        <v/>
      </c>
      <c r="S431" s="18" t="str">
        <f>IFERROR(VLOOKUP($B431,Invoices!$AL$2:$AM$412,2,FALSE),"")</f>
        <v/>
      </c>
      <c r="T431" s="18" t="str">
        <f>IFERROR(VLOOKUP($B431,Invoices!$AN$2:$AO$412,2,FALSE),"")</f>
        <v/>
      </c>
      <c r="U431" s="18" cm="1">
        <f t="array" ref="U431">IFERROR(INDEX(F431:T431, 1, MATCH(TRUE, ISNUMBER(F431:T431), 0)), "0.0")</f>
        <v>1.99</v>
      </c>
    </row>
    <row r="432" spans="1:21" ht="13" x14ac:dyDescent="0.15">
      <c r="A432" s="14" t="s">
        <v>6464</v>
      </c>
      <c r="B432" s="6" t="s">
        <v>1414</v>
      </c>
      <c r="D432" s="6" t="s">
        <v>672</v>
      </c>
      <c r="E432" s="6" t="s">
        <v>673</v>
      </c>
      <c r="F432" s="18" t="str">
        <f>IFERROR(VLOOKUP(B432,Invoices!$L$2:$M$413,2,FALSE),"")</f>
        <v/>
      </c>
      <c r="G432" s="18">
        <f>IFERROR(VLOOKUP(B432,Invoices!$N$2:$O$412,2,FALSE),"")</f>
        <v>1.99</v>
      </c>
      <c r="H432" s="18" t="str">
        <f>IFERROR(VLOOKUP($B432,Invoices!$P$2:$Q$412,2,FALSE),"")</f>
        <v/>
      </c>
      <c r="I432" s="18" t="str">
        <f>IFERROR(VLOOKUP($B432,Invoices!$R$2:$S$412,2,FALSE),"")</f>
        <v/>
      </c>
      <c r="J432" s="18" t="str">
        <f>IFERROR(VLOOKUP($B432,Invoices!$T$2:$U$412,2,FALSE),"")</f>
        <v/>
      </c>
      <c r="K432" s="18" t="str">
        <f>IFERROR(VLOOKUP($B432,Invoices!$V$2:$W$412,2,FALSE),"")</f>
        <v/>
      </c>
      <c r="L432" s="18" t="str">
        <f>IFERROR(VLOOKUP($B432,Invoices!$X$2:$Y$412,2,FALSE),"")</f>
        <v/>
      </c>
      <c r="M432" s="18" t="str">
        <f>IFERROR(VLOOKUP($B432,Invoices!$Z$2:$AA$412,2,FALSE),"")</f>
        <v/>
      </c>
      <c r="N432" s="18" t="str">
        <f>IFERROR(VLOOKUP($B432,Invoices!$AB$2:$AC$412,2,FALSE),"")</f>
        <v/>
      </c>
      <c r="O432" s="18">
        <f>IFERROR(VLOOKUP($B432,Invoices!$AD$2:$AE$412,2,FALSE),"")</f>
        <v>1.99</v>
      </c>
      <c r="P432" s="18" t="str">
        <f>IFERROR(VLOOKUP($B432,Invoices!$AF$2:$AG$412,2,FALSE),"")</f>
        <v/>
      </c>
      <c r="Q432" s="18" t="str">
        <f>IFERROR(VLOOKUP($B432,Invoices!$AH$2:$AI$412,2,FALSE),"")</f>
        <v/>
      </c>
      <c r="R432" s="18" t="str">
        <f>IFERROR(VLOOKUP($B432,Invoices!$AJ$2:$AK$412,2,FALSE),"")</f>
        <v/>
      </c>
      <c r="S432" s="18" t="str">
        <f>IFERROR(VLOOKUP($B432,Invoices!$AL$2:$AM$412,2,FALSE),"")</f>
        <v/>
      </c>
      <c r="T432" s="18" t="str">
        <f>IFERROR(VLOOKUP($B432,Invoices!$AN$2:$AO$412,2,FALSE),"")</f>
        <v/>
      </c>
      <c r="U432" s="18" cm="1">
        <f t="array" ref="U432">IFERROR(INDEX(F432:T432, 1, MATCH(TRUE, ISNUMBER(F432:T432), 0)), "0.0")</f>
        <v>1.99</v>
      </c>
    </row>
    <row r="433" spans="1:21" ht="13" x14ac:dyDescent="0.15">
      <c r="A433" s="14" t="s">
        <v>6465</v>
      </c>
      <c r="B433" s="6" t="s">
        <v>1415</v>
      </c>
      <c r="C433" s="6" t="s">
        <v>606</v>
      </c>
      <c r="D433" s="6" t="s">
        <v>1118</v>
      </c>
      <c r="E433" s="6" t="s">
        <v>608</v>
      </c>
      <c r="F433" s="18" t="str">
        <f>IFERROR(VLOOKUP(B433,Invoices!$L$2:$M$413,2,FALSE),"")</f>
        <v/>
      </c>
      <c r="G433" s="18" t="str">
        <f>IFERROR(VLOOKUP(B433,Invoices!$N$2:$O$412,2,FALSE),"")</f>
        <v/>
      </c>
      <c r="H433" s="18" t="str">
        <f>IFERROR(VLOOKUP($B433,Invoices!$P$2:$Q$412,2,FALSE),"")</f>
        <v/>
      </c>
      <c r="I433" s="18" t="str">
        <f>IFERROR(VLOOKUP($B433,Invoices!$R$2:$S$412,2,FALSE),"")</f>
        <v/>
      </c>
      <c r="J433" s="18" t="str">
        <f>IFERROR(VLOOKUP($B433,Invoices!$T$2:$U$412,2,FALSE),"")</f>
        <v/>
      </c>
      <c r="K433" s="18" t="str">
        <f>IFERROR(VLOOKUP($B433,Invoices!$V$2:$W$412,2,FALSE),"")</f>
        <v/>
      </c>
      <c r="L433" s="18" t="str">
        <f>IFERROR(VLOOKUP($B433,Invoices!$X$2:$Y$412,2,FALSE),"")</f>
        <v/>
      </c>
      <c r="M433" s="18" t="str">
        <f>IFERROR(VLOOKUP($B433,Invoices!$Z$2:$AA$412,2,FALSE),"")</f>
        <v/>
      </c>
      <c r="N433" s="18" t="str">
        <f>IFERROR(VLOOKUP($B433,Invoices!$AB$2:$AC$412,2,FALSE),"")</f>
        <v/>
      </c>
      <c r="O433" s="18" t="str">
        <f>IFERROR(VLOOKUP($B433,Invoices!$AD$2:$AE$412,2,FALSE),"")</f>
        <v/>
      </c>
      <c r="P433" s="18" t="str">
        <f>IFERROR(VLOOKUP($B433,Invoices!$AF$2:$AG$412,2,FALSE),"")</f>
        <v/>
      </c>
      <c r="Q433" s="18" t="str">
        <f>IFERROR(VLOOKUP($B433,Invoices!$AH$2:$AI$412,2,FALSE),"")</f>
        <v/>
      </c>
      <c r="R433" s="18" t="str">
        <f>IFERROR(VLOOKUP($B433,Invoices!$AJ$2:$AK$412,2,FALSE),"")</f>
        <v/>
      </c>
      <c r="S433" s="18" t="str">
        <f>IFERROR(VLOOKUP($B433,Invoices!$AL$2:$AM$412,2,FALSE),"")</f>
        <v/>
      </c>
      <c r="T433" s="18" t="str">
        <f>IFERROR(VLOOKUP($B433,Invoices!$AN$2:$AO$412,2,FALSE),"")</f>
        <v/>
      </c>
      <c r="U433" s="18" t="str" cm="1">
        <f t="array" ref="U433">IFERROR(INDEX(F433:T433, 1, MATCH(TRUE, ISNUMBER(F433:T433), 0)), "0.0")</f>
        <v>0.0</v>
      </c>
    </row>
    <row r="434" spans="1:21" ht="13" x14ac:dyDescent="0.15">
      <c r="A434" s="14" t="s">
        <v>6466</v>
      </c>
      <c r="B434" s="6" t="s">
        <v>1416</v>
      </c>
      <c r="D434" s="6" t="s">
        <v>589</v>
      </c>
      <c r="E434" s="6" t="s">
        <v>590</v>
      </c>
      <c r="F434" s="18" t="str">
        <f>IFERROR(VLOOKUP(B434,Invoices!$L$2:$M$413,2,FALSE),"")</f>
        <v/>
      </c>
      <c r="G434" s="18">
        <f>IFERROR(VLOOKUP(B434,Invoices!$N$2:$O$412,2,FALSE),"")</f>
        <v>0.99</v>
      </c>
      <c r="H434" s="18" t="str">
        <f>IFERROR(VLOOKUP($B434,Invoices!$P$2:$Q$412,2,FALSE),"")</f>
        <v/>
      </c>
      <c r="I434" s="18" t="str">
        <f>IFERROR(VLOOKUP($B434,Invoices!$R$2:$S$412,2,FALSE),"")</f>
        <v/>
      </c>
      <c r="J434" s="18">
        <f>IFERROR(VLOOKUP($B434,Invoices!$T$2:$U$412,2,FALSE),"")</f>
        <v>0.99</v>
      </c>
      <c r="K434" s="18" t="str">
        <f>IFERROR(VLOOKUP($B434,Invoices!$V$2:$W$412,2,FALSE),"")</f>
        <v/>
      </c>
      <c r="L434" s="18" t="str">
        <f>IFERROR(VLOOKUP($B434,Invoices!$X$2:$Y$412,2,FALSE),"")</f>
        <v/>
      </c>
      <c r="M434" s="18" t="str">
        <f>IFERROR(VLOOKUP($B434,Invoices!$Z$2:$AA$412,2,FALSE),"")</f>
        <v/>
      </c>
      <c r="N434" s="18">
        <f>IFERROR(VLOOKUP($B434,Invoices!$AB$2:$AC$412,2,FALSE),"")</f>
        <v>0.99</v>
      </c>
      <c r="O434" s="18" t="str">
        <f>IFERROR(VLOOKUP($B434,Invoices!$AD$2:$AE$412,2,FALSE),"")</f>
        <v/>
      </c>
      <c r="P434" s="18" t="str">
        <f>IFERROR(VLOOKUP($B434,Invoices!$AF$2:$AG$412,2,FALSE),"")</f>
        <v/>
      </c>
      <c r="Q434" s="18" t="str">
        <f>IFERROR(VLOOKUP($B434,Invoices!$AH$2:$AI$412,2,FALSE),"")</f>
        <v/>
      </c>
      <c r="R434" s="18" t="str">
        <f>IFERROR(VLOOKUP($B434,Invoices!$AJ$2:$AK$412,2,FALSE),"")</f>
        <v/>
      </c>
      <c r="S434" s="18" t="str">
        <f>IFERROR(VLOOKUP($B434,Invoices!$AL$2:$AM$412,2,FALSE),"")</f>
        <v/>
      </c>
      <c r="T434" s="18" t="str">
        <f>IFERROR(VLOOKUP($B434,Invoices!$AN$2:$AO$412,2,FALSE),"")</f>
        <v/>
      </c>
      <c r="U434" s="18" cm="1">
        <f t="array" ref="U434">IFERROR(INDEX(F434:T434, 1, MATCH(TRUE, ISNUMBER(F434:T434), 0)), "0.0")</f>
        <v>0.99</v>
      </c>
    </row>
    <row r="435" spans="1:21" ht="13" x14ac:dyDescent="0.15">
      <c r="A435" s="14" t="s">
        <v>6467</v>
      </c>
      <c r="B435" s="6" t="s">
        <v>1416</v>
      </c>
      <c r="C435" s="6" t="s">
        <v>1417</v>
      </c>
      <c r="D435" s="6" t="s">
        <v>739</v>
      </c>
      <c r="E435" s="6" t="s">
        <v>740</v>
      </c>
      <c r="F435" s="18" t="str">
        <f>IFERROR(VLOOKUP(B435,Invoices!$L$2:$M$413,2,FALSE),"")</f>
        <v/>
      </c>
      <c r="G435" s="18">
        <f>IFERROR(VLOOKUP(B435,Invoices!$N$2:$O$412,2,FALSE),"")</f>
        <v>0.99</v>
      </c>
      <c r="H435" s="18" t="str">
        <f>IFERROR(VLOOKUP($B435,Invoices!$P$2:$Q$412,2,FALSE),"")</f>
        <v/>
      </c>
      <c r="I435" s="18" t="str">
        <f>IFERROR(VLOOKUP($B435,Invoices!$R$2:$S$412,2,FALSE),"")</f>
        <v/>
      </c>
      <c r="J435" s="18">
        <f>IFERROR(VLOOKUP($B435,Invoices!$T$2:$U$412,2,FALSE),"")</f>
        <v>0.99</v>
      </c>
      <c r="K435" s="18" t="str">
        <f>IFERROR(VLOOKUP($B435,Invoices!$V$2:$W$412,2,FALSE),"")</f>
        <v/>
      </c>
      <c r="L435" s="18" t="str">
        <f>IFERROR(VLOOKUP($B435,Invoices!$X$2:$Y$412,2,FALSE),"")</f>
        <v/>
      </c>
      <c r="M435" s="18" t="str">
        <f>IFERROR(VLOOKUP($B435,Invoices!$Z$2:$AA$412,2,FALSE),"")</f>
        <v/>
      </c>
      <c r="N435" s="18">
        <f>IFERROR(VLOOKUP($B435,Invoices!$AB$2:$AC$412,2,FALSE),"")</f>
        <v>0.99</v>
      </c>
      <c r="O435" s="18" t="str">
        <f>IFERROR(VLOOKUP($B435,Invoices!$AD$2:$AE$412,2,FALSE),"")</f>
        <v/>
      </c>
      <c r="P435" s="18" t="str">
        <f>IFERROR(VLOOKUP($B435,Invoices!$AF$2:$AG$412,2,FALSE),"")</f>
        <v/>
      </c>
      <c r="Q435" s="18" t="str">
        <f>IFERROR(VLOOKUP($B435,Invoices!$AH$2:$AI$412,2,FALSE),"")</f>
        <v/>
      </c>
      <c r="R435" s="18" t="str">
        <f>IFERROR(VLOOKUP($B435,Invoices!$AJ$2:$AK$412,2,FALSE),"")</f>
        <v/>
      </c>
      <c r="S435" s="18" t="str">
        <f>IFERROR(VLOOKUP($B435,Invoices!$AL$2:$AM$412,2,FALSE),"")</f>
        <v/>
      </c>
      <c r="T435" s="18" t="str">
        <f>IFERROR(VLOOKUP($B435,Invoices!$AN$2:$AO$412,2,FALSE),"")</f>
        <v/>
      </c>
      <c r="U435" s="18" cm="1">
        <f t="array" ref="U435">IFERROR(INDEX(F435:T435, 1, MATCH(TRUE, ISNUMBER(F435:T435), 0)), "0.0")</f>
        <v>0.99</v>
      </c>
    </row>
    <row r="436" spans="1:21" ht="13" x14ac:dyDescent="0.15">
      <c r="A436" s="14" t="s">
        <v>6468</v>
      </c>
      <c r="B436" s="6" t="s">
        <v>1418</v>
      </c>
      <c r="C436" s="6" t="s">
        <v>1394</v>
      </c>
      <c r="D436" s="6" t="s">
        <v>1395</v>
      </c>
      <c r="E436" s="6" t="s">
        <v>878</v>
      </c>
      <c r="F436" s="18" t="str">
        <f>IFERROR(VLOOKUP(B436,Invoices!$L$2:$M$413,2,FALSE),"")</f>
        <v/>
      </c>
      <c r="G436" s="18" t="str">
        <f>IFERROR(VLOOKUP(B436,Invoices!$N$2:$O$412,2,FALSE),"")</f>
        <v/>
      </c>
      <c r="H436" s="18" t="str">
        <f>IFERROR(VLOOKUP($B436,Invoices!$P$2:$Q$412,2,FALSE),"")</f>
        <v/>
      </c>
      <c r="I436" s="18" t="str">
        <f>IFERROR(VLOOKUP($B436,Invoices!$R$2:$S$412,2,FALSE),"")</f>
        <v/>
      </c>
      <c r="J436" s="18" t="str">
        <f>IFERROR(VLOOKUP($B436,Invoices!$T$2:$U$412,2,FALSE),"")</f>
        <v/>
      </c>
      <c r="K436" s="18">
        <f>IFERROR(VLOOKUP($B436,Invoices!$V$2:$W$412,2,FALSE),"")</f>
        <v>0.99</v>
      </c>
      <c r="L436" s="18" t="str">
        <f>IFERROR(VLOOKUP($B436,Invoices!$X$2:$Y$412,2,FALSE),"")</f>
        <v/>
      </c>
      <c r="M436" s="18" t="str">
        <f>IFERROR(VLOOKUP($B436,Invoices!$Z$2:$AA$412,2,FALSE),"")</f>
        <v/>
      </c>
      <c r="N436" s="18" t="str">
        <f>IFERROR(VLOOKUP($B436,Invoices!$AB$2:$AC$412,2,FALSE),"")</f>
        <v/>
      </c>
      <c r="O436" s="18" t="str">
        <f>IFERROR(VLOOKUP($B436,Invoices!$AD$2:$AE$412,2,FALSE),"")</f>
        <v/>
      </c>
      <c r="P436" s="18" t="str">
        <f>IFERROR(VLOOKUP($B436,Invoices!$AF$2:$AG$412,2,FALSE),"")</f>
        <v/>
      </c>
      <c r="Q436" s="18" t="str">
        <f>IFERROR(VLOOKUP($B436,Invoices!$AH$2:$AI$412,2,FALSE),"")</f>
        <v/>
      </c>
      <c r="R436" s="18" t="str">
        <f>IFERROR(VLOOKUP($B436,Invoices!$AJ$2:$AK$412,2,FALSE),"")</f>
        <v/>
      </c>
      <c r="S436" s="18" t="str">
        <f>IFERROR(VLOOKUP($B436,Invoices!$AL$2:$AM$412,2,FALSE),"")</f>
        <v/>
      </c>
      <c r="T436" s="18" t="str">
        <f>IFERROR(VLOOKUP($B436,Invoices!$AN$2:$AO$412,2,FALSE),"")</f>
        <v/>
      </c>
      <c r="U436" s="18" cm="1">
        <f t="array" ref="U436">IFERROR(INDEX(F436:T436, 1, MATCH(TRUE, ISNUMBER(F436:T436), 0)), "0.0")</f>
        <v>0.99</v>
      </c>
    </row>
    <row r="437" spans="1:21" ht="13" x14ac:dyDescent="0.15">
      <c r="A437" s="14" t="s">
        <v>6469</v>
      </c>
      <c r="B437" s="6" t="s">
        <v>1351</v>
      </c>
      <c r="C437" s="6" t="s">
        <v>1419</v>
      </c>
      <c r="D437" s="6" t="s">
        <v>1351</v>
      </c>
      <c r="E437" s="6" t="s">
        <v>574</v>
      </c>
      <c r="F437" s="18" t="str">
        <f>IFERROR(VLOOKUP(B437,Invoices!$L$2:$M$413,2,FALSE),"")</f>
        <v/>
      </c>
      <c r="G437" s="18" t="str">
        <f>IFERROR(VLOOKUP(B437,Invoices!$N$2:$O$412,2,FALSE),"")</f>
        <v/>
      </c>
      <c r="H437" s="18" t="str">
        <f>IFERROR(VLOOKUP($B437,Invoices!$P$2:$Q$412,2,FALSE),"")</f>
        <v/>
      </c>
      <c r="I437" s="18" t="str">
        <f>IFERROR(VLOOKUP($B437,Invoices!$R$2:$S$412,2,FALSE),"")</f>
        <v/>
      </c>
      <c r="J437" s="18">
        <f>IFERROR(VLOOKUP($B437,Invoices!$T$2:$U$412,2,FALSE),"")</f>
        <v>0.99</v>
      </c>
      <c r="K437" s="18" t="str">
        <f>IFERROR(VLOOKUP($B437,Invoices!$V$2:$W$412,2,FALSE),"")</f>
        <v/>
      </c>
      <c r="L437" s="18" t="str">
        <f>IFERROR(VLOOKUP($B437,Invoices!$X$2:$Y$412,2,FALSE),"")</f>
        <v/>
      </c>
      <c r="M437" s="18" t="str">
        <f>IFERROR(VLOOKUP($B437,Invoices!$Z$2:$AA$412,2,FALSE),"")</f>
        <v/>
      </c>
      <c r="N437" s="18" t="str">
        <f>IFERROR(VLOOKUP($B437,Invoices!$AB$2:$AC$412,2,FALSE),"")</f>
        <v/>
      </c>
      <c r="O437" s="18" t="str">
        <f>IFERROR(VLOOKUP($B437,Invoices!$AD$2:$AE$412,2,FALSE),"")</f>
        <v/>
      </c>
      <c r="P437" s="18" t="str">
        <f>IFERROR(VLOOKUP($B437,Invoices!$AF$2:$AG$412,2,FALSE),"")</f>
        <v/>
      </c>
      <c r="Q437" s="18" t="str">
        <f>IFERROR(VLOOKUP($B437,Invoices!$AH$2:$AI$412,2,FALSE),"")</f>
        <v/>
      </c>
      <c r="R437" s="18" t="str">
        <f>IFERROR(VLOOKUP($B437,Invoices!$AJ$2:$AK$412,2,FALSE),"")</f>
        <v/>
      </c>
      <c r="S437" s="18" t="str">
        <f>IFERROR(VLOOKUP($B437,Invoices!$AL$2:$AM$412,2,FALSE),"")</f>
        <v/>
      </c>
      <c r="T437" s="18" t="str">
        <f>IFERROR(VLOOKUP($B437,Invoices!$AN$2:$AO$412,2,FALSE),"")</f>
        <v/>
      </c>
      <c r="U437" s="18" cm="1">
        <f t="array" ref="U437">IFERROR(INDEX(F437:T437, 1, MATCH(TRUE, ISNUMBER(F437:T437), 0)), "0.0")</f>
        <v>0.99</v>
      </c>
    </row>
    <row r="438" spans="1:21" ht="13" x14ac:dyDescent="0.15">
      <c r="A438" s="14" t="s">
        <v>6470</v>
      </c>
      <c r="B438" s="6" t="s">
        <v>1351</v>
      </c>
      <c r="C438" s="6" t="s">
        <v>1419</v>
      </c>
      <c r="D438" s="6" t="s">
        <v>623</v>
      </c>
      <c r="E438" s="6" t="s">
        <v>574</v>
      </c>
      <c r="F438" s="18" t="str">
        <f>IFERROR(VLOOKUP(B438,Invoices!$L$2:$M$413,2,FALSE),"")</f>
        <v/>
      </c>
      <c r="G438" s="18" t="str">
        <f>IFERROR(VLOOKUP(B438,Invoices!$N$2:$O$412,2,FALSE),"")</f>
        <v/>
      </c>
      <c r="H438" s="18" t="str">
        <f>IFERROR(VLOOKUP($B438,Invoices!$P$2:$Q$412,2,FALSE),"")</f>
        <v/>
      </c>
      <c r="I438" s="18" t="str">
        <f>IFERROR(VLOOKUP($B438,Invoices!$R$2:$S$412,2,FALSE),"")</f>
        <v/>
      </c>
      <c r="J438" s="18">
        <f>IFERROR(VLOOKUP($B438,Invoices!$T$2:$U$412,2,FALSE),"")</f>
        <v>0.99</v>
      </c>
      <c r="K438" s="18" t="str">
        <f>IFERROR(VLOOKUP($B438,Invoices!$V$2:$W$412,2,FALSE),"")</f>
        <v/>
      </c>
      <c r="L438" s="18" t="str">
        <f>IFERROR(VLOOKUP($B438,Invoices!$X$2:$Y$412,2,FALSE),"")</f>
        <v/>
      </c>
      <c r="M438" s="18" t="str">
        <f>IFERROR(VLOOKUP($B438,Invoices!$Z$2:$AA$412,2,FALSE),"")</f>
        <v/>
      </c>
      <c r="N438" s="18" t="str">
        <f>IFERROR(VLOOKUP($B438,Invoices!$AB$2:$AC$412,2,FALSE),"")</f>
        <v/>
      </c>
      <c r="O438" s="18" t="str">
        <f>IFERROR(VLOOKUP($B438,Invoices!$AD$2:$AE$412,2,FALSE),"")</f>
        <v/>
      </c>
      <c r="P438" s="18" t="str">
        <f>IFERROR(VLOOKUP($B438,Invoices!$AF$2:$AG$412,2,FALSE),"")</f>
        <v/>
      </c>
      <c r="Q438" s="18" t="str">
        <f>IFERROR(VLOOKUP($B438,Invoices!$AH$2:$AI$412,2,FALSE),"")</f>
        <v/>
      </c>
      <c r="R438" s="18" t="str">
        <f>IFERROR(VLOOKUP($B438,Invoices!$AJ$2:$AK$412,2,FALSE),"")</f>
        <v/>
      </c>
      <c r="S438" s="18" t="str">
        <f>IFERROR(VLOOKUP($B438,Invoices!$AL$2:$AM$412,2,FALSE),"")</f>
        <v/>
      </c>
      <c r="T438" s="18" t="str">
        <f>IFERROR(VLOOKUP($B438,Invoices!$AN$2:$AO$412,2,FALSE),"")</f>
        <v/>
      </c>
      <c r="U438" s="18" cm="1">
        <f t="array" ref="U438">IFERROR(INDEX(F438:T438, 1, MATCH(TRUE, ISNUMBER(F438:T438), 0)), "0.0")</f>
        <v>0.99</v>
      </c>
    </row>
    <row r="439" spans="1:21" ht="13" x14ac:dyDescent="0.15">
      <c r="A439" s="14" t="s">
        <v>6471</v>
      </c>
      <c r="B439" s="6" t="s">
        <v>1420</v>
      </c>
      <c r="C439" s="6" t="s">
        <v>1421</v>
      </c>
      <c r="D439" s="6" t="s">
        <v>943</v>
      </c>
      <c r="E439" s="6" t="s">
        <v>522</v>
      </c>
      <c r="F439" s="18" t="str">
        <f>IFERROR(VLOOKUP(B439,Invoices!$L$2:$M$413,2,FALSE),"")</f>
        <v/>
      </c>
      <c r="G439" s="18" t="str">
        <f>IFERROR(VLOOKUP(B439,Invoices!$N$2:$O$412,2,FALSE),"")</f>
        <v/>
      </c>
      <c r="H439" s="18">
        <f>IFERROR(VLOOKUP($B439,Invoices!$P$2:$Q$412,2,FALSE),"")</f>
        <v>0.99</v>
      </c>
      <c r="I439" s="18" t="str">
        <f>IFERROR(VLOOKUP($B439,Invoices!$R$2:$S$412,2,FALSE),"")</f>
        <v/>
      </c>
      <c r="J439" s="18" t="str">
        <f>IFERROR(VLOOKUP($B439,Invoices!$T$2:$U$412,2,FALSE),"")</f>
        <v/>
      </c>
      <c r="K439" s="18" t="str">
        <f>IFERROR(VLOOKUP($B439,Invoices!$V$2:$W$412,2,FALSE),"")</f>
        <v/>
      </c>
      <c r="L439" s="18" t="str">
        <f>IFERROR(VLOOKUP($B439,Invoices!$X$2:$Y$412,2,FALSE),"")</f>
        <v/>
      </c>
      <c r="M439" s="18" t="str">
        <f>IFERROR(VLOOKUP($B439,Invoices!$Z$2:$AA$412,2,FALSE),"")</f>
        <v/>
      </c>
      <c r="N439" s="18" t="str">
        <f>IFERROR(VLOOKUP($B439,Invoices!$AB$2:$AC$412,2,FALSE),"")</f>
        <v/>
      </c>
      <c r="O439" s="18" t="str">
        <f>IFERROR(VLOOKUP($B439,Invoices!$AD$2:$AE$412,2,FALSE),"")</f>
        <v/>
      </c>
      <c r="P439" s="18" t="str">
        <f>IFERROR(VLOOKUP($B439,Invoices!$AF$2:$AG$412,2,FALSE),"")</f>
        <v/>
      </c>
      <c r="Q439" s="18" t="str">
        <f>IFERROR(VLOOKUP($B439,Invoices!$AH$2:$AI$412,2,FALSE),"")</f>
        <v/>
      </c>
      <c r="R439" s="18" t="str">
        <f>IFERROR(VLOOKUP($B439,Invoices!$AJ$2:$AK$412,2,FALSE),"")</f>
        <v/>
      </c>
      <c r="S439" s="18" t="str">
        <f>IFERROR(VLOOKUP($B439,Invoices!$AL$2:$AM$412,2,FALSE),"")</f>
        <v/>
      </c>
      <c r="T439" s="18" t="str">
        <f>IFERROR(VLOOKUP($B439,Invoices!$AN$2:$AO$412,2,FALSE),"")</f>
        <v/>
      </c>
      <c r="U439" s="18" cm="1">
        <f t="array" ref="U439">IFERROR(INDEX(F439:T439, 1, MATCH(TRUE, ISNUMBER(F439:T439), 0)), "0.0")</f>
        <v>0.99</v>
      </c>
    </row>
    <row r="440" spans="1:21" ht="13" x14ac:dyDescent="0.15">
      <c r="A440" s="14" t="s">
        <v>6472</v>
      </c>
      <c r="B440" s="6" t="s">
        <v>1422</v>
      </c>
      <c r="C440" s="6" t="s">
        <v>1423</v>
      </c>
      <c r="D440" s="6" t="s">
        <v>875</v>
      </c>
      <c r="E440" s="6" t="s">
        <v>875</v>
      </c>
      <c r="F440" s="18" t="str">
        <f>IFERROR(VLOOKUP(B440,Invoices!$L$2:$M$413,2,FALSE),"")</f>
        <v/>
      </c>
      <c r="G440" s="18" t="str">
        <f>IFERROR(VLOOKUP(B440,Invoices!$N$2:$O$412,2,FALSE),"")</f>
        <v/>
      </c>
      <c r="H440" s="18" t="str">
        <f>IFERROR(VLOOKUP($B440,Invoices!$P$2:$Q$412,2,FALSE),"")</f>
        <v/>
      </c>
      <c r="I440" s="18" t="str">
        <f>IFERROR(VLOOKUP($B440,Invoices!$R$2:$S$412,2,FALSE),"")</f>
        <v/>
      </c>
      <c r="J440" s="18" t="str">
        <f>IFERROR(VLOOKUP($B440,Invoices!$T$2:$U$412,2,FALSE),"")</f>
        <v/>
      </c>
      <c r="K440" s="18" t="str">
        <f>IFERROR(VLOOKUP($B440,Invoices!$V$2:$W$412,2,FALSE),"")</f>
        <v/>
      </c>
      <c r="L440" s="18" t="str">
        <f>IFERROR(VLOOKUP($B440,Invoices!$X$2:$Y$412,2,FALSE),"")</f>
        <v/>
      </c>
      <c r="M440" s="18" t="str">
        <f>IFERROR(VLOOKUP($B440,Invoices!$Z$2:$AA$412,2,FALSE),"")</f>
        <v/>
      </c>
      <c r="N440" s="18" t="str">
        <f>IFERROR(VLOOKUP($B440,Invoices!$AB$2:$AC$412,2,FALSE),"")</f>
        <v/>
      </c>
      <c r="O440" s="18" t="str">
        <f>IFERROR(VLOOKUP($B440,Invoices!$AD$2:$AE$412,2,FALSE),"")</f>
        <v/>
      </c>
      <c r="P440" s="18" t="str">
        <f>IFERROR(VLOOKUP($B440,Invoices!$AF$2:$AG$412,2,FALSE),"")</f>
        <v/>
      </c>
      <c r="Q440" s="18" t="str">
        <f>IFERROR(VLOOKUP($B440,Invoices!$AH$2:$AI$412,2,FALSE),"")</f>
        <v/>
      </c>
      <c r="R440" s="18" t="str">
        <f>IFERROR(VLOOKUP($B440,Invoices!$AJ$2:$AK$412,2,FALSE),"")</f>
        <v/>
      </c>
      <c r="S440" s="18" t="str">
        <f>IFERROR(VLOOKUP($B440,Invoices!$AL$2:$AM$412,2,FALSE),"")</f>
        <v/>
      </c>
      <c r="T440" s="18" t="str">
        <f>IFERROR(VLOOKUP($B440,Invoices!$AN$2:$AO$412,2,FALSE),"")</f>
        <v/>
      </c>
      <c r="U440" s="18" t="str" cm="1">
        <f t="array" ref="U440">IFERROR(INDEX(F440:T440, 1, MATCH(TRUE, ISNUMBER(F440:T440), 0)), "0.0")</f>
        <v>0.0</v>
      </c>
    </row>
    <row r="441" spans="1:21" ht="13" x14ac:dyDescent="0.15">
      <c r="A441" s="14" t="s">
        <v>6473</v>
      </c>
      <c r="B441" s="6" t="s">
        <v>1424</v>
      </c>
      <c r="C441" s="6" t="s">
        <v>1425</v>
      </c>
      <c r="D441" s="6" t="s">
        <v>599</v>
      </c>
      <c r="E441" s="6" t="s">
        <v>600</v>
      </c>
      <c r="F441" s="18" t="str">
        <f>IFERROR(VLOOKUP(B441,Invoices!$L$2:$M$413,2,FALSE),"")</f>
        <v/>
      </c>
      <c r="G441" s="18">
        <f>IFERROR(VLOOKUP(B441,Invoices!$N$2:$O$412,2,FALSE),"")</f>
        <v>0.99</v>
      </c>
      <c r="H441" s="18" t="str">
        <f>IFERROR(VLOOKUP($B441,Invoices!$P$2:$Q$412,2,FALSE),"")</f>
        <v/>
      </c>
      <c r="I441" s="18" t="str">
        <f>IFERROR(VLOOKUP($B441,Invoices!$R$2:$S$412,2,FALSE),"")</f>
        <v/>
      </c>
      <c r="J441" s="18">
        <f>IFERROR(VLOOKUP($B441,Invoices!$T$2:$U$412,2,FALSE),"")</f>
        <v>0.99</v>
      </c>
      <c r="K441" s="18" t="str">
        <f>IFERROR(VLOOKUP($B441,Invoices!$V$2:$W$412,2,FALSE),"")</f>
        <v/>
      </c>
      <c r="L441" s="18" t="str">
        <f>IFERROR(VLOOKUP($B441,Invoices!$X$2:$Y$412,2,FALSE),"")</f>
        <v/>
      </c>
      <c r="M441" s="18" t="str">
        <f>IFERROR(VLOOKUP($B441,Invoices!$Z$2:$AA$412,2,FALSE),"")</f>
        <v/>
      </c>
      <c r="N441" s="18" t="str">
        <f>IFERROR(VLOOKUP($B441,Invoices!$AB$2:$AC$412,2,FALSE),"")</f>
        <v/>
      </c>
      <c r="O441" s="18" t="str">
        <f>IFERROR(VLOOKUP($B441,Invoices!$AD$2:$AE$412,2,FALSE),"")</f>
        <v/>
      </c>
      <c r="P441" s="18" t="str">
        <f>IFERROR(VLOOKUP($B441,Invoices!$AF$2:$AG$412,2,FALSE),"")</f>
        <v/>
      </c>
      <c r="Q441" s="18" t="str">
        <f>IFERROR(VLOOKUP($B441,Invoices!$AH$2:$AI$412,2,FALSE),"")</f>
        <v/>
      </c>
      <c r="R441" s="18" t="str">
        <f>IFERROR(VLOOKUP($B441,Invoices!$AJ$2:$AK$412,2,FALSE),"")</f>
        <v/>
      </c>
      <c r="S441" s="18" t="str">
        <f>IFERROR(VLOOKUP($B441,Invoices!$AL$2:$AM$412,2,FALSE),"")</f>
        <v/>
      </c>
      <c r="T441" s="18" t="str">
        <f>IFERROR(VLOOKUP($B441,Invoices!$AN$2:$AO$412,2,FALSE),"")</f>
        <v/>
      </c>
      <c r="U441" s="18" cm="1">
        <f t="array" ref="U441">IFERROR(INDEX(F441:T441, 1, MATCH(TRUE, ISNUMBER(F441:T441), 0)), "0.0")</f>
        <v>0.99</v>
      </c>
    </row>
    <row r="442" spans="1:21" ht="13" x14ac:dyDescent="0.15">
      <c r="A442" s="14" t="s">
        <v>6474</v>
      </c>
      <c r="B442" s="6" t="s">
        <v>1426</v>
      </c>
      <c r="C442" s="6" t="s">
        <v>1427</v>
      </c>
      <c r="D442" s="6" t="s">
        <v>1428</v>
      </c>
      <c r="E442" s="6" t="s">
        <v>681</v>
      </c>
      <c r="F442" s="18" t="str">
        <f>IFERROR(VLOOKUP(B442,Invoices!$L$2:$M$413,2,FALSE),"")</f>
        <v/>
      </c>
      <c r="G442" s="18" t="str">
        <f>IFERROR(VLOOKUP(B442,Invoices!$N$2:$O$412,2,FALSE),"")</f>
        <v/>
      </c>
      <c r="H442" s="18" t="str">
        <f>IFERROR(VLOOKUP($B442,Invoices!$P$2:$Q$412,2,FALSE),"")</f>
        <v/>
      </c>
      <c r="I442" s="18" t="str">
        <f>IFERROR(VLOOKUP($B442,Invoices!$R$2:$S$412,2,FALSE),"")</f>
        <v/>
      </c>
      <c r="J442" s="18" t="str">
        <f>IFERROR(VLOOKUP($B442,Invoices!$T$2:$U$412,2,FALSE),"")</f>
        <v/>
      </c>
      <c r="K442" s="18" t="str">
        <f>IFERROR(VLOOKUP($B442,Invoices!$V$2:$W$412,2,FALSE),"")</f>
        <v/>
      </c>
      <c r="L442" s="18" t="str">
        <f>IFERROR(VLOOKUP($B442,Invoices!$X$2:$Y$412,2,FALSE),"")</f>
        <v/>
      </c>
      <c r="M442" s="18" t="str">
        <f>IFERROR(VLOOKUP($B442,Invoices!$Z$2:$AA$412,2,FALSE),"")</f>
        <v/>
      </c>
      <c r="N442" s="18" t="str">
        <f>IFERROR(VLOOKUP($B442,Invoices!$AB$2:$AC$412,2,FALSE),"")</f>
        <v/>
      </c>
      <c r="O442" s="18" t="str">
        <f>IFERROR(VLOOKUP($B442,Invoices!$AD$2:$AE$412,2,FALSE),"")</f>
        <v/>
      </c>
      <c r="P442" s="18" t="str">
        <f>IFERROR(VLOOKUP($B442,Invoices!$AF$2:$AG$412,2,FALSE),"")</f>
        <v/>
      </c>
      <c r="Q442" s="18" t="str">
        <f>IFERROR(VLOOKUP($B442,Invoices!$AH$2:$AI$412,2,FALSE),"")</f>
        <v/>
      </c>
      <c r="R442" s="18" t="str">
        <f>IFERROR(VLOOKUP($B442,Invoices!$AJ$2:$AK$412,2,FALSE),"")</f>
        <v/>
      </c>
      <c r="S442" s="18" t="str">
        <f>IFERROR(VLOOKUP($B442,Invoices!$AL$2:$AM$412,2,FALSE),"")</f>
        <v/>
      </c>
      <c r="T442" s="18" t="str">
        <f>IFERROR(VLOOKUP($B442,Invoices!$AN$2:$AO$412,2,FALSE),"")</f>
        <v/>
      </c>
      <c r="U442" s="18" t="str" cm="1">
        <f t="array" ref="U442">IFERROR(INDEX(F442:T442, 1, MATCH(TRUE, ISNUMBER(F442:T442), 0)), "0.0")</f>
        <v>0.0</v>
      </c>
    </row>
    <row r="443" spans="1:21" ht="13" x14ac:dyDescent="0.15">
      <c r="A443" s="14" t="s">
        <v>6475</v>
      </c>
      <c r="B443" s="6" t="s">
        <v>1426</v>
      </c>
      <c r="D443" s="6" t="s">
        <v>538</v>
      </c>
      <c r="E443" s="6" t="s">
        <v>539</v>
      </c>
      <c r="F443" s="18" t="str">
        <f>IFERROR(VLOOKUP(B443,Invoices!$L$2:$M$413,2,FALSE),"")</f>
        <v/>
      </c>
      <c r="G443" s="18" t="str">
        <f>IFERROR(VLOOKUP(B443,Invoices!$N$2:$O$412,2,FALSE),"")</f>
        <v/>
      </c>
      <c r="H443" s="18" t="str">
        <f>IFERROR(VLOOKUP($B443,Invoices!$P$2:$Q$412,2,FALSE),"")</f>
        <v/>
      </c>
      <c r="I443" s="18" t="str">
        <f>IFERROR(VLOOKUP($B443,Invoices!$R$2:$S$412,2,FALSE),"")</f>
        <v/>
      </c>
      <c r="J443" s="18" t="str">
        <f>IFERROR(VLOOKUP($B443,Invoices!$T$2:$U$412,2,FALSE),"")</f>
        <v/>
      </c>
      <c r="K443" s="18" t="str">
        <f>IFERROR(VLOOKUP($B443,Invoices!$V$2:$W$412,2,FALSE),"")</f>
        <v/>
      </c>
      <c r="L443" s="18" t="str">
        <f>IFERROR(VLOOKUP($B443,Invoices!$X$2:$Y$412,2,FALSE),"")</f>
        <v/>
      </c>
      <c r="M443" s="18" t="str">
        <f>IFERROR(VLOOKUP($B443,Invoices!$Z$2:$AA$412,2,FALSE),"")</f>
        <v/>
      </c>
      <c r="N443" s="18" t="str">
        <f>IFERROR(VLOOKUP($B443,Invoices!$AB$2:$AC$412,2,FALSE),"")</f>
        <v/>
      </c>
      <c r="O443" s="18" t="str">
        <f>IFERROR(VLOOKUP($B443,Invoices!$AD$2:$AE$412,2,FALSE),"")</f>
        <v/>
      </c>
      <c r="P443" s="18" t="str">
        <f>IFERROR(VLOOKUP($B443,Invoices!$AF$2:$AG$412,2,FALSE),"")</f>
        <v/>
      </c>
      <c r="Q443" s="18" t="str">
        <f>IFERROR(VLOOKUP($B443,Invoices!$AH$2:$AI$412,2,FALSE),"")</f>
        <v/>
      </c>
      <c r="R443" s="18" t="str">
        <f>IFERROR(VLOOKUP($B443,Invoices!$AJ$2:$AK$412,2,FALSE),"")</f>
        <v/>
      </c>
      <c r="S443" s="18" t="str">
        <f>IFERROR(VLOOKUP($B443,Invoices!$AL$2:$AM$412,2,FALSE),"")</f>
        <v/>
      </c>
      <c r="T443" s="18" t="str">
        <f>IFERROR(VLOOKUP($B443,Invoices!$AN$2:$AO$412,2,FALSE),"")</f>
        <v/>
      </c>
      <c r="U443" s="18" t="str" cm="1">
        <f t="array" ref="U443">IFERROR(INDEX(F443:T443, 1, MATCH(TRUE, ISNUMBER(F443:T443), 0)), "0.0")</f>
        <v>0.0</v>
      </c>
    </row>
    <row r="444" spans="1:21" ht="13" x14ac:dyDescent="0.15">
      <c r="A444" s="14" t="s">
        <v>6476</v>
      </c>
      <c r="B444" s="6" t="s">
        <v>1429</v>
      </c>
      <c r="C444" s="6" t="s">
        <v>1019</v>
      </c>
      <c r="D444" s="6" t="s">
        <v>1020</v>
      </c>
      <c r="E444" s="6" t="s">
        <v>1021</v>
      </c>
      <c r="F444" s="18" t="str">
        <f>IFERROR(VLOOKUP(B444,Invoices!$L$2:$M$413,2,FALSE),"")</f>
        <v/>
      </c>
      <c r="G444" s="18" t="str">
        <f>IFERROR(VLOOKUP(B444,Invoices!$N$2:$O$412,2,FALSE),"")</f>
        <v/>
      </c>
      <c r="H444" s="18" t="str">
        <f>IFERROR(VLOOKUP($B444,Invoices!$P$2:$Q$412,2,FALSE),"")</f>
        <v/>
      </c>
      <c r="I444" s="18" t="str">
        <f>IFERROR(VLOOKUP($B444,Invoices!$R$2:$S$412,2,FALSE),"")</f>
        <v/>
      </c>
      <c r="J444" s="18" t="str">
        <f>IFERROR(VLOOKUP($B444,Invoices!$T$2:$U$412,2,FALSE),"")</f>
        <v/>
      </c>
      <c r="K444" s="18" t="str">
        <f>IFERROR(VLOOKUP($B444,Invoices!$V$2:$W$412,2,FALSE),"")</f>
        <v/>
      </c>
      <c r="L444" s="18" t="str">
        <f>IFERROR(VLOOKUP($B444,Invoices!$X$2:$Y$412,2,FALSE),"")</f>
        <v/>
      </c>
      <c r="M444" s="18" t="str">
        <f>IFERROR(VLOOKUP($B444,Invoices!$Z$2:$AA$412,2,FALSE),"")</f>
        <v/>
      </c>
      <c r="N444" s="18" t="str">
        <f>IFERROR(VLOOKUP($B444,Invoices!$AB$2:$AC$412,2,FALSE),"")</f>
        <v/>
      </c>
      <c r="O444" s="18" t="str">
        <f>IFERROR(VLOOKUP($B444,Invoices!$AD$2:$AE$412,2,FALSE),"")</f>
        <v/>
      </c>
      <c r="P444" s="18" t="str">
        <f>IFERROR(VLOOKUP($B444,Invoices!$AF$2:$AG$412,2,FALSE),"")</f>
        <v/>
      </c>
      <c r="Q444" s="18" t="str">
        <f>IFERROR(VLOOKUP($B444,Invoices!$AH$2:$AI$412,2,FALSE),"")</f>
        <v/>
      </c>
      <c r="R444" s="18" t="str">
        <f>IFERROR(VLOOKUP($B444,Invoices!$AJ$2:$AK$412,2,FALSE),"")</f>
        <v/>
      </c>
      <c r="S444" s="18" t="str">
        <f>IFERROR(VLOOKUP($B444,Invoices!$AL$2:$AM$412,2,FALSE),"")</f>
        <v/>
      </c>
      <c r="T444" s="18" t="str">
        <f>IFERROR(VLOOKUP($B444,Invoices!$AN$2:$AO$412,2,FALSE),"")</f>
        <v/>
      </c>
      <c r="U444" s="18" t="str" cm="1">
        <f t="array" ref="U444">IFERROR(INDEX(F444:T444, 1, MATCH(TRUE, ISNUMBER(F444:T444), 0)), "0.0")</f>
        <v>0.0</v>
      </c>
    </row>
    <row r="445" spans="1:21" ht="13" x14ac:dyDescent="0.15">
      <c r="A445" s="14" t="s">
        <v>6477</v>
      </c>
      <c r="B445" s="6" t="s">
        <v>1430</v>
      </c>
      <c r="D445" s="6" t="s">
        <v>1431</v>
      </c>
      <c r="E445" s="6" t="s">
        <v>1432</v>
      </c>
      <c r="F445" s="18" t="str">
        <f>IFERROR(VLOOKUP(B445,Invoices!$L$2:$M$413,2,FALSE),"")</f>
        <v/>
      </c>
      <c r="G445" s="18" t="str">
        <f>IFERROR(VLOOKUP(B445,Invoices!$N$2:$O$412,2,FALSE),"")</f>
        <v/>
      </c>
      <c r="H445" s="18" t="str">
        <f>IFERROR(VLOOKUP($B445,Invoices!$P$2:$Q$412,2,FALSE),"")</f>
        <v/>
      </c>
      <c r="I445" s="18" t="str">
        <f>IFERROR(VLOOKUP($B445,Invoices!$R$2:$S$412,2,FALSE),"")</f>
        <v/>
      </c>
      <c r="J445" s="18" t="str">
        <f>IFERROR(VLOOKUP($B445,Invoices!$T$2:$U$412,2,FALSE),"")</f>
        <v/>
      </c>
      <c r="K445" s="18" t="str">
        <f>IFERROR(VLOOKUP($B445,Invoices!$V$2:$W$412,2,FALSE),"")</f>
        <v/>
      </c>
      <c r="L445" s="18" t="str">
        <f>IFERROR(VLOOKUP($B445,Invoices!$X$2:$Y$412,2,FALSE),"")</f>
        <v/>
      </c>
      <c r="M445" s="18" t="str">
        <f>IFERROR(VLOOKUP($B445,Invoices!$Z$2:$AA$412,2,FALSE),"")</f>
        <v/>
      </c>
      <c r="N445" s="18" t="str">
        <f>IFERROR(VLOOKUP($B445,Invoices!$AB$2:$AC$412,2,FALSE),"")</f>
        <v/>
      </c>
      <c r="O445" s="18" t="str">
        <f>IFERROR(VLOOKUP($B445,Invoices!$AD$2:$AE$412,2,FALSE),"")</f>
        <v/>
      </c>
      <c r="P445" s="18" t="str">
        <f>IFERROR(VLOOKUP($B445,Invoices!$AF$2:$AG$412,2,FALSE),"")</f>
        <v/>
      </c>
      <c r="Q445" s="18" t="str">
        <f>IFERROR(VLOOKUP($B445,Invoices!$AH$2:$AI$412,2,FALSE),"")</f>
        <v/>
      </c>
      <c r="R445" s="18" t="str">
        <f>IFERROR(VLOOKUP($B445,Invoices!$AJ$2:$AK$412,2,FALSE),"")</f>
        <v/>
      </c>
      <c r="S445" s="18" t="str">
        <f>IFERROR(VLOOKUP($B445,Invoices!$AL$2:$AM$412,2,FALSE),"")</f>
        <v/>
      </c>
      <c r="T445" s="18" t="str">
        <f>IFERROR(VLOOKUP($B445,Invoices!$AN$2:$AO$412,2,FALSE),"")</f>
        <v/>
      </c>
      <c r="U445" s="18" t="str" cm="1">
        <f t="array" ref="U445">IFERROR(INDEX(F445:T445, 1, MATCH(TRUE, ISNUMBER(F445:T445), 0)), "0.0")</f>
        <v>0.0</v>
      </c>
    </row>
    <row r="446" spans="1:21" ht="13" x14ac:dyDescent="0.15">
      <c r="A446" s="14" t="s">
        <v>6478</v>
      </c>
      <c r="B446" s="6" t="s">
        <v>1433</v>
      </c>
      <c r="C446" s="6" t="s">
        <v>1434</v>
      </c>
      <c r="D446" s="6" t="s">
        <v>1435</v>
      </c>
      <c r="E446" s="6" t="s">
        <v>1140</v>
      </c>
      <c r="F446" s="18" t="str">
        <f>IFERROR(VLOOKUP(B446,Invoices!$L$2:$M$413,2,FALSE),"")</f>
        <v/>
      </c>
      <c r="G446" s="18" t="str">
        <f>IFERROR(VLOOKUP(B446,Invoices!$N$2:$O$412,2,FALSE),"")</f>
        <v/>
      </c>
      <c r="H446" s="18" t="str">
        <f>IFERROR(VLOOKUP($B446,Invoices!$P$2:$Q$412,2,FALSE),"")</f>
        <v/>
      </c>
      <c r="I446" s="18">
        <f>IFERROR(VLOOKUP($B446,Invoices!$R$2:$S$412,2,FALSE),"")</f>
        <v>0.99</v>
      </c>
      <c r="J446" s="18" t="str">
        <f>IFERROR(VLOOKUP($B446,Invoices!$T$2:$U$412,2,FALSE),"")</f>
        <v/>
      </c>
      <c r="K446" s="18" t="str">
        <f>IFERROR(VLOOKUP($B446,Invoices!$V$2:$W$412,2,FALSE),"")</f>
        <v/>
      </c>
      <c r="L446" s="18" t="str">
        <f>IFERROR(VLOOKUP($B446,Invoices!$X$2:$Y$412,2,FALSE),"")</f>
        <v/>
      </c>
      <c r="M446" s="18" t="str">
        <f>IFERROR(VLOOKUP($B446,Invoices!$Z$2:$AA$412,2,FALSE),"")</f>
        <v/>
      </c>
      <c r="N446" s="18" t="str">
        <f>IFERROR(VLOOKUP($B446,Invoices!$AB$2:$AC$412,2,FALSE),"")</f>
        <v/>
      </c>
      <c r="O446" s="18" t="str">
        <f>IFERROR(VLOOKUP($B446,Invoices!$AD$2:$AE$412,2,FALSE),"")</f>
        <v/>
      </c>
      <c r="P446" s="18" t="str">
        <f>IFERROR(VLOOKUP($B446,Invoices!$AF$2:$AG$412,2,FALSE),"")</f>
        <v/>
      </c>
      <c r="Q446" s="18" t="str">
        <f>IFERROR(VLOOKUP($B446,Invoices!$AH$2:$AI$412,2,FALSE),"")</f>
        <v/>
      </c>
      <c r="R446" s="18" t="str">
        <f>IFERROR(VLOOKUP($B446,Invoices!$AJ$2:$AK$412,2,FALSE),"")</f>
        <v/>
      </c>
      <c r="S446" s="18" t="str">
        <f>IFERROR(VLOOKUP($B446,Invoices!$AL$2:$AM$412,2,FALSE),"")</f>
        <v/>
      </c>
      <c r="T446" s="18" t="str">
        <f>IFERROR(VLOOKUP($B446,Invoices!$AN$2:$AO$412,2,FALSE),"")</f>
        <v/>
      </c>
      <c r="U446" s="18" cm="1">
        <f t="array" ref="U446">IFERROR(INDEX(F446:T446, 1, MATCH(TRUE, ISNUMBER(F446:T446), 0)), "0.0")</f>
        <v>0.99</v>
      </c>
    </row>
    <row r="447" spans="1:21" ht="13" x14ac:dyDescent="0.15">
      <c r="A447" s="14" t="s">
        <v>6479</v>
      </c>
      <c r="B447" s="6" t="s">
        <v>1436</v>
      </c>
      <c r="C447" s="6" t="s">
        <v>714</v>
      </c>
      <c r="D447" s="6" t="s">
        <v>713</v>
      </c>
      <c r="E447" s="6" t="s">
        <v>714</v>
      </c>
      <c r="F447" s="18" t="str">
        <f>IFERROR(VLOOKUP(B447,Invoices!$L$2:$M$413,2,FALSE),"")</f>
        <v/>
      </c>
      <c r="G447" s="18">
        <f>IFERROR(VLOOKUP(B447,Invoices!$N$2:$O$412,2,FALSE),"")</f>
        <v>0.99</v>
      </c>
      <c r="H447" s="18" t="str">
        <f>IFERROR(VLOOKUP($B447,Invoices!$P$2:$Q$412,2,FALSE),"")</f>
        <v/>
      </c>
      <c r="I447" s="18" t="str">
        <f>IFERROR(VLOOKUP($B447,Invoices!$R$2:$S$412,2,FALSE),"")</f>
        <v/>
      </c>
      <c r="J447" s="18" t="str">
        <f>IFERROR(VLOOKUP($B447,Invoices!$T$2:$U$412,2,FALSE),"")</f>
        <v/>
      </c>
      <c r="K447" s="18" t="str">
        <f>IFERROR(VLOOKUP($B447,Invoices!$V$2:$W$412,2,FALSE),"")</f>
        <v/>
      </c>
      <c r="L447" s="18" t="str">
        <f>IFERROR(VLOOKUP($B447,Invoices!$X$2:$Y$412,2,FALSE),"")</f>
        <v/>
      </c>
      <c r="M447" s="18" t="str">
        <f>IFERROR(VLOOKUP($B447,Invoices!$Z$2:$AA$412,2,FALSE),"")</f>
        <v/>
      </c>
      <c r="N447" s="18" t="str">
        <f>IFERROR(VLOOKUP($B447,Invoices!$AB$2:$AC$412,2,FALSE),"")</f>
        <v/>
      </c>
      <c r="O447" s="18" t="str">
        <f>IFERROR(VLOOKUP($B447,Invoices!$AD$2:$AE$412,2,FALSE),"")</f>
        <v/>
      </c>
      <c r="P447" s="18" t="str">
        <f>IFERROR(VLOOKUP($B447,Invoices!$AF$2:$AG$412,2,FALSE),"")</f>
        <v/>
      </c>
      <c r="Q447" s="18" t="str">
        <f>IFERROR(VLOOKUP($B447,Invoices!$AH$2:$AI$412,2,FALSE),"")</f>
        <v/>
      </c>
      <c r="R447" s="18" t="str">
        <f>IFERROR(VLOOKUP($B447,Invoices!$AJ$2:$AK$412,2,FALSE),"")</f>
        <v/>
      </c>
      <c r="S447" s="18" t="str">
        <f>IFERROR(VLOOKUP($B447,Invoices!$AL$2:$AM$412,2,FALSE),"")</f>
        <v/>
      </c>
      <c r="T447" s="18" t="str">
        <f>IFERROR(VLOOKUP($B447,Invoices!$AN$2:$AO$412,2,FALSE),"")</f>
        <v/>
      </c>
      <c r="U447" s="18" cm="1">
        <f t="array" ref="U447">IFERROR(INDEX(F447:T447, 1, MATCH(TRUE, ISNUMBER(F447:T447), 0)), "0.0")</f>
        <v>0.99</v>
      </c>
    </row>
    <row r="448" spans="1:21" ht="13" x14ac:dyDescent="0.15">
      <c r="A448" s="14" t="s">
        <v>6480</v>
      </c>
      <c r="B448" s="6" t="s">
        <v>1437</v>
      </c>
      <c r="C448" s="6" t="s">
        <v>1438</v>
      </c>
      <c r="D448" s="6" t="s">
        <v>958</v>
      </c>
      <c r="E448" s="6" t="s">
        <v>959</v>
      </c>
      <c r="F448" s="18" t="str">
        <f>IFERROR(VLOOKUP(B448,Invoices!$L$2:$M$413,2,FALSE),"")</f>
        <v/>
      </c>
      <c r="G448" s="18" t="str">
        <f>IFERROR(VLOOKUP(B448,Invoices!$N$2:$O$412,2,FALSE),"")</f>
        <v/>
      </c>
      <c r="H448" s="18" t="str">
        <f>IFERROR(VLOOKUP($B448,Invoices!$P$2:$Q$412,2,FALSE),"")</f>
        <v/>
      </c>
      <c r="I448" s="18" t="str">
        <f>IFERROR(VLOOKUP($B448,Invoices!$R$2:$S$412,2,FALSE),"")</f>
        <v/>
      </c>
      <c r="J448" s="18" t="str">
        <f>IFERROR(VLOOKUP($B448,Invoices!$T$2:$U$412,2,FALSE),"")</f>
        <v/>
      </c>
      <c r="K448" s="18" t="str">
        <f>IFERROR(VLOOKUP($B448,Invoices!$V$2:$W$412,2,FALSE),"")</f>
        <v/>
      </c>
      <c r="L448" s="18" t="str">
        <f>IFERROR(VLOOKUP($B448,Invoices!$X$2:$Y$412,2,FALSE),"")</f>
        <v/>
      </c>
      <c r="M448" s="18">
        <f>IFERROR(VLOOKUP($B448,Invoices!$Z$2:$AA$412,2,FALSE),"")</f>
        <v>0.99</v>
      </c>
      <c r="N448" s="18" t="str">
        <f>IFERROR(VLOOKUP($B448,Invoices!$AB$2:$AC$412,2,FALSE),"")</f>
        <v/>
      </c>
      <c r="O448" s="18" t="str">
        <f>IFERROR(VLOOKUP($B448,Invoices!$AD$2:$AE$412,2,FALSE),"")</f>
        <v/>
      </c>
      <c r="P448" s="18" t="str">
        <f>IFERROR(VLOOKUP($B448,Invoices!$AF$2:$AG$412,2,FALSE),"")</f>
        <v/>
      </c>
      <c r="Q448" s="18" t="str">
        <f>IFERROR(VLOOKUP($B448,Invoices!$AH$2:$AI$412,2,FALSE),"")</f>
        <v/>
      </c>
      <c r="R448" s="18" t="str">
        <f>IFERROR(VLOOKUP($B448,Invoices!$AJ$2:$AK$412,2,FALSE),"")</f>
        <v/>
      </c>
      <c r="S448" s="18" t="str">
        <f>IFERROR(VLOOKUP($B448,Invoices!$AL$2:$AM$412,2,FALSE),"")</f>
        <v/>
      </c>
      <c r="T448" s="18" t="str">
        <f>IFERROR(VLOOKUP($B448,Invoices!$AN$2:$AO$412,2,FALSE),"")</f>
        <v/>
      </c>
      <c r="U448" s="18" cm="1">
        <f t="array" ref="U448">IFERROR(INDEX(F448:T448, 1, MATCH(TRUE, ISNUMBER(F448:T448), 0)), "0.0")</f>
        <v>0.99</v>
      </c>
    </row>
    <row r="449" spans="1:21" ht="13" x14ac:dyDescent="0.15">
      <c r="A449" s="14" t="s">
        <v>6481</v>
      </c>
      <c r="B449" s="6" t="s">
        <v>1439</v>
      </c>
      <c r="C449" s="6" t="s">
        <v>1223</v>
      </c>
      <c r="D449" s="6" t="s">
        <v>977</v>
      </c>
      <c r="E449" s="6" t="s">
        <v>976</v>
      </c>
      <c r="F449" s="18" t="str">
        <f>IFERROR(VLOOKUP(B449,Invoices!$L$2:$M$413,2,FALSE),"")</f>
        <v/>
      </c>
      <c r="G449" s="18" t="str">
        <f>IFERROR(VLOOKUP(B449,Invoices!$N$2:$O$412,2,FALSE),"")</f>
        <v/>
      </c>
      <c r="H449" s="18" t="str">
        <f>IFERROR(VLOOKUP($B449,Invoices!$P$2:$Q$412,2,FALSE),"")</f>
        <v/>
      </c>
      <c r="I449" s="18" t="str">
        <f>IFERROR(VLOOKUP($B449,Invoices!$R$2:$S$412,2,FALSE),"")</f>
        <v/>
      </c>
      <c r="J449" s="18" t="str">
        <f>IFERROR(VLOOKUP($B449,Invoices!$T$2:$U$412,2,FALSE),"")</f>
        <v/>
      </c>
      <c r="K449" s="18">
        <f>IFERROR(VLOOKUP($B449,Invoices!$V$2:$W$412,2,FALSE),"")</f>
        <v>0.99</v>
      </c>
      <c r="L449" s="18" t="str">
        <f>IFERROR(VLOOKUP($B449,Invoices!$X$2:$Y$412,2,FALSE),"")</f>
        <v/>
      </c>
      <c r="M449" s="18" t="str">
        <f>IFERROR(VLOOKUP($B449,Invoices!$Z$2:$AA$412,2,FALSE),"")</f>
        <v/>
      </c>
      <c r="N449" s="18" t="str">
        <f>IFERROR(VLOOKUP($B449,Invoices!$AB$2:$AC$412,2,FALSE),"")</f>
        <v/>
      </c>
      <c r="O449" s="18" t="str">
        <f>IFERROR(VLOOKUP($B449,Invoices!$AD$2:$AE$412,2,FALSE),"")</f>
        <v/>
      </c>
      <c r="P449" s="18" t="str">
        <f>IFERROR(VLOOKUP($B449,Invoices!$AF$2:$AG$412,2,FALSE),"")</f>
        <v/>
      </c>
      <c r="Q449" s="18" t="str">
        <f>IFERROR(VLOOKUP($B449,Invoices!$AH$2:$AI$412,2,FALSE),"")</f>
        <v/>
      </c>
      <c r="R449" s="18" t="str">
        <f>IFERROR(VLOOKUP($B449,Invoices!$AJ$2:$AK$412,2,FALSE),"")</f>
        <v/>
      </c>
      <c r="S449" s="18" t="str">
        <f>IFERROR(VLOOKUP($B449,Invoices!$AL$2:$AM$412,2,FALSE),"")</f>
        <v/>
      </c>
      <c r="T449" s="18" t="str">
        <f>IFERROR(VLOOKUP($B449,Invoices!$AN$2:$AO$412,2,FALSE),"")</f>
        <v/>
      </c>
      <c r="U449" s="18" cm="1">
        <f t="array" ref="U449">IFERROR(INDEX(F449:T449, 1, MATCH(TRUE, ISNUMBER(F449:T449), 0)), "0.0")</f>
        <v>0.99</v>
      </c>
    </row>
    <row r="450" spans="1:21" ht="13" x14ac:dyDescent="0.15">
      <c r="A450" s="14" t="s">
        <v>6482</v>
      </c>
      <c r="B450" s="6" t="s">
        <v>1439</v>
      </c>
      <c r="C450" s="6" t="s">
        <v>1223</v>
      </c>
      <c r="D450" s="6" t="s">
        <v>1440</v>
      </c>
      <c r="E450" s="6" t="s">
        <v>976</v>
      </c>
      <c r="F450" s="18" t="str">
        <f>IFERROR(VLOOKUP(B450,Invoices!$L$2:$M$413,2,FALSE),"")</f>
        <v/>
      </c>
      <c r="G450" s="18" t="str">
        <f>IFERROR(VLOOKUP(B450,Invoices!$N$2:$O$412,2,FALSE),"")</f>
        <v/>
      </c>
      <c r="H450" s="18" t="str">
        <f>IFERROR(VLOOKUP($B450,Invoices!$P$2:$Q$412,2,FALSE),"")</f>
        <v/>
      </c>
      <c r="I450" s="18" t="str">
        <f>IFERROR(VLOOKUP($B450,Invoices!$R$2:$S$412,2,FALSE),"")</f>
        <v/>
      </c>
      <c r="J450" s="18" t="str">
        <f>IFERROR(VLOOKUP($B450,Invoices!$T$2:$U$412,2,FALSE),"")</f>
        <v/>
      </c>
      <c r="K450" s="18">
        <f>IFERROR(VLOOKUP($B450,Invoices!$V$2:$W$412,2,FALSE),"")</f>
        <v>0.99</v>
      </c>
      <c r="L450" s="18" t="str">
        <f>IFERROR(VLOOKUP($B450,Invoices!$X$2:$Y$412,2,FALSE),"")</f>
        <v/>
      </c>
      <c r="M450" s="18" t="str">
        <f>IFERROR(VLOOKUP($B450,Invoices!$Z$2:$AA$412,2,FALSE),"")</f>
        <v/>
      </c>
      <c r="N450" s="18" t="str">
        <f>IFERROR(VLOOKUP($B450,Invoices!$AB$2:$AC$412,2,FALSE),"")</f>
        <v/>
      </c>
      <c r="O450" s="18" t="str">
        <f>IFERROR(VLOOKUP($B450,Invoices!$AD$2:$AE$412,2,FALSE),"")</f>
        <v/>
      </c>
      <c r="P450" s="18" t="str">
        <f>IFERROR(VLOOKUP($B450,Invoices!$AF$2:$AG$412,2,FALSE),"")</f>
        <v/>
      </c>
      <c r="Q450" s="18" t="str">
        <f>IFERROR(VLOOKUP($B450,Invoices!$AH$2:$AI$412,2,FALSE),"")</f>
        <v/>
      </c>
      <c r="R450" s="18" t="str">
        <f>IFERROR(VLOOKUP($B450,Invoices!$AJ$2:$AK$412,2,FALSE),"")</f>
        <v/>
      </c>
      <c r="S450" s="18" t="str">
        <f>IFERROR(VLOOKUP($B450,Invoices!$AL$2:$AM$412,2,FALSE),"")</f>
        <v/>
      </c>
      <c r="T450" s="18" t="str">
        <f>IFERROR(VLOOKUP($B450,Invoices!$AN$2:$AO$412,2,FALSE),"")</f>
        <v/>
      </c>
      <c r="U450" s="18" cm="1">
        <f t="array" ref="U450">IFERROR(INDEX(F450:T450, 1, MATCH(TRUE, ISNUMBER(F450:T450), 0)), "0.0")</f>
        <v>0.99</v>
      </c>
    </row>
    <row r="451" spans="1:21" ht="13" x14ac:dyDescent="0.15">
      <c r="A451" s="14" t="s">
        <v>6483</v>
      </c>
      <c r="B451" s="6" t="s">
        <v>1441</v>
      </c>
      <c r="D451" s="6" t="s">
        <v>666</v>
      </c>
      <c r="E451" s="6" t="s">
        <v>667</v>
      </c>
      <c r="F451" s="18" t="str">
        <f>IFERROR(VLOOKUP(B451,Invoices!$L$2:$M$413,2,FALSE),"")</f>
        <v/>
      </c>
      <c r="G451" s="18" t="str">
        <f>IFERROR(VLOOKUP(B451,Invoices!$N$2:$O$412,2,FALSE),"")</f>
        <v/>
      </c>
      <c r="H451" s="18" t="str">
        <f>IFERROR(VLOOKUP($B451,Invoices!$P$2:$Q$412,2,FALSE),"")</f>
        <v/>
      </c>
      <c r="I451" s="18" t="str">
        <f>IFERROR(VLOOKUP($B451,Invoices!$R$2:$S$412,2,FALSE),"")</f>
        <v/>
      </c>
      <c r="J451" s="18" t="str">
        <f>IFERROR(VLOOKUP($B451,Invoices!$T$2:$U$412,2,FALSE),"")</f>
        <v/>
      </c>
      <c r="K451" s="18" t="str">
        <f>IFERROR(VLOOKUP($B451,Invoices!$V$2:$W$412,2,FALSE),"")</f>
        <v/>
      </c>
      <c r="L451" s="18" t="str">
        <f>IFERROR(VLOOKUP($B451,Invoices!$X$2:$Y$412,2,FALSE),"")</f>
        <v/>
      </c>
      <c r="M451" s="18" t="str">
        <f>IFERROR(VLOOKUP($B451,Invoices!$Z$2:$AA$412,2,FALSE),"")</f>
        <v/>
      </c>
      <c r="N451" s="18" t="str">
        <f>IFERROR(VLOOKUP($B451,Invoices!$AB$2:$AC$412,2,FALSE),"")</f>
        <v/>
      </c>
      <c r="O451" s="18" t="str">
        <f>IFERROR(VLOOKUP($B451,Invoices!$AD$2:$AE$412,2,FALSE),"")</f>
        <v/>
      </c>
      <c r="P451" s="18" t="str">
        <f>IFERROR(VLOOKUP($B451,Invoices!$AF$2:$AG$412,2,FALSE),"")</f>
        <v/>
      </c>
      <c r="Q451" s="18" t="str">
        <f>IFERROR(VLOOKUP($B451,Invoices!$AH$2:$AI$412,2,FALSE),"")</f>
        <v/>
      </c>
      <c r="R451" s="18" t="str">
        <f>IFERROR(VLOOKUP($B451,Invoices!$AJ$2:$AK$412,2,FALSE),"")</f>
        <v/>
      </c>
      <c r="S451" s="18" t="str">
        <f>IFERROR(VLOOKUP($B451,Invoices!$AL$2:$AM$412,2,FALSE),"")</f>
        <v/>
      </c>
      <c r="T451" s="18" t="str">
        <f>IFERROR(VLOOKUP($B451,Invoices!$AN$2:$AO$412,2,FALSE),"")</f>
        <v/>
      </c>
      <c r="U451" s="18" t="str" cm="1">
        <f t="array" ref="U451">IFERROR(INDEX(F451:T451, 1, MATCH(TRUE, ISNUMBER(F451:T451), 0)), "0.0")</f>
        <v>0.0</v>
      </c>
    </row>
    <row r="452" spans="1:21" ht="13" x14ac:dyDescent="0.15">
      <c r="A452" s="14" t="s">
        <v>6484</v>
      </c>
      <c r="B452" s="6" t="s">
        <v>1442</v>
      </c>
      <c r="D452" s="6" t="s">
        <v>1443</v>
      </c>
      <c r="E452" s="6" t="s">
        <v>574</v>
      </c>
      <c r="F452" s="18" t="str">
        <f>IFERROR(VLOOKUP(B452,Invoices!$L$2:$M$413,2,FALSE),"")</f>
        <v/>
      </c>
      <c r="G452" s="18" t="str">
        <f>IFERROR(VLOOKUP(B452,Invoices!$N$2:$O$412,2,FALSE),"")</f>
        <v/>
      </c>
      <c r="H452" s="18" t="str">
        <f>IFERROR(VLOOKUP($B452,Invoices!$P$2:$Q$412,2,FALSE),"")</f>
        <v/>
      </c>
      <c r="I452" s="18" t="str">
        <f>IFERROR(VLOOKUP($B452,Invoices!$R$2:$S$412,2,FALSE),"")</f>
        <v/>
      </c>
      <c r="J452" s="18">
        <f>IFERROR(VLOOKUP($B452,Invoices!$T$2:$U$412,2,FALSE),"")</f>
        <v>0.99</v>
      </c>
      <c r="K452" s="18" t="str">
        <f>IFERROR(VLOOKUP($B452,Invoices!$V$2:$W$412,2,FALSE),"")</f>
        <v/>
      </c>
      <c r="L452" s="18" t="str">
        <f>IFERROR(VLOOKUP($B452,Invoices!$X$2:$Y$412,2,FALSE),"")</f>
        <v/>
      </c>
      <c r="M452" s="18" t="str">
        <f>IFERROR(VLOOKUP($B452,Invoices!$Z$2:$AA$412,2,FALSE),"")</f>
        <v/>
      </c>
      <c r="N452" s="18" t="str">
        <f>IFERROR(VLOOKUP($B452,Invoices!$AB$2:$AC$412,2,FALSE),"")</f>
        <v/>
      </c>
      <c r="O452" s="18" t="str">
        <f>IFERROR(VLOOKUP($B452,Invoices!$AD$2:$AE$412,2,FALSE),"")</f>
        <v/>
      </c>
      <c r="P452" s="18" t="str">
        <f>IFERROR(VLOOKUP($B452,Invoices!$AF$2:$AG$412,2,FALSE),"")</f>
        <v/>
      </c>
      <c r="Q452" s="18" t="str">
        <f>IFERROR(VLOOKUP($B452,Invoices!$AH$2:$AI$412,2,FALSE),"")</f>
        <v/>
      </c>
      <c r="R452" s="18" t="str">
        <f>IFERROR(VLOOKUP($B452,Invoices!$AJ$2:$AK$412,2,FALSE),"")</f>
        <v/>
      </c>
      <c r="S452" s="18" t="str">
        <f>IFERROR(VLOOKUP($B452,Invoices!$AL$2:$AM$412,2,FALSE),"")</f>
        <v/>
      </c>
      <c r="T452" s="18" t="str">
        <f>IFERROR(VLOOKUP($B452,Invoices!$AN$2:$AO$412,2,FALSE),"")</f>
        <v/>
      </c>
      <c r="U452" s="18" cm="1">
        <f t="array" ref="U452">IFERROR(INDEX(F452:T452, 1, MATCH(TRUE, ISNUMBER(F452:T452), 0)), "0.0")</f>
        <v>0.99</v>
      </c>
    </row>
    <row r="453" spans="1:21" ht="13" x14ac:dyDescent="0.15">
      <c r="A453" s="14" t="s">
        <v>6485</v>
      </c>
      <c r="B453" s="6" t="s">
        <v>1444</v>
      </c>
      <c r="C453" s="6" t="s">
        <v>1445</v>
      </c>
      <c r="D453" s="6" t="s">
        <v>1446</v>
      </c>
      <c r="E453" s="6" t="s">
        <v>810</v>
      </c>
      <c r="F453" s="18" t="str">
        <f>IFERROR(VLOOKUP(B453,Invoices!$L$2:$M$413,2,FALSE),"")</f>
        <v/>
      </c>
      <c r="G453" s="18" t="str">
        <f>IFERROR(VLOOKUP(B453,Invoices!$N$2:$O$412,2,FALSE),"")</f>
        <v/>
      </c>
      <c r="H453" s="18" t="str">
        <f>IFERROR(VLOOKUP($B453,Invoices!$P$2:$Q$412,2,FALSE),"")</f>
        <v/>
      </c>
      <c r="I453" s="18" t="str">
        <f>IFERROR(VLOOKUP($B453,Invoices!$R$2:$S$412,2,FALSE),"")</f>
        <v/>
      </c>
      <c r="J453" s="18" t="str">
        <f>IFERROR(VLOOKUP($B453,Invoices!$T$2:$U$412,2,FALSE),"")</f>
        <v/>
      </c>
      <c r="K453" s="18" t="str">
        <f>IFERROR(VLOOKUP($B453,Invoices!$V$2:$W$412,2,FALSE),"")</f>
        <v/>
      </c>
      <c r="L453" s="18" t="str">
        <f>IFERROR(VLOOKUP($B453,Invoices!$X$2:$Y$412,2,FALSE),"")</f>
        <v/>
      </c>
      <c r="M453" s="18" t="str">
        <f>IFERROR(VLOOKUP($B453,Invoices!$Z$2:$AA$412,2,FALSE),"")</f>
        <v/>
      </c>
      <c r="N453" s="18" t="str">
        <f>IFERROR(VLOOKUP($B453,Invoices!$AB$2:$AC$412,2,FALSE),"")</f>
        <v/>
      </c>
      <c r="O453" s="18" t="str">
        <f>IFERROR(VLOOKUP($B453,Invoices!$AD$2:$AE$412,2,FALSE),"")</f>
        <v/>
      </c>
      <c r="P453" s="18" t="str">
        <f>IFERROR(VLOOKUP($B453,Invoices!$AF$2:$AG$412,2,FALSE),"")</f>
        <v/>
      </c>
      <c r="Q453" s="18" t="str">
        <f>IFERROR(VLOOKUP($B453,Invoices!$AH$2:$AI$412,2,FALSE),"")</f>
        <v/>
      </c>
      <c r="R453" s="18" t="str">
        <f>IFERROR(VLOOKUP($B453,Invoices!$AJ$2:$AK$412,2,FALSE),"")</f>
        <v/>
      </c>
      <c r="S453" s="18" t="str">
        <f>IFERROR(VLOOKUP($B453,Invoices!$AL$2:$AM$412,2,FALSE),"")</f>
        <v/>
      </c>
      <c r="T453" s="18" t="str">
        <f>IFERROR(VLOOKUP($B453,Invoices!$AN$2:$AO$412,2,FALSE),"")</f>
        <v/>
      </c>
      <c r="U453" s="18" t="str" cm="1">
        <f t="array" ref="U453">IFERROR(INDEX(F453:T453, 1, MATCH(TRUE, ISNUMBER(F453:T453), 0)), "0.0")</f>
        <v>0.0</v>
      </c>
    </row>
    <row r="454" spans="1:21" ht="13" x14ac:dyDescent="0.15">
      <c r="A454" s="14" t="s">
        <v>6486</v>
      </c>
      <c r="B454" s="6" t="s">
        <v>1447</v>
      </c>
      <c r="D454" s="6" t="s">
        <v>538</v>
      </c>
      <c r="E454" s="6" t="s">
        <v>539</v>
      </c>
      <c r="F454" s="18" t="str">
        <f>IFERROR(VLOOKUP(B454,Invoices!$L$2:$M$413,2,FALSE),"")</f>
        <v/>
      </c>
      <c r="G454" s="18" t="str">
        <f>IFERROR(VLOOKUP(B454,Invoices!$N$2:$O$412,2,FALSE),"")</f>
        <v/>
      </c>
      <c r="H454" s="18">
        <f>IFERROR(VLOOKUP($B454,Invoices!$P$2:$Q$412,2,FALSE),"")</f>
        <v>0.99</v>
      </c>
      <c r="I454" s="18" t="str">
        <f>IFERROR(VLOOKUP($B454,Invoices!$R$2:$S$412,2,FALSE),"")</f>
        <v/>
      </c>
      <c r="J454" s="18" t="str">
        <f>IFERROR(VLOOKUP($B454,Invoices!$T$2:$U$412,2,FALSE),"")</f>
        <v/>
      </c>
      <c r="K454" s="18" t="str">
        <f>IFERROR(VLOOKUP($B454,Invoices!$V$2:$W$412,2,FALSE),"")</f>
        <v/>
      </c>
      <c r="L454" s="18" t="str">
        <f>IFERROR(VLOOKUP($B454,Invoices!$X$2:$Y$412,2,FALSE),"")</f>
        <v/>
      </c>
      <c r="M454" s="18" t="str">
        <f>IFERROR(VLOOKUP($B454,Invoices!$Z$2:$AA$412,2,FALSE),"")</f>
        <v/>
      </c>
      <c r="N454" s="18" t="str">
        <f>IFERROR(VLOOKUP($B454,Invoices!$AB$2:$AC$412,2,FALSE),"")</f>
        <v/>
      </c>
      <c r="O454" s="18" t="str">
        <f>IFERROR(VLOOKUP($B454,Invoices!$AD$2:$AE$412,2,FALSE),"")</f>
        <v/>
      </c>
      <c r="P454" s="18" t="str">
        <f>IFERROR(VLOOKUP($B454,Invoices!$AF$2:$AG$412,2,FALSE),"")</f>
        <v/>
      </c>
      <c r="Q454" s="18" t="str">
        <f>IFERROR(VLOOKUP($B454,Invoices!$AH$2:$AI$412,2,FALSE),"")</f>
        <v/>
      </c>
      <c r="R454" s="18" t="str">
        <f>IFERROR(VLOOKUP($B454,Invoices!$AJ$2:$AK$412,2,FALSE),"")</f>
        <v/>
      </c>
      <c r="S454" s="18" t="str">
        <f>IFERROR(VLOOKUP($B454,Invoices!$AL$2:$AM$412,2,FALSE),"")</f>
        <v/>
      </c>
      <c r="T454" s="18" t="str">
        <f>IFERROR(VLOOKUP($B454,Invoices!$AN$2:$AO$412,2,FALSE),"")</f>
        <v/>
      </c>
      <c r="U454" s="18" cm="1">
        <f t="array" ref="U454">IFERROR(INDEX(F454:T454, 1, MATCH(TRUE, ISNUMBER(F454:T454), 0)), "0.0")</f>
        <v>0.99</v>
      </c>
    </row>
    <row r="455" spans="1:21" ht="13" x14ac:dyDescent="0.15">
      <c r="A455" s="14" t="s">
        <v>6487</v>
      </c>
      <c r="B455" s="6" t="s">
        <v>1448</v>
      </c>
      <c r="C455" s="6" t="s">
        <v>1449</v>
      </c>
      <c r="D455" s="6" t="s">
        <v>570</v>
      </c>
      <c r="E455" s="6" t="s">
        <v>570</v>
      </c>
      <c r="F455" s="18" t="str">
        <f>IFERROR(VLOOKUP(B455,Invoices!$L$2:$M$413,2,FALSE),"")</f>
        <v/>
      </c>
      <c r="G455" s="18" t="str">
        <f>IFERROR(VLOOKUP(B455,Invoices!$N$2:$O$412,2,FALSE),"")</f>
        <v/>
      </c>
      <c r="H455" s="18" t="str">
        <f>IFERROR(VLOOKUP($B455,Invoices!$P$2:$Q$412,2,FALSE),"")</f>
        <v/>
      </c>
      <c r="I455" s="18" t="str">
        <f>IFERROR(VLOOKUP($B455,Invoices!$R$2:$S$412,2,FALSE),"")</f>
        <v/>
      </c>
      <c r="J455" s="18" t="str">
        <f>IFERROR(VLOOKUP($B455,Invoices!$T$2:$U$412,2,FALSE),"")</f>
        <v/>
      </c>
      <c r="K455" s="18" t="str">
        <f>IFERROR(VLOOKUP($B455,Invoices!$V$2:$W$412,2,FALSE),"")</f>
        <v/>
      </c>
      <c r="L455" s="18" t="str">
        <f>IFERROR(VLOOKUP($B455,Invoices!$X$2:$Y$412,2,FALSE),"")</f>
        <v/>
      </c>
      <c r="M455" s="18" t="str">
        <f>IFERROR(VLOOKUP($B455,Invoices!$Z$2:$AA$412,2,FALSE),"")</f>
        <v/>
      </c>
      <c r="N455" s="18" t="str">
        <f>IFERROR(VLOOKUP($B455,Invoices!$AB$2:$AC$412,2,FALSE),"")</f>
        <v/>
      </c>
      <c r="O455" s="18" t="str">
        <f>IFERROR(VLOOKUP($B455,Invoices!$AD$2:$AE$412,2,FALSE),"")</f>
        <v/>
      </c>
      <c r="P455" s="18" t="str">
        <f>IFERROR(VLOOKUP($B455,Invoices!$AF$2:$AG$412,2,FALSE),"")</f>
        <v/>
      </c>
      <c r="Q455" s="18" t="str">
        <f>IFERROR(VLOOKUP($B455,Invoices!$AH$2:$AI$412,2,FALSE),"")</f>
        <v/>
      </c>
      <c r="R455" s="18" t="str">
        <f>IFERROR(VLOOKUP($B455,Invoices!$AJ$2:$AK$412,2,FALSE),"")</f>
        <v/>
      </c>
      <c r="S455" s="18" t="str">
        <f>IFERROR(VLOOKUP($B455,Invoices!$AL$2:$AM$412,2,FALSE),"")</f>
        <v/>
      </c>
      <c r="T455" s="18" t="str">
        <f>IFERROR(VLOOKUP($B455,Invoices!$AN$2:$AO$412,2,FALSE),"")</f>
        <v/>
      </c>
      <c r="U455" s="18" t="str" cm="1">
        <f t="array" ref="U455">IFERROR(INDEX(F455:T455, 1, MATCH(TRUE, ISNUMBER(F455:T455), 0)), "0.0")</f>
        <v>0.0</v>
      </c>
    </row>
    <row r="456" spans="1:21" ht="13" x14ac:dyDescent="0.15">
      <c r="A456" s="14" t="s">
        <v>6488</v>
      </c>
      <c r="B456" s="6" t="s">
        <v>1450</v>
      </c>
      <c r="D456" s="6" t="s">
        <v>818</v>
      </c>
      <c r="E456" s="6" t="s">
        <v>819</v>
      </c>
      <c r="F456" s="18" t="str">
        <f>IFERROR(VLOOKUP(B456,Invoices!$L$2:$M$413,2,FALSE),"")</f>
        <v/>
      </c>
      <c r="G456" s="18" t="str">
        <f>IFERROR(VLOOKUP(B456,Invoices!$N$2:$O$412,2,FALSE),"")</f>
        <v/>
      </c>
      <c r="H456" s="18" t="str">
        <f>IFERROR(VLOOKUP($B456,Invoices!$P$2:$Q$412,2,FALSE),"")</f>
        <v/>
      </c>
      <c r="I456" s="18" t="str">
        <f>IFERROR(VLOOKUP($B456,Invoices!$R$2:$S$412,2,FALSE),"")</f>
        <v/>
      </c>
      <c r="J456" s="18" t="str">
        <f>IFERROR(VLOOKUP($B456,Invoices!$T$2:$U$412,2,FALSE),"")</f>
        <v/>
      </c>
      <c r="K456" s="18" t="str">
        <f>IFERROR(VLOOKUP($B456,Invoices!$V$2:$W$412,2,FALSE),"")</f>
        <v/>
      </c>
      <c r="L456" s="18" t="str">
        <f>IFERROR(VLOOKUP($B456,Invoices!$X$2:$Y$412,2,FALSE),"")</f>
        <v/>
      </c>
      <c r="M456" s="18" t="str">
        <f>IFERROR(VLOOKUP($B456,Invoices!$Z$2:$AA$412,2,FALSE),"")</f>
        <v/>
      </c>
      <c r="N456" s="18" t="str">
        <f>IFERROR(VLOOKUP($B456,Invoices!$AB$2:$AC$412,2,FALSE),"")</f>
        <v/>
      </c>
      <c r="O456" s="18" t="str">
        <f>IFERROR(VLOOKUP($B456,Invoices!$AD$2:$AE$412,2,FALSE),"")</f>
        <v/>
      </c>
      <c r="P456" s="18" t="str">
        <f>IFERROR(VLOOKUP($B456,Invoices!$AF$2:$AG$412,2,FALSE),"")</f>
        <v/>
      </c>
      <c r="Q456" s="18" t="str">
        <f>IFERROR(VLOOKUP($B456,Invoices!$AH$2:$AI$412,2,FALSE),"")</f>
        <v/>
      </c>
      <c r="R456" s="18" t="str">
        <f>IFERROR(VLOOKUP($B456,Invoices!$AJ$2:$AK$412,2,FALSE),"")</f>
        <v/>
      </c>
      <c r="S456" s="18" t="str">
        <f>IFERROR(VLOOKUP($B456,Invoices!$AL$2:$AM$412,2,FALSE),"")</f>
        <v/>
      </c>
      <c r="T456" s="18" t="str">
        <f>IFERROR(VLOOKUP($B456,Invoices!$AN$2:$AO$412,2,FALSE),"")</f>
        <v/>
      </c>
      <c r="U456" s="18" t="str" cm="1">
        <f t="array" ref="U456">IFERROR(INDEX(F456:T456, 1, MATCH(TRUE, ISNUMBER(F456:T456), 0)), "0.0")</f>
        <v>0.0</v>
      </c>
    </row>
    <row r="457" spans="1:21" ht="13" x14ac:dyDescent="0.15">
      <c r="A457" s="14" t="s">
        <v>6489</v>
      </c>
      <c r="B457" s="6" t="s">
        <v>1451</v>
      </c>
      <c r="D457" s="6" t="s">
        <v>1174</v>
      </c>
      <c r="E457" s="6" t="s">
        <v>570</v>
      </c>
      <c r="F457" s="18" t="str">
        <f>IFERROR(VLOOKUP(B457,Invoices!$L$2:$M$413,2,FALSE),"")</f>
        <v/>
      </c>
      <c r="G457" s="18" t="str">
        <f>IFERROR(VLOOKUP(B457,Invoices!$N$2:$O$412,2,FALSE),"")</f>
        <v/>
      </c>
      <c r="H457" s="18" t="str">
        <f>IFERROR(VLOOKUP($B457,Invoices!$P$2:$Q$412,2,FALSE),"")</f>
        <v/>
      </c>
      <c r="I457" s="18" t="str">
        <f>IFERROR(VLOOKUP($B457,Invoices!$R$2:$S$412,2,FALSE),"")</f>
        <v/>
      </c>
      <c r="J457" s="18" t="str">
        <f>IFERROR(VLOOKUP($B457,Invoices!$T$2:$U$412,2,FALSE),"")</f>
        <v/>
      </c>
      <c r="K457" s="18" t="str">
        <f>IFERROR(VLOOKUP($B457,Invoices!$V$2:$W$412,2,FALSE),"")</f>
        <v/>
      </c>
      <c r="L457" s="18" t="str">
        <f>IFERROR(VLOOKUP($B457,Invoices!$X$2:$Y$412,2,FALSE),"")</f>
        <v/>
      </c>
      <c r="M457" s="18" t="str">
        <f>IFERROR(VLOOKUP($B457,Invoices!$Z$2:$AA$412,2,FALSE),"")</f>
        <v/>
      </c>
      <c r="N457" s="18" t="str">
        <f>IFERROR(VLOOKUP($B457,Invoices!$AB$2:$AC$412,2,FALSE),"")</f>
        <v/>
      </c>
      <c r="O457" s="18" t="str">
        <f>IFERROR(VLOOKUP($B457,Invoices!$AD$2:$AE$412,2,FALSE),"")</f>
        <v/>
      </c>
      <c r="P457" s="18" t="str">
        <f>IFERROR(VLOOKUP($B457,Invoices!$AF$2:$AG$412,2,FALSE),"")</f>
        <v/>
      </c>
      <c r="Q457" s="18" t="str">
        <f>IFERROR(VLOOKUP($B457,Invoices!$AH$2:$AI$412,2,FALSE),"")</f>
        <v/>
      </c>
      <c r="R457" s="18" t="str">
        <f>IFERROR(VLOOKUP($B457,Invoices!$AJ$2:$AK$412,2,FALSE),"")</f>
        <v/>
      </c>
      <c r="S457" s="18" t="str">
        <f>IFERROR(VLOOKUP($B457,Invoices!$AL$2:$AM$412,2,FALSE),"")</f>
        <v/>
      </c>
      <c r="T457" s="18" t="str">
        <f>IFERROR(VLOOKUP($B457,Invoices!$AN$2:$AO$412,2,FALSE),"")</f>
        <v/>
      </c>
      <c r="U457" s="18" t="str" cm="1">
        <f t="array" ref="U457">IFERROR(INDEX(F457:T457, 1, MATCH(TRUE, ISNUMBER(F457:T457), 0)), "0.0")</f>
        <v>0.0</v>
      </c>
    </row>
    <row r="458" spans="1:21" ht="13" x14ac:dyDescent="0.15">
      <c r="A458" s="14" t="s">
        <v>6490</v>
      </c>
      <c r="B458" s="6" t="s">
        <v>1452</v>
      </c>
      <c r="C458" s="6" t="s">
        <v>1310</v>
      </c>
      <c r="D458" s="6" t="s">
        <v>1453</v>
      </c>
      <c r="E458" s="6" t="s">
        <v>810</v>
      </c>
      <c r="F458" s="18" t="str">
        <f>IFERROR(VLOOKUP(B458,Invoices!$L$2:$M$413,2,FALSE),"")</f>
        <v/>
      </c>
      <c r="G458" s="18">
        <f>IFERROR(VLOOKUP(B458,Invoices!$N$2:$O$412,2,FALSE),"")</f>
        <v>0.99</v>
      </c>
      <c r="H458" s="18" t="str">
        <f>IFERROR(VLOOKUP($B458,Invoices!$P$2:$Q$412,2,FALSE),"")</f>
        <v/>
      </c>
      <c r="I458" s="18" t="str">
        <f>IFERROR(VLOOKUP($B458,Invoices!$R$2:$S$412,2,FALSE),"")</f>
        <v/>
      </c>
      <c r="J458" s="18">
        <f>IFERROR(VLOOKUP($B458,Invoices!$T$2:$U$412,2,FALSE),"")</f>
        <v>0.99</v>
      </c>
      <c r="K458" s="18" t="str">
        <f>IFERROR(VLOOKUP($B458,Invoices!$V$2:$W$412,2,FALSE),"")</f>
        <v/>
      </c>
      <c r="L458" s="18" t="str">
        <f>IFERROR(VLOOKUP($B458,Invoices!$X$2:$Y$412,2,FALSE),"")</f>
        <v/>
      </c>
      <c r="M458" s="18" t="str">
        <f>IFERROR(VLOOKUP($B458,Invoices!$Z$2:$AA$412,2,FALSE),"")</f>
        <v/>
      </c>
      <c r="N458" s="18" t="str">
        <f>IFERROR(VLOOKUP($B458,Invoices!$AB$2:$AC$412,2,FALSE),"")</f>
        <v/>
      </c>
      <c r="O458" s="18" t="str">
        <f>IFERROR(VLOOKUP($B458,Invoices!$AD$2:$AE$412,2,FALSE),"")</f>
        <v/>
      </c>
      <c r="P458" s="18" t="str">
        <f>IFERROR(VLOOKUP($B458,Invoices!$AF$2:$AG$412,2,FALSE),"")</f>
        <v/>
      </c>
      <c r="Q458" s="18" t="str">
        <f>IFERROR(VLOOKUP($B458,Invoices!$AH$2:$AI$412,2,FALSE),"")</f>
        <v/>
      </c>
      <c r="R458" s="18" t="str">
        <f>IFERROR(VLOOKUP($B458,Invoices!$AJ$2:$AK$412,2,FALSE),"")</f>
        <v/>
      </c>
      <c r="S458" s="18" t="str">
        <f>IFERROR(VLOOKUP($B458,Invoices!$AL$2:$AM$412,2,FALSE),"")</f>
        <v/>
      </c>
      <c r="T458" s="18" t="str">
        <f>IFERROR(VLOOKUP($B458,Invoices!$AN$2:$AO$412,2,FALSE),"")</f>
        <v/>
      </c>
      <c r="U458" s="18" cm="1">
        <f t="array" ref="U458">IFERROR(INDEX(F458:T458, 1, MATCH(TRUE, ISNUMBER(F458:T458), 0)), "0.0")</f>
        <v>0.99</v>
      </c>
    </row>
    <row r="459" spans="1:21" ht="13" x14ac:dyDescent="0.15">
      <c r="A459" s="14" t="s">
        <v>6491</v>
      </c>
      <c r="B459" s="6" t="s">
        <v>1454</v>
      </c>
      <c r="C459" s="6" t="s">
        <v>1324</v>
      </c>
      <c r="D459" s="6" t="s">
        <v>1304</v>
      </c>
      <c r="E459" s="6" t="s">
        <v>810</v>
      </c>
      <c r="F459" s="18" t="str">
        <f>IFERROR(VLOOKUP(B459,Invoices!$L$2:$M$413,2,FALSE),"")</f>
        <v/>
      </c>
      <c r="G459" s="18" t="str">
        <f>IFERROR(VLOOKUP(B459,Invoices!$N$2:$O$412,2,FALSE),"")</f>
        <v/>
      </c>
      <c r="H459" s="18" t="str">
        <f>IFERROR(VLOOKUP($B459,Invoices!$P$2:$Q$412,2,FALSE),"")</f>
        <v/>
      </c>
      <c r="I459" s="18" t="str">
        <f>IFERROR(VLOOKUP($B459,Invoices!$R$2:$S$412,2,FALSE),"")</f>
        <v/>
      </c>
      <c r="J459" s="18" t="str">
        <f>IFERROR(VLOOKUP($B459,Invoices!$T$2:$U$412,2,FALSE),"")</f>
        <v/>
      </c>
      <c r="K459" s="18" t="str">
        <f>IFERROR(VLOOKUP($B459,Invoices!$V$2:$W$412,2,FALSE),"")</f>
        <v/>
      </c>
      <c r="L459" s="18" t="str">
        <f>IFERROR(VLOOKUP($B459,Invoices!$X$2:$Y$412,2,FALSE),"")</f>
        <v/>
      </c>
      <c r="M459" s="18" t="str">
        <f>IFERROR(VLOOKUP($B459,Invoices!$Z$2:$AA$412,2,FALSE),"")</f>
        <v/>
      </c>
      <c r="N459" s="18" t="str">
        <f>IFERROR(VLOOKUP($B459,Invoices!$AB$2:$AC$412,2,FALSE),"")</f>
        <v/>
      </c>
      <c r="O459" s="18" t="str">
        <f>IFERROR(VLOOKUP($B459,Invoices!$AD$2:$AE$412,2,FALSE),"")</f>
        <v/>
      </c>
      <c r="P459" s="18" t="str">
        <f>IFERROR(VLOOKUP($B459,Invoices!$AF$2:$AG$412,2,FALSE),"")</f>
        <v/>
      </c>
      <c r="Q459" s="18" t="str">
        <f>IFERROR(VLOOKUP($B459,Invoices!$AH$2:$AI$412,2,FALSE),"")</f>
        <v/>
      </c>
      <c r="R459" s="18" t="str">
        <f>IFERROR(VLOOKUP($B459,Invoices!$AJ$2:$AK$412,2,FALSE),"")</f>
        <v/>
      </c>
      <c r="S459" s="18" t="str">
        <f>IFERROR(VLOOKUP($B459,Invoices!$AL$2:$AM$412,2,FALSE),"")</f>
        <v/>
      </c>
      <c r="T459" s="18" t="str">
        <f>IFERROR(VLOOKUP($B459,Invoices!$AN$2:$AO$412,2,FALSE),"")</f>
        <v/>
      </c>
      <c r="U459" s="18" t="str" cm="1">
        <f t="array" ref="U459">IFERROR(INDEX(F459:T459, 1, MATCH(TRUE, ISNUMBER(F459:T459), 0)), "0.0")</f>
        <v>0.0</v>
      </c>
    </row>
    <row r="460" spans="1:21" ht="13" x14ac:dyDescent="0.15">
      <c r="A460" s="14" t="s">
        <v>6492</v>
      </c>
      <c r="B460" s="6" t="s">
        <v>1455</v>
      </c>
      <c r="D460" s="6" t="s">
        <v>689</v>
      </c>
      <c r="E460" s="6" t="s">
        <v>690</v>
      </c>
      <c r="F460" s="18" t="str">
        <f>IFERROR(VLOOKUP(B460,Invoices!$L$2:$M$413,2,FALSE),"")</f>
        <v/>
      </c>
      <c r="G460" s="18" t="str">
        <f>IFERROR(VLOOKUP(B460,Invoices!$N$2:$O$412,2,FALSE),"")</f>
        <v/>
      </c>
      <c r="H460" s="18" t="str">
        <f>IFERROR(VLOOKUP($B460,Invoices!$P$2:$Q$412,2,FALSE),"")</f>
        <v/>
      </c>
      <c r="I460" s="18">
        <f>IFERROR(VLOOKUP($B460,Invoices!$R$2:$S$412,2,FALSE),"")</f>
        <v>0.99</v>
      </c>
      <c r="J460" s="18" t="str">
        <f>IFERROR(VLOOKUP($B460,Invoices!$T$2:$U$412,2,FALSE),"")</f>
        <v/>
      </c>
      <c r="K460" s="18" t="str">
        <f>IFERROR(VLOOKUP($B460,Invoices!$V$2:$W$412,2,FALSE),"")</f>
        <v/>
      </c>
      <c r="L460" s="18" t="str">
        <f>IFERROR(VLOOKUP($B460,Invoices!$X$2:$Y$412,2,FALSE),"")</f>
        <v/>
      </c>
      <c r="M460" s="18" t="str">
        <f>IFERROR(VLOOKUP($B460,Invoices!$Z$2:$AA$412,2,FALSE),"")</f>
        <v/>
      </c>
      <c r="N460" s="18" t="str">
        <f>IFERROR(VLOOKUP($B460,Invoices!$AB$2:$AC$412,2,FALSE),"")</f>
        <v/>
      </c>
      <c r="O460" s="18" t="str">
        <f>IFERROR(VLOOKUP($B460,Invoices!$AD$2:$AE$412,2,FALSE),"")</f>
        <v/>
      </c>
      <c r="P460" s="18" t="str">
        <f>IFERROR(VLOOKUP($B460,Invoices!$AF$2:$AG$412,2,FALSE),"")</f>
        <v/>
      </c>
      <c r="Q460" s="18" t="str">
        <f>IFERROR(VLOOKUP($B460,Invoices!$AH$2:$AI$412,2,FALSE),"")</f>
        <v/>
      </c>
      <c r="R460" s="18" t="str">
        <f>IFERROR(VLOOKUP($B460,Invoices!$AJ$2:$AK$412,2,FALSE),"")</f>
        <v/>
      </c>
      <c r="S460" s="18" t="str">
        <f>IFERROR(VLOOKUP($B460,Invoices!$AL$2:$AM$412,2,FALSE),"")</f>
        <v/>
      </c>
      <c r="T460" s="18" t="str">
        <f>IFERROR(VLOOKUP($B460,Invoices!$AN$2:$AO$412,2,FALSE),"")</f>
        <v/>
      </c>
      <c r="U460" s="18" cm="1">
        <f t="array" ref="U460">IFERROR(INDEX(F460:T460, 1, MATCH(TRUE, ISNUMBER(F460:T460), 0)), "0.0")</f>
        <v>0.99</v>
      </c>
    </row>
    <row r="461" spans="1:21" ht="13" x14ac:dyDescent="0.15">
      <c r="A461" s="14" t="s">
        <v>6493</v>
      </c>
      <c r="B461" s="6" t="s">
        <v>1456</v>
      </c>
      <c r="D461" s="6" t="s">
        <v>735</v>
      </c>
      <c r="E461" s="6" t="s">
        <v>736</v>
      </c>
      <c r="F461" s="18" t="str">
        <f>IFERROR(VLOOKUP(B461,Invoices!$L$2:$M$413,2,FALSE),"")</f>
        <v/>
      </c>
      <c r="G461" s="18" t="str">
        <f>IFERROR(VLOOKUP(B461,Invoices!$N$2:$O$412,2,FALSE),"")</f>
        <v/>
      </c>
      <c r="H461" s="18" t="str">
        <f>IFERROR(VLOOKUP($B461,Invoices!$P$2:$Q$412,2,FALSE),"")</f>
        <v/>
      </c>
      <c r="I461" s="18" t="str">
        <f>IFERROR(VLOOKUP($B461,Invoices!$R$2:$S$412,2,FALSE),"")</f>
        <v/>
      </c>
      <c r="J461" s="18" t="str">
        <f>IFERROR(VLOOKUP($B461,Invoices!$T$2:$U$412,2,FALSE),"")</f>
        <v/>
      </c>
      <c r="K461" s="18" t="str">
        <f>IFERROR(VLOOKUP($B461,Invoices!$V$2:$W$412,2,FALSE),"")</f>
        <v/>
      </c>
      <c r="L461" s="18" t="str">
        <f>IFERROR(VLOOKUP($B461,Invoices!$X$2:$Y$412,2,FALSE),"")</f>
        <v/>
      </c>
      <c r="M461" s="18" t="str">
        <f>IFERROR(VLOOKUP($B461,Invoices!$Z$2:$AA$412,2,FALSE),"")</f>
        <v/>
      </c>
      <c r="N461" s="18" t="str">
        <f>IFERROR(VLOOKUP($B461,Invoices!$AB$2:$AC$412,2,FALSE),"")</f>
        <v/>
      </c>
      <c r="O461" s="18" t="str">
        <f>IFERROR(VLOOKUP($B461,Invoices!$AD$2:$AE$412,2,FALSE),"")</f>
        <v/>
      </c>
      <c r="P461" s="18" t="str">
        <f>IFERROR(VLOOKUP($B461,Invoices!$AF$2:$AG$412,2,FALSE),"")</f>
        <v/>
      </c>
      <c r="Q461" s="18" t="str">
        <f>IFERROR(VLOOKUP($B461,Invoices!$AH$2:$AI$412,2,FALSE),"")</f>
        <v/>
      </c>
      <c r="R461" s="18" t="str">
        <f>IFERROR(VLOOKUP($B461,Invoices!$AJ$2:$AK$412,2,FALSE),"")</f>
        <v/>
      </c>
      <c r="S461" s="18" t="str">
        <f>IFERROR(VLOOKUP($B461,Invoices!$AL$2:$AM$412,2,FALSE),"")</f>
        <v/>
      </c>
      <c r="T461" s="18" t="str">
        <f>IFERROR(VLOOKUP($B461,Invoices!$AN$2:$AO$412,2,FALSE),"")</f>
        <v/>
      </c>
      <c r="U461" s="18" t="str" cm="1">
        <f t="array" ref="U461">IFERROR(INDEX(F461:T461, 1, MATCH(TRUE, ISNUMBER(F461:T461), 0)), "0.0")</f>
        <v>0.0</v>
      </c>
    </row>
    <row r="462" spans="1:21" ht="13" x14ac:dyDescent="0.15">
      <c r="A462" s="14" t="s">
        <v>6494</v>
      </c>
      <c r="B462" s="6" t="s">
        <v>1457</v>
      </c>
      <c r="C462" s="6" t="s">
        <v>908</v>
      </c>
      <c r="D462" s="6" t="s">
        <v>897</v>
      </c>
      <c r="E462" s="6" t="s">
        <v>562</v>
      </c>
      <c r="F462" s="18" t="str">
        <f>IFERROR(VLOOKUP(B462,Invoices!$L$2:$M$413,2,FALSE),"")</f>
        <v/>
      </c>
      <c r="G462" s="18" t="str">
        <f>IFERROR(VLOOKUP(B462,Invoices!$N$2:$O$412,2,FALSE),"")</f>
        <v/>
      </c>
      <c r="H462" s="18" t="str">
        <f>IFERROR(VLOOKUP($B462,Invoices!$P$2:$Q$412,2,FALSE),"")</f>
        <v/>
      </c>
      <c r="I462" s="18" t="str">
        <f>IFERROR(VLOOKUP($B462,Invoices!$R$2:$S$412,2,FALSE),"")</f>
        <v/>
      </c>
      <c r="J462" s="18">
        <f>IFERROR(VLOOKUP($B462,Invoices!$T$2:$U$412,2,FALSE),"")</f>
        <v>0.99</v>
      </c>
      <c r="K462" s="18" t="str">
        <f>IFERROR(VLOOKUP($B462,Invoices!$V$2:$W$412,2,FALSE),"")</f>
        <v/>
      </c>
      <c r="L462" s="18" t="str">
        <f>IFERROR(VLOOKUP($B462,Invoices!$X$2:$Y$412,2,FALSE),"")</f>
        <v/>
      </c>
      <c r="M462" s="18" t="str">
        <f>IFERROR(VLOOKUP($B462,Invoices!$Z$2:$AA$412,2,FALSE),"")</f>
        <v/>
      </c>
      <c r="N462" s="18" t="str">
        <f>IFERROR(VLOOKUP($B462,Invoices!$AB$2:$AC$412,2,FALSE),"")</f>
        <v/>
      </c>
      <c r="O462" s="18" t="str">
        <f>IFERROR(VLOOKUP($B462,Invoices!$AD$2:$AE$412,2,FALSE),"")</f>
        <v/>
      </c>
      <c r="P462" s="18" t="str">
        <f>IFERROR(VLOOKUP($B462,Invoices!$AF$2:$AG$412,2,FALSE),"")</f>
        <v/>
      </c>
      <c r="Q462" s="18" t="str">
        <f>IFERROR(VLOOKUP($B462,Invoices!$AH$2:$AI$412,2,FALSE),"")</f>
        <v/>
      </c>
      <c r="R462" s="18" t="str">
        <f>IFERROR(VLOOKUP($B462,Invoices!$AJ$2:$AK$412,2,FALSE),"")</f>
        <v/>
      </c>
      <c r="S462" s="18" t="str">
        <f>IFERROR(VLOOKUP($B462,Invoices!$AL$2:$AM$412,2,FALSE),"")</f>
        <v/>
      </c>
      <c r="T462" s="18" t="str">
        <f>IFERROR(VLOOKUP($B462,Invoices!$AN$2:$AO$412,2,FALSE),"")</f>
        <v/>
      </c>
      <c r="U462" s="18" cm="1">
        <f t="array" ref="U462">IFERROR(INDEX(F462:T462, 1, MATCH(TRUE, ISNUMBER(F462:T462), 0)), "0.0")</f>
        <v>0.99</v>
      </c>
    </row>
    <row r="463" spans="1:21" ht="13" x14ac:dyDescent="0.15">
      <c r="A463" s="14" t="s">
        <v>6495</v>
      </c>
      <c r="B463" s="6" t="s">
        <v>1458</v>
      </c>
      <c r="C463" s="6" t="s">
        <v>564</v>
      </c>
      <c r="D463" s="6" t="s">
        <v>565</v>
      </c>
      <c r="E463" s="6" t="s">
        <v>566</v>
      </c>
      <c r="F463" s="18" t="str">
        <f>IFERROR(VLOOKUP(B463,Invoices!$L$2:$M$413,2,FALSE),"")</f>
        <v/>
      </c>
      <c r="G463" s="18" t="str">
        <f>IFERROR(VLOOKUP(B463,Invoices!$N$2:$O$412,2,FALSE),"")</f>
        <v/>
      </c>
      <c r="H463" s="18" t="str">
        <f>IFERROR(VLOOKUP($B463,Invoices!$P$2:$Q$412,2,FALSE),"")</f>
        <v/>
      </c>
      <c r="I463" s="18">
        <f>IFERROR(VLOOKUP($B463,Invoices!$R$2:$S$412,2,FALSE),"")</f>
        <v>0.99</v>
      </c>
      <c r="J463" s="18" t="str">
        <f>IFERROR(VLOOKUP($B463,Invoices!$T$2:$U$412,2,FALSE),"")</f>
        <v/>
      </c>
      <c r="K463" s="18" t="str">
        <f>IFERROR(VLOOKUP($B463,Invoices!$V$2:$W$412,2,FALSE),"")</f>
        <v/>
      </c>
      <c r="L463" s="18" t="str">
        <f>IFERROR(VLOOKUP($B463,Invoices!$X$2:$Y$412,2,FALSE),"")</f>
        <v/>
      </c>
      <c r="M463" s="18" t="str">
        <f>IFERROR(VLOOKUP($B463,Invoices!$Z$2:$AA$412,2,FALSE),"")</f>
        <v/>
      </c>
      <c r="N463" s="18" t="str">
        <f>IFERROR(VLOOKUP($B463,Invoices!$AB$2:$AC$412,2,FALSE),"")</f>
        <v/>
      </c>
      <c r="O463" s="18" t="str">
        <f>IFERROR(VLOOKUP($B463,Invoices!$AD$2:$AE$412,2,FALSE),"")</f>
        <v/>
      </c>
      <c r="P463" s="18" t="str">
        <f>IFERROR(VLOOKUP($B463,Invoices!$AF$2:$AG$412,2,FALSE),"")</f>
        <v/>
      </c>
      <c r="Q463" s="18">
        <f>IFERROR(VLOOKUP($B463,Invoices!$AH$2:$AI$412,2,FALSE),"")</f>
        <v>0.99</v>
      </c>
      <c r="R463" s="18" t="str">
        <f>IFERROR(VLOOKUP($B463,Invoices!$AJ$2:$AK$412,2,FALSE),"")</f>
        <v/>
      </c>
      <c r="S463" s="18" t="str">
        <f>IFERROR(VLOOKUP($B463,Invoices!$AL$2:$AM$412,2,FALSE),"")</f>
        <v/>
      </c>
      <c r="T463" s="18" t="str">
        <f>IFERROR(VLOOKUP($B463,Invoices!$AN$2:$AO$412,2,FALSE),"")</f>
        <v/>
      </c>
      <c r="U463" s="18" cm="1">
        <f t="array" ref="U463">IFERROR(INDEX(F463:T463, 1, MATCH(TRUE, ISNUMBER(F463:T463), 0)), "0.0")</f>
        <v>0.99</v>
      </c>
    </row>
    <row r="464" spans="1:21" ht="13" x14ac:dyDescent="0.15">
      <c r="A464" s="14" t="s">
        <v>6496</v>
      </c>
      <c r="B464" s="6" t="s">
        <v>1459</v>
      </c>
      <c r="C464" s="6" t="s">
        <v>795</v>
      </c>
      <c r="D464" s="6" t="s">
        <v>796</v>
      </c>
      <c r="E464" s="6" t="s">
        <v>797</v>
      </c>
      <c r="F464" s="18" t="str">
        <f>IFERROR(VLOOKUP(B464,Invoices!$L$2:$M$413,2,FALSE),"")</f>
        <v/>
      </c>
      <c r="G464" s="18">
        <f>IFERROR(VLOOKUP(B464,Invoices!$N$2:$O$412,2,FALSE),"")</f>
        <v>0.99</v>
      </c>
      <c r="H464" s="18" t="str">
        <f>IFERROR(VLOOKUP($B464,Invoices!$P$2:$Q$412,2,FALSE),"")</f>
        <v/>
      </c>
      <c r="I464" s="18" t="str">
        <f>IFERROR(VLOOKUP($B464,Invoices!$R$2:$S$412,2,FALSE),"")</f>
        <v/>
      </c>
      <c r="J464" s="18" t="str">
        <f>IFERROR(VLOOKUP($B464,Invoices!$T$2:$U$412,2,FALSE),"")</f>
        <v/>
      </c>
      <c r="K464" s="18" t="str">
        <f>IFERROR(VLOOKUP($B464,Invoices!$V$2:$W$412,2,FALSE),"")</f>
        <v/>
      </c>
      <c r="L464" s="18" t="str">
        <f>IFERROR(VLOOKUP($B464,Invoices!$X$2:$Y$412,2,FALSE),"")</f>
        <v/>
      </c>
      <c r="M464" s="18" t="str">
        <f>IFERROR(VLOOKUP($B464,Invoices!$Z$2:$AA$412,2,FALSE),"")</f>
        <v/>
      </c>
      <c r="N464" s="18">
        <f>IFERROR(VLOOKUP($B464,Invoices!$AB$2:$AC$412,2,FALSE),"")</f>
        <v>0.99</v>
      </c>
      <c r="O464" s="18" t="str">
        <f>IFERROR(VLOOKUP($B464,Invoices!$AD$2:$AE$412,2,FALSE),"")</f>
        <v/>
      </c>
      <c r="P464" s="18" t="str">
        <f>IFERROR(VLOOKUP($B464,Invoices!$AF$2:$AG$412,2,FALSE),"")</f>
        <v/>
      </c>
      <c r="Q464" s="18" t="str">
        <f>IFERROR(VLOOKUP($B464,Invoices!$AH$2:$AI$412,2,FALSE),"")</f>
        <v/>
      </c>
      <c r="R464" s="18" t="str">
        <f>IFERROR(VLOOKUP($B464,Invoices!$AJ$2:$AK$412,2,FALSE),"")</f>
        <v/>
      </c>
      <c r="S464" s="18" t="str">
        <f>IFERROR(VLOOKUP($B464,Invoices!$AL$2:$AM$412,2,FALSE),"")</f>
        <v/>
      </c>
      <c r="T464" s="18" t="str">
        <f>IFERROR(VLOOKUP($B464,Invoices!$AN$2:$AO$412,2,FALSE),"")</f>
        <v/>
      </c>
      <c r="U464" s="18" cm="1">
        <f t="array" ref="U464">IFERROR(INDEX(F464:T464, 1, MATCH(TRUE, ISNUMBER(F464:T464), 0)), "0.0")</f>
        <v>0.99</v>
      </c>
    </row>
    <row r="465" spans="1:21" ht="13" x14ac:dyDescent="0.15">
      <c r="A465" s="14" t="s">
        <v>6497</v>
      </c>
      <c r="B465" s="6" t="s">
        <v>1460</v>
      </c>
      <c r="C465" s="6" t="s">
        <v>1046</v>
      </c>
      <c r="D465" s="6" t="s">
        <v>1314</v>
      </c>
      <c r="E465" s="6" t="s">
        <v>1313</v>
      </c>
      <c r="F465" s="18" t="str">
        <f>IFERROR(VLOOKUP(B465,Invoices!$L$2:$M$413,2,FALSE),"")</f>
        <v/>
      </c>
      <c r="G465" s="18" t="str">
        <f>IFERROR(VLOOKUP(B465,Invoices!$N$2:$O$412,2,FALSE),"")</f>
        <v/>
      </c>
      <c r="H465" s="18" t="str">
        <f>IFERROR(VLOOKUP($B465,Invoices!$P$2:$Q$412,2,FALSE),"")</f>
        <v/>
      </c>
      <c r="I465" s="18" t="str">
        <f>IFERROR(VLOOKUP($B465,Invoices!$R$2:$S$412,2,FALSE),"")</f>
        <v/>
      </c>
      <c r="J465" s="18" t="str">
        <f>IFERROR(VLOOKUP($B465,Invoices!$T$2:$U$412,2,FALSE),"")</f>
        <v/>
      </c>
      <c r="K465" s="18">
        <f>IFERROR(VLOOKUP($B465,Invoices!$V$2:$W$412,2,FALSE),"")</f>
        <v>0.99</v>
      </c>
      <c r="L465" s="18" t="str">
        <f>IFERROR(VLOOKUP($B465,Invoices!$X$2:$Y$412,2,FALSE),"")</f>
        <v/>
      </c>
      <c r="M465" s="18" t="str">
        <f>IFERROR(VLOOKUP($B465,Invoices!$Z$2:$AA$412,2,FALSE),"")</f>
        <v/>
      </c>
      <c r="N465" s="18" t="str">
        <f>IFERROR(VLOOKUP($B465,Invoices!$AB$2:$AC$412,2,FALSE),"")</f>
        <v/>
      </c>
      <c r="O465" s="18" t="str">
        <f>IFERROR(VLOOKUP($B465,Invoices!$AD$2:$AE$412,2,FALSE),"")</f>
        <v/>
      </c>
      <c r="P465" s="18" t="str">
        <f>IFERROR(VLOOKUP($B465,Invoices!$AF$2:$AG$412,2,FALSE),"")</f>
        <v/>
      </c>
      <c r="Q465" s="18" t="str">
        <f>IFERROR(VLOOKUP($B465,Invoices!$AH$2:$AI$412,2,FALSE),"")</f>
        <v/>
      </c>
      <c r="R465" s="18" t="str">
        <f>IFERROR(VLOOKUP($B465,Invoices!$AJ$2:$AK$412,2,FALSE),"")</f>
        <v/>
      </c>
      <c r="S465" s="18" t="str">
        <f>IFERROR(VLOOKUP($B465,Invoices!$AL$2:$AM$412,2,FALSE),"")</f>
        <v/>
      </c>
      <c r="T465" s="18" t="str">
        <f>IFERROR(VLOOKUP($B465,Invoices!$AN$2:$AO$412,2,FALSE),"")</f>
        <v/>
      </c>
      <c r="U465" s="18" cm="1">
        <f t="array" ref="U465">IFERROR(INDEX(F465:T465, 1, MATCH(TRUE, ISNUMBER(F465:T465), 0)), "0.0")</f>
        <v>0.99</v>
      </c>
    </row>
    <row r="466" spans="1:21" ht="13" x14ac:dyDescent="0.15">
      <c r="A466" s="14" t="s">
        <v>6498</v>
      </c>
      <c r="B466" s="6" t="s">
        <v>1461</v>
      </c>
      <c r="C466" s="6" t="s">
        <v>1462</v>
      </c>
      <c r="D466" s="6" t="s">
        <v>1463</v>
      </c>
      <c r="E466" s="6" t="s">
        <v>681</v>
      </c>
      <c r="F466" s="18" t="str">
        <f>IFERROR(VLOOKUP(B466,Invoices!$L$2:$M$413,2,FALSE),"")</f>
        <v/>
      </c>
      <c r="G466" s="18" t="str">
        <f>IFERROR(VLOOKUP(B466,Invoices!$N$2:$O$412,2,FALSE),"")</f>
        <v/>
      </c>
      <c r="H466" s="18" t="str">
        <f>IFERROR(VLOOKUP($B466,Invoices!$P$2:$Q$412,2,FALSE),"")</f>
        <v/>
      </c>
      <c r="I466" s="18" t="str">
        <f>IFERROR(VLOOKUP($B466,Invoices!$R$2:$S$412,2,FALSE),"")</f>
        <v/>
      </c>
      <c r="J466" s="18" t="str">
        <f>IFERROR(VLOOKUP($B466,Invoices!$T$2:$U$412,2,FALSE),"")</f>
        <v/>
      </c>
      <c r="K466" s="18" t="str">
        <f>IFERROR(VLOOKUP($B466,Invoices!$V$2:$W$412,2,FALSE),"")</f>
        <v/>
      </c>
      <c r="L466" s="18" t="str">
        <f>IFERROR(VLOOKUP($B466,Invoices!$X$2:$Y$412,2,FALSE),"")</f>
        <v/>
      </c>
      <c r="M466" s="18" t="str">
        <f>IFERROR(VLOOKUP($B466,Invoices!$Z$2:$AA$412,2,FALSE),"")</f>
        <v/>
      </c>
      <c r="N466" s="18" t="str">
        <f>IFERROR(VLOOKUP($B466,Invoices!$AB$2:$AC$412,2,FALSE),"")</f>
        <v/>
      </c>
      <c r="O466" s="18" t="str">
        <f>IFERROR(VLOOKUP($B466,Invoices!$AD$2:$AE$412,2,FALSE),"")</f>
        <v/>
      </c>
      <c r="P466" s="18" t="str">
        <f>IFERROR(VLOOKUP($B466,Invoices!$AF$2:$AG$412,2,FALSE),"")</f>
        <v/>
      </c>
      <c r="Q466" s="18" t="str">
        <f>IFERROR(VLOOKUP($B466,Invoices!$AH$2:$AI$412,2,FALSE),"")</f>
        <v/>
      </c>
      <c r="R466" s="18" t="str">
        <f>IFERROR(VLOOKUP($B466,Invoices!$AJ$2:$AK$412,2,FALSE),"")</f>
        <v/>
      </c>
      <c r="S466" s="18" t="str">
        <f>IFERROR(VLOOKUP($B466,Invoices!$AL$2:$AM$412,2,FALSE),"")</f>
        <v/>
      </c>
      <c r="T466" s="18" t="str">
        <f>IFERROR(VLOOKUP($B466,Invoices!$AN$2:$AO$412,2,FALSE),"")</f>
        <v/>
      </c>
      <c r="U466" s="18" t="str" cm="1">
        <f t="array" ref="U466">IFERROR(INDEX(F466:T466, 1, MATCH(TRUE, ISNUMBER(F466:T466), 0)), "0.0")</f>
        <v>0.0</v>
      </c>
    </row>
    <row r="467" spans="1:21" ht="13" x14ac:dyDescent="0.15">
      <c r="A467" s="14" t="s">
        <v>6499</v>
      </c>
      <c r="B467" s="6" t="s">
        <v>1464</v>
      </c>
      <c r="C467" s="6" t="s">
        <v>912</v>
      </c>
      <c r="D467" s="6" t="s">
        <v>913</v>
      </c>
      <c r="E467" s="6" t="s">
        <v>912</v>
      </c>
      <c r="F467" s="18" t="str">
        <f>IFERROR(VLOOKUP(B467,Invoices!$L$2:$M$413,2,FALSE),"")</f>
        <v/>
      </c>
      <c r="G467" s="18" t="str">
        <f>IFERROR(VLOOKUP(B467,Invoices!$N$2:$O$412,2,FALSE),"")</f>
        <v/>
      </c>
      <c r="H467" s="18" t="str">
        <f>IFERROR(VLOOKUP($B467,Invoices!$P$2:$Q$412,2,FALSE),"")</f>
        <v/>
      </c>
      <c r="I467" s="18" t="str">
        <f>IFERROR(VLOOKUP($B467,Invoices!$R$2:$S$412,2,FALSE),"")</f>
        <v/>
      </c>
      <c r="J467" s="18" t="str">
        <f>IFERROR(VLOOKUP($B467,Invoices!$T$2:$U$412,2,FALSE),"")</f>
        <v/>
      </c>
      <c r="K467" s="18" t="str">
        <f>IFERROR(VLOOKUP($B467,Invoices!$V$2:$W$412,2,FALSE),"")</f>
        <v/>
      </c>
      <c r="L467" s="18" t="str">
        <f>IFERROR(VLOOKUP($B467,Invoices!$X$2:$Y$412,2,FALSE),"")</f>
        <v/>
      </c>
      <c r="M467" s="18" t="str">
        <f>IFERROR(VLOOKUP($B467,Invoices!$Z$2:$AA$412,2,FALSE),"")</f>
        <v/>
      </c>
      <c r="N467" s="18">
        <f>IFERROR(VLOOKUP($B467,Invoices!$AB$2:$AC$412,2,FALSE),"")</f>
        <v>0.99</v>
      </c>
      <c r="O467" s="18" t="str">
        <f>IFERROR(VLOOKUP($B467,Invoices!$AD$2:$AE$412,2,FALSE),"")</f>
        <v/>
      </c>
      <c r="P467" s="18" t="str">
        <f>IFERROR(VLOOKUP($B467,Invoices!$AF$2:$AG$412,2,FALSE),"")</f>
        <v/>
      </c>
      <c r="Q467" s="18" t="str">
        <f>IFERROR(VLOOKUP($B467,Invoices!$AH$2:$AI$412,2,FALSE),"")</f>
        <v/>
      </c>
      <c r="R467" s="18" t="str">
        <f>IFERROR(VLOOKUP($B467,Invoices!$AJ$2:$AK$412,2,FALSE),"")</f>
        <v/>
      </c>
      <c r="S467" s="18" t="str">
        <f>IFERROR(VLOOKUP($B467,Invoices!$AL$2:$AM$412,2,FALSE),"")</f>
        <v/>
      </c>
      <c r="T467" s="18" t="str">
        <f>IFERROR(VLOOKUP($B467,Invoices!$AN$2:$AO$412,2,FALSE),"")</f>
        <v/>
      </c>
      <c r="U467" s="18" cm="1">
        <f t="array" ref="U467">IFERROR(INDEX(F467:T467, 1, MATCH(TRUE, ISNUMBER(F467:T467), 0)), "0.0")</f>
        <v>0.99</v>
      </c>
    </row>
    <row r="468" spans="1:21" ht="13" x14ac:dyDescent="0.15">
      <c r="A468" s="14" t="s">
        <v>6500</v>
      </c>
      <c r="B468" s="6" t="s">
        <v>1465</v>
      </c>
      <c r="C468" s="6" t="s">
        <v>1366</v>
      </c>
      <c r="D468" s="6" t="s">
        <v>1367</v>
      </c>
      <c r="E468" s="6" t="s">
        <v>1368</v>
      </c>
      <c r="F468" s="18" t="str">
        <f>IFERROR(VLOOKUP(B468,Invoices!$L$2:$M$413,2,FALSE),"")</f>
        <v/>
      </c>
      <c r="G468" s="18" t="str">
        <f>IFERROR(VLOOKUP(B468,Invoices!$N$2:$O$412,2,FALSE),"")</f>
        <v/>
      </c>
      <c r="H468" s="18" t="str">
        <f>IFERROR(VLOOKUP($B468,Invoices!$P$2:$Q$412,2,FALSE),"")</f>
        <v/>
      </c>
      <c r="I468" s="18" t="str">
        <f>IFERROR(VLOOKUP($B468,Invoices!$R$2:$S$412,2,FALSE),"")</f>
        <v/>
      </c>
      <c r="J468" s="18" t="str">
        <f>IFERROR(VLOOKUP($B468,Invoices!$T$2:$U$412,2,FALSE),"")</f>
        <v/>
      </c>
      <c r="K468" s="18" t="str">
        <f>IFERROR(VLOOKUP($B468,Invoices!$V$2:$W$412,2,FALSE),"")</f>
        <v/>
      </c>
      <c r="L468" s="18" t="str">
        <f>IFERROR(VLOOKUP($B468,Invoices!$X$2:$Y$412,2,FALSE),"")</f>
        <v/>
      </c>
      <c r="M468" s="18" t="str">
        <f>IFERROR(VLOOKUP($B468,Invoices!$Z$2:$AA$412,2,FALSE),"")</f>
        <v/>
      </c>
      <c r="N468" s="18" t="str">
        <f>IFERROR(VLOOKUP($B468,Invoices!$AB$2:$AC$412,2,FALSE),"")</f>
        <v/>
      </c>
      <c r="O468" s="18" t="str">
        <f>IFERROR(VLOOKUP($B468,Invoices!$AD$2:$AE$412,2,FALSE),"")</f>
        <v/>
      </c>
      <c r="P468" s="18" t="str">
        <f>IFERROR(VLOOKUP($B468,Invoices!$AF$2:$AG$412,2,FALSE),"")</f>
        <v/>
      </c>
      <c r="Q468" s="18" t="str">
        <f>IFERROR(VLOOKUP($B468,Invoices!$AH$2:$AI$412,2,FALSE),"")</f>
        <v/>
      </c>
      <c r="R468" s="18" t="str">
        <f>IFERROR(VLOOKUP($B468,Invoices!$AJ$2:$AK$412,2,FALSE),"")</f>
        <v/>
      </c>
      <c r="S468" s="18" t="str">
        <f>IFERROR(VLOOKUP($B468,Invoices!$AL$2:$AM$412,2,FALSE),"")</f>
        <v/>
      </c>
      <c r="T468" s="18" t="str">
        <f>IFERROR(VLOOKUP($B468,Invoices!$AN$2:$AO$412,2,FALSE),"")</f>
        <v/>
      </c>
      <c r="U468" s="18" t="str" cm="1">
        <f t="array" ref="U468">IFERROR(INDEX(F468:T468, 1, MATCH(TRUE, ISNUMBER(F468:T468), 0)), "0.0")</f>
        <v>0.0</v>
      </c>
    </row>
    <row r="469" spans="1:21" ht="13" x14ac:dyDescent="0.15">
      <c r="A469" s="14" t="s">
        <v>6501</v>
      </c>
      <c r="B469" s="6" t="s">
        <v>1466</v>
      </c>
      <c r="C469" s="6" t="s">
        <v>1394</v>
      </c>
      <c r="D469" s="6" t="s">
        <v>1016</v>
      </c>
      <c r="E469" s="6" t="s">
        <v>878</v>
      </c>
      <c r="F469" s="18" t="str">
        <f>IFERROR(VLOOKUP(B469,Invoices!$L$2:$M$413,2,FALSE),"")</f>
        <v/>
      </c>
      <c r="G469" s="18" t="str">
        <f>IFERROR(VLOOKUP(B469,Invoices!$N$2:$O$412,2,FALSE),"")</f>
        <v/>
      </c>
      <c r="H469" s="18" t="str">
        <f>IFERROR(VLOOKUP($B469,Invoices!$P$2:$Q$412,2,FALSE),"")</f>
        <v/>
      </c>
      <c r="I469" s="18">
        <f>IFERROR(VLOOKUP($B469,Invoices!$R$2:$S$412,2,FALSE),"")</f>
        <v>0.99</v>
      </c>
      <c r="J469" s="18" t="str">
        <f>IFERROR(VLOOKUP($B469,Invoices!$T$2:$U$412,2,FALSE),"")</f>
        <v/>
      </c>
      <c r="K469" s="18" t="str">
        <f>IFERROR(VLOOKUP($B469,Invoices!$V$2:$W$412,2,FALSE),"")</f>
        <v/>
      </c>
      <c r="L469" s="18" t="str">
        <f>IFERROR(VLOOKUP($B469,Invoices!$X$2:$Y$412,2,FALSE),"")</f>
        <v/>
      </c>
      <c r="M469" s="18" t="str">
        <f>IFERROR(VLOOKUP($B469,Invoices!$Z$2:$AA$412,2,FALSE),"")</f>
        <v/>
      </c>
      <c r="N469" s="18" t="str">
        <f>IFERROR(VLOOKUP($B469,Invoices!$AB$2:$AC$412,2,FALSE),"")</f>
        <v/>
      </c>
      <c r="O469" s="18" t="str">
        <f>IFERROR(VLOOKUP($B469,Invoices!$AD$2:$AE$412,2,FALSE),"")</f>
        <v/>
      </c>
      <c r="P469" s="18" t="str">
        <f>IFERROR(VLOOKUP($B469,Invoices!$AF$2:$AG$412,2,FALSE),"")</f>
        <v/>
      </c>
      <c r="Q469" s="18" t="str">
        <f>IFERROR(VLOOKUP($B469,Invoices!$AH$2:$AI$412,2,FALSE),"")</f>
        <v/>
      </c>
      <c r="R469" s="18" t="str">
        <f>IFERROR(VLOOKUP($B469,Invoices!$AJ$2:$AK$412,2,FALSE),"")</f>
        <v/>
      </c>
      <c r="S469" s="18" t="str">
        <f>IFERROR(VLOOKUP($B469,Invoices!$AL$2:$AM$412,2,FALSE),"")</f>
        <v/>
      </c>
      <c r="T469" s="18" t="str">
        <f>IFERROR(VLOOKUP($B469,Invoices!$AN$2:$AO$412,2,FALSE),"")</f>
        <v/>
      </c>
      <c r="U469" s="18" cm="1">
        <f t="array" ref="U469">IFERROR(INDEX(F469:T469, 1, MATCH(TRUE, ISNUMBER(F469:T469), 0)), "0.0")</f>
        <v>0.99</v>
      </c>
    </row>
    <row r="470" spans="1:21" ht="13" x14ac:dyDescent="0.15">
      <c r="A470" s="14" t="s">
        <v>6502</v>
      </c>
      <c r="B470" s="6" t="s">
        <v>1467</v>
      </c>
      <c r="D470" s="6" t="s">
        <v>735</v>
      </c>
      <c r="E470" s="6" t="s">
        <v>736</v>
      </c>
      <c r="F470" s="18" t="str">
        <f>IFERROR(VLOOKUP(B470,Invoices!$L$2:$M$413,2,FALSE),"")</f>
        <v/>
      </c>
      <c r="G470" s="18" t="str">
        <f>IFERROR(VLOOKUP(B470,Invoices!$N$2:$O$412,2,FALSE),"")</f>
        <v/>
      </c>
      <c r="H470" s="18" t="str">
        <f>IFERROR(VLOOKUP($B470,Invoices!$P$2:$Q$412,2,FALSE),"")</f>
        <v/>
      </c>
      <c r="I470" s="18" t="str">
        <f>IFERROR(VLOOKUP($B470,Invoices!$R$2:$S$412,2,FALSE),"")</f>
        <v/>
      </c>
      <c r="J470" s="18" t="str">
        <f>IFERROR(VLOOKUP($B470,Invoices!$T$2:$U$412,2,FALSE),"")</f>
        <v/>
      </c>
      <c r="K470" s="18" t="str">
        <f>IFERROR(VLOOKUP($B470,Invoices!$V$2:$W$412,2,FALSE),"")</f>
        <v/>
      </c>
      <c r="L470" s="18" t="str">
        <f>IFERROR(VLOOKUP($B470,Invoices!$X$2:$Y$412,2,FALSE),"")</f>
        <v/>
      </c>
      <c r="M470" s="18" t="str">
        <f>IFERROR(VLOOKUP($B470,Invoices!$Z$2:$AA$412,2,FALSE),"")</f>
        <v/>
      </c>
      <c r="N470" s="18" t="str">
        <f>IFERROR(VLOOKUP($B470,Invoices!$AB$2:$AC$412,2,FALSE),"")</f>
        <v/>
      </c>
      <c r="O470" s="18">
        <f>IFERROR(VLOOKUP($B470,Invoices!$AD$2:$AE$412,2,FALSE),"")</f>
        <v>0.99</v>
      </c>
      <c r="P470" s="18" t="str">
        <f>IFERROR(VLOOKUP($B470,Invoices!$AF$2:$AG$412,2,FALSE),"")</f>
        <v/>
      </c>
      <c r="Q470" s="18" t="str">
        <f>IFERROR(VLOOKUP($B470,Invoices!$AH$2:$AI$412,2,FALSE),"")</f>
        <v/>
      </c>
      <c r="R470" s="18" t="str">
        <f>IFERROR(VLOOKUP($B470,Invoices!$AJ$2:$AK$412,2,FALSE),"")</f>
        <v/>
      </c>
      <c r="S470" s="18" t="str">
        <f>IFERROR(VLOOKUP($B470,Invoices!$AL$2:$AM$412,2,FALSE),"")</f>
        <v/>
      </c>
      <c r="T470" s="18" t="str">
        <f>IFERROR(VLOOKUP($B470,Invoices!$AN$2:$AO$412,2,FALSE),"")</f>
        <v/>
      </c>
      <c r="U470" s="18" cm="1">
        <f t="array" ref="U470">IFERROR(INDEX(F470:T470, 1, MATCH(TRUE, ISNUMBER(F470:T470), 0)), "0.0")</f>
        <v>0.99</v>
      </c>
    </row>
    <row r="471" spans="1:21" ht="13" x14ac:dyDescent="0.15">
      <c r="A471" s="14" t="s">
        <v>6503</v>
      </c>
      <c r="B471" s="6" t="s">
        <v>1468</v>
      </c>
      <c r="C471" s="6" t="s">
        <v>893</v>
      </c>
      <c r="D471" s="6" t="s">
        <v>586</v>
      </c>
      <c r="E471" s="6" t="s">
        <v>587</v>
      </c>
      <c r="F471" s="18" t="str">
        <f>IFERROR(VLOOKUP(B471,Invoices!$L$2:$M$413,2,FALSE),"")</f>
        <v/>
      </c>
      <c r="G471" s="18" t="str">
        <f>IFERROR(VLOOKUP(B471,Invoices!$N$2:$O$412,2,FALSE),"")</f>
        <v/>
      </c>
      <c r="H471" s="18" t="str">
        <f>IFERROR(VLOOKUP($B471,Invoices!$P$2:$Q$412,2,FALSE),"")</f>
        <v/>
      </c>
      <c r="I471" s="18" t="str">
        <f>IFERROR(VLOOKUP($B471,Invoices!$R$2:$S$412,2,FALSE),"")</f>
        <v/>
      </c>
      <c r="J471" s="18" t="str">
        <f>IFERROR(VLOOKUP($B471,Invoices!$T$2:$U$412,2,FALSE),"")</f>
        <v/>
      </c>
      <c r="K471" s="18" t="str">
        <f>IFERROR(VLOOKUP($B471,Invoices!$V$2:$W$412,2,FALSE),"")</f>
        <v/>
      </c>
      <c r="L471" s="18" t="str">
        <f>IFERROR(VLOOKUP($B471,Invoices!$X$2:$Y$412,2,FALSE),"")</f>
        <v/>
      </c>
      <c r="M471" s="18" t="str">
        <f>IFERROR(VLOOKUP($B471,Invoices!$Z$2:$AA$412,2,FALSE),"")</f>
        <v/>
      </c>
      <c r="N471" s="18" t="str">
        <f>IFERROR(VLOOKUP($B471,Invoices!$AB$2:$AC$412,2,FALSE),"")</f>
        <v/>
      </c>
      <c r="O471" s="18" t="str">
        <f>IFERROR(VLOOKUP($B471,Invoices!$AD$2:$AE$412,2,FALSE),"")</f>
        <v/>
      </c>
      <c r="P471" s="18" t="str">
        <f>IFERROR(VLOOKUP($B471,Invoices!$AF$2:$AG$412,2,FALSE),"")</f>
        <v/>
      </c>
      <c r="Q471" s="18" t="str">
        <f>IFERROR(VLOOKUP($B471,Invoices!$AH$2:$AI$412,2,FALSE),"")</f>
        <v/>
      </c>
      <c r="R471" s="18" t="str">
        <f>IFERROR(VLOOKUP($B471,Invoices!$AJ$2:$AK$412,2,FALSE),"")</f>
        <v/>
      </c>
      <c r="S471" s="18" t="str">
        <f>IFERROR(VLOOKUP($B471,Invoices!$AL$2:$AM$412,2,FALSE),"")</f>
        <v/>
      </c>
      <c r="T471" s="18" t="str">
        <f>IFERROR(VLOOKUP($B471,Invoices!$AN$2:$AO$412,2,FALSE),"")</f>
        <v/>
      </c>
      <c r="U471" s="18" t="str" cm="1">
        <f t="array" ref="U471">IFERROR(INDEX(F471:T471, 1, MATCH(TRUE, ISNUMBER(F471:T471), 0)), "0.0")</f>
        <v>0.0</v>
      </c>
    </row>
    <row r="472" spans="1:21" ht="13" x14ac:dyDescent="0.15">
      <c r="A472" s="14" t="s">
        <v>6504</v>
      </c>
      <c r="B472" s="6" t="s">
        <v>1469</v>
      </c>
      <c r="D472" s="6" t="s">
        <v>672</v>
      </c>
      <c r="E472" s="6" t="s">
        <v>673</v>
      </c>
      <c r="F472" s="18" t="str">
        <f>IFERROR(VLOOKUP(B472,Invoices!$L$2:$M$413,2,FALSE),"")</f>
        <v/>
      </c>
      <c r="G472" s="18" t="str">
        <f>IFERROR(VLOOKUP(B472,Invoices!$N$2:$O$412,2,FALSE),"")</f>
        <v/>
      </c>
      <c r="H472" s="18" t="str">
        <f>IFERROR(VLOOKUP($B472,Invoices!$P$2:$Q$412,2,FALSE),"")</f>
        <v/>
      </c>
      <c r="I472" s="18" t="str">
        <f>IFERROR(VLOOKUP($B472,Invoices!$R$2:$S$412,2,FALSE),"")</f>
        <v/>
      </c>
      <c r="J472" s="18" t="str">
        <f>IFERROR(VLOOKUP($B472,Invoices!$T$2:$U$412,2,FALSE),"")</f>
        <v/>
      </c>
      <c r="K472" s="18" t="str">
        <f>IFERROR(VLOOKUP($B472,Invoices!$V$2:$W$412,2,FALSE),"")</f>
        <v/>
      </c>
      <c r="L472" s="18" t="str">
        <f>IFERROR(VLOOKUP($B472,Invoices!$X$2:$Y$412,2,FALSE),"")</f>
        <v/>
      </c>
      <c r="M472" s="18" t="str">
        <f>IFERROR(VLOOKUP($B472,Invoices!$Z$2:$AA$412,2,FALSE),"")</f>
        <v/>
      </c>
      <c r="N472" s="18" t="str">
        <f>IFERROR(VLOOKUP($B472,Invoices!$AB$2:$AC$412,2,FALSE),"")</f>
        <v/>
      </c>
      <c r="O472" s="18" t="str">
        <f>IFERROR(VLOOKUP($B472,Invoices!$AD$2:$AE$412,2,FALSE),"")</f>
        <v/>
      </c>
      <c r="P472" s="18" t="str">
        <f>IFERROR(VLOOKUP($B472,Invoices!$AF$2:$AG$412,2,FALSE),"")</f>
        <v/>
      </c>
      <c r="Q472" s="18" t="str">
        <f>IFERROR(VLOOKUP($B472,Invoices!$AH$2:$AI$412,2,FALSE),"")</f>
        <v/>
      </c>
      <c r="R472" s="18" t="str">
        <f>IFERROR(VLOOKUP($B472,Invoices!$AJ$2:$AK$412,2,FALSE),"")</f>
        <v/>
      </c>
      <c r="S472" s="18" t="str">
        <f>IFERROR(VLOOKUP($B472,Invoices!$AL$2:$AM$412,2,FALSE),"")</f>
        <v/>
      </c>
      <c r="T472" s="18" t="str">
        <f>IFERROR(VLOOKUP($B472,Invoices!$AN$2:$AO$412,2,FALSE),"")</f>
        <v/>
      </c>
      <c r="U472" s="18" t="str" cm="1">
        <f t="array" ref="U472">IFERROR(INDEX(F472:T472, 1, MATCH(TRUE, ISNUMBER(F472:T472), 0)), "0.0")</f>
        <v>0.0</v>
      </c>
    </row>
    <row r="473" spans="1:21" ht="13" x14ac:dyDescent="0.15">
      <c r="A473" s="14" t="s">
        <v>6505</v>
      </c>
      <c r="B473" s="6" t="s">
        <v>1470</v>
      </c>
      <c r="C473" s="6" t="s">
        <v>1471</v>
      </c>
      <c r="D473" s="6" t="s">
        <v>1300</v>
      </c>
      <c r="E473" s="6" t="s">
        <v>1301</v>
      </c>
      <c r="F473" s="18" t="str">
        <f>IFERROR(VLOOKUP(B473,Invoices!$L$2:$M$413,2,FALSE),"")</f>
        <v/>
      </c>
      <c r="G473" s="18" t="str">
        <f>IFERROR(VLOOKUP(B473,Invoices!$N$2:$O$412,2,FALSE),"")</f>
        <v/>
      </c>
      <c r="H473" s="18" t="str">
        <f>IFERROR(VLOOKUP($B473,Invoices!$P$2:$Q$412,2,FALSE),"")</f>
        <v/>
      </c>
      <c r="I473" s="18" t="str">
        <f>IFERROR(VLOOKUP($B473,Invoices!$R$2:$S$412,2,FALSE),"")</f>
        <v/>
      </c>
      <c r="J473" s="18" t="str">
        <f>IFERROR(VLOOKUP($B473,Invoices!$T$2:$U$412,2,FALSE),"")</f>
        <v/>
      </c>
      <c r="K473" s="18" t="str">
        <f>IFERROR(VLOOKUP($B473,Invoices!$V$2:$W$412,2,FALSE),"")</f>
        <v/>
      </c>
      <c r="L473" s="18" t="str">
        <f>IFERROR(VLOOKUP($B473,Invoices!$X$2:$Y$412,2,FALSE),"")</f>
        <v/>
      </c>
      <c r="M473" s="18" t="str">
        <f>IFERROR(VLOOKUP($B473,Invoices!$Z$2:$AA$412,2,FALSE),"")</f>
        <v/>
      </c>
      <c r="N473" s="18" t="str">
        <f>IFERROR(VLOOKUP($B473,Invoices!$AB$2:$AC$412,2,FALSE),"")</f>
        <v/>
      </c>
      <c r="O473" s="18" t="str">
        <f>IFERROR(VLOOKUP($B473,Invoices!$AD$2:$AE$412,2,FALSE),"")</f>
        <v/>
      </c>
      <c r="P473" s="18" t="str">
        <f>IFERROR(VLOOKUP($B473,Invoices!$AF$2:$AG$412,2,FALSE),"")</f>
        <v/>
      </c>
      <c r="Q473" s="18" t="str">
        <f>IFERROR(VLOOKUP($B473,Invoices!$AH$2:$AI$412,2,FALSE),"")</f>
        <v/>
      </c>
      <c r="R473" s="18" t="str">
        <f>IFERROR(VLOOKUP($B473,Invoices!$AJ$2:$AK$412,2,FALSE),"")</f>
        <v/>
      </c>
      <c r="S473" s="18" t="str">
        <f>IFERROR(VLOOKUP($B473,Invoices!$AL$2:$AM$412,2,FALSE),"")</f>
        <v/>
      </c>
      <c r="T473" s="18" t="str">
        <f>IFERROR(VLOOKUP($B473,Invoices!$AN$2:$AO$412,2,FALSE),"")</f>
        <v/>
      </c>
      <c r="U473" s="18" t="str" cm="1">
        <f t="array" ref="U473">IFERROR(INDEX(F473:T473, 1, MATCH(TRUE, ISNUMBER(F473:T473), 0)), "0.0")</f>
        <v>0.0</v>
      </c>
    </row>
    <row r="474" spans="1:21" ht="13" x14ac:dyDescent="0.15">
      <c r="A474" s="14" t="s">
        <v>6506</v>
      </c>
      <c r="B474" s="6" t="s">
        <v>1472</v>
      </c>
      <c r="C474" s="6" t="s">
        <v>1473</v>
      </c>
      <c r="D474" s="6" t="s">
        <v>1472</v>
      </c>
      <c r="E474" s="6" t="s">
        <v>1021</v>
      </c>
      <c r="F474" s="18" t="str">
        <f>IFERROR(VLOOKUP(B474,Invoices!$L$2:$M$413,2,FALSE),"")</f>
        <v/>
      </c>
      <c r="G474" s="18" t="str">
        <f>IFERROR(VLOOKUP(B474,Invoices!$N$2:$O$412,2,FALSE),"")</f>
        <v/>
      </c>
      <c r="H474" s="18" t="str">
        <f>IFERROR(VLOOKUP($B474,Invoices!$P$2:$Q$412,2,FALSE),"")</f>
        <v/>
      </c>
      <c r="I474" s="18" t="str">
        <f>IFERROR(VLOOKUP($B474,Invoices!$R$2:$S$412,2,FALSE),"")</f>
        <v/>
      </c>
      <c r="J474" s="18" t="str">
        <f>IFERROR(VLOOKUP($B474,Invoices!$T$2:$U$412,2,FALSE),"")</f>
        <v/>
      </c>
      <c r="K474" s="18" t="str">
        <f>IFERROR(VLOOKUP($B474,Invoices!$V$2:$W$412,2,FALSE),"")</f>
        <v/>
      </c>
      <c r="L474" s="18">
        <f>IFERROR(VLOOKUP($B474,Invoices!$X$2:$Y$412,2,FALSE),"")</f>
        <v>0.99</v>
      </c>
      <c r="M474" s="18" t="str">
        <f>IFERROR(VLOOKUP($B474,Invoices!$Z$2:$AA$412,2,FALSE),"")</f>
        <v/>
      </c>
      <c r="N474" s="18" t="str">
        <f>IFERROR(VLOOKUP($B474,Invoices!$AB$2:$AC$412,2,FALSE),"")</f>
        <v/>
      </c>
      <c r="O474" s="18" t="str">
        <f>IFERROR(VLOOKUP($B474,Invoices!$AD$2:$AE$412,2,FALSE),"")</f>
        <v/>
      </c>
      <c r="P474" s="18" t="str">
        <f>IFERROR(VLOOKUP($B474,Invoices!$AF$2:$AG$412,2,FALSE),"")</f>
        <v/>
      </c>
      <c r="Q474" s="18" t="str">
        <f>IFERROR(VLOOKUP($B474,Invoices!$AH$2:$AI$412,2,FALSE),"")</f>
        <v/>
      </c>
      <c r="R474" s="18" t="str">
        <f>IFERROR(VLOOKUP($B474,Invoices!$AJ$2:$AK$412,2,FALSE),"")</f>
        <v/>
      </c>
      <c r="S474" s="18" t="str">
        <f>IFERROR(VLOOKUP($B474,Invoices!$AL$2:$AM$412,2,FALSE),"")</f>
        <v/>
      </c>
      <c r="T474" s="18" t="str">
        <f>IFERROR(VLOOKUP($B474,Invoices!$AN$2:$AO$412,2,FALSE),"")</f>
        <v/>
      </c>
      <c r="U474" s="18" cm="1">
        <f t="array" ref="U474">IFERROR(INDEX(F474:T474, 1, MATCH(TRUE, ISNUMBER(F474:T474), 0)), "0.0")</f>
        <v>0.99</v>
      </c>
    </row>
    <row r="475" spans="1:21" ht="13" x14ac:dyDescent="0.15">
      <c r="A475" s="14" t="s">
        <v>6507</v>
      </c>
      <c r="B475" s="6" t="s">
        <v>1474</v>
      </c>
      <c r="C475" s="6" t="s">
        <v>640</v>
      </c>
      <c r="D475" s="6" t="s">
        <v>641</v>
      </c>
      <c r="E475" s="6" t="s">
        <v>642</v>
      </c>
      <c r="F475" s="18" t="str">
        <f>IFERROR(VLOOKUP(B475,Invoices!$L$2:$M$413,2,FALSE),"")</f>
        <v/>
      </c>
      <c r="G475" s="18" t="str">
        <f>IFERROR(VLOOKUP(B475,Invoices!$N$2:$O$412,2,FALSE),"")</f>
        <v/>
      </c>
      <c r="H475" s="18" t="str">
        <f>IFERROR(VLOOKUP($B475,Invoices!$P$2:$Q$412,2,FALSE),"")</f>
        <v/>
      </c>
      <c r="I475" s="18" t="str">
        <f>IFERROR(VLOOKUP($B475,Invoices!$R$2:$S$412,2,FALSE),"")</f>
        <v/>
      </c>
      <c r="J475" s="18" t="str">
        <f>IFERROR(VLOOKUP($B475,Invoices!$T$2:$U$412,2,FALSE),"")</f>
        <v/>
      </c>
      <c r="K475" s="18" t="str">
        <f>IFERROR(VLOOKUP($B475,Invoices!$V$2:$W$412,2,FALSE),"")</f>
        <v/>
      </c>
      <c r="L475" s="18" t="str">
        <f>IFERROR(VLOOKUP($B475,Invoices!$X$2:$Y$412,2,FALSE),"")</f>
        <v/>
      </c>
      <c r="M475" s="18" t="str">
        <f>IFERROR(VLOOKUP($B475,Invoices!$Z$2:$AA$412,2,FALSE),"")</f>
        <v/>
      </c>
      <c r="N475" s="18" t="str">
        <f>IFERROR(VLOOKUP($B475,Invoices!$AB$2:$AC$412,2,FALSE),"")</f>
        <v/>
      </c>
      <c r="O475" s="18" t="str">
        <f>IFERROR(VLOOKUP($B475,Invoices!$AD$2:$AE$412,2,FALSE),"")</f>
        <v/>
      </c>
      <c r="P475" s="18" t="str">
        <f>IFERROR(VLOOKUP($B475,Invoices!$AF$2:$AG$412,2,FALSE),"")</f>
        <v/>
      </c>
      <c r="Q475" s="18" t="str">
        <f>IFERROR(VLOOKUP($B475,Invoices!$AH$2:$AI$412,2,FALSE),"")</f>
        <v/>
      </c>
      <c r="R475" s="18" t="str">
        <f>IFERROR(VLOOKUP($B475,Invoices!$AJ$2:$AK$412,2,FALSE),"")</f>
        <v/>
      </c>
      <c r="S475" s="18" t="str">
        <f>IFERROR(VLOOKUP($B475,Invoices!$AL$2:$AM$412,2,FALSE),"")</f>
        <v/>
      </c>
      <c r="T475" s="18" t="str">
        <f>IFERROR(VLOOKUP($B475,Invoices!$AN$2:$AO$412,2,FALSE),"")</f>
        <v/>
      </c>
      <c r="U475" s="18" t="str" cm="1">
        <f t="array" ref="U475">IFERROR(INDEX(F475:T475, 1, MATCH(TRUE, ISNUMBER(F475:T475), 0)), "0.0")</f>
        <v>0.0</v>
      </c>
    </row>
    <row r="476" spans="1:21" ht="13" x14ac:dyDescent="0.15">
      <c r="A476" s="14" t="s">
        <v>6508</v>
      </c>
      <c r="B476" s="6" t="s">
        <v>1475</v>
      </c>
      <c r="C476" s="6" t="s">
        <v>529</v>
      </c>
      <c r="D476" s="6" t="s">
        <v>530</v>
      </c>
      <c r="E476" s="6" t="s">
        <v>529</v>
      </c>
      <c r="F476" s="18" t="str">
        <f>IFERROR(VLOOKUP(B476,Invoices!$L$2:$M$413,2,FALSE),"")</f>
        <v/>
      </c>
      <c r="G476" s="18" t="str">
        <f>IFERROR(VLOOKUP(B476,Invoices!$N$2:$O$412,2,FALSE),"")</f>
        <v/>
      </c>
      <c r="H476" s="18" t="str">
        <f>IFERROR(VLOOKUP($B476,Invoices!$P$2:$Q$412,2,FALSE),"")</f>
        <v/>
      </c>
      <c r="I476" s="18" t="str">
        <f>IFERROR(VLOOKUP($B476,Invoices!$R$2:$S$412,2,FALSE),"")</f>
        <v/>
      </c>
      <c r="J476" s="18" t="str">
        <f>IFERROR(VLOOKUP($B476,Invoices!$T$2:$U$412,2,FALSE),"")</f>
        <v/>
      </c>
      <c r="K476" s="18" t="str">
        <f>IFERROR(VLOOKUP($B476,Invoices!$V$2:$W$412,2,FALSE),"")</f>
        <v/>
      </c>
      <c r="L476" s="18" t="str">
        <f>IFERROR(VLOOKUP($B476,Invoices!$X$2:$Y$412,2,FALSE),"")</f>
        <v/>
      </c>
      <c r="M476" s="18">
        <f>IFERROR(VLOOKUP($B476,Invoices!$Z$2:$AA$412,2,FALSE),"")</f>
        <v>0.99</v>
      </c>
      <c r="N476" s="18" t="str">
        <f>IFERROR(VLOOKUP($B476,Invoices!$AB$2:$AC$412,2,FALSE),"")</f>
        <v/>
      </c>
      <c r="O476" s="18" t="str">
        <f>IFERROR(VLOOKUP($B476,Invoices!$AD$2:$AE$412,2,FALSE),"")</f>
        <v/>
      </c>
      <c r="P476" s="18" t="str">
        <f>IFERROR(VLOOKUP($B476,Invoices!$AF$2:$AG$412,2,FALSE),"")</f>
        <v/>
      </c>
      <c r="Q476" s="18" t="str">
        <f>IFERROR(VLOOKUP($B476,Invoices!$AH$2:$AI$412,2,FALSE),"")</f>
        <v/>
      </c>
      <c r="R476" s="18" t="str">
        <f>IFERROR(VLOOKUP($B476,Invoices!$AJ$2:$AK$412,2,FALSE),"")</f>
        <v/>
      </c>
      <c r="S476" s="18" t="str">
        <f>IFERROR(VLOOKUP($B476,Invoices!$AL$2:$AM$412,2,FALSE),"")</f>
        <v/>
      </c>
      <c r="T476" s="18" t="str">
        <f>IFERROR(VLOOKUP($B476,Invoices!$AN$2:$AO$412,2,FALSE),"")</f>
        <v/>
      </c>
      <c r="U476" s="18" cm="1">
        <f t="array" ref="U476">IFERROR(INDEX(F476:T476, 1, MATCH(TRUE, ISNUMBER(F476:T476), 0)), "0.0")</f>
        <v>0.99</v>
      </c>
    </row>
    <row r="477" spans="1:21" ht="13" x14ac:dyDescent="0.15">
      <c r="A477" s="14" t="s">
        <v>6509</v>
      </c>
      <c r="B477" s="6" t="s">
        <v>1476</v>
      </c>
      <c r="D477" s="6" t="s">
        <v>666</v>
      </c>
      <c r="E477" s="6" t="s">
        <v>667</v>
      </c>
      <c r="F477" s="18">
        <f>IFERROR(VLOOKUP(B477,Invoices!$L$2:$M$413,2,FALSE),"")</f>
        <v>0.99</v>
      </c>
      <c r="G477" s="18" t="str">
        <f>IFERROR(VLOOKUP(B477,Invoices!$N$2:$O$412,2,FALSE),"")</f>
        <v/>
      </c>
      <c r="H477" s="18" t="str">
        <f>IFERROR(VLOOKUP($B477,Invoices!$P$2:$Q$412,2,FALSE),"")</f>
        <v/>
      </c>
      <c r="I477" s="18" t="str">
        <f>IFERROR(VLOOKUP($B477,Invoices!$R$2:$S$412,2,FALSE),"")</f>
        <v/>
      </c>
      <c r="J477" s="18" t="str">
        <f>IFERROR(VLOOKUP($B477,Invoices!$T$2:$U$412,2,FALSE),"")</f>
        <v/>
      </c>
      <c r="K477" s="18" t="str">
        <f>IFERROR(VLOOKUP($B477,Invoices!$V$2:$W$412,2,FALSE),"")</f>
        <v/>
      </c>
      <c r="L477" s="18" t="str">
        <f>IFERROR(VLOOKUP($B477,Invoices!$X$2:$Y$412,2,FALSE),"")</f>
        <v/>
      </c>
      <c r="M477" s="18" t="str">
        <f>IFERROR(VLOOKUP($B477,Invoices!$Z$2:$AA$412,2,FALSE),"")</f>
        <v/>
      </c>
      <c r="N477" s="18" t="str">
        <f>IFERROR(VLOOKUP($B477,Invoices!$AB$2:$AC$412,2,FALSE),"")</f>
        <v/>
      </c>
      <c r="O477" s="18" t="str">
        <f>IFERROR(VLOOKUP($B477,Invoices!$AD$2:$AE$412,2,FALSE),"")</f>
        <v/>
      </c>
      <c r="P477" s="18" t="str">
        <f>IFERROR(VLOOKUP($B477,Invoices!$AF$2:$AG$412,2,FALSE),"")</f>
        <v/>
      </c>
      <c r="Q477" s="18" t="str">
        <f>IFERROR(VLOOKUP($B477,Invoices!$AH$2:$AI$412,2,FALSE),"")</f>
        <v/>
      </c>
      <c r="R477" s="18" t="str">
        <f>IFERROR(VLOOKUP($B477,Invoices!$AJ$2:$AK$412,2,FALSE),"")</f>
        <v/>
      </c>
      <c r="S477" s="18" t="str">
        <f>IFERROR(VLOOKUP($B477,Invoices!$AL$2:$AM$412,2,FALSE),"")</f>
        <v/>
      </c>
      <c r="T477" s="18" t="str">
        <f>IFERROR(VLOOKUP($B477,Invoices!$AN$2:$AO$412,2,FALSE),"")</f>
        <v/>
      </c>
      <c r="U477" s="18" cm="1">
        <f t="array" ref="U477">IFERROR(INDEX(F477:T477, 1, MATCH(TRUE, ISNUMBER(F477:T477), 0)), "0.0")</f>
        <v>0.99</v>
      </c>
    </row>
    <row r="478" spans="1:21" ht="13" x14ac:dyDescent="0.15">
      <c r="A478" s="14" t="s">
        <v>6510</v>
      </c>
      <c r="B478" s="6" t="s">
        <v>1477</v>
      </c>
      <c r="C478" s="6" t="s">
        <v>1434</v>
      </c>
      <c r="D478" s="6" t="s">
        <v>1435</v>
      </c>
      <c r="E478" s="6" t="s">
        <v>1140</v>
      </c>
      <c r="F478" s="18" t="str">
        <f>IFERROR(VLOOKUP(B478,Invoices!$L$2:$M$413,2,FALSE),"")</f>
        <v/>
      </c>
      <c r="G478" s="18" t="str">
        <f>IFERROR(VLOOKUP(B478,Invoices!$N$2:$O$412,2,FALSE),"")</f>
        <v/>
      </c>
      <c r="H478" s="18" t="str">
        <f>IFERROR(VLOOKUP($B478,Invoices!$P$2:$Q$412,2,FALSE),"")</f>
        <v/>
      </c>
      <c r="I478" s="18" t="str">
        <f>IFERROR(VLOOKUP($B478,Invoices!$R$2:$S$412,2,FALSE),"")</f>
        <v/>
      </c>
      <c r="J478" s="18" t="str">
        <f>IFERROR(VLOOKUP($B478,Invoices!$T$2:$U$412,2,FALSE),"")</f>
        <v/>
      </c>
      <c r="K478" s="18" t="str">
        <f>IFERROR(VLOOKUP($B478,Invoices!$V$2:$W$412,2,FALSE),"")</f>
        <v/>
      </c>
      <c r="L478" s="18" t="str">
        <f>IFERROR(VLOOKUP($B478,Invoices!$X$2:$Y$412,2,FALSE),"")</f>
        <v/>
      </c>
      <c r="M478" s="18" t="str">
        <f>IFERROR(VLOOKUP($B478,Invoices!$Z$2:$AA$412,2,FALSE),"")</f>
        <v/>
      </c>
      <c r="N478" s="18" t="str">
        <f>IFERROR(VLOOKUP($B478,Invoices!$AB$2:$AC$412,2,FALSE),"")</f>
        <v/>
      </c>
      <c r="O478" s="18" t="str">
        <f>IFERROR(VLOOKUP($B478,Invoices!$AD$2:$AE$412,2,FALSE),"")</f>
        <v/>
      </c>
      <c r="P478" s="18" t="str">
        <f>IFERROR(VLOOKUP($B478,Invoices!$AF$2:$AG$412,2,FALSE),"")</f>
        <v/>
      </c>
      <c r="Q478" s="18" t="str">
        <f>IFERROR(VLOOKUP($B478,Invoices!$AH$2:$AI$412,2,FALSE),"")</f>
        <v/>
      </c>
      <c r="R478" s="18" t="str">
        <f>IFERROR(VLOOKUP($B478,Invoices!$AJ$2:$AK$412,2,FALSE),"")</f>
        <v/>
      </c>
      <c r="S478" s="18" t="str">
        <f>IFERROR(VLOOKUP($B478,Invoices!$AL$2:$AM$412,2,FALSE),"")</f>
        <v/>
      </c>
      <c r="T478" s="18" t="str">
        <f>IFERROR(VLOOKUP($B478,Invoices!$AN$2:$AO$412,2,FALSE),"")</f>
        <v/>
      </c>
      <c r="U478" s="18" t="str" cm="1">
        <f t="array" ref="U478">IFERROR(INDEX(F478:T478, 1, MATCH(TRUE, ISNUMBER(F478:T478), 0)), "0.0")</f>
        <v>0.0</v>
      </c>
    </row>
    <row r="479" spans="1:21" ht="13" x14ac:dyDescent="0.15">
      <c r="A479" s="14" t="s">
        <v>6511</v>
      </c>
      <c r="B479" s="6" t="s">
        <v>1478</v>
      </c>
      <c r="D479" s="6" t="s">
        <v>538</v>
      </c>
      <c r="E479" s="6" t="s">
        <v>539</v>
      </c>
      <c r="F479" s="18" t="str">
        <f>IFERROR(VLOOKUP(B479,Invoices!$L$2:$M$413,2,FALSE),"")</f>
        <v/>
      </c>
      <c r="G479" s="18" t="str">
        <f>IFERROR(VLOOKUP(B479,Invoices!$N$2:$O$412,2,FALSE),"")</f>
        <v/>
      </c>
      <c r="H479" s="18" t="str">
        <f>IFERROR(VLOOKUP($B479,Invoices!$P$2:$Q$412,2,FALSE),"")</f>
        <v/>
      </c>
      <c r="I479" s="18" t="str">
        <f>IFERROR(VLOOKUP($B479,Invoices!$R$2:$S$412,2,FALSE),"")</f>
        <v/>
      </c>
      <c r="J479" s="18">
        <f>IFERROR(VLOOKUP($B479,Invoices!$T$2:$U$412,2,FALSE),"")</f>
        <v>0.99</v>
      </c>
      <c r="K479" s="18" t="str">
        <f>IFERROR(VLOOKUP($B479,Invoices!$V$2:$W$412,2,FALSE),"")</f>
        <v/>
      </c>
      <c r="L479" s="18">
        <f>IFERROR(VLOOKUP($B479,Invoices!$X$2:$Y$412,2,FALSE),"")</f>
        <v>0.99</v>
      </c>
      <c r="M479" s="18" t="str">
        <f>IFERROR(VLOOKUP($B479,Invoices!$Z$2:$AA$412,2,FALSE),"")</f>
        <v/>
      </c>
      <c r="N479" s="18" t="str">
        <f>IFERROR(VLOOKUP($B479,Invoices!$AB$2:$AC$412,2,FALSE),"")</f>
        <v/>
      </c>
      <c r="O479" s="18" t="str">
        <f>IFERROR(VLOOKUP($B479,Invoices!$AD$2:$AE$412,2,FALSE),"")</f>
        <v/>
      </c>
      <c r="P479" s="18" t="str">
        <f>IFERROR(VLOOKUP($B479,Invoices!$AF$2:$AG$412,2,FALSE),"")</f>
        <v/>
      </c>
      <c r="Q479" s="18" t="str">
        <f>IFERROR(VLOOKUP($B479,Invoices!$AH$2:$AI$412,2,FALSE),"")</f>
        <v/>
      </c>
      <c r="R479" s="18" t="str">
        <f>IFERROR(VLOOKUP($B479,Invoices!$AJ$2:$AK$412,2,FALSE),"")</f>
        <v/>
      </c>
      <c r="S479" s="18" t="str">
        <f>IFERROR(VLOOKUP($B479,Invoices!$AL$2:$AM$412,2,FALSE),"")</f>
        <v/>
      </c>
      <c r="T479" s="18" t="str">
        <f>IFERROR(VLOOKUP($B479,Invoices!$AN$2:$AO$412,2,FALSE),"")</f>
        <v/>
      </c>
      <c r="U479" s="18" cm="1">
        <f t="array" ref="U479">IFERROR(INDEX(F479:T479, 1, MATCH(TRUE, ISNUMBER(F479:T479), 0)), "0.0")</f>
        <v>0.99</v>
      </c>
    </row>
    <row r="480" spans="1:21" ht="13" x14ac:dyDescent="0.15">
      <c r="A480" s="14" t="s">
        <v>6512</v>
      </c>
      <c r="B480" s="6" t="s">
        <v>1479</v>
      </c>
      <c r="C480" s="6" t="s">
        <v>1480</v>
      </c>
      <c r="D480" s="6" t="s">
        <v>633</v>
      </c>
      <c r="E480" s="6" t="s">
        <v>634</v>
      </c>
      <c r="F480" s="18" t="str">
        <f>IFERROR(VLOOKUP(B480,Invoices!$L$2:$M$413,2,FALSE),"")</f>
        <v/>
      </c>
      <c r="G480" s="18" t="str">
        <f>IFERROR(VLOOKUP(B480,Invoices!$N$2:$O$412,2,FALSE),"")</f>
        <v/>
      </c>
      <c r="H480" s="18" t="str">
        <f>IFERROR(VLOOKUP($B480,Invoices!$P$2:$Q$412,2,FALSE),"")</f>
        <v/>
      </c>
      <c r="I480" s="18" t="str">
        <f>IFERROR(VLOOKUP($B480,Invoices!$R$2:$S$412,2,FALSE),"")</f>
        <v/>
      </c>
      <c r="J480" s="18" t="str">
        <f>IFERROR(VLOOKUP($B480,Invoices!$T$2:$U$412,2,FALSE),"")</f>
        <v/>
      </c>
      <c r="K480" s="18" t="str">
        <f>IFERROR(VLOOKUP($B480,Invoices!$V$2:$W$412,2,FALSE),"")</f>
        <v/>
      </c>
      <c r="L480" s="18" t="str">
        <f>IFERROR(VLOOKUP($B480,Invoices!$X$2:$Y$412,2,FALSE),"")</f>
        <v/>
      </c>
      <c r="M480" s="18">
        <f>IFERROR(VLOOKUP($B480,Invoices!$Z$2:$AA$412,2,FALSE),"")</f>
        <v>0.99</v>
      </c>
      <c r="N480" s="18" t="str">
        <f>IFERROR(VLOOKUP($B480,Invoices!$AB$2:$AC$412,2,FALSE),"")</f>
        <v/>
      </c>
      <c r="O480" s="18" t="str">
        <f>IFERROR(VLOOKUP($B480,Invoices!$AD$2:$AE$412,2,FALSE),"")</f>
        <v/>
      </c>
      <c r="P480" s="18" t="str">
        <f>IFERROR(VLOOKUP($B480,Invoices!$AF$2:$AG$412,2,FALSE),"")</f>
        <v/>
      </c>
      <c r="Q480" s="18" t="str">
        <f>IFERROR(VLOOKUP($B480,Invoices!$AH$2:$AI$412,2,FALSE),"")</f>
        <v/>
      </c>
      <c r="R480" s="18" t="str">
        <f>IFERROR(VLOOKUP($B480,Invoices!$AJ$2:$AK$412,2,FALSE),"")</f>
        <v/>
      </c>
      <c r="S480" s="18" t="str">
        <f>IFERROR(VLOOKUP($B480,Invoices!$AL$2:$AM$412,2,FALSE),"")</f>
        <v/>
      </c>
      <c r="T480" s="18" t="str">
        <f>IFERROR(VLOOKUP($B480,Invoices!$AN$2:$AO$412,2,FALSE),"")</f>
        <v/>
      </c>
      <c r="U480" s="18" cm="1">
        <f t="array" ref="U480">IFERROR(INDEX(F480:T480, 1, MATCH(TRUE, ISNUMBER(F480:T480), 0)), "0.0")</f>
        <v>0.99</v>
      </c>
    </row>
    <row r="481" spans="1:21" ht="13" x14ac:dyDescent="0.15">
      <c r="A481" s="14" t="s">
        <v>6513</v>
      </c>
      <c r="B481" s="6" t="s">
        <v>1481</v>
      </c>
      <c r="C481" s="6" t="s">
        <v>655</v>
      </c>
      <c r="D481" s="6" t="s">
        <v>656</v>
      </c>
      <c r="E481" s="6" t="s">
        <v>655</v>
      </c>
      <c r="F481" s="18" t="str">
        <f>IFERROR(VLOOKUP(B481,Invoices!$L$2:$M$413,2,FALSE),"")</f>
        <v/>
      </c>
      <c r="G481" s="18" t="str">
        <f>IFERROR(VLOOKUP(B481,Invoices!$N$2:$O$412,2,FALSE),"")</f>
        <v/>
      </c>
      <c r="H481" s="18" t="str">
        <f>IFERROR(VLOOKUP($B481,Invoices!$P$2:$Q$412,2,FALSE),"")</f>
        <v/>
      </c>
      <c r="I481" s="18" t="str">
        <f>IFERROR(VLOOKUP($B481,Invoices!$R$2:$S$412,2,FALSE),"")</f>
        <v/>
      </c>
      <c r="J481" s="18">
        <f>IFERROR(VLOOKUP($B481,Invoices!$T$2:$U$412,2,FALSE),"")</f>
        <v>0.99</v>
      </c>
      <c r="K481" s="18" t="str">
        <f>IFERROR(VLOOKUP($B481,Invoices!$V$2:$W$412,2,FALSE),"")</f>
        <v/>
      </c>
      <c r="L481" s="18">
        <f>IFERROR(VLOOKUP($B481,Invoices!$X$2:$Y$412,2,FALSE),"")</f>
        <v>0.99</v>
      </c>
      <c r="M481" s="18" t="str">
        <f>IFERROR(VLOOKUP($B481,Invoices!$Z$2:$AA$412,2,FALSE),"")</f>
        <v/>
      </c>
      <c r="N481" s="18" t="str">
        <f>IFERROR(VLOOKUP($B481,Invoices!$AB$2:$AC$412,2,FALSE),"")</f>
        <v/>
      </c>
      <c r="O481" s="18" t="str">
        <f>IFERROR(VLOOKUP($B481,Invoices!$AD$2:$AE$412,2,FALSE),"")</f>
        <v/>
      </c>
      <c r="P481" s="18" t="str">
        <f>IFERROR(VLOOKUP($B481,Invoices!$AF$2:$AG$412,2,FALSE),"")</f>
        <v/>
      </c>
      <c r="Q481" s="18" t="str">
        <f>IFERROR(VLOOKUP($B481,Invoices!$AH$2:$AI$412,2,FALSE),"")</f>
        <v/>
      </c>
      <c r="R481" s="18" t="str">
        <f>IFERROR(VLOOKUP($B481,Invoices!$AJ$2:$AK$412,2,FALSE),"")</f>
        <v/>
      </c>
      <c r="S481" s="18" t="str">
        <f>IFERROR(VLOOKUP($B481,Invoices!$AL$2:$AM$412,2,FALSE),"")</f>
        <v/>
      </c>
      <c r="T481" s="18" t="str">
        <f>IFERROR(VLOOKUP($B481,Invoices!$AN$2:$AO$412,2,FALSE),"")</f>
        <v/>
      </c>
      <c r="U481" s="18" cm="1">
        <f t="array" ref="U481">IFERROR(INDEX(F481:T481, 1, MATCH(TRUE, ISNUMBER(F481:T481), 0)), "0.0")</f>
        <v>0.99</v>
      </c>
    </row>
    <row r="482" spans="1:21" ht="13" x14ac:dyDescent="0.15">
      <c r="A482" s="14" t="s">
        <v>6514</v>
      </c>
      <c r="B482" s="6" t="s">
        <v>1482</v>
      </c>
      <c r="D482" s="6" t="s">
        <v>1483</v>
      </c>
      <c r="E482" s="6" t="s">
        <v>518</v>
      </c>
      <c r="F482" s="18" t="str">
        <f>IFERROR(VLOOKUP(B482,Invoices!$L$2:$M$413,2,FALSE),"")</f>
        <v/>
      </c>
      <c r="G482" s="18" t="str">
        <f>IFERROR(VLOOKUP(B482,Invoices!$N$2:$O$412,2,FALSE),"")</f>
        <v/>
      </c>
      <c r="H482" s="18" t="str">
        <f>IFERROR(VLOOKUP($B482,Invoices!$P$2:$Q$412,2,FALSE),"")</f>
        <v/>
      </c>
      <c r="I482" s="18" t="str">
        <f>IFERROR(VLOOKUP($B482,Invoices!$R$2:$S$412,2,FALSE),"")</f>
        <v/>
      </c>
      <c r="J482" s="18" t="str">
        <f>IFERROR(VLOOKUP($B482,Invoices!$T$2:$U$412,2,FALSE),"")</f>
        <v/>
      </c>
      <c r="K482" s="18" t="str">
        <f>IFERROR(VLOOKUP($B482,Invoices!$V$2:$W$412,2,FALSE),"")</f>
        <v/>
      </c>
      <c r="L482" s="18" t="str">
        <f>IFERROR(VLOOKUP($B482,Invoices!$X$2:$Y$412,2,FALSE),"")</f>
        <v/>
      </c>
      <c r="M482" s="18" t="str">
        <f>IFERROR(VLOOKUP($B482,Invoices!$Z$2:$AA$412,2,FALSE),"")</f>
        <v/>
      </c>
      <c r="N482" s="18" t="str">
        <f>IFERROR(VLOOKUP($B482,Invoices!$AB$2:$AC$412,2,FALSE),"")</f>
        <v/>
      </c>
      <c r="O482" s="18" t="str">
        <f>IFERROR(VLOOKUP($B482,Invoices!$AD$2:$AE$412,2,FALSE),"")</f>
        <v/>
      </c>
      <c r="P482" s="18" t="str">
        <f>IFERROR(VLOOKUP($B482,Invoices!$AF$2:$AG$412,2,FALSE),"")</f>
        <v/>
      </c>
      <c r="Q482" s="18" t="str">
        <f>IFERROR(VLOOKUP($B482,Invoices!$AH$2:$AI$412,2,FALSE),"")</f>
        <v/>
      </c>
      <c r="R482" s="18" t="str">
        <f>IFERROR(VLOOKUP($B482,Invoices!$AJ$2:$AK$412,2,FALSE),"")</f>
        <v/>
      </c>
      <c r="S482" s="18" t="str">
        <f>IFERROR(VLOOKUP($B482,Invoices!$AL$2:$AM$412,2,FALSE),"")</f>
        <v/>
      </c>
      <c r="T482" s="18" t="str">
        <f>IFERROR(VLOOKUP($B482,Invoices!$AN$2:$AO$412,2,FALSE),"")</f>
        <v/>
      </c>
      <c r="U482" s="18" t="str" cm="1">
        <f t="array" ref="U482">IFERROR(INDEX(F482:T482, 1, MATCH(TRUE, ISNUMBER(F482:T482), 0)), "0.0")</f>
        <v>0.0</v>
      </c>
    </row>
    <row r="483" spans="1:21" ht="13" x14ac:dyDescent="0.15">
      <c r="A483" s="14" t="s">
        <v>6515</v>
      </c>
      <c r="B483" s="6" t="s">
        <v>1484</v>
      </c>
      <c r="C483" s="6" t="s">
        <v>1473</v>
      </c>
      <c r="D483" s="6" t="s">
        <v>1472</v>
      </c>
      <c r="E483" s="6" t="s">
        <v>1021</v>
      </c>
      <c r="F483" s="18" t="str">
        <f>IFERROR(VLOOKUP(B483,Invoices!$L$2:$M$413,2,FALSE),"")</f>
        <v/>
      </c>
      <c r="G483" s="18" t="str">
        <f>IFERROR(VLOOKUP(B483,Invoices!$N$2:$O$412,2,FALSE),"")</f>
        <v/>
      </c>
      <c r="H483" s="18" t="str">
        <f>IFERROR(VLOOKUP($B483,Invoices!$P$2:$Q$412,2,FALSE),"")</f>
        <v/>
      </c>
      <c r="I483" s="18" t="str">
        <f>IFERROR(VLOOKUP($B483,Invoices!$R$2:$S$412,2,FALSE),"")</f>
        <v/>
      </c>
      <c r="J483" s="18" t="str">
        <f>IFERROR(VLOOKUP($B483,Invoices!$T$2:$U$412,2,FALSE),"")</f>
        <v/>
      </c>
      <c r="K483" s="18" t="str">
        <f>IFERROR(VLOOKUP($B483,Invoices!$V$2:$W$412,2,FALSE),"")</f>
        <v/>
      </c>
      <c r="L483" s="18" t="str">
        <f>IFERROR(VLOOKUP($B483,Invoices!$X$2:$Y$412,2,FALSE),"")</f>
        <v/>
      </c>
      <c r="M483" s="18" t="str">
        <f>IFERROR(VLOOKUP($B483,Invoices!$Z$2:$AA$412,2,FALSE),"")</f>
        <v/>
      </c>
      <c r="N483" s="18" t="str">
        <f>IFERROR(VLOOKUP($B483,Invoices!$AB$2:$AC$412,2,FALSE),"")</f>
        <v/>
      </c>
      <c r="O483" s="18" t="str">
        <f>IFERROR(VLOOKUP($B483,Invoices!$AD$2:$AE$412,2,FALSE),"")</f>
        <v/>
      </c>
      <c r="P483" s="18" t="str">
        <f>IFERROR(VLOOKUP($B483,Invoices!$AF$2:$AG$412,2,FALSE),"")</f>
        <v/>
      </c>
      <c r="Q483" s="18" t="str">
        <f>IFERROR(VLOOKUP($B483,Invoices!$AH$2:$AI$412,2,FALSE),"")</f>
        <v/>
      </c>
      <c r="R483" s="18" t="str">
        <f>IFERROR(VLOOKUP($B483,Invoices!$AJ$2:$AK$412,2,FALSE),"")</f>
        <v/>
      </c>
      <c r="S483" s="18" t="str">
        <f>IFERROR(VLOOKUP($B483,Invoices!$AL$2:$AM$412,2,FALSE),"")</f>
        <v/>
      </c>
      <c r="T483" s="18" t="str">
        <f>IFERROR(VLOOKUP($B483,Invoices!$AN$2:$AO$412,2,FALSE),"")</f>
        <v/>
      </c>
      <c r="U483" s="18" t="str" cm="1">
        <f t="array" ref="U483">IFERROR(INDEX(F483:T483, 1, MATCH(TRUE, ISNUMBER(F483:T483), 0)), "0.0")</f>
        <v>0.0</v>
      </c>
    </row>
    <row r="484" spans="1:21" ht="13" x14ac:dyDescent="0.15">
      <c r="A484" s="14" t="s">
        <v>6516</v>
      </c>
      <c r="B484" s="6" t="s">
        <v>1485</v>
      </c>
      <c r="D484" s="6" t="s">
        <v>1025</v>
      </c>
      <c r="E484" s="6" t="s">
        <v>863</v>
      </c>
      <c r="F484" s="18">
        <f>IFERROR(VLOOKUP(B484,Invoices!$L$2:$M$413,2,FALSE),"")</f>
        <v>0.99</v>
      </c>
      <c r="G484" s="18" t="str">
        <f>IFERROR(VLOOKUP(B484,Invoices!$N$2:$O$412,2,FALSE),"")</f>
        <v/>
      </c>
      <c r="H484" s="18" t="str">
        <f>IFERROR(VLOOKUP($B484,Invoices!$P$2:$Q$412,2,FALSE),"")</f>
        <v/>
      </c>
      <c r="I484" s="18" t="str">
        <f>IFERROR(VLOOKUP($B484,Invoices!$R$2:$S$412,2,FALSE),"")</f>
        <v/>
      </c>
      <c r="J484" s="18" t="str">
        <f>IFERROR(VLOOKUP($B484,Invoices!$T$2:$U$412,2,FALSE),"")</f>
        <v/>
      </c>
      <c r="K484" s="18" t="str">
        <f>IFERROR(VLOOKUP($B484,Invoices!$V$2:$W$412,2,FALSE),"")</f>
        <v/>
      </c>
      <c r="L484" s="18" t="str">
        <f>IFERROR(VLOOKUP($B484,Invoices!$X$2:$Y$412,2,FALSE),"")</f>
        <v/>
      </c>
      <c r="M484" s="18" t="str">
        <f>IFERROR(VLOOKUP($B484,Invoices!$Z$2:$AA$412,2,FALSE),"")</f>
        <v/>
      </c>
      <c r="N484" s="18" t="str">
        <f>IFERROR(VLOOKUP($B484,Invoices!$AB$2:$AC$412,2,FALSE),"")</f>
        <v/>
      </c>
      <c r="O484" s="18" t="str">
        <f>IFERROR(VLOOKUP($B484,Invoices!$AD$2:$AE$412,2,FALSE),"")</f>
        <v/>
      </c>
      <c r="P484" s="18" t="str">
        <f>IFERROR(VLOOKUP($B484,Invoices!$AF$2:$AG$412,2,FALSE),"")</f>
        <v/>
      </c>
      <c r="Q484" s="18" t="str">
        <f>IFERROR(VLOOKUP($B484,Invoices!$AH$2:$AI$412,2,FALSE),"")</f>
        <v/>
      </c>
      <c r="R484" s="18" t="str">
        <f>IFERROR(VLOOKUP($B484,Invoices!$AJ$2:$AK$412,2,FALSE),"")</f>
        <v/>
      </c>
      <c r="S484" s="18" t="str">
        <f>IFERROR(VLOOKUP($B484,Invoices!$AL$2:$AM$412,2,FALSE),"")</f>
        <v/>
      </c>
      <c r="T484" s="18" t="str">
        <f>IFERROR(VLOOKUP($B484,Invoices!$AN$2:$AO$412,2,FALSE),"")</f>
        <v/>
      </c>
      <c r="U484" s="18" cm="1">
        <f t="array" ref="U484">IFERROR(INDEX(F484:T484, 1, MATCH(TRUE, ISNUMBER(F484:T484), 0)), "0.0")</f>
        <v>0.99</v>
      </c>
    </row>
    <row r="485" spans="1:21" ht="13" x14ac:dyDescent="0.15">
      <c r="A485" s="14" t="s">
        <v>6517</v>
      </c>
      <c r="B485" s="6" t="s">
        <v>1486</v>
      </c>
      <c r="D485" s="6" t="s">
        <v>709</v>
      </c>
      <c r="E485" s="6" t="s">
        <v>710</v>
      </c>
      <c r="F485" s="18" t="str">
        <f>IFERROR(VLOOKUP(B485,Invoices!$L$2:$M$413,2,FALSE),"")</f>
        <v/>
      </c>
      <c r="G485" s="18" t="str">
        <f>IFERROR(VLOOKUP(B485,Invoices!$N$2:$O$412,2,FALSE),"")</f>
        <v/>
      </c>
      <c r="H485" s="18" t="str">
        <f>IFERROR(VLOOKUP($B485,Invoices!$P$2:$Q$412,2,FALSE),"")</f>
        <v/>
      </c>
      <c r="I485" s="18" t="str">
        <f>IFERROR(VLOOKUP($B485,Invoices!$R$2:$S$412,2,FALSE),"")</f>
        <v/>
      </c>
      <c r="J485" s="18" t="str">
        <f>IFERROR(VLOOKUP($B485,Invoices!$T$2:$U$412,2,FALSE),"")</f>
        <v/>
      </c>
      <c r="K485" s="18" t="str">
        <f>IFERROR(VLOOKUP($B485,Invoices!$V$2:$W$412,2,FALSE),"")</f>
        <v/>
      </c>
      <c r="L485" s="18" t="str">
        <f>IFERROR(VLOOKUP($B485,Invoices!$X$2:$Y$412,2,FALSE),"")</f>
        <v/>
      </c>
      <c r="M485" s="18" t="str">
        <f>IFERROR(VLOOKUP($B485,Invoices!$Z$2:$AA$412,2,FALSE),"")</f>
        <v/>
      </c>
      <c r="N485" s="18" t="str">
        <f>IFERROR(VLOOKUP($B485,Invoices!$AB$2:$AC$412,2,FALSE),"")</f>
        <v/>
      </c>
      <c r="O485" s="18" t="str">
        <f>IFERROR(VLOOKUP($B485,Invoices!$AD$2:$AE$412,2,FALSE),"")</f>
        <v/>
      </c>
      <c r="P485" s="18" t="str">
        <f>IFERROR(VLOOKUP($B485,Invoices!$AF$2:$AG$412,2,FALSE),"")</f>
        <v/>
      </c>
      <c r="Q485" s="18" t="str">
        <f>IFERROR(VLOOKUP($B485,Invoices!$AH$2:$AI$412,2,FALSE),"")</f>
        <v/>
      </c>
      <c r="R485" s="18" t="str">
        <f>IFERROR(VLOOKUP($B485,Invoices!$AJ$2:$AK$412,2,FALSE),"")</f>
        <v/>
      </c>
      <c r="S485" s="18" t="str">
        <f>IFERROR(VLOOKUP($B485,Invoices!$AL$2:$AM$412,2,FALSE),"")</f>
        <v/>
      </c>
      <c r="T485" s="18" t="str">
        <f>IFERROR(VLOOKUP($B485,Invoices!$AN$2:$AO$412,2,FALSE),"")</f>
        <v/>
      </c>
      <c r="U485" s="18" t="str" cm="1">
        <f t="array" ref="U485">IFERROR(INDEX(F485:T485, 1, MATCH(TRUE, ISNUMBER(F485:T485), 0)), "0.0")</f>
        <v>0.0</v>
      </c>
    </row>
    <row r="486" spans="1:21" ht="13" x14ac:dyDescent="0.15">
      <c r="A486" s="14" t="s">
        <v>6518</v>
      </c>
      <c r="B486" s="6" t="s">
        <v>1405</v>
      </c>
      <c r="C486" s="6" t="s">
        <v>1404</v>
      </c>
      <c r="D486" s="6" t="s">
        <v>1405</v>
      </c>
      <c r="E486" s="6" t="s">
        <v>1404</v>
      </c>
      <c r="F486" s="18" t="str">
        <f>IFERROR(VLOOKUP(B486,Invoices!$L$2:$M$413,2,FALSE),"")</f>
        <v/>
      </c>
      <c r="G486" s="18" t="str">
        <f>IFERROR(VLOOKUP(B486,Invoices!$N$2:$O$412,2,FALSE),"")</f>
        <v/>
      </c>
      <c r="H486" s="18" t="str">
        <f>IFERROR(VLOOKUP($B486,Invoices!$P$2:$Q$412,2,FALSE),"")</f>
        <v/>
      </c>
      <c r="I486" s="18" t="str">
        <f>IFERROR(VLOOKUP($B486,Invoices!$R$2:$S$412,2,FALSE),"")</f>
        <v/>
      </c>
      <c r="J486" s="18" t="str">
        <f>IFERROR(VLOOKUP($B486,Invoices!$T$2:$U$412,2,FALSE),"")</f>
        <v/>
      </c>
      <c r="K486" s="18" t="str">
        <f>IFERROR(VLOOKUP($B486,Invoices!$V$2:$W$412,2,FALSE),"")</f>
        <v/>
      </c>
      <c r="L486" s="18" t="str">
        <f>IFERROR(VLOOKUP($B486,Invoices!$X$2:$Y$412,2,FALSE),"")</f>
        <v/>
      </c>
      <c r="M486" s="18" t="str">
        <f>IFERROR(VLOOKUP($B486,Invoices!$Z$2:$AA$412,2,FALSE),"")</f>
        <v/>
      </c>
      <c r="N486" s="18" t="str">
        <f>IFERROR(VLOOKUP($B486,Invoices!$AB$2:$AC$412,2,FALSE),"")</f>
        <v/>
      </c>
      <c r="O486" s="18" t="str">
        <f>IFERROR(VLOOKUP($B486,Invoices!$AD$2:$AE$412,2,FALSE),"")</f>
        <v/>
      </c>
      <c r="P486" s="18" t="str">
        <f>IFERROR(VLOOKUP($B486,Invoices!$AF$2:$AG$412,2,FALSE),"")</f>
        <v/>
      </c>
      <c r="Q486" s="18">
        <f>IFERROR(VLOOKUP($B486,Invoices!$AH$2:$AI$412,2,FALSE),"")</f>
        <v>0.99</v>
      </c>
      <c r="R486" s="18" t="str">
        <f>IFERROR(VLOOKUP($B486,Invoices!$AJ$2:$AK$412,2,FALSE),"")</f>
        <v/>
      </c>
      <c r="S486" s="18" t="str">
        <f>IFERROR(VLOOKUP($B486,Invoices!$AL$2:$AM$412,2,FALSE),"")</f>
        <v/>
      </c>
      <c r="T486" s="18" t="str">
        <f>IFERROR(VLOOKUP($B486,Invoices!$AN$2:$AO$412,2,FALSE),"")</f>
        <v/>
      </c>
      <c r="U486" s="18" cm="1">
        <f t="array" ref="U486">IFERROR(INDEX(F486:T486, 1, MATCH(TRUE, ISNUMBER(F486:T486), 0)), "0.0")</f>
        <v>0.99</v>
      </c>
    </row>
    <row r="487" spans="1:21" ht="13" x14ac:dyDescent="0.15">
      <c r="A487" s="14" t="s">
        <v>6519</v>
      </c>
      <c r="B487" s="6" t="s">
        <v>1487</v>
      </c>
      <c r="D487" s="6" t="s">
        <v>757</v>
      </c>
      <c r="E487" s="6" t="s">
        <v>758</v>
      </c>
      <c r="F487" s="18" t="str">
        <f>IFERROR(VLOOKUP(B487,Invoices!$L$2:$M$413,2,FALSE),"")</f>
        <v/>
      </c>
      <c r="G487" s="18">
        <f>IFERROR(VLOOKUP(B487,Invoices!$N$2:$O$412,2,FALSE),"")</f>
        <v>0.99</v>
      </c>
      <c r="H487" s="18">
        <f>IFERROR(VLOOKUP($B487,Invoices!$P$2:$Q$412,2,FALSE),"")</f>
        <v>0.99</v>
      </c>
      <c r="I487" s="18" t="str">
        <f>IFERROR(VLOOKUP($B487,Invoices!$R$2:$S$412,2,FALSE),"")</f>
        <v/>
      </c>
      <c r="J487" s="18" t="str">
        <f>IFERROR(VLOOKUP($B487,Invoices!$T$2:$U$412,2,FALSE),"")</f>
        <v/>
      </c>
      <c r="K487" s="18" t="str">
        <f>IFERROR(VLOOKUP($B487,Invoices!$V$2:$W$412,2,FALSE),"")</f>
        <v/>
      </c>
      <c r="L487" s="18" t="str">
        <f>IFERROR(VLOOKUP($B487,Invoices!$X$2:$Y$412,2,FALSE),"")</f>
        <v/>
      </c>
      <c r="M487" s="18" t="str">
        <f>IFERROR(VLOOKUP($B487,Invoices!$Z$2:$AA$412,2,FALSE),"")</f>
        <v/>
      </c>
      <c r="N487" s="18" t="str">
        <f>IFERROR(VLOOKUP($B487,Invoices!$AB$2:$AC$412,2,FALSE),"")</f>
        <v/>
      </c>
      <c r="O487" s="18" t="str">
        <f>IFERROR(VLOOKUP($B487,Invoices!$AD$2:$AE$412,2,FALSE),"")</f>
        <v/>
      </c>
      <c r="P487" s="18" t="str">
        <f>IFERROR(VLOOKUP($B487,Invoices!$AF$2:$AG$412,2,FALSE),"")</f>
        <v/>
      </c>
      <c r="Q487" s="18" t="str">
        <f>IFERROR(VLOOKUP($B487,Invoices!$AH$2:$AI$412,2,FALSE),"")</f>
        <v/>
      </c>
      <c r="R487" s="18" t="str">
        <f>IFERROR(VLOOKUP($B487,Invoices!$AJ$2:$AK$412,2,FALSE),"")</f>
        <v/>
      </c>
      <c r="S487" s="18" t="str">
        <f>IFERROR(VLOOKUP($B487,Invoices!$AL$2:$AM$412,2,FALSE),"")</f>
        <v/>
      </c>
      <c r="T487" s="18" t="str">
        <f>IFERROR(VLOOKUP($B487,Invoices!$AN$2:$AO$412,2,FALSE),"")</f>
        <v/>
      </c>
      <c r="U487" s="18" cm="1">
        <f t="array" ref="U487">IFERROR(INDEX(F487:T487, 1, MATCH(TRUE, ISNUMBER(F487:T487), 0)), "0.0")</f>
        <v>0.99</v>
      </c>
    </row>
    <row r="488" spans="1:21" ht="13" x14ac:dyDescent="0.15">
      <c r="A488" s="14" t="s">
        <v>6520</v>
      </c>
      <c r="B488" s="6" t="s">
        <v>1488</v>
      </c>
      <c r="C488" s="6" t="s">
        <v>764</v>
      </c>
      <c r="D488" s="6" t="s">
        <v>765</v>
      </c>
      <c r="E488" s="6" t="s">
        <v>766</v>
      </c>
      <c r="F488" s="18" t="str">
        <f>IFERROR(VLOOKUP(B488,Invoices!$L$2:$M$413,2,FALSE),"")</f>
        <v/>
      </c>
      <c r="G488" s="18" t="str">
        <f>IFERROR(VLOOKUP(B488,Invoices!$N$2:$O$412,2,FALSE),"")</f>
        <v/>
      </c>
      <c r="H488" s="18" t="str">
        <f>IFERROR(VLOOKUP($B488,Invoices!$P$2:$Q$412,2,FALSE),"")</f>
        <v/>
      </c>
      <c r="I488" s="18" t="str">
        <f>IFERROR(VLOOKUP($B488,Invoices!$R$2:$S$412,2,FALSE),"")</f>
        <v/>
      </c>
      <c r="J488" s="18" t="str">
        <f>IFERROR(VLOOKUP($B488,Invoices!$T$2:$U$412,2,FALSE),"")</f>
        <v/>
      </c>
      <c r="K488" s="18" t="str">
        <f>IFERROR(VLOOKUP($B488,Invoices!$V$2:$W$412,2,FALSE),"")</f>
        <v/>
      </c>
      <c r="L488" s="18" t="str">
        <f>IFERROR(VLOOKUP($B488,Invoices!$X$2:$Y$412,2,FALSE),"")</f>
        <v/>
      </c>
      <c r="M488" s="18" t="str">
        <f>IFERROR(VLOOKUP($B488,Invoices!$Z$2:$AA$412,2,FALSE),"")</f>
        <v/>
      </c>
      <c r="N488" s="18" t="str">
        <f>IFERROR(VLOOKUP($B488,Invoices!$AB$2:$AC$412,2,FALSE),"")</f>
        <v/>
      </c>
      <c r="O488" s="18" t="str">
        <f>IFERROR(VLOOKUP($B488,Invoices!$AD$2:$AE$412,2,FALSE),"")</f>
        <v/>
      </c>
      <c r="P488" s="18" t="str">
        <f>IFERROR(VLOOKUP($B488,Invoices!$AF$2:$AG$412,2,FALSE),"")</f>
        <v/>
      </c>
      <c r="Q488" s="18" t="str">
        <f>IFERROR(VLOOKUP($B488,Invoices!$AH$2:$AI$412,2,FALSE),"")</f>
        <v/>
      </c>
      <c r="R488" s="18" t="str">
        <f>IFERROR(VLOOKUP($B488,Invoices!$AJ$2:$AK$412,2,FALSE),"")</f>
        <v/>
      </c>
      <c r="S488" s="18" t="str">
        <f>IFERROR(VLOOKUP($B488,Invoices!$AL$2:$AM$412,2,FALSE),"")</f>
        <v/>
      </c>
      <c r="T488" s="18" t="str">
        <f>IFERROR(VLOOKUP($B488,Invoices!$AN$2:$AO$412,2,FALSE),"")</f>
        <v/>
      </c>
      <c r="U488" s="18" t="str" cm="1">
        <f t="array" ref="U488">IFERROR(INDEX(F488:T488, 1, MATCH(TRUE, ISNUMBER(F488:T488), 0)), "0.0")</f>
        <v>0.0</v>
      </c>
    </row>
    <row r="489" spans="1:21" ht="13" x14ac:dyDescent="0.15">
      <c r="A489" s="14" t="s">
        <v>6521</v>
      </c>
      <c r="B489" s="6" t="s">
        <v>1489</v>
      </c>
      <c r="C489" s="6" t="s">
        <v>1394</v>
      </c>
      <c r="D489" s="6" t="s">
        <v>1395</v>
      </c>
      <c r="E489" s="6" t="s">
        <v>878</v>
      </c>
      <c r="F489" s="18">
        <f>IFERROR(VLOOKUP(B489,Invoices!$L$2:$M$413,2,FALSE),"")</f>
        <v>0.99</v>
      </c>
      <c r="G489" s="18" t="str">
        <f>IFERROR(VLOOKUP(B489,Invoices!$N$2:$O$412,2,FALSE),"")</f>
        <v/>
      </c>
      <c r="H489" s="18" t="str">
        <f>IFERROR(VLOOKUP($B489,Invoices!$P$2:$Q$412,2,FALSE),"")</f>
        <v/>
      </c>
      <c r="I489" s="18">
        <f>IFERROR(VLOOKUP($B489,Invoices!$R$2:$S$412,2,FALSE),"")</f>
        <v>0.99</v>
      </c>
      <c r="J489" s="18" t="str">
        <f>IFERROR(VLOOKUP($B489,Invoices!$T$2:$U$412,2,FALSE),"")</f>
        <v/>
      </c>
      <c r="K489" s="18" t="str">
        <f>IFERROR(VLOOKUP($B489,Invoices!$V$2:$W$412,2,FALSE),"")</f>
        <v/>
      </c>
      <c r="L489" s="18" t="str">
        <f>IFERROR(VLOOKUP($B489,Invoices!$X$2:$Y$412,2,FALSE),"")</f>
        <v/>
      </c>
      <c r="M489" s="18" t="str">
        <f>IFERROR(VLOOKUP($B489,Invoices!$Z$2:$AA$412,2,FALSE),"")</f>
        <v/>
      </c>
      <c r="N489" s="18" t="str">
        <f>IFERROR(VLOOKUP($B489,Invoices!$AB$2:$AC$412,2,FALSE),"")</f>
        <v/>
      </c>
      <c r="O489" s="18" t="str">
        <f>IFERROR(VLOOKUP($B489,Invoices!$AD$2:$AE$412,2,FALSE),"")</f>
        <v/>
      </c>
      <c r="P489" s="18" t="str">
        <f>IFERROR(VLOOKUP($B489,Invoices!$AF$2:$AG$412,2,FALSE),"")</f>
        <v/>
      </c>
      <c r="Q489" s="18" t="str">
        <f>IFERROR(VLOOKUP($B489,Invoices!$AH$2:$AI$412,2,FALSE),"")</f>
        <v/>
      </c>
      <c r="R489" s="18" t="str">
        <f>IFERROR(VLOOKUP($B489,Invoices!$AJ$2:$AK$412,2,FALSE),"")</f>
        <v/>
      </c>
      <c r="S489" s="18" t="str">
        <f>IFERROR(VLOOKUP($B489,Invoices!$AL$2:$AM$412,2,FALSE),"")</f>
        <v/>
      </c>
      <c r="T489" s="18" t="str">
        <f>IFERROR(VLOOKUP($B489,Invoices!$AN$2:$AO$412,2,FALSE),"")</f>
        <v/>
      </c>
      <c r="U489" s="18" cm="1">
        <f t="array" ref="U489">IFERROR(INDEX(F489:T489, 1, MATCH(TRUE, ISNUMBER(F489:T489), 0)), "0.0")</f>
        <v>0.99</v>
      </c>
    </row>
    <row r="490" spans="1:21" ht="13" x14ac:dyDescent="0.15">
      <c r="A490" s="14" t="s">
        <v>6522</v>
      </c>
      <c r="B490" s="6" t="s">
        <v>1489</v>
      </c>
      <c r="D490" s="6" t="s">
        <v>877</v>
      </c>
      <c r="E490" s="6" t="s">
        <v>878</v>
      </c>
      <c r="F490" s="18">
        <f>IFERROR(VLOOKUP(B490,Invoices!$L$2:$M$413,2,FALSE),"")</f>
        <v>0.99</v>
      </c>
      <c r="G490" s="18" t="str">
        <f>IFERROR(VLOOKUP(B490,Invoices!$N$2:$O$412,2,FALSE),"")</f>
        <v/>
      </c>
      <c r="H490" s="18" t="str">
        <f>IFERROR(VLOOKUP($B490,Invoices!$P$2:$Q$412,2,FALSE),"")</f>
        <v/>
      </c>
      <c r="I490" s="18">
        <f>IFERROR(VLOOKUP($B490,Invoices!$R$2:$S$412,2,FALSE),"")</f>
        <v>0.99</v>
      </c>
      <c r="J490" s="18" t="str">
        <f>IFERROR(VLOOKUP($B490,Invoices!$T$2:$U$412,2,FALSE),"")</f>
        <v/>
      </c>
      <c r="K490" s="18" t="str">
        <f>IFERROR(VLOOKUP($B490,Invoices!$V$2:$W$412,2,FALSE),"")</f>
        <v/>
      </c>
      <c r="L490" s="18" t="str">
        <f>IFERROR(VLOOKUP($B490,Invoices!$X$2:$Y$412,2,FALSE),"")</f>
        <v/>
      </c>
      <c r="M490" s="18" t="str">
        <f>IFERROR(VLOOKUP($B490,Invoices!$Z$2:$AA$412,2,FALSE),"")</f>
        <v/>
      </c>
      <c r="N490" s="18" t="str">
        <f>IFERROR(VLOOKUP($B490,Invoices!$AB$2:$AC$412,2,FALSE),"")</f>
        <v/>
      </c>
      <c r="O490" s="18" t="str">
        <f>IFERROR(VLOOKUP($B490,Invoices!$AD$2:$AE$412,2,FALSE),"")</f>
        <v/>
      </c>
      <c r="P490" s="18" t="str">
        <f>IFERROR(VLOOKUP($B490,Invoices!$AF$2:$AG$412,2,FALSE),"")</f>
        <v/>
      </c>
      <c r="Q490" s="18" t="str">
        <f>IFERROR(VLOOKUP($B490,Invoices!$AH$2:$AI$412,2,FALSE),"")</f>
        <v/>
      </c>
      <c r="R490" s="18" t="str">
        <f>IFERROR(VLOOKUP($B490,Invoices!$AJ$2:$AK$412,2,FALSE),"")</f>
        <v/>
      </c>
      <c r="S490" s="18" t="str">
        <f>IFERROR(VLOOKUP($B490,Invoices!$AL$2:$AM$412,2,FALSE),"")</f>
        <v/>
      </c>
      <c r="T490" s="18" t="str">
        <f>IFERROR(VLOOKUP($B490,Invoices!$AN$2:$AO$412,2,FALSE),"")</f>
        <v/>
      </c>
      <c r="U490" s="18" cm="1">
        <f t="array" ref="U490">IFERROR(INDEX(F490:T490, 1, MATCH(TRUE, ISNUMBER(F490:T490), 0)), "0.0")</f>
        <v>0.99</v>
      </c>
    </row>
    <row r="491" spans="1:21" ht="13" x14ac:dyDescent="0.15">
      <c r="A491" s="14" t="s">
        <v>6523</v>
      </c>
      <c r="B491" s="6" t="s">
        <v>1051</v>
      </c>
      <c r="C491" s="6" t="s">
        <v>1021</v>
      </c>
      <c r="D491" s="6" t="s">
        <v>1051</v>
      </c>
      <c r="E491" s="6" t="s">
        <v>1021</v>
      </c>
      <c r="F491" s="18">
        <f>IFERROR(VLOOKUP(B491,Invoices!$L$2:$M$413,2,FALSE),"")</f>
        <v>0.99</v>
      </c>
      <c r="G491" s="18" t="str">
        <f>IFERROR(VLOOKUP(B491,Invoices!$N$2:$O$412,2,FALSE),"")</f>
        <v/>
      </c>
      <c r="H491" s="18" t="str">
        <f>IFERROR(VLOOKUP($B491,Invoices!$P$2:$Q$412,2,FALSE),"")</f>
        <v/>
      </c>
      <c r="I491" s="18" t="str">
        <f>IFERROR(VLOOKUP($B491,Invoices!$R$2:$S$412,2,FALSE),"")</f>
        <v/>
      </c>
      <c r="J491" s="18" t="str">
        <f>IFERROR(VLOOKUP($B491,Invoices!$T$2:$U$412,2,FALSE),"")</f>
        <v/>
      </c>
      <c r="K491" s="18" t="str">
        <f>IFERROR(VLOOKUP($B491,Invoices!$V$2:$W$412,2,FALSE),"")</f>
        <v/>
      </c>
      <c r="L491" s="18" t="str">
        <f>IFERROR(VLOOKUP($B491,Invoices!$X$2:$Y$412,2,FALSE),"")</f>
        <v/>
      </c>
      <c r="M491" s="18" t="str">
        <f>IFERROR(VLOOKUP($B491,Invoices!$Z$2:$AA$412,2,FALSE),"")</f>
        <v/>
      </c>
      <c r="N491" s="18" t="str">
        <f>IFERROR(VLOOKUP($B491,Invoices!$AB$2:$AC$412,2,FALSE),"")</f>
        <v/>
      </c>
      <c r="O491" s="18" t="str">
        <f>IFERROR(VLOOKUP($B491,Invoices!$AD$2:$AE$412,2,FALSE),"")</f>
        <v/>
      </c>
      <c r="P491" s="18" t="str">
        <f>IFERROR(VLOOKUP($B491,Invoices!$AF$2:$AG$412,2,FALSE),"")</f>
        <v/>
      </c>
      <c r="Q491" s="18" t="str">
        <f>IFERROR(VLOOKUP($B491,Invoices!$AH$2:$AI$412,2,FALSE),"")</f>
        <v/>
      </c>
      <c r="R491" s="18" t="str">
        <f>IFERROR(VLOOKUP($B491,Invoices!$AJ$2:$AK$412,2,FALSE),"")</f>
        <v/>
      </c>
      <c r="S491" s="18" t="str">
        <f>IFERROR(VLOOKUP($B491,Invoices!$AL$2:$AM$412,2,FALSE),"")</f>
        <v/>
      </c>
      <c r="T491" s="18" t="str">
        <f>IFERROR(VLOOKUP($B491,Invoices!$AN$2:$AO$412,2,FALSE),"")</f>
        <v/>
      </c>
      <c r="U491" s="18" cm="1">
        <f t="array" ref="U491">IFERROR(INDEX(F491:T491, 1, MATCH(TRUE, ISNUMBER(F491:T491), 0)), "0.0")</f>
        <v>0.99</v>
      </c>
    </row>
    <row r="492" spans="1:21" ht="13" x14ac:dyDescent="0.15">
      <c r="A492" s="14" t="s">
        <v>6524</v>
      </c>
      <c r="B492" s="6" t="s">
        <v>1490</v>
      </c>
      <c r="D492" s="6" t="s">
        <v>921</v>
      </c>
      <c r="E492" s="6" t="s">
        <v>921</v>
      </c>
      <c r="F492" s="18" t="str">
        <f>IFERROR(VLOOKUP(B492,Invoices!$L$2:$M$413,2,FALSE),"")</f>
        <v/>
      </c>
      <c r="G492" s="18" t="str">
        <f>IFERROR(VLOOKUP(B492,Invoices!$N$2:$O$412,2,FALSE),"")</f>
        <v/>
      </c>
      <c r="H492" s="18" t="str">
        <f>IFERROR(VLOOKUP($B492,Invoices!$P$2:$Q$412,2,FALSE),"")</f>
        <v/>
      </c>
      <c r="I492" s="18" t="str">
        <f>IFERROR(VLOOKUP($B492,Invoices!$R$2:$S$412,2,FALSE),"")</f>
        <v/>
      </c>
      <c r="J492" s="18" t="str">
        <f>IFERROR(VLOOKUP($B492,Invoices!$T$2:$U$412,2,FALSE),"")</f>
        <v/>
      </c>
      <c r="K492" s="18">
        <f>IFERROR(VLOOKUP($B492,Invoices!$V$2:$W$412,2,FALSE),"")</f>
        <v>0.99</v>
      </c>
      <c r="L492" s="18" t="str">
        <f>IFERROR(VLOOKUP($B492,Invoices!$X$2:$Y$412,2,FALSE),"")</f>
        <v/>
      </c>
      <c r="M492" s="18" t="str">
        <f>IFERROR(VLOOKUP($B492,Invoices!$Z$2:$AA$412,2,FALSE),"")</f>
        <v/>
      </c>
      <c r="N492" s="18" t="str">
        <f>IFERROR(VLOOKUP($B492,Invoices!$AB$2:$AC$412,2,FALSE),"")</f>
        <v/>
      </c>
      <c r="O492" s="18" t="str">
        <f>IFERROR(VLOOKUP($B492,Invoices!$AD$2:$AE$412,2,FALSE),"")</f>
        <v/>
      </c>
      <c r="P492" s="18" t="str">
        <f>IFERROR(VLOOKUP($B492,Invoices!$AF$2:$AG$412,2,FALSE),"")</f>
        <v/>
      </c>
      <c r="Q492" s="18" t="str">
        <f>IFERROR(VLOOKUP($B492,Invoices!$AH$2:$AI$412,2,FALSE),"")</f>
        <v/>
      </c>
      <c r="R492" s="18" t="str">
        <f>IFERROR(VLOOKUP($B492,Invoices!$AJ$2:$AK$412,2,FALSE),"")</f>
        <v/>
      </c>
      <c r="S492" s="18" t="str">
        <f>IFERROR(VLOOKUP($B492,Invoices!$AL$2:$AM$412,2,FALSE),"")</f>
        <v/>
      </c>
      <c r="T492" s="18" t="str">
        <f>IFERROR(VLOOKUP($B492,Invoices!$AN$2:$AO$412,2,FALSE),"")</f>
        <v/>
      </c>
      <c r="U492" s="18" cm="1">
        <f t="array" ref="U492">IFERROR(INDEX(F492:T492, 1, MATCH(TRUE, ISNUMBER(F492:T492), 0)), "0.0")</f>
        <v>0.99</v>
      </c>
    </row>
    <row r="493" spans="1:21" ht="13" x14ac:dyDescent="0.15">
      <c r="A493" s="14" t="s">
        <v>6525</v>
      </c>
      <c r="B493" s="6" t="s">
        <v>1491</v>
      </c>
      <c r="D493" s="6" t="s">
        <v>602</v>
      </c>
      <c r="E493" s="6" t="s">
        <v>603</v>
      </c>
      <c r="F493" s="18" t="str">
        <f>IFERROR(VLOOKUP(B493,Invoices!$L$2:$M$413,2,FALSE),"")</f>
        <v/>
      </c>
      <c r="G493" s="18" t="str">
        <f>IFERROR(VLOOKUP(B493,Invoices!$N$2:$O$412,2,FALSE),"")</f>
        <v/>
      </c>
      <c r="H493" s="18" t="str">
        <f>IFERROR(VLOOKUP($B493,Invoices!$P$2:$Q$412,2,FALSE),"")</f>
        <v/>
      </c>
      <c r="I493" s="18" t="str">
        <f>IFERROR(VLOOKUP($B493,Invoices!$R$2:$S$412,2,FALSE),"")</f>
        <v/>
      </c>
      <c r="J493" s="18" t="str">
        <f>IFERROR(VLOOKUP($B493,Invoices!$T$2:$U$412,2,FALSE),"")</f>
        <v/>
      </c>
      <c r="K493" s="18" t="str">
        <f>IFERROR(VLOOKUP($B493,Invoices!$V$2:$W$412,2,FALSE),"")</f>
        <v/>
      </c>
      <c r="L493" s="18" t="str">
        <f>IFERROR(VLOOKUP($B493,Invoices!$X$2:$Y$412,2,FALSE),"")</f>
        <v/>
      </c>
      <c r="M493" s="18" t="str">
        <f>IFERROR(VLOOKUP($B493,Invoices!$Z$2:$AA$412,2,FALSE),"")</f>
        <v/>
      </c>
      <c r="N493" s="18" t="str">
        <f>IFERROR(VLOOKUP($B493,Invoices!$AB$2:$AC$412,2,FALSE),"")</f>
        <v/>
      </c>
      <c r="O493" s="18" t="str">
        <f>IFERROR(VLOOKUP($B493,Invoices!$AD$2:$AE$412,2,FALSE),"")</f>
        <v/>
      </c>
      <c r="P493" s="18" t="str">
        <f>IFERROR(VLOOKUP($B493,Invoices!$AF$2:$AG$412,2,FALSE),"")</f>
        <v/>
      </c>
      <c r="Q493" s="18" t="str">
        <f>IFERROR(VLOOKUP($B493,Invoices!$AH$2:$AI$412,2,FALSE),"")</f>
        <v/>
      </c>
      <c r="R493" s="18" t="str">
        <f>IFERROR(VLOOKUP($B493,Invoices!$AJ$2:$AK$412,2,FALSE),"")</f>
        <v/>
      </c>
      <c r="S493" s="18" t="str">
        <f>IFERROR(VLOOKUP($B493,Invoices!$AL$2:$AM$412,2,FALSE),"")</f>
        <v/>
      </c>
      <c r="T493" s="18" t="str">
        <f>IFERROR(VLOOKUP($B493,Invoices!$AN$2:$AO$412,2,FALSE),"")</f>
        <v/>
      </c>
      <c r="U493" s="18" t="str" cm="1">
        <f t="array" ref="U493">IFERROR(INDEX(F493:T493, 1, MATCH(TRUE, ISNUMBER(F493:T493), 0)), "0.0")</f>
        <v>0.0</v>
      </c>
    </row>
    <row r="494" spans="1:21" ht="13" x14ac:dyDescent="0.15">
      <c r="A494" s="14" t="s">
        <v>6526</v>
      </c>
      <c r="B494" s="6" t="s">
        <v>1492</v>
      </c>
      <c r="C494" s="6" t="s">
        <v>1135</v>
      </c>
      <c r="D494" s="6" t="s">
        <v>1136</v>
      </c>
      <c r="E494" s="6" t="s">
        <v>681</v>
      </c>
      <c r="F494" s="18" t="str">
        <f>IFERROR(VLOOKUP(B494,Invoices!$L$2:$M$413,2,FALSE),"")</f>
        <v/>
      </c>
      <c r="G494" s="18" t="str">
        <f>IFERROR(VLOOKUP(B494,Invoices!$N$2:$O$412,2,FALSE),"")</f>
        <v/>
      </c>
      <c r="H494" s="18" t="str">
        <f>IFERROR(VLOOKUP($B494,Invoices!$P$2:$Q$412,2,FALSE),"")</f>
        <v/>
      </c>
      <c r="I494" s="18" t="str">
        <f>IFERROR(VLOOKUP($B494,Invoices!$R$2:$S$412,2,FALSE),"")</f>
        <v/>
      </c>
      <c r="J494" s="18" t="str">
        <f>IFERROR(VLOOKUP($B494,Invoices!$T$2:$U$412,2,FALSE),"")</f>
        <v/>
      </c>
      <c r="K494" s="18" t="str">
        <f>IFERROR(VLOOKUP($B494,Invoices!$V$2:$W$412,2,FALSE),"")</f>
        <v/>
      </c>
      <c r="L494" s="18" t="str">
        <f>IFERROR(VLOOKUP($B494,Invoices!$X$2:$Y$412,2,FALSE),"")</f>
        <v/>
      </c>
      <c r="M494" s="18" t="str">
        <f>IFERROR(VLOOKUP($B494,Invoices!$Z$2:$AA$412,2,FALSE),"")</f>
        <v/>
      </c>
      <c r="N494" s="18" t="str">
        <f>IFERROR(VLOOKUP($B494,Invoices!$AB$2:$AC$412,2,FALSE),"")</f>
        <v/>
      </c>
      <c r="O494" s="18" t="str">
        <f>IFERROR(VLOOKUP($B494,Invoices!$AD$2:$AE$412,2,FALSE),"")</f>
        <v/>
      </c>
      <c r="P494" s="18" t="str">
        <f>IFERROR(VLOOKUP($B494,Invoices!$AF$2:$AG$412,2,FALSE),"")</f>
        <v/>
      </c>
      <c r="Q494" s="18" t="str">
        <f>IFERROR(VLOOKUP($B494,Invoices!$AH$2:$AI$412,2,FALSE),"")</f>
        <v/>
      </c>
      <c r="R494" s="18" t="str">
        <f>IFERROR(VLOOKUP($B494,Invoices!$AJ$2:$AK$412,2,FALSE),"")</f>
        <v/>
      </c>
      <c r="S494" s="18" t="str">
        <f>IFERROR(VLOOKUP($B494,Invoices!$AL$2:$AM$412,2,FALSE),"")</f>
        <v/>
      </c>
      <c r="T494" s="18" t="str">
        <f>IFERROR(VLOOKUP($B494,Invoices!$AN$2:$AO$412,2,FALSE),"")</f>
        <v/>
      </c>
      <c r="U494" s="18" t="str" cm="1">
        <f t="array" ref="U494">IFERROR(INDEX(F494:T494, 1, MATCH(TRUE, ISNUMBER(F494:T494), 0)), "0.0")</f>
        <v>0.0</v>
      </c>
    </row>
    <row r="495" spans="1:21" ht="13" x14ac:dyDescent="0.15">
      <c r="A495" s="14" t="s">
        <v>6527</v>
      </c>
      <c r="B495" s="6" t="s">
        <v>1493</v>
      </c>
      <c r="C495" s="6" t="s">
        <v>1494</v>
      </c>
      <c r="D495" s="6" t="s">
        <v>1265</v>
      </c>
      <c r="E495" s="6" t="s">
        <v>630</v>
      </c>
      <c r="F495" s="18" t="str">
        <f>IFERROR(VLOOKUP(B495,Invoices!$L$2:$M$413,2,FALSE),"")</f>
        <v/>
      </c>
      <c r="G495" s="18">
        <f>IFERROR(VLOOKUP(B495,Invoices!$N$2:$O$412,2,FALSE),"")</f>
        <v>0.99</v>
      </c>
      <c r="H495" s="18">
        <f>IFERROR(VLOOKUP($B495,Invoices!$P$2:$Q$412,2,FALSE),"")</f>
        <v>0.99</v>
      </c>
      <c r="I495" s="18" t="str">
        <f>IFERROR(VLOOKUP($B495,Invoices!$R$2:$S$412,2,FALSE),"")</f>
        <v/>
      </c>
      <c r="J495" s="18" t="str">
        <f>IFERROR(VLOOKUP($B495,Invoices!$T$2:$U$412,2,FALSE),"")</f>
        <v/>
      </c>
      <c r="K495" s="18" t="str">
        <f>IFERROR(VLOOKUP($B495,Invoices!$V$2:$W$412,2,FALSE),"")</f>
        <v/>
      </c>
      <c r="L495" s="18" t="str">
        <f>IFERROR(VLOOKUP($B495,Invoices!$X$2:$Y$412,2,FALSE),"")</f>
        <v/>
      </c>
      <c r="M495" s="18" t="str">
        <f>IFERROR(VLOOKUP($B495,Invoices!$Z$2:$AA$412,2,FALSE),"")</f>
        <v/>
      </c>
      <c r="N495" s="18" t="str">
        <f>IFERROR(VLOOKUP($B495,Invoices!$AB$2:$AC$412,2,FALSE),"")</f>
        <v/>
      </c>
      <c r="O495" s="18" t="str">
        <f>IFERROR(VLOOKUP($B495,Invoices!$AD$2:$AE$412,2,FALSE),"")</f>
        <v/>
      </c>
      <c r="P495" s="18" t="str">
        <f>IFERROR(VLOOKUP($B495,Invoices!$AF$2:$AG$412,2,FALSE),"")</f>
        <v/>
      </c>
      <c r="Q495" s="18" t="str">
        <f>IFERROR(VLOOKUP($B495,Invoices!$AH$2:$AI$412,2,FALSE),"")</f>
        <v/>
      </c>
      <c r="R495" s="18" t="str">
        <f>IFERROR(VLOOKUP($B495,Invoices!$AJ$2:$AK$412,2,FALSE),"")</f>
        <v/>
      </c>
      <c r="S495" s="18" t="str">
        <f>IFERROR(VLOOKUP($B495,Invoices!$AL$2:$AM$412,2,FALSE),"")</f>
        <v/>
      </c>
      <c r="T495" s="18" t="str">
        <f>IFERROR(VLOOKUP($B495,Invoices!$AN$2:$AO$412,2,FALSE),"")</f>
        <v/>
      </c>
      <c r="U495" s="18" cm="1">
        <f t="array" ref="U495">IFERROR(INDEX(F495:T495, 1, MATCH(TRUE, ISNUMBER(F495:T495), 0)), "0.0")</f>
        <v>0.99</v>
      </c>
    </row>
    <row r="496" spans="1:21" ht="13" x14ac:dyDescent="0.15">
      <c r="A496" s="14" t="s">
        <v>6528</v>
      </c>
      <c r="B496" s="6" t="s">
        <v>1495</v>
      </c>
      <c r="C496" s="6" t="s">
        <v>1496</v>
      </c>
      <c r="D496" s="6" t="s">
        <v>1497</v>
      </c>
      <c r="E496" s="6" t="s">
        <v>1498</v>
      </c>
      <c r="F496" s="18" t="str">
        <f>IFERROR(VLOOKUP(B496,Invoices!$L$2:$M$413,2,FALSE),"")</f>
        <v/>
      </c>
      <c r="G496" s="18" t="str">
        <f>IFERROR(VLOOKUP(B496,Invoices!$N$2:$O$412,2,FALSE),"")</f>
        <v/>
      </c>
      <c r="H496" s="18" t="str">
        <f>IFERROR(VLOOKUP($B496,Invoices!$P$2:$Q$412,2,FALSE),"")</f>
        <v/>
      </c>
      <c r="I496" s="18" t="str">
        <f>IFERROR(VLOOKUP($B496,Invoices!$R$2:$S$412,2,FALSE),"")</f>
        <v/>
      </c>
      <c r="J496" s="18" t="str">
        <f>IFERROR(VLOOKUP($B496,Invoices!$T$2:$U$412,2,FALSE),"")</f>
        <v/>
      </c>
      <c r="K496" s="18" t="str">
        <f>IFERROR(VLOOKUP($B496,Invoices!$V$2:$W$412,2,FALSE),"")</f>
        <v/>
      </c>
      <c r="L496" s="18" t="str">
        <f>IFERROR(VLOOKUP($B496,Invoices!$X$2:$Y$412,2,FALSE),"")</f>
        <v/>
      </c>
      <c r="M496" s="18" t="str">
        <f>IFERROR(VLOOKUP($B496,Invoices!$Z$2:$AA$412,2,FALSE),"")</f>
        <v/>
      </c>
      <c r="N496" s="18" t="str">
        <f>IFERROR(VLOOKUP($B496,Invoices!$AB$2:$AC$412,2,FALSE),"")</f>
        <v/>
      </c>
      <c r="O496" s="18" t="str">
        <f>IFERROR(VLOOKUP($B496,Invoices!$AD$2:$AE$412,2,FALSE),"")</f>
        <v/>
      </c>
      <c r="P496" s="18">
        <f>IFERROR(VLOOKUP($B496,Invoices!$AF$2:$AG$412,2,FALSE),"")</f>
        <v>0.99</v>
      </c>
      <c r="Q496" s="18" t="str">
        <f>IFERROR(VLOOKUP($B496,Invoices!$AH$2:$AI$412,2,FALSE),"")</f>
        <v/>
      </c>
      <c r="R496" s="18" t="str">
        <f>IFERROR(VLOOKUP($B496,Invoices!$AJ$2:$AK$412,2,FALSE),"")</f>
        <v/>
      </c>
      <c r="S496" s="18" t="str">
        <f>IFERROR(VLOOKUP($B496,Invoices!$AL$2:$AM$412,2,FALSE),"")</f>
        <v/>
      </c>
      <c r="T496" s="18" t="str">
        <f>IFERROR(VLOOKUP($B496,Invoices!$AN$2:$AO$412,2,FALSE),"")</f>
        <v/>
      </c>
      <c r="U496" s="18" cm="1">
        <f t="array" ref="U496">IFERROR(INDEX(F496:T496, 1, MATCH(TRUE, ISNUMBER(F496:T496), 0)), "0.0")</f>
        <v>0.99</v>
      </c>
    </row>
    <row r="497" spans="1:21" ht="13" x14ac:dyDescent="0.15">
      <c r="A497" s="14" t="s">
        <v>6529</v>
      </c>
      <c r="B497" s="6" t="s">
        <v>1499</v>
      </c>
      <c r="D497" s="6" t="s">
        <v>862</v>
      </c>
      <c r="E497" s="6" t="s">
        <v>863</v>
      </c>
      <c r="F497" s="18" t="str">
        <f>IFERROR(VLOOKUP(B497,Invoices!$L$2:$M$413,2,FALSE),"")</f>
        <v/>
      </c>
      <c r="G497" s="18" t="str">
        <f>IFERROR(VLOOKUP(B497,Invoices!$N$2:$O$412,2,FALSE),"")</f>
        <v/>
      </c>
      <c r="H497" s="18" t="str">
        <f>IFERROR(VLOOKUP($B497,Invoices!$P$2:$Q$412,2,FALSE),"")</f>
        <v/>
      </c>
      <c r="I497" s="18" t="str">
        <f>IFERROR(VLOOKUP($B497,Invoices!$R$2:$S$412,2,FALSE),"")</f>
        <v/>
      </c>
      <c r="J497" s="18" t="str">
        <f>IFERROR(VLOOKUP($B497,Invoices!$T$2:$U$412,2,FALSE),"")</f>
        <v/>
      </c>
      <c r="K497" s="18" t="str">
        <f>IFERROR(VLOOKUP($B497,Invoices!$V$2:$W$412,2,FALSE),"")</f>
        <v/>
      </c>
      <c r="L497" s="18" t="str">
        <f>IFERROR(VLOOKUP($B497,Invoices!$X$2:$Y$412,2,FALSE),"")</f>
        <v/>
      </c>
      <c r="M497" s="18" t="str">
        <f>IFERROR(VLOOKUP($B497,Invoices!$Z$2:$AA$412,2,FALSE),"")</f>
        <v/>
      </c>
      <c r="N497" s="18" t="str">
        <f>IFERROR(VLOOKUP($B497,Invoices!$AB$2:$AC$412,2,FALSE),"")</f>
        <v/>
      </c>
      <c r="O497" s="18">
        <f>IFERROR(VLOOKUP($B497,Invoices!$AD$2:$AE$412,2,FALSE),"")</f>
        <v>0.99</v>
      </c>
      <c r="P497" s="18" t="str">
        <f>IFERROR(VLOOKUP($B497,Invoices!$AF$2:$AG$412,2,FALSE),"")</f>
        <v/>
      </c>
      <c r="Q497" s="18" t="str">
        <f>IFERROR(VLOOKUP($B497,Invoices!$AH$2:$AI$412,2,FALSE),"")</f>
        <v/>
      </c>
      <c r="R497" s="18" t="str">
        <f>IFERROR(VLOOKUP($B497,Invoices!$AJ$2:$AK$412,2,FALSE),"")</f>
        <v/>
      </c>
      <c r="S497" s="18" t="str">
        <f>IFERROR(VLOOKUP($B497,Invoices!$AL$2:$AM$412,2,FALSE),"")</f>
        <v/>
      </c>
      <c r="T497" s="18" t="str">
        <f>IFERROR(VLOOKUP($B497,Invoices!$AN$2:$AO$412,2,FALSE),"")</f>
        <v/>
      </c>
      <c r="U497" s="18" cm="1">
        <f t="array" ref="U497">IFERROR(INDEX(F497:T497, 1, MATCH(TRUE, ISNUMBER(F497:T497), 0)), "0.0")</f>
        <v>0.99</v>
      </c>
    </row>
    <row r="498" spans="1:21" ht="13" x14ac:dyDescent="0.15">
      <c r="A498" s="14" t="s">
        <v>6530</v>
      </c>
      <c r="B498" s="6" t="s">
        <v>1500</v>
      </c>
      <c r="C498" s="6" t="s">
        <v>1501</v>
      </c>
      <c r="D498" s="6" t="s">
        <v>841</v>
      </c>
      <c r="E498" s="6" t="s">
        <v>574</v>
      </c>
      <c r="F498" s="18" t="str">
        <f>IFERROR(VLOOKUP(B498,Invoices!$L$2:$M$413,2,FALSE),"")</f>
        <v/>
      </c>
      <c r="G498" s="18">
        <f>IFERROR(VLOOKUP(B498,Invoices!$N$2:$O$412,2,FALSE),"")</f>
        <v>0.99</v>
      </c>
      <c r="H498" s="18" t="str">
        <f>IFERROR(VLOOKUP($B498,Invoices!$P$2:$Q$412,2,FALSE),"")</f>
        <v/>
      </c>
      <c r="I498" s="18" t="str">
        <f>IFERROR(VLOOKUP($B498,Invoices!$R$2:$S$412,2,FALSE),"")</f>
        <v/>
      </c>
      <c r="J498" s="18">
        <f>IFERROR(VLOOKUP($B498,Invoices!$T$2:$U$412,2,FALSE),"")</f>
        <v>0.99</v>
      </c>
      <c r="K498" s="18" t="str">
        <f>IFERROR(VLOOKUP($B498,Invoices!$V$2:$W$412,2,FALSE),"")</f>
        <v/>
      </c>
      <c r="L498" s="18" t="str">
        <f>IFERROR(VLOOKUP($B498,Invoices!$X$2:$Y$412,2,FALSE),"")</f>
        <v/>
      </c>
      <c r="M498" s="18" t="str">
        <f>IFERROR(VLOOKUP($B498,Invoices!$Z$2:$AA$412,2,FALSE),"")</f>
        <v/>
      </c>
      <c r="N498" s="18" t="str">
        <f>IFERROR(VLOOKUP($B498,Invoices!$AB$2:$AC$412,2,FALSE),"")</f>
        <v/>
      </c>
      <c r="O498" s="18" t="str">
        <f>IFERROR(VLOOKUP($B498,Invoices!$AD$2:$AE$412,2,FALSE),"")</f>
        <v/>
      </c>
      <c r="P498" s="18" t="str">
        <f>IFERROR(VLOOKUP($B498,Invoices!$AF$2:$AG$412,2,FALSE),"")</f>
        <v/>
      </c>
      <c r="Q498" s="18" t="str">
        <f>IFERROR(VLOOKUP($B498,Invoices!$AH$2:$AI$412,2,FALSE),"")</f>
        <v/>
      </c>
      <c r="R498" s="18" t="str">
        <f>IFERROR(VLOOKUP($B498,Invoices!$AJ$2:$AK$412,2,FALSE),"")</f>
        <v/>
      </c>
      <c r="S498" s="18" t="str">
        <f>IFERROR(VLOOKUP($B498,Invoices!$AL$2:$AM$412,2,FALSE),"")</f>
        <v/>
      </c>
      <c r="T498" s="18" t="str">
        <f>IFERROR(VLOOKUP($B498,Invoices!$AN$2:$AO$412,2,FALSE),"")</f>
        <v/>
      </c>
      <c r="U498" s="18" cm="1">
        <f t="array" ref="U498">IFERROR(INDEX(F498:T498, 1, MATCH(TRUE, ISNUMBER(F498:T498), 0)), "0.0")</f>
        <v>0.99</v>
      </c>
    </row>
    <row r="499" spans="1:21" ht="13" x14ac:dyDescent="0.15">
      <c r="A499" s="14" t="s">
        <v>6531</v>
      </c>
      <c r="B499" s="6" t="s">
        <v>1500</v>
      </c>
      <c r="D499" s="6" t="s">
        <v>843</v>
      </c>
      <c r="E499" s="6" t="s">
        <v>574</v>
      </c>
      <c r="F499" s="18" t="str">
        <f>IFERROR(VLOOKUP(B499,Invoices!$L$2:$M$413,2,FALSE),"")</f>
        <v/>
      </c>
      <c r="G499" s="18">
        <f>IFERROR(VLOOKUP(B499,Invoices!$N$2:$O$412,2,FALSE),"")</f>
        <v>0.99</v>
      </c>
      <c r="H499" s="18" t="str">
        <f>IFERROR(VLOOKUP($B499,Invoices!$P$2:$Q$412,2,FALSE),"")</f>
        <v/>
      </c>
      <c r="I499" s="18" t="str">
        <f>IFERROR(VLOOKUP($B499,Invoices!$R$2:$S$412,2,FALSE),"")</f>
        <v/>
      </c>
      <c r="J499" s="18">
        <f>IFERROR(VLOOKUP($B499,Invoices!$T$2:$U$412,2,FALSE),"")</f>
        <v>0.99</v>
      </c>
      <c r="K499" s="18" t="str">
        <f>IFERROR(VLOOKUP($B499,Invoices!$V$2:$W$412,2,FALSE),"")</f>
        <v/>
      </c>
      <c r="L499" s="18" t="str">
        <f>IFERROR(VLOOKUP($B499,Invoices!$X$2:$Y$412,2,FALSE),"")</f>
        <v/>
      </c>
      <c r="M499" s="18" t="str">
        <f>IFERROR(VLOOKUP($B499,Invoices!$Z$2:$AA$412,2,FALSE),"")</f>
        <v/>
      </c>
      <c r="N499" s="18" t="str">
        <f>IFERROR(VLOOKUP($B499,Invoices!$AB$2:$AC$412,2,FALSE),"")</f>
        <v/>
      </c>
      <c r="O499" s="18" t="str">
        <f>IFERROR(VLOOKUP($B499,Invoices!$AD$2:$AE$412,2,FALSE),"")</f>
        <v/>
      </c>
      <c r="P499" s="18" t="str">
        <f>IFERROR(VLOOKUP($B499,Invoices!$AF$2:$AG$412,2,FALSE),"")</f>
        <v/>
      </c>
      <c r="Q499" s="18" t="str">
        <f>IFERROR(VLOOKUP($B499,Invoices!$AH$2:$AI$412,2,FALSE),"")</f>
        <v/>
      </c>
      <c r="R499" s="18" t="str">
        <f>IFERROR(VLOOKUP($B499,Invoices!$AJ$2:$AK$412,2,FALSE),"")</f>
        <v/>
      </c>
      <c r="S499" s="18" t="str">
        <f>IFERROR(VLOOKUP($B499,Invoices!$AL$2:$AM$412,2,FALSE),"")</f>
        <v/>
      </c>
      <c r="T499" s="18" t="str">
        <f>IFERROR(VLOOKUP($B499,Invoices!$AN$2:$AO$412,2,FALSE),"")</f>
        <v/>
      </c>
      <c r="U499" s="18" cm="1">
        <f t="array" ref="U499">IFERROR(INDEX(F499:T499, 1, MATCH(TRUE, ISNUMBER(F499:T499), 0)), "0.0")</f>
        <v>0.99</v>
      </c>
    </row>
    <row r="500" spans="1:21" ht="13" x14ac:dyDescent="0.15">
      <c r="A500" s="14" t="s">
        <v>6532</v>
      </c>
      <c r="B500" s="6" t="s">
        <v>1500</v>
      </c>
      <c r="C500" s="6" t="s">
        <v>1502</v>
      </c>
      <c r="D500" s="6" t="s">
        <v>1503</v>
      </c>
      <c r="E500" s="6" t="s">
        <v>574</v>
      </c>
      <c r="F500" s="18" t="str">
        <f>IFERROR(VLOOKUP(B500,Invoices!$L$2:$M$413,2,FALSE),"")</f>
        <v/>
      </c>
      <c r="G500" s="18">
        <f>IFERROR(VLOOKUP(B500,Invoices!$N$2:$O$412,2,FALSE),"")</f>
        <v>0.99</v>
      </c>
      <c r="H500" s="18" t="str">
        <f>IFERROR(VLOOKUP($B500,Invoices!$P$2:$Q$412,2,FALSE),"")</f>
        <v/>
      </c>
      <c r="I500" s="18" t="str">
        <f>IFERROR(VLOOKUP($B500,Invoices!$R$2:$S$412,2,FALSE),"")</f>
        <v/>
      </c>
      <c r="J500" s="18">
        <f>IFERROR(VLOOKUP($B500,Invoices!$T$2:$U$412,2,FALSE),"")</f>
        <v>0.99</v>
      </c>
      <c r="K500" s="18" t="str">
        <f>IFERROR(VLOOKUP($B500,Invoices!$V$2:$W$412,2,FALSE),"")</f>
        <v/>
      </c>
      <c r="L500" s="18" t="str">
        <f>IFERROR(VLOOKUP($B500,Invoices!$X$2:$Y$412,2,FALSE),"")</f>
        <v/>
      </c>
      <c r="M500" s="18" t="str">
        <f>IFERROR(VLOOKUP($B500,Invoices!$Z$2:$AA$412,2,FALSE),"")</f>
        <v/>
      </c>
      <c r="N500" s="18" t="str">
        <f>IFERROR(VLOOKUP($B500,Invoices!$AB$2:$AC$412,2,FALSE),"")</f>
        <v/>
      </c>
      <c r="O500" s="18" t="str">
        <f>IFERROR(VLOOKUP($B500,Invoices!$AD$2:$AE$412,2,FALSE),"")</f>
        <v/>
      </c>
      <c r="P500" s="18" t="str">
        <f>IFERROR(VLOOKUP($B500,Invoices!$AF$2:$AG$412,2,FALSE),"")</f>
        <v/>
      </c>
      <c r="Q500" s="18" t="str">
        <f>IFERROR(VLOOKUP($B500,Invoices!$AH$2:$AI$412,2,FALSE),"")</f>
        <v/>
      </c>
      <c r="R500" s="18" t="str">
        <f>IFERROR(VLOOKUP($B500,Invoices!$AJ$2:$AK$412,2,FALSE),"")</f>
        <v/>
      </c>
      <c r="S500" s="18" t="str">
        <f>IFERROR(VLOOKUP($B500,Invoices!$AL$2:$AM$412,2,FALSE),"")</f>
        <v/>
      </c>
      <c r="T500" s="18" t="str">
        <f>IFERROR(VLOOKUP($B500,Invoices!$AN$2:$AO$412,2,FALSE),"")</f>
        <v/>
      </c>
      <c r="U500" s="18" cm="1">
        <f t="array" ref="U500">IFERROR(INDEX(F500:T500, 1, MATCH(TRUE, ISNUMBER(F500:T500), 0)), "0.0")</f>
        <v>0.99</v>
      </c>
    </row>
    <row r="501" spans="1:21" ht="13" x14ac:dyDescent="0.15">
      <c r="A501" s="14" t="s">
        <v>6533</v>
      </c>
      <c r="B501" s="6" t="s">
        <v>1504</v>
      </c>
      <c r="C501" s="6" t="s">
        <v>663</v>
      </c>
      <c r="D501" s="6" t="s">
        <v>664</v>
      </c>
      <c r="E501" s="6" t="s">
        <v>663</v>
      </c>
      <c r="F501" s="18" t="str">
        <f>IFERROR(VLOOKUP(B501,Invoices!$L$2:$M$413,2,FALSE),"")</f>
        <v/>
      </c>
      <c r="G501" s="18" t="str">
        <f>IFERROR(VLOOKUP(B501,Invoices!$N$2:$O$412,2,FALSE),"")</f>
        <v/>
      </c>
      <c r="H501" s="18" t="str">
        <f>IFERROR(VLOOKUP($B501,Invoices!$P$2:$Q$412,2,FALSE),"")</f>
        <v/>
      </c>
      <c r="I501" s="18" t="str">
        <f>IFERROR(VLOOKUP($B501,Invoices!$R$2:$S$412,2,FALSE),"")</f>
        <v/>
      </c>
      <c r="J501" s="18" t="str">
        <f>IFERROR(VLOOKUP($B501,Invoices!$T$2:$U$412,2,FALSE),"")</f>
        <v/>
      </c>
      <c r="K501" s="18" t="str">
        <f>IFERROR(VLOOKUP($B501,Invoices!$V$2:$W$412,2,FALSE),"")</f>
        <v/>
      </c>
      <c r="L501" s="18" t="str">
        <f>IFERROR(VLOOKUP($B501,Invoices!$X$2:$Y$412,2,FALSE),"")</f>
        <v/>
      </c>
      <c r="M501" s="18" t="str">
        <f>IFERROR(VLOOKUP($B501,Invoices!$Z$2:$AA$412,2,FALSE),"")</f>
        <v/>
      </c>
      <c r="N501" s="18">
        <f>IFERROR(VLOOKUP($B501,Invoices!$AB$2:$AC$412,2,FALSE),"")</f>
        <v>0.99</v>
      </c>
      <c r="O501" s="18" t="str">
        <f>IFERROR(VLOOKUP($B501,Invoices!$AD$2:$AE$412,2,FALSE),"")</f>
        <v/>
      </c>
      <c r="P501" s="18" t="str">
        <f>IFERROR(VLOOKUP($B501,Invoices!$AF$2:$AG$412,2,FALSE),"")</f>
        <v/>
      </c>
      <c r="Q501" s="18" t="str">
        <f>IFERROR(VLOOKUP($B501,Invoices!$AH$2:$AI$412,2,FALSE),"")</f>
        <v/>
      </c>
      <c r="R501" s="18" t="str">
        <f>IFERROR(VLOOKUP($B501,Invoices!$AJ$2:$AK$412,2,FALSE),"")</f>
        <v/>
      </c>
      <c r="S501" s="18" t="str">
        <f>IFERROR(VLOOKUP($B501,Invoices!$AL$2:$AM$412,2,FALSE),"")</f>
        <v/>
      </c>
      <c r="T501" s="18" t="str">
        <f>IFERROR(VLOOKUP($B501,Invoices!$AN$2:$AO$412,2,FALSE),"")</f>
        <v/>
      </c>
      <c r="U501" s="18" cm="1">
        <f t="array" ref="U501">IFERROR(INDEX(F501:T501, 1, MATCH(TRUE, ISNUMBER(F501:T501), 0)), "0.0")</f>
        <v>0.99</v>
      </c>
    </row>
    <row r="502" spans="1:21" ht="13" x14ac:dyDescent="0.15">
      <c r="A502" s="14" t="s">
        <v>6534</v>
      </c>
      <c r="B502" s="6" t="s">
        <v>1505</v>
      </c>
      <c r="C502" s="6" t="s">
        <v>1210</v>
      </c>
      <c r="D502" s="6" t="s">
        <v>1506</v>
      </c>
      <c r="E502" s="6" t="s">
        <v>1210</v>
      </c>
      <c r="F502" s="18">
        <f>IFERROR(VLOOKUP(B502,Invoices!$L$2:$M$413,2,FALSE),"")</f>
        <v>0.99</v>
      </c>
      <c r="G502" s="18" t="str">
        <f>IFERROR(VLOOKUP(B502,Invoices!$N$2:$O$412,2,FALSE),"")</f>
        <v/>
      </c>
      <c r="H502" s="18" t="str">
        <f>IFERROR(VLOOKUP($B502,Invoices!$P$2:$Q$412,2,FALSE),"")</f>
        <v/>
      </c>
      <c r="I502" s="18" t="str">
        <f>IFERROR(VLOOKUP($B502,Invoices!$R$2:$S$412,2,FALSE),"")</f>
        <v/>
      </c>
      <c r="J502" s="18" t="str">
        <f>IFERROR(VLOOKUP($B502,Invoices!$T$2:$U$412,2,FALSE),"")</f>
        <v/>
      </c>
      <c r="K502" s="18" t="str">
        <f>IFERROR(VLOOKUP($B502,Invoices!$V$2:$W$412,2,FALSE),"")</f>
        <v/>
      </c>
      <c r="L502" s="18" t="str">
        <f>IFERROR(VLOOKUP($B502,Invoices!$X$2:$Y$412,2,FALSE),"")</f>
        <v/>
      </c>
      <c r="M502" s="18" t="str">
        <f>IFERROR(VLOOKUP($B502,Invoices!$Z$2:$AA$412,2,FALSE),"")</f>
        <v/>
      </c>
      <c r="N502" s="18" t="str">
        <f>IFERROR(VLOOKUP($B502,Invoices!$AB$2:$AC$412,2,FALSE),"")</f>
        <v/>
      </c>
      <c r="O502" s="18" t="str">
        <f>IFERROR(VLOOKUP($B502,Invoices!$AD$2:$AE$412,2,FALSE),"")</f>
        <v/>
      </c>
      <c r="P502" s="18" t="str">
        <f>IFERROR(VLOOKUP($B502,Invoices!$AF$2:$AG$412,2,FALSE),"")</f>
        <v/>
      </c>
      <c r="Q502" s="18" t="str">
        <f>IFERROR(VLOOKUP($B502,Invoices!$AH$2:$AI$412,2,FALSE),"")</f>
        <v/>
      </c>
      <c r="R502" s="18" t="str">
        <f>IFERROR(VLOOKUP($B502,Invoices!$AJ$2:$AK$412,2,FALSE),"")</f>
        <v/>
      </c>
      <c r="S502" s="18" t="str">
        <f>IFERROR(VLOOKUP($B502,Invoices!$AL$2:$AM$412,2,FALSE),"")</f>
        <v/>
      </c>
      <c r="T502" s="18" t="str">
        <f>IFERROR(VLOOKUP($B502,Invoices!$AN$2:$AO$412,2,FALSE),"")</f>
        <v/>
      </c>
      <c r="U502" s="18" cm="1">
        <f t="array" ref="U502">IFERROR(INDEX(F502:T502, 1, MATCH(TRUE, ISNUMBER(F502:T502), 0)), "0.0")</f>
        <v>0.99</v>
      </c>
    </row>
    <row r="503" spans="1:21" ht="13" x14ac:dyDescent="0.15">
      <c r="A503" s="14" t="s">
        <v>6535</v>
      </c>
      <c r="B503" s="6" t="s">
        <v>1507</v>
      </c>
      <c r="C503" s="6" t="s">
        <v>1508</v>
      </c>
      <c r="D503" s="6" t="s">
        <v>866</v>
      </c>
      <c r="E503" s="6" t="s">
        <v>543</v>
      </c>
      <c r="F503" s="18" t="str">
        <f>IFERROR(VLOOKUP(B503,Invoices!$L$2:$M$413,2,FALSE),"")</f>
        <v/>
      </c>
      <c r="G503" s="18" t="str">
        <f>IFERROR(VLOOKUP(B503,Invoices!$N$2:$O$412,2,FALSE),"")</f>
        <v/>
      </c>
      <c r="H503" s="18" t="str">
        <f>IFERROR(VLOOKUP($B503,Invoices!$P$2:$Q$412,2,FALSE),"")</f>
        <v/>
      </c>
      <c r="I503" s="18" t="str">
        <f>IFERROR(VLOOKUP($B503,Invoices!$R$2:$S$412,2,FALSE),"")</f>
        <v/>
      </c>
      <c r="J503" s="18" t="str">
        <f>IFERROR(VLOOKUP($B503,Invoices!$T$2:$U$412,2,FALSE),"")</f>
        <v/>
      </c>
      <c r="K503" s="18" t="str">
        <f>IFERROR(VLOOKUP($B503,Invoices!$V$2:$W$412,2,FALSE),"")</f>
        <v/>
      </c>
      <c r="L503" s="18" t="str">
        <f>IFERROR(VLOOKUP($B503,Invoices!$X$2:$Y$412,2,FALSE),"")</f>
        <v/>
      </c>
      <c r="M503" s="18" t="str">
        <f>IFERROR(VLOOKUP($B503,Invoices!$Z$2:$AA$412,2,FALSE),"")</f>
        <v/>
      </c>
      <c r="N503" s="18" t="str">
        <f>IFERROR(VLOOKUP($B503,Invoices!$AB$2:$AC$412,2,FALSE),"")</f>
        <v/>
      </c>
      <c r="O503" s="18" t="str">
        <f>IFERROR(VLOOKUP($B503,Invoices!$AD$2:$AE$412,2,FALSE),"")</f>
        <v/>
      </c>
      <c r="P503" s="18" t="str">
        <f>IFERROR(VLOOKUP($B503,Invoices!$AF$2:$AG$412,2,FALSE),"")</f>
        <v/>
      </c>
      <c r="Q503" s="18" t="str">
        <f>IFERROR(VLOOKUP($B503,Invoices!$AH$2:$AI$412,2,FALSE),"")</f>
        <v/>
      </c>
      <c r="R503" s="18" t="str">
        <f>IFERROR(VLOOKUP($B503,Invoices!$AJ$2:$AK$412,2,FALSE),"")</f>
        <v/>
      </c>
      <c r="S503" s="18" t="str">
        <f>IFERROR(VLOOKUP($B503,Invoices!$AL$2:$AM$412,2,FALSE),"")</f>
        <v/>
      </c>
      <c r="T503" s="18" t="str">
        <f>IFERROR(VLOOKUP($B503,Invoices!$AN$2:$AO$412,2,FALSE),"")</f>
        <v/>
      </c>
      <c r="U503" s="18" t="str" cm="1">
        <f t="array" ref="U503">IFERROR(INDEX(F503:T503, 1, MATCH(TRUE, ISNUMBER(F503:T503), 0)), "0.0")</f>
        <v>0.0</v>
      </c>
    </row>
    <row r="504" spans="1:21" ht="13" x14ac:dyDescent="0.15">
      <c r="A504" s="14" t="s">
        <v>6536</v>
      </c>
      <c r="B504" s="6" t="s">
        <v>1509</v>
      </c>
      <c r="C504" s="6" t="s">
        <v>736</v>
      </c>
      <c r="D504" s="6" t="s">
        <v>735</v>
      </c>
      <c r="E504" s="6" t="s">
        <v>736</v>
      </c>
      <c r="F504" s="18" t="str">
        <f>IFERROR(VLOOKUP(B504,Invoices!$L$2:$M$413,2,FALSE),"")</f>
        <v/>
      </c>
      <c r="G504" s="18" t="str">
        <f>IFERROR(VLOOKUP(B504,Invoices!$N$2:$O$412,2,FALSE),"")</f>
        <v/>
      </c>
      <c r="H504" s="18" t="str">
        <f>IFERROR(VLOOKUP($B504,Invoices!$P$2:$Q$412,2,FALSE),"")</f>
        <v/>
      </c>
      <c r="I504" s="18" t="str">
        <f>IFERROR(VLOOKUP($B504,Invoices!$R$2:$S$412,2,FALSE),"")</f>
        <v/>
      </c>
      <c r="J504" s="18" t="str">
        <f>IFERROR(VLOOKUP($B504,Invoices!$T$2:$U$412,2,FALSE),"")</f>
        <v/>
      </c>
      <c r="K504" s="18" t="str">
        <f>IFERROR(VLOOKUP($B504,Invoices!$V$2:$W$412,2,FALSE),"")</f>
        <v/>
      </c>
      <c r="L504" s="18" t="str">
        <f>IFERROR(VLOOKUP($B504,Invoices!$X$2:$Y$412,2,FALSE),"")</f>
        <v/>
      </c>
      <c r="M504" s="18" t="str">
        <f>IFERROR(VLOOKUP($B504,Invoices!$Z$2:$AA$412,2,FALSE),"")</f>
        <v/>
      </c>
      <c r="N504" s="18" t="str">
        <f>IFERROR(VLOOKUP($B504,Invoices!$AB$2:$AC$412,2,FALSE),"")</f>
        <v/>
      </c>
      <c r="O504" s="18" t="str">
        <f>IFERROR(VLOOKUP($B504,Invoices!$AD$2:$AE$412,2,FALSE),"")</f>
        <v/>
      </c>
      <c r="P504" s="18" t="str">
        <f>IFERROR(VLOOKUP($B504,Invoices!$AF$2:$AG$412,2,FALSE),"")</f>
        <v/>
      </c>
      <c r="Q504" s="18" t="str">
        <f>IFERROR(VLOOKUP($B504,Invoices!$AH$2:$AI$412,2,FALSE),"")</f>
        <v/>
      </c>
      <c r="R504" s="18" t="str">
        <f>IFERROR(VLOOKUP($B504,Invoices!$AJ$2:$AK$412,2,FALSE),"")</f>
        <v/>
      </c>
      <c r="S504" s="18" t="str">
        <f>IFERROR(VLOOKUP($B504,Invoices!$AL$2:$AM$412,2,FALSE),"")</f>
        <v/>
      </c>
      <c r="T504" s="18" t="str">
        <f>IFERROR(VLOOKUP($B504,Invoices!$AN$2:$AO$412,2,FALSE),"")</f>
        <v/>
      </c>
      <c r="U504" s="18" t="str" cm="1">
        <f t="array" ref="U504">IFERROR(INDEX(F504:T504, 1, MATCH(TRUE, ISNUMBER(F504:T504), 0)), "0.0")</f>
        <v>0.0</v>
      </c>
    </row>
    <row r="505" spans="1:21" ht="13" x14ac:dyDescent="0.15">
      <c r="A505" s="14" t="s">
        <v>6537</v>
      </c>
      <c r="B505" s="6" t="s">
        <v>1510</v>
      </c>
      <c r="C505" s="6" t="s">
        <v>1269</v>
      </c>
      <c r="D505" s="6" t="s">
        <v>586</v>
      </c>
      <c r="E505" s="6" t="s">
        <v>587</v>
      </c>
      <c r="F505" s="18" t="str">
        <f>IFERROR(VLOOKUP(B505,Invoices!$L$2:$M$413,2,FALSE),"")</f>
        <v/>
      </c>
      <c r="G505" s="18" t="str">
        <f>IFERROR(VLOOKUP(B505,Invoices!$N$2:$O$412,2,FALSE),"")</f>
        <v/>
      </c>
      <c r="H505" s="18" t="str">
        <f>IFERROR(VLOOKUP($B505,Invoices!$P$2:$Q$412,2,FALSE),"")</f>
        <v/>
      </c>
      <c r="I505" s="18" t="str">
        <f>IFERROR(VLOOKUP($B505,Invoices!$R$2:$S$412,2,FALSE),"")</f>
        <v/>
      </c>
      <c r="J505" s="18" t="str">
        <f>IFERROR(VLOOKUP($B505,Invoices!$T$2:$U$412,2,FALSE),"")</f>
        <v/>
      </c>
      <c r="K505" s="18" t="str">
        <f>IFERROR(VLOOKUP($B505,Invoices!$V$2:$W$412,2,FALSE),"")</f>
        <v/>
      </c>
      <c r="L505" s="18" t="str">
        <f>IFERROR(VLOOKUP($B505,Invoices!$X$2:$Y$412,2,FALSE),"")</f>
        <v/>
      </c>
      <c r="M505" s="18" t="str">
        <f>IFERROR(VLOOKUP($B505,Invoices!$Z$2:$AA$412,2,FALSE),"")</f>
        <v/>
      </c>
      <c r="N505" s="18">
        <f>IFERROR(VLOOKUP($B505,Invoices!$AB$2:$AC$412,2,FALSE),"")</f>
        <v>0.99</v>
      </c>
      <c r="O505" s="18" t="str">
        <f>IFERROR(VLOOKUP($B505,Invoices!$AD$2:$AE$412,2,FALSE),"")</f>
        <v/>
      </c>
      <c r="P505" s="18" t="str">
        <f>IFERROR(VLOOKUP($B505,Invoices!$AF$2:$AG$412,2,FALSE),"")</f>
        <v/>
      </c>
      <c r="Q505" s="18" t="str">
        <f>IFERROR(VLOOKUP($B505,Invoices!$AH$2:$AI$412,2,FALSE),"")</f>
        <v/>
      </c>
      <c r="R505" s="18" t="str">
        <f>IFERROR(VLOOKUP($B505,Invoices!$AJ$2:$AK$412,2,FALSE),"")</f>
        <v/>
      </c>
      <c r="S505" s="18" t="str">
        <f>IFERROR(VLOOKUP($B505,Invoices!$AL$2:$AM$412,2,FALSE),"")</f>
        <v/>
      </c>
      <c r="T505" s="18" t="str">
        <f>IFERROR(VLOOKUP($B505,Invoices!$AN$2:$AO$412,2,FALSE),"")</f>
        <v/>
      </c>
      <c r="U505" s="18" cm="1">
        <f t="array" ref="U505">IFERROR(INDEX(F505:T505, 1, MATCH(TRUE, ISNUMBER(F505:T505), 0)), "0.0")</f>
        <v>0.99</v>
      </c>
    </row>
    <row r="506" spans="1:21" ht="13" x14ac:dyDescent="0.15">
      <c r="A506" s="14" t="s">
        <v>6538</v>
      </c>
      <c r="B506" s="6" t="s">
        <v>1511</v>
      </c>
      <c r="C506" s="6" t="s">
        <v>1512</v>
      </c>
      <c r="D506" s="6" t="s">
        <v>1513</v>
      </c>
      <c r="E506" s="6" t="s">
        <v>1514</v>
      </c>
      <c r="F506" s="18">
        <f>IFERROR(VLOOKUP(B506,Invoices!$L$2:$M$413,2,FALSE),"")</f>
        <v>0.99</v>
      </c>
      <c r="G506" s="18" t="str">
        <f>IFERROR(VLOOKUP(B506,Invoices!$N$2:$O$412,2,FALSE),"")</f>
        <v/>
      </c>
      <c r="H506" s="18" t="str">
        <f>IFERROR(VLOOKUP($B506,Invoices!$P$2:$Q$412,2,FALSE),"")</f>
        <v/>
      </c>
      <c r="I506" s="18" t="str">
        <f>IFERROR(VLOOKUP($B506,Invoices!$R$2:$S$412,2,FALSE),"")</f>
        <v/>
      </c>
      <c r="J506" s="18" t="str">
        <f>IFERROR(VLOOKUP($B506,Invoices!$T$2:$U$412,2,FALSE),"")</f>
        <v/>
      </c>
      <c r="K506" s="18" t="str">
        <f>IFERROR(VLOOKUP($B506,Invoices!$V$2:$W$412,2,FALSE),"")</f>
        <v/>
      </c>
      <c r="L506" s="18" t="str">
        <f>IFERROR(VLOOKUP($B506,Invoices!$X$2:$Y$412,2,FALSE),"")</f>
        <v/>
      </c>
      <c r="M506" s="18" t="str">
        <f>IFERROR(VLOOKUP($B506,Invoices!$Z$2:$AA$412,2,FALSE),"")</f>
        <v/>
      </c>
      <c r="N506" s="18" t="str">
        <f>IFERROR(VLOOKUP($B506,Invoices!$AB$2:$AC$412,2,FALSE),"")</f>
        <v/>
      </c>
      <c r="O506" s="18" t="str">
        <f>IFERROR(VLOOKUP($B506,Invoices!$AD$2:$AE$412,2,FALSE),"")</f>
        <v/>
      </c>
      <c r="P506" s="18" t="str">
        <f>IFERROR(VLOOKUP($B506,Invoices!$AF$2:$AG$412,2,FALSE),"")</f>
        <v/>
      </c>
      <c r="Q506" s="18" t="str">
        <f>IFERROR(VLOOKUP($B506,Invoices!$AH$2:$AI$412,2,FALSE),"")</f>
        <v/>
      </c>
      <c r="R506" s="18" t="str">
        <f>IFERROR(VLOOKUP($B506,Invoices!$AJ$2:$AK$412,2,FALSE),"")</f>
        <v/>
      </c>
      <c r="S506" s="18" t="str">
        <f>IFERROR(VLOOKUP($B506,Invoices!$AL$2:$AM$412,2,FALSE),"")</f>
        <v/>
      </c>
      <c r="T506" s="18" t="str">
        <f>IFERROR(VLOOKUP($B506,Invoices!$AN$2:$AO$412,2,FALSE),"")</f>
        <v/>
      </c>
      <c r="U506" s="18" cm="1">
        <f t="array" ref="U506">IFERROR(INDEX(F506:T506, 1, MATCH(TRUE, ISNUMBER(F506:T506), 0)), "0.0")</f>
        <v>0.99</v>
      </c>
    </row>
    <row r="507" spans="1:21" ht="13" x14ac:dyDescent="0.15">
      <c r="A507" s="14" t="s">
        <v>6539</v>
      </c>
      <c r="B507" s="6" t="s">
        <v>1515</v>
      </c>
      <c r="C507" s="6" t="s">
        <v>1473</v>
      </c>
      <c r="D507" s="6" t="s">
        <v>1472</v>
      </c>
      <c r="E507" s="6" t="s">
        <v>1021</v>
      </c>
      <c r="F507" s="18" t="str">
        <f>IFERROR(VLOOKUP(B507,Invoices!$L$2:$M$413,2,FALSE),"")</f>
        <v/>
      </c>
      <c r="G507" s="18" t="str">
        <f>IFERROR(VLOOKUP(B507,Invoices!$N$2:$O$412,2,FALSE),"")</f>
        <v/>
      </c>
      <c r="H507" s="18" t="str">
        <f>IFERROR(VLOOKUP($B507,Invoices!$P$2:$Q$412,2,FALSE),"")</f>
        <v/>
      </c>
      <c r="I507" s="18" t="str">
        <f>IFERROR(VLOOKUP($B507,Invoices!$R$2:$S$412,2,FALSE),"")</f>
        <v/>
      </c>
      <c r="J507" s="18" t="str">
        <f>IFERROR(VLOOKUP($B507,Invoices!$T$2:$U$412,2,FALSE),"")</f>
        <v/>
      </c>
      <c r="K507" s="18" t="str">
        <f>IFERROR(VLOOKUP($B507,Invoices!$V$2:$W$412,2,FALSE),"")</f>
        <v/>
      </c>
      <c r="L507" s="18" t="str">
        <f>IFERROR(VLOOKUP($B507,Invoices!$X$2:$Y$412,2,FALSE),"")</f>
        <v/>
      </c>
      <c r="M507" s="18">
        <f>IFERROR(VLOOKUP($B507,Invoices!$Z$2:$AA$412,2,FALSE),"")</f>
        <v>0.99</v>
      </c>
      <c r="N507" s="18" t="str">
        <f>IFERROR(VLOOKUP($B507,Invoices!$AB$2:$AC$412,2,FALSE),"")</f>
        <v/>
      </c>
      <c r="O507" s="18" t="str">
        <f>IFERROR(VLOOKUP($B507,Invoices!$AD$2:$AE$412,2,FALSE),"")</f>
        <v/>
      </c>
      <c r="P507" s="18" t="str">
        <f>IFERROR(VLOOKUP($B507,Invoices!$AF$2:$AG$412,2,FALSE),"")</f>
        <v/>
      </c>
      <c r="Q507" s="18" t="str">
        <f>IFERROR(VLOOKUP($B507,Invoices!$AH$2:$AI$412,2,FALSE),"")</f>
        <v/>
      </c>
      <c r="R507" s="18" t="str">
        <f>IFERROR(VLOOKUP($B507,Invoices!$AJ$2:$AK$412,2,FALSE),"")</f>
        <v/>
      </c>
      <c r="S507" s="18" t="str">
        <f>IFERROR(VLOOKUP($B507,Invoices!$AL$2:$AM$412,2,FALSE),"")</f>
        <v/>
      </c>
      <c r="T507" s="18" t="str">
        <f>IFERROR(VLOOKUP($B507,Invoices!$AN$2:$AO$412,2,FALSE),"")</f>
        <v/>
      </c>
      <c r="U507" s="18" cm="1">
        <f t="array" ref="U507">IFERROR(INDEX(F507:T507, 1, MATCH(TRUE, ISNUMBER(F507:T507), 0)), "0.0")</f>
        <v>0.99</v>
      </c>
    </row>
    <row r="508" spans="1:21" ht="13" x14ac:dyDescent="0.15">
      <c r="A508" s="14" t="s">
        <v>6540</v>
      </c>
      <c r="B508" s="6" t="s">
        <v>1516</v>
      </c>
      <c r="C508" s="6" t="s">
        <v>543</v>
      </c>
      <c r="D508" s="6" t="s">
        <v>866</v>
      </c>
      <c r="E508" s="6" t="s">
        <v>543</v>
      </c>
      <c r="F508" s="18" t="str">
        <f>IFERROR(VLOOKUP(B508,Invoices!$L$2:$M$413,2,FALSE),"")</f>
        <v/>
      </c>
      <c r="G508" s="18" t="str">
        <f>IFERROR(VLOOKUP(B508,Invoices!$N$2:$O$412,2,FALSE),"")</f>
        <v/>
      </c>
      <c r="H508" s="18" t="str">
        <f>IFERROR(VLOOKUP($B508,Invoices!$P$2:$Q$412,2,FALSE),"")</f>
        <v/>
      </c>
      <c r="I508" s="18" t="str">
        <f>IFERROR(VLOOKUP($B508,Invoices!$R$2:$S$412,2,FALSE),"")</f>
        <v/>
      </c>
      <c r="J508" s="18" t="str">
        <f>IFERROR(VLOOKUP($B508,Invoices!$T$2:$U$412,2,FALSE),"")</f>
        <v/>
      </c>
      <c r="K508" s="18" t="str">
        <f>IFERROR(VLOOKUP($B508,Invoices!$V$2:$W$412,2,FALSE),"")</f>
        <v/>
      </c>
      <c r="L508" s="18" t="str">
        <f>IFERROR(VLOOKUP($B508,Invoices!$X$2:$Y$412,2,FALSE),"")</f>
        <v/>
      </c>
      <c r="M508" s="18">
        <f>IFERROR(VLOOKUP($B508,Invoices!$Z$2:$AA$412,2,FALSE),"")</f>
        <v>0.99</v>
      </c>
      <c r="N508" s="18" t="str">
        <f>IFERROR(VLOOKUP($B508,Invoices!$AB$2:$AC$412,2,FALSE),"")</f>
        <v/>
      </c>
      <c r="O508" s="18" t="str">
        <f>IFERROR(VLOOKUP($B508,Invoices!$AD$2:$AE$412,2,FALSE),"")</f>
        <v/>
      </c>
      <c r="P508" s="18" t="str">
        <f>IFERROR(VLOOKUP($B508,Invoices!$AF$2:$AG$412,2,FALSE),"")</f>
        <v/>
      </c>
      <c r="Q508" s="18" t="str">
        <f>IFERROR(VLOOKUP($B508,Invoices!$AH$2:$AI$412,2,FALSE),"")</f>
        <v/>
      </c>
      <c r="R508" s="18" t="str">
        <f>IFERROR(VLOOKUP($B508,Invoices!$AJ$2:$AK$412,2,FALSE),"")</f>
        <v/>
      </c>
      <c r="S508" s="18" t="str">
        <f>IFERROR(VLOOKUP($B508,Invoices!$AL$2:$AM$412,2,FALSE),"")</f>
        <v/>
      </c>
      <c r="T508" s="18" t="str">
        <f>IFERROR(VLOOKUP($B508,Invoices!$AN$2:$AO$412,2,FALSE),"")</f>
        <v/>
      </c>
      <c r="U508" s="18" cm="1">
        <f t="array" ref="U508">IFERROR(INDEX(F508:T508, 1, MATCH(TRUE, ISNUMBER(F508:T508), 0)), "0.0")</f>
        <v>0.99</v>
      </c>
    </row>
    <row r="509" spans="1:21" ht="13" x14ac:dyDescent="0.15">
      <c r="A509" s="14" t="s">
        <v>6541</v>
      </c>
      <c r="B509" s="6" t="s">
        <v>1517</v>
      </c>
      <c r="D509" s="6" t="s">
        <v>706</v>
      </c>
      <c r="E509" s="6" t="s">
        <v>707</v>
      </c>
      <c r="F509" s="18" t="str">
        <f>IFERROR(VLOOKUP(B509,Invoices!$L$2:$M$413,2,FALSE),"")</f>
        <v/>
      </c>
      <c r="G509" s="18" t="str">
        <f>IFERROR(VLOOKUP(B509,Invoices!$N$2:$O$412,2,FALSE),"")</f>
        <v/>
      </c>
      <c r="H509" s="18" t="str">
        <f>IFERROR(VLOOKUP($B509,Invoices!$P$2:$Q$412,2,FALSE),"")</f>
        <v/>
      </c>
      <c r="I509" s="18">
        <f>IFERROR(VLOOKUP($B509,Invoices!$R$2:$S$412,2,FALSE),"")</f>
        <v>0.99</v>
      </c>
      <c r="J509" s="18" t="str">
        <f>IFERROR(VLOOKUP($B509,Invoices!$T$2:$U$412,2,FALSE),"")</f>
        <v/>
      </c>
      <c r="K509" s="18" t="str">
        <f>IFERROR(VLOOKUP($B509,Invoices!$V$2:$W$412,2,FALSE),"")</f>
        <v/>
      </c>
      <c r="L509" s="18" t="str">
        <f>IFERROR(VLOOKUP($B509,Invoices!$X$2:$Y$412,2,FALSE),"")</f>
        <v/>
      </c>
      <c r="M509" s="18" t="str">
        <f>IFERROR(VLOOKUP($B509,Invoices!$Z$2:$AA$412,2,FALSE),"")</f>
        <v/>
      </c>
      <c r="N509" s="18" t="str">
        <f>IFERROR(VLOOKUP($B509,Invoices!$AB$2:$AC$412,2,FALSE),"")</f>
        <v/>
      </c>
      <c r="O509" s="18" t="str">
        <f>IFERROR(VLOOKUP($B509,Invoices!$AD$2:$AE$412,2,FALSE),"")</f>
        <v/>
      </c>
      <c r="P509" s="18" t="str">
        <f>IFERROR(VLOOKUP($B509,Invoices!$AF$2:$AG$412,2,FALSE),"")</f>
        <v/>
      </c>
      <c r="Q509" s="18" t="str">
        <f>IFERROR(VLOOKUP($B509,Invoices!$AH$2:$AI$412,2,FALSE),"")</f>
        <v/>
      </c>
      <c r="R509" s="18" t="str">
        <f>IFERROR(VLOOKUP($B509,Invoices!$AJ$2:$AK$412,2,FALSE),"")</f>
        <v/>
      </c>
      <c r="S509" s="18" t="str">
        <f>IFERROR(VLOOKUP($B509,Invoices!$AL$2:$AM$412,2,FALSE),"")</f>
        <v/>
      </c>
      <c r="T509" s="18" t="str">
        <f>IFERROR(VLOOKUP($B509,Invoices!$AN$2:$AO$412,2,FALSE),"")</f>
        <v/>
      </c>
      <c r="U509" s="18" cm="1">
        <f t="array" ref="U509">IFERROR(INDEX(F509:T509, 1, MATCH(TRUE, ISNUMBER(F509:T509), 0)), "0.0")</f>
        <v>0.99</v>
      </c>
    </row>
    <row r="510" spans="1:21" ht="13" x14ac:dyDescent="0.15">
      <c r="A510" s="14" t="s">
        <v>6542</v>
      </c>
      <c r="B510" s="6" t="s">
        <v>1518</v>
      </c>
      <c r="C510" s="6" t="s">
        <v>1519</v>
      </c>
      <c r="D510" s="6" t="s">
        <v>739</v>
      </c>
      <c r="E510" s="6" t="s">
        <v>740</v>
      </c>
      <c r="F510" s="18" t="str">
        <f>IFERROR(VLOOKUP(B510,Invoices!$L$2:$M$413,2,FALSE),"")</f>
        <v/>
      </c>
      <c r="G510" s="18" t="str">
        <f>IFERROR(VLOOKUP(B510,Invoices!$N$2:$O$412,2,FALSE),"")</f>
        <v/>
      </c>
      <c r="H510" s="18" t="str">
        <f>IFERROR(VLOOKUP($B510,Invoices!$P$2:$Q$412,2,FALSE),"")</f>
        <v/>
      </c>
      <c r="I510" s="18" t="str">
        <f>IFERROR(VLOOKUP($B510,Invoices!$R$2:$S$412,2,FALSE),"")</f>
        <v/>
      </c>
      <c r="J510" s="18" t="str">
        <f>IFERROR(VLOOKUP($B510,Invoices!$T$2:$U$412,2,FALSE),"")</f>
        <v/>
      </c>
      <c r="K510" s="18" t="str">
        <f>IFERROR(VLOOKUP($B510,Invoices!$V$2:$W$412,2,FALSE),"")</f>
        <v/>
      </c>
      <c r="L510" s="18" t="str">
        <f>IFERROR(VLOOKUP($B510,Invoices!$X$2:$Y$412,2,FALSE),"")</f>
        <v/>
      </c>
      <c r="M510" s="18" t="str">
        <f>IFERROR(VLOOKUP($B510,Invoices!$Z$2:$AA$412,2,FALSE),"")</f>
        <v/>
      </c>
      <c r="N510" s="18" t="str">
        <f>IFERROR(VLOOKUP($B510,Invoices!$AB$2:$AC$412,2,FALSE),"")</f>
        <v/>
      </c>
      <c r="O510" s="18" t="str">
        <f>IFERROR(VLOOKUP($B510,Invoices!$AD$2:$AE$412,2,FALSE),"")</f>
        <v/>
      </c>
      <c r="P510" s="18" t="str">
        <f>IFERROR(VLOOKUP($B510,Invoices!$AF$2:$AG$412,2,FALSE),"")</f>
        <v/>
      </c>
      <c r="Q510" s="18" t="str">
        <f>IFERROR(VLOOKUP($B510,Invoices!$AH$2:$AI$412,2,FALSE),"")</f>
        <v/>
      </c>
      <c r="R510" s="18" t="str">
        <f>IFERROR(VLOOKUP($B510,Invoices!$AJ$2:$AK$412,2,FALSE),"")</f>
        <v/>
      </c>
      <c r="S510" s="18" t="str">
        <f>IFERROR(VLOOKUP($B510,Invoices!$AL$2:$AM$412,2,FALSE),"")</f>
        <v/>
      </c>
      <c r="T510" s="18" t="str">
        <f>IFERROR(VLOOKUP($B510,Invoices!$AN$2:$AO$412,2,FALSE),"")</f>
        <v/>
      </c>
      <c r="U510" s="18" t="str" cm="1">
        <f t="array" ref="U510">IFERROR(INDEX(F510:T510, 1, MATCH(TRUE, ISNUMBER(F510:T510), 0)), "0.0")</f>
        <v>0.0</v>
      </c>
    </row>
    <row r="511" spans="1:21" ht="13" x14ac:dyDescent="0.15">
      <c r="A511" s="14" t="s">
        <v>6543</v>
      </c>
      <c r="B511" s="6" t="s">
        <v>1520</v>
      </c>
      <c r="C511" s="6" t="s">
        <v>1521</v>
      </c>
      <c r="D511" s="6" t="s">
        <v>778</v>
      </c>
      <c r="E511" s="6" t="s">
        <v>779</v>
      </c>
      <c r="F511" s="18" t="str">
        <f>IFERROR(VLOOKUP(B511,Invoices!$L$2:$M$413,2,FALSE),"")</f>
        <v/>
      </c>
      <c r="G511" s="18" t="str">
        <f>IFERROR(VLOOKUP(B511,Invoices!$N$2:$O$412,2,FALSE),"")</f>
        <v/>
      </c>
      <c r="H511" s="18" t="str">
        <f>IFERROR(VLOOKUP($B511,Invoices!$P$2:$Q$412,2,FALSE),"")</f>
        <v/>
      </c>
      <c r="I511" s="18" t="str">
        <f>IFERROR(VLOOKUP($B511,Invoices!$R$2:$S$412,2,FALSE),"")</f>
        <v/>
      </c>
      <c r="J511" s="18" t="str">
        <f>IFERROR(VLOOKUP($B511,Invoices!$T$2:$U$412,2,FALSE),"")</f>
        <v/>
      </c>
      <c r="K511" s="18" t="str">
        <f>IFERROR(VLOOKUP($B511,Invoices!$V$2:$W$412,2,FALSE),"")</f>
        <v/>
      </c>
      <c r="L511" s="18" t="str">
        <f>IFERROR(VLOOKUP($B511,Invoices!$X$2:$Y$412,2,FALSE),"")</f>
        <v/>
      </c>
      <c r="M511" s="18" t="str">
        <f>IFERROR(VLOOKUP($B511,Invoices!$Z$2:$AA$412,2,FALSE),"")</f>
        <v/>
      </c>
      <c r="N511" s="18" t="str">
        <f>IFERROR(VLOOKUP($B511,Invoices!$AB$2:$AC$412,2,FALSE),"")</f>
        <v/>
      </c>
      <c r="O511" s="18" t="str">
        <f>IFERROR(VLOOKUP($B511,Invoices!$AD$2:$AE$412,2,FALSE),"")</f>
        <v/>
      </c>
      <c r="P511" s="18" t="str">
        <f>IFERROR(VLOOKUP($B511,Invoices!$AF$2:$AG$412,2,FALSE),"")</f>
        <v/>
      </c>
      <c r="Q511" s="18" t="str">
        <f>IFERROR(VLOOKUP($B511,Invoices!$AH$2:$AI$412,2,FALSE),"")</f>
        <v/>
      </c>
      <c r="R511" s="18" t="str">
        <f>IFERROR(VLOOKUP($B511,Invoices!$AJ$2:$AK$412,2,FALSE),"")</f>
        <v/>
      </c>
      <c r="S511" s="18" t="str">
        <f>IFERROR(VLOOKUP($B511,Invoices!$AL$2:$AM$412,2,FALSE),"")</f>
        <v/>
      </c>
      <c r="T511" s="18" t="str">
        <f>IFERROR(VLOOKUP($B511,Invoices!$AN$2:$AO$412,2,FALSE),"")</f>
        <v/>
      </c>
      <c r="U511" s="18" t="str" cm="1">
        <f t="array" ref="U511">IFERROR(INDEX(F511:T511, 1, MATCH(TRUE, ISNUMBER(F511:T511), 0)), "0.0")</f>
        <v>0.0</v>
      </c>
    </row>
    <row r="512" spans="1:21" ht="13" x14ac:dyDescent="0.15">
      <c r="A512" s="14" t="s">
        <v>6544</v>
      </c>
      <c r="B512" s="6" t="s">
        <v>1522</v>
      </c>
      <c r="C512" s="6" t="s">
        <v>808</v>
      </c>
      <c r="D512" s="6" t="s">
        <v>809</v>
      </c>
      <c r="E512" s="6" t="s">
        <v>810</v>
      </c>
      <c r="F512" s="18" t="str">
        <f>IFERROR(VLOOKUP(B512,Invoices!$L$2:$M$413,2,FALSE),"")</f>
        <v/>
      </c>
      <c r="G512" s="18" t="str">
        <f>IFERROR(VLOOKUP(B512,Invoices!$N$2:$O$412,2,FALSE),"")</f>
        <v/>
      </c>
      <c r="H512" s="18" t="str">
        <f>IFERROR(VLOOKUP($B512,Invoices!$P$2:$Q$412,2,FALSE),"")</f>
        <v/>
      </c>
      <c r="I512" s="18" t="str">
        <f>IFERROR(VLOOKUP($B512,Invoices!$R$2:$S$412,2,FALSE),"")</f>
        <v/>
      </c>
      <c r="J512" s="18" t="str">
        <f>IFERROR(VLOOKUP($B512,Invoices!$T$2:$U$412,2,FALSE),"")</f>
        <v/>
      </c>
      <c r="K512" s="18" t="str">
        <f>IFERROR(VLOOKUP($B512,Invoices!$V$2:$W$412,2,FALSE),"")</f>
        <v/>
      </c>
      <c r="L512" s="18" t="str">
        <f>IFERROR(VLOOKUP($B512,Invoices!$X$2:$Y$412,2,FALSE),"")</f>
        <v/>
      </c>
      <c r="M512" s="18" t="str">
        <f>IFERROR(VLOOKUP($B512,Invoices!$Z$2:$AA$412,2,FALSE),"")</f>
        <v/>
      </c>
      <c r="N512" s="18" t="str">
        <f>IFERROR(VLOOKUP($B512,Invoices!$AB$2:$AC$412,2,FALSE),"")</f>
        <v/>
      </c>
      <c r="O512" s="18" t="str">
        <f>IFERROR(VLOOKUP($B512,Invoices!$AD$2:$AE$412,2,FALSE),"")</f>
        <v/>
      </c>
      <c r="P512" s="18" t="str">
        <f>IFERROR(VLOOKUP($B512,Invoices!$AF$2:$AG$412,2,FALSE),"")</f>
        <v/>
      </c>
      <c r="Q512" s="18" t="str">
        <f>IFERROR(VLOOKUP($B512,Invoices!$AH$2:$AI$412,2,FALSE),"")</f>
        <v/>
      </c>
      <c r="R512" s="18" t="str">
        <f>IFERROR(VLOOKUP($B512,Invoices!$AJ$2:$AK$412,2,FALSE),"")</f>
        <v/>
      </c>
      <c r="S512" s="18" t="str">
        <f>IFERROR(VLOOKUP($B512,Invoices!$AL$2:$AM$412,2,FALSE),"")</f>
        <v/>
      </c>
      <c r="T512" s="18" t="str">
        <f>IFERROR(VLOOKUP($B512,Invoices!$AN$2:$AO$412,2,FALSE),"")</f>
        <v/>
      </c>
      <c r="U512" s="18" t="str" cm="1">
        <f t="array" ref="U512">IFERROR(INDEX(F512:T512, 1, MATCH(TRUE, ISNUMBER(F512:T512), 0)), "0.0")</f>
        <v>0.0</v>
      </c>
    </row>
    <row r="513" spans="1:21" ht="13" x14ac:dyDescent="0.15">
      <c r="A513" s="14" t="s">
        <v>6545</v>
      </c>
      <c r="B513" s="6" t="s">
        <v>1523</v>
      </c>
      <c r="C513" s="6" t="s">
        <v>1299</v>
      </c>
      <c r="D513" s="6" t="s">
        <v>1300</v>
      </c>
      <c r="E513" s="6" t="s">
        <v>1301</v>
      </c>
      <c r="F513" s="18" t="str">
        <f>IFERROR(VLOOKUP(B513,Invoices!$L$2:$M$413,2,FALSE),"")</f>
        <v/>
      </c>
      <c r="G513" s="18" t="str">
        <f>IFERROR(VLOOKUP(B513,Invoices!$N$2:$O$412,2,FALSE),"")</f>
        <v/>
      </c>
      <c r="H513" s="18" t="str">
        <f>IFERROR(VLOOKUP($B513,Invoices!$P$2:$Q$412,2,FALSE),"")</f>
        <v/>
      </c>
      <c r="I513" s="18" t="str">
        <f>IFERROR(VLOOKUP($B513,Invoices!$R$2:$S$412,2,FALSE),"")</f>
        <v/>
      </c>
      <c r="J513" s="18" t="str">
        <f>IFERROR(VLOOKUP($B513,Invoices!$T$2:$U$412,2,FALSE),"")</f>
        <v/>
      </c>
      <c r="K513" s="18" t="str">
        <f>IFERROR(VLOOKUP($B513,Invoices!$V$2:$W$412,2,FALSE),"")</f>
        <v/>
      </c>
      <c r="L513" s="18" t="str">
        <f>IFERROR(VLOOKUP($B513,Invoices!$X$2:$Y$412,2,FALSE),"")</f>
        <v/>
      </c>
      <c r="M513" s="18" t="str">
        <f>IFERROR(VLOOKUP($B513,Invoices!$Z$2:$AA$412,2,FALSE),"")</f>
        <v/>
      </c>
      <c r="N513" s="18" t="str">
        <f>IFERROR(VLOOKUP($B513,Invoices!$AB$2:$AC$412,2,FALSE),"")</f>
        <v/>
      </c>
      <c r="O513" s="18" t="str">
        <f>IFERROR(VLOOKUP($B513,Invoices!$AD$2:$AE$412,2,FALSE),"")</f>
        <v/>
      </c>
      <c r="P513" s="18" t="str">
        <f>IFERROR(VLOOKUP($B513,Invoices!$AF$2:$AG$412,2,FALSE),"")</f>
        <v/>
      </c>
      <c r="Q513" s="18" t="str">
        <f>IFERROR(VLOOKUP($B513,Invoices!$AH$2:$AI$412,2,FALSE),"")</f>
        <v/>
      </c>
      <c r="R513" s="18" t="str">
        <f>IFERROR(VLOOKUP($B513,Invoices!$AJ$2:$AK$412,2,FALSE),"")</f>
        <v/>
      </c>
      <c r="S513" s="18" t="str">
        <f>IFERROR(VLOOKUP($B513,Invoices!$AL$2:$AM$412,2,FALSE),"")</f>
        <v/>
      </c>
      <c r="T513" s="18" t="str">
        <f>IFERROR(VLOOKUP($B513,Invoices!$AN$2:$AO$412,2,FALSE),"")</f>
        <v/>
      </c>
      <c r="U513" s="18" t="str" cm="1">
        <f t="array" ref="U513">IFERROR(INDEX(F513:T513, 1, MATCH(TRUE, ISNUMBER(F513:T513), 0)), "0.0")</f>
        <v>0.0</v>
      </c>
    </row>
    <row r="514" spans="1:21" ht="13" x14ac:dyDescent="0.15">
      <c r="A514" s="14" t="s">
        <v>6546</v>
      </c>
      <c r="B514" s="6" t="s">
        <v>1524</v>
      </c>
      <c r="C514" s="6" t="s">
        <v>1525</v>
      </c>
      <c r="D514" s="6" t="s">
        <v>1526</v>
      </c>
      <c r="E514" s="6" t="s">
        <v>1527</v>
      </c>
      <c r="F514" s="18" t="str">
        <f>IFERROR(VLOOKUP(B514,Invoices!$L$2:$M$413,2,FALSE),"")</f>
        <v/>
      </c>
      <c r="G514" s="18" t="str">
        <f>IFERROR(VLOOKUP(B514,Invoices!$N$2:$O$412,2,FALSE),"")</f>
        <v/>
      </c>
      <c r="H514" s="18" t="str">
        <f>IFERROR(VLOOKUP($B514,Invoices!$P$2:$Q$412,2,FALSE),"")</f>
        <v/>
      </c>
      <c r="I514" s="18" t="str">
        <f>IFERROR(VLOOKUP($B514,Invoices!$R$2:$S$412,2,FALSE),"")</f>
        <v/>
      </c>
      <c r="J514" s="18" t="str">
        <f>IFERROR(VLOOKUP($B514,Invoices!$T$2:$U$412,2,FALSE),"")</f>
        <v/>
      </c>
      <c r="K514" s="18" t="str">
        <f>IFERROR(VLOOKUP($B514,Invoices!$V$2:$W$412,2,FALSE),"")</f>
        <v/>
      </c>
      <c r="L514" s="18" t="str">
        <f>IFERROR(VLOOKUP($B514,Invoices!$X$2:$Y$412,2,FALSE),"")</f>
        <v/>
      </c>
      <c r="M514" s="18" t="str">
        <f>IFERROR(VLOOKUP($B514,Invoices!$Z$2:$AA$412,2,FALSE),"")</f>
        <v/>
      </c>
      <c r="N514" s="18" t="str">
        <f>IFERROR(VLOOKUP($B514,Invoices!$AB$2:$AC$412,2,FALSE),"")</f>
        <v/>
      </c>
      <c r="O514" s="18">
        <f>IFERROR(VLOOKUP($B514,Invoices!$AD$2:$AE$412,2,FALSE),"")</f>
        <v>0.99</v>
      </c>
      <c r="P514" s="18" t="str">
        <f>IFERROR(VLOOKUP($B514,Invoices!$AF$2:$AG$412,2,FALSE),"")</f>
        <v/>
      </c>
      <c r="Q514" s="18" t="str">
        <f>IFERROR(VLOOKUP($B514,Invoices!$AH$2:$AI$412,2,FALSE),"")</f>
        <v/>
      </c>
      <c r="R514" s="18" t="str">
        <f>IFERROR(VLOOKUP($B514,Invoices!$AJ$2:$AK$412,2,FALSE),"")</f>
        <v/>
      </c>
      <c r="S514" s="18" t="str">
        <f>IFERROR(VLOOKUP($B514,Invoices!$AL$2:$AM$412,2,FALSE),"")</f>
        <v/>
      </c>
      <c r="T514" s="18" t="str">
        <f>IFERROR(VLOOKUP($B514,Invoices!$AN$2:$AO$412,2,FALSE),"")</f>
        <v/>
      </c>
      <c r="U514" s="18" cm="1">
        <f t="array" ref="U514">IFERROR(INDEX(F514:T514, 1, MATCH(TRUE, ISNUMBER(F514:T514), 0)), "0.0")</f>
        <v>0.99</v>
      </c>
    </row>
    <row r="515" spans="1:21" ht="13" x14ac:dyDescent="0.15">
      <c r="A515" s="14" t="s">
        <v>6547</v>
      </c>
      <c r="B515" s="6" t="s">
        <v>1528</v>
      </c>
      <c r="D515" s="6" t="s">
        <v>983</v>
      </c>
      <c r="E515" s="6" t="s">
        <v>797</v>
      </c>
      <c r="F515" s="18">
        <f>IFERROR(VLOOKUP(B515,Invoices!$L$2:$M$413,2,FALSE),"")</f>
        <v>0.99</v>
      </c>
      <c r="G515" s="18" t="str">
        <f>IFERROR(VLOOKUP(B515,Invoices!$N$2:$O$412,2,FALSE),"")</f>
        <v/>
      </c>
      <c r="H515" s="18" t="str">
        <f>IFERROR(VLOOKUP($B515,Invoices!$P$2:$Q$412,2,FALSE),"")</f>
        <v/>
      </c>
      <c r="I515" s="18" t="str">
        <f>IFERROR(VLOOKUP($B515,Invoices!$R$2:$S$412,2,FALSE),"")</f>
        <v/>
      </c>
      <c r="J515" s="18" t="str">
        <f>IFERROR(VLOOKUP($B515,Invoices!$T$2:$U$412,2,FALSE),"")</f>
        <v/>
      </c>
      <c r="K515" s="18" t="str">
        <f>IFERROR(VLOOKUP($B515,Invoices!$V$2:$W$412,2,FALSE),"")</f>
        <v/>
      </c>
      <c r="L515" s="18" t="str">
        <f>IFERROR(VLOOKUP($B515,Invoices!$X$2:$Y$412,2,FALSE),"")</f>
        <v/>
      </c>
      <c r="M515" s="18" t="str">
        <f>IFERROR(VLOOKUP($B515,Invoices!$Z$2:$AA$412,2,FALSE),"")</f>
        <v/>
      </c>
      <c r="N515" s="18" t="str">
        <f>IFERROR(VLOOKUP($B515,Invoices!$AB$2:$AC$412,2,FALSE),"")</f>
        <v/>
      </c>
      <c r="O515" s="18" t="str">
        <f>IFERROR(VLOOKUP($B515,Invoices!$AD$2:$AE$412,2,FALSE),"")</f>
        <v/>
      </c>
      <c r="P515" s="18" t="str">
        <f>IFERROR(VLOOKUP($B515,Invoices!$AF$2:$AG$412,2,FALSE),"")</f>
        <v/>
      </c>
      <c r="Q515" s="18" t="str">
        <f>IFERROR(VLOOKUP($B515,Invoices!$AH$2:$AI$412,2,FALSE),"")</f>
        <v/>
      </c>
      <c r="R515" s="18" t="str">
        <f>IFERROR(VLOOKUP($B515,Invoices!$AJ$2:$AK$412,2,FALSE),"")</f>
        <v/>
      </c>
      <c r="S515" s="18" t="str">
        <f>IFERROR(VLOOKUP($B515,Invoices!$AL$2:$AM$412,2,FALSE),"")</f>
        <v/>
      </c>
      <c r="T515" s="18" t="str">
        <f>IFERROR(VLOOKUP($B515,Invoices!$AN$2:$AO$412,2,FALSE),"")</f>
        <v/>
      </c>
      <c r="U515" s="18" cm="1">
        <f t="array" ref="U515">IFERROR(INDEX(F515:T515, 1, MATCH(TRUE, ISNUMBER(F515:T515), 0)), "0.0")</f>
        <v>0.99</v>
      </c>
    </row>
    <row r="516" spans="1:21" ht="13" x14ac:dyDescent="0.15">
      <c r="A516" s="14" t="s">
        <v>6548</v>
      </c>
      <c r="B516" s="6" t="s">
        <v>1529</v>
      </c>
      <c r="D516" s="6" t="s">
        <v>1256</v>
      </c>
      <c r="E516" s="6" t="s">
        <v>1257</v>
      </c>
      <c r="F516" s="18" t="str">
        <f>IFERROR(VLOOKUP(B516,Invoices!$L$2:$M$413,2,FALSE),"")</f>
        <v/>
      </c>
      <c r="G516" s="18">
        <f>IFERROR(VLOOKUP(B516,Invoices!$N$2:$O$412,2,FALSE),"")</f>
        <v>0.99</v>
      </c>
      <c r="H516" s="18" t="str">
        <f>IFERROR(VLOOKUP($B516,Invoices!$P$2:$Q$412,2,FALSE),"")</f>
        <v/>
      </c>
      <c r="I516" s="18" t="str">
        <f>IFERROR(VLOOKUP($B516,Invoices!$R$2:$S$412,2,FALSE),"")</f>
        <v/>
      </c>
      <c r="J516" s="18" t="str">
        <f>IFERROR(VLOOKUP($B516,Invoices!$T$2:$U$412,2,FALSE),"")</f>
        <v/>
      </c>
      <c r="K516" s="18" t="str">
        <f>IFERROR(VLOOKUP($B516,Invoices!$V$2:$W$412,2,FALSE),"")</f>
        <v/>
      </c>
      <c r="L516" s="18" t="str">
        <f>IFERROR(VLOOKUP($B516,Invoices!$X$2:$Y$412,2,FALSE),"")</f>
        <v/>
      </c>
      <c r="M516" s="18" t="str">
        <f>IFERROR(VLOOKUP($B516,Invoices!$Z$2:$AA$412,2,FALSE),"")</f>
        <v/>
      </c>
      <c r="N516" s="18" t="str">
        <f>IFERROR(VLOOKUP($B516,Invoices!$AB$2:$AC$412,2,FALSE),"")</f>
        <v/>
      </c>
      <c r="O516" s="18" t="str">
        <f>IFERROR(VLOOKUP($B516,Invoices!$AD$2:$AE$412,2,FALSE),"")</f>
        <v/>
      </c>
      <c r="P516" s="18" t="str">
        <f>IFERROR(VLOOKUP($B516,Invoices!$AF$2:$AG$412,2,FALSE),"")</f>
        <v/>
      </c>
      <c r="Q516" s="18" t="str">
        <f>IFERROR(VLOOKUP($B516,Invoices!$AH$2:$AI$412,2,FALSE),"")</f>
        <v/>
      </c>
      <c r="R516" s="18" t="str">
        <f>IFERROR(VLOOKUP($B516,Invoices!$AJ$2:$AK$412,2,FALSE),"")</f>
        <v/>
      </c>
      <c r="S516" s="18" t="str">
        <f>IFERROR(VLOOKUP($B516,Invoices!$AL$2:$AM$412,2,FALSE),"")</f>
        <v/>
      </c>
      <c r="T516" s="18" t="str">
        <f>IFERROR(VLOOKUP($B516,Invoices!$AN$2:$AO$412,2,FALSE),"")</f>
        <v/>
      </c>
      <c r="U516" s="18" cm="1">
        <f t="array" ref="U516">IFERROR(INDEX(F516:T516, 1, MATCH(TRUE, ISNUMBER(F516:T516), 0)), "0.0")</f>
        <v>0.99</v>
      </c>
    </row>
    <row r="517" spans="1:21" ht="13" x14ac:dyDescent="0.15">
      <c r="A517" s="14" t="s">
        <v>6549</v>
      </c>
      <c r="B517" s="6" t="s">
        <v>1530</v>
      </c>
      <c r="C517" s="6" t="s">
        <v>1531</v>
      </c>
      <c r="D517" s="6" t="s">
        <v>1231</v>
      </c>
      <c r="E517" s="6" t="s">
        <v>863</v>
      </c>
      <c r="F517" s="18" t="str">
        <f>IFERROR(VLOOKUP(B517,Invoices!$L$2:$M$413,2,FALSE),"")</f>
        <v/>
      </c>
      <c r="G517" s="18" t="str">
        <f>IFERROR(VLOOKUP(B517,Invoices!$N$2:$O$412,2,FALSE),"")</f>
        <v/>
      </c>
      <c r="H517" s="18" t="str">
        <f>IFERROR(VLOOKUP($B517,Invoices!$P$2:$Q$412,2,FALSE),"")</f>
        <v/>
      </c>
      <c r="I517" s="18" t="str">
        <f>IFERROR(VLOOKUP($B517,Invoices!$R$2:$S$412,2,FALSE),"")</f>
        <v/>
      </c>
      <c r="J517" s="18" t="str">
        <f>IFERROR(VLOOKUP($B517,Invoices!$T$2:$U$412,2,FALSE),"")</f>
        <v/>
      </c>
      <c r="K517" s="18" t="str">
        <f>IFERROR(VLOOKUP($B517,Invoices!$V$2:$W$412,2,FALSE),"")</f>
        <v/>
      </c>
      <c r="L517" s="18" t="str">
        <f>IFERROR(VLOOKUP($B517,Invoices!$X$2:$Y$412,2,FALSE),"")</f>
        <v/>
      </c>
      <c r="M517" s="18" t="str">
        <f>IFERROR(VLOOKUP($B517,Invoices!$Z$2:$AA$412,2,FALSE),"")</f>
        <v/>
      </c>
      <c r="N517" s="18">
        <f>IFERROR(VLOOKUP($B517,Invoices!$AB$2:$AC$412,2,FALSE),"")</f>
        <v>0.99</v>
      </c>
      <c r="O517" s="18" t="str">
        <f>IFERROR(VLOOKUP($B517,Invoices!$AD$2:$AE$412,2,FALSE),"")</f>
        <v/>
      </c>
      <c r="P517" s="18" t="str">
        <f>IFERROR(VLOOKUP($B517,Invoices!$AF$2:$AG$412,2,FALSE),"")</f>
        <v/>
      </c>
      <c r="Q517" s="18" t="str">
        <f>IFERROR(VLOOKUP($B517,Invoices!$AH$2:$AI$412,2,FALSE),"")</f>
        <v/>
      </c>
      <c r="R517" s="18" t="str">
        <f>IFERROR(VLOOKUP($B517,Invoices!$AJ$2:$AK$412,2,FALSE),"")</f>
        <v/>
      </c>
      <c r="S517" s="18" t="str">
        <f>IFERROR(VLOOKUP($B517,Invoices!$AL$2:$AM$412,2,FALSE),"")</f>
        <v/>
      </c>
      <c r="T517" s="18" t="str">
        <f>IFERROR(VLOOKUP($B517,Invoices!$AN$2:$AO$412,2,FALSE),"")</f>
        <v/>
      </c>
      <c r="U517" s="18" cm="1">
        <f t="array" ref="U517">IFERROR(INDEX(F517:T517, 1, MATCH(TRUE, ISNUMBER(F517:T517), 0)), "0.0")</f>
        <v>0.99</v>
      </c>
    </row>
    <row r="518" spans="1:21" ht="13" x14ac:dyDescent="0.15">
      <c r="A518" s="14" t="s">
        <v>6550</v>
      </c>
      <c r="B518" s="6" t="s">
        <v>1532</v>
      </c>
      <c r="C518" s="6" t="s">
        <v>1533</v>
      </c>
      <c r="D518" s="6" t="s">
        <v>800</v>
      </c>
      <c r="E518" s="6" t="s">
        <v>758</v>
      </c>
      <c r="F518" s="18" t="str">
        <f>IFERROR(VLOOKUP(B518,Invoices!$L$2:$M$413,2,FALSE),"")</f>
        <v/>
      </c>
      <c r="G518" s="18" t="str">
        <f>IFERROR(VLOOKUP(B518,Invoices!$N$2:$O$412,2,FALSE),"")</f>
        <v/>
      </c>
      <c r="H518" s="18" t="str">
        <f>IFERROR(VLOOKUP($B518,Invoices!$P$2:$Q$412,2,FALSE),"")</f>
        <v/>
      </c>
      <c r="I518" s="18" t="str">
        <f>IFERROR(VLOOKUP($B518,Invoices!$R$2:$S$412,2,FALSE),"")</f>
        <v/>
      </c>
      <c r="J518" s="18" t="str">
        <f>IFERROR(VLOOKUP($B518,Invoices!$T$2:$U$412,2,FALSE),"")</f>
        <v/>
      </c>
      <c r="K518" s="18" t="str">
        <f>IFERROR(VLOOKUP($B518,Invoices!$V$2:$W$412,2,FALSE),"")</f>
        <v/>
      </c>
      <c r="L518" s="18" t="str">
        <f>IFERROR(VLOOKUP($B518,Invoices!$X$2:$Y$412,2,FALSE),"")</f>
        <v/>
      </c>
      <c r="M518" s="18" t="str">
        <f>IFERROR(VLOOKUP($B518,Invoices!$Z$2:$AA$412,2,FALSE),"")</f>
        <v/>
      </c>
      <c r="N518" s="18" t="str">
        <f>IFERROR(VLOOKUP($B518,Invoices!$AB$2:$AC$412,2,FALSE),"")</f>
        <v/>
      </c>
      <c r="O518" s="18" t="str">
        <f>IFERROR(VLOOKUP($B518,Invoices!$AD$2:$AE$412,2,FALSE),"")</f>
        <v/>
      </c>
      <c r="P518" s="18" t="str">
        <f>IFERROR(VLOOKUP($B518,Invoices!$AF$2:$AG$412,2,FALSE),"")</f>
        <v/>
      </c>
      <c r="Q518" s="18" t="str">
        <f>IFERROR(VLOOKUP($B518,Invoices!$AH$2:$AI$412,2,FALSE),"")</f>
        <v/>
      </c>
      <c r="R518" s="18" t="str">
        <f>IFERROR(VLOOKUP($B518,Invoices!$AJ$2:$AK$412,2,FALSE),"")</f>
        <v/>
      </c>
      <c r="S518" s="18" t="str">
        <f>IFERROR(VLOOKUP($B518,Invoices!$AL$2:$AM$412,2,FALSE),"")</f>
        <v/>
      </c>
      <c r="T518" s="18" t="str">
        <f>IFERROR(VLOOKUP($B518,Invoices!$AN$2:$AO$412,2,FALSE),"")</f>
        <v/>
      </c>
      <c r="U518" s="18" t="str" cm="1">
        <f t="array" ref="U518">IFERROR(INDEX(F518:T518, 1, MATCH(TRUE, ISNUMBER(F518:T518), 0)), "0.0")</f>
        <v>0.0</v>
      </c>
    </row>
    <row r="519" spans="1:21" ht="13" x14ac:dyDescent="0.15">
      <c r="A519" s="14" t="s">
        <v>6551</v>
      </c>
      <c r="B519" s="6" t="s">
        <v>1534</v>
      </c>
      <c r="C519" s="6" t="s">
        <v>1535</v>
      </c>
      <c r="D519" s="6" t="s">
        <v>950</v>
      </c>
      <c r="E519" s="6" t="s">
        <v>655</v>
      </c>
      <c r="F519" s="18" t="str">
        <f>IFERROR(VLOOKUP(B519,Invoices!$L$2:$M$413,2,FALSE),"")</f>
        <v/>
      </c>
      <c r="G519" s="18" t="str">
        <f>IFERROR(VLOOKUP(B519,Invoices!$N$2:$O$412,2,FALSE),"")</f>
        <v/>
      </c>
      <c r="H519" s="18" t="str">
        <f>IFERROR(VLOOKUP($B519,Invoices!$P$2:$Q$412,2,FALSE),"")</f>
        <v/>
      </c>
      <c r="I519" s="18" t="str">
        <f>IFERROR(VLOOKUP($B519,Invoices!$R$2:$S$412,2,FALSE),"")</f>
        <v/>
      </c>
      <c r="J519" s="18" t="str">
        <f>IFERROR(VLOOKUP($B519,Invoices!$T$2:$U$412,2,FALSE),"")</f>
        <v/>
      </c>
      <c r="K519" s="18">
        <f>IFERROR(VLOOKUP($B519,Invoices!$V$2:$W$412,2,FALSE),"")</f>
        <v>0.99</v>
      </c>
      <c r="L519" s="18" t="str">
        <f>IFERROR(VLOOKUP($B519,Invoices!$X$2:$Y$412,2,FALSE),"")</f>
        <v/>
      </c>
      <c r="M519" s="18" t="str">
        <f>IFERROR(VLOOKUP($B519,Invoices!$Z$2:$AA$412,2,FALSE),"")</f>
        <v/>
      </c>
      <c r="N519" s="18" t="str">
        <f>IFERROR(VLOOKUP($B519,Invoices!$AB$2:$AC$412,2,FALSE),"")</f>
        <v/>
      </c>
      <c r="O519" s="18" t="str">
        <f>IFERROR(VLOOKUP($B519,Invoices!$AD$2:$AE$412,2,FALSE),"")</f>
        <v/>
      </c>
      <c r="P519" s="18" t="str">
        <f>IFERROR(VLOOKUP($B519,Invoices!$AF$2:$AG$412,2,FALSE),"")</f>
        <v/>
      </c>
      <c r="Q519" s="18" t="str">
        <f>IFERROR(VLOOKUP($B519,Invoices!$AH$2:$AI$412,2,FALSE),"")</f>
        <v/>
      </c>
      <c r="R519" s="18" t="str">
        <f>IFERROR(VLOOKUP($B519,Invoices!$AJ$2:$AK$412,2,FALSE),"")</f>
        <v/>
      </c>
      <c r="S519" s="18" t="str">
        <f>IFERROR(VLOOKUP($B519,Invoices!$AL$2:$AM$412,2,FALSE),"")</f>
        <v/>
      </c>
      <c r="T519" s="18" t="str">
        <f>IFERROR(VLOOKUP($B519,Invoices!$AN$2:$AO$412,2,FALSE),"")</f>
        <v/>
      </c>
      <c r="U519" s="18" cm="1">
        <f t="array" ref="U519">IFERROR(INDEX(F519:T519, 1, MATCH(TRUE, ISNUMBER(F519:T519), 0)), "0.0")</f>
        <v>0.99</v>
      </c>
    </row>
    <row r="520" spans="1:21" ht="13" x14ac:dyDescent="0.15">
      <c r="A520" s="14" t="s">
        <v>6552</v>
      </c>
      <c r="B520" s="6" t="s">
        <v>1536</v>
      </c>
      <c r="D520" s="6" t="s">
        <v>1042</v>
      </c>
      <c r="E520" s="6" t="s">
        <v>1043</v>
      </c>
      <c r="F520" s="18" t="str">
        <f>IFERROR(VLOOKUP(B520,Invoices!$L$2:$M$413,2,FALSE),"")</f>
        <v/>
      </c>
      <c r="G520" s="18" t="str">
        <f>IFERROR(VLOOKUP(B520,Invoices!$N$2:$O$412,2,FALSE),"")</f>
        <v/>
      </c>
      <c r="H520" s="18" t="str">
        <f>IFERROR(VLOOKUP($B520,Invoices!$P$2:$Q$412,2,FALSE),"")</f>
        <v/>
      </c>
      <c r="I520" s="18" t="str">
        <f>IFERROR(VLOOKUP($B520,Invoices!$R$2:$S$412,2,FALSE),"")</f>
        <v/>
      </c>
      <c r="J520" s="18" t="str">
        <f>IFERROR(VLOOKUP($B520,Invoices!$T$2:$U$412,2,FALSE),"")</f>
        <v/>
      </c>
      <c r="K520" s="18" t="str">
        <f>IFERROR(VLOOKUP($B520,Invoices!$V$2:$W$412,2,FALSE),"")</f>
        <v/>
      </c>
      <c r="L520" s="18" t="str">
        <f>IFERROR(VLOOKUP($B520,Invoices!$X$2:$Y$412,2,FALSE),"")</f>
        <v/>
      </c>
      <c r="M520" s="18" t="str">
        <f>IFERROR(VLOOKUP($B520,Invoices!$Z$2:$AA$412,2,FALSE),"")</f>
        <v/>
      </c>
      <c r="N520" s="18" t="str">
        <f>IFERROR(VLOOKUP($B520,Invoices!$AB$2:$AC$412,2,FALSE),"")</f>
        <v/>
      </c>
      <c r="O520" s="18" t="str">
        <f>IFERROR(VLOOKUP($B520,Invoices!$AD$2:$AE$412,2,FALSE),"")</f>
        <v/>
      </c>
      <c r="P520" s="18" t="str">
        <f>IFERROR(VLOOKUP($B520,Invoices!$AF$2:$AG$412,2,FALSE),"")</f>
        <v/>
      </c>
      <c r="Q520" s="18" t="str">
        <f>IFERROR(VLOOKUP($B520,Invoices!$AH$2:$AI$412,2,FALSE),"")</f>
        <v/>
      </c>
      <c r="R520" s="18" t="str">
        <f>IFERROR(VLOOKUP($B520,Invoices!$AJ$2:$AK$412,2,FALSE),"")</f>
        <v/>
      </c>
      <c r="S520" s="18" t="str">
        <f>IFERROR(VLOOKUP($B520,Invoices!$AL$2:$AM$412,2,FALSE),"")</f>
        <v/>
      </c>
      <c r="T520" s="18" t="str">
        <f>IFERROR(VLOOKUP($B520,Invoices!$AN$2:$AO$412,2,FALSE),"")</f>
        <v/>
      </c>
      <c r="U520" s="18" t="str" cm="1">
        <f t="array" ref="U520">IFERROR(INDEX(F520:T520, 1, MATCH(TRUE, ISNUMBER(F520:T520), 0)), "0.0")</f>
        <v>0.0</v>
      </c>
    </row>
    <row r="521" spans="1:21" ht="13" x14ac:dyDescent="0.15">
      <c r="A521" s="14" t="s">
        <v>6553</v>
      </c>
      <c r="B521" s="6" t="s">
        <v>1537</v>
      </c>
      <c r="C521" s="6" t="s">
        <v>1538</v>
      </c>
      <c r="D521" s="6" t="s">
        <v>1539</v>
      </c>
      <c r="E521" s="6" t="s">
        <v>1540</v>
      </c>
      <c r="F521" s="18" t="str">
        <f>IFERROR(VLOOKUP(B521,Invoices!$L$2:$M$413,2,FALSE),"")</f>
        <v/>
      </c>
      <c r="G521" s="18" t="str">
        <f>IFERROR(VLOOKUP(B521,Invoices!$N$2:$O$412,2,FALSE),"")</f>
        <v/>
      </c>
      <c r="H521" s="18" t="str">
        <f>IFERROR(VLOOKUP($B521,Invoices!$P$2:$Q$412,2,FALSE),"")</f>
        <v/>
      </c>
      <c r="I521" s="18" t="str">
        <f>IFERROR(VLOOKUP($B521,Invoices!$R$2:$S$412,2,FALSE),"")</f>
        <v/>
      </c>
      <c r="J521" s="18" t="str">
        <f>IFERROR(VLOOKUP($B521,Invoices!$T$2:$U$412,2,FALSE),"")</f>
        <v/>
      </c>
      <c r="K521" s="18" t="str">
        <f>IFERROR(VLOOKUP($B521,Invoices!$V$2:$W$412,2,FALSE),"")</f>
        <v/>
      </c>
      <c r="L521" s="18" t="str">
        <f>IFERROR(VLOOKUP($B521,Invoices!$X$2:$Y$412,2,FALSE),"")</f>
        <v/>
      </c>
      <c r="M521" s="18" t="str">
        <f>IFERROR(VLOOKUP($B521,Invoices!$Z$2:$AA$412,2,FALSE),"")</f>
        <v/>
      </c>
      <c r="N521" s="18" t="str">
        <f>IFERROR(VLOOKUP($B521,Invoices!$AB$2:$AC$412,2,FALSE),"")</f>
        <v/>
      </c>
      <c r="O521" s="18" t="str">
        <f>IFERROR(VLOOKUP($B521,Invoices!$AD$2:$AE$412,2,FALSE),"")</f>
        <v/>
      </c>
      <c r="P521" s="18" t="str">
        <f>IFERROR(VLOOKUP($B521,Invoices!$AF$2:$AG$412,2,FALSE),"")</f>
        <v/>
      </c>
      <c r="Q521" s="18" t="str">
        <f>IFERROR(VLOOKUP($B521,Invoices!$AH$2:$AI$412,2,FALSE),"")</f>
        <v/>
      </c>
      <c r="R521" s="18" t="str">
        <f>IFERROR(VLOOKUP($B521,Invoices!$AJ$2:$AK$412,2,FALSE),"")</f>
        <v/>
      </c>
      <c r="S521" s="18" t="str">
        <f>IFERROR(VLOOKUP($B521,Invoices!$AL$2:$AM$412,2,FALSE),"")</f>
        <v/>
      </c>
      <c r="T521" s="18" t="str">
        <f>IFERROR(VLOOKUP($B521,Invoices!$AN$2:$AO$412,2,FALSE),"")</f>
        <v/>
      </c>
      <c r="U521" s="18" t="str" cm="1">
        <f t="array" ref="U521">IFERROR(INDEX(F521:T521, 1, MATCH(TRUE, ISNUMBER(F521:T521), 0)), "0.0")</f>
        <v>0.0</v>
      </c>
    </row>
    <row r="522" spans="1:21" ht="13" x14ac:dyDescent="0.15">
      <c r="A522" s="14" t="s">
        <v>6554</v>
      </c>
      <c r="B522" s="6" t="s">
        <v>1541</v>
      </c>
      <c r="C522" s="6" t="s">
        <v>1542</v>
      </c>
      <c r="D522" s="6" t="s">
        <v>1543</v>
      </c>
      <c r="E522" s="6" t="s">
        <v>1544</v>
      </c>
      <c r="F522" s="18" t="str">
        <f>IFERROR(VLOOKUP(B522,Invoices!$L$2:$M$413,2,FALSE),"")</f>
        <v/>
      </c>
      <c r="G522" s="18" t="str">
        <f>IFERROR(VLOOKUP(B522,Invoices!$N$2:$O$412,2,FALSE),"")</f>
        <v/>
      </c>
      <c r="H522" s="18" t="str">
        <f>IFERROR(VLOOKUP($B522,Invoices!$P$2:$Q$412,2,FALSE),"")</f>
        <v/>
      </c>
      <c r="I522" s="18" t="str">
        <f>IFERROR(VLOOKUP($B522,Invoices!$R$2:$S$412,2,FALSE),"")</f>
        <v/>
      </c>
      <c r="J522" s="18" t="str">
        <f>IFERROR(VLOOKUP($B522,Invoices!$T$2:$U$412,2,FALSE),"")</f>
        <v/>
      </c>
      <c r="K522" s="18" t="str">
        <f>IFERROR(VLOOKUP($B522,Invoices!$V$2:$W$412,2,FALSE),"")</f>
        <v/>
      </c>
      <c r="L522" s="18" t="str">
        <f>IFERROR(VLOOKUP($B522,Invoices!$X$2:$Y$412,2,FALSE),"")</f>
        <v/>
      </c>
      <c r="M522" s="18" t="str">
        <f>IFERROR(VLOOKUP($B522,Invoices!$Z$2:$AA$412,2,FALSE),"")</f>
        <v/>
      </c>
      <c r="N522" s="18" t="str">
        <f>IFERROR(VLOOKUP($B522,Invoices!$AB$2:$AC$412,2,FALSE),"")</f>
        <v/>
      </c>
      <c r="O522" s="18" t="str">
        <f>IFERROR(VLOOKUP($B522,Invoices!$AD$2:$AE$412,2,FALSE),"")</f>
        <v/>
      </c>
      <c r="P522" s="18" t="str">
        <f>IFERROR(VLOOKUP($B522,Invoices!$AF$2:$AG$412,2,FALSE),"")</f>
        <v/>
      </c>
      <c r="Q522" s="18" t="str">
        <f>IFERROR(VLOOKUP($B522,Invoices!$AH$2:$AI$412,2,FALSE),"")</f>
        <v/>
      </c>
      <c r="R522" s="18" t="str">
        <f>IFERROR(VLOOKUP($B522,Invoices!$AJ$2:$AK$412,2,FALSE),"")</f>
        <v/>
      </c>
      <c r="S522" s="18" t="str">
        <f>IFERROR(VLOOKUP($B522,Invoices!$AL$2:$AM$412,2,FALSE),"")</f>
        <v/>
      </c>
      <c r="T522" s="18" t="str">
        <f>IFERROR(VLOOKUP($B522,Invoices!$AN$2:$AO$412,2,FALSE),"")</f>
        <v/>
      </c>
      <c r="U522" s="18" t="str" cm="1">
        <f t="array" ref="U522">IFERROR(INDEX(F522:T522, 1, MATCH(TRUE, ISNUMBER(F522:T522), 0)), "0.0")</f>
        <v>0.0</v>
      </c>
    </row>
    <row r="523" spans="1:21" ht="13" x14ac:dyDescent="0.15">
      <c r="A523" s="14" t="s">
        <v>6555</v>
      </c>
      <c r="B523" s="6" t="s">
        <v>1545</v>
      </c>
      <c r="C523" s="6" t="s">
        <v>1210</v>
      </c>
      <c r="D523" s="6" t="s">
        <v>1506</v>
      </c>
      <c r="E523" s="6" t="s">
        <v>1210</v>
      </c>
      <c r="F523" s="18">
        <f>IFERROR(VLOOKUP(B523,Invoices!$L$2:$M$413,2,FALSE),"")</f>
        <v>0.99</v>
      </c>
      <c r="G523" s="18" t="str">
        <f>IFERROR(VLOOKUP(B523,Invoices!$N$2:$O$412,2,FALSE),"")</f>
        <v/>
      </c>
      <c r="H523" s="18" t="str">
        <f>IFERROR(VLOOKUP($B523,Invoices!$P$2:$Q$412,2,FALSE),"")</f>
        <v/>
      </c>
      <c r="I523" s="18" t="str">
        <f>IFERROR(VLOOKUP($B523,Invoices!$R$2:$S$412,2,FALSE),"")</f>
        <v/>
      </c>
      <c r="J523" s="18" t="str">
        <f>IFERROR(VLOOKUP($B523,Invoices!$T$2:$U$412,2,FALSE),"")</f>
        <v/>
      </c>
      <c r="K523" s="18" t="str">
        <f>IFERROR(VLOOKUP($B523,Invoices!$V$2:$W$412,2,FALSE),"")</f>
        <v/>
      </c>
      <c r="L523" s="18" t="str">
        <f>IFERROR(VLOOKUP($B523,Invoices!$X$2:$Y$412,2,FALSE),"")</f>
        <v/>
      </c>
      <c r="M523" s="18" t="str">
        <f>IFERROR(VLOOKUP($B523,Invoices!$Z$2:$AA$412,2,FALSE),"")</f>
        <v/>
      </c>
      <c r="N523" s="18" t="str">
        <f>IFERROR(VLOOKUP($B523,Invoices!$AB$2:$AC$412,2,FALSE),"")</f>
        <v/>
      </c>
      <c r="O523" s="18" t="str">
        <f>IFERROR(VLOOKUP($B523,Invoices!$AD$2:$AE$412,2,FALSE),"")</f>
        <v/>
      </c>
      <c r="P523" s="18" t="str">
        <f>IFERROR(VLOOKUP($B523,Invoices!$AF$2:$AG$412,2,FALSE),"")</f>
        <v/>
      </c>
      <c r="Q523" s="18" t="str">
        <f>IFERROR(VLOOKUP($B523,Invoices!$AH$2:$AI$412,2,FALSE),"")</f>
        <v/>
      </c>
      <c r="R523" s="18" t="str">
        <f>IFERROR(VLOOKUP($B523,Invoices!$AJ$2:$AK$412,2,FALSE),"")</f>
        <v/>
      </c>
      <c r="S523" s="18" t="str">
        <f>IFERROR(VLOOKUP($B523,Invoices!$AL$2:$AM$412,2,FALSE),"")</f>
        <v/>
      </c>
      <c r="T523" s="18" t="str">
        <f>IFERROR(VLOOKUP($B523,Invoices!$AN$2:$AO$412,2,FALSE),"")</f>
        <v/>
      </c>
      <c r="U523" s="18" cm="1">
        <f t="array" ref="U523">IFERROR(INDEX(F523:T523, 1, MATCH(TRUE, ISNUMBER(F523:T523), 0)), "0.0")</f>
        <v>0.99</v>
      </c>
    </row>
    <row r="524" spans="1:21" ht="13" x14ac:dyDescent="0.15">
      <c r="A524" s="14" t="s">
        <v>6556</v>
      </c>
      <c r="B524" s="6" t="s">
        <v>1546</v>
      </c>
      <c r="C524" s="6" t="s">
        <v>1547</v>
      </c>
      <c r="D524" s="6" t="s">
        <v>633</v>
      </c>
      <c r="E524" s="6" t="s">
        <v>634</v>
      </c>
      <c r="F524" s="18" t="str">
        <f>IFERROR(VLOOKUP(B524,Invoices!$L$2:$M$413,2,FALSE),"")</f>
        <v/>
      </c>
      <c r="G524" s="18" t="str">
        <f>IFERROR(VLOOKUP(B524,Invoices!$N$2:$O$412,2,FALSE),"")</f>
        <v/>
      </c>
      <c r="H524" s="18" t="str">
        <f>IFERROR(VLOOKUP($B524,Invoices!$P$2:$Q$412,2,FALSE),"")</f>
        <v/>
      </c>
      <c r="I524" s="18" t="str">
        <f>IFERROR(VLOOKUP($B524,Invoices!$R$2:$S$412,2,FALSE),"")</f>
        <v/>
      </c>
      <c r="J524" s="18" t="str">
        <f>IFERROR(VLOOKUP($B524,Invoices!$T$2:$U$412,2,FALSE),"")</f>
        <v/>
      </c>
      <c r="K524" s="18" t="str">
        <f>IFERROR(VLOOKUP($B524,Invoices!$V$2:$W$412,2,FALSE),"")</f>
        <v/>
      </c>
      <c r="L524" s="18" t="str">
        <f>IFERROR(VLOOKUP($B524,Invoices!$X$2:$Y$412,2,FALSE),"")</f>
        <v/>
      </c>
      <c r="M524" s="18" t="str">
        <f>IFERROR(VLOOKUP($B524,Invoices!$Z$2:$AA$412,2,FALSE),"")</f>
        <v/>
      </c>
      <c r="N524" s="18" t="str">
        <f>IFERROR(VLOOKUP($B524,Invoices!$AB$2:$AC$412,2,FALSE),"")</f>
        <v/>
      </c>
      <c r="O524" s="18" t="str">
        <f>IFERROR(VLOOKUP($B524,Invoices!$AD$2:$AE$412,2,FALSE),"")</f>
        <v/>
      </c>
      <c r="P524" s="18">
        <f>IFERROR(VLOOKUP($B524,Invoices!$AF$2:$AG$412,2,FALSE),"")</f>
        <v>0.99</v>
      </c>
      <c r="Q524" s="18" t="str">
        <f>IFERROR(VLOOKUP($B524,Invoices!$AH$2:$AI$412,2,FALSE),"")</f>
        <v/>
      </c>
      <c r="R524" s="18" t="str">
        <f>IFERROR(VLOOKUP($B524,Invoices!$AJ$2:$AK$412,2,FALSE),"")</f>
        <v/>
      </c>
      <c r="S524" s="18" t="str">
        <f>IFERROR(VLOOKUP($B524,Invoices!$AL$2:$AM$412,2,FALSE),"")</f>
        <v/>
      </c>
      <c r="T524" s="18" t="str">
        <f>IFERROR(VLOOKUP($B524,Invoices!$AN$2:$AO$412,2,FALSE),"")</f>
        <v/>
      </c>
      <c r="U524" s="18" cm="1">
        <f t="array" ref="U524">IFERROR(INDEX(F524:T524, 1, MATCH(TRUE, ISNUMBER(F524:T524), 0)), "0.0")</f>
        <v>0.99</v>
      </c>
    </row>
    <row r="525" spans="1:21" ht="13" x14ac:dyDescent="0.15">
      <c r="A525" s="14" t="s">
        <v>6557</v>
      </c>
      <c r="B525" s="6" t="s">
        <v>1548</v>
      </c>
      <c r="C525" s="6" t="s">
        <v>667</v>
      </c>
      <c r="D525" s="6" t="s">
        <v>717</v>
      </c>
      <c r="E525" s="6" t="s">
        <v>716</v>
      </c>
      <c r="F525" s="18" t="str">
        <f>IFERROR(VLOOKUP(B525,Invoices!$L$2:$M$413,2,FALSE),"")</f>
        <v/>
      </c>
      <c r="G525" s="18" t="str">
        <f>IFERROR(VLOOKUP(B525,Invoices!$N$2:$O$412,2,FALSE),"")</f>
        <v/>
      </c>
      <c r="H525" s="18" t="str">
        <f>IFERROR(VLOOKUP($B525,Invoices!$P$2:$Q$412,2,FALSE),"")</f>
        <v/>
      </c>
      <c r="I525" s="18">
        <f>IFERROR(VLOOKUP($B525,Invoices!$R$2:$S$412,2,FALSE),"")</f>
        <v>0.99</v>
      </c>
      <c r="J525" s="18" t="str">
        <f>IFERROR(VLOOKUP($B525,Invoices!$T$2:$U$412,2,FALSE),"")</f>
        <v/>
      </c>
      <c r="K525" s="18" t="str">
        <f>IFERROR(VLOOKUP($B525,Invoices!$V$2:$W$412,2,FALSE),"")</f>
        <v/>
      </c>
      <c r="L525" s="18" t="str">
        <f>IFERROR(VLOOKUP($B525,Invoices!$X$2:$Y$412,2,FALSE),"")</f>
        <v/>
      </c>
      <c r="M525" s="18" t="str">
        <f>IFERROR(VLOOKUP($B525,Invoices!$Z$2:$AA$412,2,FALSE),"")</f>
        <v/>
      </c>
      <c r="N525" s="18" t="str">
        <f>IFERROR(VLOOKUP($B525,Invoices!$AB$2:$AC$412,2,FALSE),"")</f>
        <v/>
      </c>
      <c r="O525" s="18" t="str">
        <f>IFERROR(VLOOKUP($B525,Invoices!$AD$2:$AE$412,2,FALSE),"")</f>
        <v/>
      </c>
      <c r="P525" s="18" t="str">
        <f>IFERROR(VLOOKUP($B525,Invoices!$AF$2:$AG$412,2,FALSE),"")</f>
        <v/>
      </c>
      <c r="Q525" s="18" t="str">
        <f>IFERROR(VLOOKUP($B525,Invoices!$AH$2:$AI$412,2,FALSE),"")</f>
        <v/>
      </c>
      <c r="R525" s="18" t="str">
        <f>IFERROR(VLOOKUP($B525,Invoices!$AJ$2:$AK$412,2,FALSE),"")</f>
        <v/>
      </c>
      <c r="S525" s="18" t="str">
        <f>IFERROR(VLOOKUP($B525,Invoices!$AL$2:$AM$412,2,FALSE),"")</f>
        <v/>
      </c>
      <c r="T525" s="18" t="str">
        <f>IFERROR(VLOOKUP($B525,Invoices!$AN$2:$AO$412,2,FALSE),"")</f>
        <v/>
      </c>
      <c r="U525" s="18" cm="1">
        <f t="array" ref="U525">IFERROR(INDEX(F525:T525, 1, MATCH(TRUE, ISNUMBER(F525:T525), 0)), "0.0")</f>
        <v>0.99</v>
      </c>
    </row>
    <row r="526" spans="1:21" ht="13" x14ac:dyDescent="0.15">
      <c r="A526" s="14" t="s">
        <v>6558</v>
      </c>
      <c r="B526" s="6" t="s">
        <v>1548</v>
      </c>
      <c r="D526" s="6" t="s">
        <v>666</v>
      </c>
      <c r="E526" s="6" t="s">
        <v>667</v>
      </c>
      <c r="F526" s="18" t="str">
        <f>IFERROR(VLOOKUP(B526,Invoices!$L$2:$M$413,2,FALSE),"")</f>
        <v/>
      </c>
      <c r="G526" s="18" t="str">
        <f>IFERROR(VLOOKUP(B526,Invoices!$N$2:$O$412,2,FALSE),"")</f>
        <v/>
      </c>
      <c r="H526" s="18" t="str">
        <f>IFERROR(VLOOKUP($B526,Invoices!$P$2:$Q$412,2,FALSE),"")</f>
        <v/>
      </c>
      <c r="I526" s="18">
        <f>IFERROR(VLOOKUP($B526,Invoices!$R$2:$S$412,2,FALSE),"")</f>
        <v>0.99</v>
      </c>
      <c r="J526" s="18" t="str">
        <f>IFERROR(VLOOKUP($B526,Invoices!$T$2:$U$412,2,FALSE),"")</f>
        <v/>
      </c>
      <c r="K526" s="18" t="str">
        <f>IFERROR(VLOOKUP($B526,Invoices!$V$2:$W$412,2,FALSE),"")</f>
        <v/>
      </c>
      <c r="L526" s="18" t="str">
        <f>IFERROR(VLOOKUP($B526,Invoices!$X$2:$Y$412,2,FALSE),"")</f>
        <v/>
      </c>
      <c r="M526" s="18" t="str">
        <f>IFERROR(VLOOKUP($B526,Invoices!$Z$2:$AA$412,2,FALSE),"")</f>
        <v/>
      </c>
      <c r="N526" s="18" t="str">
        <f>IFERROR(VLOOKUP($B526,Invoices!$AB$2:$AC$412,2,FALSE),"")</f>
        <v/>
      </c>
      <c r="O526" s="18" t="str">
        <f>IFERROR(VLOOKUP($B526,Invoices!$AD$2:$AE$412,2,FALSE),"")</f>
        <v/>
      </c>
      <c r="P526" s="18" t="str">
        <f>IFERROR(VLOOKUP($B526,Invoices!$AF$2:$AG$412,2,FALSE),"")</f>
        <v/>
      </c>
      <c r="Q526" s="18" t="str">
        <f>IFERROR(VLOOKUP($B526,Invoices!$AH$2:$AI$412,2,FALSE),"")</f>
        <v/>
      </c>
      <c r="R526" s="18" t="str">
        <f>IFERROR(VLOOKUP($B526,Invoices!$AJ$2:$AK$412,2,FALSE),"")</f>
        <v/>
      </c>
      <c r="S526" s="18" t="str">
        <f>IFERROR(VLOOKUP($B526,Invoices!$AL$2:$AM$412,2,FALSE),"")</f>
        <v/>
      </c>
      <c r="T526" s="18" t="str">
        <f>IFERROR(VLOOKUP($B526,Invoices!$AN$2:$AO$412,2,FALSE),"")</f>
        <v/>
      </c>
      <c r="U526" s="18" cm="1">
        <f t="array" ref="U526">IFERROR(INDEX(F526:T526, 1, MATCH(TRUE, ISNUMBER(F526:T526), 0)), "0.0")</f>
        <v>0.99</v>
      </c>
    </row>
    <row r="527" spans="1:21" ht="13" x14ac:dyDescent="0.15">
      <c r="A527" s="14" t="s">
        <v>6559</v>
      </c>
      <c r="B527" s="6" t="s">
        <v>1549</v>
      </c>
      <c r="C527" s="6" t="s">
        <v>636</v>
      </c>
      <c r="D527" s="6" t="s">
        <v>637</v>
      </c>
      <c r="E527" s="6" t="s">
        <v>638</v>
      </c>
      <c r="F527" s="18" t="str">
        <f>IFERROR(VLOOKUP(B527,Invoices!$L$2:$M$413,2,FALSE),"")</f>
        <v/>
      </c>
      <c r="G527" s="18" t="str">
        <f>IFERROR(VLOOKUP(B527,Invoices!$N$2:$O$412,2,FALSE),"")</f>
        <v/>
      </c>
      <c r="H527" s="18" t="str">
        <f>IFERROR(VLOOKUP($B527,Invoices!$P$2:$Q$412,2,FALSE),"")</f>
        <v/>
      </c>
      <c r="I527" s="18" t="str">
        <f>IFERROR(VLOOKUP($B527,Invoices!$R$2:$S$412,2,FALSE),"")</f>
        <v/>
      </c>
      <c r="J527" s="18" t="str">
        <f>IFERROR(VLOOKUP($B527,Invoices!$T$2:$U$412,2,FALSE),"")</f>
        <v/>
      </c>
      <c r="K527" s="18" t="str">
        <f>IFERROR(VLOOKUP($B527,Invoices!$V$2:$W$412,2,FALSE),"")</f>
        <v/>
      </c>
      <c r="L527" s="18" t="str">
        <f>IFERROR(VLOOKUP($B527,Invoices!$X$2:$Y$412,2,FALSE),"")</f>
        <v/>
      </c>
      <c r="M527" s="18" t="str">
        <f>IFERROR(VLOOKUP($B527,Invoices!$Z$2:$AA$412,2,FALSE),"")</f>
        <v/>
      </c>
      <c r="N527" s="18" t="str">
        <f>IFERROR(VLOOKUP($B527,Invoices!$AB$2:$AC$412,2,FALSE),"")</f>
        <v/>
      </c>
      <c r="O527" s="18" t="str">
        <f>IFERROR(VLOOKUP($B527,Invoices!$AD$2:$AE$412,2,FALSE),"")</f>
        <v/>
      </c>
      <c r="P527" s="18">
        <f>IFERROR(VLOOKUP($B527,Invoices!$AF$2:$AG$412,2,FALSE),"")</f>
        <v>0.99</v>
      </c>
      <c r="Q527" s="18" t="str">
        <f>IFERROR(VLOOKUP($B527,Invoices!$AH$2:$AI$412,2,FALSE),"")</f>
        <v/>
      </c>
      <c r="R527" s="18" t="str">
        <f>IFERROR(VLOOKUP($B527,Invoices!$AJ$2:$AK$412,2,FALSE),"")</f>
        <v/>
      </c>
      <c r="S527" s="18" t="str">
        <f>IFERROR(VLOOKUP($B527,Invoices!$AL$2:$AM$412,2,FALSE),"")</f>
        <v/>
      </c>
      <c r="T527" s="18" t="str">
        <f>IFERROR(VLOOKUP($B527,Invoices!$AN$2:$AO$412,2,FALSE),"")</f>
        <v/>
      </c>
      <c r="U527" s="18" cm="1">
        <f t="array" ref="U527">IFERROR(INDEX(F527:T527, 1, MATCH(TRUE, ISNUMBER(F527:T527), 0)), "0.0")</f>
        <v>0.99</v>
      </c>
    </row>
    <row r="528" spans="1:21" ht="13" x14ac:dyDescent="0.15">
      <c r="A528" s="14" t="s">
        <v>6560</v>
      </c>
      <c r="B528" s="6" t="s">
        <v>1550</v>
      </c>
      <c r="C528" s="6" t="s">
        <v>1551</v>
      </c>
      <c r="D528" s="6" t="s">
        <v>916</v>
      </c>
      <c r="E528" s="6" t="s">
        <v>810</v>
      </c>
      <c r="F528" s="18">
        <f>IFERROR(VLOOKUP(B528,Invoices!$L$2:$M$413,2,FALSE),"")</f>
        <v>0.99</v>
      </c>
      <c r="G528" s="18" t="str">
        <f>IFERROR(VLOOKUP(B528,Invoices!$N$2:$O$412,2,FALSE),"")</f>
        <v/>
      </c>
      <c r="H528" s="18" t="str">
        <f>IFERROR(VLOOKUP($B528,Invoices!$P$2:$Q$412,2,FALSE),"")</f>
        <v/>
      </c>
      <c r="I528" s="18" t="str">
        <f>IFERROR(VLOOKUP($B528,Invoices!$R$2:$S$412,2,FALSE),"")</f>
        <v/>
      </c>
      <c r="J528" s="18" t="str">
        <f>IFERROR(VLOOKUP($B528,Invoices!$T$2:$U$412,2,FALSE),"")</f>
        <v/>
      </c>
      <c r="K528" s="18" t="str">
        <f>IFERROR(VLOOKUP($B528,Invoices!$V$2:$W$412,2,FALSE),"")</f>
        <v/>
      </c>
      <c r="L528" s="18" t="str">
        <f>IFERROR(VLOOKUP($B528,Invoices!$X$2:$Y$412,2,FALSE),"")</f>
        <v/>
      </c>
      <c r="M528" s="18" t="str">
        <f>IFERROR(VLOOKUP($B528,Invoices!$Z$2:$AA$412,2,FALSE),"")</f>
        <v/>
      </c>
      <c r="N528" s="18" t="str">
        <f>IFERROR(VLOOKUP($B528,Invoices!$AB$2:$AC$412,2,FALSE),"")</f>
        <v/>
      </c>
      <c r="O528" s="18" t="str">
        <f>IFERROR(VLOOKUP($B528,Invoices!$AD$2:$AE$412,2,FALSE),"")</f>
        <v/>
      </c>
      <c r="P528" s="18" t="str">
        <f>IFERROR(VLOOKUP($B528,Invoices!$AF$2:$AG$412,2,FALSE),"")</f>
        <v/>
      </c>
      <c r="Q528" s="18" t="str">
        <f>IFERROR(VLOOKUP($B528,Invoices!$AH$2:$AI$412,2,FALSE),"")</f>
        <v/>
      </c>
      <c r="R528" s="18" t="str">
        <f>IFERROR(VLOOKUP($B528,Invoices!$AJ$2:$AK$412,2,FALSE),"")</f>
        <v/>
      </c>
      <c r="S528" s="18" t="str">
        <f>IFERROR(VLOOKUP($B528,Invoices!$AL$2:$AM$412,2,FALSE),"")</f>
        <v/>
      </c>
      <c r="T528" s="18" t="str">
        <f>IFERROR(VLOOKUP($B528,Invoices!$AN$2:$AO$412,2,FALSE),"")</f>
        <v/>
      </c>
      <c r="U528" s="18" cm="1">
        <f t="array" ref="U528">IFERROR(INDEX(F528:T528, 1, MATCH(TRUE, ISNUMBER(F528:T528), 0)), "0.0")</f>
        <v>0.99</v>
      </c>
    </row>
    <row r="529" spans="1:21" ht="13" x14ac:dyDescent="0.15">
      <c r="A529" s="14" t="s">
        <v>6561</v>
      </c>
      <c r="B529" s="6" t="s">
        <v>1552</v>
      </c>
      <c r="C529" s="6" t="s">
        <v>1147</v>
      </c>
      <c r="D529" s="6" t="s">
        <v>1098</v>
      </c>
      <c r="E529" s="6" t="s">
        <v>522</v>
      </c>
      <c r="F529" s="18" t="str">
        <f>IFERROR(VLOOKUP(B529,Invoices!$L$2:$M$413,2,FALSE),"")</f>
        <v/>
      </c>
      <c r="G529" s="18" t="str">
        <f>IFERROR(VLOOKUP(B529,Invoices!$N$2:$O$412,2,FALSE),"")</f>
        <v/>
      </c>
      <c r="H529" s="18" t="str">
        <f>IFERROR(VLOOKUP($B529,Invoices!$P$2:$Q$412,2,FALSE),"")</f>
        <v/>
      </c>
      <c r="I529" s="18" t="str">
        <f>IFERROR(VLOOKUP($B529,Invoices!$R$2:$S$412,2,FALSE),"")</f>
        <v/>
      </c>
      <c r="J529" s="18" t="str">
        <f>IFERROR(VLOOKUP($B529,Invoices!$T$2:$U$412,2,FALSE),"")</f>
        <v/>
      </c>
      <c r="K529" s="18" t="str">
        <f>IFERROR(VLOOKUP($B529,Invoices!$V$2:$W$412,2,FALSE),"")</f>
        <v/>
      </c>
      <c r="L529" s="18" t="str">
        <f>IFERROR(VLOOKUP($B529,Invoices!$X$2:$Y$412,2,FALSE),"")</f>
        <v/>
      </c>
      <c r="M529" s="18" t="str">
        <f>IFERROR(VLOOKUP($B529,Invoices!$Z$2:$AA$412,2,FALSE),"")</f>
        <v/>
      </c>
      <c r="N529" s="18" t="str">
        <f>IFERROR(VLOOKUP($B529,Invoices!$AB$2:$AC$412,2,FALSE),"")</f>
        <v/>
      </c>
      <c r="O529" s="18" t="str">
        <f>IFERROR(VLOOKUP($B529,Invoices!$AD$2:$AE$412,2,FALSE),"")</f>
        <v/>
      </c>
      <c r="P529" s="18" t="str">
        <f>IFERROR(VLOOKUP($B529,Invoices!$AF$2:$AG$412,2,FALSE),"")</f>
        <v/>
      </c>
      <c r="Q529" s="18" t="str">
        <f>IFERROR(VLOOKUP($B529,Invoices!$AH$2:$AI$412,2,FALSE),"")</f>
        <v/>
      </c>
      <c r="R529" s="18" t="str">
        <f>IFERROR(VLOOKUP($B529,Invoices!$AJ$2:$AK$412,2,FALSE),"")</f>
        <v/>
      </c>
      <c r="S529" s="18" t="str">
        <f>IFERROR(VLOOKUP($B529,Invoices!$AL$2:$AM$412,2,FALSE),"")</f>
        <v/>
      </c>
      <c r="T529" s="18" t="str">
        <f>IFERROR(VLOOKUP($B529,Invoices!$AN$2:$AO$412,2,FALSE),"")</f>
        <v/>
      </c>
      <c r="U529" s="18" t="str" cm="1">
        <f t="array" ref="U529">IFERROR(INDEX(F529:T529, 1, MATCH(TRUE, ISNUMBER(F529:T529), 0)), "0.0")</f>
        <v>0.0</v>
      </c>
    </row>
    <row r="530" spans="1:21" ht="13" x14ac:dyDescent="0.15">
      <c r="A530" s="14" t="s">
        <v>6562</v>
      </c>
      <c r="B530" s="6" t="s">
        <v>1553</v>
      </c>
      <c r="D530" s="6" t="s">
        <v>1256</v>
      </c>
      <c r="E530" s="6" t="s">
        <v>1257</v>
      </c>
      <c r="F530" s="18" t="str">
        <f>IFERROR(VLOOKUP(B530,Invoices!$L$2:$M$413,2,FALSE),"")</f>
        <v/>
      </c>
      <c r="G530" s="18" t="str">
        <f>IFERROR(VLOOKUP(B530,Invoices!$N$2:$O$412,2,FALSE),"")</f>
        <v/>
      </c>
      <c r="H530" s="18">
        <f>IFERROR(VLOOKUP($B530,Invoices!$P$2:$Q$412,2,FALSE),"")</f>
        <v>0.99</v>
      </c>
      <c r="I530" s="18" t="str">
        <f>IFERROR(VLOOKUP($B530,Invoices!$R$2:$S$412,2,FALSE),"")</f>
        <v/>
      </c>
      <c r="J530" s="18" t="str">
        <f>IFERROR(VLOOKUP($B530,Invoices!$T$2:$U$412,2,FALSE),"")</f>
        <v/>
      </c>
      <c r="K530" s="18" t="str">
        <f>IFERROR(VLOOKUP($B530,Invoices!$V$2:$W$412,2,FALSE),"")</f>
        <v/>
      </c>
      <c r="L530" s="18" t="str">
        <f>IFERROR(VLOOKUP($B530,Invoices!$X$2:$Y$412,2,FALSE),"")</f>
        <v/>
      </c>
      <c r="M530" s="18" t="str">
        <f>IFERROR(VLOOKUP($B530,Invoices!$Z$2:$AA$412,2,FALSE),"")</f>
        <v/>
      </c>
      <c r="N530" s="18" t="str">
        <f>IFERROR(VLOOKUP($B530,Invoices!$AB$2:$AC$412,2,FALSE),"")</f>
        <v/>
      </c>
      <c r="O530" s="18" t="str">
        <f>IFERROR(VLOOKUP($B530,Invoices!$AD$2:$AE$412,2,FALSE),"")</f>
        <v/>
      </c>
      <c r="P530" s="18" t="str">
        <f>IFERROR(VLOOKUP($B530,Invoices!$AF$2:$AG$412,2,FALSE),"")</f>
        <v/>
      </c>
      <c r="Q530" s="18" t="str">
        <f>IFERROR(VLOOKUP($B530,Invoices!$AH$2:$AI$412,2,FALSE),"")</f>
        <v/>
      </c>
      <c r="R530" s="18" t="str">
        <f>IFERROR(VLOOKUP($B530,Invoices!$AJ$2:$AK$412,2,FALSE),"")</f>
        <v/>
      </c>
      <c r="S530" s="18" t="str">
        <f>IFERROR(VLOOKUP($B530,Invoices!$AL$2:$AM$412,2,FALSE),"")</f>
        <v/>
      </c>
      <c r="T530" s="18" t="str">
        <f>IFERROR(VLOOKUP($B530,Invoices!$AN$2:$AO$412,2,FALSE),"")</f>
        <v/>
      </c>
      <c r="U530" s="18" cm="1">
        <f t="array" ref="U530">IFERROR(INDEX(F530:T530, 1, MATCH(TRUE, ISNUMBER(F530:T530), 0)), "0.0")</f>
        <v>0.99</v>
      </c>
    </row>
    <row r="531" spans="1:21" ht="13" x14ac:dyDescent="0.15">
      <c r="A531" s="14" t="s">
        <v>6563</v>
      </c>
      <c r="B531" s="6" t="s">
        <v>1554</v>
      </c>
      <c r="D531" s="6" t="s">
        <v>1555</v>
      </c>
      <c r="E531" s="6" t="s">
        <v>1555</v>
      </c>
      <c r="F531" s="18" t="str">
        <f>IFERROR(VLOOKUP(B531,Invoices!$L$2:$M$413,2,FALSE),"")</f>
        <v/>
      </c>
      <c r="G531" s="18" t="str">
        <f>IFERROR(VLOOKUP(B531,Invoices!$N$2:$O$412,2,FALSE),"")</f>
        <v/>
      </c>
      <c r="H531" s="18" t="str">
        <f>IFERROR(VLOOKUP($B531,Invoices!$P$2:$Q$412,2,FALSE),"")</f>
        <v/>
      </c>
      <c r="I531" s="18" t="str">
        <f>IFERROR(VLOOKUP($B531,Invoices!$R$2:$S$412,2,FALSE),"")</f>
        <v/>
      </c>
      <c r="J531" s="18" t="str">
        <f>IFERROR(VLOOKUP($B531,Invoices!$T$2:$U$412,2,FALSE),"")</f>
        <v/>
      </c>
      <c r="K531" s="18" t="str">
        <f>IFERROR(VLOOKUP($B531,Invoices!$V$2:$W$412,2,FALSE),"")</f>
        <v/>
      </c>
      <c r="L531" s="18" t="str">
        <f>IFERROR(VLOOKUP($B531,Invoices!$X$2:$Y$412,2,FALSE),"")</f>
        <v/>
      </c>
      <c r="M531" s="18" t="str">
        <f>IFERROR(VLOOKUP($B531,Invoices!$Z$2:$AA$412,2,FALSE),"")</f>
        <v/>
      </c>
      <c r="N531" s="18" t="str">
        <f>IFERROR(VLOOKUP($B531,Invoices!$AB$2:$AC$412,2,FALSE),"")</f>
        <v/>
      </c>
      <c r="O531" s="18" t="str">
        <f>IFERROR(VLOOKUP($B531,Invoices!$AD$2:$AE$412,2,FALSE),"")</f>
        <v/>
      </c>
      <c r="P531" s="18" t="str">
        <f>IFERROR(VLOOKUP($B531,Invoices!$AF$2:$AG$412,2,FALSE),"")</f>
        <v/>
      </c>
      <c r="Q531" s="18" t="str">
        <f>IFERROR(VLOOKUP($B531,Invoices!$AH$2:$AI$412,2,FALSE),"")</f>
        <v/>
      </c>
      <c r="R531" s="18" t="str">
        <f>IFERROR(VLOOKUP($B531,Invoices!$AJ$2:$AK$412,2,FALSE),"")</f>
        <v/>
      </c>
      <c r="S531" s="18" t="str">
        <f>IFERROR(VLOOKUP($B531,Invoices!$AL$2:$AM$412,2,FALSE),"")</f>
        <v/>
      </c>
      <c r="T531" s="18" t="str">
        <f>IFERROR(VLOOKUP($B531,Invoices!$AN$2:$AO$412,2,FALSE),"")</f>
        <v/>
      </c>
      <c r="U531" s="18" t="str" cm="1">
        <f t="array" ref="U531">IFERROR(INDEX(F531:T531, 1, MATCH(TRUE, ISNUMBER(F531:T531), 0)), "0.0")</f>
        <v>0.0</v>
      </c>
    </row>
    <row r="532" spans="1:21" ht="13" x14ac:dyDescent="0.15">
      <c r="A532" s="14" t="s">
        <v>6564</v>
      </c>
      <c r="B532" s="6" t="s">
        <v>1556</v>
      </c>
      <c r="D532" s="6" t="s">
        <v>689</v>
      </c>
      <c r="E532" s="6" t="s">
        <v>690</v>
      </c>
      <c r="F532" s="18" t="str">
        <f>IFERROR(VLOOKUP(B532,Invoices!$L$2:$M$413,2,FALSE),"")</f>
        <v/>
      </c>
      <c r="G532" s="18" t="str">
        <f>IFERROR(VLOOKUP(B532,Invoices!$N$2:$O$412,2,FALSE),"")</f>
        <v/>
      </c>
      <c r="H532" s="18" t="str">
        <f>IFERROR(VLOOKUP($B532,Invoices!$P$2:$Q$412,2,FALSE),"")</f>
        <v/>
      </c>
      <c r="I532" s="18" t="str">
        <f>IFERROR(VLOOKUP($B532,Invoices!$R$2:$S$412,2,FALSE),"")</f>
        <v/>
      </c>
      <c r="J532" s="18" t="str">
        <f>IFERROR(VLOOKUP($B532,Invoices!$T$2:$U$412,2,FALSE),"")</f>
        <v/>
      </c>
      <c r="K532" s="18">
        <f>IFERROR(VLOOKUP($B532,Invoices!$V$2:$W$412,2,FALSE),"")</f>
        <v>0.99</v>
      </c>
      <c r="L532" s="18" t="str">
        <f>IFERROR(VLOOKUP($B532,Invoices!$X$2:$Y$412,2,FALSE),"")</f>
        <v/>
      </c>
      <c r="M532" s="18" t="str">
        <f>IFERROR(VLOOKUP($B532,Invoices!$Z$2:$AA$412,2,FALSE),"")</f>
        <v/>
      </c>
      <c r="N532" s="18" t="str">
        <f>IFERROR(VLOOKUP($B532,Invoices!$AB$2:$AC$412,2,FALSE),"")</f>
        <v/>
      </c>
      <c r="O532" s="18" t="str">
        <f>IFERROR(VLOOKUP($B532,Invoices!$AD$2:$AE$412,2,FALSE),"")</f>
        <v/>
      </c>
      <c r="P532" s="18" t="str">
        <f>IFERROR(VLOOKUP($B532,Invoices!$AF$2:$AG$412,2,FALSE),"")</f>
        <v/>
      </c>
      <c r="Q532" s="18" t="str">
        <f>IFERROR(VLOOKUP($B532,Invoices!$AH$2:$AI$412,2,FALSE),"")</f>
        <v/>
      </c>
      <c r="R532" s="18" t="str">
        <f>IFERROR(VLOOKUP($B532,Invoices!$AJ$2:$AK$412,2,FALSE),"")</f>
        <v/>
      </c>
      <c r="S532" s="18" t="str">
        <f>IFERROR(VLOOKUP($B532,Invoices!$AL$2:$AM$412,2,FALSE),"")</f>
        <v/>
      </c>
      <c r="T532" s="18" t="str">
        <f>IFERROR(VLOOKUP($B532,Invoices!$AN$2:$AO$412,2,FALSE),"")</f>
        <v/>
      </c>
      <c r="U532" s="18" cm="1">
        <f t="array" ref="U532">IFERROR(INDEX(F532:T532, 1, MATCH(TRUE, ISNUMBER(F532:T532), 0)), "0.0")</f>
        <v>0.99</v>
      </c>
    </row>
    <row r="533" spans="1:21" ht="13" x14ac:dyDescent="0.15">
      <c r="A533" s="14" t="s">
        <v>6565</v>
      </c>
      <c r="B533" s="6" t="s">
        <v>1557</v>
      </c>
      <c r="D533" s="6" t="s">
        <v>931</v>
      </c>
      <c r="E533" s="6" t="s">
        <v>932</v>
      </c>
      <c r="F533" s="18">
        <f>IFERROR(VLOOKUP(B533,Invoices!$L$2:$M$413,2,FALSE),"")</f>
        <v>0.99</v>
      </c>
      <c r="G533" s="18" t="str">
        <f>IFERROR(VLOOKUP(B533,Invoices!$N$2:$O$412,2,FALSE),"")</f>
        <v/>
      </c>
      <c r="H533" s="18" t="str">
        <f>IFERROR(VLOOKUP($B533,Invoices!$P$2:$Q$412,2,FALSE),"")</f>
        <v/>
      </c>
      <c r="I533" s="18" t="str">
        <f>IFERROR(VLOOKUP($B533,Invoices!$R$2:$S$412,2,FALSE),"")</f>
        <v/>
      </c>
      <c r="J533" s="18" t="str">
        <f>IFERROR(VLOOKUP($B533,Invoices!$T$2:$U$412,2,FALSE),"")</f>
        <v/>
      </c>
      <c r="K533" s="18" t="str">
        <f>IFERROR(VLOOKUP($B533,Invoices!$V$2:$W$412,2,FALSE),"")</f>
        <v/>
      </c>
      <c r="L533" s="18" t="str">
        <f>IFERROR(VLOOKUP($B533,Invoices!$X$2:$Y$412,2,FALSE),"")</f>
        <v/>
      </c>
      <c r="M533" s="18" t="str">
        <f>IFERROR(VLOOKUP($B533,Invoices!$Z$2:$AA$412,2,FALSE),"")</f>
        <v/>
      </c>
      <c r="N533" s="18" t="str">
        <f>IFERROR(VLOOKUP($B533,Invoices!$AB$2:$AC$412,2,FALSE),"")</f>
        <v/>
      </c>
      <c r="O533" s="18" t="str">
        <f>IFERROR(VLOOKUP($B533,Invoices!$AD$2:$AE$412,2,FALSE),"")</f>
        <v/>
      </c>
      <c r="P533" s="18" t="str">
        <f>IFERROR(VLOOKUP($B533,Invoices!$AF$2:$AG$412,2,FALSE),"")</f>
        <v/>
      </c>
      <c r="Q533" s="18" t="str">
        <f>IFERROR(VLOOKUP($B533,Invoices!$AH$2:$AI$412,2,FALSE),"")</f>
        <v/>
      </c>
      <c r="R533" s="18" t="str">
        <f>IFERROR(VLOOKUP($B533,Invoices!$AJ$2:$AK$412,2,FALSE),"")</f>
        <v/>
      </c>
      <c r="S533" s="18" t="str">
        <f>IFERROR(VLOOKUP($B533,Invoices!$AL$2:$AM$412,2,FALSE),"")</f>
        <v/>
      </c>
      <c r="T533" s="18" t="str">
        <f>IFERROR(VLOOKUP($B533,Invoices!$AN$2:$AO$412,2,FALSE),"")</f>
        <v/>
      </c>
      <c r="U533" s="18" cm="1">
        <f t="array" ref="U533">IFERROR(INDEX(F533:T533, 1, MATCH(TRUE, ISNUMBER(F533:T533), 0)), "0.0")</f>
        <v>0.99</v>
      </c>
    </row>
    <row r="534" spans="1:21" ht="13" x14ac:dyDescent="0.15">
      <c r="A534" s="14" t="s">
        <v>6566</v>
      </c>
      <c r="B534" s="6" t="s">
        <v>1558</v>
      </c>
      <c r="C534" s="6" t="s">
        <v>679</v>
      </c>
      <c r="D534" s="6" t="s">
        <v>680</v>
      </c>
      <c r="E534" s="6" t="s">
        <v>681</v>
      </c>
      <c r="F534" s="18" t="str">
        <f>IFERROR(VLOOKUP(B534,Invoices!$L$2:$M$413,2,FALSE),"")</f>
        <v/>
      </c>
      <c r="G534" s="18" t="str">
        <f>IFERROR(VLOOKUP(B534,Invoices!$N$2:$O$412,2,FALSE),"")</f>
        <v/>
      </c>
      <c r="H534" s="18">
        <f>IFERROR(VLOOKUP($B534,Invoices!$P$2:$Q$412,2,FALSE),"")</f>
        <v>0.99</v>
      </c>
      <c r="I534" s="18" t="str">
        <f>IFERROR(VLOOKUP($B534,Invoices!$R$2:$S$412,2,FALSE),"")</f>
        <v/>
      </c>
      <c r="J534" s="18" t="str">
        <f>IFERROR(VLOOKUP($B534,Invoices!$T$2:$U$412,2,FALSE),"")</f>
        <v/>
      </c>
      <c r="K534" s="18" t="str">
        <f>IFERROR(VLOOKUP($B534,Invoices!$V$2:$W$412,2,FALSE),"")</f>
        <v/>
      </c>
      <c r="L534" s="18" t="str">
        <f>IFERROR(VLOOKUP($B534,Invoices!$X$2:$Y$412,2,FALSE),"")</f>
        <v/>
      </c>
      <c r="M534" s="18" t="str">
        <f>IFERROR(VLOOKUP($B534,Invoices!$Z$2:$AA$412,2,FALSE),"")</f>
        <v/>
      </c>
      <c r="N534" s="18" t="str">
        <f>IFERROR(VLOOKUP($B534,Invoices!$AB$2:$AC$412,2,FALSE),"")</f>
        <v/>
      </c>
      <c r="O534" s="18" t="str">
        <f>IFERROR(VLOOKUP($B534,Invoices!$AD$2:$AE$412,2,FALSE),"")</f>
        <v/>
      </c>
      <c r="P534" s="18" t="str">
        <f>IFERROR(VLOOKUP($B534,Invoices!$AF$2:$AG$412,2,FALSE),"")</f>
        <v/>
      </c>
      <c r="Q534" s="18" t="str">
        <f>IFERROR(VLOOKUP($B534,Invoices!$AH$2:$AI$412,2,FALSE),"")</f>
        <v/>
      </c>
      <c r="R534" s="18" t="str">
        <f>IFERROR(VLOOKUP($B534,Invoices!$AJ$2:$AK$412,2,FALSE),"")</f>
        <v/>
      </c>
      <c r="S534" s="18" t="str">
        <f>IFERROR(VLOOKUP($B534,Invoices!$AL$2:$AM$412,2,FALSE),"")</f>
        <v/>
      </c>
      <c r="T534" s="18" t="str">
        <f>IFERROR(VLOOKUP($B534,Invoices!$AN$2:$AO$412,2,FALSE),"")</f>
        <v/>
      </c>
      <c r="U534" s="18" cm="1">
        <f t="array" ref="U534">IFERROR(INDEX(F534:T534, 1, MATCH(TRUE, ISNUMBER(F534:T534), 0)), "0.0")</f>
        <v>0.99</v>
      </c>
    </row>
    <row r="535" spans="1:21" ht="13" x14ac:dyDescent="0.15">
      <c r="A535" s="14" t="s">
        <v>6567</v>
      </c>
      <c r="B535" s="6" t="s">
        <v>1559</v>
      </c>
      <c r="C535" s="6" t="s">
        <v>742</v>
      </c>
      <c r="D535" s="6" t="s">
        <v>783</v>
      </c>
      <c r="E535" s="6" t="s">
        <v>742</v>
      </c>
      <c r="F535" s="18" t="str">
        <f>IFERROR(VLOOKUP(B535,Invoices!$L$2:$M$413,2,FALSE),"")</f>
        <v/>
      </c>
      <c r="G535" s="18" t="str">
        <f>IFERROR(VLOOKUP(B535,Invoices!$N$2:$O$412,2,FALSE),"")</f>
        <v/>
      </c>
      <c r="H535" s="18" t="str">
        <f>IFERROR(VLOOKUP($B535,Invoices!$P$2:$Q$412,2,FALSE),"")</f>
        <v/>
      </c>
      <c r="I535" s="18" t="str">
        <f>IFERROR(VLOOKUP($B535,Invoices!$R$2:$S$412,2,FALSE),"")</f>
        <v/>
      </c>
      <c r="J535" s="18" t="str">
        <f>IFERROR(VLOOKUP($B535,Invoices!$T$2:$U$412,2,FALSE),"")</f>
        <v/>
      </c>
      <c r="K535" s="18" t="str">
        <f>IFERROR(VLOOKUP($B535,Invoices!$V$2:$W$412,2,FALSE),"")</f>
        <v/>
      </c>
      <c r="L535" s="18" t="str">
        <f>IFERROR(VLOOKUP($B535,Invoices!$X$2:$Y$412,2,FALSE),"")</f>
        <v/>
      </c>
      <c r="M535" s="18" t="str">
        <f>IFERROR(VLOOKUP($B535,Invoices!$Z$2:$AA$412,2,FALSE),"")</f>
        <v/>
      </c>
      <c r="N535" s="18" t="str">
        <f>IFERROR(VLOOKUP($B535,Invoices!$AB$2:$AC$412,2,FALSE),"")</f>
        <v/>
      </c>
      <c r="O535" s="18" t="str">
        <f>IFERROR(VLOOKUP($B535,Invoices!$AD$2:$AE$412,2,FALSE),"")</f>
        <v/>
      </c>
      <c r="P535" s="18" t="str">
        <f>IFERROR(VLOOKUP($B535,Invoices!$AF$2:$AG$412,2,FALSE),"")</f>
        <v/>
      </c>
      <c r="Q535" s="18" t="str">
        <f>IFERROR(VLOOKUP($B535,Invoices!$AH$2:$AI$412,2,FALSE),"")</f>
        <v/>
      </c>
      <c r="R535" s="18" t="str">
        <f>IFERROR(VLOOKUP($B535,Invoices!$AJ$2:$AK$412,2,FALSE),"")</f>
        <v/>
      </c>
      <c r="S535" s="18" t="str">
        <f>IFERROR(VLOOKUP($B535,Invoices!$AL$2:$AM$412,2,FALSE),"")</f>
        <v/>
      </c>
      <c r="T535" s="18" t="str">
        <f>IFERROR(VLOOKUP($B535,Invoices!$AN$2:$AO$412,2,FALSE),"")</f>
        <v/>
      </c>
      <c r="U535" s="18" t="str" cm="1">
        <f t="array" ref="U535">IFERROR(INDEX(F535:T535, 1, MATCH(TRUE, ISNUMBER(F535:T535), 0)), "0.0")</f>
        <v>0.0</v>
      </c>
    </row>
    <row r="536" spans="1:21" ht="13" x14ac:dyDescent="0.15">
      <c r="A536" s="14" t="s">
        <v>6568</v>
      </c>
      <c r="B536" s="6" t="s">
        <v>1560</v>
      </c>
      <c r="D536" s="6" t="s">
        <v>1391</v>
      </c>
      <c r="E536" s="6" t="s">
        <v>673</v>
      </c>
      <c r="F536" s="18" t="str">
        <f>IFERROR(VLOOKUP(B536,Invoices!$L$2:$M$413,2,FALSE),"")</f>
        <v/>
      </c>
      <c r="G536" s="18" t="str">
        <f>IFERROR(VLOOKUP(B536,Invoices!$N$2:$O$412,2,FALSE),"")</f>
        <v/>
      </c>
      <c r="H536" s="18" t="str">
        <f>IFERROR(VLOOKUP($B536,Invoices!$P$2:$Q$412,2,FALSE),"")</f>
        <v/>
      </c>
      <c r="I536" s="18" t="str">
        <f>IFERROR(VLOOKUP($B536,Invoices!$R$2:$S$412,2,FALSE),"")</f>
        <v/>
      </c>
      <c r="J536" s="18" t="str">
        <f>IFERROR(VLOOKUP($B536,Invoices!$T$2:$U$412,2,FALSE),"")</f>
        <v/>
      </c>
      <c r="K536" s="18" t="str">
        <f>IFERROR(VLOOKUP($B536,Invoices!$V$2:$W$412,2,FALSE),"")</f>
        <v/>
      </c>
      <c r="L536" s="18" t="str">
        <f>IFERROR(VLOOKUP($B536,Invoices!$X$2:$Y$412,2,FALSE),"")</f>
        <v/>
      </c>
      <c r="M536" s="18" t="str">
        <f>IFERROR(VLOOKUP($B536,Invoices!$Z$2:$AA$412,2,FALSE),"")</f>
        <v/>
      </c>
      <c r="N536" s="18" t="str">
        <f>IFERROR(VLOOKUP($B536,Invoices!$AB$2:$AC$412,2,FALSE),"")</f>
        <v/>
      </c>
      <c r="O536" s="18" t="str">
        <f>IFERROR(VLOOKUP($B536,Invoices!$AD$2:$AE$412,2,FALSE),"")</f>
        <v/>
      </c>
      <c r="P536" s="18" t="str">
        <f>IFERROR(VLOOKUP($B536,Invoices!$AF$2:$AG$412,2,FALSE),"")</f>
        <v/>
      </c>
      <c r="Q536" s="18" t="str">
        <f>IFERROR(VLOOKUP($B536,Invoices!$AH$2:$AI$412,2,FALSE),"")</f>
        <v/>
      </c>
      <c r="R536" s="18" t="str">
        <f>IFERROR(VLOOKUP($B536,Invoices!$AJ$2:$AK$412,2,FALSE),"")</f>
        <v/>
      </c>
      <c r="S536" s="18" t="str">
        <f>IFERROR(VLOOKUP($B536,Invoices!$AL$2:$AM$412,2,FALSE),"")</f>
        <v/>
      </c>
      <c r="T536" s="18" t="str">
        <f>IFERROR(VLOOKUP($B536,Invoices!$AN$2:$AO$412,2,FALSE),"")</f>
        <v/>
      </c>
      <c r="U536" s="18" t="str" cm="1">
        <f t="array" ref="U536">IFERROR(INDEX(F536:T536, 1, MATCH(TRUE, ISNUMBER(F536:T536), 0)), "0.0")</f>
        <v>0.0</v>
      </c>
    </row>
    <row r="537" spans="1:21" ht="13" x14ac:dyDescent="0.15">
      <c r="A537" s="14" t="s">
        <v>6569</v>
      </c>
      <c r="B537" s="6" t="s">
        <v>1561</v>
      </c>
      <c r="C537" s="6" t="s">
        <v>1562</v>
      </c>
      <c r="D537" s="6" t="s">
        <v>1235</v>
      </c>
      <c r="E537" s="6" t="s">
        <v>740</v>
      </c>
      <c r="F537" s="18" t="str">
        <f>IFERROR(VLOOKUP(B537,Invoices!$L$2:$M$413,2,FALSE),"")</f>
        <v/>
      </c>
      <c r="G537" s="18">
        <f>IFERROR(VLOOKUP(B537,Invoices!$N$2:$O$412,2,FALSE),"")</f>
        <v>0.99</v>
      </c>
      <c r="H537" s="18" t="str">
        <f>IFERROR(VLOOKUP($B537,Invoices!$P$2:$Q$412,2,FALSE),"")</f>
        <v/>
      </c>
      <c r="I537" s="18" t="str">
        <f>IFERROR(VLOOKUP($B537,Invoices!$R$2:$S$412,2,FALSE),"")</f>
        <v/>
      </c>
      <c r="J537" s="18" t="str">
        <f>IFERROR(VLOOKUP($B537,Invoices!$T$2:$U$412,2,FALSE),"")</f>
        <v/>
      </c>
      <c r="K537" s="18" t="str">
        <f>IFERROR(VLOOKUP($B537,Invoices!$V$2:$W$412,2,FALSE),"")</f>
        <v/>
      </c>
      <c r="L537" s="18" t="str">
        <f>IFERROR(VLOOKUP($B537,Invoices!$X$2:$Y$412,2,FALSE),"")</f>
        <v/>
      </c>
      <c r="M537" s="18" t="str">
        <f>IFERROR(VLOOKUP($B537,Invoices!$Z$2:$AA$412,2,FALSE),"")</f>
        <v/>
      </c>
      <c r="N537" s="18" t="str">
        <f>IFERROR(VLOOKUP($B537,Invoices!$AB$2:$AC$412,2,FALSE),"")</f>
        <v/>
      </c>
      <c r="O537" s="18" t="str">
        <f>IFERROR(VLOOKUP($B537,Invoices!$AD$2:$AE$412,2,FALSE),"")</f>
        <v/>
      </c>
      <c r="P537" s="18" t="str">
        <f>IFERROR(VLOOKUP($B537,Invoices!$AF$2:$AG$412,2,FALSE),"")</f>
        <v/>
      </c>
      <c r="Q537" s="18" t="str">
        <f>IFERROR(VLOOKUP($B537,Invoices!$AH$2:$AI$412,2,FALSE),"")</f>
        <v/>
      </c>
      <c r="R537" s="18" t="str">
        <f>IFERROR(VLOOKUP($B537,Invoices!$AJ$2:$AK$412,2,FALSE),"")</f>
        <v/>
      </c>
      <c r="S537" s="18" t="str">
        <f>IFERROR(VLOOKUP($B537,Invoices!$AL$2:$AM$412,2,FALSE),"")</f>
        <v/>
      </c>
      <c r="T537" s="18" t="str">
        <f>IFERROR(VLOOKUP($B537,Invoices!$AN$2:$AO$412,2,FALSE),"")</f>
        <v/>
      </c>
      <c r="U537" s="18" cm="1">
        <f t="array" ref="U537">IFERROR(INDEX(F537:T537, 1, MATCH(TRUE, ISNUMBER(F537:T537), 0)), "0.0")</f>
        <v>0.99</v>
      </c>
    </row>
    <row r="538" spans="1:21" ht="13" x14ac:dyDescent="0.15">
      <c r="A538" s="14" t="s">
        <v>6570</v>
      </c>
      <c r="B538" s="6" t="s">
        <v>1563</v>
      </c>
      <c r="D538" s="6" t="s">
        <v>768</v>
      </c>
      <c r="E538" s="6" t="s">
        <v>518</v>
      </c>
      <c r="F538" s="18" t="str">
        <f>IFERROR(VLOOKUP(B538,Invoices!$L$2:$M$413,2,FALSE),"")</f>
        <v/>
      </c>
      <c r="G538" s="18" t="str">
        <f>IFERROR(VLOOKUP(B538,Invoices!$N$2:$O$412,2,FALSE),"")</f>
        <v/>
      </c>
      <c r="H538" s="18" t="str">
        <f>IFERROR(VLOOKUP($B538,Invoices!$P$2:$Q$412,2,FALSE),"")</f>
        <v/>
      </c>
      <c r="I538" s="18" t="str">
        <f>IFERROR(VLOOKUP($B538,Invoices!$R$2:$S$412,2,FALSE),"")</f>
        <v/>
      </c>
      <c r="J538" s="18" t="str">
        <f>IFERROR(VLOOKUP($B538,Invoices!$T$2:$U$412,2,FALSE),"")</f>
        <v/>
      </c>
      <c r="K538" s="18" t="str">
        <f>IFERROR(VLOOKUP($B538,Invoices!$V$2:$W$412,2,FALSE),"")</f>
        <v/>
      </c>
      <c r="L538" s="18" t="str">
        <f>IFERROR(VLOOKUP($B538,Invoices!$X$2:$Y$412,2,FALSE),"")</f>
        <v/>
      </c>
      <c r="M538" s="18" t="str">
        <f>IFERROR(VLOOKUP($B538,Invoices!$Z$2:$AA$412,2,FALSE),"")</f>
        <v/>
      </c>
      <c r="N538" s="18">
        <f>IFERROR(VLOOKUP($B538,Invoices!$AB$2:$AC$412,2,FALSE),"")</f>
        <v>1.99</v>
      </c>
      <c r="O538" s="18" t="str">
        <f>IFERROR(VLOOKUP($B538,Invoices!$AD$2:$AE$412,2,FALSE),"")</f>
        <v/>
      </c>
      <c r="P538" s="18" t="str">
        <f>IFERROR(VLOOKUP($B538,Invoices!$AF$2:$AG$412,2,FALSE),"")</f>
        <v/>
      </c>
      <c r="Q538" s="18" t="str">
        <f>IFERROR(VLOOKUP($B538,Invoices!$AH$2:$AI$412,2,FALSE),"")</f>
        <v/>
      </c>
      <c r="R538" s="18" t="str">
        <f>IFERROR(VLOOKUP($B538,Invoices!$AJ$2:$AK$412,2,FALSE),"")</f>
        <v/>
      </c>
      <c r="S538" s="18" t="str">
        <f>IFERROR(VLOOKUP($B538,Invoices!$AL$2:$AM$412,2,FALSE),"")</f>
        <v/>
      </c>
      <c r="T538" s="18" t="str">
        <f>IFERROR(VLOOKUP($B538,Invoices!$AN$2:$AO$412,2,FALSE),"")</f>
        <v/>
      </c>
      <c r="U538" s="18" cm="1">
        <f t="array" ref="U538">IFERROR(INDEX(F538:T538, 1, MATCH(TRUE, ISNUMBER(F538:T538), 0)), "0.0")</f>
        <v>1.99</v>
      </c>
    </row>
    <row r="539" spans="1:21" ht="13" x14ac:dyDescent="0.15">
      <c r="A539" s="14" t="s">
        <v>6571</v>
      </c>
      <c r="B539" s="6" t="s">
        <v>1564</v>
      </c>
      <c r="C539" s="6" t="s">
        <v>1565</v>
      </c>
      <c r="D539" s="6" t="s">
        <v>542</v>
      </c>
      <c r="E539" s="6" t="s">
        <v>543</v>
      </c>
      <c r="F539" s="18" t="str">
        <f>IFERROR(VLOOKUP(B539,Invoices!$L$2:$M$413,2,FALSE),"")</f>
        <v/>
      </c>
      <c r="G539" s="18" t="str">
        <f>IFERROR(VLOOKUP(B539,Invoices!$N$2:$O$412,2,FALSE),"")</f>
        <v/>
      </c>
      <c r="H539" s="18" t="str">
        <f>IFERROR(VLOOKUP($B539,Invoices!$P$2:$Q$412,2,FALSE),"")</f>
        <v/>
      </c>
      <c r="I539" s="18" t="str">
        <f>IFERROR(VLOOKUP($B539,Invoices!$R$2:$S$412,2,FALSE),"")</f>
        <v/>
      </c>
      <c r="J539" s="18" t="str">
        <f>IFERROR(VLOOKUP($B539,Invoices!$T$2:$U$412,2,FALSE),"")</f>
        <v/>
      </c>
      <c r="K539" s="18" t="str">
        <f>IFERROR(VLOOKUP($B539,Invoices!$V$2:$W$412,2,FALSE),"")</f>
        <v/>
      </c>
      <c r="L539" s="18" t="str">
        <f>IFERROR(VLOOKUP($B539,Invoices!$X$2:$Y$412,2,FALSE),"")</f>
        <v/>
      </c>
      <c r="M539" s="18">
        <f>IFERROR(VLOOKUP($B539,Invoices!$Z$2:$AA$412,2,FALSE),"")</f>
        <v>0.99</v>
      </c>
      <c r="N539" s="18" t="str">
        <f>IFERROR(VLOOKUP($B539,Invoices!$AB$2:$AC$412,2,FALSE),"")</f>
        <v/>
      </c>
      <c r="O539" s="18" t="str">
        <f>IFERROR(VLOOKUP($B539,Invoices!$AD$2:$AE$412,2,FALSE),"")</f>
        <v/>
      </c>
      <c r="P539" s="18" t="str">
        <f>IFERROR(VLOOKUP($B539,Invoices!$AF$2:$AG$412,2,FALSE),"")</f>
        <v/>
      </c>
      <c r="Q539" s="18" t="str">
        <f>IFERROR(VLOOKUP($B539,Invoices!$AH$2:$AI$412,2,FALSE),"")</f>
        <v/>
      </c>
      <c r="R539" s="18" t="str">
        <f>IFERROR(VLOOKUP($B539,Invoices!$AJ$2:$AK$412,2,FALSE),"")</f>
        <v/>
      </c>
      <c r="S539" s="18" t="str">
        <f>IFERROR(VLOOKUP($B539,Invoices!$AL$2:$AM$412,2,FALSE),"")</f>
        <v/>
      </c>
      <c r="T539" s="18" t="str">
        <f>IFERROR(VLOOKUP($B539,Invoices!$AN$2:$AO$412,2,FALSE),"")</f>
        <v/>
      </c>
      <c r="U539" s="18" cm="1">
        <f t="array" ref="U539">IFERROR(INDEX(F539:T539, 1, MATCH(TRUE, ISNUMBER(F539:T539), 0)), "0.0")</f>
        <v>0.99</v>
      </c>
    </row>
    <row r="540" spans="1:21" ht="13" x14ac:dyDescent="0.15">
      <c r="A540" s="14" t="s">
        <v>6572</v>
      </c>
      <c r="B540" s="6" t="s">
        <v>1566</v>
      </c>
      <c r="D540" s="6" t="s">
        <v>1042</v>
      </c>
      <c r="E540" s="6" t="s">
        <v>1043</v>
      </c>
      <c r="F540" s="18" t="str">
        <f>IFERROR(VLOOKUP(B540,Invoices!$L$2:$M$413,2,FALSE),"")</f>
        <v/>
      </c>
      <c r="G540" s="18" t="str">
        <f>IFERROR(VLOOKUP(B540,Invoices!$N$2:$O$412,2,FALSE),"")</f>
        <v/>
      </c>
      <c r="H540" s="18" t="str">
        <f>IFERROR(VLOOKUP($B540,Invoices!$P$2:$Q$412,2,FALSE),"")</f>
        <v/>
      </c>
      <c r="I540" s="18" t="str">
        <f>IFERROR(VLOOKUP($B540,Invoices!$R$2:$S$412,2,FALSE),"")</f>
        <v/>
      </c>
      <c r="J540" s="18" t="str">
        <f>IFERROR(VLOOKUP($B540,Invoices!$T$2:$U$412,2,FALSE),"")</f>
        <v/>
      </c>
      <c r="K540" s="18" t="str">
        <f>IFERROR(VLOOKUP($B540,Invoices!$V$2:$W$412,2,FALSE),"")</f>
        <v/>
      </c>
      <c r="L540" s="18" t="str">
        <f>IFERROR(VLOOKUP($B540,Invoices!$X$2:$Y$412,2,FALSE),"")</f>
        <v/>
      </c>
      <c r="M540" s="18" t="str">
        <f>IFERROR(VLOOKUP($B540,Invoices!$Z$2:$AA$412,2,FALSE),"")</f>
        <v/>
      </c>
      <c r="N540" s="18" t="str">
        <f>IFERROR(VLOOKUP($B540,Invoices!$AB$2:$AC$412,2,FALSE),"")</f>
        <v/>
      </c>
      <c r="O540" s="18" t="str">
        <f>IFERROR(VLOOKUP($B540,Invoices!$AD$2:$AE$412,2,FALSE),"")</f>
        <v/>
      </c>
      <c r="P540" s="18" t="str">
        <f>IFERROR(VLOOKUP($B540,Invoices!$AF$2:$AG$412,2,FALSE),"")</f>
        <v/>
      </c>
      <c r="Q540" s="18" t="str">
        <f>IFERROR(VLOOKUP($B540,Invoices!$AH$2:$AI$412,2,FALSE),"")</f>
        <v/>
      </c>
      <c r="R540" s="18" t="str">
        <f>IFERROR(VLOOKUP($B540,Invoices!$AJ$2:$AK$412,2,FALSE),"")</f>
        <v/>
      </c>
      <c r="S540" s="18" t="str">
        <f>IFERROR(VLOOKUP($B540,Invoices!$AL$2:$AM$412,2,FALSE),"")</f>
        <v/>
      </c>
      <c r="T540" s="18" t="str">
        <f>IFERROR(VLOOKUP($B540,Invoices!$AN$2:$AO$412,2,FALSE),"")</f>
        <v/>
      </c>
      <c r="U540" s="18" t="str" cm="1">
        <f t="array" ref="U540">IFERROR(INDEX(F540:T540, 1, MATCH(TRUE, ISNUMBER(F540:T540), 0)), "0.0")</f>
        <v>0.0</v>
      </c>
    </row>
    <row r="541" spans="1:21" ht="13" x14ac:dyDescent="0.15">
      <c r="A541" s="14" t="s">
        <v>6573</v>
      </c>
      <c r="B541" s="6" t="s">
        <v>1567</v>
      </c>
      <c r="C541" s="6" t="s">
        <v>573</v>
      </c>
      <c r="D541" s="6" t="s">
        <v>887</v>
      </c>
      <c r="E541" s="6" t="s">
        <v>574</v>
      </c>
      <c r="F541" s="18" t="str">
        <f>IFERROR(VLOOKUP(B541,Invoices!$L$2:$M$413,2,FALSE),"")</f>
        <v/>
      </c>
      <c r="G541" s="18" t="str">
        <f>IFERROR(VLOOKUP(B541,Invoices!$N$2:$O$412,2,FALSE),"")</f>
        <v/>
      </c>
      <c r="H541" s="18">
        <f>IFERROR(VLOOKUP($B541,Invoices!$P$2:$Q$412,2,FALSE),"")</f>
        <v>0.99</v>
      </c>
      <c r="I541" s="18" t="str">
        <f>IFERROR(VLOOKUP($B541,Invoices!$R$2:$S$412,2,FALSE),"")</f>
        <v/>
      </c>
      <c r="J541" s="18" t="str">
        <f>IFERROR(VLOOKUP($B541,Invoices!$T$2:$U$412,2,FALSE),"")</f>
        <v/>
      </c>
      <c r="K541" s="18" t="str">
        <f>IFERROR(VLOOKUP($B541,Invoices!$V$2:$W$412,2,FALSE),"")</f>
        <v/>
      </c>
      <c r="L541" s="18" t="str">
        <f>IFERROR(VLOOKUP($B541,Invoices!$X$2:$Y$412,2,FALSE),"")</f>
        <v/>
      </c>
      <c r="M541" s="18" t="str">
        <f>IFERROR(VLOOKUP($B541,Invoices!$Z$2:$AA$412,2,FALSE),"")</f>
        <v/>
      </c>
      <c r="N541" s="18" t="str">
        <f>IFERROR(VLOOKUP($B541,Invoices!$AB$2:$AC$412,2,FALSE),"")</f>
        <v/>
      </c>
      <c r="O541" s="18" t="str">
        <f>IFERROR(VLOOKUP($B541,Invoices!$AD$2:$AE$412,2,FALSE),"")</f>
        <v/>
      </c>
      <c r="P541" s="18" t="str">
        <f>IFERROR(VLOOKUP($B541,Invoices!$AF$2:$AG$412,2,FALSE),"")</f>
        <v/>
      </c>
      <c r="Q541" s="18" t="str">
        <f>IFERROR(VLOOKUP($B541,Invoices!$AH$2:$AI$412,2,FALSE),"")</f>
        <v/>
      </c>
      <c r="R541" s="18" t="str">
        <f>IFERROR(VLOOKUP($B541,Invoices!$AJ$2:$AK$412,2,FALSE),"")</f>
        <v/>
      </c>
      <c r="S541" s="18" t="str">
        <f>IFERROR(VLOOKUP($B541,Invoices!$AL$2:$AM$412,2,FALSE),"")</f>
        <v/>
      </c>
      <c r="T541" s="18" t="str">
        <f>IFERROR(VLOOKUP($B541,Invoices!$AN$2:$AO$412,2,FALSE),"")</f>
        <v/>
      </c>
      <c r="U541" s="18" cm="1">
        <f t="array" ref="U541">IFERROR(INDEX(F541:T541, 1, MATCH(TRUE, ISNUMBER(F541:T541), 0)), "0.0")</f>
        <v>0.99</v>
      </c>
    </row>
    <row r="542" spans="1:21" ht="13" x14ac:dyDescent="0.15">
      <c r="A542" s="14" t="s">
        <v>6574</v>
      </c>
      <c r="B542" s="6" t="s">
        <v>1568</v>
      </c>
      <c r="C542" s="6" t="s">
        <v>1569</v>
      </c>
      <c r="D542" s="6" t="s">
        <v>1570</v>
      </c>
      <c r="E542" s="6" t="s">
        <v>1571</v>
      </c>
      <c r="F542" s="18" t="str">
        <f>IFERROR(VLOOKUP(B542,Invoices!$L$2:$M$413,2,FALSE),"")</f>
        <v/>
      </c>
      <c r="G542" s="18" t="str">
        <f>IFERROR(VLOOKUP(B542,Invoices!$N$2:$O$412,2,FALSE),"")</f>
        <v/>
      </c>
      <c r="H542" s="18" t="str">
        <f>IFERROR(VLOOKUP($B542,Invoices!$P$2:$Q$412,2,FALSE),"")</f>
        <v/>
      </c>
      <c r="I542" s="18" t="str">
        <f>IFERROR(VLOOKUP($B542,Invoices!$R$2:$S$412,2,FALSE),"")</f>
        <v/>
      </c>
      <c r="J542" s="18" t="str">
        <f>IFERROR(VLOOKUP($B542,Invoices!$T$2:$U$412,2,FALSE),"")</f>
        <v/>
      </c>
      <c r="K542" s="18" t="str">
        <f>IFERROR(VLOOKUP($B542,Invoices!$V$2:$W$412,2,FALSE),"")</f>
        <v/>
      </c>
      <c r="L542" s="18" t="str">
        <f>IFERROR(VLOOKUP($B542,Invoices!$X$2:$Y$412,2,FALSE),"")</f>
        <v/>
      </c>
      <c r="M542" s="18" t="str">
        <f>IFERROR(VLOOKUP($B542,Invoices!$Z$2:$AA$412,2,FALSE),"")</f>
        <v/>
      </c>
      <c r="N542" s="18" t="str">
        <f>IFERROR(VLOOKUP($B542,Invoices!$AB$2:$AC$412,2,FALSE),"")</f>
        <v/>
      </c>
      <c r="O542" s="18" t="str">
        <f>IFERROR(VLOOKUP($B542,Invoices!$AD$2:$AE$412,2,FALSE),"")</f>
        <v/>
      </c>
      <c r="P542" s="18" t="str">
        <f>IFERROR(VLOOKUP($B542,Invoices!$AF$2:$AG$412,2,FALSE),"")</f>
        <v/>
      </c>
      <c r="Q542" s="18" t="str">
        <f>IFERROR(VLOOKUP($B542,Invoices!$AH$2:$AI$412,2,FALSE),"")</f>
        <v/>
      </c>
      <c r="R542" s="18" t="str">
        <f>IFERROR(VLOOKUP($B542,Invoices!$AJ$2:$AK$412,2,FALSE),"")</f>
        <v/>
      </c>
      <c r="S542" s="18" t="str">
        <f>IFERROR(VLOOKUP($B542,Invoices!$AL$2:$AM$412,2,FALSE),"")</f>
        <v/>
      </c>
      <c r="T542" s="18" t="str">
        <f>IFERROR(VLOOKUP($B542,Invoices!$AN$2:$AO$412,2,FALSE),"")</f>
        <v/>
      </c>
      <c r="U542" s="18" t="str" cm="1">
        <f t="array" ref="U542">IFERROR(INDEX(F542:T542, 1, MATCH(TRUE, ISNUMBER(F542:T542), 0)), "0.0")</f>
        <v>0.0</v>
      </c>
    </row>
    <row r="543" spans="1:21" ht="13" x14ac:dyDescent="0.15">
      <c r="A543" s="14" t="s">
        <v>6575</v>
      </c>
      <c r="B543" s="6" t="s">
        <v>1572</v>
      </c>
      <c r="C543" s="6" t="s">
        <v>1417</v>
      </c>
      <c r="D543" s="6" t="s">
        <v>739</v>
      </c>
      <c r="E543" s="6" t="s">
        <v>740</v>
      </c>
      <c r="F543" s="18" t="str">
        <f>IFERROR(VLOOKUP(B543,Invoices!$L$2:$M$413,2,FALSE),"")</f>
        <v/>
      </c>
      <c r="G543" s="18" t="str">
        <f>IFERROR(VLOOKUP(B543,Invoices!$N$2:$O$412,2,FALSE),"")</f>
        <v/>
      </c>
      <c r="H543" s="18" t="str">
        <f>IFERROR(VLOOKUP($B543,Invoices!$P$2:$Q$412,2,FALSE),"")</f>
        <v/>
      </c>
      <c r="I543" s="18" t="str">
        <f>IFERROR(VLOOKUP($B543,Invoices!$R$2:$S$412,2,FALSE),"")</f>
        <v/>
      </c>
      <c r="J543" s="18" t="str">
        <f>IFERROR(VLOOKUP($B543,Invoices!$T$2:$U$412,2,FALSE),"")</f>
        <v/>
      </c>
      <c r="K543" s="18" t="str">
        <f>IFERROR(VLOOKUP($B543,Invoices!$V$2:$W$412,2,FALSE),"")</f>
        <v/>
      </c>
      <c r="L543" s="18" t="str">
        <f>IFERROR(VLOOKUP($B543,Invoices!$X$2:$Y$412,2,FALSE),"")</f>
        <v/>
      </c>
      <c r="M543" s="18" t="str">
        <f>IFERROR(VLOOKUP($B543,Invoices!$Z$2:$AA$412,2,FALSE),"")</f>
        <v/>
      </c>
      <c r="N543" s="18" t="str">
        <f>IFERROR(VLOOKUP($B543,Invoices!$AB$2:$AC$412,2,FALSE),"")</f>
        <v/>
      </c>
      <c r="O543" s="18" t="str">
        <f>IFERROR(VLOOKUP($B543,Invoices!$AD$2:$AE$412,2,FALSE),"")</f>
        <v/>
      </c>
      <c r="P543" s="18" t="str">
        <f>IFERROR(VLOOKUP($B543,Invoices!$AF$2:$AG$412,2,FALSE),"")</f>
        <v/>
      </c>
      <c r="Q543" s="18" t="str">
        <f>IFERROR(VLOOKUP($B543,Invoices!$AH$2:$AI$412,2,FALSE),"")</f>
        <v/>
      </c>
      <c r="R543" s="18" t="str">
        <f>IFERROR(VLOOKUP($B543,Invoices!$AJ$2:$AK$412,2,FALSE),"")</f>
        <v/>
      </c>
      <c r="S543" s="18" t="str">
        <f>IFERROR(VLOOKUP($B543,Invoices!$AL$2:$AM$412,2,FALSE),"")</f>
        <v/>
      </c>
      <c r="T543" s="18" t="str">
        <f>IFERROR(VLOOKUP($B543,Invoices!$AN$2:$AO$412,2,FALSE),"")</f>
        <v/>
      </c>
      <c r="U543" s="18" t="str" cm="1">
        <f t="array" ref="U543">IFERROR(INDEX(F543:T543, 1, MATCH(TRUE, ISNUMBER(F543:T543), 0)), "0.0")</f>
        <v>0.0</v>
      </c>
    </row>
    <row r="544" spans="1:21" ht="13" x14ac:dyDescent="0.15">
      <c r="A544" s="14" t="s">
        <v>6576</v>
      </c>
      <c r="B544" s="6" t="s">
        <v>1573</v>
      </c>
      <c r="C544" s="6" t="s">
        <v>1310</v>
      </c>
      <c r="D544" s="6" t="s">
        <v>1453</v>
      </c>
      <c r="E544" s="6" t="s">
        <v>810</v>
      </c>
      <c r="F544" s="18" t="str">
        <f>IFERROR(VLOOKUP(B544,Invoices!$L$2:$M$413,2,FALSE),"")</f>
        <v/>
      </c>
      <c r="G544" s="18">
        <f>IFERROR(VLOOKUP(B544,Invoices!$N$2:$O$412,2,FALSE),"")</f>
        <v>0.99</v>
      </c>
      <c r="H544" s="18" t="str">
        <f>IFERROR(VLOOKUP($B544,Invoices!$P$2:$Q$412,2,FALSE),"")</f>
        <v/>
      </c>
      <c r="I544" s="18">
        <f>IFERROR(VLOOKUP($B544,Invoices!$R$2:$S$412,2,FALSE),"")</f>
        <v>0.99</v>
      </c>
      <c r="J544" s="18" t="str">
        <f>IFERROR(VLOOKUP($B544,Invoices!$T$2:$U$412,2,FALSE),"")</f>
        <v/>
      </c>
      <c r="K544" s="18" t="str">
        <f>IFERROR(VLOOKUP($B544,Invoices!$V$2:$W$412,2,FALSE),"")</f>
        <v/>
      </c>
      <c r="L544" s="18" t="str">
        <f>IFERROR(VLOOKUP($B544,Invoices!$X$2:$Y$412,2,FALSE),"")</f>
        <v/>
      </c>
      <c r="M544" s="18" t="str">
        <f>IFERROR(VLOOKUP($B544,Invoices!$Z$2:$AA$412,2,FALSE),"")</f>
        <v/>
      </c>
      <c r="N544" s="18" t="str">
        <f>IFERROR(VLOOKUP($B544,Invoices!$AB$2:$AC$412,2,FALSE),"")</f>
        <v/>
      </c>
      <c r="O544" s="18" t="str">
        <f>IFERROR(VLOOKUP($B544,Invoices!$AD$2:$AE$412,2,FALSE),"")</f>
        <v/>
      </c>
      <c r="P544" s="18" t="str">
        <f>IFERROR(VLOOKUP($B544,Invoices!$AF$2:$AG$412,2,FALSE),"")</f>
        <v/>
      </c>
      <c r="Q544" s="18" t="str">
        <f>IFERROR(VLOOKUP($B544,Invoices!$AH$2:$AI$412,2,FALSE),"")</f>
        <v/>
      </c>
      <c r="R544" s="18" t="str">
        <f>IFERROR(VLOOKUP($B544,Invoices!$AJ$2:$AK$412,2,FALSE),"")</f>
        <v/>
      </c>
      <c r="S544" s="18" t="str">
        <f>IFERROR(VLOOKUP($B544,Invoices!$AL$2:$AM$412,2,FALSE),"")</f>
        <v/>
      </c>
      <c r="T544" s="18" t="str">
        <f>IFERROR(VLOOKUP($B544,Invoices!$AN$2:$AO$412,2,FALSE),"")</f>
        <v/>
      </c>
      <c r="U544" s="18" cm="1">
        <f t="array" ref="U544">IFERROR(INDEX(F544:T544, 1, MATCH(TRUE, ISNUMBER(F544:T544), 0)), "0.0")</f>
        <v>0.99</v>
      </c>
    </row>
    <row r="545" spans="1:21" ht="13" x14ac:dyDescent="0.15">
      <c r="A545" s="14" t="s">
        <v>6577</v>
      </c>
      <c r="B545" s="6" t="s">
        <v>1573</v>
      </c>
      <c r="C545" s="6" t="s">
        <v>1308</v>
      </c>
      <c r="D545" s="6" t="s">
        <v>1574</v>
      </c>
      <c r="E545" s="6" t="s">
        <v>810</v>
      </c>
      <c r="F545" s="18" t="str">
        <f>IFERROR(VLOOKUP(B545,Invoices!$L$2:$M$413,2,FALSE),"")</f>
        <v/>
      </c>
      <c r="G545" s="18">
        <f>IFERROR(VLOOKUP(B545,Invoices!$N$2:$O$412,2,FALSE),"")</f>
        <v>0.99</v>
      </c>
      <c r="H545" s="18" t="str">
        <f>IFERROR(VLOOKUP($B545,Invoices!$P$2:$Q$412,2,FALSE),"")</f>
        <v/>
      </c>
      <c r="I545" s="18">
        <f>IFERROR(VLOOKUP($B545,Invoices!$R$2:$S$412,2,FALSE),"")</f>
        <v>0.99</v>
      </c>
      <c r="J545" s="18" t="str">
        <f>IFERROR(VLOOKUP($B545,Invoices!$T$2:$U$412,2,FALSE),"")</f>
        <v/>
      </c>
      <c r="K545" s="18" t="str">
        <f>IFERROR(VLOOKUP($B545,Invoices!$V$2:$W$412,2,FALSE),"")</f>
        <v/>
      </c>
      <c r="L545" s="18" t="str">
        <f>IFERROR(VLOOKUP($B545,Invoices!$X$2:$Y$412,2,FALSE),"")</f>
        <v/>
      </c>
      <c r="M545" s="18" t="str">
        <f>IFERROR(VLOOKUP($B545,Invoices!$Z$2:$AA$412,2,FALSE),"")</f>
        <v/>
      </c>
      <c r="N545" s="18" t="str">
        <f>IFERROR(VLOOKUP($B545,Invoices!$AB$2:$AC$412,2,FALSE),"")</f>
        <v/>
      </c>
      <c r="O545" s="18" t="str">
        <f>IFERROR(VLOOKUP($B545,Invoices!$AD$2:$AE$412,2,FALSE),"")</f>
        <v/>
      </c>
      <c r="P545" s="18" t="str">
        <f>IFERROR(VLOOKUP($B545,Invoices!$AF$2:$AG$412,2,FALSE),"")</f>
        <v/>
      </c>
      <c r="Q545" s="18" t="str">
        <f>IFERROR(VLOOKUP($B545,Invoices!$AH$2:$AI$412,2,FALSE),"")</f>
        <v/>
      </c>
      <c r="R545" s="18" t="str">
        <f>IFERROR(VLOOKUP($B545,Invoices!$AJ$2:$AK$412,2,FALSE),"")</f>
        <v/>
      </c>
      <c r="S545" s="18" t="str">
        <f>IFERROR(VLOOKUP($B545,Invoices!$AL$2:$AM$412,2,FALSE),"")</f>
        <v/>
      </c>
      <c r="T545" s="18" t="str">
        <f>IFERROR(VLOOKUP($B545,Invoices!$AN$2:$AO$412,2,FALSE),"")</f>
        <v/>
      </c>
      <c r="U545" s="18" cm="1">
        <f t="array" ref="U545">IFERROR(INDEX(F545:T545, 1, MATCH(TRUE, ISNUMBER(F545:T545), 0)), "0.0")</f>
        <v>0.99</v>
      </c>
    </row>
    <row r="546" spans="1:21" ht="13" x14ac:dyDescent="0.15">
      <c r="A546" s="14" t="s">
        <v>6578</v>
      </c>
      <c r="B546" s="6" t="s">
        <v>1575</v>
      </c>
      <c r="C546" s="6" t="s">
        <v>742</v>
      </c>
      <c r="D546" s="6" t="s">
        <v>725</v>
      </c>
      <c r="E546" s="6" t="s">
        <v>726</v>
      </c>
      <c r="F546" s="18" t="str">
        <f>IFERROR(VLOOKUP(B546,Invoices!$L$2:$M$413,2,FALSE),"")</f>
        <v/>
      </c>
      <c r="G546" s="18" t="str">
        <f>IFERROR(VLOOKUP(B546,Invoices!$N$2:$O$412,2,FALSE),"")</f>
        <v/>
      </c>
      <c r="H546" s="18" t="str">
        <f>IFERROR(VLOOKUP($B546,Invoices!$P$2:$Q$412,2,FALSE),"")</f>
        <v/>
      </c>
      <c r="I546" s="18" t="str">
        <f>IFERROR(VLOOKUP($B546,Invoices!$R$2:$S$412,2,FALSE),"")</f>
        <v/>
      </c>
      <c r="J546" s="18" t="str">
        <f>IFERROR(VLOOKUP($B546,Invoices!$T$2:$U$412,2,FALSE),"")</f>
        <v/>
      </c>
      <c r="K546" s="18" t="str">
        <f>IFERROR(VLOOKUP($B546,Invoices!$V$2:$W$412,2,FALSE),"")</f>
        <v/>
      </c>
      <c r="L546" s="18" t="str">
        <f>IFERROR(VLOOKUP($B546,Invoices!$X$2:$Y$412,2,FALSE),"")</f>
        <v/>
      </c>
      <c r="M546" s="18" t="str">
        <f>IFERROR(VLOOKUP($B546,Invoices!$Z$2:$AA$412,2,FALSE),"")</f>
        <v/>
      </c>
      <c r="N546" s="18" t="str">
        <f>IFERROR(VLOOKUP($B546,Invoices!$AB$2:$AC$412,2,FALSE),"")</f>
        <v/>
      </c>
      <c r="O546" s="18">
        <f>IFERROR(VLOOKUP($B546,Invoices!$AD$2:$AE$412,2,FALSE),"")</f>
        <v>0.99</v>
      </c>
      <c r="P546" s="18" t="str">
        <f>IFERROR(VLOOKUP($B546,Invoices!$AF$2:$AG$412,2,FALSE),"")</f>
        <v/>
      </c>
      <c r="Q546" s="18" t="str">
        <f>IFERROR(VLOOKUP($B546,Invoices!$AH$2:$AI$412,2,FALSE),"")</f>
        <v/>
      </c>
      <c r="R546" s="18" t="str">
        <f>IFERROR(VLOOKUP($B546,Invoices!$AJ$2:$AK$412,2,FALSE),"")</f>
        <v/>
      </c>
      <c r="S546" s="18" t="str">
        <f>IFERROR(VLOOKUP($B546,Invoices!$AL$2:$AM$412,2,FALSE),"")</f>
        <v/>
      </c>
      <c r="T546" s="18" t="str">
        <f>IFERROR(VLOOKUP($B546,Invoices!$AN$2:$AO$412,2,FALSE),"")</f>
        <v/>
      </c>
      <c r="U546" s="18" cm="1">
        <f t="array" ref="U546">IFERROR(INDEX(F546:T546, 1, MATCH(TRUE, ISNUMBER(F546:T546), 0)), "0.0")</f>
        <v>0.99</v>
      </c>
    </row>
    <row r="547" spans="1:21" ht="13" x14ac:dyDescent="0.15">
      <c r="A547" s="14" t="s">
        <v>6579</v>
      </c>
      <c r="B547" s="6" t="s">
        <v>1576</v>
      </c>
      <c r="D547" s="6" t="s">
        <v>746</v>
      </c>
      <c r="E547" s="6" t="s">
        <v>742</v>
      </c>
      <c r="F547" s="18" t="str">
        <f>IFERROR(VLOOKUP(B547,Invoices!$L$2:$M$413,2,FALSE),"")</f>
        <v/>
      </c>
      <c r="G547" s="18" t="str">
        <f>IFERROR(VLOOKUP(B547,Invoices!$N$2:$O$412,2,FALSE),"")</f>
        <v/>
      </c>
      <c r="H547" s="18" t="str">
        <f>IFERROR(VLOOKUP($B547,Invoices!$P$2:$Q$412,2,FALSE),"")</f>
        <v/>
      </c>
      <c r="I547" s="18" t="str">
        <f>IFERROR(VLOOKUP($B547,Invoices!$R$2:$S$412,2,FALSE),"")</f>
        <v/>
      </c>
      <c r="J547" s="18" t="str">
        <f>IFERROR(VLOOKUP($B547,Invoices!$T$2:$U$412,2,FALSE),"")</f>
        <v/>
      </c>
      <c r="K547" s="18" t="str">
        <f>IFERROR(VLOOKUP($B547,Invoices!$V$2:$W$412,2,FALSE),"")</f>
        <v/>
      </c>
      <c r="L547" s="18" t="str">
        <f>IFERROR(VLOOKUP($B547,Invoices!$X$2:$Y$412,2,FALSE),"")</f>
        <v/>
      </c>
      <c r="M547" s="18" t="str">
        <f>IFERROR(VLOOKUP($B547,Invoices!$Z$2:$AA$412,2,FALSE),"")</f>
        <v/>
      </c>
      <c r="N547" s="18" t="str">
        <f>IFERROR(VLOOKUP($B547,Invoices!$AB$2:$AC$412,2,FALSE),"")</f>
        <v/>
      </c>
      <c r="O547" s="18" t="str">
        <f>IFERROR(VLOOKUP($B547,Invoices!$AD$2:$AE$412,2,FALSE),"")</f>
        <v/>
      </c>
      <c r="P547" s="18" t="str">
        <f>IFERROR(VLOOKUP($B547,Invoices!$AF$2:$AG$412,2,FALSE),"")</f>
        <v/>
      </c>
      <c r="Q547" s="18" t="str">
        <f>IFERROR(VLOOKUP($B547,Invoices!$AH$2:$AI$412,2,FALSE),"")</f>
        <v/>
      </c>
      <c r="R547" s="18" t="str">
        <f>IFERROR(VLOOKUP($B547,Invoices!$AJ$2:$AK$412,2,FALSE),"")</f>
        <v/>
      </c>
      <c r="S547" s="18" t="str">
        <f>IFERROR(VLOOKUP($B547,Invoices!$AL$2:$AM$412,2,FALSE),"")</f>
        <v/>
      </c>
      <c r="T547" s="18" t="str">
        <f>IFERROR(VLOOKUP($B547,Invoices!$AN$2:$AO$412,2,FALSE),"")</f>
        <v/>
      </c>
      <c r="U547" s="18" t="str" cm="1">
        <f t="array" ref="U547">IFERROR(INDEX(F547:T547, 1, MATCH(TRUE, ISNUMBER(F547:T547), 0)), "0.0")</f>
        <v>0.0</v>
      </c>
    </row>
    <row r="548" spans="1:21" ht="13" x14ac:dyDescent="0.15">
      <c r="A548" s="14" t="s">
        <v>6580</v>
      </c>
      <c r="B548" s="6" t="s">
        <v>1577</v>
      </c>
      <c r="C548" s="6" t="s">
        <v>1578</v>
      </c>
      <c r="D548" s="6" t="s">
        <v>842</v>
      </c>
      <c r="E548" s="6" t="s">
        <v>574</v>
      </c>
      <c r="F548" s="18" t="str">
        <f>IFERROR(VLOOKUP(B548,Invoices!$L$2:$M$413,2,FALSE),"")</f>
        <v/>
      </c>
      <c r="G548" s="18" t="str">
        <f>IFERROR(VLOOKUP(B548,Invoices!$N$2:$O$412,2,FALSE),"")</f>
        <v/>
      </c>
      <c r="H548" s="18" t="str">
        <f>IFERROR(VLOOKUP($B548,Invoices!$P$2:$Q$412,2,FALSE),"")</f>
        <v/>
      </c>
      <c r="I548" s="18">
        <f>IFERROR(VLOOKUP($B548,Invoices!$R$2:$S$412,2,FALSE),"")</f>
        <v>0.99</v>
      </c>
      <c r="J548" s="18" t="str">
        <f>IFERROR(VLOOKUP($B548,Invoices!$T$2:$U$412,2,FALSE),"")</f>
        <v/>
      </c>
      <c r="K548" s="18" t="str">
        <f>IFERROR(VLOOKUP($B548,Invoices!$V$2:$W$412,2,FALSE),"")</f>
        <v/>
      </c>
      <c r="L548" s="18" t="str">
        <f>IFERROR(VLOOKUP($B548,Invoices!$X$2:$Y$412,2,FALSE),"")</f>
        <v/>
      </c>
      <c r="M548" s="18" t="str">
        <f>IFERROR(VLOOKUP($B548,Invoices!$Z$2:$AA$412,2,FALSE),"")</f>
        <v/>
      </c>
      <c r="N548" s="18" t="str">
        <f>IFERROR(VLOOKUP($B548,Invoices!$AB$2:$AC$412,2,FALSE),"")</f>
        <v/>
      </c>
      <c r="O548" s="18" t="str">
        <f>IFERROR(VLOOKUP($B548,Invoices!$AD$2:$AE$412,2,FALSE),"")</f>
        <v/>
      </c>
      <c r="P548" s="18" t="str">
        <f>IFERROR(VLOOKUP($B548,Invoices!$AF$2:$AG$412,2,FALSE),"")</f>
        <v/>
      </c>
      <c r="Q548" s="18" t="str">
        <f>IFERROR(VLOOKUP($B548,Invoices!$AH$2:$AI$412,2,FALSE),"")</f>
        <v/>
      </c>
      <c r="R548" s="18" t="str">
        <f>IFERROR(VLOOKUP($B548,Invoices!$AJ$2:$AK$412,2,FALSE),"")</f>
        <v/>
      </c>
      <c r="S548" s="18" t="str">
        <f>IFERROR(VLOOKUP($B548,Invoices!$AL$2:$AM$412,2,FALSE),"")</f>
        <v/>
      </c>
      <c r="T548" s="18" t="str">
        <f>IFERROR(VLOOKUP($B548,Invoices!$AN$2:$AO$412,2,FALSE),"")</f>
        <v/>
      </c>
      <c r="U548" s="18" cm="1">
        <f t="array" ref="U548">IFERROR(INDEX(F548:T548, 1, MATCH(TRUE, ISNUMBER(F548:T548), 0)), "0.0")</f>
        <v>0.99</v>
      </c>
    </row>
    <row r="549" spans="1:21" ht="13" x14ac:dyDescent="0.15">
      <c r="A549" s="14" t="s">
        <v>6581</v>
      </c>
      <c r="B549" s="6" t="s">
        <v>1579</v>
      </c>
      <c r="C549" s="6" t="s">
        <v>1580</v>
      </c>
      <c r="D549" s="6" t="s">
        <v>1581</v>
      </c>
      <c r="E549" s="6" t="s">
        <v>1227</v>
      </c>
      <c r="F549" s="18" t="str">
        <f>IFERROR(VLOOKUP(B549,Invoices!$L$2:$M$413,2,FALSE),"")</f>
        <v/>
      </c>
      <c r="G549" s="18" t="str">
        <f>IFERROR(VLOOKUP(B549,Invoices!$N$2:$O$412,2,FALSE),"")</f>
        <v/>
      </c>
      <c r="H549" s="18" t="str">
        <f>IFERROR(VLOOKUP($B549,Invoices!$P$2:$Q$412,2,FALSE),"")</f>
        <v/>
      </c>
      <c r="I549" s="18" t="str">
        <f>IFERROR(VLOOKUP($B549,Invoices!$R$2:$S$412,2,FALSE),"")</f>
        <v/>
      </c>
      <c r="J549" s="18">
        <f>IFERROR(VLOOKUP($B549,Invoices!$T$2:$U$412,2,FALSE),"")</f>
        <v>0.99</v>
      </c>
      <c r="K549" s="18" t="str">
        <f>IFERROR(VLOOKUP($B549,Invoices!$V$2:$W$412,2,FALSE),"")</f>
        <v/>
      </c>
      <c r="L549" s="18" t="str">
        <f>IFERROR(VLOOKUP($B549,Invoices!$X$2:$Y$412,2,FALSE),"")</f>
        <v/>
      </c>
      <c r="M549" s="18" t="str">
        <f>IFERROR(VLOOKUP($B549,Invoices!$Z$2:$AA$412,2,FALSE),"")</f>
        <v/>
      </c>
      <c r="N549" s="18" t="str">
        <f>IFERROR(VLOOKUP($B549,Invoices!$AB$2:$AC$412,2,FALSE),"")</f>
        <v/>
      </c>
      <c r="O549" s="18" t="str">
        <f>IFERROR(VLOOKUP($B549,Invoices!$AD$2:$AE$412,2,FALSE),"")</f>
        <v/>
      </c>
      <c r="P549" s="18" t="str">
        <f>IFERROR(VLOOKUP($B549,Invoices!$AF$2:$AG$412,2,FALSE),"")</f>
        <v/>
      </c>
      <c r="Q549" s="18" t="str">
        <f>IFERROR(VLOOKUP($B549,Invoices!$AH$2:$AI$412,2,FALSE),"")</f>
        <v/>
      </c>
      <c r="R549" s="18" t="str">
        <f>IFERROR(VLOOKUP($B549,Invoices!$AJ$2:$AK$412,2,FALSE),"")</f>
        <v/>
      </c>
      <c r="S549" s="18" t="str">
        <f>IFERROR(VLOOKUP($B549,Invoices!$AL$2:$AM$412,2,FALSE),"")</f>
        <v/>
      </c>
      <c r="T549" s="18" t="str">
        <f>IFERROR(VLOOKUP($B549,Invoices!$AN$2:$AO$412,2,FALSE),"")</f>
        <v/>
      </c>
      <c r="U549" s="18" cm="1">
        <f t="array" ref="U549">IFERROR(INDEX(F549:T549, 1, MATCH(TRUE, ISNUMBER(F549:T549), 0)), "0.0")</f>
        <v>0.99</v>
      </c>
    </row>
    <row r="550" spans="1:21" ht="13" x14ac:dyDescent="0.15">
      <c r="A550" s="14" t="s">
        <v>6582</v>
      </c>
      <c r="B550" s="6" t="s">
        <v>1579</v>
      </c>
      <c r="C550" s="6" t="s">
        <v>1582</v>
      </c>
      <c r="D550" s="6" t="s">
        <v>1583</v>
      </c>
      <c r="E550" s="6" t="s">
        <v>1584</v>
      </c>
      <c r="F550" s="18" t="str">
        <f>IFERROR(VLOOKUP(B550,Invoices!$L$2:$M$413,2,FALSE),"")</f>
        <v/>
      </c>
      <c r="G550" s="18" t="str">
        <f>IFERROR(VLOOKUP(B550,Invoices!$N$2:$O$412,2,FALSE),"")</f>
        <v/>
      </c>
      <c r="H550" s="18" t="str">
        <f>IFERROR(VLOOKUP($B550,Invoices!$P$2:$Q$412,2,FALSE),"")</f>
        <v/>
      </c>
      <c r="I550" s="18" t="str">
        <f>IFERROR(VLOOKUP($B550,Invoices!$R$2:$S$412,2,FALSE),"")</f>
        <v/>
      </c>
      <c r="J550" s="18">
        <f>IFERROR(VLOOKUP($B550,Invoices!$T$2:$U$412,2,FALSE),"")</f>
        <v>0.99</v>
      </c>
      <c r="K550" s="18" t="str">
        <f>IFERROR(VLOOKUP($B550,Invoices!$V$2:$W$412,2,FALSE),"")</f>
        <v/>
      </c>
      <c r="L550" s="18" t="str">
        <f>IFERROR(VLOOKUP($B550,Invoices!$X$2:$Y$412,2,FALSE),"")</f>
        <v/>
      </c>
      <c r="M550" s="18" t="str">
        <f>IFERROR(VLOOKUP($B550,Invoices!$Z$2:$AA$412,2,FALSE),"")</f>
        <v/>
      </c>
      <c r="N550" s="18" t="str">
        <f>IFERROR(VLOOKUP($B550,Invoices!$AB$2:$AC$412,2,FALSE),"")</f>
        <v/>
      </c>
      <c r="O550" s="18" t="str">
        <f>IFERROR(VLOOKUP($B550,Invoices!$AD$2:$AE$412,2,FALSE),"")</f>
        <v/>
      </c>
      <c r="P550" s="18" t="str">
        <f>IFERROR(VLOOKUP($B550,Invoices!$AF$2:$AG$412,2,FALSE),"")</f>
        <v/>
      </c>
      <c r="Q550" s="18" t="str">
        <f>IFERROR(VLOOKUP($B550,Invoices!$AH$2:$AI$412,2,FALSE),"")</f>
        <v/>
      </c>
      <c r="R550" s="18" t="str">
        <f>IFERROR(VLOOKUP($B550,Invoices!$AJ$2:$AK$412,2,FALSE),"")</f>
        <v/>
      </c>
      <c r="S550" s="18" t="str">
        <f>IFERROR(VLOOKUP($B550,Invoices!$AL$2:$AM$412,2,FALSE),"")</f>
        <v/>
      </c>
      <c r="T550" s="18" t="str">
        <f>IFERROR(VLOOKUP($B550,Invoices!$AN$2:$AO$412,2,FALSE),"")</f>
        <v/>
      </c>
      <c r="U550" s="18" cm="1">
        <f t="array" ref="U550">IFERROR(INDEX(F550:T550, 1, MATCH(TRUE, ISNUMBER(F550:T550), 0)), "0.0")</f>
        <v>0.99</v>
      </c>
    </row>
    <row r="551" spans="1:21" ht="13" x14ac:dyDescent="0.15">
      <c r="A551" s="14" t="s">
        <v>6583</v>
      </c>
      <c r="B551" s="6" t="s">
        <v>1585</v>
      </c>
      <c r="C551" s="6" t="s">
        <v>1586</v>
      </c>
      <c r="D551" s="6" t="s">
        <v>700</v>
      </c>
      <c r="E551" s="6" t="s">
        <v>701</v>
      </c>
      <c r="F551" s="18" t="str">
        <f>IFERROR(VLOOKUP(B551,Invoices!$L$2:$M$413,2,FALSE),"")</f>
        <v/>
      </c>
      <c r="G551" s="18" t="str">
        <f>IFERROR(VLOOKUP(B551,Invoices!$N$2:$O$412,2,FALSE),"")</f>
        <v/>
      </c>
      <c r="H551" s="18">
        <f>IFERROR(VLOOKUP($B551,Invoices!$P$2:$Q$412,2,FALSE),"")</f>
        <v>0.99</v>
      </c>
      <c r="I551" s="18" t="str">
        <f>IFERROR(VLOOKUP($B551,Invoices!$R$2:$S$412,2,FALSE),"")</f>
        <v/>
      </c>
      <c r="J551" s="18" t="str">
        <f>IFERROR(VLOOKUP($B551,Invoices!$T$2:$U$412,2,FALSE),"")</f>
        <v/>
      </c>
      <c r="K551" s="18" t="str">
        <f>IFERROR(VLOOKUP($B551,Invoices!$V$2:$W$412,2,FALSE),"")</f>
        <v/>
      </c>
      <c r="L551" s="18" t="str">
        <f>IFERROR(VLOOKUP($B551,Invoices!$X$2:$Y$412,2,FALSE),"")</f>
        <v/>
      </c>
      <c r="M551" s="18" t="str">
        <f>IFERROR(VLOOKUP($B551,Invoices!$Z$2:$AA$412,2,FALSE),"")</f>
        <v/>
      </c>
      <c r="N551" s="18" t="str">
        <f>IFERROR(VLOOKUP($B551,Invoices!$AB$2:$AC$412,2,FALSE),"")</f>
        <v/>
      </c>
      <c r="O551" s="18" t="str">
        <f>IFERROR(VLOOKUP($B551,Invoices!$AD$2:$AE$412,2,FALSE),"")</f>
        <v/>
      </c>
      <c r="P551" s="18" t="str">
        <f>IFERROR(VLOOKUP($B551,Invoices!$AF$2:$AG$412,2,FALSE),"")</f>
        <v/>
      </c>
      <c r="Q551" s="18" t="str">
        <f>IFERROR(VLOOKUP($B551,Invoices!$AH$2:$AI$412,2,FALSE),"")</f>
        <v/>
      </c>
      <c r="R551" s="18" t="str">
        <f>IFERROR(VLOOKUP($B551,Invoices!$AJ$2:$AK$412,2,FALSE),"")</f>
        <v/>
      </c>
      <c r="S551" s="18" t="str">
        <f>IFERROR(VLOOKUP($B551,Invoices!$AL$2:$AM$412,2,FALSE),"")</f>
        <v/>
      </c>
      <c r="T551" s="18" t="str">
        <f>IFERROR(VLOOKUP($B551,Invoices!$AN$2:$AO$412,2,FALSE),"")</f>
        <v/>
      </c>
      <c r="U551" s="18" cm="1">
        <f t="array" ref="U551">IFERROR(INDEX(F551:T551, 1, MATCH(TRUE, ISNUMBER(F551:T551), 0)), "0.0")</f>
        <v>0.99</v>
      </c>
    </row>
    <row r="552" spans="1:21" ht="13" x14ac:dyDescent="0.15">
      <c r="A552" s="14" t="s">
        <v>6584</v>
      </c>
      <c r="B552" s="6" t="s">
        <v>1587</v>
      </c>
      <c r="D552" s="6" t="s">
        <v>1025</v>
      </c>
      <c r="E552" s="6" t="s">
        <v>863</v>
      </c>
      <c r="F552" s="18" t="str">
        <f>IFERROR(VLOOKUP(B552,Invoices!$L$2:$M$413,2,FALSE),"")</f>
        <v/>
      </c>
      <c r="G552" s="18" t="str">
        <f>IFERROR(VLOOKUP(B552,Invoices!$N$2:$O$412,2,FALSE),"")</f>
        <v/>
      </c>
      <c r="H552" s="18" t="str">
        <f>IFERROR(VLOOKUP($B552,Invoices!$P$2:$Q$412,2,FALSE),"")</f>
        <v/>
      </c>
      <c r="I552" s="18" t="str">
        <f>IFERROR(VLOOKUP($B552,Invoices!$R$2:$S$412,2,FALSE),"")</f>
        <v/>
      </c>
      <c r="J552" s="18" t="str">
        <f>IFERROR(VLOOKUP($B552,Invoices!$T$2:$U$412,2,FALSE),"")</f>
        <v/>
      </c>
      <c r="K552" s="18">
        <f>IFERROR(VLOOKUP($B552,Invoices!$V$2:$W$412,2,FALSE),"")</f>
        <v>0.99</v>
      </c>
      <c r="L552" s="18" t="str">
        <f>IFERROR(VLOOKUP($B552,Invoices!$X$2:$Y$412,2,FALSE),"")</f>
        <v/>
      </c>
      <c r="M552" s="18" t="str">
        <f>IFERROR(VLOOKUP($B552,Invoices!$Z$2:$AA$412,2,FALSE),"")</f>
        <v/>
      </c>
      <c r="N552" s="18" t="str">
        <f>IFERROR(VLOOKUP($B552,Invoices!$AB$2:$AC$412,2,FALSE),"")</f>
        <v/>
      </c>
      <c r="O552" s="18" t="str">
        <f>IFERROR(VLOOKUP($B552,Invoices!$AD$2:$AE$412,2,FALSE),"")</f>
        <v/>
      </c>
      <c r="P552" s="18" t="str">
        <f>IFERROR(VLOOKUP($B552,Invoices!$AF$2:$AG$412,2,FALSE),"")</f>
        <v/>
      </c>
      <c r="Q552" s="18" t="str">
        <f>IFERROR(VLOOKUP($B552,Invoices!$AH$2:$AI$412,2,FALSE),"")</f>
        <v/>
      </c>
      <c r="R552" s="18" t="str">
        <f>IFERROR(VLOOKUP($B552,Invoices!$AJ$2:$AK$412,2,FALSE),"")</f>
        <v/>
      </c>
      <c r="S552" s="18" t="str">
        <f>IFERROR(VLOOKUP($B552,Invoices!$AL$2:$AM$412,2,FALSE),"")</f>
        <v/>
      </c>
      <c r="T552" s="18" t="str">
        <f>IFERROR(VLOOKUP($B552,Invoices!$AN$2:$AO$412,2,FALSE),"")</f>
        <v/>
      </c>
      <c r="U552" s="18" cm="1">
        <f t="array" ref="U552">IFERROR(INDEX(F552:T552, 1, MATCH(TRUE, ISNUMBER(F552:T552), 0)), "0.0")</f>
        <v>0.99</v>
      </c>
    </row>
    <row r="553" spans="1:21" ht="13" x14ac:dyDescent="0.15">
      <c r="A553" s="14" t="s">
        <v>6585</v>
      </c>
      <c r="B553" s="6" t="s">
        <v>1588</v>
      </c>
      <c r="C553" s="6" t="s">
        <v>1316</v>
      </c>
      <c r="D553" s="6" t="s">
        <v>1317</v>
      </c>
      <c r="E553" s="6" t="s">
        <v>1318</v>
      </c>
      <c r="F553" s="18">
        <f>IFERROR(VLOOKUP(B553,Invoices!$L$2:$M$413,2,FALSE),"")</f>
        <v>0.99</v>
      </c>
      <c r="G553" s="18" t="str">
        <f>IFERROR(VLOOKUP(B553,Invoices!$N$2:$O$412,2,FALSE),"")</f>
        <v/>
      </c>
      <c r="H553" s="18" t="str">
        <f>IFERROR(VLOOKUP($B553,Invoices!$P$2:$Q$412,2,FALSE),"")</f>
        <v/>
      </c>
      <c r="I553" s="18" t="str">
        <f>IFERROR(VLOOKUP($B553,Invoices!$R$2:$S$412,2,FALSE),"")</f>
        <v/>
      </c>
      <c r="J553" s="18" t="str">
        <f>IFERROR(VLOOKUP($B553,Invoices!$T$2:$U$412,2,FALSE),"")</f>
        <v/>
      </c>
      <c r="K553" s="18" t="str">
        <f>IFERROR(VLOOKUP($B553,Invoices!$V$2:$W$412,2,FALSE),"")</f>
        <v/>
      </c>
      <c r="L553" s="18" t="str">
        <f>IFERROR(VLOOKUP($B553,Invoices!$X$2:$Y$412,2,FALSE),"")</f>
        <v/>
      </c>
      <c r="M553" s="18" t="str">
        <f>IFERROR(VLOOKUP($B553,Invoices!$Z$2:$AA$412,2,FALSE),"")</f>
        <v/>
      </c>
      <c r="N553" s="18" t="str">
        <f>IFERROR(VLOOKUP($B553,Invoices!$AB$2:$AC$412,2,FALSE),"")</f>
        <v/>
      </c>
      <c r="O553" s="18" t="str">
        <f>IFERROR(VLOOKUP($B553,Invoices!$AD$2:$AE$412,2,FALSE),"")</f>
        <v/>
      </c>
      <c r="P553" s="18" t="str">
        <f>IFERROR(VLOOKUP($B553,Invoices!$AF$2:$AG$412,2,FALSE),"")</f>
        <v/>
      </c>
      <c r="Q553" s="18" t="str">
        <f>IFERROR(VLOOKUP($B553,Invoices!$AH$2:$AI$412,2,FALSE),"")</f>
        <v/>
      </c>
      <c r="R553" s="18" t="str">
        <f>IFERROR(VLOOKUP($B553,Invoices!$AJ$2:$AK$412,2,FALSE),"")</f>
        <v/>
      </c>
      <c r="S553" s="18" t="str">
        <f>IFERROR(VLOOKUP($B553,Invoices!$AL$2:$AM$412,2,FALSE),"")</f>
        <v/>
      </c>
      <c r="T553" s="18" t="str">
        <f>IFERROR(VLOOKUP($B553,Invoices!$AN$2:$AO$412,2,FALSE),"")</f>
        <v/>
      </c>
      <c r="U553" s="18" cm="1">
        <f t="array" ref="U553">IFERROR(INDEX(F553:T553, 1, MATCH(TRUE, ISNUMBER(F553:T553), 0)), "0.0")</f>
        <v>0.99</v>
      </c>
    </row>
    <row r="554" spans="1:21" ht="13" x14ac:dyDescent="0.15">
      <c r="A554" s="14" t="s">
        <v>6586</v>
      </c>
      <c r="B554" s="6" t="s">
        <v>1589</v>
      </c>
      <c r="D554" s="6" t="s">
        <v>1042</v>
      </c>
      <c r="E554" s="6" t="s">
        <v>1043</v>
      </c>
      <c r="F554" s="18" t="str">
        <f>IFERROR(VLOOKUP(B554,Invoices!$L$2:$M$413,2,FALSE),"")</f>
        <v/>
      </c>
      <c r="G554" s="18" t="str">
        <f>IFERROR(VLOOKUP(B554,Invoices!$N$2:$O$412,2,FALSE),"")</f>
        <v/>
      </c>
      <c r="H554" s="18" t="str">
        <f>IFERROR(VLOOKUP($B554,Invoices!$P$2:$Q$412,2,FALSE),"")</f>
        <v/>
      </c>
      <c r="I554" s="18" t="str">
        <f>IFERROR(VLOOKUP($B554,Invoices!$R$2:$S$412,2,FALSE),"")</f>
        <v/>
      </c>
      <c r="J554" s="18" t="str">
        <f>IFERROR(VLOOKUP($B554,Invoices!$T$2:$U$412,2,FALSE),"")</f>
        <v/>
      </c>
      <c r="K554" s="18">
        <f>IFERROR(VLOOKUP($B554,Invoices!$V$2:$W$412,2,FALSE),"")</f>
        <v>0.99</v>
      </c>
      <c r="L554" s="18" t="str">
        <f>IFERROR(VLOOKUP($B554,Invoices!$X$2:$Y$412,2,FALSE),"")</f>
        <v/>
      </c>
      <c r="M554" s="18" t="str">
        <f>IFERROR(VLOOKUP($B554,Invoices!$Z$2:$AA$412,2,FALSE),"")</f>
        <v/>
      </c>
      <c r="N554" s="18" t="str">
        <f>IFERROR(VLOOKUP($B554,Invoices!$AB$2:$AC$412,2,FALSE),"")</f>
        <v/>
      </c>
      <c r="O554" s="18" t="str">
        <f>IFERROR(VLOOKUP($B554,Invoices!$AD$2:$AE$412,2,FALSE),"")</f>
        <v/>
      </c>
      <c r="P554" s="18" t="str">
        <f>IFERROR(VLOOKUP($B554,Invoices!$AF$2:$AG$412,2,FALSE),"")</f>
        <v/>
      </c>
      <c r="Q554" s="18" t="str">
        <f>IFERROR(VLOOKUP($B554,Invoices!$AH$2:$AI$412,2,FALSE),"")</f>
        <v/>
      </c>
      <c r="R554" s="18" t="str">
        <f>IFERROR(VLOOKUP($B554,Invoices!$AJ$2:$AK$412,2,FALSE),"")</f>
        <v/>
      </c>
      <c r="S554" s="18" t="str">
        <f>IFERROR(VLOOKUP($B554,Invoices!$AL$2:$AM$412,2,FALSE),"")</f>
        <v/>
      </c>
      <c r="T554" s="18" t="str">
        <f>IFERROR(VLOOKUP($B554,Invoices!$AN$2:$AO$412,2,FALSE),"")</f>
        <v/>
      </c>
      <c r="U554" s="18" cm="1">
        <f t="array" ref="U554">IFERROR(INDEX(F554:T554, 1, MATCH(TRUE, ISNUMBER(F554:T554), 0)), "0.0")</f>
        <v>0.99</v>
      </c>
    </row>
    <row r="555" spans="1:21" ht="13" x14ac:dyDescent="0.15">
      <c r="A555" s="14" t="s">
        <v>6587</v>
      </c>
      <c r="B555" s="6" t="s">
        <v>1590</v>
      </c>
      <c r="D555" s="6" t="s">
        <v>883</v>
      </c>
      <c r="E555" s="6" t="s">
        <v>884</v>
      </c>
      <c r="F555" s="18" t="str">
        <f>IFERROR(VLOOKUP(B555,Invoices!$L$2:$M$413,2,FALSE),"")</f>
        <v/>
      </c>
      <c r="G555" s="18" t="str">
        <f>IFERROR(VLOOKUP(B555,Invoices!$N$2:$O$412,2,FALSE),"")</f>
        <v/>
      </c>
      <c r="H555" s="18" t="str">
        <f>IFERROR(VLOOKUP($B555,Invoices!$P$2:$Q$412,2,FALSE),"")</f>
        <v/>
      </c>
      <c r="I555" s="18" t="str">
        <f>IFERROR(VLOOKUP($B555,Invoices!$R$2:$S$412,2,FALSE),"")</f>
        <v/>
      </c>
      <c r="J555" s="18" t="str">
        <f>IFERROR(VLOOKUP($B555,Invoices!$T$2:$U$412,2,FALSE),"")</f>
        <v/>
      </c>
      <c r="K555" s="18">
        <f>IFERROR(VLOOKUP($B555,Invoices!$V$2:$W$412,2,FALSE),"")</f>
        <v>0.99</v>
      </c>
      <c r="L555" s="18" t="str">
        <f>IFERROR(VLOOKUP($B555,Invoices!$X$2:$Y$412,2,FALSE),"")</f>
        <v/>
      </c>
      <c r="M555" s="18" t="str">
        <f>IFERROR(VLOOKUP($B555,Invoices!$Z$2:$AA$412,2,FALSE),"")</f>
        <v/>
      </c>
      <c r="N555" s="18" t="str">
        <f>IFERROR(VLOOKUP($B555,Invoices!$AB$2:$AC$412,2,FALSE),"")</f>
        <v/>
      </c>
      <c r="O555" s="18" t="str">
        <f>IFERROR(VLOOKUP($B555,Invoices!$AD$2:$AE$412,2,FALSE),"")</f>
        <v/>
      </c>
      <c r="P555" s="18" t="str">
        <f>IFERROR(VLOOKUP($B555,Invoices!$AF$2:$AG$412,2,FALSE),"")</f>
        <v/>
      </c>
      <c r="Q555" s="18" t="str">
        <f>IFERROR(VLOOKUP($B555,Invoices!$AH$2:$AI$412,2,FALSE),"")</f>
        <v/>
      </c>
      <c r="R555" s="18" t="str">
        <f>IFERROR(VLOOKUP($B555,Invoices!$AJ$2:$AK$412,2,FALSE),"")</f>
        <v/>
      </c>
      <c r="S555" s="18" t="str">
        <f>IFERROR(VLOOKUP($B555,Invoices!$AL$2:$AM$412,2,FALSE),"")</f>
        <v/>
      </c>
      <c r="T555" s="18" t="str">
        <f>IFERROR(VLOOKUP($B555,Invoices!$AN$2:$AO$412,2,FALSE),"")</f>
        <v/>
      </c>
      <c r="U555" s="18" cm="1">
        <f t="array" ref="U555">IFERROR(INDEX(F555:T555, 1, MATCH(TRUE, ISNUMBER(F555:T555), 0)), "0.0")</f>
        <v>0.99</v>
      </c>
    </row>
    <row r="556" spans="1:21" ht="13" x14ac:dyDescent="0.15">
      <c r="A556" s="14" t="s">
        <v>6588</v>
      </c>
      <c r="B556" s="6" t="s">
        <v>1591</v>
      </c>
      <c r="D556" s="6" t="s">
        <v>1042</v>
      </c>
      <c r="E556" s="6" t="s">
        <v>1043</v>
      </c>
      <c r="F556" s="18" t="str">
        <f>IFERROR(VLOOKUP(B556,Invoices!$L$2:$M$413,2,FALSE),"")</f>
        <v/>
      </c>
      <c r="G556" s="18">
        <f>IFERROR(VLOOKUP(B556,Invoices!$N$2:$O$412,2,FALSE),"")</f>
        <v>0.99</v>
      </c>
      <c r="H556" s="18" t="str">
        <f>IFERROR(VLOOKUP($B556,Invoices!$P$2:$Q$412,2,FALSE),"")</f>
        <v/>
      </c>
      <c r="I556" s="18" t="str">
        <f>IFERROR(VLOOKUP($B556,Invoices!$R$2:$S$412,2,FALSE),"")</f>
        <v/>
      </c>
      <c r="J556" s="18" t="str">
        <f>IFERROR(VLOOKUP($B556,Invoices!$T$2:$U$412,2,FALSE),"")</f>
        <v/>
      </c>
      <c r="K556" s="18" t="str">
        <f>IFERROR(VLOOKUP($B556,Invoices!$V$2:$W$412,2,FALSE),"")</f>
        <v/>
      </c>
      <c r="L556" s="18" t="str">
        <f>IFERROR(VLOOKUP($B556,Invoices!$X$2:$Y$412,2,FALSE),"")</f>
        <v/>
      </c>
      <c r="M556" s="18" t="str">
        <f>IFERROR(VLOOKUP($B556,Invoices!$Z$2:$AA$412,2,FALSE),"")</f>
        <v/>
      </c>
      <c r="N556" s="18" t="str">
        <f>IFERROR(VLOOKUP($B556,Invoices!$AB$2:$AC$412,2,FALSE),"")</f>
        <v/>
      </c>
      <c r="O556" s="18" t="str">
        <f>IFERROR(VLOOKUP($B556,Invoices!$AD$2:$AE$412,2,FALSE),"")</f>
        <v/>
      </c>
      <c r="P556" s="18" t="str">
        <f>IFERROR(VLOOKUP($B556,Invoices!$AF$2:$AG$412,2,FALSE),"")</f>
        <v/>
      </c>
      <c r="Q556" s="18" t="str">
        <f>IFERROR(VLOOKUP($B556,Invoices!$AH$2:$AI$412,2,FALSE),"")</f>
        <v/>
      </c>
      <c r="R556" s="18" t="str">
        <f>IFERROR(VLOOKUP($B556,Invoices!$AJ$2:$AK$412,2,FALSE),"")</f>
        <v/>
      </c>
      <c r="S556" s="18" t="str">
        <f>IFERROR(VLOOKUP($B556,Invoices!$AL$2:$AM$412,2,FALSE),"")</f>
        <v/>
      </c>
      <c r="T556" s="18" t="str">
        <f>IFERROR(VLOOKUP($B556,Invoices!$AN$2:$AO$412,2,FALSE),"")</f>
        <v/>
      </c>
      <c r="U556" s="18" cm="1">
        <f t="array" ref="U556">IFERROR(INDEX(F556:T556, 1, MATCH(TRUE, ISNUMBER(F556:T556), 0)), "0.0")</f>
        <v>0.99</v>
      </c>
    </row>
    <row r="557" spans="1:21" ht="13" x14ac:dyDescent="0.15">
      <c r="A557" s="14" t="s">
        <v>6589</v>
      </c>
      <c r="B557" s="6" t="s">
        <v>1388</v>
      </c>
      <c r="C557" s="6" t="s">
        <v>1592</v>
      </c>
      <c r="D557" s="6" t="s">
        <v>1388</v>
      </c>
      <c r="E557" s="6" t="s">
        <v>1389</v>
      </c>
      <c r="F557" s="18">
        <f>IFERROR(VLOOKUP(B557,Invoices!$L$2:$M$413,2,FALSE),"")</f>
        <v>0.99</v>
      </c>
      <c r="G557" s="18" t="str">
        <f>IFERROR(VLOOKUP(B557,Invoices!$N$2:$O$412,2,FALSE),"")</f>
        <v/>
      </c>
      <c r="H557" s="18" t="str">
        <f>IFERROR(VLOOKUP($B557,Invoices!$P$2:$Q$412,2,FALSE),"")</f>
        <v/>
      </c>
      <c r="I557" s="18" t="str">
        <f>IFERROR(VLOOKUP($B557,Invoices!$R$2:$S$412,2,FALSE),"")</f>
        <v/>
      </c>
      <c r="J557" s="18" t="str">
        <f>IFERROR(VLOOKUP($B557,Invoices!$T$2:$U$412,2,FALSE),"")</f>
        <v/>
      </c>
      <c r="K557" s="18" t="str">
        <f>IFERROR(VLOOKUP($B557,Invoices!$V$2:$W$412,2,FALSE),"")</f>
        <v/>
      </c>
      <c r="L557" s="18" t="str">
        <f>IFERROR(VLOOKUP($B557,Invoices!$X$2:$Y$412,2,FALSE),"")</f>
        <v/>
      </c>
      <c r="M557" s="18" t="str">
        <f>IFERROR(VLOOKUP($B557,Invoices!$Z$2:$AA$412,2,FALSE),"")</f>
        <v/>
      </c>
      <c r="N557" s="18" t="str">
        <f>IFERROR(VLOOKUP($B557,Invoices!$AB$2:$AC$412,2,FALSE),"")</f>
        <v/>
      </c>
      <c r="O557" s="18" t="str">
        <f>IFERROR(VLOOKUP($B557,Invoices!$AD$2:$AE$412,2,FALSE),"")</f>
        <v/>
      </c>
      <c r="P557" s="18" t="str">
        <f>IFERROR(VLOOKUP($B557,Invoices!$AF$2:$AG$412,2,FALSE),"")</f>
        <v/>
      </c>
      <c r="Q557" s="18">
        <f>IFERROR(VLOOKUP($B557,Invoices!$AH$2:$AI$412,2,FALSE),"")</f>
        <v>0.99</v>
      </c>
      <c r="R557" s="18" t="str">
        <f>IFERROR(VLOOKUP($B557,Invoices!$AJ$2:$AK$412,2,FALSE),"")</f>
        <v/>
      </c>
      <c r="S557" s="18" t="str">
        <f>IFERROR(VLOOKUP($B557,Invoices!$AL$2:$AM$412,2,FALSE),"")</f>
        <v/>
      </c>
      <c r="T557" s="18" t="str">
        <f>IFERROR(VLOOKUP($B557,Invoices!$AN$2:$AO$412,2,FALSE),"")</f>
        <v/>
      </c>
      <c r="U557" s="18" cm="1">
        <f t="array" ref="U557">IFERROR(INDEX(F557:T557, 1, MATCH(TRUE, ISNUMBER(F557:T557), 0)), "0.0")</f>
        <v>0.99</v>
      </c>
    </row>
    <row r="558" spans="1:21" ht="13" x14ac:dyDescent="0.15">
      <c r="A558" s="14" t="s">
        <v>6590</v>
      </c>
      <c r="B558" s="6" t="s">
        <v>1593</v>
      </c>
      <c r="C558" s="6" t="s">
        <v>564</v>
      </c>
      <c r="D558" s="6" t="s">
        <v>565</v>
      </c>
      <c r="E558" s="6" t="s">
        <v>566</v>
      </c>
      <c r="F558" s="18" t="str">
        <f>IFERROR(VLOOKUP(B558,Invoices!$L$2:$M$413,2,FALSE),"")</f>
        <v/>
      </c>
      <c r="G558" s="18">
        <f>IFERROR(VLOOKUP(B558,Invoices!$N$2:$O$412,2,FALSE),"")</f>
        <v>0.99</v>
      </c>
      <c r="H558" s="18" t="str">
        <f>IFERROR(VLOOKUP($B558,Invoices!$P$2:$Q$412,2,FALSE),"")</f>
        <v/>
      </c>
      <c r="I558" s="18" t="str">
        <f>IFERROR(VLOOKUP($B558,Invoices!$R$2:$S$412,2,FALSE),"")</f>
        <v/>
      </c>
      <c r="J558" s="18" t="str">
        <f>IFERROR(VLOOKUP($B558,Invoices!$T$2:$U$412,2,FALSE),"")</f>
        <v/>
      </c>
      <c r="K558" s="18" t="str">
        <f>IFERROR(VLOOKUP($B558,Invoices!$V$2:$W$412,2,FALSE),"")</f>
        <v/>
      </c>
      <c r="L558" s="18" t="str">
        <f>IFERROR(VLOOKUP($B558,Invoices!$X$2:$Y$412,2,FALSE),"")</f>
        <v/>
      </c>
      <c r="M558" s="18" t="str">
        <f>IFERROR(VLOOKUP($B558,Invoices!$Z$2:$AA$412,2,FALSE),"")</f>
        <v/>
      </c>
      <c r="N558" s="18">
        <f>IFERROR(VLOOKUP($B558,Invoices!$AB$2:$AC$412,2,FALSE),"")</f>
        <v>0.99</v>
      </c>
      <c r="O558" s="18" t="str">
        <f>IFERROR(VLOOKUP($B558,Invoices!$AD$2:$AE$412,2,FALSE),"")</f>
        <v/>
      </c>
      <c r="P558" s="18" t="str">
        <f>IFERROR(VLOOKUP($B558,Invoices!$AF$2:$AG$412,2,FALSE),"")</f>
        <v/>
      </c>
      <c r="Q558" s="18" t="str">
        <f>IFERROR(VLOOKUP($B558,Invoices!$AH$2:$AI$412,2,FALSE),"")</f>
        <v/>
      </c>
      <c r="R558" s="18" t="str">
        <f>IFERROR(VLOOKUP($B558,Invoices!$AJ$2:$AK$412,2,FALSE),"")</f>
        <v/>
      </c>
      <c r="S558" s="18" t="str">
        <f>IFERROR(VLOOKUP($B558,Invoices!$AL$2:$AM$412,2,FALSE),"")</f>
        <v/>
      </c>
      <c r="T558" s="18" t="str">
        <f>IFERROR(VLOOKUP($B558,Invoices!$AN$2:$AO$412,2,FALSE),"")</f>
        <v/>
      </c>
      <c r="U558" s="18" cm="1">
        <f t="array" ref="U558">IFERROR(INDEX(F558:T558, 1, MATCH(TRUE, ISNUMBER(F558:T558), 0)), "0.0")</f>
        <v>0.99</v>
      </c>
    </row>
    <row r="559" spans="1:21" ht="13" x14ac:dyDescent="0.15">
      <c r="A559" s="14" t="s">
        <v>6591</v>
      </c>
      <c r="B559" s="6" t="s">
        <v>1594</v>
      </c>
      <c r="C559" s="6" t="s">
        <v>1595</v>
      </c>
      <c r="D559" s="6" t="s">
        <v>1497</v>
      </c>
      <c r="E559" s="6" t="s">
        <v>1498</v>
      </c>
      <c r="F559" s="18" t="str">
        <f>IFERROR(VLOOKUP(B559,Invoices!$L$2:$M$413,2,FALSE),"")</f>
        <v/>
      </c>
      <c r="G559" s="18" t="str">
        <f>IFERROR(VLOOKUP(B559,Invoices!$N$2:$O$412,2,FALSE),"")</f>
        <v/>
      </c>
      <c r="H559" s="18" t="str">
        <f>IFERROR(VLOOKUP($B559,Invoices!$P$2:$Q$412,2,FALSE),"")</f>
        <v/>
      </c>
      <c r="I559" s="18" t="str">
        <f>IFERROR(VLOOKUP($B559,Invoices!$R$2:$S$412,2,FALSE),"")</f>
        <v/>
      </c>
      <c r="J559" s="18" t="str">
        <f>IFERROR(VLOOKUP($B559,Invoices!$T$2:$U$412,2,FALSE),"")</f>
        <v/>
      </c>
      <c r="K559" s="18" t="str">
        <f>IFERROR(VLOOKUP($B559,Invoices!$V$2:$W$412,2,FALSE),"")</f>
        <v/>
      </c>
      <c r="L559" s="18" t="str">
        <f>IFERROR(VLOOKUP($B559,Invoices!$X$2:$Y$412,2,FALSE),"")</f>
        <v/>
      </c>
      <c r="M559" s="18" t="str">
        <f>IFERROR(VLOOKUP($B559,Invoices!$Z$2:$AA$412,2,FALSE),"")</f>
        <v/>
      </c>
      <c r="N559" s="18" t="str">
        <f>IFERROR(VLOOKUP($B559,Invoices!$AB$2:$AC$412,2,FALSE),"")</f>
        <v/>
      </c>
      <c r="O559" s="18" t="str">
        <f>IFERROR(VLOOKUP($B559,Invoices!$AD$2:$AE$412,2,FALSE),"")</f>
        <v/>
      </c>
      <c r="P559" s="18" t="str">
        <f>IFERROR(VLOOKUP($B559,Invoices!$AF$2:$AG$412,2,FALSE),"")</f>
        <v/>
      </c>
      <c r="Q559" s="18" t="str">
        <f>IFERROR(VLOOKUP($B559,Invoices!$AH$2:$AI$412,2,FALSE),"")</f>
        <v/>
      </c>
      <c r="R559" s="18" t="str">
        <f>IFERROR(VLOOKUP($B559,Invoices!$AJ$2:$AK$412,2,FALSE),"")</f>
        <v/>
      </c>
      <c r="S559" s="18" t="str">
        <f>IFERROR(VLOOKUP($B559,Invoices!$AL$2:$AM$412,2,FALSE),"")</f>
        <v/>
      </c>
      <c r="T559" s="18" t="str">
        <f>IFERROR(VLOOKUP($B559,Invoices!$AN$2:$AO$412,2,FALSE),"")</f>
        <v/>
      </c>
      <c r="U559" s="18" t="str" cm="1">
        <f t="array" ref="U559">IFERROR(INDEX(F559:T559, 1, MATCH(TRUE, ISNUMBER(F559:T559), 0)), "0.0")</f>
        <v>0.0</v>
      </c>
    </row>
    <row r="560" spans="1:21" ht="13" x14ac:dyDescent="0.15">
      <c r="A560" s="14" t="s">
        <v>6592</v>
      </c>
      <c r="B560" s="6" t="s">
        <v>1596</v>
      </c>
      <c r="C560" s="6" t="s">
        <v>1356</v>
      </c>
      <c r="D560" s="6" t="s">
        <v>1357</v>
      </c>
      <c r="E560" s="6" t="s">
        <v>681</v>
      </c>
      <c r="F560" s="18" t="str">
        <f>IFERROR(VLOOKUP(B560,Invoices!$L$2:$M$413,2,FALSE),"")</f>
        <v/>
      </c>
      <c r="G560" s="18" t="str">
        <f>IFERROR(VLOOKUP(B560,Invoices!$N$2:$O$412,2,FALSE),"")</f>
        <v/>
      </c>
      <c r="H560" s="18" t="str">
        <f>IFERROR(VLOOKUP($B560,Invoices!$P$2:$Q$412,2,FALSE),"")</f>
        <v/>
      </c>
      <c r="I560" s="18">
        <f>IFERROR(VLOOKUP($B560,Invoices!$R$2:$S$412,2,FALSE),"")</f>
        <v>0.99</v>
      </c>
      <c r="J560" s="18" t="str">
        <f>IFERROR(VLOOKUP($B560,Invoices!$T$2:$U$412,2,FALSE),"")</f>
        <v/>
      </c>
      <c r="K560" s="18" t="str">
        <f>IFERROR(VLOOKUP($B560,Invoices!$V$2:$W$412,2,FALSE),"")</f>
        <v/>
      </c>
      <c r="L560" s="18" t="str">
        <f>IFERROR(VLOOKUP($B560,Invoices!$X$2:$Y$412,2,FALSE),"")</f>
        <v/>
      </c>
      <c r="M560" s="18" t="str">
        <f>IFERROR(VLOOKUP($B560,Invoices!$Z$2:$AA$412,2,FALSE),"")</f>
        <v/>
      </c>
      <c r="N560" s="18" t="str">
        <f>IFERROR(VLOOKUP($B560,Invoices!$AB$2:$AC$412,2,FALSE),"")</f>
        <v/>
      </c>
      <c r="O560" s="18" t="str">
        <f>IFERROR(VLOOKUP($B560,Invoices!$AD$2:$AE$412,2,FALSE),"")</f>
        <v/>
      </c>
      <c r="P560" s="18" t="str">
        <f>IFERROR(VLOOKUP($B560,Invoices!$AF$2:$AG$412,2,FALSE),"")</f>
        <v/>
      </c>
      <c r="Q560" s="18" t="str">
        <f>IFERROR(VLOOKUP($B560,Invoices!$AH$2:$AI$412,2,FALSE),"")</f>
        <v/>
      </c>
      <c r="R560" s="18" t="str">
        <f>IFERROR(VLOOKUP($B560,Invoices!$AJ$2:$AK$412,2,FALSE),"")</f>
        <v/>
      </c>
      <c r="S560" s="18" t="str">
        <f>IFERROR(VLOOKUP($B560,Invoices!$AL$2:$AM$412,2,FALSE),"")</f>
        <v/>
      </c>
      <c r="T560" s="18" t="str">
        <f>IFERROR(VLOOKUP($B560,Invoices!$AN$2:$AO$412,2,FALSE),"")</f>
        <v/>
      </c>
      <c r="U560" s="18" cm="1">
        <f t="array" ref="U560">IFERROR(INDEX(F560:T560, 1, MATCH(TRUE, ISNUMBER(F560:T560), 0)), "0.0")</f>
        <v>0.99</v>
      </c>
    </row>
    <row r="561" spans="1:21" ht="13" x14ac:dyDescent="0.15">
      <c r="A561" s="14" t="s">
        <v>6593</v>
      </c>
      <c r="B561" s="6" t="s">
        <v>1597</v>
      </c>
      <c r="C561" s="6" t="s">
        <v>1326</v>
      </c>
      <c r="D561" s="6" t="s">
        <v>1136</v>
      </c>
      <c r="E561" s="6" t="s">
        <v>681</v>
      </c>
      <c r="F561" s="18" t="str">
        <f>IFERROR(VLOOKUP(B561,Invoices!$L$2:$M$413,2,FALSE),"")</f>
        <v/>
      </c>
      <c r="G561" s="18" t="str">
        <f>IFERROR(VLOOKUP(B561,Invoices!$N$2:$O$412,2,FALSE),"")</f>
        <v/>
      </c>
      <c r="H561" s="18" t="str">
        <f>IFERROR(VLOOKUP($B561,Invoices!$P$2:$Q$412,2,FALSE),"")</f>
        <v/>
      </c>
      <c r="I561" s="18" t="str">
        <f>IFERROR(VLOOKUP($B561,Invoices!$R$2:$S$412,2,FALSE),"")</f>
        <v/>
      </c>
      <c r="J561" s="18" t="str">
        <f>IFERROR(VLOOKUP($B561,Invoices!$T$2:$U$412,2,FALSE),"")</f>
        <v/>
      </c>
      <c r="K561" s="18" t="str">
        <f>IFERROR(VLOOKUP($B561,Invoices!$V$2:$W$412,2,FALSE),"")</f>
        <v/>
      </c>
      <c r="L561" s="18" t="str">
        <f>IFERROR(VLOOKUP($B561,Invoices!$X$2:$Y$412,2,FALSE),"")</f>
        <v/>
      </c>
      <c r="M561" s="18" t="str">
        <f>IFERROR(VLOOKUP($B561,Invoices!$Z$2:$AA$412,2,FALSE),"")</f>
        <v/>
      </c>
      <c r="N561" s="18" t="str">
        <f>IFERROR(VLOOKUP($B561,Invoices!$AB$2:$AC$412,2,FALSE),"")</f>
        <v/>
      </c>
      <c r="O561" s="18" t="str">
        <f>IFERROR(VLOOKUP($B561,Invoices!$AD$2:$AE$412,2,FALSE),"")</f>
        <v/>
      </c>
      <c r="P561" s="18" t="str">
        <f>IFERROR(VLOOKUP($B561,Invoices!$AF$2:$AG$412,2,FALSE),"")</f>
        <v/>
      </c>
      <c r="Q561" s="18" t="str">
        <f>IFERROR(VLOOKUP($B561,Invoices!$AH$2:$AI$412,2,FALSE),"")</f>
        <v/>
      </c>
      <c r="R561" s="18" t="str">
        <f>IFERROR(VLOOKUP($B561,Invoices!$AJ$2:$AK$412,2,FALSE),"")</f>
        <v/>
      </c>
      <c r="S561" s="18" t="str">
        <f>IFERROR(VLOOKUP($B561,Invoices!$AL$2:$AM$412,2,FALSE),"")</f>
        <v/>
      </c>
      <c r="T561" s="18" t="str">
        <f>IFERROR(VLOOKUP($B561,Invoices!$AN$2:$AO$412,2,FALSE),"")</f>
        <v/>
      </c>
      <c r="U561" s="18" t="str" cm="1">
        <f t="array" ref="U561">IFERROR(INDEX(F561:T561, 1, MATCH(TRUE, ISNUMBER(F561:T561), 0)), "0.0")</f>
        <v>0.0</v>
      </c>
    </row>
    <row r="562" spans="1:21" ht="13" x14ac:dyDescent="0.15">
      <c r="A562" s="14" t="s">
        <v>6594</v>
      </c>
      <c r="B562" s="6" t="s">
        <v>1598</v>
      </c>
      <c r="C562" s="6" t="s">
        <v>573</v>
      </c>
      <c r="D562" s="6" t="s">
        <v>842</v>
      </c>
      <c r="E562" s="6" t="s">
        <v>574</v>
      </c>
      <c r="F562" s="18" t="str">
        <f>IFERROR(VLOOKUP(B562,Invoices!$L$2:$M$413,2,FALSE),"")</f>
        <v/>
      </c>
      <c r="G562" s="18" t="str">
        <f>IFERROR(VLOOKUP(B562,Invoices!$N$2:$O$412,2,FALSE),"")</f>
        <v/>
      </c>
      <c r="H562" s="18" t="str">
        <f>IFERROR(VLOOKUP($B562,Invoices!$P$2:$Q$412,2,FALSE),"")</f>
        <v/>
      </c>
      <c r="I562" s="18" t="str">
        <f>IFERROR(VLOOKUP($B562,Invoices!$R$2:$S$412,2,FALSE),"")</f>
        <v/>
      </c>
      <c r="J562" s="18" t="str">
        <f>IFERROR(VLOOKUP($B562,Invoices!$T$2:$U$412,2,FALSE),"")</f>
        <v/>
      </c>
      <c r="K562" s="18" t="str">
        <f>IFERROR(VLOOKUP($B562,Invoices!$V$2:$W$412,2,FALSE),"")</f>
        <v/>
      </c>
      <c r="L562" s="18" t="str">
        <f>IFERROR(VLOOKUP($B562,Invoices!$X$2:$Y$412,2,FALSE),"")</f>
        <v/>
      </c>
      <c r="M562" s="18" t="str">
        <f>IFERROR(VLOOKUP($B562,Invoices!$Z$2:$AA$412,2,FALSE),"")</f>
        <v/>
      </c>
      <c r="N562" s="18" t="str">
        <f>IFERROR(VLOOKUP($B562,Invoices!$AB$2:$AC$412,2,FALSE),"")</f>
        <v/>
      </c>
      <c r="O562" s="18" t="str">
        <f>IFERROR(VLOOKUP($B562,Invoices!$AD$2:$AE$412,2,FALSE),"")</f>
        <v/>
      </c>
      <c r="P562" s="18" t="str">
        <f>IFERROR(VLOOKUP($B562,Invoices!$AF$2:$AG$412,2,FALSE),"")</f>
        <v/>
      </c>
      <c r="Q562" s="18" t="str">
        <f>IFERROR(VLOOKUP($B562,Invoices!$AH$2:$AI$412,2,FALSE),"")</f>
        <v/>
      </c>
      <c r="R562" s="18" t="str">
        <f>IFERROR(VLOOKUP($B562,Invoices!$AJ$2:$AK$412,2,FALSE),"")</f>
        <v/>
      </c>
      <c r="S562" s="18" t="str">
        <f>IFERROR(VLOOKUP($B562,Invoices!$AL$2:$AM$412,2,FALSE),"")</f>
        <v/>
      </c>
      <c r="T562" s="18" t="str">
        <f>IFERROR(VLOOKUP($B562,Invoices!$AN$2:$AO$412,2,FALSE),"")</f>
        <v/>
      </c>
      <c r="U562" s="18" t="str" cm="1">
        <f t="array" ref="U562">IFERROR(INDEX(F562:T562, 1, MATCH(TRUE, ISNUMBER(F562:T562), 0)), "0.0")</f>
        <v>0.0</v>
      </c>
    </row>
    <row r="563" spans="1:21" ht="13" x14ac:dyDescent="0.15">
      <c r="A563" s="14" t="s">
        <v>6595</v>
      </c>
      <c r="B563" s="6" t="s">
        <v>1599</v>
      </c>
      <c r="C563" s="6" t="s">
        <v>1291</v>
      </c>
      <c r="D563" s="6" t="s">
        <v>1292</v>
      </c>
      <c r="E563" s="6" t="s">
        <v>1293</v>
      </c>
      <c r="F563" s="18" t="str">
        <f>IFERROR(VLOOKUP(B563,Invoices!$L$2:$M$413,2,FALSE),"")</f>
        <v/>
      </c>
      <c r="G563" s="18" t="str">
        <f>IFERROR(VLOOKUP(B563,Invoices!$N$2:$O$412,2,FALSE),"")</f>
        <v/>
      </c>
      <c r="H563" s="18" t="str">
        <f>IFERROR(VLOOKUP($B563,Invoices!$P$2:$Q$412,2,FALSE),"")</f>
        <v/>
      </c>
      <c r="I563" s="18" t="str">
        <f>IFERROR(VLOOKUP($B563,Invoices!$R$2:$S$412,2,FALSE),"")</f>
        <v/>
      </c>
      <c r="J563" s="18" t="str">
        <f>IFERROR(VLOOKUP($B563,Invoices!$T$2:$U$412,2,FALSE),"")</f>
        <v/>
      </c>
      <c r="K563" s="18" t="str">
        <f>IFERROR(VLOOKUP($B563,Invoices!$V$2:$W$412,2,FALSE),"")</f>
        <v/>
      </c>
      <c r="L563" s="18" t="str">
        <f>IFERROR(VLOOKUP($B563,Invoices!$X$2:$Y$412,2,FALSE),"")</f>
        <v/>
      </c>
      <c r="M563" s="18" t="str">
        <f>IFERROR(VLOOKUP($B563,Invoices!$Z$2:$AA$412,2,FALSE),"")</f>
        <v/>
      </c>
      <c r="N563" s="18" t="str">
        <f>IFERROR(VLOOKUP($B563,Invoices!$AB$2:$AC$412,2,FALSE),"")</f>
        <v/>
      </c>
      <c r="O563" s="18" t="str">
        <f>IFERROR(VLOOKUP($B563,Invoices!$AD$2:$AE$412,2,FALSE),"")</f>
        <v/>
      </c>
      <c r="P563" s="18" t="str">
        <f>IFERROR(VLOOKUP($B563,Invoices!$AF$2:$AG$412,2,FALSE),"")</f>
        <v/>
      </c>
      <c r="Q563" s="18">
        <f>IFERROR(VLOOKUP($B563,Invoices!$AH$2:$AI$412,2,FALSE),"")</f>
        <v>0.99</v>
      </c>
      <c r="R563" s="18" t="str">
        <f>IFERROR(VLOOKUP($B563,Invoices!$AJ$2:$AK$412,2,FALSE),"")</f>
        <v/>
      </c>
      <c r="S563" s="18" t="str">
        <f>IFERROR(VLOOKUP($B563,Invoices!$AL$2:$AM$412,2,FALSE),"")</f>
        <v/>
      </c>
      <c r="T563" s="18" t="str">
        <f>IFERROR(VLOOKUP($B563,Invoices!$AN$2:$AO$412,2,FALSE),"")</f>
        <v/>
      </c>
      <c r="U563" s="18" cm="1">
        <f t="array" ref="U563">IFERROR(INDEX(F563:T563, 1, MATCH(TRUE, ISNUMBER(F563:T563), 0)), "0.0")</f>
        <v>0.99</v>
      </c>
    </row>
    <row r="564" spans="1:21" ht="13" x14ac:dyDescent="0.15">
      <c r="A564" s="14" t="s">
        <v>6596</v>
      </c>
      <c r="B564" s="6" t="s">
        <v>1600</v>
      </c>
      <c r="C564" s="6" t="s">
        <v>573</v>
      </c>
      <c r="D564" s="6" t="s">
        <v>620</v>
      </c>
      <c r="E564" s="6" t="s">
        <v>574</v>
      </c>
      <c r="F564" s="18">
        <f>IFERROR(VLOOKUP(B564,Invoices!$L$2:$M$413,2,FALSE),"")</f>
        <v>0.99</v>
      </c>
      <c r="G564" s="18" t="str">
        <f>IFERROR(VLOOKUP(B564,Invoices!$N$2:$O$412,2,FALSE),"")</f>
        <v/>
      </c>
      <c r="H564" s="18" t="str">
        <f>IFERROR(VLOOKUP($B564,Invoices!$P$2:$Q$412,2,FALSE),"")</f>
        <v/>
      </c>
      <c r="I564" s="18" t="str">
        <f>IFERROR(VLOOKUP($B564,Invoices!$R$2:$S$412,2,FALSE),"")</f>
        <v/>
      </c>
      <c r="J564" s="18" t="str">
        <f>IFERROR(VLOOKUP($B564,Invoices!$T$2:$U$412,2,FALSE),"")</f>
        <v/>
      </c>
      <c r="K564" s="18" t="str">
        <f>IFERROR(VLOOKUP($B564,Invoices!$V$2:$W$412,2,FALSE),"")</f>
        <v/>
      </c>
      <c r="L564" s="18" t="str">
        <f>IFERROR(VLOOKUP($B564,Invoices!$X$2:$Y$412,2,FALSE),"")</f>
        <v/>
      </c>
      <c r="M564" s="18" t="str">
        <f>IFERROR(VLOOKUP($B564,Invoices!$Z$2:$AA$412,2,FALSE),"")</f>
        <v/>
      </c>
      <c r="N564" s="18" t="str">
        <f>IFERROR(VLOOKUP($B564,Invoices!$AB$2:$AC$412,2,FALSE),"")</f>
        <v/>
      </c>
      <c r="O564" s="18" t="str">
        <f>IFERROR(VLOOKUP($B564,Invoices!$AD$2:$AE$412,2,FALSE),"")</f>
        <v/>
      </c>
      <c r="P564" s="18" t="str">
        <f>IFERROR(VLOOKUP($B564,Invoices!$AF$2:$AG$412,2,FALSE),"")</f>
        <v/>
      </c>
      <c r="Q564" s="18" t="str">
        <f>IFERROR(VLOOKUP($B564,Invoices!$AH$2:$AI$412,2,FALSE),"")</f>
        <v/>
      </c>
      <c r="R564" s="18" t="str">
        <f>IFERROR(VLOOKUP($B564,Invoices!$AJ$2:$AK$412,2,FALSE),"")</f>
        <v/>
      </c>
      <c r="S564" s="18" t="str">
        <f>IFERROR(VLOOKUP($B564,Invoices!$AL$2:$AM$412,2,FALSE),"")</f>
        <v/>
      </c>
      <c r="T564" s="18" t="str">
        <f>IFERROR(VLOOKUP($B564,Invoices!$AN$2:$AO$412,2,FALSE),"")</f>
        <v/>
      </c>
      <c r="U564" s="18" cm="1">
        <f t="array" ref="U564">IFERROR(INDEX(F564:T564, 1, MATCH(TRUE, ISNUMBER(F564:T564), 0)), "0.0")</f>
        <v>0.99</v>
      </c>
    </row>
    <row r="565" spans="1:21" ht="13" x14ac:dyDescent="0.15">
      <c r="A565" s="14" t="s">
        <v>6597</v>
      </c>
      <c r="B565" s="6" t="s">
        <v>1601</v>
      </c>
      <c r="C565" s="6" t="s">
        <v>573</v>
      </c>
      <c r="D565" s="6" t="s">
        <v>645</v>
      </c>
      <c r="E565" s="6" t="s">
        <v>574</v>
      </c>
      <c r="F565" s="18">
        <f>IFERROR(VLOOKUP(B565,Invoices!$L$2:$M$413,2,FALSE),"")</f>
        <v>0.99</v>
      </c>
      <c r="G565" s="18" t="str">
        <f>IFERROR(VLOOKUP(B565,Invoices!$N$2:$O$412,2,FALSE),"")</f>
        <v/>
      </c>
      <c r="H565" s="18" t="str">
        <f>IFERROR(VLOOKUP($B565,Invoices!$P$2:$Q$412,2,FALSE),"")</f>
        <v/>
      </c>
      <c r="I565" s="18" t="str">
        <f>IFERROR(VLOOKUP($B565,Invoices!$R$2:$S$412,2,FALSE),"")</f>
        <v/>
      </c>
      <c r="J565" s="18" t="str">
        <f>IFERROR(VLOOKUP($B565,Invoices!$T$2:$U$412,2,FALSE),"")</f>
        <v/>
      </c>
      <c r="K565" s="18" t="str">
        <f>IFERROR(VLOOKUP($B565,Invoices!$V$2:$W$412,2,FALSE),"")</f>
        <v/>
      </c>
      <c r="L565" s="18" t="str">
        <f>IFERROR(VLOOKUP($B565,Invoices!$X$2:$Y$412,2,FALSE),"")</f>
        <v/>
      </c>
      <c r="M565" s="18" t="str">
        <f>IFERROR(VLOOKUP($B565,Invoices!$Z$2:$AA$412,2,FALSE),"")</f>
        <v/>
      </c>
      <c r="N565" s="18" t="str">
        <f>IFERROR(VLOOKUP($B565,Invoices!$AB$2:$AC$412,2,FALSE),"")</f>
        <v/>
      </c>
      <c r="O565" s="18" t="str">
        <f>IFERROR(VLOOKUP($B565,Invoices!$AD$2:$AE$412,2,FALSE),"")</f>
        <v/>
      </c>
      <c r="P565" s="18" t="str">
        <f>IFERROR(VLOOKUP($B565,Invoices!$AF$2:$AG$412,2,FALSE),"")</f>
        <v/>
      </c>
      <c r="Q565" s="18" t="str">
        <f>IFERROR(VLOOKUP($B565,Invoices!$AH$2:$AI$412,2,FALSE),"")</f>
        <v/>
      </c>
      <c r="R565" s="18" t="str">
        <f>IFERROR(VLOOKUP($B565,Invoices!$AJ$2:$AK$412,2,FALSE),"")</f>
        <v/>
      </c>
      <c r="S565" s="18" t="str">
        <f>IFERROR(VLOOKUP($B565,Invoices!$AL$2:$AM$412,2,FALSE),"")</f>
        <v/>
      </c>
      <c r="T565" s="18" t="str">
        <f>IFERROR(VLOOKUP($B565,Invoices!$AN$2:$AO$412,2,FALSE),"")</f>
        <v/>
      </c>
      <c r="U565" s="18" cm="1">
        <f t="array" ref="U565">IFERROR(INDEX(F565:T565, 1, MATCH(TRUE, ISNUMBER(F565:T565), 0)), "0.0")</f>
        <v>0.99</v>
      </c>
    </row>
    <row r="566" spans="1:21" ht="13" x14ac:dyDescent="0.15">
      <c r="A566" s="14" t="s">
        <v>6598</v>
      </c>
      <c r="B566" s="6" t="s">
        <v>1602</v>
      </c>
      <c r="C566" s="6" t="s">
        <v>1603</v>
      </c>
      <c r="D566" s="6" t="s">
        <v>1245</v>
      </c>
      <c r="E566" s="6" t="s">
        <v>1182</v>
      </c>
      <c r="F566" s="18" t="str">
        <f>IFERROR(VLOOKUP(B566,Invoices!$L$2:$M$413,2,FALSE),"")</f>
        <v/>
      </c>
      <c r="G566" s="18">
        <f>IFERROR(VLOOKUP(B566,Invoices!$N$2:$O$412,2,FALSE),"")</f>
        <v>0.99</v>
      </c>
      <c r="H566" s="18" t="str">
        <f>IFERROR(VLOOKUP($B566,Invoices!$P$2:$Q$412,2,FALSE),"")</f>
        <v/>
      </c>
      <c r="I566" s="18" t="str">
        <f>IFERROR(VLOOKUP($B566,Invoices!$R$2:$S$412,2,FALSE),"")</f>
        <v/>
      </c>
      <c r="J566" s="18">
        <f>IFERROR(VLOOKUP($B566,Invoices!$T$2:$U$412,2,FALSE),"")</f>
        <v>0.99</v>
      </c>
      <c r="K566" s="18" t="str">
        <f>IFERROR(VLOOKUP($B566,Invoices!$V$2:$W$412,2,FALSE),"")</f>
        <v/>
      </c>
      <c r="L566" s="18" t="str">
        <f>IFERROR(VLOOKUP($B566,Invoices!$X$2:$Y$412,2,FALSE),"")</f>
        <v/>
      </c>
      <c r="M566" s="18" t="str">
        <f>IFERROR(VLOOKUP($B566,Invoices!$Z$2:$AA$412,2,FALSE),"")</f>
        <v/>
      </c>
      <c r="N566" s="18" t="str">
        <f>IFERROR(VLOOKUP($B566,Invoices!$AB$2:$AC$412,2,FALSE),"")</f>
        <v/>
      </c>
      <c r="O566" s="18" t="str">
        <f>IFERROR(VLOOKUP($B566,Invoices!$AD$2:$AE$412,2,FALSE),"")</f>
        <v/>
      </c>
      <c r="P566" s="18" t="str">
        <f>IFERROR(VLOOKUP($B566,Invoices!$AF$2:$AG$412,2,FALSE),"")</f>
        <v/>
      </c>
      <c r="Q566" s="18" t="str">
        <f>IFERROR(VLOOKUP($B566,Invoices!$AH$2:$AI$412,2,FALSE),"")</f>
        <v/>
      </c>
      <c r="R566" s="18" t="str">
        <f>IFERROR(VLOOKUP($B566,Invoices!$AJ$2:$AK$412,2,FALSE),"")</f>
        <v/>
      </c>
      <c r="S566" s="18" t="str">
        <f>IFERROR(VLOOKUP($B566,Invoices!$AL$2:$AM$412,2,FALSE),"")</f>
        <v/>
      </c>
      <c r="T566" s="18" t="str">
        <f>IFERROR(VLOOKUP($B566,Invoices!$AN$2:$AO$412,2,FALSE),"")</f>
        <v/>
      </c>
      <c r="U566" s="18" cm="1">
        <f t="array" ref="U566">IFERROR(INDEX(F566:T566, 1, MATCH(TRUE, ISNUMBER(F566:T566), 0)), "0.0")</f>
        <v>0.99</v>
      </c>
    </row>
    <row r="567" spans="1:21" ht="13" x14ac:dyDescent="0.15">
      <c r="A567" s="14" t="s">
        <v>6599</v>
      </c>
      <c r="B567" s="6" t="s">
        <v>1604</v>
      </c>
      <c r="C567" s="6" t="s">
        <v>707</v>
      </c>
      <c r="D567" s="6" t="s">
        <v>1089</v>
      </c>
      <c r="E567" s="6" t="s">
        <v>707</v>
      </c>
      <c r="F567" s="18" t="str">
        <f>IFERROR(VLOOKUP(B567,Invoices!$L$2:$M$413,2,FALSE),"")</f>
        <v/>
      </c>
      <c r="G567" s="18" t="str">
        <f>IFERROR(VLOOKUP(B567,Invoices!$N$2:$O$412,2,FALSE),"")</f>
        <v/>
      </c>
      <c r="H567" s="18" t="str">
        <f>IFERROR(VLOOKUP($B567,Invoices!$P$2:$Q$412,2,FALSE),"")</f>
        <v/>
      </c>
      <c r="I567" s="18" t="str">
        <f>IFERROR(VLOOKUP($B567,Invoices!$R$2:$S$412,2,FALSE),"")</f>
        <v/>
      </c>
      <c r="J567" s="18" t="str">
        <f>IFERROR(VLOOKUP($B567,Invoices!$T$2:$U$412,2,FALSE),"")</f>
        <v/>
      </c>
      <c r="K567" s="18" t="str">
        <f>IFERROR(VLOOKUP($B567,Invoices!$V$2:$W$412,2,FALSE),"")</f>
        <v/>
      </c>
      <c r="L567" s="18" t="str">
        <f>IFERROR(VLOOKUP($B567,Invoices!$X$2:$Y$412,2,FALSE),"")</f>
        <v/>
      </c>
      <c r="M567" s="18" t="str">
        <f>IFERROR(VLOOKUP($B567,Invoices!$Z$2:$AA$412,2,FALSE),"")</f>
        <v/>
      </c>
      <c r="N567" s="18" t="str">
        <f>IFERROR(VLOOKUP($B567,Invoices!$AB$2:$AC$412,2,FALSE),"")</f>
        <v/>
      </c>
      <c r="O567" s="18" t="str">
        <f>IFERROR(VLOOKUP($B567,Invoices!$AD$2:$AE$412,2,FALSE),"")</f>
        <v/>
      </c>
      <c r="P567" s="18" t="str">
        <f>IFERROR(VLOOKUP($B567,Invoices!$AF$2:$AG$412,2,FALSE),"")</f>
        <v/>
      </c>
      <c r="Q567" s="18" t="str">
        <f>IFERROR(VLOOKUP($B567,Invoices!$AH$2:$AI$412,2,FALSE),"")</f>
        <v/>
      </c>
      <c r="R567" s="18" t="str">
        <f>IFERROR(VLOOKUP($B567,Invoices!$AJ$2:$AK$412,2,FALSE),"")</f>
        <v/>
      </c>
      <c r="S567" s="18" t="str">
        <f>IFERROR(VLOOKUP($B567,Invoices!$AL$2:$AM$412,2,FALSE),"")</f>
        <v/>
      </c>
      <c r="T567" s="18" t="str">
        <f>IFERROR(VLOOKUP($B567,Invoices!$AN$2:$AO$412,2,FALSE),"")</f>
        <v/>
      </c>
      <c r="U567" s="18" t="str" cm="1">
        <f t="array" ref="U567">IFERROR(INDEX(F567:T567, 1, MATCH(TRUE, ISNUMBER(F567:T567), 0)), "0.0")</f>
        <v>0.0</v>
      </c>
    </row>
    <row r="568" spans="1:21" ht="13" x14ac:dyDescent="0.15">
      <c r="A568" s="14" t="s">
        <v>6600</v>
      </c>
      <c r="B568" s="6" t="s">
        <v>1605</v>
      </c>
      <c r="C568" s="6" t="s">
        <v>1404</v>
      </c>
      <c r="D568" s="6" t="s">
        <v>1405</v>
      </c>
      <c r="E568" s="6" t="s">
        <v>1404</v>
      </c>
      <c r="F568" s="18" t="str">
        <f>IFERROR(VLOOKUP(B568,Invoices!$L$2:$M$413,2,FALSE),"")</f>
        <v/>
      </c>
      <c r="G568" s="18" t="str">
        <f>IFERROR(VLOOKUP(B568,Invoices!$N$2:$O$412,2,FALSE),"")</f>
        <v/>
      </c>
      <c r="H568" s="18" t="str">
        <f>IFERROR(VLOOKUP($B568,Invoices!$P$2:$Q$412,2,FALSE),"")</f>
        <v/>
      </c>
      <c r="I568" s="18" t="str">
        <f>IFERROR(VLOOKUP($B568,Invoices!$R$2:$S$412,2,FALSE),"")</f>
        <v/>
      </c>
      <c r="J568" s="18" t="str">
        <f>IFERROR(VLOOKUP($B568,Invoices!$T$2:$U$412,2,FALSE),"")</f>
        <v/>
      </c>
      <c r="K568" s="18" t="str">
        <f>IFERROR(VLOOKUP($B568,Invoices!$V$2:$W$412,2,FALSE),"")</f>
        <v/>
      </c>
      <c r="L568" s="18" t="str">
        <f>IFERROR(VLOOKUP($B568,Invoices!$X$2:$Y$412,2,FALSE),"")</f>
        <v/>
      </c>
      <c r="M568" s="18" t="str">
        <f>IFERROR(VLOOKUP($B568,Invoices!$Z$2:$AA$412,2,FALSE),"")</f>
        <v/>
      </c>
      <c r="N568" s="18" t="str">
        <f>IFERROR(VLOOKUP($B568,Invoices!$AB$2:$AC$412,2,FALSE),"")</f>
        <v/>
      </c>
      <c r="O568" s="18" t="str">
        <f>IFERROR(VLOOKUP($B568,Invoices!$AD$2:$AE$412,2,FALSE),"")</f>
        <v/>
      </c>
      <c r="P568" s="18" t="str">
        <f>IFERROR(VLOOKUP($B568,Invoices!$AF$2:$AG$412,2,FALSE),"")</f>
        <v/>
      </c>
      <c r="Q568" s="18" t="str">
        <f>IFERROR(VLOOKUP($B568,Invoices!$AH$2:$AI$412,2,FALSE),"")</f>
        <v/>
      </c>
      <c r="R568" s="18" t="str">
        <f>IFERROR(VLOOKUP($B568,Invoices!$AJ$2:$AK$412,2,FALSE),"")</f>
        <v/>
      </c>
      <c r="S568" s="18" t="str">
        <f>IFERROR(VLOOKUP($B568,Invoices!$AL$2:$AM$412,2,FALSE),"")</f>
        <v/>
      </c>
      <c r="T568" s="18" t="str">
        <f>IFERROR(VLOOKUP($B568,Invoices!$AN$2:$AO$412,2,FALSE),"")</f>
        <v/>
      </c>
      <c r="U568" s="18" t="str" cm="1">
        <f t="array" ref="U568">IFERROR(INDEX(F568:T568, 1, MATCH(TRUE, ISNUMBER(F568:T568), 0)), "0.0")</f>
        <v>0.0</v>
      </c>
    </row>
    <row r="569" spans="1:21" ht="13" x14ac:dyDescent="0.15">
      <c r="A569" s="14" t="s">
        <v>6601</v>
      </c>
      <c r="B569" s="6" t="s">
        <v>1606</v>
      </c>
      <c r="D569" s="6" t="s">
        <v>1391</v>
      </c>
      <c r="E569" s="6" t="s">
        <v>673</v>
      </c>
      <c r="F569" s="18" t="str">
        <f>IFERROR(VLOOKUP(B569,Invoices!$L$2:$M$413,2,FALSE),"")</f>
        <v/>
      </c>
      <c r="G569" s="18" t="str">
        <f>IFERROR(VLOOKUP(B569,Invoices!$N$2:$O$412,2,FALSE),"")</f>
        <v/>
      </c>
      <c r="H569" s="18" t="str">
        <f>IFERROR(VLOOKUP($B569,Invoices!$P$2:$Q$412,2,FALSE),"")</f>
        <v/>
      </c>
      <c r="I569" s="18" t="str">
        <f>IFERROR(VLOOKUP($B569,Invoices!$R$2:$S$412,2,FALSE),"")</f>
        <v/>
      </c>
      <c r="J569" s="18" t="str">
        <f>IFERROR(VLOOKUP($B569,Invoices!$T$2:$U$412,2,FALSE),"")</f>
        <v/>
      </c>
      <c r="K569" s="18" t="str">
        <f>IFERROR(VLOOKUP($B569,Invoices!$V$2:$W$412,2,FALSE),"")</f>
        <v/>
      </c>
      <c r="L569" s="18" t="str">
        <f>IFERROR(VLOOKUP($B569,Invoices!$X$2:$Y$412,2,FALSE),"")</f>
        <v/>
      </c>
      <c r="M569" s="18" t="str">
        <f>IFERROR(VLOOKUP($B569,Invoices!$Z$2:$AA$412,2,FALSE),"")</f>
        <v/>
      </c>
      <c r="N569" s="18">
        <f>IFERROR(VLOOKUP($B569,Invoices!$AB$2:$AC$412,2,FALSE),"")</f>
        <v>1.99</v>
      </c>
      <c r="O569" s="18" t="str">
        <f>IFERROR(VLOOKUP($B569,Invoices!$AD$2:$AE$412,2,FALSE),"")</f>
        <v/>
      </c>
      <c r="P569" s="18" t="str">
        <f>IFERROR(VLOOKUP($B569,Invoices!$AF$2:$AG$412,2,FALSE),"")</f>
        <v/>
      </c>
      <c r="Q569" s="18" t="str">
        <f>IFERROR(VLOOKUP($B569,Invoices!$AH$2:$AI$412,2,FALSE),"")</f>
        <v/>
      </c>
      <c r="R569" s="18" t="str">
        <f>IFERROR(VLOOKUP($B569,Invoices!$AJ$2:$AK$412,2,FALSE),"")</f>
        <v/>
      </c>
      <c r="S569" s="18" t="str">
        <f>IFERROR(VLOOKUP($B569,Invoices!$AL$2:$AM$412,2,FALSE),"")</f>
        <v/>
      </c>
      <c r="T569" s="18" t="str">
        <f>IFERROR(VLOOKUP($B569,Invoices!$AN$2:$AO$412,2,FALSE),"")</f>
        <v/>
      </c>
      <c r="U569" s="18" cm="1">
        <f t="array" ref="U569">IFERROR(INDEX(F569:T569, 1, MATCH(TRUE, ISNUMBER(F569:T569), 0)), "0.0")</f>
        <v>1.99</v>
      </c>
    </row>
    <row r="570" spans="1:21" ht="13" x14ac:dyDescent="0.15">
      <c r="A570" s="14" t="s">
        <v>6602</v>
      </c>
      <c r="B570" s="6" t="s">
        <v>1607</v>
      </c>
      <c r="C570" s="6" t="s">
        <v>1608</v>
      </c>
      <c r="D570" s="6" t="s">
        <v>725</v>
      </c>
      <c r="E570" s="6" t="s">
        <v>726</v>
      </c>
      <c r="F570" s="18" t="str">
        <f>IFERROR(VLOOKUP(B570,Invoices!$L$2:$M$413,2,FALSE),"")</f>
        <v/>
      </c>
      <c r="G570" s="18" t="str">
        <f>IFERROR(VLOOKUP(B570,Invoices!$N$2:$O$412,2,FALSE),"")</f>
        <v/>
      </c>
      <c r="H570" s="18" t="str">
        <f>IFERROR(VLOOKUP($B570,Invoices!$P$2:$Q$412,2,FALSE),"")</f>
        <v/>
      </c>
      <c r="I570" s="18" t="str">
        <f>IFERROR(VLOOKUP($B570,Invoices!$R$2:$S$412,2,FALSE),"")</f>
        <v/>
      </c>
      <c r="J570" s="18" t="str">
        <f>IFERROR(VLOOKUP($B570,Invoices!$T$2:$U$412,2,FALSE),"")</f>
        <v/>
      </c>
      <c r="K570" s="18" t="str">
        <f>IFERROR(VLOOKUP($B570,Invoices!$V$2:$W$412,2,FALSE),"")</f>
        <v/>
      </c>
      <c r="L570" s="18" t="str">
        <f>IFERROR(VLOOKUP($B570,Invoices!$X$2:$Y$412,2,FALSE),"")</f>
        <v/>
      </c>
      <c r="M570" s="18" t="str">
        <f>IFERROR(VLOOKUP($B570,Invoices!$Z$2:$AA$412,2,FALSE),"")</f>
        <v/>
      </c>
      <c r="N570" s="18" t="str">
        <f>IFERROR(VLOOKUP($B570,Invoices!$AB$2:$AC$412,2,FALSE),"")</f>
        <v/>
      </c>
      <c r="O570" s="18" t="str">
        <f>IFERROR(VLOOKUP($B570,Invoices!$AD$2:$AE$412,2,FALSE),"")</f>
        <v/>
      </c>
      <c r="P570" s="18" t="str">
        <f>IFERROR(VLOOKUP($B570,Invoices!$AF$2:$AG$412,2,FALSE),"")</f>
        <v/>
      </c>
      <c r="Q570" s="18" t="str">
        <f>IFERROR(VLOOKUP($B570,Invoices!$AH$2:$AI$412,2,FALSE),"")</f>
        <v/>
      </c>
      <c r="R570" s="18" t="str">
        <f>IFERROR(VLOOKUP($B570,Invoices!$AJ$2:$AK$412,2,FALSE),"")</f>
        <v/>
      </c>
      <c r="S570" s="18" t="str">
        <f>IFERROR(VLOOKUP($B570,Invoices!$AL$2:$AM$412,2,FALSE),"")</f>
        <v/>
      </c>
      <c r="T570" s="18" t="str">
        <f>IFERROR(VLOOKUP($B570,Invoices!$AN$2:$AO$412,2,FALSE),"")</f>
        <v/>
      </c>
      <c r="U570" s="18" t="str" cm="1">
        <f t="array" ref="U570">IFERROR(INDEX(F570:T570, 1, MATCH(TRUE, ISNUMBER(F570:T570), 0)), "0.0")</f>
        <v>0.0</v>
      </c>
    </row>
    <row r="571" spans="1:21" ht="13" x14ac:dyDescent="0.15">
      <c r="A571" s="14" t="s">
        <v>6603</v>
      </c>
      <c r="B571" s="6" t="s">
        <v>1609</v>
      </c>
      <c r="D571" s="6" t="s">
        <v>996</v>
      </c>
      <c r="E571" s="6" t="s">
        <v>968</v>
      </c>
      <c r="F571" s="18" t="str">
        <f>IFERROR(VLOOKUP(B571,Invoices!$L$2:$M$413,2,FALSE),"")</f>
        <v/>
      </c>
      <c r="G571" s="18" t="str">
        <f>IFERROR(VLOOKUP(B571,Invoices!$N$2:$O$412,2,FALSE),"")</f>
        <v/>
      </c>
      <c r="H571" s="18" t="str">
        <f>IFERROR(VLOOKUP($B571,Invoices!$P$2:$Q$412,2,FALSE),"")</f>
        <v/>
      </c>
      <c r="I571" s="18" t="str">
        <f>IFERROR(VLOOKUP($B571,Invoices!$R$2:$S$412,2,FALSE),"")</f>
        <v/>
      </c>
      <c r="J571" s="18" t="str">
        <f>IFERROR(VLOOKUP($B571,Invoices!$T$2:$U$412,2,FALSE),"")</f>
        <v/>
      </c>
      <c r="K571" s="18" t="str">
        <f>IFERROR(VLOOKUP($B571,Invoices!$V$2:$W$412,2,FALSE),"")</f>
        <v/>
      </c>
      <c r="L571" s="18" t="str">
        <f>IFERROR(VLOOKUP($B571,Invoices!$X$2:$Y$412,2,FALSE),"")</f>
        <v/>
      </c>
      <c r="M571" s="18" t="str">
        <f>IFERROR(VLOOKUP($B571,Invoices!$Z$2:$AA$412,2,FALSE),"")</f>
        <v/>
      </c>
      <c r="N571" s="18" t="str">
        <f>IFERROR(VLOOKUP($B571,Invoices!$AB$2:$AC$412,2,FALSE),"")</f>
        <v/>
      </c>
      <c r="O571" s="18" t="str">
        <f>IFERROR(VLOOKUP($B571,Invoices!$AD$2:$AE$412,2,FALSE),"")</f>
        <v/>
      </c>
      <c r="P571" s="18" t="str">
        <f>IFERROR(VLOOKUP($B571,Invoices!$AF$2:$AG$412,2,FALSE),"")</f>
        <v/>
      </c>
      <c r="Q571" s="18" t="str">
        <f>IFERROR(VLOOKUP($B571,Invoices!$AH$2:$AI$412,2,FALSE),"")</f>
        <v/>
      </c>
      <c r="R571" s="18" t="str">
        <f>IFERROR(VLOOKUP($B571,Invoices!$AJ$2:$AK$412,2,FALSE),"")</f>
        <v/>
      </c>
      <c r="S571" s="18" t="str">
        <f>IFERROR(VLOOKUP($B571,Invoices!$AL$2:$AM$412,2,FALSE),"")</f>
        <v/>
      </c>
      <c r="T571" s="18" t="str">
        <f>IFERROR(VLOOKUP($B571,Invoices!$AN$2:$AO$412,2,FALSE),"")</f>
        <v/>
      </c>
      <c r="U571" s="18" t="str" cm="1">
        <f t="array" ref="U571">IFERROR(INDEX(F571:T571, 1, MATCH(TRUE, ISNUMBER(F571:T571), 0)), "0.0")</f>
        <v>0.0</v>
      </c>
    </row>
    <row r="572" spans="1:21" ht="13" x14ac:dyDescent="0.15">
      <c r="A572" s="14" t="s">
        <v>6604</v>
      </c>
      <c r="B572" s="6" t="s">
        <v>1610</v>
      </c>
      <c r="D572" s="6" t="s">
        <v>804</v>
      </c>
      <c r="E572" s="6" t="s">
        <v>677</v>
      </c>
      <c r="F572" s="18" t="str">
        <f>IFERROR(VLOOKUP(B572,Invoices!$L$2:$M$413,2,FALSE),"")</f>
        <v/>
      </c>
      <c r="G572" s="18" t="str">
        <f>IFERROR(VLOOKUP(B572,Invoices!$N$2:$O$412,2,FALSE),"")</f>
        <v/>
      </c>
      <c r="H572" s="18" t="str">
        <f>IFERROR(VLOOKUP($B572,Invoices!$P$2:$Q$412,2,FALSE),"")</f>
        <v/>
      </c>
      <c r="I572" s="18" t="str">
        <f>IFERROR(VLOOKUP($B572,Invoices!$R$2:$S$412,2,FALSE),"")</f>
        <v/>
      </c>
      <c r="J572" s="18" t="str">
        <f>IFERROR(VLOOKUP($B572,Invoices!$T$2:$U$412,2,FALSE),"")</f>
        <v/>
      </c>
      <c r="K572" s="18" t="str">
        <f>IFERROR(VLOOKUP($B572,Invoices!$V$2:$W$412,2,FALSE),"")</f>
        <v/>
      </c>
      <c r="L572" s="18" t="str">
        <f>IFERROR(VLOOKUP($B572,Invoices!$X$2:$Y$412,2,FALSE),"")</f>
        <v/>
      </c>
      <c r="M572" s="18" t="str">
        <f>IFERROR(VLOOKUP($B572,Invoices!$Z$2:$AA$412,2,FALSE),"")</f>
        <v/>
      </c>
      <c r="N572" s="18" t="str">
        <f>IFERROR(VLOOKUP($B572,Invoices!$AB$2:$AC$412,2,FALSE),"")</f>
        <v/>
      </c>
      <c r="O572" s="18">
        <f>IFERROR(VLOOKUP($B572,Invoices!$AD$2:$AE$412,2,FALSE),"")</f>
        <v>0.99</v>
      </c>
      <c r="P572" s="18" t="str">
        <f>IFERROR(VLOOKUP($B572,Invoices!$AF$2:$AG$412,2,FALSE),"")</f>
        <v/>
      </c>
      <c r="Q572" s="18" t="str">
        <f>IFERROR(VLOOKUP($B572,Invoices!$AH$2:$AI$412,2,FALSE),"")</f>
        <v/>
      </c>
      <c r="R572" s="18" t="str">
        <f>IFERROR(VLOOKUP($B572,Invoices!$AJ$2:$AK$412,2,FALSE),"")</f>
        <v/>
      </c>
      <c r="S572" s="18" t="str">
        <f>IFERROR(VLOOKUP($B572,Invoices!$AL$2:$AM$412,2,FALSE),"")</f>
        <v/>
      </c>
      <c r="T572" s="18" t="str">
        <f>IFERROR(VLOOKUP($B572,Invoices!$AN$2:$AO$412,2,FALSE),"")</f>
        <v/>
      </c>
      <c r="U572" s="18" cm="1">
        <f t="array" ref="U572">IFERROR(INDEX(F572:T572, 1, MATCH(TRUE, ISNUMBER(F572:T572), 0)), "0.0")</f>
        <v>0.99</v>
      </c>
    </row>
    <row r="573" spans="1:21" ht="13" x14ac:dyDescent="0.15">
      <c r="A573" s="14" t="s">
        <v>6605</v>
      </c>
      <c r="B573" s="6" t="s">
        <v>1611</v>
      </c>
      <c r="C573" s="6" t="s">
        <v>1109</v>
      </c>
      <c r="D573" s="6" t="s">
        <v>1110</v>
      </c>
      <c r="E573" s="6" t="s">
        <v>1111</v>
      </c>
      <c r="F573" s="18" t="str">
        <f>IFERROR(VLOOKUP(B573,Invoices!$L$2:$M$413,2,FALSE),"")</f>
        <v/>
      </c>
      <c r="G573" s="18" t="str">
        <f>IFERROR(VLOOKUP(B573,Invoices!$N$2:$O$412,2,FALSE),"")</f>
        <v/>
      </c>
      <c r="H573" s="18" t="str">
        <f>IFERROR(VLOOKUP($B573,Invoices!$P$2:$Q$412,2,FALSE),"")</f>
        <v/>
      </c>
      <c r="I573" s="18">
        <f>IFERROR(VLOOKUP($B573,Invoices!$R$2:$S$412,2,FALSE),"")</f>
        <v>0.99</v>
      </c>
      <c r="J573" s="18" t="str">
        <f>IFERROR(VLOOKUP($B573,Invoices!$T$2:$U$412,2,FALSE),"")</f>
        <v/>
      </c>
      <c r="K573" s="18" t="str">
        <f>IFERROR(VLOOKUP($B573,Invoices!$V$2:$W$412,2,FALSE),"")</f>
        <v/>
      </c>
      <c r="L573" s="18" t="str">
        <f>IFERROR(VLOOKUP($B573,Invoices!$X$2:$Y$412,2,FALSE),"")</f>
        <v/>
      </c>
      <c r="M573" s="18" t="str">
        <f>IFERROR(VLOOKUP($B573,Invoices!$Z$2:$AA$412,2,FALSE),"")</f>
        <v/>
      </c>
      <c r="N573" s="18" t="str">
        <f>IFERROR(VLOOKUP($B573,Invoices!$AB$2:$AC$412,2,FALSE),"")</f>
        <v/>
      </c>
      <c r="O573" s="18" t="str">
        <f>IFERROR(VLOOKUP($B573,Invoices!$AD$2:$AE$412,2,FALSE),"")</f>
        <v/>
      </c>
      <c r="P573" s="18" t="str">
        <f>IFERROR(VLOOKUP($B573,Invoices!$AF$2:$AG$412,2,FALSE),"")</f>
        <v/>
      </c>
      <c r="Q573" s="18" t="str">
        <f>IFERROR(VLOOKUP($B573,Invoices!$AH$2:$AI$412,2,FALSE),"")</f>
        <v/>
      </c>
      <c r="R573" s="18" t="str">
        <f>IFERROR(VLOOKUP($B573,Invoices!$AJ$2:$AK$412,2,FALSE),"")</f>
        <v/>
      </c>
      <c r="S573" s="18" t="str">
        <f>IFERROR(VLOOKUP($B573,Invoices!$AL$2:$AM$412,2,FALSE),"")</f>
        <v/>
      </c>
      <c r="T573" s="18" t="str">
        <f>IFERROR(VLOOKUP($B573,Invoices!$AN$2:$AO$412,2,FALSE),"")</f>
        <v/>
      </c>
      <c r="U573" s="18" cm="1">
        <f t="array" ref="U573">IFERROR(INDEX(F573:T573, 1, MATCH(TRUE, ISNUMBER(F573:T573), 0)), "0.0")</f>
        <v>0.99</v>
      </c>
    </row>
    <row r="574" spans="1:21" ht="13" x14ac:dyDescent="0.15">
      <c r="A574" s="14" t="s">
        <v>6606</v>
      </c>
      <c r="B574" s="6" t="s">
        <v>1612</v>
      </c>
      <c r="D574" s="6" t="s">
        <v>877</v>
      </c>
      <c r="E574" s="6" t="s">
        <v>878</v>
      </c>
      <c r="F574" s="18" t="str">
        <f>IFERROR(VLOOKUP(B574,Invoices!$L$2:$M$413,2,FALSE),"")</f>
        <v/>
      </c>
      <c r="G574" s="18" t="str">
        <f>IFERROR(VLOOKUP(B574,Invoices!$N$2:$O$412,2,FALSE),"")</f>
        <v/>
      </c>
      <c r="H574" s="18" t="str">
        <f>IFERROR(VLOOKUP($B574,Invoices!$P$2:$Q$412,2,FALSE),"")</f>
        <v/>
      </c>
      <c r="I574" s="18">
        <f>IFERROR(VLOOKUP($B574,Invoices!$R$2:$S$412,2,FALSE),"")</f>
        <v>0.99</v>
      </c>
      <c r="J574" s="18" t="str">
        <f>IFERROR(VLOOKUP($B574,Invoices!$T$2:$U$412,2,FALSE),"")</f>
        <v/>
      </c>
      <c r="K574" s="18" t="str">
        <f>IFERROR(VLOOKUP($B574,Invoices!$V$2:$W$412,2,FALSE),"")</f>
        <v/>
      </c>
      <c r="L574" s="18" t="str">
        <f>IFERROR(VLOOKUP($B574,Invoices!$X$2:$Y$412,2,FALSE),"")</f>
        <v/>
      </c>
      <c r="M574" s="18" t="str">
        <f>IFERROR(VLOOKUP($B574,Invoices!$Z$2:$AA$412,2,FALSE),"")</f>
        <v/>
      </c>
      <c r="N574" s="18" t="str">
        <f>IFERROR(VLOOKUP($B574,Invoices!$AB$2:$AC$412,2,FALSE),"")</f>
        <v/>
      </c>
      <c r="O574" s="18" t="str">
        <f>IFERROR(VLOOKUP($B574,Invoices!$AD$2:$AE$412,2,FALSE),"")</f>
        <v/>
      </c>
      <c r="P574" s="18" t="str">
        <f>IFERROR(VLOOKUP($B574,Invoices!$AF$2:$AG$412,2,FALSE),"")</f>
        <v/>
      </c>
      <c r="Q574" s="18" t="str">
        <f>IFERROR(VLOOKUP($B574,Invoices!$AH$2:$AI$412,2,FALSE),"")</f>
        <v/>
      </c>
      <c r="R574" s="18" t="str">
        <f>IFERROR(VLOOKUP($B574,Invoices!$AJ$2:$AK$412,2,FALSE),"")</f>
        <v/>
      </c>
      <c r="S574" s="18" t="str">
        <f>IFERROR(VLOOKUP($B574,Invoices!$AL$2:$AM$412,2,FALSE),"")</f>
        <v/>
      </c>
      <c r="T574" s="18" t="str">
        <f>IFERROR(VLOOKUP($B574,Invoices!$AN$2:$AO$412,2,FALSE),"")</f>
        <v/>
      </c>
      <c r="U574" s="18" cm="1">
        <f t="array" ref="U574">IFERROR(INDEX(F574:T574, 1, MATCH(TRUE, ISNUMBER(F574:T574), 0)), "0.0")</f>
        <v>0.99</v>
      </c>
    </row>
    <row r="575" spans="1:21" ht="13" x14ac:dyDescent="0.15">
      <c r="A575" s="14" t="s">
        <v>6607</v>
      </c>
      <c r="B575" s="6" t="s">
        <v>1613</v>
      </c>
      <c r="D575" s="6" t="s">
        <v>939</v>
      </c>
      <c r="E575" s="6" t="s">
        <v>940</v>
      </c>
      <c r="F575" s="18" t="str">
        <f>IFERROR(VLOOKUP(B575,Invoices!$L$2:$M$413,2,FALSE),"")</f>
        <v/>
      </c>
      <c r="G575" s="18" t="str">
        <f>IFERROR(VLOOKUP(B575,Invoices!$N$2:$O$412,2,FALSE),"")</f>
        <v/>
      </c>
      <c r="H575" s="18" t="str">
        <f>IFERROR(VLOOKUP($B575,Invoices!$P$2:$Q$412,2,FALSE),"")</f>
        <v/>
      </c>
      <c r="I575" s="18" t="str">
        <f>IFERROR(VLOOKUP($B575,Invoices!$R$2:$S$412,2,FALSE),"")</f>
        <v/>
      </c>
      <c r="J575" s="18" t="str">
        <f>IFERROR(VLOOKUP($B575,Invoices!$T$2:$U$412,2,FALSE),"")</f>
        <v/>
      </c>
      <c r="K575" s="18" t="str">
        <f>IFERROR(VLOOKUP($B575,Invoices!$V$2:$W$412,2,FALSE),"")</f>
        <v/>
      </c>
      <c r="L575" s="18" t="str">
        <f>IFERROR(VLOOKUP($B575,Invoices!$X$2:$Y$412,2,FALSE),"")</f>
        <v/>
      </c>
      <c r="M575" s="18" t="str">
        <f>IFERROR(VLOOKUP($B575,Invoices!$Z$2:$AA$412,2,FALSE),"")</f>
        <v/>
      </c>
      <c r="N575" s="18" t="str">
        <f>IFERROR(VLOOKUP($B575,Invoices!$AB$2:$AC$412,2,FALSE),"")</f>
        <v/>
      </c>
      <c r="O575" s="18" t="str">
        <f>IFERROR(VLOOKUP($B575,Invoices!$AD$2:$AE$412,2,FALSE),"")</f>
        <v/>
      </c>
      <c r="P575" s="18" t="str">
        <f>IFERROR(VLOOKUP($B575,Invoices!$AF$2:$AG$412,2,FALSE),"")</f>
        <v/>
      </c>
      <c r="Q575" s="18" t="str">
        <f>IFERROR(VLOOKUP($B575,Invoices!$AH$2:$AI$412,2,FALSE),"")</f>
        <v/>
      </c>
      <c r="R575" s="18" t="str">
        <f>IFERROR(VLOOKUP($B575,Invoices!$AJ$2:$AK$412,2,FALSE),"")</f>
        <v/>
      </c>
      <c r="S575" s="18" t="str">
        <f>IFERROR(VLOOKUP($B575,Invoices!$AL$2:$AM$412,2,FALSE),"")</f>
        <v/>
      </c>
      <c r="T575" s="18" t="str">
        <f>IFERROR(VLOOKUP($B575,Invoices!$AN$2:$AO$412,2,FALSE),"")</f>
        <v/>
      </c>
      <c r="U575" s="18" t="str" cm="1">
        <f t="array" ref="U575">IFERROR(INDEX(F575:T575, 1, MATCH(TRUE, ISNUMBER(F575:T575), 0)), "0.0")</f>
        <v>0.0</v>
      </c>
    </row>
    <row r="576" spans="1:21" ht="13" x14ac:dyDescent="0.15">
      <c r="A576" s="14" t="s">
        <v>6608</v>
      </c>
      <c r="B576" s="6" t="s">
        <v>1614</v>
      </c>
      <c r="C576" s="6" t="s">
        <v>719</v>
      </c>
      <c r="D576" s="6" t="s">
        <v>720</v>
      </c>
      <c r="E576" s="6" t="s">
        <v>562</v>
      </c>
      <c r="F576" s="18">
        <f>IFERROR(VLOOKUP(B576,Invoices!$L$2:$M$413,2,FALSE),"")</f>
        <v>0.99</v>
      </c>
      <c r="G576" s="18" t="str">
        <f>IFERROR(VLOOKUP(B576,Invoices!$N$2:$O$412,2,FALSE),"")</f>
        <v/>
      </c>
      <c r="H576" s="18" t="str">
        <f>IFERROR(VLOOKUP($B576,Invoices!$P$2:$Q$412,2,FALSE),"")</f>
        <v/>
      </c>
      <c r="I576" s="18" t="str">
        <f>IFERROR(VLOOKUP($B576,Invoices!$R$2:$S$412,2,FALSE),"")</f>
        <v/>
      </c>
      <c r="J576" s="18" t="str">
        <f>IFERROR(VLOOKUP($B576,Invoices!$T$2:$U$412,2,FALSE),"")</f>
        <v/>
      </c>
      <c r="K576" s="18" t="str">
        <f>IFERROR(VLOOKUP($B576,Invoices!$V$2:$W$412,2,FALSE),"")</f>
        <v/>
      </c>
      <c r="L576" s="18" t="str">
        <f>IFERROR(VLOOKUP($B576,Invoices!$X$2:$Y$412,2,FALSE),"")</f>
        <v/>
      </c>
      <c r="M576" s="18" t="str">
        <f>IFERROR(VLOOKUP($B576,Invoices!$Z$2:$AA$412,2,FALSE),"")</f>
        <v/>
      </c>
      <c r="N576" s="18" t="str">
        <f>IFERROR(VLOOKUP($B576,Invoices!$AB$2:$AC$412,2,FALSE),"")</f>
        <v/>
      </c>
      <c r="O576" s="18" t="str">
        <f>IFERROR(VLOOKUP($B576,Invoices!$AD$2:$AE$412,2,FALSE),"")</f>
        <v/>
      </c>
      <c r="P576" s="18" t="str">
        <f>IFERROR(VLOOKUP($B576,Invoices!$AF$2:$AG$412,2,FALSE),"")</f>
        <v/>
      </c>
      <c r="Q576" s="18" t="str">
        <f>IFERROR(VLOOKUP($B576,Invoices!$AH$2:$AI$412,2,FALSE),"")</f>
        <v/>
      </c>
      <c r="R576" s="18">
        <f>IFERROR(VLOOKUP($B576,Invoices!$AJ$2:$AK$412,2,FALSE),"")</f>
        <v>0.99</v>
      </c>
      <c r="S576" s="18" t="str">
        <f>IFERROR(VLOOKUP($B576,Invoices!$AL$2:$AM$412,2,FALSE),"")</f>
        <v/>
      </c>
      <c r="T576" s="18" t="str">
        <f>IFERROR(VLOOKUP($B576,Invoices!$AN$2:$AO$412,2,FALSE),"")</f>
        <v/>
      </c>
      <c r="U576" s="18" cm="1">
        <f t="array" ref="U576">IFERROR(INDEX(F576:T576, 1, MATCH(TRUE, ISNUMBER(F576:T576), 0)), "0.0")</f>
        <v>0.99</v>
      </c>
    </row>
    <row r="577" spans="1:21" ht="13" x14ac:dyDescent="0.15">
      <c r="A577" s="14" t="s">
        <v>6609</v>
      </c>
      <c r="B577" s="6" t="s">
        <v>1615</v>
      </c>
      <c r="C577" s="6" t="s">
        <v>1616</v>
      </c>
      <c r="D577" s="6" t="s">
        <v>599</v>
      </c>
      <c r="E577" s="6" t="s">
        <v>600</v>
      </c>
      <c r="F577" s="18" t="str">
        <f>IFERROR(VLOOKUP(B577,Invoices!$L$2:$M$413,2,FALSE),"")</f>
        <v/>
      </c>
      <c r="G577" s="18" t="str">
        <f>IFERROR(VLOOKUP(B577,Invoices!$N$2:$O$412,2,FALSE),"")</f>
        <v/>
      </c>
      <c r="H577" s="18" t="str">
        <f>IFERROR(VLOOKUP($B577,Invoices!$P$2:$Q$412,2,FALSE),"")</f>
        <v/>
      </c>
      <c r="I577" s="18">
        <f>IFERROR(VLOOKUP($B577,Invoices!$R$2:$S$412,2,FALSE),"")</f>
        <v>0.99</v>
      </c>
      <c r="J577" s="18" t="str">
        <f>IFERROR(VLOOKUP($B577,Invoices!$T$2:$U$412,2,FALSE),"")</f>
        <v/>
      </c>
      <c r="K577" s="18" t="str">
        <f>IFERROR(VLOOKUP($B577,Invoices!$V$2:$W$412,2,FALSE),"")</f>
        <v/>
      </c>
      <c r="L577" s="18" t="str">
        <f>IFERROR(VLOOKUP($B577,Invoices!$X$2:$Y$412,2,FALSE),"")</f>
        <v/>
      </c>
      <c r="M577" s="18" t="str">
        <f>IFERROR(VLOOKUP($B577,Invoices!$Z$2:$AA$412,2,FALSE),"")</f>
        <v/>
      </c>
      <c r="N577" s="18" t="str">
        <f>IFERROR(VLOOKUP($B577,Invoices!$AB$2:$AC$412,2,FALSE),"")</f>
        <v/>
      </c>
      <c r="O577" s="18" t="str">
        <f>IFERROR(VLOOKUP($B577,Invoices!$AD$2:$AE$412,2,FALSE),"")</f>
        <v/>
      </c>
      <c r="P577" s="18" t="str">
        <f>IFERROR(VLOOKUP($B577,Invoices!$AF$2:$AG$412,2,FALSE),"")</f>
        <v/>
      </c>
      <c r="Q577" s="18" t="str">
        <f>IFERROR(VLOOKUP($B577,Invoices!$AH$2:$AI$412,2,FALSE),"")</f>
        <v/>
      </c>
      <c r="R577" s="18" t="str">
        <f>IFERROR(VLOOKUP($B577,Invoices!$AJ$2:$AK$412,2,FALSE),"")</f>
        <v/>
      </c>
      <c r="S577" s="18" t="str">
        <f>IFERROR(VLOOKUP($B577,Invoices!$AL$2:$AM$412,2,FALSE),"")</f>
        <v/>
      </c>
      <c r="T577" s="18" t="str">
        <f>IFERROR(VLOOKUP($B577,Invoices!$AN$2:$AO$412,2,FALSE),"")</f>
        <v/>
      </c>
      <c r="U577" s="18" cm="1">
        <f t="array" ref="U577">IFERROR(INDEX(F577:T577, 1, MATCH(TRUE, ISNUMBER(F577:T577), 0)), "0.0")</f>
        <v>0.99</v>
      </c>
    </row>
    <row r="578" spans="1:21" ht="13" x14ac:dyDescent="0.15">
      <c r="A578" s="14" t="s">
        <v>6610</v>
      </c>
      <c r="B578" s="6" t="s">
        <v>1617</v>
      </c>
      <c r="C578" s="6" t="s">
        <v>553</v>
      </c>
      <c r="D578" s="6" t="s">
        <v>554</v>
      </c>
      <c r="E578" s="6" t="s">
        <v>555</v>
      </c>
      <c r="F578" s="18">
        <f>IFERROR(VLOOKUP(B578,Invoices!$L$2:$M$413,2,FALSE),"")</f>
        <v>0.99</v>
      </c>
      <c r="G578" s="18" t="str">
        <f>IFERROR(VLOOKUP(B578,Invoices!$N$2:$O$412,2,FALSE),"")</f>
        <v/>
      </c>
      <c r="H578" s="18" t="str">
        <f>IFERROR(VLOOKUP($B578,Invoices!$P$2:$Q$412,2,FALSE),"")</f>
        <v/>
      </c>
      <c r="I578" s="18" t="str">
        <f>IFERROR(VLOOKUP($B578,Invoices!$R$2:$S$412,2,FALSE),"")</f>
        <v/>
      </c>
      <c r="J578" s="18" t="str">
        <f>IFERROR(VLOOKUP($B578,Invoices!$T$2:$U$412,2,FALSE),"")</f>
        <v/>
      </c>
      <c r="K578" s="18" t="str">
        <f>IFERROR(VLOOKUP($B578,Invoices!$V$2:$W$412,2,FALSE),"")</f>
        <v/>
      </c>
      <c r="L578" s="18" t="str">
        <f>IFERROR(VLOOKUP($B578,Invoices!$X$2:$Y$412,2,FALSE),"")</f>
        <v/>
      </c>
      <c r="M578" s="18" t="str">
        <f>IFERROR(VLOOKUP($B578,Invoices!$Z$2:$AA$412,2,FALSE),"")</f>
        <v/>
      </c>
      <c r="N578" s="18" t="str">
        <f>IFERROR(VLOOKUP($B578,Invoices!$AB$2:$AC$412,2,FALSE),"")</f>
        <v/>
      </c>
      <c r="O578" s="18" t="str">
        <f>IFERROR(VLOOKUP($B578,Invoices!$AD$2:$AE$412,2,FALSE),"")</f>
        <v/>
      </c>
      <c r="P578" s="18" t="str">
        <f>IFERROR(VLOOKUP($B578,Invoices!$AF$2:$AG$412,2,FALSE),"")</f>
        <v/>
      </c>
      <c r="Q578" s="18" t="str">
        <f>IFERROR(VLOOKUP($B578,Invoices!$AH$2:$AI$412,2,FALSE),"")</f>
        <v/>
      </c>
      <c r="R578" s="18" t="str">
        <f>IFERROR(VLOOKUP($B578,Invoices!$AJ$2:$AK$412,2,FALSE),"")</f>
        <v/>
      </c>
      <c r="S578" s="18" t="str">
        <f>IFERROR(VLOOKUP($B578,Invoices!$AL$2:$AM$412,2,FALSE),"")</f>
        <v/>
      </c>
      <c r="T578" s="18" t="str">
        <f>IFERROR(VLOOKUP($B578,Invoices!$AN$2:$AO$412,2,FALSE),"")</f>
        <v/>
      </c>
      <c r="U578" s="18" cm="1">
        <f t="array" ref="U578">IFERROR(INDEX(F578:T578, 1, MATCH(TRUE, ISNUMBER(F578:T578), 0)), "0.0")</f>
        <v>0.99</v>
      </c>
    </row>
    <row r="579" spans="1:21" ht="13" x14ac:dyDescent="0.15">
      <c r="A579" s="14" t="s">
        <v>6611</v>
      </c>
      <c r="B579" s="6" t="s">
        <v>1618</v>
      </c>
      <c r="C579" s="6" t="s">
        <v>640</v>
      </c>
      <c r="D579" s="6" t="s">
        <v>641</v>
      </c>
      <c r="E579" s="6" t="s">
        <v>642</v>
      </c>
      <c r="F579" s="18" t="str">
        <f>IFERROR(VLOOKUP(B579,Invoices!$L$2:$M$413,2,FALSE),"")</f>
        <v/>
      </c>
      <c r="G579" s="18" t="str">
        <f>IFERROR(VLOOKUP(B579,Invoices!$N$2:$O$412,2,FALSE),"")</f>
        <v/>
      </c>
      <c r="H579" s="18">
        <f>IFERROR(VLOOKUP($B579,Invoices!$P$2:$Q$412,2,FALSE),"")</f>
        <v>0.99</v>
      </c>
      <c r="I579" s="18" t="str">
        <f>IFERROR(VLOOKUP($B579,Invoices!$R$2:$S$412,2,FALSE),"")</f>
        <v/>
      </c>
      <c r="J579" s="18" t="str">
        <f>IFERROR(VLOOKUP($B579,Invoices!$T$2:$U$412,2,FALSE),"")</f>
        <v/>
      </c>
      <c r="K579" s="18" t="str">
        <f>IFERROR(VLOOKUP($B579,Invoices!$V$2:$W$412,2,FALSE),"")</f>
        <v/>
      </c>
      <c r="L579" s="18" t="str">
        <f>IFERROR(VLOOKUP($B579,Invoices!$X$2:$Y$412,2,FALSE),"")</f>
        <v/>
      </c>
      <c r="M579" s="18" t="str">
        <f>IFERROR(VLOOKUP($B579,Invoices!$Z$2:$AA$412,2,FALSE),"")</f>
        <v/>
      </c>
      <c r="N579" s="18" t="str">
        <f>IFERROR(VLOOKUP($B579,Invoices!$AB$2:$AC$412,2,FALSE),"")</f>
        <v/>
      </c>
      <c r="O579" s="18" t="str">
        <f>IFERROR(VLOOKUP($B579,Invoices!$AD$2:$AE$412,2,FALSE),"")</f>
        <v/>
      </c>
      <c r="P579" s="18" t="str">
        <f>IFERROR(VLOOKUP($B579,Invoices!$AF$2:$AG$412,2,FALSE),"")</f>
        <v/>
      </c>
      <c r="Q579" s="18" t="str">
        <f>IFERROR(VLOOKUP($B579,Invoices!$AH$2:$AI$412,2,FALSE),"")</f>
        <v/>
      </c>
      <c r="R579" s="18" t="str">
        <f>IFERROR(VLOOKUP($B579,Invoices!$AJ$2:$AK$412,2,FALSE),"")</f>
        <v/>
      </c>
      <c r="S579" s="18" t="str">
        <f>IFERROR(VLOOKUP($B579,Invoices!$AL$2:$AM$412,2,FALSE),"")</f>
        <v/>
      </c>
      <c r="T579" s="18" t="str">
        <f>IFERROR(VLOOKUP($B579,Invoices!$AN$2:$AO$412,2,FALSE),"")</f>
        <v/>
      </c>
      <c r="U579" s="18" cm="1">
        <f t="array" ref="U579">IFERROR(INDEX(F579:T579, 1, MATCH(TRUE, ISNUMBER(F579:T579), 0)), "0.0")</f>
        <v>0.99</v>
      </c>
    </row>
    <row r="580" spans="1:21" ht="13" x14ac:dyDescent="0.15">
      <c r="A580" s="14" t="s">
        <v>6612</v>
      </c>
      <c r="B580" s="6" t="s">
        <v>1619</v>
      </c>
      <c r="C580" s="6" t="s">
        <v>1620</v>
      </c>
      <c r="D580" s="6" t="s">
        <v>848</v>
      </c>
      <c r="E580" s="6" t="s">
        <v>744</v>
      </c>
      <c r="F580" s="18" t="str">
        <f>IFERROR(VLOOKUP(B580,Invoices!$L$2:$M$413,2,FALSE),"")</f>
        <v/>
      </c>
      <c r="G580" s="18" t="str">
        <f>IFERROR(VLOOKUP(B580,Invoices!$N$2:$O$412,2,FALSE),"")</f>
        <v/>
      </c>
      <c r="H580" s="18" t="str">
        <f>IFERROR(VLOOKUP($B580,Invoices!$P$2:$Q$412,2,FALSE),"")</f>
        <v/>
      </c>
      <c r="I580" s="18" t="str">
        <f>IFERROR(VLOOKUP($B580,Invoices!$R$2:$S$412,2,FALSE),"")</f>
        <v/>
      </c>
      <c r="J580" s="18" t="str">
        <f>IFERROR(VLOOKUP($B580,Invoices!$T$2:$U$412,2,FALSE),"")</f>
        <v/>
      </c>
      <c r="K580" s="18" t="str">
        <f>IFERROR(VLOOKUP($B580,Invoices!$V$2:$W$412,2,FALSE),"")</f>
        <v/>
      </c>
      <c r="L580" s="18" t="str">
        <f>IFERROR(VLOOKUP($B580,Invoices!$X$2:$Y$412,2,FALSE),"")</f>
        <v/>
      </c>
      <c r="M580" s="18" t="str">
        <f>IFERROR(VLOOKUP($B580,Invoices!$Z$2:$AA$412,2,FALSE),"")</f>
        <v/>
      </c>
      <c r="N580" s="18" t="str">
        <f>IFERROR(VLOOKUP($B580,Invoices!$AB$2:$AC$412,2,FALSE),"")</f>
        <v/>
      </c>
      <c r="O580" s="18" t="str">
        <f>IFERROR(VLOOKUP($B580,Invoices!$AD$2:$AE$412,2,FALSE),"")</f>
        <v/>
      </c>
      <c r="P580" s="18" t="str">
        <f>IFERROR(VLOOKUP($B580,Invoices!$AF$2:$AG$412,2,FALSE),"")</f>
        <v/>
      </c>
      <c r="Q580" s="18" t="str">
        <f>IFERROR(VLOOKUP($B580,Invoices!$AH$2:$AI$412,2,FALSE),"")</f>
        <v/>
      </c>
      <c r="R580" s="18" t="str">
        <f>IFERROR(VLOOKUP($B580,Invoices!$AJ$2:$AK$412,2,FALSE),"")</f>
        <v/>
      </c>
      <c r="S580" s="18" t="str">
        <f>IFERROR(VLOOKUP($B580,Invoices!$AL$2:$AM$412,2,FALSE),"")</f>
        <v/>
      </c>
      <c r="T580" s="18" t="str">
        <f>IFERROR(VLOOKUP($B580,Invoices!$AN$2:$AO$412,2,FALSE),"")</f>
        <v/>
      </c>
      <c r="U580" s="18" t="str" cm="1">
        <f t="array" ref="U580">IFERROR(INDEX(F580:T580, 1, MATCH(TRUE, ISNUMBER(F580:T580), 0)), "0.0")</f>
        <v>0.0</v>
      </c>
    </row>
    <row r="581" spans="1:21" ht="13" x14ac:dyDescent="0.15">
      <c r="A581" s="14" t="s">
        <v>6613</v>
      </c>
      <c r="B581" s="6" t="s">
        <v>1621</v>
      </c>
      <c r="C581" s="6" t="s">
        <v>1449</v>
      </c>
      <c r="D581" s="6" t="s">
        <v>570</v>
      </c>
      <c r="E581" s="6" t="s">
        <v>570</v>
      </c>
      <c r="F581" s="18" t="str">
        <f>IFERROR(VLOOKUP(B581,Invoices!$L$2:$M$413,2,FALSE),"")</f>
        <v/>
      </c>
      <c r="G581" s="18">
        <f>IFERROR(VLOOKUP(B581,Invoices!$N$2:$O$412,2,FALSE),"")</f>
        <v>0.99</v>
      </c>
      <c r="H581" s="18" t="str">
        <f>IFERROR(VLOOKUP($B581,Invoices!$P$2:$Q$412,2,FALSE),"")</f>
        <v/>
      </c>
      <c r="I581" s="18" t="str">
        <f>IFERROR(VLOOKUP($B581,Invoices!$R$2:$S$412,2,FALSE),"")</f>
        <v/>
      </c>
      <c r="J581" s="18" t="str">
        <f>IFERROR(VLOOKUP($B581,Invoices!$T$2:$U$412,2,FALSE),"")</f>
        <v/>
      </c>
      <c r="K581" s="18" t="str">
        <f>IFERROR(VLOOKUP($B581,Invoices!$V$2:$W$412,2,FALSE),"")</f>
        <v/>
      </c>
      <c r="L581" s="18" t="str">
        <f>IFERROR(VLOOKUP($B581,Invoices!$X$2:$Y$412,2,FALSE),"")</f>
        <v/>
      </c>
      <c r="M581" s="18" t="str">
        <f>IFERROR(VLOOKUP($B581,Invoices!$Z$2:$AA$412,2,FALSE),"")</f>
        <v/>
      </c>
      <c r="N581" s="18" t="str">
        <f>IFERROR(VLOOKUP($B581,Invoices!$AB$2:$AC$412,2,FALSE),"")</f>
        <v/>
      </c>
      <c r="O581" s="18" t="str">
        <f>IFERROR(VLOOKUP($B581,Invoices!$AD$2:$AE$412,2,FALSE),"")</f>
        <v/>
      </c>
      <c r="P581" s="18" t="str">
        <f>IFERROR(VLOOKUP($B581,Invoices!$AF$2:$AG$412,2,FALSE),"")</f>
        <v/>
      </c>
      <c r="Q581" s="18" t="str">
        <f>IFERROR(VLOOKUP($B581,Invoices!$AH$2:$AI$412,2,FALSE),"")</f>
        <v/>
      </c>
      <c r="R581" s="18" t="str">
        <f>IFERROR(VLOOKUP($B581,Invoices!$AJ$2:$AK$412,2,FALSE),"")</f>
        <v/>
      </c>
      <c r="S581" s="18" t="str">
        <f>IFERROR(VLOOKUP($B581,Invoices!$AL$2:$AM$412,2,FALSE),"")</f>
        <v/>
      </c>
      <c r="T581" s="18" t="str">
        <f>IFERROR(VLOOKUP($B581,Invoices!$AN$2:$AO$412,2,FALSE),"")</f>
        <v/>
      </c>
      <c r="U581" s="18" cm="1">
        <f t="array" ref="U581">IFERROR(INDEX(F581:T581, 1, MATCH(TRUE, ISNUMBER(F581:T581), 0)), "0.0")</f>
        <v>0.99</v>
      </c>
    </row>
    <row r="582" spans="1:21" ht="13" x14ac:dyDescent="0.15">
      <c r="A582" s="14" t="s">
        <v>6614</v>
      </c>
      <c r="B582" s="6" t="s">
        <v>1622</v>
      </c>
      <c r="D582" s="6" t="s">
        <v>672</v>
      </c>
      <c r="E582" s="6" t="s">
        <v>673</v>
      </c>
      <c r="F582" s="18" t="str">
        <f>IFERROR(VLOOKUP(B582,Invoices!$L$2:$M$413,2,FALSE),"")</f>
        <v/>
      </c>
      <c r="G582" s="18" t="str">
        <f>IFERROR(VLOOKUP(B582,Invoices!$N$2:$O$412,2,FALSE),"")</f>
        <v/>
      </c>
      <c r="H582" s="18" t="str">
        <f>IFERROR(VLOOKUP($B582,Invoices!$P$2:$Q$412,2,FALSE),"")</f>
        <v/>
      </c>
      <c r="I582" s="18" t="str">
        <f>IFERROR(VLOOKUP($B582,Invoices!$R$2:$S$412,2,FALSE),"")</f>
        <v/>
      </c>
      <c r="J582" s="18" t="str">
        <f>IFERROR(VLOOKUP($B582,Invoices!$T$2:$U$412,2,FALSE),"")</f>
        <v/>
      </c>
      <c r="K582" s="18" t="str">
        <f>IFERROR(VLOOKUP($B582,Invoices!$V$2:$W$412,2,FALSE),"")</f>
        <v/>
      </c>
      <c r="L582" s="18" t="str">
        <f>IFERROR(VLOOKUP($B582,Invoices!$X$2:$Y$412,2,FALSE),"")</f>
        <v/>
      </c>
      <c r="M582" s="18" t="str">
        <f>IFERROR(VLOOKUP($B582,Invoices!$Z$2:$AA$412,2,FALSE),"")</f>
        <v/>
      </c>
      <c r="N582" s="18" t="str">
        <f>IFERROR(VLOOKUP($B582,Invoices!$AB$2:$AC$412,2,FALSE),"")</f>
        <v/>
      </c>
      <c r="O582" s="18" t="str">
        <f>IFERROR(VLOOKUP($B582,Invoices!$AD$2:$AE$412,2,FALSE),"")</f>
        <v/>
      </c>
      <c r="P582" s="18" t="str">
        <f>IFERROR(VLOOKUP($B582,Invoices!$AF$2:$AG$412,2,FALSE),"")</f>
        <v/>
      </c>
      <c r="Q582" s="18" t="str">
        <f>IFERROR(VLOOKUP($B582,Invoices!$AH$2:$AI$412,2,FALSE),"")</f>
        <v/>
      </c>
      <c r="R582" s="18" t="str">
        <f>IFERROR(VLOOKUP($B582,Invoices!$AJ$2:$AK$412,2,FALSE),"")</f>
        <v/>
      </c>
      <c r="S582" s="18" t="str">
        <f>IFERROR(VLOOKUP($B582,Invoices!$AL$2:$AM$412,2,FALSE),"")</f>
        <v/>
      </c>
      <c r="T582" s="18" t="str">
        <f>IFERROR(VLOOKUP($B582,Invoices!$AN$2:$AO$412,2,FALSE),"")</f>
        <v/>
      </c>
      <c r="U582" s="18" t="str" cm="1">
        <f t="array" ref="U582">IFERROR(INDEX(F582:T582, 1, MATCH(TRUE, ISNUMBER(F582:T582), 0)), "0.0")</f>
        <v>0.0</v>
      </c>
    </row>
    <row r="583" spans="1:21" ht="13" x14ac:dyDescent="0.15">
      <c r="A583" s="14" t="s">
        <v>6615</v>
      </c>
      <c r="B583" s="6" t="s">
        <v>1623</v>
      </c>
      <c r="C583" s="6" t="s">
        <v>993</v>
      </c>
      <c r="D583" s="6" t="s">
        <v>994</v>
      </c>
      <c r="E583" s="6" t="s">
        <v>912</v>
      </c>
      <c r="F583" s="18" t="str">
        <f>IFERROR(VLOOKUP(B583,Invoices!$L$2:$M$413,2,FALSE),"")</f>
        <v/>
      </c>
      <c r="G583" s="18" t="str">
        <f>IFERROR(VLOOKUP(B583,Invoices!$N$2:$O$412,2,FALSE),"")</f>
        <v/>
      </c>
      <c r="H583" s="18" t="str">
        <f>IFERROR(VLOOKUP($B583,Invoices!$P$2:$Q$412,2,FALSE),"")</f>
        <v/>
      </c>
      <c r="I583" s="18" t="str">
        <f>IFERROR(VLOOKUP($B583,Invoices!$R$2:$S$412,2,FALSE),"")</f>
        <v/>
      </c>
      <c r="J583" s="18" t="str">
        <f>IFERROR(VLOOKUP($B583,Invoices!$T$2:$U$412,2,FALSE),"")</f>
        <v/>
      </c>
      <c r="K583" s="18" t="str">
        <f>IFERROR(VLOOKUP($B583,Invoices!$V$2:$W$412,2,FALSE),"")</f>
        <v/>
      </c>
      <c r="L583" s="18" t="str">
        <f>IFERROR(VLOOKUP($B583,Invoices!$X$2:$Y$412,2,FALSE),"")</f>
        <v/>
      </c>
      <c r="M583" s="18" t="str">
        <f>IFERROR(VLOOKUP($B583,Invoices!$Z$2:$AA$412,2,FALSE),"")</f>
        <v/>
      </c>
      <c r="N583" s="18" t="str">
        <f>IFERROR(VLOOKUP($B583,Invoices!$AB$2:$AC$412,2,FALSE),"")</f>
        <v/>
      </c>
      <c r="O583" s="18" t="str">
        <f>IFERROR(VLOOKUP($B583,Invoices!$AD$2:$AE$412,2,FALSE),"")</f>
        <v/>
      </c>
      <c r="P583" s="18" t="str">
        <f>IFERROR(VLOOKUP($B583,Invoices!$AF$2:$AG$412,2,FALSE),"")</f>
        <v/>
      </c>
      <c r="Q583" s="18" t="str">
        <f>IFERROR(VLOOKUP($B583,Invoices!$AH$2:$AI$412,2,FALSE),"")</f>
        <v/>
      </c>
      <c r="R583" s="18" t="str">
        <f>IFERROR(VLOOKUP($B583,Invoices!$AJ$2:$AK$412,2,FALSE),"")</f>
        <v/>
      </c>
      <c r="S583" s="18" t="str">
        <f>IFERROR(VLOOKUP($B583,Invoices!$AL$2:$AM$412,2,FALSE),"")</f>
        <v/>
      </c>
      <c r="T583" s="18" t="str">
        <f>IFERROR(VLOOKUP($B583,Invoices!$AN$2:$AO$412,2,FALSE),"")</f>
        <v/>
      </c>
      <c r="U583" s="18" t="str" cm="1">
        <f t="array" ref="U583">IFERROR(INDEX(F583:T583, 1, MATCH(TRUE, ISNUMBER(F583:T583), 0)), "0.0")</f>
        <v>0.0</v>
      </c>
    </row>
    <row r="584" spans="1:21" ht="13" x14ac:dyDescent="0.15">
      <c r="A584" s="14" t="s">
        <v>6616</v>
      </c>
      <c r="B584" s="6" t="s">
        <v>1624</v>
      </c>
      <c r="C584" s="6" t="s">
        <v>1625</v>
      </c>
      <c r="D584" s="6" t="s">
        <v>1265</v>
      </c>
      <c r="E584" s="6" t="s">
        <v>630</v>
      </c>
      <c r="F584" s="18" t="str">
        <f>IFERROR(VLOOKUP(B584,Invoices!$L$2:$M$413,2,FALSE),"")</f>
        <v/>
      </c>
      <c r="G584" s="18" t="str">
        <f>IFERROR(VLOOKUP(B584,Invoices!$N$2:$O$412,2,FALSE),"")</f>
        <v/>
      </c>
      <c r="H584" s="18" t="str">
        <f>IFERROR(VLOOKUP($B584,Invoices!$P$2:$Q$412,2,FALSE),"")</f>
        <v/>
      </c>
      <c r="I584" s="18">
        <f>IFERROR(VLOOKUP($B584,Invoices!$R$2:$S$412,2,FALSE),"")</f>
        <v>0.99</v>
      </c>
      <c r="J584" s="18" t="str">
        <f>IFERROR(VLOOKUP($B584,Invoices!$T$2:$U$412,2,FALSE),"")</f>
        <v/>
      </c>
      <c r="K584" s="18" t="str">
        <f>IFERROR(VLOOKUP($B584,Invoices!$V$2:$W$412,2,FALSE),"")</f>
        <v/>
      </c>
      <c r="L584" s="18" t="str">
        <f>IFERROR(VLOOKUP($B584,Invoices!$X$2:$Y$412,2,FALSE),"")</f>
        <v/>
      </c>
      <c r="M584" s="18" t="str">
        <f>IFERROR(VLOOKUP($B584,Invoices!$Z$2:$AA$412,2,FALSE),"")</f>
        <v/>
      </c>
      <c r="N584" s="18" t="str">
        <f>IFERROR(VLOOKUP($B584,Invoices!$AB$2:$AC$412,2,FALSE),"")</f>
        <v/>
      </c>
      <c r="O584" s="18" t="str">
        <f>IFERROR(VLOOKUP($B584,Invoices!$AD$2:$AE$412,2,FALSE),"")</f>
        <v/>
      </c>
      <c r="P584" s="18" t="str">
        <f>IFERROR(VLOOKUP($B584,Invoices!$AF$2:$AG$412,2,FALSE),"")</f>
        <v/>
      </c>
      <c r="Q584" s="18" t="str">
        <f>IFERROR(VLOOKUP($B584,Invoices!$AH$2:$AI$412,2,FALSE),"")</f>
        <v/>
      </c>
      <c r="R584" s="18" t="str">
        <f>IFERROR(VLOOKUP($B584,Invoices!$AJ$2:$AK$412,2,FALSE),"")</f>
        <v/>
      </c>
      <c r="S584" s="18" t="str">
        <f>IFERROR(VLOOKUP($B584,Invoices!$AL$2:$AM$412,2,FALSE),"")</f>
        <v/>
      </c>
      <c r="T584" s="18" t="str">
        <f>IFERROR(VLOOKUP($B584,Invoices!$AN$2:$AO$412,2,FALSE),"")</f>
        <v/>
      </c>
      <c r="U584" s="18" cm="1">
        <f t="array" ref="U584">IFERROR(INDEX(F584:T584, 1, MATCH(TRUE, ISNUMBER(F584:T584), 0)), "0.0")</f>
        <v>0.99</v>
      </c>
    </row>
    <row r="585" spans="1:21" ht="13" x14ac:dyDescent="0.15">
      <c r="A585" s="14" t="s">
        <v>6617</v>
      </c>
      <c r="B585" s="6" t="s">
        <v>1626</v>
      </c>
      <c r="C585" s="6" t="s">
        <v>1627</v>
      </c>
      <c r="D585" s="6" t="s">
        <v>1628</v>
      </c>
      <c r="E585" s="6" t="s">
        <v>1629</v>
      </c>
      <c r="F585" s="18" t="str">
        <f>IFERROR(VLOOKUP(B585,Invoices!$L$2:$M$413,2,FALSE),"")</f>
        <v/>
      </c>
      <c r="G585" s="18" t="str">
        <f>IFERROR(VLOOKUP(B585,Invoices!$N$2:$O$412,2,FALSE),"")</f>
        <v/>
      </c>
      <c r="H585" s="18" t="str">
        <f>IFERROR(VLOOKUP($B585,Invoices!$P$2:$Q$412,2,FALSE),"")</f>
        <v/>
      </c>
      <c r="I585" s="18" t="str">
        <f>IFERROR(VLOOKUP($B585,Invoices!$R$2:$S$412,2,FALSE),"")</f>
        <v/>
      </c>
      <c r="J585" s="18" t="str">
        <f>IFERROR(VLOOKUP($B585,Invoices!$T$2:$U$412,2,FALSE),"")</f>
        <v/>
      </c>
      <c r="K585" s="18" t="str">
        <f>IFERROR(VLOOKUP($B585,Invoices!$V$2:$W$412,2,FALSE),"")</f>
        <v/>
      </c>
      <c r="L585" s="18" t="str">
        <f>IFERROR(VLOOKUP($B585,Invoices!$X$2:$Y$412,2,FALSE),"")</f>
        <v/>
      </c>
      <c r="M585" s="18" t="str">
        <f>IFERROR(VLOOKUP($B585,Invoices!$Z$2:$AA$412,2,FALSE),"")</f>
        <v/>
      </c>
      <c r="N585" s="18" t="str">
        <f>IFERROR(VLOOKUP($B585,Invoices!$AB$2:$AC$412,2,FALSE),"")</f>
        <v/>
      </c>
      <c r="O585" s="18" t="str">
        <f>IFERROR(VLOOKUP($B585,Invoices!$AD$2:$AE$412,2,FALSE),"")</f>
        <v/>
      </c>
      <c r="P585" s="18" t="str">
        <f>IFERROR(VLOOKUP($B585,Invoices!$AF$2:$AG$412,2,FALSE),"")</f>
        <v/>
      </c>
      <c r="Q585" s="18" t="str">
        <f>IFERROR(VLOOKUP($B585,Invoices!$AH$2:$AI$412,2,FALSE),"")</f>
        <v/>
      </c>
      <c r="R585" s="18" t="str">
        <f>IFERROR(VLOOKUP($B585,Invoices!$AJ$2:$AK$412,2,FALSE),"")</f>
        <v/>
      </c>
      <c r="S585" s="18" t="str">
        <f>IFERROR(VLOOKUP($B585,Invoices!$AL$2:$AM$412,2,FALSE),"")</f>
        <v/>
      </c>
      <c r="T585" s="18" t="str">
        <f>IFERROR(VLOOKUP($B585,Invoices!$AN$2:$AO$412,2,FALSE),"")</f>
        <v/>
      </c>
      <c r="U585" s="18" t="str" cm="1">
        <f t="array" ref="U585">IFERROR(INDEX(F585:T585, 1, MATCH(TRUE, ISNUMBER(F585:T585), 0)), "0.0")</f>
        <v>0.0</v>
      </c>
    </row>
    <row r="586" spans="1:21" ht="13" x14ac:dyDescent="0.15">
      <c r="A586" s="14" t="s">
        <v>6618</v>
      </c>
      <c r="B586" s="6" t="s">
        <v>1630</v>
      </c>
      <c r="D586" s="6" t="s">
        <v>561</v>
      </c>
      <c r="E586" s="6" t="s">
        <v>562</v>
      </c>
      <c r="F586" s="18" t="str">
        <f>IFERROR(VLOOKUP(B586,Invoices!$L$2:$M$413,2,FALSE),"")</f>
        <v/>
      </c>
      <c r="G586" s="18" t="str">
        <f>IFERROR(VLOOKUP(B586,Invoices!$N$2:$O$412,2,FALSE),"")</f>
        <v/>
      </c>
      <c r="H586" s="18" t="str">
        <f>IFERROR(VLOOKUP($B586,Invoices!$P$2:$Q$412,2,FALSE),"")</f>
        <v/>
      </c>
      <c r="I586" s="18" t="str">
        <f>IFERROR(VLOOKUP($B586,Invoices!$R$2:$S$412,2,FALSE),"")</f>
        <v/>
      </c>
      <c r="J586" s="18">
        <f>IFERROR(VLOOKUP($B586,Invoices!$T$2:$U$412,2,FALSE),"")</f>
        <v>0.99</v>
      </c>
      <c r="K586" s="18" t="str">
        <f>IFERROR(VLOOKUP($B586,Invoices!$V$2:$W$412,2,FALSE),"")</f>
        <v/>
      </c>
      <c r="L586" s="18" t="str">
        <f>IFERROR(VLOOKUP($B586,Invoices!$X$2:$Y$412,2,FALSE),"")</f>
        <v/>
      </c>
      <c r="M586" s="18" t="str">
        <f>IFERROR(VLOOKUP($B586,Invoices!$Z$2:$AA$412,2,FALSE),"")</f>
        <v/>
      </c>
      <c r="N586" s="18" t="str">
        <f>IFERROR(VLOOKUP($B586,Invoices!$AB$2:$AC$412,2,FALSE),"")</f>
        <v/>
      </c>
      <c r="O586" s="18" t="str">
        <f>IFERROR(VLOOKUP($B586,Invoices!$AD$2:$AE$412,2,FALSE),"")</f>
        <v/>
      </c>
      <c r="P586" s="18" t="str">
        <f>IFERROR(VLOOKUP($B586,Invoices!$AF$2:$AG$412,2,FALSE),"")</f>
        <v/>
      </c>
      <c r="Q586" s="18" t="str">
        <f>IFERROR(VLOOKUP($B586,Invoices!$AH$2:$AI$412,2,FALSE),"")</f>
        <v/>
      </c>
      <c r="R586" s="18" t="str">
        <f>IFERROR(VLOOKUP($B586,Invoices!$AJ$2:$AK$412,2,FALSE),"")</f>
        <v/>
      </c>
      <c r="S586" s="18" t="str">
        <f>IFERROR(VLOOKUP($B586,Invoices!$AL$2:$AM$412,2,FALSE),"")</f>
        <v/>
      </c>
      <c r="T586" s="18" t="str">
        <f>IFERROR(VLOOKUP($B586,Invoices!$AN$2:$AO$412,2,FALSE),"")</f>
        <v/>
      </c>
      <c r="U586" s="18" cm="1">
        <f t="array" ref="U586">IFERROR(INDEX(F586:T586, 1, MATCH(TRUE, ISNUMBER(F586:T586), 0)), "0.0")</f>
        <v>0.99</v>
      </c>
    </row>
    <row r="587" spans="1:21" ht="13" x14ac:dyDescent="0.15">
      <c r="A587" s="14" t="s">
        <v>6619</v>
      </c>
      <c r="B587" s="6" t="s">
        <v>1631</v>
      </c>
      <c r="C587" s="6" t="s">
        <v>1632</v>
      </c>
      <c r="D587" s="6" t="s">
        <v>1633</v>
      </c>
      <c r="E587" s="6" t="s">
        <v>1634</v>
      </c>
      <c r="F587" s="18" t="str">
        <f>IFERROR(VLOOKUP(B587,Invoices!$L$2:$M$413,2,FALSE),"")</f>
        <v/>
      </c>
      <c r="G587" s="18" t="str">
        <f>IFERROR(VLOOKUP(B587,Invoices!$N$2:$O$412,2,FALSE),"")</f>
        <v/>
      </c>
      <c r="H587" s="18" t="str">
        <f>IFERROR(VLOOKUP($B587,Invoices!$P$2:$Q$412,2,FALSE),"")</f>
        <v/>
      </c>
      <c r="I587" s="18">
        <f>IFERROR(VLOOKUP($B587,Invoices!$R$2:$S$412,2,FALSE),"")</f>
        <v>0.99</v>
      </c>
      <c r="J587" s="18" t="str">
        <f>IFERROR(VLOOKUP($B587,Invoices!$T$2:$U$412,2,FALSE),"")</f>
        <v/>
      </c>
      <c r="K587" s="18" t="str">
        <f>IFERROR(VLOOKUP($B587,Invoices!$V$2:$W$412,2,FALSE),"")</f>
        <v/>
      </c>
      <c r="L587" s="18" t="str">
        <f>IFERROR(VLOOKUP($B587,Invoices!$X$2:$Y$412,2,FALSE),"")</f>
        <v/>
      </c>
      <c r="M587" s="18" t="str">
        <f>IFERROR(VLOOKUP($B587,Invoices!$Z$2:$AA$412,2,FALSE),"")</f>
        <v/>
      </c>
      <c r="N587" s="18" t="str">
        <f>IFERROR(VLOOKUP($B587,Invoices!$AB$2:$AC$412,2,FALSE),"")</f>
        <v/>
      </c>
      <c r="O587" s="18" t="str">
        <f>IFERROR(VLOOKUP($B587,Invoices!$AD$2:$AE$412,2,FALSE),"")</f>
        <v/>
      </c>
      <c r="P587" s="18" t="str">
        <f>IFERROR(VLOOKUP($B587,Invoices!$AF$2:$AG$412,2,FALSE),"")</f>
        <v/>
      </c>
      <c r="Q587" s="18" t="str">
        <f>IFERROR(VLOOKUP($B587,Invoices!$AH$2:$AI$412,2,FALSE),"")</f>
        <v/>
      </c>
      <c r="R587" s="18" t="str">
        <f>IFERROR(VLOOKUP($B587,Invoices!$AJ$2:$AK$412,2,FALSE),"")</f>
        <v/>
      </c>
      <c r="S587" s="18" t="str">
        <f>IFERROR(VLOOKUP($B587,Invoices!$AL$2:$AM$412,2,FALSE),"")</f>
        <v/>
      </c>
      <c r="T587" s="18" t="str">
        <f>IFERROR(VLOOKUP($B587,Invoices!$AN$2:$AO$412,2,FALSE),"")</f>
        <v/>
      </c>
      <c r="U587" s="18" cm="1">
        <f t="array" ref="U587">IFERROR(INDEX(F587:T587, 1, MATCH(TRUE, ISNUMBER(F587:T587), 0)), "0.0")</f>
        <v>0.99</v>
      </c>
    </row>
    <row r="588" spans="1:21" ht="13" x14ac:dyDescent="0.15">
      <c r="A588" s="14" t="s">
        <v>6620</v>
      </c>
      <c r="B588" s="6" t="s">
        <v>1635</v>
      </c>
      <c r="D588" s="6" t="s">
        <v>692</v>
      </c>
      <c r="E588" s="6" t="s">
        <v>693</v>
      </c>
      <c r="F588" s="18" t="str">
        <f>IFERROR(VLOOKUP(B588,Invoices!$L$2:$M$413,2,FALSE),"")</f>
        <v/>
      </c>
      <c r="G588" s="18">
        <f>IFERROR(VLOOKUP(B588,Invoices!$N$2:$O$412,2,FALSE),"")</f>
        <v>1.99</v>
      </c>
      <c r="H588" s="18" t="str">
        <f>IFERROR(VLOOKUP($B588,Invoices!$P$2:$Q$412,2,FALSE),"")</f>
        <v/>
      </c>
      <c r="I588" s="18" t="str">
        <f>IFERROR(VLOOKUP($B588,Invoices!$R$2:$S$412,2,FALSE),"")</f>
        <v/>
      </c>
      <c r="J588" s="18" t="str">
        <f>IFERROR(VLOOKUP($B588,Invoices!$T$2:$U$412,2,FALSE),"")</f>
        <v/>
      </c>
      <c r="K588" s="18" t="str">
        <f>IFERROR(VLOOKUP($B588,Invoices!$V$2:$W$412,2,FALSE),"")</f>
        <v/>
      </c>
      <c r="L588" s="18" t="str">
        <f>IFERROR(VLOOKUP($B588,Invoices!$X$2:$Y$412,2,FALSE),"")</f>
        <v/>
      </c>
      <c r="M588" s="18" t="str">
        <f>IFERROR(VLOOKUP($B588,Invoices!$Z$2:$AA$412,2,FALSE),"")</f>
        <v/>
      </c>
      <c r="N588" s="18" t="str">
        <f>IFERROR(VLOOKUP($B588,Invoices!$AB$2:$AC$412,2,FALSE),"")</f>
        <v/>
      </c>
      <c r="O588" s="18" t="str">
        <f>IFERROR(VLOOKUP($B588,Invoices!$AD$2:$AE$412,2,FALSE),"")</f>
        <v/>
      </c>
      <c r="P588" s="18" t="str">
        <f>IFERROR(VLOOKUP($B588,Invoices!$AF$2:$AG$412,2,FALSE),"")</f>
        <v/>
      </c>
      <c r="Q588" s="18" t="str">
        <f>IFERROR(VLOOKUP($B588,Invoices!$AH$2:$AI$412,2,FALSE),"")</f>
        <v/>
      </c>
      <c r="R588" s="18" t="str">
        <f>IFERROR(VLOOKUP($B588,Invoices!$AJ$2:$AK$412,2,FALSE),"")</f>
        <v/>
      </c>
      <c r="S588" s="18" t="str">
        <f>IFERROR(VLOOKUP($B588,Invoices!$AL$2:$AM$412,2,FALSE),"")</f>
        <v/>
      </c>
      <c r="T588" s="18" t="str">
        <f>IFERROR(VLOOKUP($B588,Invoices!$AN$2:$AO$412,2,FALSE),"")</f>
        <v/>
      </c>
      <c r="U588" s="18" cm="1">
        <f t="array" ref="U588">IFERROR(INDEX(F588:T588, 1, MATCH(TRUE, ISNUMBER(F588:T588), 0)), "0.0")</f>
        <v>1.99</v>
      </c>
    </row>
    <row r="589" spans="1:21" ht="13" x14ac:dyDescent="0.15">
      <c r="A589" s="14" t="s">
        <v>6621</v>
      </c>
      <c r="B589" s="6" t="s">
        <v>1636</v>
      </c>
      <c r="C589" s="6" t="s">
        <v>1637</v>
      </c>
      <c r="D589" s="6" t="s">
        <v>1081</v>
      </c>
      <c r="E589" s="6" t="s">
        <v>758</v>
      </c>
      <c r="F589" s="18" t="str">
        <f>IFERROR(VLOOKUP(B589,Invoices!$L$2:$M$413,2,FALSE),"")</f>
        <v/>
      </c>
      <c r="G589" s="18" t="str">
        <f>IFERROR(VLOOKUP(B589,Invoices!$N$2:$O$412,2,FALSE),"")</f>
        <v/>
      </c>
      <c r="H589" s="18" t="str">
        <f>IFERROR(VLOOKUP($B589,Invoices!$P$2:$Q$412,2,FALSE),"")</f>
        <v/>
      </c>
      <c r="I589" s="18" t="str">
        <f>IFERROR(VLOOKUP($B589,Invoices!$R$2:$S$412,2,FALSE),"")</f>
        <v/>
      </c>
      <c r="J589" s="18" t="str">
        <f>IFERROR(VLOOKUP($B589,Invoices!$T$2:$U$412,2,FALSE),"")</f>
        <v/>
      </c>
      <c r="K589" s="18" t="str">
        <f>IFERROR(VLOOKUP($B589,Invoices!$V$2:$W$412,2,FALSE),"")</f>
        <v/>
      </c>
      <c r="L589" s="18" t="str">
        <f>IFERROR(VLOOKUP($B589,Invoices!$X$2:$Y$412,2,FALSE),"")</f>
        <v/>
      </c>
      <c r="M589" s="18" t="str">
        <f>IFERROR(VLOOKUP($B589,Invoices!$Z$2:$AA$412,2,FALSE),"")</f>
        <v/>
      </c>
      <c r="N589" s="18" t="str">
        <f>IFERROR(VLOOKUP($B589,Invoices!$AB$2:$AC$412,2,FALSE),"")</f>
        <v/>
      </c>
      <c r="O589" s="18" t="str">
        <f>IFERROR(VLOOKUP($B589,Invoices!$AD$2:$AE$412,2,FALSE),"")</f>
        <v/>
      </c>
      <c r="P589" s="18" t="str">
        <f>IFERROR(VLOOKUP($B589,Invoices!$AF$2:$AG$412,2,FALSE),"")</f>
        <v/>
      </c>
      <c r="Q589" s="18" t="str">
        <f>IFERROR(VLOOKUP($B589,Invoices!$AH$2:$AI$412,2,FALSE),"")</f>
        <v/>
      </c>
      <c r="R589" s="18" t="str">
        <f>IFERROR(VLOOKUP($B589,Invoices!$AJ$2:$AK$412,2,FALSE),"")</f>
        <v/>
      </c>
      <c r="S589" s="18" t="str">
        <f>IFERROR(VLOOKUP($B589,Invoices!$AL$2:$AM$412,2,FALSE),"")</f>
        <v/>
      </c>
      <c r="T589" s="18" t="str">
        <f>IFERROR(VLOOKUP($B589,Invoices!$AN$2:$AO$412,2,FALSE),"")</f>
        <v/>
      </c>
      <c r="U589" s="18" t="str" cm="1">
        <f t="array" ref="U589">IFERROR(INDEX(F589:T589, 1, MATCH(TRUE, ISNUMBER(F589:T589), 0)), "0.0")</f>
        <v>0.0</v>
      </c>
    </row>
    <row r="590" spans="1:21" ht="13" x14ac:dyDescent="0.15">
      <c r="A590" s="14" t="s">
        <v>6622</v>
      </c>
      <c r="B590" s="6" t="s">
        <v>1636</v>
      </c>
      <c r="D590" s="6" t="s">
        <v>526</v>
      </c>
      <c r="E590" s="6" t="s">
        <v>527</v>
      </c>
      <c r="F590" s="18" t="str">
        <f>IFERROR(VLOOKUP(B590,Invoices!$L$2:$M$413,2,FALSE),"")</f>
        <v/>
      </c>
      <c r="G590" s="18" t="str">
        <f>IFERROR(VLOOKUP(B590,Invoices!$N$2:$O$412,2,FALSE),"")</f>
        <v/>
      </c>
      <c r="H590" s="18" t="str">
        <f>IFERROR(VLOOKUP($B590,Invoices!$P$2:$Q$412,2,FALSE),"")</f>
        <v/>
      </c>
      <c r="I590" s="18" t="str">
        <f>IFERROR(VLOOKUP($B590,Invoices!$R$2:$S$412,2,FALSE),"")</f>
        <v/>
      </c>
      <c r="J590" s="18" t="str">
        <f>IFERROR(VLOOKUP($B590,Invoices!$T$2:$U$412,2,FALSE),"")</f>
        <v/>
      </c>
      <c r="K590" s="18" t="str">
        <f>IFERROR(VLOOKUP($B590,Invoices!$V$2:$W$412,2,FALSE),"")</f>
        <v/>
      </c>
      <c r="L590" s="18" t="str">
        <f>IFERROR(VLOOKUP($B590,Invoices!$X$2:$Y$412,2,FALSE),"")</f>
        <v/>
      </c>
      <c r="M590" s="18" t="str">
        <f>IFERROR(VLOOKUP($B590,Invoices!$Z$2:$AA$412,2,FALSE),"")</f>
        <v/>
      </c>
      <c r="N590" s="18" t="str">
        <f>IFERROR(VLOOKUP($B590,Invoices!$AB$2:$AC$412,2,FALSE),"")</f>
        <v/>
      </c>
      <c r="O590" s="18" t="str">
        <f>IFERROR(VLOOKUP($B590,Invoices!$AD$2:$AE$412,2,FALSE),"")</f>
        <v/>
      </c>
      <c r="P590" s="18" t="str">
        <f>IFERROR(VLOOKUP($B590,Invoices!$AF$2:$AG$412,2,FALSE),"")</f>
        <v/>
      </c>
      <c r="Q590" s="18" t="str">
        <f>IFERROR(VLOOKUP($B590,Invoices!$AH$2:$AI$412,2,FALSE),"")</f>
        <v/>
      </c>
      <c r="R590" s="18" t="str">
        <f>IFERROR(VLOOKUP($B590,Invoices!$AJ$2:$AK$412,2,FALSE),"")</f>
        <v/>
      </c>
      <c r="S590" s="18" t="str">
        <f>IFERROR(VLOOKUP($B590,Invoices!$AL$2:$AM$412,2,FALSE),"")</f>
        <v/>
      </c>
      <c r="T590" s="18" t="str">
        <f>IFERROR(VLOOKUP($B590,Invoices!$AN$2:$AO$412,2,FALSE),"")</f>
        <v/>
      </c>
      <c r="U590" s="18" t="str" cm="1">
        <f t="array" ref="U590">IFERROR(INDEX(F590:T590, 1, MATCH(TRUE, ISNUMBER(F590:T590), 0)), "0.0")</f>
        <v>0.0</v>
      </c>
    </row>
    <row r="591" spans="1:21" ht="13" x14ac:dyDescent="0.15">
      <c r="A591" s="14" t="s">
        <v>6623</v>
      </c>
      <c r="B591" s="6" t="s">
        <v>1636</v>
      </c>
      <c r="D591" s="6" t="s">
        <v>517</v>
      </c>
      <c r="E591" s="6" t="s">
        <v>518</v>
      </c>
      <c r="F591" s="18" t="str">
        <f>IFERROR(VLOOKUP(B591,Invoices!$L$2:$M$413,2,FALSE),"")</f>
        <v/>
      </c>
      <c r="G591" s="18" t="str">
        <f>IFERROR(VLOOKUP(B591,Invoices!$N$2:$O$412,2,FALSE),"")</f>
        <v/>
      </c>
      <c r="H591" s="18" t="str">
        <f>IFERROR(VLOOKUP($B591,Invoices!$P$2:$Q$412,2,FALSE),"")</f>
        <v/>
      </c>
      <c r="I591" s="18" t="str">
        <f>IFERROR(VLOOKUP($B591,Invoices!$R$2:$S$412,2,FALSE),"")</f>
        <v/>
      </c>
      <c r="J591" s="18" t="str">
        <f>IFERROR(VLOOKUP($B591,Invoices!$T$2:$U$412,2,FALSE),"")</f>
        <v/>
      </c>
      <c r="K591" s="18" t="str">
        <f>IFERROR(VLOOKUP($B591,Invoices!$V$2:$W$412,2,FALSE),"")</f>
        <v/>
      </c>
      <c r="L591" s="18" t="str">
        <f>IFERROR(VLOOKUP($B591,Invoices!$X$2:$Y$412,2,FALSE),"")</f>
        <v/>
      </c>
      <c r="M591" s="18" t="str">
        <f>IFERROR(VLOOKUP($B591,Invoices!$Z$2:$AA$412,2,FALSE),"")</f>
        <v/>
      </c>
      <c r="N591" s="18" t="str">
        <f>IFERROR(VLOOKUP($B591,Invoices!$AB$2:$AC$412,2,FALSE),"")</f>
        <v/>
      </c>
      <c r="O591" s="18" t="str">
        <f>IFERROR(VLOOKUP($B591,Invoices!$AD$2:$AE$412,2,FALSE),"")</f>
        <v/>
      </c>
      <c r="P591" s="18" t="str">
        <f>IFERROR(VLOOKUP($B591,Invoices!$AF$2:$AG$412,2,FALSE),"")</f>
        <v/>
      </c>
      <c r="Q591" s="18" t="str">
        <f>IFERROR(VLOOKUP($B591,Invoices!$AH$2:$AI$412,2,FALSE),"")</f>
        <v/>
      </c>
      <c r="R591" s="18" t="str">
        <f>IFERROR(VLOOKUP($B591,Invoices!$AJ$2:$AK$412,2,FALSE),"")</f>
        <v/>
      </c>
      <c r="S591" s="18" t="str">
        <f>IFERROR(VLOOKUP($B591,Invoices!$AL$2:$AM$412,2,FALSE),"")</f>
        <v/>
      </c>
      <c r="T591" s="18" t="str">
        <f>IFERROR(VLOOKUP($B591,Invoices!$AN$2:$AO$412,2,FALSE),"")</f>
        <v/>
      </c>
      <c r="U591" s="18" t="str" cm="1">
        <f t="array" ref="U591">IFERROR(INDEX(F591:T591, 1, MATCH(TRUE, ISNUMBER(F591:T591), 0)), "0.0")</f>
        <v>0.0</v>
      </c>
    </row>
    <row r="592" spans="1:21" ht="13" x14ac:dyDescent="0.15">
      <c r="A592" s="14" t="s">
        <v>6624</v>
      </c>
      <c r="B592" s="6" t="s">
        <v>1638</v>
      </c>
      <c r="C592" s="6" t="s">
        <v>1639</v>
      </c>
      <c r="D592" s="6" t="s">
        <v>1640</v>
      </c>
      <c r="E592" s="6" t="s">
        <v>1641</v>
      </c>
      <c r="F592" s="18" t="str">
        <f>IFERROR(VLOOKUP(B592,Invoices!$L$2:$M$413,2,FALSE),"")</f>
        <v/>
      </c>
      <c r="G592" s="18" t="str">
        <f>IFERROR(VLOOKUP(B592,Invoices!$N$2:$O$412,2,FALSE),"")</f>
        <v/>
      </c>
      <c r="H592" s="18" t="str">
        <f>IFERROR(VLOOKUP($B592,Invoices!$P$2:$Q$412,2,FALSE),"")</f>
        <v/>
      </c>
      <c r="I592" s="18" t="str">
        <f>IFERROR(VLOOKUP($B592,Invoices!$R$2:$S$412,2,FALSE),"")</f>
        <v/>
      </c>
      <c r="J592" s="18" t="str">
        <f>IFERROR(VLOOKUP($B592,Invoices!$T$2:$U$412,2,FALSE),"")</f>
        <v/>
      </c>
      <c r="K592" s="18" t="str">
        <f>IFERROR(VLOOKUP($B592,Invoices!$V$2:$W$412,2,FALSE),"")</f>
        <v/>
      </c>
      <c r="L592" s="18" t="str">
        <f>IFERROR(VLOOKUP($B592,Invoices!$X$2:$Y$412,2,FALSE),"")</f>
        <v/>
      </c>
      <c r="M592" s="18" t="str">
        <f>IFERROR(VLOOKUP($B592,Invoices!$Z$2:$AA$412,2,FALSE),"")</f>
        <v/>
      </c>
      <c r="N592" s="18" t="str">
        <f>IFERROR(VLOOKUP($B592,Invoices!$AB$2:$AC$412,2,FALSE),"")</f>
        <v/>
      </c>
      <c r="O592" s="18" t="str">
        <f>IFERROR(VLOOKUP($B592,Invoices!$AD$2:$AE$412,2,FALSE),"")</f>
        <v/>
      </c>
      <c r="P592" s="18" t="str">
        <f>IFERROR(VLOOKUP($B592,Invoices!$AF$2:$AG$412,2,FALSE),"")</f>
        <v/>
      </c>
      <c r="Q592" s="18" t="str">
        <f>IFERROR(VLOOKUP($B592,Invoices!$AH$2:$AI$412,2,FALSE),"")</f>
        <v/>
      </c>
      <c r="R592" s="18" t="str">
        <f>IFERROR(VLOOKUP($B592,Invoices!$AJ$2:$AK$412,2,FALSE),"")</f>
        <v/>
      </c>
      <c r="S592" s="18" t="str">
        <f>IFERROR(VLOOKUP($B592,Invoices!$AL$2:$AM$412,2,FALSE),"")</f>
        <v/>
      </c>
      <c r="T592" s="18" t="str">
        <f>IFERROR(VLOOKUP($B592,Invoices!$AN$2:$AO$412,2,FALSE),"")</f>
        <v/>
      </c>
      <c r="U592" s="18" t="str" cm="1">
        <f t="array" ref="U592">IFERROR(INDEX(F592:T592, 1, MATCH(TRUE, ISNUMBER(F592:T592), 0)), "0.0")</f>
        <v>0.0</v>
      </c>
    </row>
    <row r="593" spans="1:21" ht="13" x14ac:dyDescent="0.15">
      <c r="A593" s="14" t="s">
        <v>6625</v>
      </c>
      <c r="B593" s="6" t="s">
        <v>1642</v>
      </c>
      <c r="D593" s="6" t="s">
        <v>666</v>
      </c>
      <c r="E593" s="6" t="s">
        <v>667</v>
      </c>
      <c r="F593" s="18">
        <f>IFERROR(VLOOKUP(B593,Invoices!$L$2:$M$413,2,FALSE),"")</f>
        <v>0.99</v>
      </c>
      <c r="G593" s="18" t="str">
        <f>IFERROR(VLOOKUP(B593,Invoices!$N$2:$O$412,2,FALSE),"")</f>
        <v/>
      </c>
      <c r="H593" s="18" t="str">
        <f>IFERROR(VLOOKUP($B593,Invoices!$P$2:$Q$412,2,FALSE),"")</f>
        <v/>
      </c>
      <c r="I593" s="18" t="str">
        <f>IFERROR(VLOOKUP($B593,Invoices!$R$2:$S$412,2,FALSE),"")</f>
        <v/>
      </c>
      <c r="J593" s="18" t="str">
        <f>IFERROR(VLOOKUP($B593,Invoices!$T$2:$U$412,2,FALSE),"")</f>
        <v/>
      </c>
      <c r="K593" s="18" t="str">
        <f>IFERROR(VLOOKUP($B593,Invoices!$V$2:$W$412,2,FALSE),"")</f>
        <v/>
      </c>
      <c r="L593" s="18" t="str">
        <f>IFERROR(VLOOKUP($B593,Invoices!$X$2:$Y$412,2,FALSE),"")</f>
        <v/>
      </c>
      <c r="M593" s="18" t="str">
        <f>IFERROR(VLOOKUP($B593,Invoices!$Z$2:$AA$412,2,FALSE),"")</f>
        <v/>
      </c>
      <c r="N593" s="18" t="str">
        <f>IFERROR(VLOOKUP($B593,Invoices!$AB$2:$AC$412,2,FALSE),"")</f>
        <v/>
      </c>
      <c r="O593" s="18" t="str">
        <f>IFERROR(VLOOKUP($B593,Invoices!$AD$2:$AE$412,2,FALSE),"")</f>
        <v/>
      </c>
      <c r="P593" s="18" t="str">
        <f>IFERROR(VLOOKUP($B593,Invoices!$AF$2:$AG$412,2,FALSE),"")</f>
        <v/>
      </c>
      <c r="Q593" s="18" t="str">
        <f>IFERROR(VLOOKUP($B593,Invoices!$AH$2:$AI$412,2,FALSE),"")</f>
        <v/>
      </c>
      <c r="R593" s="18" t="str">
        <f>IFERROR(VLOOKUP($B593,Invoices!$AJ$2:$AK$412,2,FALSE),"")</f>
        <v/>
      </c>
      <c r="S593" s="18" t="str">
        <f>IFERROR(VLOOKUP($B593,Invoices!$AL$2:$AM$412,2,FALSE),"")</f>
        <v/>
      </c>
      <c r="T593" s="18" t="str">
        <f>IFERROR(VLOOKUP($B593,Invoices!$AN$2:$AO$412,2,FALSE),"")</f>
        <v/>
      </c>
      <c r="U593" s="18" cm="1">
        <f t="array" ref="U593">IFERROR(INDEX(F593:T593, 1, MATCH(TRUE, ISNUMBER(F593:T593), 0)), "0.0")</f>
        <v>0.99</v>
      </c>
    </row>
    <row r="594" spans="1:21" ht="13" x14ac:dyDescent="0.15">
      <c r="A594" s="14" t="s">
        <v>6626</v>
      </c>
      <c r="B594" s="6" t="s">
        <v>1643</v>
      </c>
      <c r="D594" s="6" t="s">
        <v>1133</v>
      </c>
      <c r="E594" s="6" t="s">
        <v>600</v>
      </c>
      <c r="F594" s="18" t="str">
        <f>IFERROR(VLOOKUP(B594,Invoices!$L$2:$M$413,2,FALSE),"")</f>
        <v/>
      </c>
      <c r="G594" s="18" t="str">
        <f>IFERROR(VLOOKUP(B594,Invoices!$N$2:$O$412,2,FALSE),"")</f>
        <v/>
      </c>
      <c r="H594" s="18" t="str">
        <f>IFERROR(VLOOKUP($B594,Invoices!$P$2:$Q$412,2,FALSE),"")</f>
        <v/>
      </c>
      <c r="I594" s="18" t="str">
        <f>IFERROR(VLOOKUP($B594,Invoices!$R$2:$S$412,2,FALSE),"")</f>
        <v/>
      </c>
      <c r="J594" s="18">
        <f>IFERROR(VLOOKUP($B594,Invoices!$T$2:$U$412,2,FALSE),"")</f>
        <v>0.99</v>
      </c>
      <c r="K594" s="18" t="str">
        <f>IFERROR(VLOOKUP($B594,Invoices!$V$2:$W$412,2,FALSE),"")</f>
        <v/>
      </c>
      <c r="L594" s="18" t="str">
        <f>IFERROR(VLOOKUP($B594,Invoices!$X$2:$Y$412,2,FALSE),"")</f>
        <v/>
      </c>
      <c r="M594" s="18" t="str">
        <f>IFERROR(VLOOKUP($B594,Invoices!$Z$2:$AA$412,2,FALSE),"")</f>
        <v/>
      </c>
      <c r="N594" s="18" t="str">
        <f>IFERROR(VLOOKUP($B594,Invoices!$AB$2:$AC$412,2,FALSE),"")</f>
        <v/>
      </c>
      <c r="O594" s="18" t="str">
        <f>IFERROR(VLOOKUP($B594,Invoices!$AD$2:$AE$412,2,FALSE),"")</f>
        <v/>
      </c>
      <c r="P594" s="18" t="str">
        <f>IFERROR(VLOOKUP($B594,Invoices!$AF$2:$AG$412,2,FALSE),"")</f>
        <v/>
      </c>
      <c r="Q594" s="18" t="str">
        <f>IFERROR(VLOOKUP($B594,Invoices!$AH$2:$AI$412,2,FALSE),"")</f>
        <v/>
      </c>
      <c r="R594" s="18" t="str">
        <f>IFERROR(VLOOKUP($B594,Invoices!$AJ$2:$AK$412,2,FALSE),"")</f>
        <v/>
      </c>
      <c r="S594" s="18" t="str">
        <f>IFERROR(VLOOKUP($B594,Invoices!$AL$2:$AM$412,2,FALSE),"")</f>
        <v/>
      </c>
      <c r="T594" s="18" t="str">
        <f>IFERROR(VLOOKUP($B594,Invoices!$AN$2:$AO$412,2,FALSE),"")</f>
        <v/>
      </c>
      <c r="U594" s="18" cm="1">
        <f t="array" ref="U594">IFERROR(INDEX(F594:T594, 1, MATCH(TRUE, ISNUMBER(F594:T594), 0)), "0.0")</f>
        <v>0.99</v>
      </c>
    </row>
    <row r="595" spans="1:21" ht="13" x14ac:dyDescent="0.15">
      <c r="A595" s="14" t="s">
        <v>6627</v>
      </c>
      <c r="B595" s="6" t="s">
        <v>1644</v>
      </c>
      <c r="C595" s="6" t="s">
        <v>1645</v>
      </c>
      <c r="D595" s="6" t="s">
        <v>587</v>
      </c>
      <c r="E595" s="6" t="s">
        <v>587</v>
      </c>
      <c r="F595" s="18" t="str">
        <f>IFERROR(VLOOKUP(B595,Invoices!$L$2:$M$413,2,FALSE),"")</f>
        <v/>
      </c>
      <c r="G595" s="18" t="str">
        <f>IFERROR(VLOOKUP(B595,Invoices!$N$2:$O$412,2,FALSE),"")</f>
        <v/>
      </c>
      <c r="H595" s="18" t="str">
        <f>IFERROR(VLOOKUP($B595,Invoices!$P$2:$Q$412,2,FALSE),"")</f>
        <v/>
      </c>
      <c r="I595" s="18" t="str">
        <f>IFERROR(VLOOKUP($B595,Invoices!$R$2:$S$412,2,FALSE),"")</f>
        <v/>
      </c>
      <c r="J595" s="18" t="str">
        <f>IFERROR(VLOOKUP($B595,Invoices!$T$2:$U$412,2,FALSE),"")</f>
        <v/>
      </c>
      <c r="K595" s="18" t="str">
        <f>IFERROR(VLOOKUP($B595,Invoices!$V$2:$W$412,2,FALSE),"")</f>
        <v/>
      </c>
      <c r="L595" s="18" t="str">
        <f>IFERROR(VLOOKUP($B595,Invoices!$X$2:$Y$412,2,FALSE),"")</f>
        <v/>
      </c>
      <c r="M595" s="18" t="str">
        <f>IFERROR(VLOOKUP($B595,Invoices!$Z$2:$AA$412,2,FALSE),"")</f>
        <v/>
      </c>
      <c r="N595" s="18" t="str">
        <f>IFERROR(VLOOKUP($B595,Invoices!$AB$2:$AC$412,2,FALSE),"")</f>
        <v/>
      </c>
      <c r="O595" s="18" t="str">
        <f>IFERROR(VLOOKUP($B595,Invoices!$AD$2:$AE$412,2,FALSE),"")</f>
        <v/>
      </c>
      <c r="P595" s="18" t="str">
        <f>IFERROR(VLOOKUP($B595,Invoices!$AF$2:$AG$412,2,FALSE),"")</f>
        <v/>
      </c>
      <c r="Q595" s="18" t="str">
        <f>IFERROR(VLOOKUP($B595,Invoices!$AH$2:$AI$412,2,FALSE),"")</f>
        <v/>
      </c>
      <c r="R595" s="18" t="str">
        <f>IFERROR(VLOOKUP($B595,Invoices!$AJ$2:$AK$412,2,FALSE),"")</f>
        <v/>
      </c>
      <c r="S595" s="18" t="str">
        <f>IFERROR(VLOOKUP($B595,Invoices!$AL$2:$AM$412,2,FALSE),"")</f>
        <v/>
      </c>
      <c r="T595" s="18" t="str">
        <f>IFERROR(VLOOKUP($B595,Invoices!$AN$2:$AO$412,2,FALSE),"")</f>
        <v/>
      </c>
      <c r="U595" s="18" t="str" cm="1">
        <f t="array" ref="U595">IFERROR(INDEX(F595:T595, 1, MATCH(TRUE, ISNUMBER(F595:T595), 0)), "0.0")</f>
        <v>0.0</v>
      </c>
    </row>
    <row r="596" spans="1:21" ht="13" x14ac:dyDescent="0.15">
      <c r="A596" s="14" t="s">
        <v>6628</v>
      </c>
      <c r="B596" s="6" t="s">
        <v>1646</v>
      </c>
      <c r="C596" s="6" t="s">
        <v>1647</v>
      </c>
      <c r="D596" s="6" t="s">
        <v>918</v>
      </c>
      <c r="E596" s="6" t="s">
        <v>919</v>
      </c>
      <c r="F596" s="18" t="str">
        <f>IFERROR(VLOOKUP(B596,Invoices!$L$2:$M$413,2,FALSE),"")</f>
        <v/>
      </c>
      <c r="G596" s="18" t="str">
        <f>IFERROR(VLOOKUP(B596,Invoices!$N$2:$O$412,2,FALSE),"")</f>
        <v/>
      </c>
      <c r="H596" s="18" t="str">
        <f>IFERROR(VLOOKUP($B596,Invoices!$P$2:$Q$412,2,FALSE),"")</f>
        <v/>
      </c>
      <c r="I596" s="18" t="str">
        <f>IFERROR(VLOOKUP($B596,Invoices!$R$2:$S$412,2,FALSE),"")</f>
        <v/>
      </c>
      <c r="J596" s="18" t="str">
        <f>IFERROR(VLOOKUP($B596,Invoices!$T$2:$U$412,2,FALSE),"")</f>
        <v/>
      </c>
      <c r="K596" s="18" t="str">
        <f>IFERROR(VLOOKUP($B596,Invoices!$V$2:$W$412,2,FALSE),"")</f>
        <v/>
      </c>
      <c r="L596" s="18" t="str">
        <f>IFERROR(VLOOKUP($B596,Invoices!$X$2:$Y$412,2,FALSE),"")</f>
        <v/>
      </c>
      <c r="M596" s="18" t="str">
        <f>IFERROR(VLOOKUP($B596,Invoices!$Z$2:$AA$412,2,FALSE),"")</f>
        <v/>
      </c>
      <c r="N596" s="18" t="str">
        <f>IFERROR(VLOOKUP($B596,Invoices!$AB$2:$AC$412,2,FALSE),"")</f>
        <v/>
      </c>
      <c r="O596" s="18" t="str">
        <f>IFERROR(VLOOKUP($B596,Invoices!$AD$2:$AE$412,2,FALSE),"")</f>
        <v/>
      </c>
      <c r="P596" s="18" t="str">
        <f>IFERROR(VLOOKUP($B596,Invoices!$AF$2:$AG$412,2,FALSE),"")</f>
        <v/>
      </c>
      <c r="Q596" s="18" t="str">
        <f>IFERROR(VLOOKUP($B596,Invoices!$AH$2:$AI$412,2,FALSE),"")</f>
        <v/>
      </c>
      <c r="R596" s="18" t="str">
        <f>IFERROR(VLOOKUP($B596,Invoices!$AJ$2:$AK$412,2,FALSE),"")</f>
        <v/>
      </c>
      <c r="S596" s="18" t="str">
        <f>IFERROR(VLOOKUP($B596,Invoices!$AL$2:$AM$412,2,FALSE),"")</f>
        <v/>
      </c>
      <c r="T596" s="18" t="str">
        <f>IFERROR(VLOOKUP($B596,Invoices!$AN$2:$AO$412,2,FALSE),"")</f>
        <v/>
      </c>
      <c r="U596" s="18" t="str" cm="1">
        <f t="array" ref="U596">IFERROR(INDEX(F596:T596, 1, MATCH(TRUE, ISNUMBER(F596:T596), 0)), "0.0")</f>
        <v>0.0</v>
      </c>
    </row>
    <row r="597" spans="1:21" ht="13" x14ac:dyDescent="0.15">
      <c r="A597" s="14" t="s">
        <v>6629</v>
      </c>
      <c r="B597" s="6" t="s">
        <v>1648</v>
      </c>
      <c r="C597" s="6" t="s">
        <v>1032</v>
      </c>
      <c r="D597" s="6" t="s">
        <v>1033</v>
      </c>
      <c r="E597" s="6" t="s">
        <v>1034</v>
      </c>
      <c r="F597" s="18" t="str">
        <f>IFERROR(VLOOKUP(B597,Invoices!$L$2:$M$413,2,FALSE),"")</f>
        <v/>
      </c>
      <c r="G597" s="18" t="str">
        <f>IFERROR(VLOOKUP(B597,Invoices!$N$2:$O$412,2,FALSE),"")</f>
        <v/>
      </c>
      <c r="H597" s="18" t="str">
        <f>IFERROR(VLOOKUP($B597,Invoices!$P$2:$Q$412,2,FALSE),"")</f>
        <v/>
      </c>
      <c r="I597" s="18" t="str">
        <f>IFERROR(VLOOKUP($B597,Invoices!$R$2:$S$412,2,FALSE),"")</f>
        <v/>
      </c>
      <c r="J597" s="18" t="str">
        <f>IFERROR(VLOOKUP($B597,Invoices!$T$2:$U$412,2,FALSE),"")</f>
        <v/>
      </c>
      <c r="K597" s="18" t="str">
        <f>IFERROR(VLOOKUP($B597,Invoices!$V$2:$W$412,2,FALSE),"")</f>
        <v/>
      </c>
      <c r="L597" s="18" t="str">
        <f>IFERROR(VLOOKUP($B597,Invoices!$X$2:$Y$412,2,FALSE),"")</f>
        <v/>
      </c>
      <c r="M597" s="18" t="str">
        <f>IFERROR(VLOOKUP($B597,Invoices!$Z$2:$AA$412,2,FALSE),"")</f>
        <v/>
      </c>
      <c r="N597" s="18" t="str">
        <f>IFERROR(VLOOKUP($B597,Invoices!$AB$2:$AC$412,2,FALSE),"")</f>
        <v/>
      </c>
      <c r="O597" s="18" t="str">
        <f>IFERROR(VLOOKUP($B597,Invoices!$AD$2:$AE$412,2,FALSE),"")</f>
        <v/>
      </c>
      <c r="P597" s="18" t="str">
        <f>IFERROR(VLOOKUP($B597,Invoices!$AF$2:$AG$412,2,FALSE),"")</f>
        <v/>
      </c>
      <c r="Q597" s="18" t="str">
        <f>IFERROR(VLOOKUP($B597,Invoices!$AH$2:$AI$412,2,FALSE),"")</f>
        <v/>
      </c>
      <c r="R597" s="18" t="str">
        <f>IFERROR(VLOOKUP($B597,Invoices!$AJ$2:$AK$412,2,FALSE),"")</f>
        <v/>
      </c>
      <c r="S597" s="18" t="str">
        <f>IFERROR(VLOOKUP($B597,Invoices!$AL$2:$AM$412,2,FALSE),"")</f>
        <v/>
      </c>
      <c r="T597" s="18" t="str">
        <f>IFERROR(VLOOKUP($B597,Invoices!$AN$2:$AO$412,2,FALSE),"")</f>
        <v/>
      </c>
      <c r="U597" s="18" t="str" cm="1">
        <f t="array" ref="U597">IFERROR(INDEX(F597:T597, 1, MATCH(TRUE, ISNUMBER(F597:T597), 0)), "0.0")</f>
        <v>0.0</v>
      </c>
    </row>
    <row r="598" spans="1:21" ht="13" x14ac:dyDescent="0.15">
      <c r="A598" s="14" t="s">
        <v>6630</v>
      </c>
      <c r="B598" s="6" t="s">
        <v>1649</v>
      </c>
      <c r="C598" s="6" t="s">
        <v>1223</v>
      </c>
      <c r="D598" s="6" t="s">
        <v>1440</v>
      </c>
      <c r="E598" s="6" t="s">
        <v>976</v>
      </c>
      <c r="F598" s="18" t="str">
        <f>IFERROR(VLOOKUP(B598,Invoices!$L$2:$M$413,2,FALSE),"")</f>
        <v/>
      </c>
      <c r="G598" s="18" t="str">
        <f>IFERROR(VLOOKUP(B598,Invoices!$N$2:$O$412,2,FALSE),"")</f>
        <v/>
      </c>
      <c r="H598" s="18" t="str">
        <f>IFERROR(VLOOKUP($B598,Invoices!$P$2:$Q$412,2,FALSE),"")</f>
        <v/>
      </c>
      <c r="I598" s="18" t="str">
        <f>IFERROR(VLOOKUP($B598,Invoices!$R$2:$S$412,2,FALSE),"")</f>
        <v/>
      </c>
      <c r="J598" s="18" t="str">
        <f>IFERROR(VLOOKUP($B598,Invoices!$T$2:$U$412,2,FALSE),"")</f>
        <v/>
      </c>
      <c r="K598" s="18" t="str">
        <f>IFERROR(VLOOKUP($B598,Invoices!$V$2:$W$412,2,FALSE),"")</f>
        <v/>
      </c>
      <c r="L598" s="18" t="str">
        <f>IFERROR(VLOOKUP($B598,Invoices!$X$2:$Y$412,2,FALSE),"")</f>
        <v/>
      </c>
      <c r="M598" s="18" t="str">
        <f>IFERROR(VLOOKUP($B598,Invoices!$Z$2:$AA$412,2,FALSE),"")</f>
        <v/>
      </c>
      <c r="N598" s="18" t="str">
        <f>IFERROR(VLOOKUP($B598,Invoices!$AB$2:$AC$412,2,FALSE),"")</f>
        <v/>
      </c>
      <c r="O598" s="18" t="str">
        <f>IFERROR(VLOOKUP($B598,Invoices!$AD$2:$AE$412,2,FALSE),"")</f>
        <v/>
      </c>
      <c r="P598" s="18" t="str">
        <f>IFERROR(VLOOKUP($B598,Invoices!$AF$2:$AG$412,2,FALSE),"")</f>
        <v/>
      </c>
      <c r="Q598" s="18" t="str">
        <f>IFERROR(VLOOKUP($B598,Invoices!$AH$2:$AI$412,2,FALSE),"")</f>
        <v/>
      </c>
      <c r="R598" s="18" t="str">
        <f>IFERROR(VLOOKUP($B598,Invoices!$AJ$2:$AK$412,2,FALSE),"")</f>
        <v/>
      </c>
      <c r="S598" s="18" t="str">
        <f>IFERROR(VLOOKUP($B598,Invoices!$AL$2:$AM$412,2,FALSE),"")</f>
        <v/>
      </c>
      <c r="T598" s="18" t="str">
        <f>IFERROR(VLOOKUP($B598,Invoices!$AN$2:$AO$412,2,FALSE),"")</f>
        <v/>
      </c>
      <c r="U598" s="18" t="str" cm="1">
        <f t="array" ref="U598">IFERROR(INDEX(F598:T598, 1, MATCH(TRUE, ISNUMBER(F598:T598), 0)), "0.0")</f>
        <v>0.0</v>
      </c>
    </row>
    <row r="599" spans="1:21" ht="13" x14ac:dyDescent="0.15">
      <c r="A599" s="14" t="s">
        <v>6631</v>
      </c>
      <c r="B599" s="6" t="s">
        <v>1650</v>
      </c>
      <c r="C599" s="6" t="s">
        <v>912</v>
      </c>
      <c r="D599" s="6" t="s">
        <v>913</v>
      </c>
      <c r="E599" s="6" t="s">
        <v>912</v>
      </c>
      <c r="F599" s="18" t="str">
        <f>IFERROR(VLOOKUP(B599,Invoices!$L$2:$M$413,2,FALSE),"")</f>
        <v/>
      </c>
      <c r="G599" s="18" t="str">
        <f>IFERROR(VLOOKUP(B599,Invoices!$N$2:$O$412,2,FALSE),"")</f>
        <v/>
      </c>
      <c r="H599" s="18" t="str">
        <f>IFERROR(VLOOKUP($B599,Invoices!$P$2:$Q$412,2,FALSE),"")</f>
        <v/>
      </c>
      <c r="I599" s="18" t="str">
        <f>IFERROR(VLOOKUP($B599,Invoices!$R$2:$S$412,2,FALSE),"")</f>
        <v/>
      </c>
      <c r="J599" s="18" t="str">
        <f>IFERROR(VLOOKUP($B599,Invoices!$T$2:$U$412,2,FALSE),"")</f>
        <v/>
      </c>
      <c r="K599" s="18" t="str">
        <f>IFERROR(VLOOKUP($B599,Invoices!$V$2:$W$412,2,FALSE),"")</f>
        <v/>
      </c>
      <c r="L599" s="18" t="str">
        <f>IFERROR(VLOOKUP($B599,Invoices!$X$2:$Y$412,2,FALSE),"")</f>
        <v/>
      </c>
      <c r="M599" s="18" t="str">
        <f>IFERROR(VLOOKUP($B599,Invoices!$Z$2:$AA$412,2,FALSE),"")</f>
        <v/>
      </c>
      <c r="N599" s="18" t="str">
        <f>IFERROR(VLOOKUP($B599,Invoices!$AB$2:$AC$412,2,FALSE),"")</f>
        <v/>
      </c>
      <c r="O599" s="18" t="str">
        <f>IFERROR(VLOOKUP($B599,Invoices!$AD$2:$AE$412,2,FALSE),"")</f>
        <v/>
      </c>
      <c r="P599" s="18" t="str">
        <f>IFERROR(VLOOKUP($B599,Invoices!$AF$2:$AG$412,2,FALSE),"")</f>
        <v/>
      </c>
      <c r="Q599" s="18" t="str">
        <f>IFERROR(VLOOKUP($B599,Invoices!$AH$2:$AI$412,2,FALSE),"")</f>
        <v/>
      </c>
      <c r="R599" s="18" t="str">
        <f>IFERROR(VLOOKUP($B599,Invoices!$AJ$2:$AK$412,2,FALSE),"")</f>
        <v/>
      </c>
      <c r="S599" s="18" t="str">
        <f>IFERROR(VLOOKUP($B599,Invoices!$AL$2:$AM$412,2,FALSE),"")</f>
        <v/>
      </c>
      <c r="T599" s="18" t="str">
        <f>IFERROR(VLOOKUP($B599,Invoices!$AN$2:$AO$412,2,FALSE),"")</f>
        <v/>
      </c>
      <c r="U599" s="18" t="str" cm="1">
        <f t="array" ref="U599">IFERROR(INDEX(F599:T599, 1, MATCH(TRUE, ISNUMBER(F599:T599), 0)), "0.0")</f>
        <v>0.0</v>
      </c>
    </row>
    <row r="600" spans="1:21" ht="13" x14ac:dyDescent="0.15">
      <c r="A600" s="14" t="s">
        <v>6632</v>
      </c>
      <c r="B600" s="6" t="s">
        <v>1650</v>
      </c>
      <c r="C600" s="6" t="s">
        <v>1651</v>
      </c>
      <c r="D600" s="6" t="s">
        <v>587</v>
      </c>
      <c r="E600" s="6" t="s">
        <v>587</v>
      </c>
      <c r="F600" s="18" t="str">
        <f>IFERROR(VLOOKUP(B600,Invoices!$L$2:$M$413,2,FALSE),"")</f>
        <v/>
      </c>
      <c r="G600" s="18" t="str">
        <f>IFERROR(VLOOKUP(B600,Invoices!$N$2:$O$412,2,FALSE),"")</f>
        <v/>
      </c>
      <c r="H600" s="18" t="str">
        <f>IFERROR(VLOOKUP($B600,Invoices!$P$2:$Q$412,2,FALSE),"")</f>
        <v/>
      </c>
      <c r="I600" s="18" t="str">
        <f>IFERROR(VLOOKUP($B600,Invoices!$R$2:$S$412,2,FALSE),"")</f>
        <v/>
      </c>
      <c r="J600" s="18" t="str">
        <f>IFERROR(VLOOKUP($B600,Invoices!$T$2:$U$412,2,FALSE),"")</f>
        <v/>
      </c>
      <c r="K600" s="18" t="str">
        <f>IFERROR(VLOOKUP($B600,Invoices!$V$2:$W$412,2,FALSE),"")</f>
        <v/>
      </c>
      <c r="L600" s="18" t="str">
        <f>IFERROR(VLOOKUP($B600,Invoices!$X$2:$Y$412,2,FALSE),"")</f>
        <v/>
      </c>
      <c r="M600" s="18" t="str">
        <f>IFERROR(VLOOKUP($B600,Invoices!$Z$2:$AA$412,2,FALSE),"")</f>
        <v/>
      </c>
      <c r="N600" s="18" t="str">
        <f>IFERROR(VLOOKUP($B600,Invoices!$AB$2:$AC$412,2,FALSE),"")</f>
        <v/>
      </c>
      <c r="O600" s="18" t="str">
        <f>IFERROR(VLOOKUP($B600,Invoices!$AD$2:$AE$412,2,FALSE),"")</f>
        <v/>
      </c>
      <c r="P600" s="18" t="str">
        <f>IFERROR(VLOOKUP($B600,Invoices!$AF$2:$AG$412,2,FALSE),"")</f>
        <v/>
      </c>
      <c r="Q600" s="18" t="str">
        <f>IFERROR(VLOOKUP($B600,Invoices!$AH$2:$AI$412,2,FALSE),"")</f>
        <v/>
      </c>
      <c r="R600" s="18" t="str">
        <f>IFERROR(VLOOKUP($B600,Invoices!$AJ$2:$AK$412,2,FALSE),"")</f>
        <v/>
      </c>
      <c r="S600" s="18" t="str">
        <f>IFERROR(VLOOKUP($B600,Invoices!$AL$2:$AM$412,2,FALSE),"")</f>
        <v/>
      </c>
      <c r="T600" s="18" t="str">
        <f>IFERROR(VLOOKUP($B600,Invoices!$AN$2:$AO$412,2,FALSE),"")</f>
        <v/>
      </c>
      <c r="U600" s="18" t="str" cm="1">
        <f t="array" ref="U600">IFERROR(INDEX(F600:T600, 1, MATCH(TRUE, ISNUMBER(F600:T600), 0)), "0.0")</f>
        <v>0.0</v>
      </c>
    </row>
    <row r="601" spans="1:21" ht="13" x14ac:dyDescent="0.15">
      <c r="A601" s="14" t="s">
        <v>6633</v>
      </c>
      <c r="B601" s="6" t="s">
        <v>1652</v>
      </c>
      <c r="C601" s="6" t="s">
        <v>1653</v>
      </c>
      <c r="D601" s="6" t="s">
        <v>1150</v>
      </c>
      <c r="E601" s="6" t="s">
        <v>1151</v>
      </c>
      <c r="F601" s="18" t="str">
        <f>IFERROR(VLOOKUP(B601,Invoices!$L$2:$M$413,2,FALSE),"")</f>
        <v/>
      </c>
      <c r="G601" s="18" t="str">
        <f>IFERROR(VLOOKUP(B601,Invoices!$N$2:$O$412,2,FALSE),"")</f>
        <v/>
      </c>
      <c r="H601" s="18" t="str">
        <f>IFERROR(VLOOKUP($B601,Invoices!$P$2:$Q$412,2,FALSE),"")</f>
        <v/>
      </c>
      <c r="I601" s="18" t="str">
        <f>IFERROR(VLOOKUP($B601,Invoices!$R$2:$S$412,2,FALSE),"")</f>
        <v/>
      </c>
      <c r="J601" s="18" t="str">
        <f>IFERROR(VLOOKUP($B601,Invoices!$T$2:$U$412,2,FALSE),"")</f>
        <v/>
      </c>
      <c r="K601" s="18">
        <f>IFERROR(VLOOKUP($B601,Invoices!$V$2:$W$412,2,FALSE),"")</f>
        <v>0.99</v>
      </c>
      <c r="L601" s="18" t="str">
        <f>IFERROR(VLOOKUP($B601,Invoices!$X$2:$Y$412,2,FALSE),"")</f>
        <v/>
      </c>
      <c r="M601" s="18" t="str">
        <f>IFERROR(VLOOKUP($B601,Invoices!$Z$2:$AA$412,2,FALSE),"")</f>
        <v/>
      </c>
      <c r="N601" s="18" t="str">
        <f>IFERROR(VLOOKUP($B601,Invoices!$AB$2:$AC$412,2,FALSE),"")</f>
        <v/>
      </c>
      <c r="O601" s="18" t="str">
        <f>IFERROR(VLOOKUP($B601,Invoices!$AD$2:$AE$412,2,FALSE),"")</f>
        <v/>
      </c>
      <c r="P601" s="18" t="str">
        <f>IFERROR(VLOOKUP($B601,Invoices!$AF$2:$AG$412,2,FALSE),"")</f>
        <v/>
      </c>
      <c r="Q601" s="18" t="str">
        <f>IFERROR(VLOOKUP($B601,Invoices!$AH$2:$AI$412,2,FALSE),"")</f>
        <v/>
      </c>
      <c r="R601" s="18" t="str">
        <f>IFERROR(VLOOKUP($B601,Invoices!$AJ$2:$AK$412,2,FALSE),"")</f>
        <v/>
      </c>
      <c r="S601" s="18" t="str">
        <f>IFERROR(VLOOKUP($B601,Invoices!$AL$2:$AM$412,2,FALSE),"")</f>
        <v/>
      </c>
      <c r="T601" s="18" t="str">
        <f>IFERROR(VLOOKUP($B601,Invoices!$AN$2:$AO$412,2,FALSE),"")</f>
        <v/>
      </c>
      <c r="U601" s="18" cm="1">
        <f t="array" ref="U601">IFERROR(INDEX(F601:T601, 1, MATCH(TRUE, ISNUMBER(F601:T601), 0)), "0.0")</f>
        <v>0.99</v>
      </c>
    </row>
    <row r="602" spans="1:21" ht="13" x14ac:dyDescent="0.15">
      <c r="A602" s="14" t="s">
        <v>6634</v>
      </c>
      <c r="B602" s="6" t="s">
        <v>1654</v>
      </c>
      <c r="D602" s="6" t="s">
        <v>1640</v>
      </c>
      <c r="E602" s="6" t="s">
        <v>1641</v>
      </c>
      <c r="F602" s="18" t="str">
        <f>IFERROR(VLOOKUP(B602,Invoices!$L$2:$M$413,2,FALSE),"")</f>
        <v/>
      </c>
      <c r="G602" s="18">
        <f>IFERROR(VLOOKUP(B602,Invoices!$N$2:$O$412,2,FALSE),"")</f>
        <v>0.99</v>
      </c>
      <c r="H602" s="18" t="str">
        <f>IFERROR(VLOOKUP($B602,Invoices!$P$2:$Q$412,2,FALSE),"")</f>
        <v/>
      </c>
      <c r="I602" s="18" t="str">
        <f>IFERROR(VLOOKUP($B602,Invoices!$R$2:$S$412,2,FALSE),"")</f>
        <v/>
      </c>
      <c r="J602" s="18" t="str">
        <f>IFERROR(VLOOKUP($B602,Invoices!$T$2:$U$412,2,FALSE),"")</f>
        <v/>
      </c>
      <c r="K602" s="18" t="str">
        <f>IFERROR(VLOOKUP($B602,Invoices!$V$2:$W$412,2,FALSE),"")</f>
        <v/>
      </c>
      <c r="L602" s="18" t="str">
        <f>IFERROR(VLOOKUP($B602,Invoices!$X$2:$Y$412,2,FALSE),"")</f>
        <v/>
      </c>
      <c r="M602" s="18" t="str">
        <f>IFERROR(VLOOKUP($B602,Invoices!$Z$2:$AA$412,2,FALSE),"")</f>
        <v/>
      </c>
      <c r="N602" s="18" t="str">
        <f>IFERROR(VLOOKUP($B602,Invoices!$AB$2:$AC$412,2,FALSE),"")</f>
        <v/>
      </c>
      <c r="O602" s="18" t="str">
        <f>IFERROR(VLOOKUP($B602,Invoices!$AD$2:$AE$412,2,FALSE),"")</f>
        <v/>
      </c>
      <c r="P602" s="18" t="str">
        <f>IFERROR(VLOOKUP($B602,Invoices!$AF$2:$AG$412,2,FALSE),"")</f>
        <v/>
      </c>
      <c r="Q602" s="18" t="str">
        <f>IFERROR(VLOOKUP($B602,Invoices!$AH$2:$AI$412,2,FALSE),"")</f>
        <v/>
      </c>
      <c r="R602" s="18" t="str">
        <f>IFERROR(VLOOKUP($B602,Invoices!$AJ$2:$AK$412,2,FALSE),"")</f>
        <v/>
      </c>
      <c r="S602" s="18" t="str">
        <f>IFERROR(VLOOKUP($B602,Invoices!$AL$2:$AM$412,2,FALSE),"")</f>
        <v/>
      </c>
      <c r="T602" s="18" t="str">
        <f>IFERROR(VLOOKUP($B602,Invoices!$AN$2:$AO$412,2,FALSE),"")</f>
        <v/>
      </c>
      <c r="U602" s="18" cm="1">
        <f t="array" ref="U602">IFERROR(INDEX(F602:T602, 1, MATCH(TRUE, ISNUMBER(F602:T602), 0)), "0.0")</f>
        <v>0.99</v>
      </c>
    </row>
    <row r="603" spans="1:21" ht="13" x14ac:dyDescent="0.15">
      <c r="A603" s="14" t="s">
        <v>6635</v>
      </c>
      <c r="B603" s="6" t="s">
        <v>1655</v>
      </c>
      <c r="D603" s="6" t="s">
        <v>1025</v>
      </c>
      <c r="E603" s="6" t="s">
        <v>863</v>
      </c>
      <c r="F603" s="18" t="str">
        <f>IFERROR(VLOOKUP(B603,Invoices!$L$2:$M$413,2,FALSE),"")</f>
        <v/>
      </c>
      <c r="G603" s="18" t="str">
        <f>IFERROR(VLOOKUP(B603,Invoices!$N$2:$O$412,2,FALSE),"")</f>
        <v/>
      </c>
      <c r="H603" s="18" t="str">
        <f>IFERROR(VLOOKUP($B603,Invoices!$P$2:$Q$412,2,FALSE),"")</f>
        <v/>
      </c>
      <c r="I603" s="18" t="str">
        <f>IFERROR(VLOOKUP($B603,Invoices!$R$2:$S$412,2,FALSE),"")</f>
        <v/>
      </c>
      <c r="J603" s="18" t="str">
        <f>IFERROR(VLOOKUP($B603,Invoices!$T$2:$U$412,2,FALSE),"")</f>
        <v/>
      </c>
      <c r="K603" s="18" t="str">
        <f>IFERROR(VLOOKUP($B603,Invoices!$V$2:$W$412,2,FALSE),"")</f>
        <v/>
      </c>
      <c r="L603" s="18" t="str">
        <f>IFERROR(VLOOKUP($B603,Invoices!$X$2:$Y$412,2,FALSE),"")</f>
        <v/>
      </c>
      <c r="M603" s="18" t="str">
        <f>IFERROR(VLOOKUP($B603,Invoices!$Z$2:$AA$412,2,FALSE),"")</f>
        <v/>
      </c>
      <c r="N603" s="18" t="str">
        <f>IFERROR(VLOOKUP($B603,Invoices!$AB$2:$AC$412,2,FALSE),"")</f>
        <v/>
      </c>
      <c r="O603" s="18" t="str">
        <f>IFERROR(VLOOKUP($B603,Invoices!$AD$2:$AE$412,2,FALSE),"")</f>
        <v/>
      </c>
      <c r="P603" s="18" t="str">
        <f>IFERROR(VLOOKUP($B603,Invoices!$AF$2:$AG$412,2,FALSE),"")</f>
        <v/>
      </c>
      <c r="Q603" s="18" t="str">
        <f>IFERROR(VLOOKUP($B603,Invoices!$AH$2:$AI$412,2,FALSE),"")</f>
        <v/>
      </c>
      <c r="R603" s="18" t="str">
        <f>IFERROR(VLOOKUP($B603,Invoices!$AJ$2:$AK$412,2,FALSE),"")</f>
        <v/>
      </c>
      <c r="S603" s="18" t="str">
        <f>IFERROR(VLOOKUP($B603,Invoices!$AL$2:$AM$412,2,FALSE),"")</f>
        <v/>
      </c>
      <c r="T603" s="18" t="str">
        <f>IFERROR(VLOOKUP($B603,Invoices!$AN$2:$AO$412,2,FALSE),"")</f>
        <v/>
      </c>
      <c r="U603" s="18" t="str" cm="1">
        <f t="array" ref="U603">IFERROR(INDEX(F603:T603, 1, MATCH(TRUE, ISNUMBER(F603:T603), 0)), "0.0")</f>
        <v>0.0</v>
      </c>
    </row>
    <row r="604" spans="1:21" ht="13" x14ac:dyDescent="0.15">
      <c r="A604" s="14" t="s">
        <v>6636</v>
      </c>
      <c r="B604" s="6" t="s">
        <v>1656</v>
      </c>
      <c r="C604" s="6" t="s">
        <v>655</v>
      </c>
      <c r="D604" s="6" t="s">
        <v>656</v>
      </c>
      <c r="E604" s="6" t="s">
        <v>655</v>
      </c>
      <c r="F604" s="18" t="str">
        <f>IFERROR(VLOOKUP(B604,Invoices!$L$2:$M$413,2,FALSE),"")</f>
        <v/>
      </c>
      <c r="G604" s="18">
        <f>IFERROR(VLOOKUP(B604,Invoices!$N$2:$O$412,2,FALSE),"")</f>
        <v>0.99</v>
      </c>
      <c r="H604" s="18" t="str">
        <f>IFERROR(VLOOKUP($B604,Invoices!$P$2:$Q$412,2,FALSE),"")</f>
        <v/>
      </c>
      <c r="I604" s="18" t="str">
        <f>IFERROR(VLOOKUP($B604,Invoices!$R$2:$S$412,2,FALSE),"")</f>
        <v/>
      </c>
      <c r="J604" s="18">
        <f>IFERROR(VLOOKUP($B604,Invoices!$T$2:$U$412,2,FALSE),"")</f>
        <v>0.99</v>
      </c>
      <c r="K604" s="18" t="str">
        <f>IFERROR(VLOOKUP($B604,Invoices!$V$2:$W$412,2,FALSE),"")</f>
        <v/>
      </c>
      <c r="L604" s="18" t="str">
        <f>IFERROR(VLOOKUP($B604,Invoices!$X$2:$Y$412,2,FALSE),"")</f>
        <v/>
      </c>
      <c r="M604" s="18" t="str">
        <f>IFERROR(VLOOKUP($B604,Invoices!$Z$2:$AA$412,2,FALSE),"")</f>
        <v/>
      </c>
      <c r="N604" s="18" t="str">
        <f>IFERROR(VLOOKUP($B604,Invoices!$AB$2:$AC$412,2,FALSE),"")</f>
        <v/>
      </c>
      <c r="O604" s="18" t="str">
        <f>IFERROR(VLOOKUP($B604,Invoices!$AD$2:$AE$412,2,FALSE),"")</f>
        <v/>
      </c>
      <c r="P604" s="18" t="str">
        <f>IFERROR(VLOOKUP($B604,Invoices!$AF$2:$AG$412,2,FALSE),"")</f>
        <v/>
      </c>
      <c r="Q604" s="18" t="str">
        <f>IFERROR(VLOOKUP($B604,Invoices!$AH$2:$AI$412,2,FALSE),"")</f>
        <v/>
      </c>
      <c r="R604" s="18" t="str">
        <f>IFERROR(VLOOKUP($B604,Invoices!$AJ$2:$AK$412,2,FALSE),"")</f>
        <v/>
      </c>
      <c r="S604" s="18" t="str">
        <f>IFERROR(VLOOKUP($B604,Invoices!$AL$2:$AM$412,2,FALSE),"")</f>
        <v/>
      </c>
      <c r="T604" s="18" t="str">
        <f>IFERROR(VLOOKUP($B604,Invoices!$AN$2:$AO$412,2,FALSE),"")</f>
        <v/>
      </c>
      <c r="U604" s="18" cm="1">
        <f t="array" ref="U604">IFERROR(INDEX(F604:T604, 1, MATCH(TRUE, ISNUMBER(F604:T604), 0)), "0.0")</f>
        <v>0.99</v>
      </c>
    </row>
    <row r="605" spans="1:21" ht="13" x14ac:dyDescent="0.15">
      <c r="A605" s="14" t="s">
        <v>6637</v>
      </c>
      <c r="B605" s="6" t="s">
        <v>1657</v>
      </c>
      <c r="C605" s="6" t="s">
        <v>1658</v>
      </c>
      <c r="D605" s="6" t="s">
        <v>1659</v>
      </c>
      <c r="E605" s="6" t="s">
        <v>681</v>
      </c>
      <c r="F605" s="18" t="str">
        <f>IFERROR(VLOOKUP(B605,Invoices!$L$2:$M$413,2,FALSE),"")</f>
        <v/>
      </c>
      <c r="G605" s="18" t="str">
        <f>IFERROR(VLOOKUP(B605,Invoices!$N$2:$O$412,2,FALSE),"")</f>
        <v/>
      </c>
      <c r="H605" s="18" t="str">
        <f>IFERROR(VLOOKUP($B605,Invoices!$P$2:$Q$412,2,FALSE),"")</f>
        <v/>
      </c>
      <c r="I605" s="18" t="str">
        <f>IFERROR(VLOOKUP($B605,Invoices!$R$2:$S$412,2,FALSE),"")</f>
        <v/>
      </c>
      <c r="J605" s="18" t="str">
        <f>IFERROR(VLOOKUP($B605,Invoices!$T$2:$U$412,2,FALSE),"")</f>
        <v/>
      </c>
      <c r="K605" s="18">
        <f>IFERROR(VLOOKUP($B605,Invoices!$V$2:$W$412,2,FALSE),"")</f>
        <v>0.99</v>
      </c>
      <c r="L605" s="18" t="str">
        <f>IFERROR(VLOOKUP($B605,Invoices!$X$2:$Y$412,2,FALSE),"")</f>
        <v/>
      </c>
      <c r="M605" s="18" t="str">
        <f>IFERROR(VLOOKUP($B605,Invoices!$Z$2:$AA$412,2,FALSE),"")</f>
        <v/>
      </c>
      <c r="N605" s="18" t="str">
        <f>IFERROR(VLOOKUP($B605,Invoices!$AB$2:$AC$412,2,FALSE),"")</f>
        <v/>
      </c>
      <c r="O605" s="18" t="str">
        <f>IFERROR(VLOOKUP($B605,Invoices!$AD$2:$AE$412,2,FALSE),"")</f>
        <v/>
      </c>
      <c r="P605" s="18" t="str">
        <f>IFERROR(VLOOKUP($B605,Invoices!$AF$2:$AG$412,2,FALSE),"")</f>
        <v/>
      </c>
      <c r="Q605" s="18" t="str">
        <f>IFERROR(VLOOKUP($B605,Invoices!$AH$2:$AI$412,2,FALSE),"")</f>
        <v/>
      </c>
      <c r="R605" s="18" t="str">
        <f>IFERROR(VLOOKUP($B605,Invoices!$AJ$2:$AK$412,2,FALSE),"")</f>
        <v/>
      </c>
      <c r="S605" s="18">
        <f>IFERROR(VLOOKUP($B605,Invoices!$AL$2:$AM$412,2,FALSE),"")</f>
        <v>0.99</v>
      </c>
      <c r="T605" s="18" t="str">
        <f>IFERROR(VLOOKUP($B605,Invoices!$AN$2:$AO$412,2,FALSE),"")</f>
        <v/>
      </c>
      <c r="U605" s="18" cm="1">
        <f t="array" ref="U605">IFERROR(INDEX(F605:T605, 1, MATCH(TRUE, ISNUMBER(F605:T605), 0)), "0.0")</f>
        <v>0.99</v>
      </c>
    </row>
    <row r="606" spans="1:21" ht="13" x14ac:dyDescent="0.15">
      <c r="A606" s="14" t="s">
        <v>6638</v>
      </c>
      <c r="B606" s="6" t="s">
        <v>1657</v>
      </c>
      <c r="C606" s="6" t="s">
        <v>1660</v>
      </c>
      <c r="D606" s="6" t="s">
        <v>629</v>
      </c>
      <c r="E606" s="6" t="s">
        <v>630</v>
      </c>
      <c r="F606" s="18" t="str">
        <f>IFERROR(VLOOKUP(B606,Invoices!$L$2:$M$413,2,FALSE),"")</f>
        <v/>
      </c>
      <c r="G606" s="18" t="str">
        <f>IFERROR(VLOOKUP(B606,Invoices!$N$2:$O$412,2,FALSE),"")</f>
        <v/>
      </c>
      <c r="H606" s="18" t="str">
        <f>IFERROR(VLOOKUP($B606,Invoices!$P$2:$Q$412,2,FALSE),"")</f>
        <v/>
      </c>
      <c r="I606" s="18" t="str">
        <f>IFERROR(VLOOKUP($B606,Invoices!$R$2:$S$412,2,FALSE),"")</f>
        <v/>
      </c>
      <c r="J606" s="18" t="str">
        <f>IFERROR(VLOOKUP($B606,Invoices!$T$2:$U$412,2,FALSE),"")</f>
        <v/>
      </c>
      <c r="K606" s="18">
        <f>IFERROR(VLOOKUP($B606,Invoices!$V$2:$W$412,2,FALSE),"")</f>
        <v>0.99</v>
      </c>
      <c r="L606" s="18" t="str">
        <f>IFERROR(VLOOKUP($B606,Invoices!$X$2:$Y$412,2,FALSE),"")</f>
        <v/>
      </c>
      <c r="M606" s="18" t="str">
        <f>IFERROR(VLOOKUP($B606,Invoices!$Z$2:$AA$412,2,FALSE),"")</f>
        <v/>
      </c>
      <c r="N606" s="18" t="str">
        <f>IFERROR(VLOOKUP($B606,Invoices!$AB$2:$AC$412,2,FALSE),"")</f>
        <v/>
      </c>
      <c r="O606" s="18" t="str">
        <f>IFERROR(VLOOKUP($B606,Invoices!$AD$2:$AE$412,2,FALSE),"")</f>
        <v/>
      </c>
      <c r="P606" s="18" t="str">
        <f>IFERROR(VLOOKUP($B606,Invoices!$AF$2:$AG$412,2,FALSE),"")</f>
        <v/>
      </c>
      <c r="Q606" s="18" t="str">
        <f>IFERROR(VLOOKUP($B606,Invoices!$AH$2:$AI$412,2,FALSE),"")</f>
        <v/>
      </c>
      <c r="R606" s="18" t="str">
        <f>IFERROR(VLOOKUP($B606,Invoices!$AJ$2:$AK$412,2,FALSE),"")</f>
        <v/>
      </c>
      <c r="S606" s="18">
        <f>IFERROR(VLOOKUP($B606,Invoices!$AL$2:$AM$412,2,FALSE),"")</f>
        <v>0.99</v>
      </c>
      <c r="T606" s="18" t="str">
        <f>IFERROR(VLOOKUP($B606,Invoices!$AN$2:$AO$412,2,FALSE),"")</f>
        <v/>
      </c>
      <c r="U606" s="18" cm="1">
        <f t="array" ref="U606">IFERROR(INDEX(F606:T606, 1, MATCH(TRUE, ISNUMBER(F606:T606), 0)), "0.0")</f>
        <v>0.99</v>
      </c>
    </row>
    <row r="607" spans="1:21" ht="13" x14ac:dyDescent="0.15">
      <c r="A607" s="14" t="s">
        <v>6639</v>
      </c>
      <c r="B607" s="6" t="s">
        <v>1661</v>
      </c>
      <c r="D607" s="6" t="s">
        <v>735</v>
      </c>
      <c r="E607" s="6" t="s">
        <v>736</v>
      </c>
      <c r="F607" s="18" t="str">
        <f>IFERROR(VLOOKUP(B607,Invoices!$L$2:$M$413,2,FALSE),"")</f>
        <v/>
      </c>
      <c r="G607" s="18" t="str">
        <f>IFERROR(VLOOKUP(B607,Invoices!$N$2:$O$412,2,FALSE),"")</f>
        <v/>
      </c>
      <c r="H607" s="18" t="str">
        <f>IFERROR(VLOOKUP($B607,Invoices!$P$2:$Q$412,2,FALSE),"")</f>
        <v/>
      </c>
      <c r="I607" s="18" t="str">
        <f>IFERROR(VLOOKUP($B607,Invoices!$R$2:$S$412,2,FALSE),"")</f>
        <v/>
      </c>
      <c r="J607" s="18" t="str">
        <f>IFERROR(VLOOKUP($B607,Invoices!$T$2:$U$412,2,FALSE),"")</f>
        <v/>
      </c>
      <c r="K607" s="18" t="str">
        <f>IFERROR(VLOOKUP($B607,Invoices!$V$2:$W$412,2,FALSE),"")</f>
        <v/>
      </c>
      <c r="L607" s="18" t="str">
        <f>IFERROR(VLOOKUP($B607,Invoices!$X$2:$Y$412,2,FALSE),"")</f>
        <v/>
      </c>
      <c r="M607" s="18" t="str">
        <f>IFERROR(VLOOKUP($B607,Invoices!$Z$2:$AA$412,2,FALSE),"")</f>
        <v/>
      </c>
      <c r="N607" s="18" t="str">
        <f>IFERROR(VLOOKUP($B607,Invoices!$AB$2:$AC$412,2,FALSE),"")</f>
        <v/>
      </c>
      <c r="O607" s="18" t="str">
        <f>IFERROR(VLOOKUP($B607,Invoices!$AD$2:$AE$412,2,FALSE),"")</f>
        <v/>
      </c>
      <c r="P607" s="18" t="str">
        <f>IFERROR(VLOOKUP($B607,Invoices!$AF$2:$AG$412,2,FALSE),"")</f>
        <v/>
      </c>
      <c r="Q607" s="18" t="str">
        <f>IFERROR(VLOOKUP($B607,Invoices!$AH$2:$AI$412,2,FALSE),"")</f>
        <v/>
      </c>
      <c r="R607" s="18" t="str">
        <f>IFERROR(VLOOKUP($B607,Invoices!$AJ$2:$AK$412,2,FALSE),"")</f>
        <v/>
      </c>
      <c r="S607" s="18" t="str">
        <f>IFERROR(VLOOKUP($B607,Invoices!$AL$2:$AM$412,2,FALSE),"")</f>
        <v/>
      </c>
      <c r="T607" s="18" t="str">
        <f>IFERROR(VLOOKUP($B607,Invoices!$AN$2:$AO$412,2,FALSE),"")</f>
        <v/>
      </c>
      <c r="U607" s="18" t="str" cm="1">
        <f t="array" ref="U607">IFERROR(INDEX(F607:T607, 1, MATCH(TRUE, ISNUMBER(F607:T607), 0)), "0.0")</f>
        <v>0.0</v>
      </c>
    </row>
    <row r="608" spans="1:21" ht="13" x14ac:dyDescent="0.15">
      <c r="A608" s="14" t="s">
        <v>6640</v>
      </c>
      <c r="B608" s="6" t="s">
        <v>1662</v>
      </c>
      <c r="C608" s="6" t="s">
        <v>1663</v>
      </c>
      <c r="D608" s="6" t="s">
        <v>918</v>
      </c>
      <c r="E608" s="6" t="s">
        <v>919</v>
      </c>
      <c r="F608" s="18" t="str">
        <f>IFERROR(VLOOKUP(B608,Invoices!$L$2:$M$413,2,FALSE),"")</f>
        <v/>
      </c>
      <c r="G608" s="18" t="str">
        <f>IFERROR(VLOOKUP(B608,Invoices!$N$2:$O$412,2,FALSE),"")</f>
        <v/>
      </c>
      <c r="H608" s="18" t="str">
        <f>IFERROR(VLOOKUP($B608,Invoices!$P$2:$Q$412,2,FALSE),"")</f>
        <v/>
      </c>
      <c r="I608" s="18" t="str">
        <f>IFERROR(VLOOKUP($B608,Invoices!$R$2:$S$412,2,FALSE),"")</f>
        <v/>
      </c>
      <c r="J608" s="18" t="str">
        <f>IFERROR(VLOOKUP($B608,Invoices!$T$2:$U$412,2,FALSE),"")</f>
        <v/>
      </c>
      <c r="K608" s="18" t="str">
        <f>IFERROR(VLOOKUP($B608,Invoices!$V$2:$W$412,2,FALSE),"")</f>
        <v/>
      </c>
      <c r="L608" s="18" t="str">
        <f>IFERROR(VLOOKUP($B608,Invoices!$X$2:$Y$412,2,FALSE),"")</f>
        <v/>
      </c>
      <c r="M608" s="18" t="str">
        <f>IFERROR(VLOOKUP($B608,Invoices!$Z$2:$AA$412,2,FALSE),"")</f>
        <v/>
      </c>
      <c r="N608" s="18" t="str">
        <f>IFERROR(VLOOKUP($B608,Invoices!$AB$2:$AC$412,2,FALSE),"")</f>
        <v/>
      </c>
      <c r="O608" s="18" t="str">
        <f>IFERROR(VLOOKUP($B608,Invoices!$AD$2:$AE$412,2,FALSE),"")</f>
        <v/>
      </c>
      <c r="P608" s="18" t="str">
        <f>IFERROR(VLOOKUP($B608,Invoices!$AF$2:$AG$412,2,FALSE),"")</f>
        <v/>
      </c>
      <c r="Q608" s="18" t="str">
        <f>IFERROR(VLOOKUP($B608,Invoices!$AH$2:$AI$412,2,FALSE),"")</f>
        <v/>
      </c>
      <c r="R608" s="18" t="str">
        <f>IFERROR(VLOOKUP($B608,Invoices!$AJ$2:$AK$412,2,FALSE),"")</f>
        <v/>
      </c>
      <c r="S608" s="18" t="str">
        <f>IFERROR(VLOOKUP($B608,Invoices!$AL$2:$AM$412,2,FALSE),"")</f>
        <v/>
      </c>
      <c r="T608" s="18" t="str">
        <f>IFERROR(VLOOKUP($B608,Invoices!$AN$2:$AO$412,2,FALSE),"")</f>
        <v/>
      </c>
      <c r="U608" s="18" t="str" cm="1">
        <f t="array" ref="U608">IFERROR(INDEX(F608:T608, 1, MATCH(TRUE, ISNUMBER(F608:T608), 0)), "0.0")</f>
        <v>0.0</v>
      </c>
    </row>
    <row r="609" spans="1:21" ht="13" x14ac:dyDescent="0.15">
      <c r="A609" s="14" t="s">
        <v>6641</v>
      </c>
      <c r="B609" s="6" t="s">
        <v>1664</v>
      </c>
      <c r="C609" s="6" t="s">
        <v>1663</v>
      </c>
      <c r="D609" s="6" t="s">
        <v>918</v>
      </c>
      <c r="E609" s="6" t="s">
        <v>919</v>
      </c>
      <c r="F609" s="18" t="str">
        <f>IFERROR(VLOOKUP(B609,Invoices!$L$2:$M$413,2,FALSE),"")</f>
        <v/>
      </c>
      <c r="G609" s="18">
        <f>IFERROR(VLOOKUP(B609,Invoices!$N$2:$O$412,2,FALSE),"")</f>
        <v>0.99</v>
      </c>
      <c r="H609" s="18" t="str">
        <f>IFERROR(VLOOKUP($B609,Invoices!$P$2:$Q$412,2,FALSE),"")</f>
        <v/>
      </c>
      <c r="I609" s="18" t="str">
        <f>IFERROR(VLOOKUP($B609,Invoices!$R$2:$S$412,2,FALSE),"")</f>
        <v/>
      </c>
      <c r="J609" s="18" t="str">
        <f>IFERROR(VLOOKUP($B609,Invoices!$T$2:$U$412,2,FALSE),"")</f>
        <v/>
      </c>
      <c r="K609" s="18" t="str">
        <f>IFERROR(VLOOKUP($B609,Invoices!$V$2:$W$412,2,FALSE),"")</f>
        <v/>
      </c>
      <c r="L609" s="18" t="str">
        <f>IFERROR(VLOOKUP($B609,Invoices!$X$2:$Y$412,2,FALSE),"")</f>
        <v/>
      </c>
      <c r="M609" s="18" t="str">
        <f>IFERROR(VLOOKUP($B609,Invoices!$Z$2:$AA$412,2,FALSE),"")</f>
        <v/>
      </c>
      <c r="N609" s="18" t="str">
        <f>IFERROR(VLOOKUP($B609,Invoices!$AB$2:$AC$412,2,FALSE),"")</f>
        <v/>
      </c>
      <c r="O609" s="18" t="str">
        <f>IFERROR(VLOOKUP($B609,Invoices!$AD$2:$AE$412,2,FALSE),"")</f>
        <v/>
      </c>
      <c r="P609" s="18" t="str">
        <f>IFERROR(VLOOKUP($B609,Invoices!$AF$2:$AG$412,2,FALSE),"")</f>
        <v/>
      </c>
      <c r="Q609" s="18" t="str">
        <f>IFERROR(VLOOKUP($B609,Invoices!$AH$2:$AI$412,2,FALSE),"")</f>
        <v/>
      </c>
      <c r="R609" s="18" t="str">
        <f>IFERROR(VLOOKUP($B609,Invoices!$AJ$2:$AK$412,2,FALSE),"")</f>
        <v/>
      </c>
      <c r="S609" s="18" t="str">
        <f>IFERROR(VLOOKUP($B609,Invoices!$AL$2:$AM$412,2,FALSE),"")</f>
        <v/>
      </c>
      <c r="T609" s="18" t="str">
        <f>IFERROR(VLOOKUP($B609,Invoices!$AN$2:$AO$412,2,FALSE),"")</f>
        <v/>
      </c>
      <c r="U609" s="18" cm="1">
        <f t="array" ref="U609">IFERROR(INDEX(F609:T609, 1, MATCH(TRUE, ISNUMBER(F609:T609), 0)), "0.0")</f>
        <v>0.99</v>
      </c>
    </row>
    <row r="610" spans="1:21" ht="13" x14ac:dyDescent="0.15">
      <c r="A610" s="14" t="s">
        <v>6642</v>
      </c>
      <c r="B610" s="6" t="s">
        <v>1665</v>
      </c>
      <c r="C610" s="6" t="s">
        <v>1143</v>
      </c>
      <c r="D610" s="6" t="s">
        <v>1144</v>
      </c>
      <c r="E610" s="6" t="s">
        <v>559</v>
      </c>
      <c r="F610" s="18" t="str">
        <f>IFERROR(VLOOKUP(B610,Invoices!$L$2:$M$413,2,FALSE),"")</f>
        <v/>
      </c>
      <c r="G610" s="18">
        <f>IFERROR(VLOOKUP(B610,Invoices!$N$2:$O$412,2,FALSE),"")</f>
        <v>0.99</v>
      </c>
      <c r="H610" s="18">
        <f>IFERROR(VLOOKUP($B610,Invoices!$P$2:$Q$412,2,FALSE),"")</f>
        <v>0.99</v>
      </c>
      <c r="I610" s="18" t="str">
        <f>IFERROR(VLOOKUP($B610,Invoices!$R$2:$S$412,2,FALSE),"")</f>
        <v/>
      </c>
      <c r="J610" s="18" t="str">
        <f>IFERROR(VLOOKUP($B610,Invoices!$T$2:$U$412,2,FALSE),"")</f>
        <v/>
      </c>
      <c r="K610" s="18" t="str">
        <f>IFERROR(VLOOKUP($B610,Invoices!$V$2:$W$412,2,FALSE),"")</f>
        <v/>
      </c>
      <c r="L610" s="18" t="str">
        <f>IFERROR(VLOOKUP($B610,Invoices!$X$2:$Y$412,2,FALSE),"")</f>
        <v/>
      </c>
      <c r="M610" s="18" t="str">
        <f>IFERROR(VLOOKUP($B610,Invoices!$Z$2:$AA$412,2,FALSE),"")</f>
        <v/>
      </c>
      <c r="N610" s="18" t="str">
        <f>IFERROR(VLOOKUP($B610,Invoices!$AB$2:$AC$412,2,FALSE),"")</f>
        <v/>
      </c>
      <c r="O610" s="18" t="str">
        <f>IFERROR(VLOOKUP($B610,Invoices!$AD$2:$AE$412,2,FALSE),"")</f>
        <v/>
      </c>
      <c r="P610" s="18" t="str">
        <f>IFERROR(VLOOKUP($B610,Invoices!$AF$2:$AG$412,2,FALSE),"")</f>
        <v/>
      </c>
      <c r="Q610" s="18" t="str">
        <f>IFERROR(VLOOKUP($B610,Invoices!$AH$2:$AI$412,2,FALSE),"")</f>
        <v/>
      </c>
      <c r="R610" s="18" t="str">
        <f>IFERROR(VLOOKUP($B610,Invoices!$AJ$2:$AK$412,2,FALSE),"")</f>
        <v/>
      </c>
      <c r="S610" s="18" t="str">
        <f>IFERROR(VLOOKUP($B610,Invoices!$AL$2:$AM$412,2,FALSE),"")</f>
        <v/>
      </c>
      <c r="T610" s="18" t="str">
        <f>IFERROR(VLOOKUP($B610,Invoices!$AN$2:$AO$412,2,FALSE),"")</f>
        <v/>
      </c>
      <c r="U610" s="18" cm="1">
        <f t="array" ref="U610">IFERROR(INDEX(F610:T610, 1, MATCH(TRUE, ISNUMBER(F610:T610), 0)), "0.0")</f>
        <v>0.99</v>
      </c>
    </row>
    <row r="611" spans="1:21" ht="13" x14ac:dyDescent="0.15">
      <c r="A611" s="14" t="s">
        <v>6643</v>
      </c>
      <c r="B611" s="6" t="s">
        <v>1666</v>
      </c>
      <c r="C611" s="6" t="s">
        <v>1667</v>
      </c>
      <c r="D611" s="6" t="s">
        <v>1668</v>
      </c>
      <c r="E611" s="6" t="s">
        <v>810</v>
      </c>
      <c r="F611" s="18" t="str">
        <f>IFERROR(VLOOKUP(B611,Invoices!$L$2:$M$413,2,FALSE),"")</f>
        <v/>
      </c>
      <c r="G611" s="18">
        <f>IFERROR(VLOOKUP(B611,Invoices!$N$2:$O$412,2,FALSE),"")</f>
        <v>0.99</v>
      </c>
      <c r="H611" s="18" t="str">
        <f>IFERROR(VLOOKUP($B611,Invoices!$P$2:$Q$412,2,FALSE),"")</f>
        <v/>
      </c>
      <c r="I611" s="18" t="str">
        <f>IFERROR(VLOOKUP($B611,Invoices!$R$2:$S$412,2,FALSE),"")</f>
        <v/>
      </c>
      <c r="J611" s="18" t="str">
        <f>IFERROR(VLOOKUP($B611,Invoices!$T$2:$U$412,2,FALSE),"")</f>
        <v/>
      </c>
      <c r="K611" s="18" t="str">
        <f>IFERROR(VLOOKUP($B611,Invoices!$V$2:$W$412,2,FALSE),"")</f>
        <v/>
      </c>
      <c r="L611" s="18">
        <f>IFERROR(VLOOKUP($B611,Invoices!$X$2:$Y$412,2,FALSE),"")</f>
        <v>0.99</v>
      </c>
      <c r="M611" s="18" t="str">
        <f>IFERROR(VLOOKUP($B611,Invoices!$Z$2:$AA$412,2,FALSE),"")</f>
        <v/>
      </c>
      <c r="N611" s="18" t="str">
        <f>IFERROR(VLOOKUP($B611,Invoices!$AB$2:$AC$412,2,FALSE),"")</f>
        <v/>
      </c>
      <c r="O611" s="18" t="str">
        <f>IFERROR(VLOOKUP($B611,Invoices!$AD$2:$AE$412,2,FALSE),"")</f>
        <v/>
      </c>
      <c r="P611" s="18" t="str">
        <f>IFERROR(VLOOKUP($B611,Invoices!$AF$2:$AG$412,2,FALSE),"")</f>
        <v/>
      </c>
      <c r="Q611" s="18" t="str">
        <f>IFERROR(VLOOKUP($B611,Invoices!$AH$2:$AI$412,2,FALSE),"")</f>
        <v/>
      </c>
      <c r="R611" s="18" t="str">
        <f>IFERROR(VLOOKUP($B611,Invoices!$AJ$2:$AK$412,2,FALSE),"")</f>
        <v/>
      </c>
      <c r="S611" s="18" t="str">
        <f>IFERROR(VLOOKUP($B611,Invoices!$AL$2:$AM$412,2,FALSE),"")</f>
        <v/>
      </c>
      <c r="T611" s="18" t="str">
        <f>IFERROR(VLOOKUP($B611,Invoices!$AN$2:$AO$412,2,FALSE),"")</f>
        <v/>
      </c>
      <c r="U611" s="18" cm="1">
        <f t="array" ref="U611">IFERROR(INDEX(F611:T611, 1, MATCH(TRUE, ISNUMBER(F611:T611), 0)), "0.0")</f>
        <v>0.99</v>
      </c>
    </row>
    <row r="612" spans="1:21" ht="13" x14ac:dyDescent="0.15">
      <c r="A612" s="14" t="s">
        <v>6644</v>
      </c>
      <c r="B612" s="6" t="s">
        <v>1666</v>
      </c>
      <c r="C612" s="6" t="s">
        <v>1667</v>
      </c>
      <c r="D612" s="6" t="s">
        <v>1115</v>
      </c>
      <c r="E612" s="6" t="s">
        <v>810</v>
      </c>
      <c r="F612" s="18" t="str">
        <f>IFERROR(VLOOKUP(B612,Invoices!$L$2:$M$413,2,FALSE),"")</f>
        <v/>
      </c>
      <c r="G612" s="18">
        <f>IFERROR(VLOOKUP(B612,Invoices!$N$2:$O$412,2,FALSE),"")</f>
        <v>0.99</v>
      </c>
      <c r="H612" s="18" t="str">
        <f>IFERROR(VLOOKUP($B612,Invoices!$P$2:$Q$412,2,FALSE),"")</f>
        <v/>
      </c>
      <c r="I612" s="18" t="str">
        <f>IFERROR(VLOOKUP($B612,Invoices!$R$2:$S$412,2,FALSE),"")</f>
        <v/>
      </c>
      <c r="J612" s="18" t="str">
        <f>IFERROR(VLOOKUP($B612,Invoices!$T$2:$U$412,2,FALSE),"")</f>
        <v/>
      </c>
      <c r="K612" s="18" t="str">
        <f>IFERROR(VLOOKUP($B612,Invoices!$V$2:$W$412,2,FALSE),"")</f>
        <v/>
      </c>
      <c r="L612" s="18">
        <f>IFERROR(VLOOKUP($B612,Invoices!$X$2:$Y$412,2,FALSE),"")</f>
        <v>0.99</v>
      </c>
      <c r="M612" s="18" t="str">
        <f>IFERROR(VLOOKUP($B612,Invoices!$Z$2:$AA$412,2,FALSE),"")</f>
        <v/>
      </c>
      <c r="N612" s="18" t="str">
        <f>IFERROR(VLOOKUP($B612,Invoices!$AB$2:$AC$412,2,FALSE),"")</f>
        <v/>
      </c>
      <c r="O612" s="18" t="str">
        <f>IFERROR(VLOOKUP($B612,Invoices!$AD$2:$AE$412,2,FALSE),"")</f>
        <v/>
      </c>
      <c r="P612" s="18" t="str">
        <f>IFERROR(VLOOKUP($B612,Invoices!$AF$2:$AG$412,2,FALSE),"")</f>
        <v/>
      </c>
      <c r="Q612" s="18" t="str">
        <f>IFERROR(VLOOKUP($B612,Invoices!$AH$2:$AI$412,2,FALSE),"")</f>
        <v/>
      </c>
      <c r="R612" s="18" t="str">
        <f>IFERROR(VLOOKUP($B612,Invoices!$AJ$2:$AK$412,2,FALSE),"")</f>
        <v/>
      </c>
      <c r="S612" s="18" t="str">
        <f>IFERROR(VLOOKUP($B612,Invoices!$AL$2:$AM$412,2,FALSE),"")</f>
        <v/>
      </c>
      <c r="T612" s="18" t="str">
        <f>IFERROR(VLOOKUP($B612,Invoices!$AN$2:$AO$412,2,FALSE),"")</f>
        <v/>
      </c>
      <c r="U612" s="18" cm="1">
        <f t="array" ref="U612">IFERROR(INDEX(F612:T612, 1, MATCH(TRUE, ISNUMBER(F612:T612), 0)), "0.0")</f>
        <v>0.99</v>
      </c>
    </row>
    <row r="613" spans="1:21" ht="13" x14ac:dyDescent="0.15">
      <c r="A613" s="14" t="s">
        <v>6645</v>
      </c>
      <c r="B613" s="6" t="s">
        <v>1669</v>
      </c>
      <c r="C613" s="6" t="s">
        <v>1667</v>
      </c>
      <c r="D613" s="6" t="s">
        <v>1668</v>
      </c>
      <c r="E613" s="6" t="s">
        <v>810</v>
      </c>
      <c r="F613" s="18" t="str">
        <f>IFERROR(VLOOKUP(B613,Invoices!$L$2:$M$413,2,FALSE),"")</f>
        <v/>
      </c>
      <c r="G613" s="18" t="str">
        <f>IFERROR(VLOOKUP(B613,Invoices!$N$2:$O$412,2,FALSE),"")</f>
        <v/>
      </c>
      <c r="H613" s="18" t="str">
        <f>IFERROR(VLOOKUP($B613,Invoices!$P$2:$Q$412,2,FALSE),"")</f>
        <v/>
      </c>
      <c r="I613" s="18" t="str">
        <f>IFERROR(VLOOKUP($B613,Invoices!$R$2:$S$412,2,FALSE),"")</f>
        <v/>
      </c>
      <c r="J613" s="18" t="str">
        <f>IFERROR(VLOOKUP($B613,Invoices!$T$2:$U$412,2,FALSE),"")</f>
        <v/>
      </c>
      <c r="K613" s="18" t="str">
        <f>IFERROR(VLOOKUP($B613,Invoices!$V$2:$W$412,2,FALSE),"")</f>
        <v/>
      </c>
      <c r="L613" s="18" t="str">
        <f>IFERROR(VLOOKUP($B613,Invoices!$X$2:$Y$412,2,FALSE),"")</f>
        <v/>
      </c>
      <c r="M613" s="18" t="str">
        <f>IFERROR(VLOOKUP($B613,Invoices!$Z$2:$AA$412,2,FALSE),"")</f>
        <v/>
      </c>
      <c r="N613" s="18" t="str">
        <f>IFERROR(VLOOKUP($B613,Invoices!$AB$2:$AC$412,2,FALSE),"")</f>
        <v/>
      </c>
      <c r="O613" s="18">
        <f>IFERROR(VLOOKUP($B613,Invoices!$AD$2:$AE$412,2,FALSE),"")</f>
        <v>0.99</v>
      </c>
      <c r="P613" s="18" t="str">
        <f>IFERROR(VLOOKUP($B613,Invoices!$AF$2:$AG$412,2,FALSE),"")</f>
        <v/>
      </c>
      <c r="Q613" s="18" t="str">
        <f>IFERROR(VLOOKUP($B613,Invoices!$AH$2:$AI$412,2,FALSE),"")</f>
        <v/>
      </c>
      <c r="R613" s="18" t="str">
        <f>IFERROR(VLOOKUP($B613,Invoices!$AJ$2:$AK$412,2,FALSE),"")</f>
        <v/>
      </c>
      <c r="S613" s="18" t="str">
        <f>IFERROR(VLOOKUP($B613,Invoices!$AL$2:$AM$412,2,FALSE),"")</f>
        <v/>
      </c>
      <c r="T613" s="18" t="str">
        <f>IFERROR(VLOOKUP($B613,Invoices!$AN$2:$AO$412,2,FALSE),"")</f>
        <v/>
      </c>
      <c r="U613" s="18" cm="1">
        <f t="array" ref="U613">IFERROR(INDEX(F613:T613, 1, MATCH(TRUE, ISNUMBER(F613:T613), 0)), "0.0")</f>
        <v>0.99</v>
      </c>
    </row>
    <row r="614" spans="1:21" ht="13" x14ac:dyDescent="0.15">
      <c r="A614" s="14" t="s">
        <v>6646</v>
      </c>
      <c r="B614" s="6" t="s">
        <v>1670</v>
      </c>
      <c r="C614" s="6" t="s">
        <v>1667</v>
      </c>
      <c r="D614" s="6" t="s">
        <v>1668</v>
      </c>
      <c r="E614" s="6" t="s">
        <v>810</v>
      </c>
      <c r="F614" s="18" t="str">
        <f>IFERROR(VLOOKUP(B614,Invoices!$L$2:$M$413,2,FALSE),"")</f>
        <v/>
      </c>
      <c r="G614" s="18" t="str">
        <f>IFERROR(VLOOKUP(B614,Invoices!$N$2:$O$412,2,FALSE),"")</f>
        <v/>
      </c>
      <c r="H614" s="18" t="str">
        <f>IFERROR(VLOOKUP($B614,Invoices!$P$2:$Q$412,2,FALSE),"")</f>
        <v/>
      </c>
      <c r="I614" s="18" t="str">
        <f>IFERROR(VLOOKUP($B614,Invoices!$R$2:$S$412,2,FALSE),"")</f>
        <v/>
      </c>
      <c r="J614" s="18" t="str">
        <f>IFERROR(VLOOKUP($B614,Invoices!$T$2:$U$412,2,FALSE),"")</f>
        <v/>
      </c>
      <c r="K614" s="18" t="str">
        <f>IFERROR(VLOOKUP($B614,Invoices!$V$2:$W$412,2,FALSE),"")</f>
        <v/>
      </c>
      <c r="L614" s="18" t="str">
        <f>IFERROR(VLOOKUP($B614,Invoices!$X$2:$Y$412,2,FALSE),"")</f>
        <v/>
      </c>
      <c r="M614" s="18" t="str">
        <f>IFERROR(VLOOKUP($B614,Invoices!$Z$2:$AA$412,2,FALSE),"")</f>
        <v/>
      </c>
      <c r="N614" s="18" t="str">
        <f>IFERROR(VLOOKUP($B614,Invoices!$AB$2:$AC$412,2,FALSE),"")</f>
        <v/>
      </c>
      <c r="O614" s="18" t="str">
        <f>IFERROR(VLOOKUP($B614,Invoices!$AD$2:$AE$412,2,FALSE),"")</f>
        <v/>
      </c>
      <c r="P614" s="18" t="str">
        <f>IFERROR(VLOOKUP($B614,Invoices!$AF$2:$AG$412,2,FALSE),"")</f>
        <v/>
      </c>
      <c r="Q614" s="18" t="str">
        <f>IFERROR(VLOOKUP($B614,Invoices!$AH$2:$AI$412,2,FALSE),"")</f>
        <v/>
      </c>
      <c r="R614" s="18" t="str">
        <f>IFERROR(VLOOKUP($B614,Invoices!$AJ$2:$AK$412,2,FALSE),"")</f>
        <v/>
      </c>
      <c r="S614" s="18" t="str">
        <f>IFERROR(VLOOKUP($B614,Invoices!$AL$2:$AM$412,2,FALSE),"")</f>
        <v/>
      </c>
      <c r="T614" s="18" t="str">
        <f>IFERROR(VLOOKUP($B614,Invoices!$AN$2:$AO$412,2,FALSE),"")</f>
        <v/>
      </c>
      <c r="U614" s="18" t="str" cm="1">
        <f t="array" ref="U614">IFERROR(INDEX(F614:T614, 1, MATCH(TRUE, ISNUMBER(F614:T614), 0)), "0.0")</f>
        <v>0.0</v>
      </c>
    </row>
    <row r="615" spans="1:21" ht="13" x14ac:dyDescent="0.15">
      <c r="A615" s="14" t="s">
        <v>6647</v>
      </c>
      <c r="B615" s="6" t="s">
        <v>1671</v>
      </c>
      <c r="D615" s="6" t="s">
        <v>1256</v>
      </c>
      <c r="E615" s="6" t="s">
        <v>1257</v>
      </c>
      <c r="F615" s="18" t="str">
        <f>IFERROR(VLOOKUP(B615,Invoices!$L$2:$M$413,2,FALSE),"")</f>
        <v/>
      </c>
      <c r="G615" s="18" t="str">
        <f>IFERROR(VLOOKUP(B615,Invoices!$N$2:$O$412,2,FALSE),"")</f>
        <v/>
      </c>
      <c r="H615" s="18" t="str">
        <f>IFERROR(VLOOKUP($B615,Invoices!$P$2:$Q$412,2,FALSE),"")</f>
        <v/>
      </c>
      <c r="I615" s="18" t="str">
        <f>IFERROR(VLOOKUP($B615,Invoices!$R$2:$S$412,2,FALSE),"")</f>
        <v/>
      </c>
      <c r="J615" s="18" t="str">
        <f>IFERROR(VLOOKUP($B615,Invoices!$T$2:$U$412,2,FALSE),"")</f>
        <v/>
      </c>
      <c r="K615" s="18" t="str">
        <f>IFERROR(VLOOKUP($B615,Invoices!$V$2:$W$412,2,FALSE),"")</f>
        <v/>
      </c>
      <c r="L615" s="18" t="str">
        <f>IFERROR(VLOOKUP($B615,Invoices!$X$2:$Y$412,2,FALSE),"")</f>
        <v/>
      </c>
      <c r="M615" s="18" t="str">
        <f>IFERROR(VLOOKUP($B615,Invoices!$Z$2:$AA$412,2,FALSE),"")</f>
        <v/>
      </c>
      <c r="N615" s="18" t="str">
        <f>IFERROR(VLOOKUP($B615,Invoices!$AB$2:$AC$412,2,FALSE),"")</f>
        <v/>
      </c>
      <c r="O615" s="18" t="str">
        <f>IFERROR(VLOOKUP($B615,Invoices!$AD$2:$AE$412,2,FALSE),"")</f>
        <v/>
      </c>
      <c r="P615" s="18">
        <f>IFERROR(VLOOKUP($B615,Invoices!$AF$2:$AG$412,2,FALSE),"")</f>
        <v>0.99</v>
      </c>
      <c r="Q615" s="18" t="str">
        <f>IFERROR(VLOOKUP($B615,Invoices!$AH$2:$AI$412,2,FALSE),"")</f>
        <v/>
      </c>
      <c r="R615" s="18" t="str">
        <f>IFERROR(VLOOKUP($B615,Invoices!$AJ$2:$AK$412,2,FALSE),"")</f>
        <v/>
      </c>
      <c r="S615" s="18" t="str">
        <f>IFERROR(VLOOKUP($B615,Invoices!$AL$2:$AM$412,2,FALSE),"")</f>
        <v/>
      </c>
      <c r="T615" s="18" t="str">
        <f>IFERROR(VLOOKUP($B615,Invoices!$AN$2:$AO$412,2,FALSE),"")</f>
        <v/>
      </c>
      <c r="U615" s="18" cm="1">
        <f t="array" ref="U615">IFERROR(INDEX(F615:T615, 1, MATCH(TRUE, ISNUMBER(F615:T615), 0)), "0.0")</f>
        <v>0.99</v>
      </c>
    </row>
    <row r="616" spans="1:21" ht="13" x14ac:dyDescent="0.15">
      <c r="A616" s="14" t="s">
        <v>6648</v>
      </c>
      <c r="B616" s="6" t="s">
        <v>1672</v>
      </c>
      <c r="C616" s="6" t="s">
        <v>1673</v>
      </c>
      <c r="D616" s="6" t="s">
        <v>1674</v>
      </c>
      <c r="E616" s="6" t="s">
        <v>574</v>
      </c>
      <c r="F616" s="18" t="str">
        <f>IFERROR(VLOOKUP(B616,Invoices!$L$2:$M$413,2,FALSE),"")</f>
        <v/>
      </c>
      <c r="G616" s="18" t="str">
        <f>IFERROR(VLOOKUP(B616,Invoices!$N$2:$O$412,2,FALSE),"")</f>
        <v/>
      </c>
      <c r="H616" s="18" t="str">
        <f>IFERROR(VLOOKUP($B616,Invoices!$P$2:$Q$412,2,FALSE),"")</f>
        <v/>
      </c>
      <c r="I616" s="18" t="str">
        <f>IFERROR(VLOOKUP($B616,Invoices!$R$2:$S$412,2,FALSE),"")</f>
        <v/>
      </c>
      <c r="J616" s="18" t="str">
        <f>IFERROR(VLOOKUP($B616,Invoices!$T$2:$U$412,2,FALSE),"")</f>
        <v/>
      </c>
      <c r="K616" s="18" t="str">
        <f>IFERROR(VLOOKUP($B616,Invoices!$V$2:$W$412,2,FALSE),"")</f>
        <v/>
      </c>
      <c r="L616" s="18" t="str">
        <f>IFERROR(VLOOKUP($B616,Invoices!$X$2:$Y$412,2,FALSE),"")</f>
        <v/>
      </c>
      <c r="M616" s="18" t="str">
        <f>IFERROR(VLOOKUP($B616,Invoices!$Z$2:$AA$412,2,FALSE),"")</f>
        <v/>
      </c>
      <c r="N616" s="18">
        <f>IFERROR(VLOOKUP($B616,Invoices!$AB$2:$AC$412,2,FALSE),"")</f>
        <v>0.99</v>
      </c>
      <c r="O616" s="18" t="str">
        <f>IFERROR(VLOOKUP($B616,Invoices!$AD$2:$AE$412,2,FALSE),"")</f>
        <v/>
      </c>
      <c r="P616" s="18" t="str">
        <f>IFERROR(VLOOKUP($B616,Invoices!$AF$2:$AG$412,2,FALSE),"")</f>
        <v/>
      </c>
      <c r="Q616" s="18" t="str">
        <f>IFERROR(VLOOKUP($B616,Invoices!$AH$2:$AI$412,2,FALSE),"")</f>
        <v/>
      </c>
      <c r="R616" s="18" t="str">
        <f>IFERROR(VLOOKUP($B616,Invoices!$AJ$2:$AK$412,2,FALSE),"")</f>
        <v/>
      </c>
      <c r="S616" s="18" t="str">
        <f>IFERROR(VLOOKUP($B616,Invoices!$AL$2:$AM$412,2,FALSE),"")</f>
        <v/>
      </c>
      <c r="T616" s="18" t="str">
        <f>IFERROR(VLOOKUP($B616,Invoices!$AN$2:$AO$412,2,FALSE),"")</f>
        <v/>
      </c>
      <c r="U616" s="18" cm="1">
        <f t="array" ref="U616">IFERROR(INDEX(F616:T616, 1, MATCH(TRUE, ISNUMBER(F616:T616), 0)), "0.0")</f>
        <v>0.99</v>
      </c>
    </row>
    <row r="617" spans="1:21" ht="13" x14ac:dyDescent="0.15">
      <c r="A617" s="14" t="s">
        <v>6649</v>
      </c>
      <c r="B617" s="6" t="s">
        <v>1675</v>
      </c>
      <c r="C617" s="6" t="s">
        <v>707</v>
      </c>
      <c r="D617" s="6" t="s">
        <v>1089</v>
      </c>
      <c r="E617" s="6" t="s">
        <v>707</v>
      </c>
      <c r="F617" s="18">
        <f>IFERROR(VLOOKUP(B617,Invoices!$L$2:$M$413,2,FALSE),"")</f>
        <v>0.99</v>
      </c>
      <c r="G617" s="18">
        <f>IFERROR(VLOOKUP(B617,Invoices!$N$2:$O$412,2,FALSE),"")</f>
        <v>0.99</v>
      </c>
      <c r="H617" s="18" t="str">
        <f>IFERROR(VLOOKUP($B617,Invoices!$P$2:$Q$412,2,FALSE),"")</f>
        <v/>
      </c>
      <c r="I617" s="18" t="str">
        <f>IFERROR(VLOOKUP($B617,Invoices!$R$2:$S$412,2,FALSE),"")</f>
        <v/>
      </c>
      <c r="J617" s="18" t="str">
        <f>IFERROR(VLOOKUP($B617,Invoices!$T$2:$U$412,2,FALSE),"")</f>
        <v/>
      </c>
      <c r="K617" s="18" t="str">
        <f>IFERROR(VLOOKUP($B617,Invoices!$V$2:$W$412,2,FALSE),"")</f>
        <v/>
      </c>
      <c r="L617" s="18" t="str">
        <f>IFERROR(VLOOKUP($B617,Invoices!$X$2:$Y$412,2,FALSE),"")</f>
        <v/>
      </c>
      <c r="M617" s="18" t="str">
        <f>IFERROR(VLOOKUP($B617,Invoices!$Z$2:$AA$412,2,FALSE),"")</f>
        <v/>
      </c>
      <c r="N617" s="18" t="str">
        <f>IFERROR(VLOOKUP($B617,Invoices!$AB$2:$AC$412,2,FALSE),"")</f>
        <v/>
      </c>
      <c r="O617" s="18" t="str">
        <f>IFERROR(VLOOKUP($B617,Invoices!$AD$2:$AE$412,2,FALSE),"")</f>
        <v/>
      </c>
      <c r="P617" s="18" t="str">
        <f>IFERROR(VLOOKUP($B617,Invoices!$AF$2:$AG$412,2,FALSE),"")</f>
        <v/>
      </c>
      <c r="Q617" s="18" t="str">
        <f>IFERROR(VLOOKUP($B617,Invoices!$AH$2:$AI$412,2,FALSE),"")</f>
        <v/>
      </c>
      <c r="R617" s="18" t="str">
        <f>IFERROR(VLOOKUP($B617,Invoices!$AJ$2:$AK$412,2,FALSE),"")</f>
        <v/>
      </c>
      <c r="S617" s="18" t="str">
        <f>IFERROR(VLOOKUP($B617,Invoices!$AL$2:$AM$412,2,FALSE),"")</f>
        <v/>
      </c>
      <c r="T617" s="18" t="str">
        <f>IFERROR(VLOOKUP($B617,Invoices!$AN$2:$AO$412,2,FALSE),"")</f>
        <v/>
      </c>
      <c r="U617" s="18" cm="1">
        <f t="array" ref="U617">IFERROR(INDEX(F617:T617, 1, MATCH(TRUE, ISNUMBER(F617:T617), 0)), "0.0")</f>
        <v>0.99</v>
      </c>
    </row>
    <row r="618" spans="1:21" ht="13" x14ac:dyDescent="0.15">
      <c r="A618" s="14" t="s">
        <v>6650</v>
      </c>
      <c r="B618" s="6" t="s">
        <v>1676</v>
      </c>
      <c r="D618" s="6" t="s">
        <v>526</v>
      </c>
      <c r="E618" s="6" t="s">
        <v>527</v>
      </c>
      <c r="F618" s="18" t="str">
        <f>IFERROR(VLOOKUP(B618,Invoices!$L$2:$M$413,2,FALSE),"")</f>
        <v/>
      </c>
      <c r="G618" s="18" t="str">
        <f>IFERROR(VLOOKUP(B618,Invoices!$N$2:$O$412,2,FALSE),"")</f>
        <v/>
      </c>
      <c r="H618" s="18">
        <f>IFERROR(VLOOKUP($B618,Invoices!$P$2:$Q$412,2,FALSE),"")</f>
        <v>1.99</v>
      </c>
      <c r="I618" s="18" t="str">
        <f>IFERROR(VLOOKUP($B618,Invoices!$R$2:$S$412,2,FALSE),"")</f>
        <v/>
      </c>
      <c r="J618" s="18" t="str">
        <f>IFERROR(VLOOKUP($B618,Invoices!$T$2:$U$412,2,FALSE),"")</f>
        <v/>
      </c>
      <c r="K618" s="18" t="str">
        <f>IFERROR(VLOOKUP($B618,Invoices!$V$2:$W$412,2,FALSE),"")</f>
        <v/>
      </c>
      <c r="L618" s="18" t="str">
        <f>IFERROR(VLOOKUP($B618,Invoices!$X$2:$Y$412,2,FALSE),"")</f>
        <v/>
      </c>
      <c r="M618" s="18" t="str">
        <f>IFERROR(VLOOKUP($B618,Invoices!$Z$2:$AA$412,2,FALSE),"")</f>
        <v/>
      </c>
      <c r="N618" s="18" t="str">
        <f>IFERROR(VLOOKUP($B618,Invoices!$AB$2:$AC$412,2,FALSE),"")</f>
        <v/>
      </c>
      <c r="O618" s="18" t="str">
        <f>IFERROR(VLOOKUP($B618,Invoices!$AD$2:$AE$412,2,FALSE),"")</f>
        <v/>
      </c>
      <c r="P618" s="18" t="str">
        <f>IFERROR(VLOOKUP($B618,Invoices!$AF$2:$AG$412,2,FALSE),"")</f>
        <v/>
      </c>
      <c r="Q618" s="18" t="str">
        <f>IFERROR(VLOOKUP($B618,Invoices!$AH$2:$AI$412,2,FALSE),"")</f>
        <v/>
      </c>
      <c r="R618" s="18" t="str">
        <f>IFERROR(VLOOKUP($B618,Invoices!$AJ$2:$AK$412,2,FALSE),"")</f>
        <v/>
      </c>
      <c r="S618" s="18" t="str">
        <f>IFERROR(VLOOKUP($B618,Invoices!$AL$2:$AM$412,2,FALSE),"")</f>
        <v/>
      </c>
      <c r="T618" s="18" t="str">
        <f>IFERROR(VLOOKUP($B618,Invoices!$AN$2:$AO$412,2,FALSE),"")</f>
        <v/>
      </c>
      <c r="U618" s="18" cm="1">
        <f t="array" ref="U618">IFERROR(INDEX(F618:T618, 1, MATCH(TRUE, ISNUMBER(F618:T618), 0)), "0.0")</f>
        <v>1.99</v>
      </c>
    </row>
    <row r="619" spans="1:21" ht="13" x14ac:dyDescent="0.15">
      <c r="A619" s="14" t="s">
        <v>6651</v>
      </c>
      <c r="B619" s="6" t="s">
        <v>1676</v>
      </c>
      <c r="D619" s="6" t="s">
        <v>526</v>
      </c>
      <c r="E619" s="6" t="s">
        <v>527</v>
      </c>
      <c r="F619" s="18" t="str">
        <f>IFERROR(VLOOKUP(B619,Invoices!$L$2:$M$413,2,FALSE),"")</f>
        <v/>
      </c>
      <c r="G619" s="18" t="str">
        <f>IFERROR(VLOOKUP(B619,Invoices!$N$2:$O$412,2,FALSE),"")</f>
        <v/>
      </c>
      <c r="H619" s="18">
        <f>IFERROR(VLOOKUP($B619,Invoices!$P$2:$Q$412,2,FALSE),"")</f>
        <v>1.99</v>
      </c>
      <c r="I619" s="18" t="str">
        <f>IFERROR(VLOOKUP($B619,Invoices!$R$2:$S$412,2,FALSE),"")</f>
        <v/>
      </c>
      <c r="J619" s="18" t="str">
        <f>IFERROR(VLOOKUP($B619,Invoices!$T$2:$U$412,2,FALSE),"")</f>
        <v/>
      </c>
      <c r="K619" s="18" t="str">
        <f>IFERROR(VLOOKUP($B619,Invoices!$V$2:$W$412,2,FALSE),"")</f>
        <v/>
      </c>
      <c r="L619" s="18" t="str">
        <f>IFERROR(VLOOKUP($B619,Invoices!$X$2:$Y$412,2,FALSE),"")</f>
        <v/>
      </c>
      <c r="M619" s="18" t="str">
        <f>IFERROR(VLOOKUP($B619,Invoices!$Z$2:$AA$412,2,FALSE),"")</f>
        <v/>
      </c>
      <c r="N619" s="18" t="str">
        <f>IFERROR(VLOOKUP($B619,Invoices!$AB$2:$AC$412,2,FALSE),"")</f>
        <v/>
      </c>
      <c r="O619" s="18" t="str">
        <f>IFERROR(VLOOKUP($B619,Invoices!$AD$2:$AE$412,2,FALSE),"")</f>
        <v/>
      </c>
      <c r="P619" s="18" t="str">
        <f>IFERROR(VLOOKUP($B619,Invoices!$AF$2:$AG$412,2,FALSE),"")</f>
        <v/>
      </c>
      <c r="Q619" s="18" t="str">
        <f>IFERROR(VLOOKUP($B619,Invoices!$AH$2:$AI$412,2,FALSE),"")</f>
        <v/>
      </c>
      <c r="R619" s="18" t="str">
        <f>IFERROR(VLOOKUP($B619,Invoices!$AJ$2:$AK$412,2,FALSE),"")</f>
        <v/>
      </c>
      <c r="S619" s="18" t="str">
        <f>IFERROR(VLOOKUP($B619,Invoices!$AL$2:$AM$412,2,FALSE),"")</f>
        <v/>
      </c>
      <c r="T619" s="18" t="str">
        <f>IFERROR(VLOOKUP($B619,Invoices!$AN$2:$AO$412,2,FALSE),"")</f>
        <v/>
      </c>
      <c r="U619" s="18" cm="1">
        <f t="array" ref="U619">IFERROR(INDEX(F619:T619, 1, MATCH(TRUE, ISNUMBER(F619:T619), 0)), "0.0")</f>
        <v>1.99</v>
      </c>
    </row>
    <row r="620" spans="1:21" ht="13" x14ac:dyDescent="0.15">
      <c r="A620" s="14" t="s">
        <v>6652</v>
      </c>
      <c r="B620" s="6" t="s">
        <v>1677</v>
      </c>
      <c r="C620" s="6" t="s">
        <v>553</v>
      </c>
      <c r="D620" s="6" t="s">
        <v>554</v>
      </c>
      <c r="E620" s="6" t="s">
        <v>555</v>
      </c>
      <c r="F620" s="18" t="str">
        <f>IFERROR(VLOOKUP(B620,Invoices!$L$2:$M$413,2,FALSE),"")</f>
        <v/>
      </c>
      <c r="G620" s="18" t="str">
        <f>IFERROR(VLOOKUP(B620,Invoices!$N$2:$O$412,2,FALSE),"")</f>
        <v/>
      </c>
      <c r="H620" s="18" t="str">
        <f>IFERROR(VLOOKUP($B620,Invoices!$P$2:$Q$412,2,FALSE),"")</f>
        <v/>
      </c>
      <c r="I620" s="18" t="str">
        <f>IFERROR(VLOOKUP($B620,Invoices!$R$2:$S$412,2,FALSE),"")</f>
        <v/>
      </c>
      <c r="J620" s="18" t="str">
        <f>IFERROR(VLOOKUP($B620,Invoices!$T$2:$U$412,2,FALSE),"")</f>
        <v/>
      </c>
      <c r="K620" s="18" t="str">
        <f>IFERROR(VLOOKUP($B620,Invoices!$V$2:$W$412,2,FALSE),"")</f>
        <v/>
      </c>
      <c r="L620" s="18" t="str">
        <f>IFERROR(VLOOKUP($B620,Invoices!$X$2:$Y$412,2,FALSE),"")</f>
        <v/>
      </c>
      <c r="M620" s="18" t="str">
        <f>IFERROR(VLOOKUP($B620,Invoices!$Z$2:$AA$412,2,FALSE),"")</f>
        <v/>
      </c>
      <c r="N620" s="18" t="str">
        <f>IFERROR(VLOOKUP($B620,Invoices!$AB$2:$AC$412,2,FALSE),"")</f>
        <v/>
      </c>
      <c r="O620" s="18" t="str">
        <f>IFERROR(VLOOKUP($B620,Invoices!$AD$2:$AE$412,2,FALSE),"")</f>
        <v/>
      </c>
      <c r="P620" s="18" t="str">
        <f>IFERROR(VLOOKUP($B620,Invoices!$AF$2:$AG$412,2,FALSE),"")</f>
        <v/>
      </c>
      <c r="Q620" s="18" t="str">
        <f>IFERROR(VLOOKUP($B620,Invoices!$AH$2:$AI$412,2,FALSE),"")</f>
        <v/>
      </c>
      <c r="R620" s="18" t="str">
        <f>IFERROR(VLOOKUP($B620,Invoices!$AJ$2:$AK$412,2,FALSE),"")</f>
        <v/>
      </c>
      <c r="S620" s="18" t="str">
        <f>IFERROR(VLOOKUP($B620,Invoices!$AL$2:$AM$412,2,FALSE),"")</f>
        <v/>
      </c>
      <c r="T620" s="18" t="str">
        <f>IFERROR(VLOOKUP($B620,Invoices!$AN$2:$AO$412,2,FALSE),"")</f>
        <v/>
      </c>
      <c r="U620" s="18" t="str" cm="1">
        <f t="array" ref="U620">IFERROR(INDEX(F620:T620, 1, MATCH(TRUE, ISNUMBER(F620:T620), 0)), "0.0")</f>
        <v>0.0</v>
      </c>
    </row>
    <row r="621" spans="1:21" ht="13" x14ac:dyDescent="0.15">
      <c r="A621" s="14" t="s">
        <v>6653</v>
      </c>
      <c r="B621" s="6" t="s">
        <v>1678</v>
      </c>
      <c r="C621" s="6" t="s">
        <v>1679</v>
      </c>
      <c r="D621" s="6" t="s">
        <v>1640</v>
      </c>
      <c r="E621" s="6" t="s">
        <v>1641</v>
      </c>
      <c r="F621" s="18" t="str">
        <f>IFERROR(VLOOKUP(B621,Invoices!$L$2:$M$413,2,FALSE),"")</f>
        <v/>
      </c>
      <c r="G621" s="18">
        <f>IFERROR(VLOOKUP(B621,Invoices!$N$2:$O$412,2,FALSE),"")</f>
        <v>0.99</v>
      </c>
      <c r="H621" s="18">
        <f>IFERROR(VLOOKUP($B621,Invoices!$P$2:$Q$412,2,FALSE),"")</f>
        <v>0.99</v>
      </c>
      <c r="I621" s="18" t="str">
        <f>IFERROR(VLOOKUP($B621,Invoices!$R$2:$S$412,2,FALSE),"")</f>
        <v/>
      </c>
      <c r="J621" s="18" t="str">
        <f>IFERROR(VLOOKUP($B621,Invoices!$T$2:$U$412,2,FALSE),"")</f>
        <v/>
      </c>
      <c r="K621" s="18" t="str">
        <f>IFERROR(VLOOKUP($B621,Invoices!$V$2:$W$412,2,FALSE),"")</f>
        <v/>
      </c>
      <c r="L621" s="18" t="str">
        <f>IFERROR(VLOOKUP($B621,Invoices!$X$2:$Y$412,2,FALSE),"")</f>
        <v/>
      </c>
      <c r="M621" s="18" t="str">
        <f>IFERROR(VLOOKUP($B621,Invoices!$Z$2:$AA$412,2,FALSE),"")</f>
        <v/>
      </c>
      <c r="N621" s="18" t="str">
        <f>IFERROR(VLOOKUP($B621,Invoices!$AB$2:$AC$412,2,FALSE),"")</f>
        <v/>
      </c>
      <c r="O621" s="18" t="str">
        <f>IFERROR(VLOOKUP($B621,Invoices!$AD$2:$AE$412,2,FALSE),"")</f>
        <v/>
      </c>
      <c r="P621" s="18" t="str">
        <f>IFERROR(VLOOKUP($B621,Invoices!$AF$2:$AG$412,2,FALSE),"")</f>
        <v/>
      </c>
      <c r="Q621" s="18" t="str">
        <f>IFERROR(VLOOKUP($B621,Invoices!$AH$2:$AI$412,2,FALSE),"")</f>
        <v/>
      </c>
      <c r="R621" s="18" t="str">
        <f>IFERROR(VLOOKUP($B621,Invoices!$AJ$2:$AK$412,2,FALSE),"")</f>
        <v/>
      </c>
      <c r="S621" s="18" t="str">
        <f>IFERROR(VLOOKUP($B621,Invoices!$AL$2:$AM$412,2,FALSE),"")</f>
        <v/>
      </c>
      <c r="T621" s="18" t="str">
        <f>IFERROR(VLOOKUP($B621,Invoices!$AN$2:$AO$412,2,FALSE),"")</f>
        <v/>
      </c>
      <c r="U621" s="18" cm="1">
        <f t="array" ref="U621">IFERROR(INDEX(F621:T621, 1, MATCH(TRUE, ISNUMBER(F621:T621), 0)), "0.0")</f>
        <v>0.99</v>
      </c>
    </row>
    <row r="622" spans="1:21" ht="13" x14ac:dyDescent="0.15">
      <c r="A622" s="14" t="s">
        <v>6654</v>
      </c>
      <c r="B622" s="6" t="s">
        <v>1680</v>
      </c>
      <c r="C622" s="6" t="s">
        <v>529</v>
      </c>
      <c r="D622" s="6" t="s">
        <v>530</v>
      </c>
      <c r="E622" s="6" t="s">
        <v>529</v>
      </c>
      <c r="F622" s="18" t="str">
        <f>IFERROR(VLOOKUP(B622,Invoices!$L$2:$M$413,2,FALSE),"")</f>
        <v/>
      </c>
      <c r="G622" s="18" t="str">
        <f>IFERROR(VLOOKUP(B622,Invoices!$N$2:$O$412,2,FALSE),"")</f>
        <v/>
      </c>
      <c r="H622" s="18" t="str">
        <f>IFERROR(VLOOKUP($B622,Invoices!$P$2:$Q$412,2,FALSE),"")</f>
        <v/>
      </c>
      <c r="I622" s="18" t="str">
        <f>IFERROR(VLOOKUP($B622,Invoices!$R$2:$S$412,2,FALSE),"")</f>
        <v/>
      </c>
      <c r="J622" s="18">
        <f>IFERROR(VLOOKUP($B622,Invoices!$T$2:$U$412,2,FALSE),"")</f>
        <v>0.99</v>
      </c>
      <c r="K622" s="18" t="str">
        <f>IFERROR(VLOOKUP($B622,Invoices!$V$2:$W$412,2,FALSE),"")</f>
        <v/>
      </c>
      <c r="L622" s="18" t="str">
        <f>IFERROR(VLOOKUP($B622,Invoices!$X$2:$Y$412,2,FALSE),"")</f>
        <v/>
      </c>
      <c r="M622" s="18" t="str">
        <f>IFERROR(VLOOKUP($B622,Invoices!$Z$2:$AA$412,2,FALSE),"")</f>
        <v/>
      </c>
      <c r="N622" s="18" t="str">
        <f>IFERROR(VLOOKUP($B622,Invoices!$AB$2:$AC$412,2,FALSE),"")</f>
        <v/>
      </c>
      <c r="O622" s="18" t="str">
        <f>IFERROR(VLOOKUP($B622,Invoices!$AD$2:$AE$412,2,FALSE),"")</f>
        <v/>
      </c>
      <c r="P622" s="18" t="str">
        <f>IFERROR(VLOOKUP($B622,Invoices!$AF$2:$AG$412,2,FALSE),"")</f>
        <v/>
      </c>
      <c r="Q622" s="18" t="str">
        <f>IFERROR(VLOOKUP($B622,Invoices!$AH$2:$AI$412,2,FALSE),"")</f>
        <v/>
      </c>
      <c r="R622" s="18" t="str">
        <f>IFERROR(VLOOKUP($B622,Invoices!$AJ$2:$AK$412,2,FALSE),"")</f>
        <v/>
      </c>
      <c r="S622" s="18" t="str">
        <f>IFERROR(VLOOKUP($B622,Invoices!$AL$2:$AM$412,2,FALSE),"")</f>
        <v/>
      </c>
      <c r="T622" s="18" t="str">
        <f>IFERROR(VLOOKUP($B622,Invoices!$AN$2:$AO$412,2,FALSE),"")</f>
        <v/>
      </c>
      <c r="U622" s="18" cm="1">
        <f t="array" ref="U622">IFERROR(INDEX(F622:T622, 1, MATCH(TRUE, ISNUMBER(F622:T622), 0)), "0.0")</f>
        <v>0.99</v>
      </c>
    </row>
    <row r="623" spans="1:21" ht="13" x14ac:dyDescent="0.15">
      <c r="A623" s="14" t="s">
        <v>6655</v>
      </c>
      <c r="B623" s="6" t="s">
        <v>1681</v>
      </c>
      <c r="D623" s="6" t="s">
        <v>996</v>
      </c>
      <c r="E623" s="6" t="s">
        <v>968</v>
      </c>
      <c r="F623" s="18" t="str">
        <f>IFERROR(VLOOKUP(B623,Invoices!$L$2:$M$413,2,FALSE),"")</f>
        <v/>
      </c>
      <c r="G623" s="18" t="str">
        <f>IFERROR(VLOOKUP(B623,Invoices!$N$2:$O$412,2,FALSE),"")</f>
        <v/>
      </c>
      <c r="H623" s="18" t="str">
        <f>IFERROR(VLOOKUP($B623,Invoices!$P$2:$Q$412,2,FALSE),"")</f>
        <v/>
      </c>
      <c r="I623" s="18" t="str">
        <f>IFERROR(VLOOKUP($B623,Invoices!$R$2:$S$412,2,FALSE),"")</f>
        <v/>
      </c>
      <c r="J623" s="18" t="str">
        <f>IFERROR(VLOOKUP($B623,Invoices!$T$2:$U$412,2,FALSE),"")</f>
        <v/>
      </c>
      <c r="K623" s="18">
        <f>IFERROR(VLOOKUP($B623,Invoices!$V$2:$W$412,2,FALSE),"")</f>
        <v>0.99</v>
      </c>
      <c r="L623" s="18" t="str">
        <f>IFERROR(VLOOKUP($B623,Invoices!$X$2:$Y$412,2,FALSE),"")</f>
        <v/>
      </c>
      <c r="M623" s="18" t="str">
        <f>IFERROR(VLOOKUP($B623,Invoices!$Z$2:$AA$412,2,FALSE),"")</f>
        <v/>
      </c>
      <c r="N623" s="18" t="str">
        <f>IFERROR(VLOOKUP($B623,Invoices!$AB$2:$AC$412,2,FALSE),"")</f>
        <v/>
      </c>
      <c r="O623" s="18" t="str">
        <f>IFERROR(VLOOKUP($B623,Invoices!$AD$2:$AE$412,2,FALSE),"")</f>
        <v/>
      </c>
      <c r="P623" s="18" t="str">
        <f>IFERROR(VLOOKUP($B623,Invoices!$AF$2:$AG$412,2,FALSE),"")</f>
        <v/>
      </c>
      <c r="Q623" s="18" t="str">
        <f>IFERROR(VLOOKUP($B623,Invoices!$AH$2:$AI$412,2,FALSE),"")</f>
        <v/>
      </c>
      <c r="R623" s="18" t="str">
        <f>IFERROR(VLOOKUP($B623,Invoices!$AJ$2:$AK$412,2,FALSE),"")</f>
        <v/>
      </c>
      <c r="S623" s="18" t="str">
        <f>IFERROR(VLOOKUP($B623,Invoices!$AL$2:$AM$412,2,FALSE),"")</f>
        <v/>
      </c>
      <c r="T623" s="18" t="str">
        <f>IFERROR(VLOOKUP($B623,Invoices!$AN$2:$AO$412,2,FALSE),"")</f>
        <v/>
      </c>
      <c r="U623" s="18" cm="1">
        <f t="array" ref="U623">IFERROR(INDEX(F623:T623, 1, MATCH(TRUE, ISNUMBER(F623:T623), 0)), "0.0")</f>
        <v>0.99</v>
      </c>
    </row>
    <row r="624" spans="1:21" ht="13" x14ac:dyDescent="0.15">
      <c r="A624" s="14" t="s">
        <v>6656</v>
      </c>
      <c r="B624" s="6" t="s">
        <v>1682</v>
      </c>
      <c r="C624" s="6" t="s">
        <v>1683</v>
      </c>
      <c r="D624" s="6" t="s">
        <v>1684</v>
      </c>
      <c r="E624" s="6" t="s">
        <v>1685</v>
      </c>
      <c r="F624" s="18" t="str">
        <f>IFERROR(VLOOKUP(B624,Invoices!$L$2:$M$413,2,FALSE),"")</f>
        <v/>
      </c>
      <c r="G624" s="18" t="str">
        <f>IFERROR(VLOOKUP(B624,Invoices!$N$2:$O$412,2,FALSE),"")</f>
        <v/>
      </c>
      <c r="H624" s="18" t="str">
        <f>IFERROR(VLOOKUP($B624,Invoices!$P$2:$Q$412,2,FALSE),"")</f>
        <v/>
      </c>
      <c r="I624" s="18" t="str">
        <f>IFERROR(VLOOKUP($B624,Invoices!$R$2:$S$412,2,FALSE),"")</f>
        <v/>
      </c>
      <c r="J624" s="18" t="str">
        <f>IFERROR(VLOOKUP($B624,Invoices!$T$2:$U$412,2,FALSE),"")</f>
        <v/>
      </c>
      <c r="K624" s="18" t="str">
        <f>IFERROR(VLOOKUP($B624,Invoices!$V$2:$W$412,2,FALSE),"")</f>
        <v/>
      </c>
      <c r="L624" s="18" t="str">
        <f>IFERROR(VLOOKUP($B624,Invoices!$X$2:$Y$412,2,FALSE),"")</f>
        <v/>
      </c>
      <c r="M624" s="18" t="str">
        <f>IFERROR(VLOOKUP($B624,Invoices!$Z$2:$AA$412,2,FALSE),"")</f>
        <v/>
      </c>
      <c r="N624" s="18" t="str">
        <f>IFERROR(VLOOKUP($B624,Invoices!$AB$2:$AC$412,2,FALSE),"")</f>
        <v/>
      </c>
      <c r="O624" s="18" t="str">
        <f>IFERROR(VLOOKUP($B624,Invoices!$AD$2:$AE$412,2,FALSE),"")</f>
        <v/>
      </c>
      <c r="P624" s="18" t="str">
        <f>IFERROR(VLOOKUP($B624,Invoices!$AF$2:$AG$412,2,FALSE),"")</f>
        <v/>
      </c>
      <c r="Q624" s="18" t="str">
        <f>IFERROR(VLOOKUP($B624,Invoices!$AH$2:$AI$412,2,FALSE),"")</f>
        <v/>
      </c>
      <c r="R624" s="18" t="str">
        <f>IFERROR(VLOOKUP($B624,Invoices!$AJ$2:$AK$412,2,FALSE),"")</f>
        <v/>
      </c>
      <c r="S624" s="18" t="str">
        <f>IFERROR(VLOOKUP($B624,Invoices!$AL$2:$AM$412,2,FALSE),"")</f>
        <v/>
      </c>
      <c r="T624" s="18" t="str">
        <f>IFERROR(VLOOKUP($B624,Invoices!$AN$2:$AO$412,2,FALSE),"")</f>
        <v/>
      </c>
      <c r="U624" s="18" t="str" cm="1">
        <f t="array" ref="U624">IFERROR(INDEX(F624:T624, 1, MATCH(TRUE, ISNUMBER(F624:T624), 0)), "0.0")</f>
        <v>0.0</v>
      </c>
    </row>
    <row r="625" spans="1:21" ht="13" x14ac:dyDescent="0.15">
      <c r="A625" s="14" t="s">
        <v>6657</v>
      </c>
      <c r="B625" s="6" t="s">
        <v>1686</v>
      </c>
      <c r="C625" s="6" t="s">
        <v>1038</v>
      </c>
      <c r="D625" s="6" t="s">
        <v>1687</v>
      </c>
      <c r="E625" s="6" t="s">
        <v>1688</v>
      </c>
      <c r="F625" s="18" t="str">
        <f>IFERROR(VLOOKUP(B625,Invoices!$L$2:$M$413,2,FALSE),"")</f>
        <v/>
      </c>
      <c r="G625" s="18" t="str">
        <f>IFERROR(VLOOKUP(B625,Invoices!$N$2:$O$412,2,FALSE),"")</f>
        <v/>
      </c>
      <c r="H625" s="18" t="str">
        <f>IFERROR(VLOOKUP($B625,Invoices!$P$2:$Q$412,2,FALSE),"")</f>
        <v/>
      </c>
      <c r="I625" s="18" t="str">
        <f>IFERROR(VLOOKUP($B625,Invoices!$R$2:$S$412,2,FALSE),"")</f>
        <v/>
      </c>
      <c r="J625" s="18" t="str">
        <f>IFERROR(VLOOKUP($B625,Invoices!$T$2:$U$412,2,FALSE),"")</f>
        <v/>
      </c>
      <c r="K625" s="18" t="str">
        <f>IFERROR(VLOOKUP($B625,Invoices!$V$2:$W$412,2,FALSE),"")</f>
        <v/>
      </c>
      <c r="L625" s="18" t="str">
        <f>IFERROR(VLOOKUP($B625,Invoices!$X$2:$Y$412,2,FALSE),"")</f>
        <v/>
      </c>
      <c r="M625" s="18" t="str">
        <f>IFERROR(VLOOKUP($B625,Invoices!$Z$2:$AA$412,2,FALSE),"")</f>
        <v/>
      </c>
      <c r="N625" s="18" t="str">
        <f>IFERROR(VLOOKUP($B625,Invoices!$AB$2:$AC$412,2,FALSE),"")</f>
        <v/>
      </c>
      <c r="O625" s="18" t="str">
        <f>IFERROR(VLOOKUP($B625,Invoices!$AD$2:$AE$412,2,FALSE),"")</f>
        <v/>
      </c>
      <c r="P625" s="18" t="str">
        <f>IFERROR(VLOOKUP($B625,Invoices!$AF$2:$AG$412,2,FALSE),"")</f>
        <v/>
      </c>
      <c r="Q625" s="18" t="str">
        <f>IFERROR(VLOOKUP($B625,Invoices!$AH$2:$AI$412,2,FALSE),"")</f>
        <v/>
      </c>
      <c r="R625" s="18" t="str">
        <f>IFERROR(VLOOKUP($B625,Invoices!$AJ$2:$AK$412,2,FALSE),"")</f>
        <v/>
      </c>
      <c r="S625" s="18" t="str">
        <f>IFERROR(VLOOKUP($B625,Invoices!$AL$2:$AM$412,2,FALSE),"")</f>
        <v/>
      </c>
      <c r="T625" s="18" t="str">
        <f>IFERROR(VLOOKUP($B625,Invoices!$AN$2:$AO$412,2,FALSE),"")</f>
        <v/>
      </c>
      <c r="U625" s="18" t="str" cm="1">
        <f t="array" ref="U625">IFERROR(INDEX(F625:T625, 1, MATCH(TRUE, ISNUMBER(F625:T625), 0)), "0.0")</f>
        <v>0.0</v>
      </c>
    </row>
    <row r="626" spans="1:21" ht="13" x14ac:dyDescent="0.15">
      <c r="A626" s="14" t="s">
        <v>6658</v>
      </c>
      <c r="B626" s="6" t="s">
        <v>1689</v>
      </c>
      <c r="C626" s="6" t="s">
        <v>1690</v>
      </c>
      <c r="D626" s="6" t="s">
        <v>1691</v>
      </c>
      <c r="E626" s="6" t="s">
        <v>1692</v>
      </c>
      <c r="F626" s="18">
        <f>IFERROR(VLOOKUP(B626,Invoices!$L$2:$M$413,2,FALSE),"")</f>
        <v>0.99</v>
      </c>
      <c r="G626" s="18" t="str">
        <f>IFERROR(VLOOKUP(B626,Invoices!$N$2:$O$412,2,FALSE),"")</f>
        <v/>
      </c>
      <c r="H626" s="18" t="str">
        <f>IFERROR(VLOOKUP($B626,Invoices!$P$2:$Q$412,2,FALSE),"")</f>
        <v/>
      </c>
      <c r="I626" s="18" t="str">
        <f>IFERROR(VLOOKUP($B626,Invoices!$R$2:$S$412,2,FALSE),"")</f>
        <v/>
      </c>
      <c r="J626" s="18" t="str">
        <f>IFERROR(VLOOKUP($B626,Invoices!$T$2:$U$412,2,FALSE),"")</f>
        <v/>
      </c>
      <c r="K626" s="18" t="str">
        <f>IFERROR(VLOOKUP($B626,Invoices!$V$2:$W$412,2,FALSE),"")</f>
        <v/>
      </c>
      <c r="L626" s="18" t="str">
        <f>IFERROR(VLOOKUP($B626,Invoices!$X$2:$Y$412,2,FALSE),"")</f>
        <v/>
      </c>
      <c r="M626" s="18" t="str">
        <f>IFERROR(VLOOKUP($B626,Invoices!$Z$2:$AA$412,2,FALSE),"")</f>
        <v/>
      </c>
      <c r="N626" s="18" t="str">
        <f>IFERROR(VLOOKUP($B626,Invoices!$AB$2:$AC$412,2,FALSE),"")</f>
        <v/>
      </c>
      <c r="O626" s="18" t="str">
        <f>IFERROR(VLOOKUP($B626,Invoices!$AD$2:$AE$412,2,FALSE),"")</f>
        <v/>
      </c>
      <c r="P626" s="18" t="str">
        <f>IFERROR(VLOOKUP($B626,Invoices!$AF$2:$AG$412,2,FALSE),"")</f>
        <v/>
      </c>
      <c r="Q626" s="18" t="str">
        <f>IFERROR(VLOOKUP($B626,Invoices!$AH$2:$AI$412,2,FALSE),"")</f>
        <v/>
      </c>
      <c r="R626" s="18" t="str">
        <f>IFERROR(VLOOKUP($B626,Invoices!$AJ$2:$AK$412,2,FALSE),"")</f>
        <v/>
      </c>
      <c r="S626" s="18" t="str">
        <f>IFERROR(VLOOKUP($B626,Invoices!$AL$2:$AM$412,2,FALSE),"")</f>
        <v/>
      </c>
      <c r="T626" s="18" t="str">
        <f>IFERROR(VLOOKUP($B626,Invoices!$AN$2:$AO$412,2,FALSE),"")</f>
        <v/>
      </c>
      <c r="U626" s="18" cm="1">
        <f t="array" ref="U626">IFERROR(INDEX(F626:T626, 1, MATCH(TRUE, ISNUMBER(F626:T626), 0)), "0.0")</f>
        <v>0.99</v>
      </c>
    </row>
    <row r="627" spans="1:21" ht="13" x14ac:dyDescent="0.15">
      <c r="A627" s="14" t="s">
        <v>6659</v>
      </c>
      <c r="B627" s="6" t="s">
        <v>1693</v>
      </c>
      <c r="C627" s="6" t="s">
        <v>1694</v>
      </c>
      <c r="D627" s="6" t="s">
        <v>1695</v>
      </c>
      <c r="E627" s="6" t="s">
        <v>1696</v>
      </c>
      <c r="F627" s="18" t="str">
        <f>IFERROR(VLOOKUP(B627,Invoices!$L$2:$M$413,2,FALSE),"")</f>
        <v/>
      </c>
      <c r="G627" s="18" t="str">
        <f>IFERROR(VLOOKUP(B627,Invoices!$N$2:$O$412,2,FALSE),"")</f>
        <v/>
      </c>
      <c r="H627" s="18" t="str">
        <f>IFERROR(VLOOKUP($B627,Invoices!$P$2:$Q$412,2,FALSE),"")</f>
        <v/>
      </c>
      <c r="I627" s="18" t="str">
        <f>IFERROR(VLOOKUP($B627,Invoices!$R$2:$S$412,2,FALSE),"")</f>
        <v/>
      </c>
      <c r="J627" s="18" t="str">
        <f>IFERROR(VLOOKUP($B627,Invoices!$T$2:$U$412,2,FALSE),"")</f>
        <v/>
      </c>
      <c r="K627" s="18" t="str">
        <f>IFERROR(VLOOKUP($B627,Invoices!$V$2:$W$412,2,FALSE),"")</f>
        <v/>
      </c>
      <c r="L627" s="18" t="str">
        <f>IFERROR(VLOOKUP($B627,Invoices!$X$2:$Y$412,2,FALSE),"")</f>
        <v/>
      </c>
      <c r="M627" s="18" t="str">
        <f>IFERROR(VLOOKUP($B627,Invoices!$Z$2:$AA$412,2,FALSE),"")</f>
        <v/>
      </c>
      <c r="N627" s="18" t="str">
        <f>IFERROR(VLOOKUP($B627,Invoices!$AB$2:$AC$412,2,FALSE),"")</f>
        <v/>
      </c>
      <c r="O627" s="18" t="str">
        <f>IFERROR(VLOOKUP($B627,Invoices!$AD$2:$AE$412,2,FALSE),"")</f>
        <v/>
      </c>
      <c r="P627" s="18" t="str">
        <f>IFERROR(VLOOKUP($B627,Invoices!$AF$2:$AG$412,2,FALSE),"")</f>
        <v/>
      </c>
      <c r="Q627" s="18" t="str">
        <f>IFERROR(VLOOKUP($B627,Invoices!$AH$2:$AI$412,2,FALSE),"")</f>
        <v/>
      </c>
      <c r="R627" s="18" t="str">
        <f>IFERROR(VLOOKUP($B627,Invoices!$AJ$2:$AK$412,2,FALSE),"")</f>
        <v/>
      </c>
      <c r="S627" s="18" t="str">
        <f>IFERROR(VLOOKUP($B627,Invoices!$AL$2:$AM$412,2,FALSE),"")</f>
        <v/>
      </c>
      <c r="T627" s="18" t="str">
        <f>IFERROR(VLOOKUP($B627,Invoices!$AN$2:$AO$412,2,FALSE),"")</f>
        <v/>
      </c>
      <c r="U627" s="18" t="str" cm="1">
        <f t="array" ref="U627">IFERROR(INDEX(F627:T627, 1, MATCH(TRUE, ISNUMBER(F627:T627), 0)), "0.0")</f>
        <v>0.0</v>
      </c>
    </row>
    <row r="628" spans="1:21" ht="13" x14ac:dyDescent="0.15">
      <c r="A628" s="14" t="s">
        <v>6660</v>
      </c>
      <c r="B628" s="6" t="s">
        <v>1697</v>
      </c>
      <c r="C628" s="6" t="s">
        <v>1698</v>
      </c>
      <c r="D628" s="6" t="s">
        <v>1699</v>
      </c>
      <c r="E628" s="6" t="s">
        <v>1700</v>
      </c>
      <c r="F628" s="18" t="str">
        <f>IFERROR(VLOOKUP(B628,Invoices!$L$2:$M$413,2,FALSE),"")</f>
        <v/>
      </c>
      <c r="G628" s="18">
        <f>IFERROR(VLOOKUP(B628,Invoices!$N$2:$O$412,2,FALSE),"")</f>
        <v>0.99</v>
      </c>
      <c r="H628" s="18" t="str">
        <f>IFERROR(VLOOKUP($B628,Invoices!$P$2:$Q$412,2,FALSE),"")</f>
        <v/>
      </c>
      <c r="I628" s="18" t="str">
        <f>IFERROR(VLOOKUP($B628,Invoices!$R$2:$S$412,2,FALSE),"")</f>
        <v/>
      </c>
      <c r="J628" s="18" t="str">
        <f>IFERROR(VLOOKUP($B628,Invoices!$T$2:$U$412,2,FALSE),"")</f>
        <v/>
      </c>
      <c r="K628" s="18" t="str">
        <f>IFERROR(VLOOKUP($B628,Invoices!$V$2:$W$412,2,FALSE),"")</f>
        <v/>
      </c>
      <c r="L628" s="18" t="str">
        <f>IFERROR(VLOOKUP($B628,Invoices!$X$2:$Y$412,2,FALSE),"")</f>
        <v/>
      </c>
      <c r="M628" s="18" t="str">
        <f>IFERROR(VLOOKUP($B628,Invoices!$Z$2:$AA$412,2,FALSE),"")</f>
        <v/>
      </c>
      <c r="N628" s="18" t="str">
        <f>IFERROR(VLOOKUP($B628,Invoices!$AB$2:$AC$412,2,FALSE),"")</f>
        <v/>
      </c>
      <c r="O628" s="18" t="str">
        <f>IFERROR(VLOOKUP($B628,Invoices!$AD$2:$AE$412,2,FALSE),"")</f>
        <v/>
      </c>
      <c r="P628" s="18" t="str">
        <f>IFERROR(VLOOKUP($B628,Invoices!$AF$2:$AG$412,2,FALSE),"")</f>
        <v/>
      </c>
      <c r="Q628" s="18" t="str">
        <f>IFERROR(VLOOKUP($B628,Invoices!$AH$2:$AI$412,2,FALSE),"")</f>
        <v/>
      </c>
      <c r="R628" s="18" t="str">
        <f>IFERROR(VLOOKUP($B628,Invoices!$AJ$2:$AK$412,2,FALSE),"")</f>
        <v/>
      </c>
      <c r="S628" s="18" t="str">
        <f>IFERROR(VLOOKUP($B628,Invoices!$AL$2:$AM$412,2,FALSE),"")</f>
        <v/>
      </c>
      <c r="T628" s="18" t="str">
        <f>IFERROR(VLOOKUP($B628,Invoices!$AN$2:$AO$412,2,FALSE),"")</f>
        <v/>
      </c>
      <c r="U628" s="18" cm="1">
        <f t="array" ref="U628">IFERROR(INDEX(F628:T628, 1, MATCH(TRUE, ISNUMBER(F628:T628), 0)), "0.0")</f>
        <v>0.99</v>
      </c>
    </row>
    <row r="629" spans="1:21" ht="13" x14ac:dyDescent="0.15">
      <c r="A629" s="14" t="s">
        <v>6661</v>
      </c>
      <c r="B629" s="6" t="s">
        <v>1701</v>
      </c>
      <c r="C629" s="6" t="s">
        <v>1702</v>
      </c>
      <c r="D629" s="6" t="s">
        <v>1703</v>
      </c>
      <c r="E629" s="6" t="s">
        <v>1704</v>
      </c>
      <c r="F629" s="18" t="str">
        <f>IFERROR(VLOOKUP(B629,Invoices!$L$2:$M$413,2,FALSE),"")</f>
        <v/>
      </c>
      <c r="G629" s="18" t="str">
        <f>IFERROR(VLOOKUP(B629,Invoices!$N$2:$O$412,2,FALSE),"")</f>
        <v/>
      </c>
      <c r="H629" s="18" t="str">
        <f>IFERROR(VLOOKUP($B629,Invoices!$P$2:$Q$412,2,FALSE),"")</f>
        <v/>
      </c>
      <c r="I629" s="18" t="str">
        <f>IFERROR(VLOOKUP($B629,Invoices!$R$2:$S$412,2,FALSE),"")</f>
        <v/>
      </c>
      <c r="J629" s="18" t="str">
        <f>IFERROR(VLOOKUP($B629,Invoices!$T$2:$U$412,2,FALSE),"")</f>
        <v/>
      </c>
      <c r="K629" s="18" t="str">
        <f>IFERROR(VLOOKUP($B629,Invoices!$V$2:$W$412,2,FALSE),"")</f>
        <v/>
      </c>
      <c r="L629" s="18" t="str">
        <f>IFERROR(VLOOKUP($B629,Invoices!$X$2:$Y$412,2,FALSE),"")</f>
        <v/>
      </c>
      <c r="M629" s="18" t="str">
        <f>IFERROR(VLOOKUP($B629,Invoices!$Z$2:$AA$412,2,FALSE),"")</f>
        <v/>
      </c>
      <c r="N629" s="18" t="str">
        <f>IFERROR(VLOOKUP($B629,Invoices!$AB$2:$AC$412,2,FALSE),"")</f>
        <v/>
      </c>
      <c r="O629" s="18" t="str">
        <f>IFERROR(VLOOKUP($B629,Invoices!$AD$2:$AE$412,2,FALSE),"")</f>
        <v/>
      </c>
      <c r="P629" s="18" t="str">
        <f>IFERROR(VLOOKUP($B629,Invoices!$AF$2:$AG$412,2,FALSE),"")</f>
        <v/>
      </c>
      <c r="Q629" s="18" t="str">
        <f>IFERROR(VLOOKUP($B629,Invoices!$AH$2:$AI$412,2,FALSE),"")</f>
        <v/>
      </c>
      <c r="R629" s="18" t="str">
        <f>IFERROR(VLOOKUP($B629,Invoices!$AJ$2:$AK$412,2,FALSE),"")</f>
        <v/>
      </c>
      <c r="S629" s="18" t="str">
        <f>IFERROR(VLOOKUP($B629,Invoices!$AL$2:$AM$412,2,FALSE),"")</f>
        <v/>
      </c>
      <c r="T629" s="18" t="str">
        <f>IFERROR(VLOOKUP($B629,Invoices!$AN$2:$AO$412,2,FALSE),"")</f>
        <v/>
      </c>
      <c r="U629" s="18" t="str" cm="1">
        <f t="array" ref="U629">IFERROR(INDEX(F629:T629, 1, MATCH(TRUE, ISNUMBER(F629:T629), 0)), "0.0")</f>
        <v>0.0</v>
      </c>
    </row>
    <row r="630" spans="1:21" ht="13" x14ac:dyDescent="0.15">
      <c r="A630" s="14" t="s">
        <v>6662</v>
      </c>
      <c r="B630" s="6" t="s">
        <v>1705</v>
      </c>
      <c r="C630" s="6" t="s">
        <v>1706</v>
      </c>
      <c r="D630" s="6" t="s">
        <v>1707</v>
      </c>
      <c r="E630" s="6" t="s">
        <v>1708</v>
      </c>
      <c r="F630" s="18" t="str">
        <f>IFERROR(VLOOKUP(B630,Invoices!$L$2:$M$413,2,FALSE),"")</f>
        <v/>
      </c>
      <c r="G630" s="18" t="str">
        <f>IFERROR(VLOOKUP(B630,Invoices!$N$2:$O$412,2,FALSE),"")</f>
        <v/>
      </c>
      <c r="H630" s="18" t="str">
        <f>IFERROR(VLOOKUP($B630,Invoices!$P$2:$Q$412,2,FALSE),"")</f>
        <v/>
      </c>
      <c r="I630" s="18" t="str">
        <f>IFERROR(VLOOKUP($B630,Invoices!$R$2:$S$412,2,FALSE),"")</f>
        <v/>
      </c>
      <c r="J630" s="18" t="str">
        <f>IFERROR(VLOOKUP($B630,Invoices!$T$2:$U$412,2,FALSE),"")</f>
        <v/>
      </c>
      <c r="K630" s="18" t="str">
        <f>IFERROR(VLOOKUP($B630,Invoices!$V$2:$W$412,2,FALSE),"")</f>
        <v/>
      </c>
      <c r="L630" s="18" t="str">
        <f>IFERROR(VLOOKUP($B630,Invoices!$X$2:$Y$412,2,FALSE),"")</f>
        <v/>
      </c>
      <c r="M630" s="18" t="str">
        <f>IFERROR(VLOOKUP($B630,Invoices!$Z$2:$AA$412,2,FALSE),"")</f>
        <v/>
      </c>
      <c r="N630" s="18" t="str">
        <f>IFERROR(VLOOKUP($B630,Invoices!$AB$2:$AC$412,2,FALSE),"")</f>
        <v/>
      </c>
      <c r="O630" s="18" t="str">
        <f>IFERROR(VLOOKUP($B630,Invoices!$AD$2:$AE$412,2,FALSE),"")</f>
        <v/>
      </c>
      <c r="P630" s="18" t="str">
        <f>IFERROR(VLOOKUP($B630,Invoices!$AF$2:$AG$412,2,FALSE),"")</f>
        <v/>
      </c>
      <c r="Q630" s="18" t="str">
        <f>IFERROR(VLOOKUP($B630,Invoices!$AH$2:$AI$412,2,FALSE),"")</f>
        <v/>
      </c>
      <c r="R630" s="18" t="str">
        <f>IFERROR(VLOOKUP($B630,Invoices!$AJ$2:$AK$412,2,FALSE),"")</f>
        <v/>
      </c>
      <c r="S630" s="18" t="str">
        <f>IFERROR(VLOOKUP($B630,Invoices!$AL$2:$AM$412,2,FALSE),"")</f>
        <v/>
      </c>
      <c r="T630" s="18" t="str">
        <f>IFERROR(VLOOKUP($B630,Invoices!$AN$2:$AO$412,2,FALSE),"")</f>
        <v/>
      </c>
      <c r="U630" s="18" t="str" cm="1">
        <f t="array" ref="U630">IFERROR(INDEX(F630:T630, 1, MATCH(TRUE, ISNUMBER(F630:T630), 0)), "0.0")</f>
        <v>0.0</v>
      </c>
    </row>
    <row r="631" spans="1:21" ht="13" x14ac:dyDescent="0.15">
      <c r="A631" s="14" t="s">
        <v>6663</v>
      </c>
      <c r="B631" s="6" t="s">
        <v>1709</v>
      </c>
      <c r="C631" s="6" t="s">
        <v>1038</v>
      </c>
      <c r="D631" s="6" t="s">
        <v>1710</v>
      </c>
      <c r="E631" s="6" t="s">
        <v>1711</v>
      </c>
      <c r="F631" s="18">
        <f>IFERROR(VLOOKUP(B631,Invoices!$L$2:$M$413,2,FALSE),"")</f>
        <v>0.99</v>
      </c>
      <c r="G631" s="18" t="str">
        <f>IFERROR(VLOOKUP(B631,Invoices!$N$2:$O$412,2,FALSE),"")</f>
        <v/>
      </c>
      <c r="H631" s="18" t="str">
        <f>IFERROR(VLOOKUP($B631,Invoices!$P$2:$Q$412,2,FALSE),"")</f>
        <v/>
      </c>
      <c r="I631" s="18" t="str">
        <f>IFERROR(VLOOKUP($B631,Invoices!$R$2:$S$412,2,FALSE),"")</f>
        <v/>
      </c>
      <c r="J631" s="18" t="str">
        <f>IFERROR(VLOOKUP($B631,Invoices!$T$2:$U$412,2,FALSE),"")</f>
        <v/>
      </c>
      <c r="K631" s="18" t="str">
        <f>IFERROR(VLOOKUP($B631,Invoices!$V$2:$W$412,2,FALSE),"")</f>
        <v/>
      </c>
      <c r="L631" s="18" t="str">
        <f>IFERROR(VLOOKUP($B631,Invoices!$X$2:$Y$412,2,FALSE),"")</f>
        <v/>
      </c>
      <c r="M631" s="18" t="str">
        <f>IFERROR(VLOOKUP($B631,Invoices!$Z$2:$AA$412,2,FALSE),"")</f>
        <v/>
      </c>
      <c r="N631" s="18" t="str">
        <f>IFERROR(VLOOKUP($B631,Invoices!$AB$2:$AC$412,2,FALSE),"")</f>
        <v/>
      </c>
      <c r="O631" s="18" t="str">
        <f>IFERROR(VLOOKUP($B631,Invoices!$AD$2:$AE$412,2,FALSE),"")</f>
        <v/>
      </c>
      <c r="P631" s="18" t="str">
        <f>IFERROR(VLOOKUP($B631,Invoices!$AF$2:$AG$412,2,FALSE),"")</f>
        <v/>
      </c>
      <c r="Q631" s="18" t="str">
        <f>IFERROR(VLOOKUP($B631,Invoices!$AH$2:$AI$412,2,FALSE),"")</f>
        <v/>
      </c>
      <c r="R631" s="18" t="str">
        <f>IFERROR(VLOOKUP($B631,Invoices!$AJ$2:$AK$412,2,FALSE),"")</f>
        <v/>
      </c>
      <c r="S631" s="18" t="str">
        <f>IFERROR(VLOOKUP($B631,Invoices!$AL$2:$AM$412,2,FALSE),"")</f>
        <v/>
      </c>
      <c r="T631" s="18" t="str">
        <f>IFERROR(VLOOKUP($B631,Invoices!$AN$2:$AO$412,2,FALSE),"")</f>
        <v/>
      </c>
      <c r="U631" s="18" cm="1">
        <f t="array" ref="U631">IFERROR(INDEX(F631:T631, 1, MATCH(TRUE, ISNUMBER(F631:T631), 0)), "0.0")</f>
        <v>0.99</v>
      </c>
    </row>
    <row r="632" spans="1:21" ht="13" x14ac:dyDescent="0.15">
      <c r="A632" s="14" t="s">
        <v>6664</v>
      </c>
      <c r="B632" s="6" t="s">
        <v>1712</v>
      </c>
      <c r="C632" s="6" t="s">
        <v>1713</v>
      </c>
      <c r="D632" s="6" t="s">
        <v>684</v>
      </c>
      <c r="E632" s="6" t="s">
        <v>685</v>
      </c>
      <c r="F632" s="18" t="str">
        <f>IFERROR(VLOOKUP(B632,Invoices!$L$2:$M$413,2,FALSE),"")</f>
        <v/>
      </c>
      <c r="G632" s="18" t="str">
        <f>IFERROR(VLOOKUP(B632,Invoices!$N$2:$O$412,2,FALSE),"")</f>
        <v/>
      </c>
      <c r="H632" s="18" t="str">
        <f>IFERROR(VLOOKUP($B632,Invoices!$P$2:$Q$412,2,FALSE),"")</f>
        <v/>
      </c>
      <c r="I632" s="18" t="str">
        <f>IFERROR(VLOOKUP($B632,Invoices!$R$2:$S$412,2,FALSE),"")</f>
        <v/>
      </c>
      <c r="J632" s="18" t="str">
        <f>IFERROR(VLOOKUP($B632,Invoices!$T$2:$U$412,2,FALSE),"")</f>
        <v/>
      </c>
      <c r="K632" s="18" t="str">
        <f>IFERROR(VLOOKUP($B632,Invoices!$V$2:$W$412,2,FALSE),"")</f>
        <v/>
      </c>
      <c r="L632" s="18" t="str">
        <f>IFERROR(VLOOKUP($B632,Invoices!$X$2:$Y$412,2,FALSE),"")</f>
        <v/>
      </c>
      <c r="M632" s="18" t="str">
        <f>IFERROR(VLOOKUP($B632,Invoices!$Z$2:$AA$412,2,FALSE),"")</f>
        <v/>
      </c>
      <c r="N632" s="18" t="str">
        <f>IFERROR(VLOOKUP($B632,Invoices!$AB$2:$AC$412,2,FALSE),"")</f>
        <v/>
      </c>
      <c r="O632" s="18" t="str">
        <f>IFERROR(VLOOKUP($B632,Invoices!$AD$2:$AE$412,2,FALSE),"")</f>
        <v/>
      </c>
      <c r="P632" s="18" t="str">
        <f>IFERROR(VLOOKUP($B632,Invoices!$AF$2:$AG$412,2,FALSE),"")</f>
        <v/>
      </c>
      <c r="Q632" s="18" t="str">
        <f>IFERROR(VLOOKUP($B632,Invoices!$AH$2:$AI$412,2,FALSE),"")</f>
        <v/>
      </c>
      <c r="R632" s="18" t="str">
        <f>IFERROR(VLOOKUP($B632,Invoices!$AJ$2:$AK$412,2,FALSE),"")</f>
        <v/>
      </c>
      <c r="S632" s="18" t="str">
        <f>IFERROR(VLOOKUP($B632,Invoices!$AL$2:$AM$412,2,FALSE),"")</f>
        <v/>
      </c>
      <c r="T632" s="18" t="str">
        <f>IFERROR(VLOOKUP($B632,Invoices!$AN$2:$AO$412,2,FALSE),"")</f>
        <v/>
      </c>
      <c r="U632" s="18" t="str" cm="1">
        <f t="array" ref="U632">IFERROR(INDEX(F632:T632, 1, MATCH(TRUE, ISNUMBER(F632:T632), 0)), "0.0")</f>
        <v>0.0</v>
      </c>
    </row>
    <row r="633" spans="1:21" ht="13" x14ac:dyDescent="0.15">
      <c r="A633" s="14" t="s">
        <v>6665</v>
      </c>
      <c r="B633" s="6" t="s">
        <v>1714</v>
      </c>
      <c r="D633" s="6" t="s">
        <v>689</v>
      </c>
      <c r="E633" s="6" t="s">
        <v>690</v>
      </c>
      <c r="F633" s="18">
        <f>IFERROR(VLOOKUP(B633,Invoices!$L$2:$M$413,2,FALSE),"")</f>
        <v>0.99</v>
      </c>
      <c r="G633" s="18" t="str">
        <f>IFERROR(VLOOKUP(B633,Invoices!$N$2:$O$412,2,FALSE),"")</f>
        <v/>
      </c>
      <c r="H633" s="18" t="str">
        <f>IFERROR(VLOOKUP($B633,Invoices!$P$2:$Q$412,2,FALSE),"")</f>
        <v/>
      </c>
      <c r="I633" s="18" t="str">
        <f>IFERROR(VLOOKUP($B633,Invoices!$R$2:$S$412,2,FALSE),"")</f>
        <v/>
      </c>
      <c r="J633" s="18" t="str">
        <f>IFERROR(VLOOKUP($B633,Invoices!$T$2:$U$412,2,FALSE),"")</f>
        <v/>
      </c>
      <c r="K633" s="18" t="str">
        <f>IFERROR(VLOOKUP($B633,Invoices!$V$2:$W$412,2,FALSE),"")</f>
        <v/>
      </c>
      <c r="L633" s="18" t="str">
        <f>IFERROR(VLOOKUP($B633,Invoices!$X$2:$Y$412,2,FALSE),"")</f>
        <v/>
      </c>
      <c r="M633" s="18" t="str">
        <f>IFERROR(VLOOKUP($B633,Invoices!$Z$2:$AA$412,2,FALSE),"")</f>
        <v/>
      </c>
      <c r="N633" s="18" t="str">
        <f>IFERROR(VLOOKUP($B633,Invoices!$AB$2:$AC$412,2,FALSE),"")</f>
        <v/>
      </c>
      <c r="O633" s="18" t="str">
        <f>IFERROR(VLOOKUP($B633,Invoices!$AD$2:$AE$412,2,FALSE),"")</f>
        <v/>
      </c>
      <c r="P633" s="18" t="str">
        <f>IFERROR(VLOOKUP($B633,Invoices!$AF$2:$AG$412,2,FALSE),"")</f>
        <v/>
      </c>
      <c r="Q633" s="18" t="str">
        <f>IFERROR(VLOOKUP($B633,Invoices!$AH$2:$AI$412,2,FALSE),"")</f>
        <v/>
      </c>
      <c r="R633" s="18" t="str">
        <f>IFERROR(VLOOKUP($B633,Invoices!$AJ$2:$AK$412,2,FALSE),"")</f>
        <v/>
      </c>
      <c r="S633" s="18" t="str">
        <f>IFERROR(VLOOKUP($B633,Invoices!$AL$2:$AM$412,2,FALSE),"")</f>
        <v/>
      </c>
      <c r="T633" s="18" t="str">
        <f>IFERROR(VLOOKUP($B633,Invoices!$AN$2:$AO$412,2,FALSE),"")</f>
        <v/>
      </c>
      <c r="U633" s="18" cm="1">
        <f t="array" ref="U633">IFERROR(INDEX(F633:T633, 1, MATCH(TRUE, ISNUMBER(F633:T633), 0)), "0.0")</f>
        <v>0.99</v>
      </c>
    </row>
    <row r="634" spans="1:21" ht="13" x14ac:dyDescent="0.15">
      <c r="A634" s="14" t="s">
        <v>6666</v>
      </c>
      <c r="B634" s="6" t="s">
        <v>1715</v>
      </c>
      <c r="D634" s="6" t="s">
        <v>524</v>
      </c>
      <c r="E634" s="6" t="s">
        <v>518</v>
      </c>
      <c r="F634" s="18" t="str">
        <f>IFERROR(VLOOKUP(B634,Invoices!$L$2:$M$413,2,FALSE),"")</f>
        <v/>
      </c>
      <c r="G634" s="18" t="str">
        <f>IFERROR(VLOOKUP(B634,Invoices!$N$2:$O$412,2,FALSE),"")</f>
        <v/>
      </c>
      <c r="H634" s="18" t="str">
        <f>IFERROR(VLOOKUP($B634,Invoices!$P$2:$Q$412,2,FALSE),"")</f>
        <v/>
      </c>
      <c r="I634" s="18" t="str">
        <f>IFERROR(VLOOKUP($B634,Invoices!$R$2:$S$412,2,FALSE),"")</f>
        <v/>
      </c>
      <c r="J634" s="18" t="str">
        <f>IFERROR(VLOOKUP($B634,Invoices!$T$2:$U$412,2,FALSE),"")</f>
        <v/>
      </c>
      <c r="K634" s="18" t="str">
        <f>IFERROR(VLOOKUP($B634,Invoices!$V$2:$W$412,2,FALSE),"")</f>
        <v/>
      </c>
      <c r="L634" s="18" t="str">
        <f>IFERROR(VLOOKUP($B634,Invoices!$X$2:$Y$412,2,FALSE),"")</f>
        <v/>
      </c>
      <c r="M634" s="18" t="str">
        <f>IFERROR(VLOOKUP($B634,Invoices!$Z$2:$AA$412,2,FALSE),"")</f>
        <v/>
      </c>
      <c r="N634" s="18" t="str">
        <f>IFERROR(VLOOKUP($B634,Invoices!$AB$2:$AC$412,2,FALSE),"")</f>
        <v/>
      </c>
      <c r="O634" s="18" t="str">
        <f>IFERROR(VLOOKUP($B634,Invoices!$AD$2:$AE$412,2,FALSE),"")</f>
        <v/>
      </c>
      <c r="P634" s="18" t="str">
        <f>IFERROR(VLOOKUP($B634,Invoices!$AF$2:$AG$412,2,FALSE),"")</f>
        <v/>
      </c>
      <c r="Q634" s="18" t="str">
        <f>IFERROR(VLOOKUP($B634,Invoices!$AH$2:$AI$412,2,FALSE),"")</f>
        <v/>
      </c>
      <c r="R634" s="18" t="str">
        <f>IFERROR(VLOOKUP($B634,Invoices!$AJ$2:$AK$412,2,FALSE),"")</f>
        <v/>
      </c>
      <c r="S634" s="18" t="str">
        <f>IFERROR(VLOOKUP($B634,Invoices!$AL$2:$AM$412,2,FALSE),"")</f>
        <v/>
      </c>
      <c r="T634" s="18" t="str">
        <f>IFERROR(VLOOKUP($B634,Invoices!$AN$2:$AO$412,2,FALSE),"")</f>
        <v/>
      </c>
      <c r="U634" s="18" t="str" cm="1">
        <f t="array" ref="U634">IFERROR(INDEX(F634:T634, 1, MATCH(TRUE, ISNUMBER(F634:T634), 0)), "0.0")</f>
        <v>0.0</v>
      </c>
    </row>
    <row r="635" spans="1:21" ht="13" x14ac:dyDescent="0.15">
      <c r="A635" s="14" t="s">
        <v>6667</v>
      </c>
      <c r="B635" s="6" t="s">
        <v>1716</v>
      </c>
      <c r="D635" s="6" t="s">
        <v>1075</v>
      </c>
      <c r="E635" s="6" t="s">
        <v>1076</v>
      </c>
      <c r="F635" s="18" t="str">
        <f>IFERROR(VLOOKUP(B635,Invoices!$L$2:$M$413,2,FALSE),"")</f>
        <v/>
      </c>
      <c r="G635" s="18" t="str">
        <f>IFERROR(VLOOKUP(B635,Invoices!$N$2:$O$412,2,FALSE),"")</f>
        <v/>
      </c>
      <c r="H635" s="18" t="str">
        <f>IFERROR(VLOOKUP($B635,Invoices!$P$2:$Q$412,2,FALSE),"")</f>
        <v/>
      </c>
      <c r="I635" s="18" t="str">
        <f>IFERROR(VLOOKUP($B635,Invoices!$R$2:$S$412,2,FALSE),"")</f>
        <v/>
      </c>
      <c r="J635" s="18" t="str">
        <f>IFERROR(VLOOKUP($B635,Invoices!$T$2:$U$412,2,FALSE),"")</f>
        <v/>
      </c>
      <c r="K635" s="18" t="str">
        <f>IFERROR(VLOOKUP($B635,Invoices!$V$2:$W$412,2,FALSE),"")</f>
        <v/>
      </c>
      <c r="L635" s="18" t="str">
        <f>IFERROR(VLOOKUP($B635,Invoices!$X$2:$Y$412,2,FALSE),"")</f>
        <v/>
      </c>
      <c r="M635" s="18" t="str">
        <f>IFERROR(VLOOKUP($B635,Invoices!$Z$2:$AA$412,2,FALSE),"")</f>
        <v/>
      </c>
      <c r="N635" s="18" t="str">
        <f>IFERROR(VLOOKUP($B635,Invoices!$AB$2:$AC$412,2,FALSE),"")</f>
        <v/>
      </c>
      <c r="O635" s="18" t="str">
        <f>IFERROR(VLOOKUP($B635,Invoices!$AD$2:$AE$412,2,FALSE),"")</f>
        <v/>
      </c>
      <c r="P635" s="18" t="str">
        <f>IFERROR(VLOOKUP($B635,Invoices!$AF$2:$AG$412,2,FALSE),"")</f>
        <v/>
      </c>
      <c r="Q635" s="18" t="str">
        <f>IFERROR(VLOOKUP($B635,Invoices!$AH$2:$AI$412,2,FALSE),"")</f>
        <v/>
      </c>
      <c r="R635" s="18" t="str">
        <f>IFERROR(VLOOKUP($B635,Invoices!$AJ$2:$AK$412,2,FALSE),"")</f>
        <v/>
      </c>
      <c r="S635" s="18" t="str">
        <f>IFERROR(VLOOKUP($B635,Invoices!$AL$2:$AM$412,2,FALSE),"")</f>
        <v/>
      </c>
      <c r="T635" s="18" t="str">
        <f>IFERROR(VLOOKUP($B635,Invoices!$AN$2:$AO$412,2,FALSE),"")</f>
        <v/>
      </c>
      <c r="U635" s="18" t="str" cm="1">
        <f t="array" ref="U635">IFERROR(INDEX(F635:T635, 1, MATCH(TRUE, ISNUMBER(F635:T635), 0)), "0.0")</f>
        <v>0.0</v>
      </c>
    </row>
    <row r="636" spans="1:21" ht="13" x14ac:dyDescent="0.15">
      <c r="A636" s="14" t="s">
        <v>6668</v>
      </c>
      <c r="B636" s="6" t="s">
        <v>1717</v>
      </c>
      <c r="D636" s="6" t="s">
        <v>1483</v>
      </c>
      <c r="E636" s="6" t="s">
        <v>518</v>
      </c>
      <c r="F636" s="18" t="str">
        <f>IFERROR(VLOOKUP(B636,Invoices!$L$2:$M$413,2,FALSE),"")</f>
        <v/>
      </c>
      <c r="G636" s="18" t="str">
        <f>IFERROR(VLOOKUP(B636,Invoices!$N$2:$O$412,2,FALSE),"")</f>
        <v/>
      </c>
      <c r="H636" s="18" t="str">
        <f>IFERROR(VLOOKUP($B636,Invoices!$P$2:$Q$412,2,FALSE),"")</f>
        <v/>
      </c>
      <c r="I636" s="18" t="str">
        <f>IFERROR(VLOOKUP($B636,Invoices!$R$2:$S$412,2,FALSE),"")</f>
        <v/>
      </c>
      <c r="J636" s="18" t="str">
        <f>IFERROR(VLOOKUP($B636,Invoices!$T$2:$U$412,2,FALSE),"")</f>
        <v/>
      </c>
      <c r="K636" s="18" t="str">
        <f>IFERROR(VLOOKUP($B636,Invoices!$V$2:$W$412,2,FALSE),"")</f>
        <v/>
      </c>
      <c r="L636" s="18" t="str">
        <f>IFERROR(VLOOKUP($B636,Invoices!$X$2:$Y$412,2,FALSE),"")</f>
        <v/>
      </c>
      <c r="M636" s="18" t="str">
        <f>IFERROR(VLOOKUP($B636,Invoices!$Z$2:$AA$412,2,FALSE),"")</f>
        <v/>
      </c>
      <c r="N636" s="18" t="str">
        <f>IFERROR(VLOOKUP($B636,Invoices!$AB$2:$AC$412,2,FALSE),"")</f>
        <v/>
      </c>
      <c r="O636" s="18" t="str">
        <f>IFERROR(VLOOKUP($B636,Invoices!$AD$2:$AE$412,2,FALSE),"")</f>
        <v/>
      </c>
      <c r="P636" s="18" t="str">
        <f>IFERROR(VLOOKUP($B636,Invoices!$AF$2:$AG$412,2,FALSE),"")</f>
        <v/>
      </c>
      <c r="Q636" s="18" t="str">
        <f>IFERROR(VLOOKUP($B636,Invoices!$AH$2:$AI$412,2,FALSE),"")</f>
        <v/>
      </c>
      <c r="R636" s="18" t="str">
        <f>IFERROR(VLOOKUP($B636,Invoices!$AJ$2:$AK$412,2,FALSE),"")</f>
        <v/>
      </c>
      <c r="S636" s="18" t="str">
        <f>IFERROR(VLOOKUP($B636,Invoices!$AL$2:$AM$412,2,FALSE),"")</f>
        <v/>
      </c>
      <c r="T636" s="18" t="str">
        <f>IFERROR(VLOOKUP($B636,Invoices!$AN$2:$AO$412,2,FALSE),"")</f>
        <v/>
      </c>
      <c r="U636" s="18" t="str" cm="1">
        <f t="array" ref="U636">IFERROR(INDEX(F636:T636, 1, MATCH(TRUE, ISNUMBER(F636:T636), 0)), "0.0")</f>
        <v>0.0</v>
      </c>
    </row>
    <row r="637" spans="1:21" ht="13" x14ac:dyDescent="0.15">
      <c r="A637" s="14" t="s">
        <v>6669</v>
      </c>
      <c r="B637" s="6" t="s">
        <v>1718</v>
      </c>
      <c r="D637" s="6" t="s">
        <v>1391</v>
      </c>
      <c r="E637" s="6" t="s">
        <v>673</v>
      </c>
      <c r="F637" s="18" t="str">
        <f>IFERROR(VLOOKUP(B637,Invoices!$L$2:$M$413,2,FALSE),"")</f>
        <v/>
      </c>
      <c r="G637" s="18" t="str">
        <f>IFERROR(VLOOKUP(B637,Invoices!$N$2:$O$412,2,FALSE),"")</f>
        <v/>
      </c>
      <c r="H637" s="18" t="str">
        <f>IFERROR(VLOOKUP($B637,Invoices!$P$2:$Q$412,2,FALSE),"")</f>
        <v/>
      </c>
      <c r="I637" s="18" t="str">
        <f>IFERROR(VLOOKUP($B637,Invoices!$R$2:$S$412,2,FALSE),"")</f>
        <v/>
      </c>
      <c r="J637" s="18" t="str">
        <f>IFERROR(VLOOKUP($B637,Invoices!$T$2:$U$412,2,FALSE),"")</f>
        <v/>
      </c>
      <c r="K637" s="18" t="str">
        <f>IFERROR(VLOOKUP($B637,Invoices!$V$2:$W$412,2,FALSE),"")</f>
        <v/>
      </c>
      <c r="L637" s="18" t="str">
        <f>IFERROR(VLOOKUP($B637,Invoices!$X$2:$Y$412,2,FALSE),"")</f>
        <v/>
      </c>
      <c r="M637" s="18" t="str">
        <f>IFERROR(VLOOKUP($B637,Invoices!$Z$2:$AA$412,2,FALSE),"")</f>
        <v/>
      </c>
      <c r="N637" s="18" t="str">
        <f>IFERROR(VLOOKUP($B637,Invoices!$AB$2:$AC$412,2,FALSE),"")</f>
        <v/>
      </c>
      <c r="O637" s="18" t="str">
        <f>IFERROR(VLOOKUP($B637,Invoices!$AD$2:$AE$412,2,FALSE),"")</f>
        <v/>
      </c>
      <c r="P637" s="18" t="str">
        <f>IFERROR(VLOOKUP($B637,Invoices!$AF$2:$AG$412,2,FALSE),"")</f>
        <v/>
      </c>
      <c r="Q637" s="18" t="str">
        <f>IFERROR(VLOOKUP($B637,Invoices!$AH$2:$AI$412,2,FALSE),"")</f>
        <v/>
      </c>
      <c r="R637" s="18" t="str">
        <f>IFERROR(VLOOKUP($B637,Invoices!$AJ$2:$AK$412,2,FALSE),"")</f>
        <v/>
      </c>
      <c r="S637" s="18" t="str">
        <f>IFERROR(VLOOKUP($B637,Invoices!$AL$2:$AM$412,2,FALSE),"")</f>
        <v/>
      </c>
      <c r="T637" s="18" t="str">
        <f>IFERROR(VLOOKUP($B637,Invoices!$AN$2:$AO$412,2,FALSE),"")</f>
        <v/>
      </c>
      <c r="U637" s="18" t="str" cm="1">
        <f t="array" ref="U637">IFERROR(INDEX(F637:T637, 1, MATCH(TRUE, ISNUMBER(F637:T637), 0)), "0.0")</f>
        <v>0.0</v>
      </c>
    </row>
    <row r="638" spans="1:21" ht="13" x14ac:dyDescent="0.15">
      <c r="A638" s="14" t="s">
        <v>6670</v>
      </c>
      <c r="B638" s="6" t="s">
        <v>1719</v>
      </c>
      <c r="C638" s="6" t="s">
        <v>1720</v>
      </c>
      <c r="D638" s="6" t="s">
        <v>1337</v>
      </c>
      <c r="E638" s="6" t="s">
        <v>1338</v>
      </c>
      <c r="F638" s="18" t="str">
        <f>IFERROR(VLOOKUP(B638,Invoices!$L$2:$M$413,2,FALSE),"")</f>
        <v/>
      </c>
      <c r="G638" s="18" t="str">
        <f>IFERROR(VLOOKUP(B638,Invoices!$N$2:$O$412,2,FALSE),"")</f>
        <v/>
      </c>
      <c r="H638" s="18" t="str">
        <f>IFERROR(VLOOKUP($B638,Invoices!$P$2:$Q$412,2,FALSE),"")</f>
        <v/>
      </c>
      <c r="I638" s="18">
        <f>IFERROR(VLOOKUP($B638,Invoices!$R$2:$S$412,2,FALSE),"")</f>
        <v>0.99</v>
      </c>
      <c r="J638" s="18" t="str">
        <f>IFERROR(VLOOKUP($B638,Invoices!$T$2:$U$412,2,FALSE),"")</f>
        <v/>
      </c>
      <c r="K638" s="18" t="str">
        <f>IFERROR(VLOOKUP($B638,Invoices!$V$2:$W$412,2,FALSE),"")</f>
        <v/>
      </c>
      <c r="L638" s="18" t="str">
        <f>IFERROR(VLOOKUP($B638,Invoices!$X$2:$Y$412,2,FALSE),"")</f>
        <v/>
      </c>
      <c r="M638" s="18" t="str">
        <f>IFERROR(VLOOKUP($B638,Invoices!$Z$2:$AA$412,2,FALSE),"")</f>
        <v/>
      </c>
      <c r="N638" s="18" t="str">
        <f>IFERROR(VLOOKUP($B638,Invoices!$AB$2:$AC$412,2,FALSE),"")</f>
        <v/>
      </c>
      <c r="O638" s="18" t="str">
        <f>IFERROR(VLOOKUP($B638,Invoices!$AD$2:$AE$412,2,FALSE),"")</f>
        <v/>
      </c>
      <c r="P638" s="18" t="str">
        <f>IFERROR(VLOOKUP($B638,Invoices!$AF$2:$AG$412,2,FALSE),"")</f>
        <v/>
      </c>
      <c r="Q638" s="18" t="str">
        <f>IFERROR(VLOOKUP($B638,Invoices!$AH$2:$AI$412,2,FALSE),"")</f>
        <v/>
      </c>
      <c r="R638" s="18" t="str">
        <f>IFERROR(VLOOKUP($B638,Invoices!$AJ$2:$AK$412,2,FALSE),"")</f>
        <v/>
      </c>
      <c r="S638" s="18" t="str">
        <f>IFERROR(VLOOKUP($B638,Invoices!$AL$2:$AM$412,2,FALSE),"")</f>
        <v/>
      </c>
      <c r="T638" s="18" t="str">
        <f>IFERROR(VLOOKUP($B638,Invoices!$AN$2:$AO$412,2,FALSE),"")</f>
        <v/>
      </c>
      <c r="U638" s="18" cm="1">
        <f t="array" ref="U638">IFERROR(INDEX(F638:T638, 1, MATCH(TRUE, ISNUMBER(F638:T638), 0)), "0.0")</f>
        <v>0.99</v>
      </c>
    </row>
    <row r="639" spans="1:21" ht="13" x14ac:dyDescent="0.15">
      <c r="A639" s="14" t="s">
        <v>6671</v>
      </c>
      <c r="B639" s="6" t="s">
        <v>1721</v>
      </c>
      <c r="D639" s="6" t="s">
        <v>666</v>
      </c>
      <c r="E639" s="6" t="s">
        <v>667</v>
      </c>
      <c r="F639" s="18" t="str">
        <f>IFERROR(VLOOKUP(B639,Invoices!$L$2:$M$413,2,FALSE),"")</f>
        <v/>
      </c>
      <c r="G639" s="18" t="str">
        <f>IFERROR(VLOOKUP(B639,Invoices!$N$2:$O$412,2,FALSE),"")</f>
        <v/>
      </c>
      <c r="H639" s="18" t="str">
        <f>IFERROR(VLOOKUP($B639,Invoices!$P$2:$Q$412,2,FALSE),"")</f>
        <v/>
      </c>
      <c r="I639" s="18" t="str">
        <f>IFERROR(VLOOKUP($B639,Invoices!$R$2:$S$412,2,FALSE),"")</f>
        <v/>
      </c>
      <c r="J639" s="18" t="str">
        <f>IFERROR(VLOOKUP($B639,Invoices!$T$2:$U$412,2,FALSE),"")</f>
        <v/>
      </c>
      <c r="K639" s="18">
        <f>IFERROR(VLOOKUP($B639,Invoices!$V$2:$W$412,2,FALSE),"")</f>
        <v>0.99</v>
      </c>
      <c r="L639" s="18" t="str">
        <f>IFERROR(VLOOKUP($B639,Invoices!$X$2:$Y$412,2,FALSE),"")</f>
        <v/>
      </c>
      <c r="M639" s="18" t="str">
        <f>IFERROR(VLOOKUP($B639,Invoices!$Z$2:$AA$412,2,FALSE),"")</f>
        <v/>
      </c>
      <c r="N639" s="18" t="str">
        <f>IFERROR(VLOOKUP($B639,Invoices!$AB$2:$AC$412,2,FALSE),"")</f>
        <v/>
      </c>
      <c r="O639" s="18" t="str">
        <f>IFERROR(VLOOKUP($B639,Invoices!$AD$2:$AE$412,2,FALSE),"")</f>
        <v/>
      </c>
      <c r="P639" s="18" t="str">
        <f>IFERROR(VLOOKUP($B639,Invoices!$AF$2:$AG$412,2,FALSE),"")</f>
        <v/>
      </c>
      <c r="Q639" s="18" t="str">
        <f>IFERROR(VLOOKUP($B639,Invoices!$AH$2:$AI$412,2,FALSE),"")</f>
        <v/>
      </c>
      <c r="R639" s="18" t="str">
        <f>IFERROR(VLOOKUP($B639,Invoices!$AJ$2:$AK$412,2,FALSE),"")</f>
        <v/>
      </c>
      <c r="S639" s="18" t="str">
        <f>IFERROR(VLOOKUP($B639,Invoices!$AL$2:$AM$412,2,FALSE),"")</f>
        <v/>
      </c>
      <c r="T639" s="18" t="str">
        <f>IFERROR(VLOOKUP($B639,Invoices!$AN$2:$AO$412,2,FALSE),"")</f>
        <v/>
      </c>
      <c r="U639" s="18" cm="1">
        <f t="array" ref="U639">IFERROR(INDEX(F639:T639, 1, MATCH(TRUE, ISNUMBER(F639:T639), 0)), "0.0")</f>
        <v>0.99</v>
      </c>
    </row>
    <row r="640" spans="1:21" ht="13" x14ac:dyDescent="0.15">
      <c r="A640" s="14" t="s">
        <v>6672</v>
      </c>
      <c r="B640" s="6" t="s">
        <v>1722</v>
      </c>
      <c r="D640" s="6" t="s">
        <v>746</v>
      </c>
      <c r="E640" s="6" t="s">
        <v>742</v>
      </c>
      <c r="F640" s="18" t="str">
        <f>IFERROR(VLOOKUP(B640,Invoices!$L$2:$M$413,2,FALSE),"")</f>
        <v/>
      </c>
      <c r="G640" s="18" t="str">
        <f>IFERROR(VLOOKUP(B640,Invoices!$N$2:$O$412,2,FALSE),"")</f>
        <v/>
      </c>
      <c r="H640" s="18" t="str">
        <f>IFERROR(VLOOKUP($B640,Invoices!$P$2:$Q$412,2,FALSE),"")</f>
        <v/>
      </c>
      <c r="I640" s="18" t="str">
        <f>IFERROR(VLOOKUP($B640,Invoices!$R$2:$S$412,2,FALSE),"")</f>
        <v/>
      </c>
      <c r="J640" s="18" t="str">
        <f>IFERROR(VLOOKUP($B640,Invoices!$T$2:$U$412,2,FALSE),"")</f>
        <v/>
      </c>
      <c r="K640" s="18" t="str">
        <f>IFERROR(VLOOKUP($B640,Invoices!$V$2:$W$412,2,FALSE),"")</f>
        <v/>
      </c>
      <c r="L640" s="18" t="str">
        <f>IFERROR(VLOOKUP($B640,Invoices!$X$2:$Y$412,2,FALSE),"")</f>
        <v/>
      </c>
      <c r="M640" s="18" t="str">
        <f>IFERROR(VLOOKUP($B640,Invoices!$Z$2:$AA$412,2,FALSE),"")</f>
        <v/>
      </c>
      <c r="N640" s="18" t="str">
        <f>IFERROR(VLOOKUP($B640,Invoices!$AB$2:$AC$412,2,FALSE),"")</f>
        <v/>
      </c>
      <c r="O640" s="18" t="str">
        <f>IFERROR(VLOOKUP($B640,Invoices!$AD$2:$AE$412,2,FALSE),"")</f>
        <v/>
      </c>
      <c r="P640" s="18" t="str">
        <f>IFERROR(VLOOKUP($B640,Invoices!$AF$2:$AG$412,2,FALSE),"")</f>
        <v/>
      </c>
      <c r="Q640" s="18" t="str">
        <f>IFERROR(VLOOKUP($B640,Invoices!$AH$2:$AI$412,2,FALSE),"")</f>
        <v/>
      </c>
      <c r="R640" s="18" t="str">
        <f>IFERROR(VLOOKUP($B640,Invoices!$AJ$2:$AK$412,2,FALSE),"")</f>
        <v/>
      </c>
      <c r="S640" s="18">
        <f>IFERROR(VLOOKUP($B640,Invoices!$AL$2:$AM$412,2,FALSE),"")</f>
        <v>0.99</v>
      </c>
      <c r="T640" s="18" t="str">
        <f>IFERROR(VLOOKUP($B640,Invoices!$AN$2:$AO$412,2,FALSE),"")</f>
        <v/>
      </c>
      <c r="U640" s="18" cm="1">
        <f t="array" ref="U640">IFERROR(INDEX(F640:T640, 1, MATCH(TRUE, ISNUMBER(F640:T640), 0)), "0.0")</f>
        <v>0.99</v>
      </c>
    </row>
    <row r="641" spans="1:21" ht="13" x14ac:dyDescent="0.15">
      <c r="A641" s="14" t="s">
        <v>6673</v>
      </c>
      <c r="B641" s="6" t="s">
        <v>1723</v>
      </c>
      <c r="C641" s="6" t="s">
        <v>1724</v>
      </c>
      <c r="D641" s="6" t="s">
        <v>739</v>
      </c>
      <c r="E641" s="6" t="s">
        <v>740</v>
      </c>
      <c r="F641" s="18" t="str">
        <f>IFERROR(VLOOKUP(B641,Invoices!$L$2:$M$413,2,FALSE),"")</f>
        <v/>
      </c>
      <c r="G641" s="18" t="str">
        <f>IFERROR(VLOOKUP(B641,Invoices!$N$2:$O$412,2,FALSE),"")</f>
        <v/>
      </c>
      <c r="H641" s="18" t="str">
        <f>IFERROR(VLOOKUP($B641,Invoices!$P$2:$Q$412,2,FALSE),"")</f>
        <v/>
      </c>
      <c r="I641" s="18">
        <f>IFERROR(VLOOKUP($B641,Invoices!$R$2:$S$412,2,FALSE),"")</f>
        <v>0.99</v>
      </c>
      <c r="J641" s="18" t="str">
        <f>IFERROR(VLOOKUP($B641,Invoices!$T$2:$U$412,2,FALSE),"")</f>
        <v/>
      </c>
      <c r="K641" s="18" t="str">
        <f>IFERROR(VLOOKUP($B641,Invoices!$V$2:$W$412,2,FALSE),"")</f>
        <v/>
      </c>
      <c r="L641" s="18" t="str">
        <f>IFERROR(VLOOKUP($B641,Invoices!$X$2:$Y$412,2,FALSE),"")</f>
        <v/>
      </c>
      <c r="M641" s="18" t="str">
        <f>IFERROR(VLOOKUP($B641,Invoices!$Z$2:$AA$412,2,FALSE),"")</f>
        <v/>
      </c>
      <c r="N641" s="18" t="str">
        <f>IFERROR(VLOOKUP($B641,Invoices!$AB$2:$AC$412,2,FALSE),"")</f>
        <v/>
      </c>
      <c r="O641" s="18" t="str">
        <f>IFERROR(VLOOKUP($B641,Invoices!$AD$2:$AE$412,2,FALSE),"")</f>
        <v/>
      </c>
      <c r="P641" s="18" t="str">
        <f>IFERROR(VLOOKUP($B641,Invoices!$AF$2:$AG$412,2,FALSE),"")</f>
        <v/>
      </c>
      <c r="Q641" s="18" t="str">
        <f>IFERROR(VLOOKUP($B641,Invoices!$AH$2:$AI$412,2,FALSE),"")</f>
        <v/>
      </c>
      <c r="R641" s="18" t="str">
        <f>IFERROR(VLOOKUP($B641,Invoices!$AJ$2:$AK$412,2,FALSE),"")</f>
        <v/>
      </c>
      <c r="S641" s="18" t="str">
        <f>IFERROR(VLOOKUP($B641,Invoices!$AL$2:$AM$412,2,FALSE),"")</f>
        <v/>
      </c>
      <c r="T641" s="18" t="str">
        <f>IFERROR(VLOOKUP($B641,Invoices!$AN$2:$AO$412,2,FALSE),"")</f>
        <v/>
      </c>
      <c r="U641" s="18" cm="1">
        <f t="array" ref="U641">IFERROR(INDEX(F641:T641, 1, MATCH(TRUE, ISNUMBER(F641:T641), 0)), "0.0")</f>
        <v>0.99</v>
      </c>
    </row>
    <row r="642" spans="1:21" ht="13" x14ac:dyDescent="0.15">
      <c r="A642" s="14" t="s">
        <v>6674</v>
      </c>
      <c r="B642" s="6" t="s">
        <v>1725</v>
      </c>
      <c r="D642" s="6" t="s">
        <v>1025</v>
      </c>
      <c r="E642" s="6" t="s">
        <v>863</v>
      </c>
      <c r="F642" s="18">
        <f>IFERROR(VLOOKUP(B642,Invoices!$L$2:$M$413,2,FALSE),"")</f>
        <v>0.99</v>
      </c>
      <c r="G642" s="18" t="str">
        <f>IFERROR(VLOOKUP(B642,Invoices!$N$2:$O$412,2,FALSE),"")</f>
        <v/>
      </c>
      <c r="H642" s="18" t="str">
        <f>IFERROR(VLOOKUP($B642,Invoices!$P$2:$Q$412,2,FALSE),"")</f>
        <v/>
      </c>
      <c r="I642" s="18" t="str">
        <f>IFERROR(VLOOKUP($B642,Invoices!$R$2:$S$412,2,FALSE),"")</f>
        <v/>
      </c>
      <c r="J642" s="18" t="str">
        <f>IFERROR(VLOOKUP($B642,Invoices!$T$2:$U$412,2,FALSE),"")</f>
        <v/>
      </c>
      <c r="K642" s="18" t="str">
        <f>IFERROR(VLOOKUP($B642,Invoices!$V$2:$W$412,2,FALSE),"")</f>
        <v/>
      </c>
      <c r="L642" s="18" t="str">
        <f>IFERROR(VLOOKUP($B642,Invoices!$X$2:$Y$412,2,FALSE),"")</f>
        <v/>
      </c>
      <c r="M642" s="18" t="str">
        <f>IFERROR(VLOOKUP($B642,Invoices!$Z$2:$AA$412,2,FALSE),"")</f>
        <v/>
      </c>
      <c r="N642" s="18" t="str">
        <f>IFERROR(VLOOKUP($B642,Invoices!$AB$2:$AC$412,2,FALSE),"")</f>
        <v/>
      </c>
      <c r="O642" s="18" t="str">
        <f>IFERROR(VLOOKUP($B642,Invoices!$AD$2:$AE$412,2,FALSE),"")</f>
        <v/>
      </c>
      <c r="P642" s="18" t="str">
        <f>IFERROR(VLOOKUP($B642,Invoices!$AF$2:$AG$412,2,FALSE),"")</f>
        <v/>
      </c>
      <c r="Q642" s="18" t="str">
        <f>IFERROR(VLOOKUP($B642,Invoices!$AH$2:$AI$412,2,FALSE),"")</f>
        <v/>
      </c>
      <c r="R642" s="18" t="str">
        <f>IFERROR(VLOOKUP($B642,Invoices!$AJ$2:$AK$412,2,FALSE),"")</f>
        <v/>
      </c>
      <c r="S642" s="18" t="str">
        <f>IFERROR(VLOOKUP($B642,Invoices!$AL$2:$AM$412,2,FALSE),"")</f>
        <v/>
      </c>
      <c r="T642" s="18" t="str">
        <f>IFERROR(VLOOKUP($B642,Invoices!$AN$2:$AO$412,2,FALSE),"")</f>
        <v/>
      </c>
      <c r="U642" s="18" cm="1">
        <f t="array" ref="U642">IFERROR(INDEX(F642:T642, 1, MATCH(TRUE, ISNUMBER(F642:T642), 0)), "0.0")</f>
        <v>0.99</v>
      </c>
    </row>
    <row r="643" spans="1:21" ht="13" x14ac:dyDescent="0.15">
      <c r="A643" s="14" t="s">
        <v>6675</v>
      </c>
      <c r="B643" s="6" t="s">
        <v>1726</v>
      </c>
      <c r="C643" s="6" t="s">
        <v>1727</v>
      </c>
      <c r="D643" s="6" t="s">
        <v>1497</v>
      </c>
      <c r="E643" s="6" t="s">
        <v>1498</v>
      </c>
      <c r="F643" s="18" t="str">
        <f>IFERROR(VLOOKUP(B643,Invoices!$L$2:$M$413,2,FALSE),"")</f>
        <v/>
      </c>
      <c r="G643" s="18" t="str">
        <f>IFERROR(VLOOKUP(B643,Invoices!$N$2:$O$412,2,FALSE),"")</f>
        <v/>
      </c>
      <c r="H643" s="18" t="str">
        <f>IFERROR(VLOOKUP($B643,Invoices!$P$2:$Q$412,2,FALSE),"")</f>
        <v/>
      </c>
      <c r="I643" s="18" t="str">
        <f>IFERROR(VLOOKUP($B643,Invoices!$R$2:$S$412,2,FALSE),"")</f>
        <v/>
      </c>
      <c r="J643" s="18" t="str">
        <f>IFERROR(VLOOKUP($B643,Invoices!$T$2:$U$412,2,FALSE),"")</f>
        <v/>
      </c>
      <c r="K643" s="18" t="str">
        <f>IFERROR(VLOOKUP($B643,Invoices!$V$2:$W$412,2,FALSE),"")</f>
        <v/>
      </c>
      <c r="L643" s="18" t="str">
        <f>IFERROR(VLOOKUP($B643,Invoices!$X$2:$Y$412,2,FALSE),"")</f>
        <v/>
      </c>
      <c r="M643" s="18" t="str">
        <f>IFERROR(VLOOKUP($B643,Invoices!$Z$2:$AA$412,2,FALSE),"")</f>
        <v/>
      </c>
      <c r="N643" s="18" t="str">
        <f>IFERROR(VLOOKUP($B643,Invoices!$AB$2:$AC$412,2,FALSE),"")</f>
        <v/>
      </c>
      <c r="O643" s="18">
        <f>IFERROR(VLOOKUP($B643,Invoices!$AD$2:$AE$412,2,FALSE),"")</f>
        <v>0.99</v>
      </c>
      <c r="P643" s="18" t="str">
        <f>IFERROR(VLOOKUP($B643,Invoices!$AF$2:$AG$412,2,FALSE),"")</f>
        <v/>
      </c>
      <c r="Q643" s="18" t="str">
        <f>IFERROR(VLOOKUP($B643,Invoices!$AH$2:$AI$412,2,FALSE),"")</f>
        <v/>
      </c>
      <c r="R643" s="18" t="str">
        <f>IFERROR(VLOOKUP($B643,Invoices!$AJ$2:$AK$412,2,FALSE),"")</f>
        <v/>
      </c>
      <c r="S643" s="18" t="str">
        <f>IFERROR(VLOOKUP($B643,Invoices!$AL$2:$AM$412,2,FALSE),"")</f>
        <v/>
      </c>
      <c r="T643" s="18" t="str">
        <f>IFERROR(VLOOKUP($B643,Invoices!$AN$2:$AO$412,2,FALSE),"")</f>
        <v/>
      </c>
      <c r="U643" s="18" cm="1">
        <f t="array" ref="U643">IFERROR(INDEX(F643:T643, 1, MATCH(TRUE, ISNUMBER(F643:T643), 0)), "0.0")</f>
        <v>0.99</v>
      </c>
    </row>
    <row r="644" spans="1:21" ht="13" x14ac:dyDescent="0.15">
      <c r="A644" s="14" t="s">
        <v>6676</v>
      </c>
      <c r="B644" s="6" t="s">
        <v>1728</v>
      </c>
      <c r="C644" s="6" t="s">
        <v>1729</v>
      </c>
      <c r="D644" s="6" t="s">
        <v>536</v>
      </c>
      <c r="E644" s="6" t="s">
        <v>535</v>
      </c>
      <c r="F644" s="18" t="str">
        <f>IFERROR(VLOOKUP(B644,Invoices!$L$2:$M$413,2,FALSE),"")</f>
        <v/>
      </c>
      <c r="G644" s="18" t="str">
        <f>IFERROR(VLOOKUP(B644,Invoices!$N$2:$O$412,2,FALSE),"")</f>
        <v/>
      </c>
      <c r="H644" s="18" t="str">
        <f>IFERROR(VLOOKUP($B644,Invoices!$P$2:$Q$412,2,FALSE),"")</f>
        <v/>
      </c>
      <c r="I644" s="18" t="str">
        <f>IFERROR(VLOOKUP($B644,Invoices!$R$2:$S$412,2,FALSE),"")</f>
        <v/>
      </c>
      <c r="J644" s="18" t="str">
        <f>IFERROR(VLOOKUP($B644,Invoices!$T$2:$U$412,2,FALSE),"")</f>
        <v/>
      </c>
      <c r="K644" s="18" t="str">
        <f>IFERROR(VLOOKUP($B644,Invoices!$V$2:$W$412,2,FALSE),"")</f>
        <v/>
      </c>
      <c r="L644" s="18" t="str">
        <f>IFERROR(VLOOKUP($B644,Invoices!$X$2:$Y$412,2,FALSE),"")</f>
        <v/>
      </c>
      <c r="M644" s="18" t="str">
        <f>IFERROR(VLOOKUP($B644,Invoices!$Z$2:$AA$412,2,FALSE),"")</f>
        <v/>
      </c>
      <c r="N644" s="18" t="str">
        <f>IFERROR(VLOOKUP($B644,Invoices!$AB$2:$AC$412,2,FALSE),"")</f>
        <v/>
      </c>
      <c r="O644" s="18" t="str">
        <f>IFERROR(VLOOKUP($B644,Invoices!$AD$2:$AE$412,2,FALSE),"")</f>
        <v/>
      </c>
      <c r="P644" s="18" t="str">
        <f>IFERROR(VLOOKUP($B644,Invoices!$AF$2:$AG$412,2,FALSE),"")</f>
        <v/>
      </c>
      <c r="Q644" s="18" t="str">
        <f>IFERROR(VLOOKUP($B644,Invoices!$AH$2:$AI$412,2,FALSE),"")</f>
        <v/>
      </c>
      <c r="R644" s="18" t="str">
        <f>IFERROR(VLOOKUP($B644,Invoices!$AJ$2:$AK$412,2,FALSE),"")</f>
        <v/>
      </c>
      <c r="S644" s="18" t="str">
        <f>IFERROR(VLOOKUP($B644,Invoices!$AL$2:$AM$412,2,FALSE),"")</f>
        <v/>
      </c>
      <c r="T644" s="18" t="str">
        <f>IFERROR(VLOOKUP($B644,Invoices!$AN$2:$AO$412,2,FALSE),"")</f>
        <v/>
      </c>
      <c r="U644" s="18" t="str" cm="1">
        <f t="array" ref="U644">IFERROR(INDEX(F644:T644, 1, MATCH(TRUE, ISNUMBER(F644:T644), 0)), "0.0")</f>
        <v>0.0</v>
      </c>
    </row>
    <row r="645" spans="1:21" ht="13" x14ac:dyDescent="0.15">
      <c r="A645" s="14" t="s">
        <v>6677</v>
      </c>
      <c r="B645" s="6" t="s">
        <v>1730</v>
      </c>
      <c r="D645" s="6" t="s">
        <v>983</v>
      </c>
      <c r="E645" s="6" t="s">
        <v>797</v>
      </c>
      <c r="F645" s="18" t="str">
        <f>IFERROR(VLOOKUP(B645,Invoices!$L$2:$M$413,2,FALSE),"")</f>
        <v/>
      </c>
      <c r="G645" s="18" t="str">
        <f>IFERROR(VLOOKUP(B645,Invoices!$N$2:$O$412,2,FALSE),"")</f>
        <v/>
      </c>
      <c r="H645" s="18" t="str">
        <f>IFERROR(VLOOKUP($B645,Invoices!$P$2:$Q$412,2,FALSE),"")</f>
        <v/>
      </c>
      <c r="I645" s="18" t="str">
        <f>IFERROR(VLOOKUP($B645,Invoices!$R$2:$S$412,2,FALSE),"")</f>
        <v/>
      </c>
      <c r="J645" s="18" t="str">
        <f>IFERROR(VLOOKUP($B645,Invoices!$T$2:$U$412,2,FALSE),"")</f>
        <v/>
      </c>
      <c r="K645" s="18" t="str">
        <f>IFERROR(VLOOKUP($B645,Invoices!$V$2:$W$412,2,FALSE),"")</f>
        <v/>
      </c>
      <c r="L645" s="18" t="str">
        <f>IFERROR(VLOOKUP($B645,Invoices!$X$2:$Y$412,2,FALSE),"")</f>
        <v/>
      </c>
      <c r="M645" s="18" t="str">
        <f>IFERROR(VLOOKUP($B645,Invoices!$Z$2:$AA$412,2,FALSE),"")</f>
        <v/>
      </c>
      <c r="N645" s="18" t="str">
        <f>IFERROR(VLOOKUP($B645,Invoices!$AB$2:$AC$412,2,FALSE),"")</f>
        <v/>
      </c>
      <c r="O645" s="18" t="str">
        <f>IFERROR(VLOOKUP($B645,Invoices!$AD$2:$AE$412,2,FALSE),"")</f>
        <v/>
      </c>
      <c r="P645" s="18" t="str">
        <f>IFERROR(VLOOKUP($B645,Invoices!$AF$2:$AG$412,2,FALSE),"")</f>
        <v/>
      </c>
      <c r="Q645" s="18" t="str">
        <f>IFERROR(VLOOKUP($B645,Invoices!$AH$2:$AI$412,2,FALSE),"")</f>
        <v/>
      </c>
      <c r="R645" s="18" t="str">
        <f>IFERROR(VLOOKUP($B645,Invoices!$AJ$2:$AK$412,2,FALSE),"")</f>
        <v/>
      </c>
      <c r="S645" s="18" t="str">
        <f>IFERROR(VLOOKUP($B645,Invoices!$AL$2:$AM$412,2,FALSE),"")</f>
        <v/>
      </c>
      <c r="T645" s="18" t="str">
        <f>IFERROR(VLOOKUP($B645,Invoices!$AN$2:$AO$412,2,FALSE),"")</f>
        <v/>
      </c>
      <c r="U645" s="18" t="str" cm="1">
        <f t="array" ref="U645">IFERROR(INDEX(F645:T645, 1, MATCH(TRUE, ISNUMBER(F645:T645), 0)), "0.0")</f>
        <v>0.0</v>
      </c>
    </row>
    <row r="646" spans="1:21" ht="13" x14ac:dyDescent="0.15">
      <c r="A646" s="14" t="s">
        <v>6678</v>
      </c>
      <c r="B646" s="6" t="s">
        <v>1731</v>
      </c>
      <c r="C646" s="6" t="s">
        <v>1732</v>
      </c>
      <c r="D646" s="6" t="s">
        <v>1270</v>
      </c>
      <c r="E646" s="6" t="s">
        <v>587</v>
      </c>
      <c r="F646" s="18" t="str">
        <f>IFERROR(VLOOKUP(B646,Invoices!$L$2:$M$413,2,FALSE),"")</f>
        <v/>
      </c>
      <c r="G646" s="18" t="str">
        <f>IFERROR(VLOOKUP(B646,Invoices!$N$2:$O$412,2,FALSE),"")</f>
        <v/>
      </c>
      <c r="H646" s="18" t="str">
        <f>IFERROR(VLOOKUP($B646,Invoices!$P$2:$Q$412,2,FALSE),"")</f>
        <v/>
      </c>
      <c r="I646" s="18" t="str">
        <f>IFERROR(VLOOKUP($B646,Invoices!$R$2:$S$412,2,FALSE),"")</f>
        <v/>
      </c>
      <c r="J646" s="18" t="str">
        <f>IFERROR(VLOOKUP($B646,Invoices!$T$2:$U$412,2,FALSE),"")</f>
        <v/>
      </c>
      <c r="K646" s="18" t="str">
        <f>IFERROR(VLOOKUP($B646,Invoices!$V$2:$W$412,2,FALSE),"")</f>
        <v/>
      </c>
      <c r="L646" s="18" t="str">
        <f>IFERROR(VLOOKUP($B646,Invoices!$X$2:$Y$412,2,FALSE),"")</f>
        <v/>
      </c>
      <c r="M646" s="18">
        <f>IFERROR(VLOOKUP($B646,Invoices!$Z$2:$AA$412,2,FALSE),"")</f>
        <v>0.99</v>
      </c>
      <c r="N646" s="18" t="str">
        <f>IFERROR(VLOOKUP($B646,Invoices!$AB$2:$AC$412,2,FALSE),"")</f>
        <v/>
      </c>
      <c r="O646" s="18" t="str">
        <f>IFERROR(VLOOKUP($B646,Invoices!$AD$2:$AE$412,2,FALSE),"")</f>
        <v/>
      </c>
      <c r="P646" s="18" t="str">
        <f>IFERROR(VLOOKUP($B646,Invoices!$AF$2:$AG$412,2,FALSE),"")</f>
        <v/>
      </c>
      <c r="Q646" s="18" t="str">
        <f>IFERROR(VLOOKUP($B646,Invoices!$AH$2:$AI$412,2,FALSE),"")</f>
        <v/>
      </c>
      <c r="R646" s="18" t="str">
        <f>IFERROR(VLOOKUP($B646,Invoices!$AJ$2:$AK$412,2,FALSE),"")</f>
        <v/>
      </c>
      <c r="S646" s="18" t="str">
        <f>IFERROR(VLOOKUP($B646,Invoices!$AL$2:$AM$412,2,FALSE),"")</f>
        <v/>
      </c>
      <c r="T646" s="18" t="str">
        <f>IFERROR(VLOOKUP($B646,Invoices!$AN$2:$AO$412,2,FALSE),"")</f>
        <v/>
      </c>
      <c r="U646" s="18" cm="1">
        <f t="array" ref="U646">IFERROR(INDEX(F646:T646, 1, MATCH(TRUE, ISNUMBER(F646:T646), 0)), "0.0")</f>
        <v>0.99</v>
      </c>
    </row>
    <row r="647" spans="1:21" ht="13" x14ac:dyDescent="0.15">
      <c r="A647" s="14" t="s">
        <v>6679</v>
      </c>
      <c r="B647" s="6" t="s">
        <v>1733</v>
      </c>
      <c r="C647" s="6" t="s">
        <v>1734</v>
      </c>
      <c r="D647" s="6" t="s">
        <v>1735</v>
      </c>
      <c r="E647" s="6" t="s">
        <v>608</v>
      </c>
      <c r="F647" s="18" t="str">
        <f>IFERROR(VLOOKUP(B647,Invoices!$L$2:$M$413,2,FALSE),"")</f>
        <v/>
      </c>
      <c r="G647" s="18" t="str">
        <f>IFERROR(VLOOKUP(B647,Invoices!$N$2:$O$412,2,FALSE),"")</f>
        <v/>
      </c>
      <c r="H647" s="18" t="str">
        <f>IFERROR(VLOOKUP($B647,Invoices!$P$2:$Q$412,2,FALSE),"")</f>
        <v/>
      </c>
      <c r="I647" s="18" t="str">
        <f>IFERROR(VLOOKUP($B647,Invoices!$R$2:$S$412,2,FALSE),"")</f>
        <v/>
      </c>
      <c r="J647" s="18" t="str">
        <f>IFERROR(VLOOKUP($B647,Invoices!$T$2:$U$412,2,FALSE),"")</f>
        <v/>
      </c>
      <c r="K647" s="18" t="str">
        <f>IFERROR(VLOOKUP($B647,Invoices!$V$2:$W$412,2,FALSE),"")</f>
        <v/>
      </c>
      <c r="L647" s="18" t="str">
        <f>IFERROR(VLOOKUP($B647,Invoices!$X$2:$Y$412,2,FALSE),"")</f>
        <v/>
      </c>
      <c r="M647" s="18" t="str">
        <f>IFERROR(VLOOKUP($B647,Invoices!$Z$2:$AA$412,2,FALSE),"")</f>
        <v/>
      </c>
      <c r="N647" s="18" t="str">
        <f>IFERROR(VLOOKUP($B647,Invoices!$AB$2:$AC$412,2,FALSE),"")</f>
        <v/>
      </c>
      <c r="O647" s="18" t="str">
        <f>IFERROR(VLOOKUP($B647,Invoices!$AD$2:$AE$412,2,FALSE),"")</f>
        <v/>
      </c>
      <c r="P647" s="18" t="str">
        <f>IFERROR(VLOOKUP($B647,Invoices!$AF$2:$AG$412,2,FALSE),"")</f>
        <v/>
      </c>
      <c r="Q647" s="18">
        <f>IFERROR(VLOOKUP($B647,Invoices!$AH$2:$AI$412,2,FALSE),"")</f>
        <v>0.99</v>
      </c>
      <c r="R647" s="18" t="str">
        <f>IFERROR(VLOOKUP($B647,Invoices!$AJ$2:$AK$412,2,FALSE),"")</f>
        <v/>
      </c>
      <c r="S647" s="18" t="str">
        <f>IFERROR(VLOOKUP($B647,Invoices!$AL$2:$AM$412,2,FALSE),"")</f>
        <v/>
      </c>
      <c r="T647" s="18" t="str">
        <f>IFERROR(VLOOKUP($B647,Invoices!$AN$2:$AO$412,2,FALSE),"")</f>
        <v/>
      </c>
      <c r="U647" s="18" cm="1">
        <f t="array" ref="U647">IFERROR(INDEX(F647:T647, 1, MATCH(TRUE, ISNUMBER(F647:T647), 0)), "0.0")</f>
        <v>0.99</v>
      </c>
    </row>
    <row r="648" spans="1:21" ht="13" x14ac:dyDescent="0.15">
      <c r="A648" s="14" t="s">
        <v>6680</v>
      </c>
      <c r="B648" s="6" t="s">
        <v>1736</v>
      </c>
      <c r="C648" s="6" t="s">
        <v>1580</v>
      </c>
      <c r="D648" s="6" t="s">
        <v>1581</v>
      </c>
      <c r="E648" s="6" t="s">
        <v>1227</v>
      </c>
      <c r="F648" s="18">
        <f>IFERROR(VLOOKUP(B648,Invoices!$L$2:$M$413,2,FALSE),"")</f>
        <v>0.99</v>
      </c>
      <c r="G648" s="18" t="str">
        <f>IFERROR(VLOOKUP(B648,Invoices!$N$2:$O$412,2,FALSE),"")</f>
        <v/>
      </c>
      <c r="H648" s="18" t="str">
        <f>IFERROR(VLOOKUP($B648,Invoices!$P$2:$Q$412,2,FALSE),"")</f>
        <v/>
      </c>
      <c r="I648" s="18" t="str">
        <f>IFERROR(VLOOKUP($B648,Invoices!$R$2:$S$412,2,FALSE),"")</f>
        <v/>
      </c>
      <c r="J648" s="18" t="str">
        <f>IFERROR(VLOOKUP($B648,Invoices!$T$2:$U$412,2,FALSE),"")</f>
        <v/>
      </c>
      <c r="K648" s="18" t="str">
        <f>IFERROR(VLOOKUP($B648,Invoices!$V$2:$W$412,2,FALSE),"")</f>
        <v/>
      </c>
      <c r="L648" s="18" t="str">
        <f>IFERROR(VLOOKUP($B648,Invoices!$X$2:$Y$412,2,FALSE),"")</f>
        <v/>
      </c>
      <c r="M648" s="18">
        <f>IFERROR(VLOOKUP($B648,Invoices!$Z$2:$AA$412,2,FALSE),"")</f>
        <v>0.99</v>
      </c>
      <c r="N648" s="18" t="str">
        <f>IFERROR(VLOOKUP($B648,Invoices!$AB$2:$AC$412,2,FALSE),"")</f>
        <v/>
      </c>
      <c r="O648" s="18" t="str">
        <f>IFERROR(VLOOKUP($B648,Invoices!$AD$2:$AE$412,2,FALSE),"")</f>
        <v/>
      </c>
      <c r="P648" s="18" t="str">
        <f>IFERROR(VLOOKUP($B648,Invoices!$AF$2:$AG$412,2,FALSE),"")</f>
        <v/>
      </c>
      <c r="Q648" s="18" t="str">
        <f>IFERROR(VLOOKUP($B648,Invoices!$AH$2:$AI$412,2,FALSE),"")</f>
        <v/>
      </c>
      <c r="R648" s="18" t="str">
        <f>IFERROR(VLOOKUP($B648,Invoices!$AJ$2:$AK$412,2,FALSE),"")</f>
        <v/>
      </c>
      <c r="S648" s="18" t="str">
        <f>IFERROR(VLOOKUP($B648,Invoices!$AL$2:$AM$412,2,FALSE),"")</f>
        <v/>
      </c>
      <c r="T648" s="18" t="str">
        <f>IFERROR(VLOOKUP($B648,Invoices!$AN$2:$AO$412,2,FALSE),"")</f>
        <v/>
      </c>
      <c r="U648" s="18" cm="1">
        <f t="array" ref="U648">IFERROR(INDEX(F648:T648, 1, MATCH(TRUE, ISNUMBER(F648:T648), 0)), "0.0")</f>
        <v>0.99</v>
      </c>
    </row>
    <row r="649" spans="1:21" ht="13" x14ac:dyDescent="0.15">
      <c r="A649" s="14" t="s">
        <v>6681</v>
      </c>
      <c r="B649" s="6" t="s">
        <v>1737</v>
      </c>
      <c r="D649" s="6" t="s">
        <v>1363</v>
      </c>
      <c r="E649" s="6" t="s">
        <v>1364</v>
      </c>
      <c r="F649" s="18" t="str">
        <f>IFERROR(VLOOKUP(B649,Invoices!$L$2:$M$413,2,FALSE),"")</f>
        <v/>
      </c>
      <c r="G649" s="18" t="str">
        <f>IFERROR(VLOOKUP(B649,Invoices!$N$2:$O$412,2,FALSE),"")</f>
        <v/>
      </c>
      <c r="H649" s="18" t="str">
        <f>IFERROR(VLOOKUP($B649,Invoices!$P$2:$Q$412,2,FALSE),"")</f>
        <v/>
      </c>
      <c r="I649" s="18" t="str">
        <f>IFERROR(VLOOKUP($B649,Invoices!$R$2:$S$412,2,FALSE),"")</f>
        <v/>
      </c>
      <c r="J649" s="18" t="str">
        <f>IFERROR(VLOOKUP($B649,Invoices!$T$2:$U$412,2,FALSE),"")</f>
        <v/>
      </c>
      <c r="K649" s="18" t="str">
        <f>IFERROR(VLOOKUP($B649,Invoices!$V$2:$W$412,2,FALSE),"")</f>
        <v/>
      </c>
      <c r="L649" s="18" t="str">
        <f>IFERROR(VLOOKUP($B649,Invoices!$X$2:$Y$412,2,FALSE),"")</f>
        <v/>
      </c>
      <c r="M649" s="18" t="str">
        <f>IFERROR(VLOOKUP($B649,Invoices!$Z$2:$AA$412,2,FALSE),"")</f>
        <v/>
      </c>
      <c r="N649" s="18" t="str">
        <f>IFERROR(VLOOKUP($B649,Invoices!$AB$2:$AC$412,2,FALSE),"")</f>
        <v/>
      </c>
      <c r="O649" s="18" t="str">
        <f>IFERROR(VLOOKUP($B649,Invoices!$AD$2:$AE$412,2,FALSE),"")</f>
        <v/>
      </c>
      <c r="P649" s="18" t="str">
        <f>IFERROR(VLOOKUP($B649,Invoices!$AF$2:$AG$412,2,FALSE),"")</f>
        <v/>
      </c>
      <c r="Q649" s="18" t="str">
        <f>IFERROR(VLOOKUP($B649,Invoices!$AH$2:$AI$412,2,FALSE),"")</f>
        <v/>
      </c>
      <c r="R649" s="18" t="str">
        <f>IFERROR(VLOOKUP($B649,Invoices!$AJ$2:$AK$412,2,FALSE),"")</f>
        <v/>
      </c>
      <c r="S649" s="18" t="str">
        <f>IFERROR(VLOOKUP($B649,Invoices!$AL$2:$AM$412,2,FALSE),"")</f>
        <v/>
      </c>
      <c r="T649" s="18" t="str">
        <f>IFERROR(VLOOKUP($B649,Invoices!$AN$2:$AO$412,2,FALSE),"")</f>
        <v/>
      </c>
      <c r="U649" s="18" t="str" cm="1">
        <f t="array" ref="U649">IFERROR(INDEX(F649:T649, 1, MATCH(TRUE, ISNUMBER(F649:T649), 0)), "0.0")</f>
        <v>0.0</v>
      </c>
    </row>
    <row r="650" spans="1:21" ht="13" x14ac:dyDescent="0.15">
      <c r="A650" s="14" t="s">
        <v>6682</v>
      </c>
      <c r="B650" s="6" t="s">
        <v>1738</v>
      </c>
      <c r="D650" s="6" t="s">
        <v>589</v>
      </c>
      <c r="E650" s="6" t="s">
        <v>590</v>
      </c>
      <c r="F650" s="18" t="str">
        <f>IFERROR(VLOOKUP(B650,Invoices!$L$2:$M$413,2,FALSE),"")</f>
        <v/>
      </c>
      <c r="G650" s="18" t="str">
        <f>IFERROR(VLOOKUP(B650,Invoices!$N$2:$O$412,2,FALSE),"")</f>
        <v/>
      </c>
      <c r="H650" s="18">
        <f>IFERROR(VLOOKUP($B650,Invoices!$P$2:$Q$412,2,FALSE),"")</f>
        <v>0.99</v>
      </c>
      <c r="I650" s="18" t="str">
        <f>IFERROR(VLOOKUP($B650,Invoices!$R$2:$S$412,2,FALSE),"")</f>
        <v/>
      </c>
      <c r="J650" s="18" t="str">
        <f>IFERROR(VLOOKUP($B650,Invoices!$T$2:$U$412,2,FALSE),"")</f>
        <v/>
      </c>
      <c r="K650" s="18" t="str">
        <f>IFERROR(VLOOKUP($B650,Invoices!$V$2:$W$412,2,FALSE),"")</f>
        <v/>
      </c>
      <c r="L650" s="18" t="str">
        <f>IFERROR(VLOOKUP($B650,Invoices!$X$2:$Y$412,2,FALSE),"")</f>
        <v/>
      </c>
      <c r="M650" s="18" t="str">
        <f>IFERROR(VLOOKUP($B650,Invoices!$Z$2:$AA$412,2,FALSE),"")</f>
        <v/>
      </c>
      <c r="N650" s="18" t="str">
        <f>IFERROR(VLOOKUP($B650,Invoices!$AB$2:$AC$412,2,FALSE),"")</f>
        <v/>
      </c>
      <c r="O650" s="18" t="str">
        <f>IFERROR(VLOOKUP($B650,Invoices!$AD$2:$AE$412,2,FALSE),"")</f>
        <v/>
      </c>
      <c r="P650" s="18" t="str">
        <f>IFERROR(VLOOKUP($B650,Invoices!$AF$2:$AG$412,2,FALSE),"")</f>
        <v/>
      </c>
      <c r="Q650" s="18" t="str">
        <f>IFERROR(VLOOKUP($B650,Invoices!$AH$2:$AI$412,2,FALSE),"")</f>
        <v/>
      </c>
      <c r="R650" s="18" t="str">
        <f>IFERROR(VLOOKUP($B650,Invoices!$AJ$2:$AK$412,2,FALSE),"")</f>
        <v/>
      </c>
      <c r="S650" s="18" t="str">
        <f>IFERROR(VLOOKUP($B650,Invoices!$AL$2:$AM$412,2,FALSE),"")</f>
        <v/>
      </c>
      <c r="T650" s="18" t="str">
        <f>IFERROR(VLOOKUP($B650,Invoices!$AN$2:$AO$412,2,FALSE),"")</f>
        <v/>
      </c>
      <c r="U650" s="18" cm="1">
        <f t="array" ref="U650">IFERROR(INDEX(F650:T650, 1, MATCH(TRUE, ISNUMBER(F650:T650), 0)), "0.0")</f>
        <v>0.99</v>
      </c>
    </row>
    <row r="651" spans="1:21" ht="13" x14ac:dyDescent="0.15">
      <c r="A651" s="14" t="s">
        <v>6683</v>
      </c>
      <c r="B651" s="6" t="s">
        <v>1738</v>
      </c>
      <c r="C651" s="6" t="s">
        <v>1739</v>
      </c>
      <c r="D651" s="6" t="s">
        <v>1089</v>
      </c>
      <c r="E651" s="6" t="s">
        <v>707</v>
      </c>
      <c r="F651" s="18" t="str">
        <f>IFERROR(VLOOKUP(B651,Invoices!$L$2:$M$413,2,FALSE),"")</f>
        <v/>
      </c>
      <c r="G651" s="18" t="str">
        <f>IFERROR(VLOOKUP(B651,Invoices!$N$2:$O$412,2,FALSE),"")</f>
        <v/>
      </c>
      <c r="H651" s="18">
        <f>IFERROR(VLOOKUP($B651,Invoices!$P$2:$Q$412,2,FALSE),"")</f>
        <v>0.99</v>
      </c>
      <c r="I651" s="18" t="str">
        <f>IFERROR(VLOOKUP($B651,Invoices!$R$2:$S$412,2,FALSE),"")</f>
        <v/>
      </c>
      <c r="J651" s="18" t="str">
        <f>IFERROR(VLOOKUP($B651,Invoices!$T$2:$U$412,2,FALSE),"")</f>
        <v/>
      </c>
      <c r="K651" s="18" t="str">
        <f>IFERROR(VLOOKUP($B651,Invoices!$V$2:$W$412,2,FALSE),"")</f>
        <v/>
      </c>
      <c r="L651" s="18" t="str">
        <f>IFERROR(VLOOKUP($B651,Invoices!$X$2:$Y$412,2,FALSE),"")</f>
        <v/>
      </c>
      <c r="M651" s="18" t="str">
        <f>IFERROR(VLOOKUP($B651,Invoices!$Z$2:$AA$412,2,FALSE),"")</f>
        <v/>
      </c>
      <c r="N651" s="18" t="str">
        <f>IFERROR(VLOOKUP($B651,Invoices!$AB$2:$AC$412,2,FALSE),"")</f>
        <v/>
      </c>
      <c r="O651" s="18" t="str">
        <f>IFERROR(VLOOKUP($B651,Invoices!$AD$2:$AE$412,2,FALSE),"")</f>
        <v/>
      </c>
      <c r="P651" s="18" t="str">
        <f>IFERROR(VLOOKUP($B651,Invoices!$AF$2:$AG$412,2,FALSE),"")</f>
        <v/>
      </c>
      <c r="Q651" s="18" t="str">
        <f>IFERROR(VLOOKUP($B651,Invoices!$AH$2:$AI$412,2,FALSE),"")</f>
        <v/>
      </c>
      <c r="R651" s="18" t="str">
        <f>IFERROR(VLOOKUP($B651,Invoices!$AJ$2:$AK$412,2,FALSE),"")</f>
        <v/>
      </c>
      <c r="S651" s="18" t="str">
        <f>IFERROR(VLOOKUP($B651,Invoices!$AL$2:$AM$412,2,FALSE),"")</f>
        <v/>
      </c>
      <c r="T651" s="18" t="str">
        <f>IFERROR(VLOOKUP($B651,Invoices!$AN$2:$AO$412,2,FALSE),"")</f>
        <v/>
      </c>
      <c r="U651" s="18" cm="1">
        <f t="array" ref="U651">IFERROR(INDEX(F651:T651, 1, MATCH(TRUE, ISNUMBER(F651:T651), 0)), "0.0")</f>
        <v>0.99</v>
      </c>
    </row>
    <row r="652" spans="1:21" ht="13" x14ac:dyDescent="0.15">
      <c r="A652" s="14" t="s">
        <v>6684</v>
      </c>
      <c r="B652" s="6" t="s">
        <v>1740</v>
      </c>
      <c r="C652" s="6" t="s">
        <v>966</v>
      </c>
      <c r="D652" s="6" t="s">
        <v>967</v>
      </c>
      <c r="E652" s="6" t="s">
        <v>968</v>
      </c>
      <c r="F652" s="18" t="str">
        <f>IFERROR(VLOOKUP(B652,Invoices!$L$2:$M$413,2,FALSE),"")</f>
        <v/>
      </c>
      <c r="G652" s="18" t="str">
        <f>IFERROR(VLOOKUP(B652,Invoices!$N$2:$O$412,2,FALSE),"")</f>
        <v/>
      </c>
      <c r="H652" s="18" t="str">
        <f>IFERROR(VLOOKUP($B652,Invoices!$P$2:$Q$412,2,FALSE),"")</f>
        <v/>
      </c>
      <c r="I652" s="18" t="str">
        <f>IFERROR(VLOOKUP($B652,Invoices!$R$2:$S$412,2,FALSE),"")</f>
        <v/>
      </c>
      <c r="J652" s="18" t="str">
        <f>IFERROR(VLOOKUP($B652,Invoices!$T$2:$U$412,2,FALSE),"")</f>
        <v/>
      </c>
      <c r="K652" s="18" t="str">
        <f>IFERROR(VLOOKUP($B652,Invoices!$V$2:$W$412,2,FALSE),"")</f>
        <v/>
      </c>
      <c r="L652" s="18" t="str">
        <f>IFERROR(VLOOKUP($B652,Invoices!$X$2:$Y$412,2,FALSE),"")</f>
        <v/>
      </c>
      <c r="M652" s="18" t="str">
        <f>IFERROR(VLOOKUP($B652,Invoices!$Z$2:$AA$412,2,FALSE),"")</f>
        <v/>
      </c>
      <c r="N652" s="18" t="str">
        <f>IFERROR(VLOOKUP($B652,Invoices!$AB$2:$AC$412,2,FALSE),"")</f>
        <v/>
      </c>
      <c r="O652" s="18" t="str">
        <f>IFERROR(VLOOKUP($B652,Invoices!$AD$2:$AE$412,2,FALSE),"")</f>
        <v/>
      </c>
      <c r="P652" s="18" t="str">
        <f>IFERROR(VLOOKUP($B652,Invoices!$AF$2:$AG$412,2,FALSE),"")</f>
        <v/>
      </c>
      <c r="Q652" s="18" t="str">
        <f>IFERROR(VLOOKUP($B652,Invoices!$AH$2:$AI$412,2,FALSE),"")</f>
        <v/>
      </c>
      <c r="R652" s="18" t="str">
        <f>IFERROR(VLOOKUP($B652,Invoices!$AJ$2:$AK$412,2,FALSE),"")</f>
        <v/>
      </c>
      <c r="S652" s="18" t="str">
        <f>IFERROR(VLOOKUP($B652,Invoices!$AL$2:$AM$412,2,FALSE),"")</f>
        <v/>
      </c>
      <c r="T652" s="18" t="str">
        <f>IFERROR(VLOOKUP($B652,Invoices!$AN$2:$AO$412,2,FALSE),"")</f>
        <v/>
      </c>
      <c r="U652" s="18" t="str" cm="1">
        <f t="array" ref="U652">IFERROR(INDEX(F652:T652, 1, MATCH(TRUE, ISNUMBER(F652:T652), 0)), "0.0")</f>
        <v>0.0</v>
      </c>
    </row>
    <row r="653" spans="1:21" ht="13" x14ac:dyDescent="0.15">
      <c r="A653" s="14" t="s">
        <v>6685</v>
      </c>
      <c r="B653" s="6" t="s">
        <v>1741</v>
      </c>
      <c r="C653" s="6" t="s">
        <v>695</v>
      </c>
      <c r="D653" s="6" t="s">
        <v>696</v>
      </c>
      <c r="E653" s="6" t="s">
        <v>697</v>
      </c>
      <c r="F653" s="18" t="str">
        <f>IFERROR(VLOOKUP(B653,Invoices!$L$2:$M$413,2,FALSE),"")</f>
        <v/>
      </c>
      <c r="G653" s="18" t="str">
        <f>IFERROR(VLOOKUP(B653,Invoices!$N$2:$O$412,2,FALSE),"")</f>
        <v/>
      </c>
      <c r="H653" s="18" t="str">
        <f>IFERROR(VLOOKUP($B653,Invoices!$P$2:$Q$412,2,FALSE),"")</f>
        <v/>
      </c>
      <c r="I653" s="18" t="str">
        <f>IFERROR(VLOOKUP($B653,Invoices!$R$2:$S$412,2,FALSE),"")</f>
        <v/>
      </c>
      <c r="J653" s="18" t="str">
        <f>IFERROR(VLOOKUP($B653,Invoices!$T$2:$U$412,2,FALSE),"")</f>
        <v/>
      </c>
      <c r="K653" s="18" t="str">
        <f>IFERROR(VLOOKUP($B653,Invoices!$V$2:$W$412,2,FALSE),"")</f>
        <v/>
      </c>
      <c r="L653" s="18" t="str">
        <f>IFERROR(VLOOKUP($B653,Invoices!$X$2:$Y$412,2,FALSE),"")</f>
        <v/>
      </c>
      <c r="M653" s="18" t="str">
        <f>IFERROR(VLOOKUP($B653,Invoices!$Z$2:$AA$412,2,FALSE),"")</f>
        <v/>
      </c>
      <c r="N653" s="18" t="str">
        <f>IFERROR(VLOOKUP($B653,Invoices!$AB$2:$AC$412,2,FALSE),"")</f>
        <v/>
      </c>
      <c r="O653" s="18" t="str">
        <f>IFERROR(VLOOKUP($B653,Invoices!$AD$2:$AE$412,2,FALSE),"")</f>
        <v/>
      </c>
      <c r="P653" s="18" t="str">
        <f>IFERROR(VLOOKUP($B653,Invoices!$AF$2:$AG$412,2,FALSE),"")</f>
        <v/>
      </c>
      <c r="Q653" s="18" t="str">
        <f>IFERROR(VLOOKUP($B653,Invoices!$AH$2:$AI$412,2,FALSE),"")</f>
        <v/>
      </c>
      <c r="R653" s="18" t="str">
        <f>IFERROR(VLOOKUP($B653,Invoices!$AJ$2:$AK$412,2,FALSE),"")</f>
        <v/>
      </c>
      <c r="S653" s="18" t="str">
        <f>IFERROR(VLOOKUP($B653,Invoices!$AL$2:$AM$412,2,FALSE),"")</f>
        <v/>
      </c>
      <c r="T653" s="18" t="str">
        <f>IFERROR(VLOOKUP($B653,Invoices!$AN$2:$AO$412,2,FALSE),"")</f>
        <v/>
      </c>
      <c r="U653" s="18" t="str" cm="1">
        <f t="array" ref="U653">IFERROR(INDEX(F653:T653, 1, MATCH(TRUE, ISNUMBER(F653:T653), 0)), "0.0")</f>
        <v>0.0</v>
      </c>
    </row>
    <row r="654" spans="1:21" ht="13" x14ac:dyDescent="0.15">
      <c r="A654" s="14" t="s">
        <v>6686</v>
      </c>
      <c r="B654" s="6" t="s">
        <v>1742</v>
      </c>
      <c r="C654" s="6" t="s">
        <v>1320</v>
      </c>
      <c r="D654" s="6" t="s">
        <v>1743</v>
      </c>
      <c r="E654" s="6" t="s">
        <v>1322</v>
      </c>
      <c r="F654" s="18" t="str">
        <f>IFERROR(VLOOKUP(B654,Invoices!$L$2:$M$413,2,FALSE),"")</f>
        <v/>
      </c>
      <c r="G654" s="18" t="str">
        <f>IFERROR(VLOOKUP(B654,Invoices!$N$2:$O$412,2,FALSE),"")</f>
        <v/>
      </c>
      <c r="H654" s="18" t="str">
        <f>IFERROR(VLOOKUP($B654,Invoices!$P$2:$Q$412,2,FALSE),"")</f>
        <v/>
      </c>
      <c r="I654" s="18" t="str">
        <f>IFERROR(VLOOKUP($B654,Invoices!$R$2:$S$412,2,FALSE),"")</f>
        <v/>
      </c>
      <c r="J654" s="18" t="str">
        <f>IFERROR(VLOOKUP($B654,Invoices!$T$2:$U$412,2,FALSE),"")</f>
        <v/>
      </c>
      <c r="K654" s="18" t="str">
        <f>IFERROR(VLOOKUP($B654,Invoices!$V$2:$W$412,2,FALSE),"")</f>
        <v/>
      </c>
      <c r="L654" s="18" t="str">
        <f>IFERROR(VLOOKUP($B654,Invoices!$X$2:$Y$412,2,FALSE),"")</f>
        <v/>
      </c>
      <c r="M654" s="18" t="str">
        <f>IFERROR(VLOOKUP($B654,Invoices!$Z$2:$AA$412,2,FALSE),"")</f>
        <v/>
      </c>
      <c r="N654" s="18" t="str">
        <f>IFERROR(VLOOKUP($B654,Invoices!$AB$2:$AC$412,2,FALSE),"")</f>
        <v/>
      </c>
      <c r="O654" s="18" t="str">
        <f>IFERROR(VLOOKUP($B654,Invoices!$AD$2:$AE$412,2,FALSE),"")</f>
        <v/>
      </c>
      <c r="P654" s="18" t="str">
        <f>IFERROR(VLOOKUP($B654,Invoices!$AF$2:$AG$412,2,FALSE),"")</f>
        <v/>
      </c>
      <c r="Q654" s="18" t="str">
        <f>IFERROR(VLOOKUP($B654,Invoices!$AH$2:$AI$412,2,FALSE),"")</f>
        <v/>
      </c>
      <c r="R654" s="18" t="str">
        <f>IFERROR(VLOOKUP($B654,Invoices!$AJ$2:$AK$412,2,FALSE),"")</f>
        <v/>
      </c>
      <c r="S654" s="18" t="str">
        <f>IFERROR(VLOOKUP($B654,Invoices!$AL$2:$AM$412,2,FALSE),"")</f>
        <v/>
      </c>
      <c r="T654" s="18" t="str">
        <f>IFERROR(VLOOKUP($B654,Invoices!$AN$2:$AO$412,2,FALSE),"")</f>
        <v/>
      </c>
      <c r="U654" s="18" t="str" cm="1">
        <f t="array" ref="U654">IFERROR(INDEX(F654:T654, 1, MATCH(TRUE, ISNUMBER(F654:T654), 0)), "0.0")</f>
        <v>0.0</v>
      </c>
    </row>
    <row r="655" spans="1:21" ht="13" x14ac:dyDescent="0.15">
      <c r="A655" s="14" t="s">
        <v>6687</v>
      </c>
      <c r="B655" s="6" t="s">
        <v>1744</v>
      </c>
      <c r="D655" s="6" t="s">
        <v>669</v>
      </c>
      <c r="E655" s="6" t="s">
        <v>670</v>
      </c>
      <c r="F655" s="18" t="str">
        <f>IFERROR(VLOOKUP(B655,Invoices!$L$2:$M$413,2,FALSE),"")</f>
        <v/>
      </c>
      <c r="G655" s="18" t="str">
        <f>IFERROR(VLOOKUP(B655,Invoices!$N$2:$O$412,2,FALSE),"")</f>
        <v/>
      </c>
      <c r="H655" s="18" t="str">
        <f>IFERROR(VLOOKUP($B655,Invoices!$P$2:$Q$412,2,FALSE),"")</f>
        <v/>
      </c>
      <c r="I655" s="18" t="str">
        <f>IFERROR(VLOOKUP($B655,Invoices!$R$2:$S$412,2,FALSE),"")</f>
        <v/>
      </c>
      <c r="J655" s="18" t="str">
        <f>IFERROR(VLOOKUP($B655,Invoices!$T$2:$U$412,2,FALSE),"")</f>
        <v/>
      </c>
      <c r="K655" s="18" t="str">
        <f>IFERROR(VLOOKUP($B655,Invoices!$V$2:$W$412,2,FALSE),"")</f>
        <v/>
      </c>
      <c r="L655" s="18" t="str">
        <f>IFERROR(VLOOKUP($B655,Invoices!$X$2:$Y$412,2,FALSE),"")</f>
        <v/>
      </c>
      <c r="M655" s="18" t="str">
        <f>IFERROR(VLOOKUP($B655,Invoices!$Z$2:$AA$412,2,FALSE),"")</f>
        <v/>
      </c>
      <c r="N655" s="18" t="str">
        <f>IFERROR(VLOOKUP($B655,Invoices!$AB$2:$AC$412,2,FALSE),"")</f>
        <v/>
      </c>
      <c r="O655" s="18" t="str">
        <f>IFERROR(VLOOKUP($B655,Invoices!$AD$2:$AE$412,2,FALSE),"")</f>
        <v/>
      </c>
      <c r="P655" s="18" t="str">
        <f>IFERROR(VLOOKUP($B655,Invoices!$AF$2:$AG$412,2,FALSE),"")</f>
        <v/>
      </c>
      <c r="Q655" s="18" t="str">
        <f>IFERROR(VLOOKUP($B655,Invoices!$AH$2:$AI$412,2,FALSE),"")</f>
        <v/>
      </c>
      <c r="R655" s="18" t="str">
        <f>IFERROR(VLOOKUP($B655,Invoices!$AJ$2:$AK$412,2,FALSE),"")</f>
        <v/>
      </c>
      <c r="S655" s="18" t="str">
        <f>IFERROR(VLOOKUP($B655,Invoices!$AL$2:$AM$412,2,FALSE),"")</f>
        <v/>
      </c>
      <c r="T655" s="18" t="str">
        <f>IFERROR(VLOOKUP($B655,Invoices!$AN$2:$AO$412,2,FALSE),"")</f>
        <v/>
      </c>
      <c r="U655" s="18" t="str" cm="1">
        <f t="array" ref="U655">IFERROR(INDEX(F655:T655, 1, MATCH(TRUE, ISNUMBER(F655:T655), 0)), "0.0")</f>
        <v>0.0</v>
      </c>
    </row>
    <row r="656" spans="1:21" ht="13" x14ac:dyDescent="0.15">
      <c r="A656" s="14" t="s">
        <v>6688</v>
      </c>
      <c r="B656" s="6" t="s">
        <v>1745</v>
      </c>
      <c r="C656" s="6" t="s">
        <v>557</v>
      </c>
      <c r="D656" s="6" t="s">
        <v>558</v>
      </c>
      <c r="E656" s="6" t="s">
        <v>559</v>
      </c>
      <c r="F656" s="18">
        <f>IFERROR(VLOOKUP(B656,Invoices!$L$2:$M$413,2,FALSE),"")</f>
        <v>0.99</v>
      </c>
      <c r="G656" s="18" t="str">
        <f>IFERROR(VLOOKUP(B656,Invoices!$N$2:$O$412,2,FALSE),"")</f>
        <v/>
      </c>
      <c r="H656" s="18" t="str">
        <f>IFERROR(VLOOKUP($B656,Invoices!$P$2:$Q$412,2,FALSE),"")</f>
        <v/>
      </c>
      <c r="I656" s="18" t="str">
        <f>IFERROR(VLOOKUP($B656,Invoices!$R$2:$S$412,2,FALSE),"")</f>
        <v/>
      </c>
      <c r="J656" s="18" t="str">
        <f>IFERROR(VLOOKUP($B656,Invoices!$T$2:$U$412,2,FALSE),"")</f>
        <v/>
      </c>
      <c r="K656" s="18" t="str">
        <f>IFERROR(VLOOKUP($B656,Invoices!$V$2:$W$412,2,FALSE),"")</f>
        <v/>
      </c>
      <c r="L656" s="18" t="str">
        <f>IFERROR(VLOOKUP($B656,Invoices!$X$2:$Y$412,2,FALSE),"")</f>
        <v/>
      </c>
      <c r="M656" s="18" t="str">
        <f>IFERROR(VLOOKUP($B656,Invoices!$Z$2:$AA$412,2,FALSE),"")</f>
        <v/>
      </c>
      <c r="N656" s="18" t="str">
        <f>IFERROR(VLOOKUP($B656,Invoices!$AB$2:$AC$412,2,FALSE),"")</f>
        <v/>
      </c>
      <c r="O656" s="18" t="str">
        <f>IFERROR(VLOOKUP($B656,Invoices!$AD$2:$AE$412,2,FALSE),"")</f>
        <v/>
      </c>
      <c r="P656" s="18" t="str">
        <f>IFERROR(VLOOKUP($B656,Invoices!$AF$2:$AG$412,2,FALSE),"")</f>
        <v/>
      </c>
      <c r="Q656" s="18" t="str">
        <f>IFERROR(VLOOKUP($B656,Invoices!$AH$2:$AI$412,2,FALSE),"")</f>
        <v/>
      </c>
      <c r="R656" s="18" t="str">
        <f>IFERROR(VLOOKUP($B656,Invoices!$AJ$2:$AK$412,2,FALSE),"")</f>
        <v/>
      </c>
      <c r="S656" s="18" t="str">
        <f>IFERROR(VLOOKUP($B656,Invoices!$AL$2:$AM$412,2,FALSE),"")</f>
        <v/>
      </c>
      <c r="T656" s="18" t="str">
        <f>IFERROR(VLOOKUP($B656,Invoices!$AN$2:$AO$412,2,FALSE),"")</f>
        <v/>
      </c>
      <c r="U656" s="18" cm="1">
        <f t="array" ref="U656">IFERROR(INDEX(F656:T656, 1, MATCH(TRUE, ISNUMBER(F656:T656), 0)), "0.0")</f>
        <v>0.99</v>
      </c>
    </row>
    <row r="657" spans="1:21" ht="13" x14ac:dyDescent="0.15">
      <c r="A657" s="14" t="s">
        <v>6689</v>
      </c>
      <c r="B657" s="6" t="s">
        <v>1746</v>
      </c>
      <c r="C657" s="6" t="s">
        <v>1249</v>
      </c>
      <c r="D657" s="6" t="s">
        <v>1250</v>
      </c>
      <c r="E657" s="6" t="s">
        <v>1251</v>
      </c>
      <c r="F657" s="18" t="str">
        <f>IFERROR(VLOOKUP(B657,Invoices!$L$2:$M$413,2,FALSE),"")</f>
        <v/>
      </c>
      <c r="G657" s="18">
        <f>IFERROR(VLOOKUP(B657,Invoices!$N$2:$O$412,2,FALSE),"")</f>
        <v>0.99</v>
      </c>
      <c r="H657" s="18" t="str">
        <f>IFERROR(VLOOKUP($B657,Invoices!$P$2:$Q$412,2,FALSE),"")</f>
        <v/>
      </c>
      <c r="I657" s="18" t="str">
        <f>IFERROR(VLOOKUP($B657,Invoices!$R$2:$S$412,2,FALSE),"")</f>
        <v/>
      </c>
      <c r="J657" s="18">
        <f>IFERROR(VLOOKUP($B657,Invoices!$T$2:$U$412,2,FALSE),"")</f>
        <v>0.99</v>
      </c>
      <c r="K657" s="18" t="str">
        <f>IFERROR(VLOOKUP($B657,Invoices!$V$2:$W$412,2,FALSE),"")</f>
        <v/>
      </c>
      <c r="L657" s="18" t="str">
        <f>IFERROR(VLOOKUP($B657,Invoices!$X$2:$Y$412,2,FALSE),"")</f>
        <v/>
      </c>
      <c r="M657" s="18" t="str">
        <f>IFERROR(VLOOKUP($B657,Invoices!$Z$2:$AA$412,2,FALSE),"")</f>
        <v/>
      </c>
      <c r="N657" s="18" t="str">
        <f>IFERROR(VLOOKUP($B657,Invoices!$AB$2:$AC$412,2,FALSE),"")</f>
        <v/>
      </c>
      <c r="O657" s="18" t="str">
        <f>IFERROR(VLOOKUP($B657,Invoices!$AD$2:$AE$412,2,FALSE),"")</f>
        <v/>
      </c>
      <c r="P657" s="18" t="str">
        <f>IFERROR(VLOOKUP($B657,Invoices!$AF$2:$AG$412,2,FALSE),"")</f>
        <v/>
      </c>
      <c r="Q657" s="18" t="str">
        <f>IFERROR(VLOOKUP($B657,Invoices!$AH$2:$AI$412,2,FALSE),"")</f>
        <v/>
      </c>
      <c r="R657" s="18" t="str">
        <f>IFERROR(VLOOKUP($B657,Invoices!$AJ$2:$AK$412,2,FALSE),"")</f>
        <v/>
      </c>
      <c r="S657" s="18" t="str">
        <f>IFERROR(VLOOKUP($B657,Invoices!$AL$2:$AM$412,2,FALSE),"")</f>
        <v/>
      </c>
      <c r="T657" s="18" t="str">
        <f>IFERROR(VLOOKUP($B657,Invoices!$AN$2:$AO$412,2,FALSE),"")</f>
        <v/>
      </c>
      <c r="U657" s="18" cm="1">
        <f t="array" ref="U657">IFERROR(INDEX(F657:T657, 1, MATCH(TRUE, ISNUMBER(F657:T657), 0)), "0.0")</f>
        <v>0.99</v>
      </c>
    </row>
    <row r="658" spans="1:21" ht="13" x14ac:dyDescent="0.15">
      <c r="A658" s="14" t="s">
        <v>6690</v>
      </c>
      <c r="B658" s="6" t="s">
        <v>1747</v>
      </c>
      <c r="D658" s="6" t="s">
        <v>757</v>
      </c>
      <c r="E658" s="6" t="s">
        <v>758</v>
      </c>
      <c r="F658" s="18" t="str">
        <f>IFERROR(VLOOKUP(B658,Invoices!$L$2:$M$413,2,FALSE),"")</f>
        <v/>
      </c>
      <c r="G658" s="18" t="str">
        <f>IFERROR(VLOOKUP(B658,Invoices!$N$2:$O$412,2,FALSE),"")</f>
        <v/>
      </c>
      <c r="H658" s="18" t="str">
        <f>IFERROR(VLOOKUP($B658,Invoices!$P$2:$Q$412,2,FALSE),"")</f>
        <v/>
      </c>
      <c r="I658" s="18" t="str">
        <f>IFERROR(VLOOKUP($B658,Invoices!$R$2:$S$412,2,FALSE),"")</f>
        <v/>
      </c>
      <c r="J658" s="18" t="str">
        <f>IFERROR(VLOOKUP($B658,Invoices!$T$2:$U$412,2,FALSE),"")</f>
        <v/>
      </c>
      <c r="K658" s="18" t="str">
        <f>IFERROR(VLOOKUP($B658,Invoices!$V$2:$W$412,2,FALSE),"")</f>
        <v/>
      </c>
      <c r="L658" s="18" t="str">
        <f>IFERROR(VLOOKUP($B658,Invoices!$X$2:$Y$412,2,FALSE),"")</f>
        <v/>
      </c>
      <c r="M658" s="18" t="str">
        <f>IFERROR(VLOOKUP($B658,Invoices!$Z$2:$AA$412,2,FALSE),"")</f>
        <v/>
      </c>
      <c r="N658" s="18" t="str">
        <f>IFERROR(VLOOKUP($B658,Invoices!$AB$2:$AC$412,2,FALSE),"")</f>
        <v/>
      </c>
      <c r="O658" s="18" t="str">
        <f>IFERROR(VLOOKUP($B658,Invoices!$AD$2:$AE$412,2,FALSE),"")</f>
        <v/>
      </c>
      <c r="P658" s="18" t="str">
        <f>IFERROR(VLOOKUP($B658,Invoices!$AF$2:$AG$412,2,FALSE),"")</f>
        <v/>
      </c>
      <c r="Q658" s="18" t="str">
        <f>IFERROR(VLOOKUP($B658,Invoices!$AH$2:$AI$412,2,FALSE),"")</f>
        <v/>
      </c>
      <c r="R658" s="18" t="str">
        <f>IFERROR(VLOOKUP($B658,Invoices!$AJ$2:$AK$412,2,FALSE),"")</f>
        <v/>
      </c>
      <c r="S658" s="18" t="str">
        <f>IFERROR(VLOOKUP($B658,Invoices!$AL$2:$AM$412,2,FALSE),"")</f>
        <v/>
      </c>
      <c r="T658" s="18" t="str">
        <f>IFERROR(VLOOKUP($B658,Invoices!$AN$2:$AO$412,2,FALSE),"")</f>
        <v/>
      </c>
      <c r="U658" s="18" t="str" cm="1">
        <f t="array" ref="U658">IFERROR(INDEX(F658:T658, 1, MATCH(TRUE, ISNUMBER(F658:T658), 0)), "0.0")</f>
        <v>0.0</v>
      </c>
    </row>
    <row r="659" spans="1:21" ht="13" x14ac:dyDescent="0.15">
      <c r="A659" s="14" t="s">
        <v>6691</v>
      </c>
      <c r="B659" s="6" t="s">
        <v>1748</v>
      </c>
      <c r="C659" s="6" t="s">
        <v>1749</v>
      </c>
      <c r="D659" s="6" t="s">
        <v>1750</v>
      </c>
      <c r="E659" s="6" t="s">
        <v>1751</v>
      </c>
      <c r="F659" s="18" t="str">
        <f>IFERROR(VLOOKUP(B659,Invoices!$L$2:$M$413,2,FALSE),"")</f>
        <v/>
      </c>
      <c r="G659" s="18">
        <f>IFERROR(VLOOKUP(B659,Invoices!$N$2:$O$412,2,FALSE),"")</f>
        <v>0.99</v>
      </c>
      <c r="H659" s="18" t="str">
        <f>IFERROR(VLOOKUP($B659,Invoices!$P$2:$Q$412,2,FALSE),"")</f>
        <v/>
      </c>
      <c r="I659" s="18" t="str">
        <f>IFERROR(VLOOKUP($B659,Invoices!$R$2:$S$412,2,FALSE),"")</f>
        <v/>
      </c>
      <c r="J659" s="18" t="str">
        <f>IFERROR(VLOOKUP($B659,Invoices!$T$2:$U$412,2,FALSE),"")</f>
        <v/>
      </c>
      <c r="K659" s="18" t="str">
        <f>IFERROR(VLOOKUP($B659,Invoices!$V$2:$W$412,2,FALSE),"")</f>
        <v/>
      </c>
      <c r="L659" s="18" t="str">
        <f>IFERROR(VLOOKUP($B659,Invoices!$X$2:$Y$412,2,FALSE),"")</f>
        <v/>
      </c>
      <c r="M659" s="18" t="str">
        <f>IFERROR(VLOOKUP($B659,Invoices!$Z$2:$AA$412,2,FALSE),"")</f>
        <v/>
      </c>
      <c r="N659" s="18" t="str">
        <f>IFERROR(VLOOKUP($B659,Invoices!$AB$2:$AC$412,2,FALSE),"")</f>
        <v/>
      </c>
      <c r="O659" s="18" t="str">
        <f>IFERROR(VLOOKUP($B659,Invoices!$AD$2:$AE$412,2,FALSE),"")</f>
        <v/>
      </c>
      <c r="P659" s="18" t="str">
        <f>IFERROR(VLOOKUP($B659,Invoices!$AF$2:$AG$412,2,FALSE),"")</f>
        <v/>
      </c>
      <c r="Q659" s="18" t="str">
        <f>IFERROR(VLOOKUP($B659,Invoices!$AH$2:$AI$412,2,FALSE),"")</f>
        <v/>
      </c>
      <c r="R659" s="18" t="str">
        <f>IFERROR(VLOOKUP($B659,Invoices!$AJ$2:$AK$412,2,FALSE),"")</f>
        <v/>
      </c>
      <c r="S659" s="18" t="str">
        <f>IFERROR(VLOOKUP($B659,Invoices!$AL$2:$AM$412,2,FALSE),"")</f>
        <v/>
      </c>
      <c r="T659" s="18" t="str">
        <f>IFERROR(VLOOKUP($B659,Invoices!$AN$2:$AO$412,2,FALSE),"")</f>
        <v/>
      </c>
      <c r="U659" s="18" cm="1">
        <f t="array" ref="U659">IFERROR(INDEX(F659:T659, 1, MATCH(TRUE, ISNUMBER(F659:T659), 0)), "0.0")</f>
        <v>0.99</v>
      </c>
    </row>
    <row r="660" spans="1:21" ht="13" x14ac:dyDescent="0.15">
      <c r="A660" s="14" t="s">
        <v>6692</v>
      </c>
      <c r="B660" s="6" t="s">
        <v>1752</v>
      </c>
      <c r="C660" s="6" t="s">
        <v>1421</v>
      </c>
      <c r="D660" s="6" t="s">
        <v>943</v>
      </c>
      <c r="E660" s="6" t="s">
        <v>522</v>
      </c>
      <c r="F660" s="18">
        <f>IFERROR(VLOOKUP(B660,Invoices!$L$2:$M$413,2,FALSE),"")</f>
        <v>0.99</v>
      </c>
      <c r="G660" s="18" t="str">
        <f>IFERROR(VLOOKUP(B660,Invoices!$N$2:$O$412,2,FALSE),"")</f>
        <v/>
      </c>
      <c r="H660" s="18" t="str">
        <f>IFERROR(VLOOKUP($B660,Invoices!$P$2:$Q$412,2,FALSE),"")</f>
        <v/>
      </c>
      <c r="I660" s="18" t="str">
        <f>IFERROR(VLOOKUP($B660,Invoices!$R$2:$S$412,2,FALSE),"")</f>
        <v/>
      </c>
      <c r="J660" s="18" t="str">
        <f>IFERROR(VLOOKUP($B660,Invoices!$T$2:$U$412,2,FALSE),"")</f>
        <v/>
      </c>
      <c r="K660" s="18" t="str">
        <f>IFERROR(VLOOKUP($B660,Invoices!$V$2:$W$412,2,FALSE),"")</f>
        <v/>
      </c>
      <c r="L660" s="18" t="str">
        <f>IFERROR(VLOOKUP($B660,Invoices!$X$2:$Y$412,2,FALSE),"")</f>
        <v/>
      </c>
      <c r="M660" s="18" t="str">
        <f>IFERROR(VLOOKUP($B660,Invoices!$Z$2:$AA$412,2,FALSE),"")</f>
        <v/>
      </c>
      <c r="N660" s="18" t="str">
        <f>IFERROR(VLOOKUP($B660,Invoices!$AB$2:$AC$412,2,FALSE),"")</f>
        <v/>
      </c>
      <c r="O660" s="18" t="str">
        <f>IFERROR(VLOOKUP($B660,Invoices!$AD$2:$AE$412,2,FALSE),"")</f>
        <v/>
      </c>
      <c r="P660" s="18" t="str">
        <f>IFERROR(VLOOKUP($B660,Invoices!$AF$2:$AG$412,2,FALSE),"")</f>
        <v/>
      </c>
      <c r="Q660" s="18" t="str">
        <f>IFERROR(VLOOKUP($B660,Invoices!$AH$2:$AI$412,2,FALSE),"")</f>
        <v/>
      </c>
      <c r="R660" s="18" t="str">
        <f>IFERROR(VLOOKUP($B660,Invoices!$AJ$2:$AK$412,2,FALSE),"")</f>
        <v/>
      </c>
      <c r="S660" s="18" t="str">
        <f>IFERROR(VLOOKUP($B660,Invoices!$AL$2:$AM$412,2,FALSE),"")</f>
        <v/>
      </c>
      <c r="T660" s="18" t="str">
        <f>IFERROR(VLOOKUP($B660,Invoices!$AN$2:$AO$412,2,FALSE),"")</f>
        <v/>
      </c>
      <c r="U660" s="18" cm="1">
        <f t="array" ref="U660">IFERROR(INDEX(F660:T660, 1, MATCH(TRUE, ISNUMBER(F660:T660), 0)), "0.0")</f>
        <v>0.99</v>
      </c>
    </row>
    <row r="661" spans="1:21" ht="13" x14ac:dyDescent="0.15">
      <c r="A661" s="14" t="s">
        <v>6693</v>
      </c>
      <c r="B661" s="6" t="s">
        <v>1753</v>
      </c>
      <c r="C661" s="6" t="s">
        <v>1754</v>
      </c>
      <c r="D661" s="6" t="s">
        <v>954</v>
      </c>
      <c r="E661" s="6" t="s">
        <v>955</v>
      </c>
      <c r="F661" s="18" t="str">
        <f>IFERROR(VLOOKUP(B661,Invoices!$L$2:$M$413,2,FALSE),"")</f>
        <v/>
      </c>
      <c r="G661" s="18" t="str">
        <f>IFERROR(VLOOKUP(B661,Invoices!$N$2:$O$412,2,FALSE),"")</f>
        <v/>
      </c>
      <c r="H661" s="18" t="str">
        <f>IFERROR(VLOOKUP($B661,Invoices!$P$2:$Q$412,2,FALSE),"")</f>
        <v/>
      </c>
      <c r="I661" s="18" t="str">
        <f>IFERROR(VLOOKUP($B661,Invoices!$R$2:$S$412,2,FALSE),"")</f>
        <v/>
      </c>
      <c r="J661" s="18" t="str">
        <f>IFERROR(VLOOKUP($B661,Invoices!$T$2:$U$412,2,FALSE),"")</f>
        <v/>
      </c>
      <c r="K661" s="18" t="str">
        <f>IFERROR(VLOOKUP($B661,Invoices!$V$2:$W$412,2,FALSE),"")</f>
        <v/>
      </c>
      <c r="L661" s="18" t="str">
        <f>IFERROR(VLOOKUP($B661,Invoices!$X$2:$Y$412,2,FALSE),"")</f>
        <v/>
      </c>
      <c r="M661" s="18" t="str">
        <f>IFERROR(VLOOKUP($B661,Invoices!$Z$2:$AA$412,2,FALSE),"")</f>
        <v/>
      </c>
      <c r="N661" s="18" t="str">
        <f>IFERROR(VLOOKUP($B661,Invoices!$AB$2:$AC$412,2,FALSE),"")</f>
        <v/>
      </c>
      <c r="O661" s="18" t="str">
        <f>IFERROR(VLOOKUP($B661,Invoices!$AD$2:$AE$412,2,FALSE),"")</f>
        <v/>
      </c>
      <c r="P661" s="18" t="str">
        <f>IFERROR(VLOOKUP($B661,Invoices!$AF$2:$AG$412,2,FALSE),"")</f>
        <v/>
      </c>
      <c r="Q661" s="18" t="str">
        <f>IFERROR(VLOOKUP($B661,Invoices!$AH$2:$AI$412,2,FALSE),"")</f>
        <v/>
      </c>
      <c r="R661" s="18" t="str">
        <f>IFERROR(VLOOKUP($B661,Invoices!$AJ$2:$AK$412,2,FALSE),"")</f>
        <v/>
      </c>
      <c r="S661" s="18" t="str">
        <f>IFERROR(VLOOKUP($B661,Invoices!$AL$2:$AM$412,2,FALSE),"")</f>
        <v/>
      </c>
      <c r="T661" s="18" t="str">
        <f>IFERROR(VLOOKUP($B661,Invoices!$AN$2:$AO$412,2,FALSE),"")</f>
        <v/>
      </c>
      <c r="U661" s="18" t="str" cm="1">
        <f t="array" ref="U661">IFERROR(INDEX(F661:T661, 1, MATCH(TRUE, ISNUMBER(F661:T661), 0)), "0.0")</f>
        <v>0.0</v>
      </c>
    </row>
    <row r="662" spans="1:21" ht="13" x14ac:dyDescent="0.15">
      <c r="A662" s="14" t="s">
        <v>6694</v>
      </c>
      <c r="B662" s="6" t="s">
        <v>1755</v>
      </c>
      <c r="C662" s="6" t="s">
        <v>1274</v>
      </c>
      <c r="D662" s="6" t="s">
        <v>991</v>
      </c>
      <c r="E662" s="6" t="s">
        <v>714</v>
      </c>
      <c r="F662" s="18" t="str">
        <f>IFERROR(VLOOKUP(B662,Invoices!$L$2:$M$413,2,FALSE),"")</f>
        <v/>
      </c>
      <c r="G662" s="18" t="str">
        <f>IFERROR(VLOOKUP(B662,Invoices!$N$2:$O$412,2,FALSE),"")</f>
        <v/>
      </c>
      <c r="H662" s="18" t="str">
        <f>IFERROR(VLOOKUP($B662,Invoices!$P$2:$Q$412,2,FALSE),"")</f>
        <v/>
      </c>
      <c r="I662" s="18" t="str">
        <f>IFERROR(VLOOKUP($B662,Invoices!$R$2:$S$412,2,FALSE),"")</f>
        <v/>
      </c>
      <c r="J662" s="18" t="str">
        <f>IFERROR(VLOOKUP($B662,Invoices!$T$2:$U$412,2,FALSE),"")</f>
        <v/>
      </c>
      <c r="K662" s="18" t="str">
        <f>IFERROR(VLOOKUP($B662,Invoices!$V$2:$W$412,2,FALSE),"")</f>
        <v/>
      </c>
      <c r="L662" s="18" t="str">
        <f>IFERROR(VLOOKUP($B662,Invoices!$X$2:$Y$412,2,FALSE),"")</f>
        <v/>
      </c>
      <c r="M662" s="18" t="str">
        <f>IFERROR(VLOOKUP($B662,Invoices!$Z$2:$AA$412,2,FALSE),"")</f>
        <v/>
      </c>
      <c r="N662" s="18" t="str">
        <f>IFERROR(VLOOKUP($B662,Invoices!$AB$2:$AC$412,2,FALSE),"")</f>
        <v/>
      </c>
      <c r="O662" s="18" t="str">
        <f>IFERROR(VLOOKUP($B662,Invoices!$AD$2:$AE$412,2,FALSE),"")</f>
        <v/>
      </c>
      <c r="P662" s="18" t="str">
        <f>IFERROR(VLOOKUP($B662,Invoices!$AF$2:$AG$412,2,FALSE),"")</f>
        <v/>
      </c>
      <c r="Q662" s="18" t="str">
        <f>IFERROR(VLOOKUP($B662,Invoices!$AH$2:$AI$412,2,FALSE),"")</f>
        <v/>
      </c>
      <c r="R662" s="18" t="str">
        <f>IFERROR(VLOOKUP($B662,Invoices!$AJ$2:$AK$412,2,FALSE),"")</f>
        <v/>
      </c>
      <c r="S662" s="18" t="str">
        <f>IFERROR(VLOOKUP($B662,Invoices!$AL$2:$AM$412,2,FALSE),"")</f>
        <v/>
      </c>
      <c r="T662" s="18" t="str">
        <f>IFERROR(VLOOKUP($B662,Invoices!$AN$2:$AO$412,2,FALSE),"")</f>
        <v/>
      </c>
      <c r="U662" s="18" t="str" cm="1">
        <f t="array" ref="U662">IFERROR(INDEX(F662:T662, 1, MATCH(TRUE, ISNUMBER(F662:T662), 0)), "0.0")</f>
        <v>0.0</v>
      </c>
    </row>
    <row r="663" spans="1:21" ht="13" x14ac:dyDescent="0.15">
      <c r="A663" s="14" t="s">
        <v>6695</v>
      </c>
      <c r="B663" s="6" t="s">
        <v>1756</v>
      </c>
      <c r="C663" s="6" t="s">
        <v>1757</v>
      </c>
      <c r="D663" s="6" t="s">
        <v>1758</v>
      </c>
      <c r="E663" s="6" t="s">
        <v>1182</v>
      </c>
      <c r="F663" s="18" t="str">
        <f>IFERROR(VLOOKUP(B663,Invoices!$L$2:$M$413,2,FALSE),"")</f>
        <v/>
      </c>
      <c r="G663" s="18" t="str">
        <f>IFERROR(VLOOKUP(B663,Invoices!$N$2:$O$412,2,FALSE),"")</f>
        <v/>
      </c>
      <c r="H663" s="18" t="str">
        <f>IFERROR(VLOOKUP($B663,Invoices!$P$2:$Q$412,2,FALSE),"")</f>
        <v/>
      </c>
      <c r="I663" s="18">
        <f>IFERROR(VLOOKUP($B663,Invoices!$R$2:$S$412,2,FALSE),"")</f>
        <v>0.99</v>
      </c>
      <c r="J663" s="18" t="str">
        <f>IFERROR(VLOOKUP($B663,Invoices!$T$2:$U$412,2,FALSE),"")</f>
        <v/>
      </c>
      <c r="K663" s="18" t="str">
        <f>IFERROR(VLOOKUP($B663,Invoices!$V$2:$W$412,2,FALSE),"")</f>
        <v/>
      </c>
      <c r="L663" s="18" t="str">
        <f>IFERROR(VLOOKUP($B663,Invoices!$X$2:$Y$412,2,FALSE),"")</f>
        <v/>
      </c>
      <c r="M663" s="18" t="str">
        <f>IFERROR(VLOOKUP($B663,Invoices!$Z$2:$AA$412,2,FALSE),"")</f>
        <v/>
      </c>
      <c r="N663" s="18" t="str">
        <f>IFERROR(VLOOKUP($B663,Invoices!$AB$2:$AC$412,2,FALSE),"")</f>
        <v/>
      </c>
      <c r="O663" s="18" t="str">
        <f>IFERROR(VLOOKUP($B663,Invoices!$AD$2:$AE$412,2,FALSE),"")</f>
        <v/>
      </c>
      <c r="P663" s="18" t="str">
        <f>IFERROR(VLOOKUP($B663,Invoices!$AF$2:$AG$412,2,FALSE),"")</f>
        <v/>
      </c>
      <c r="Q663" s="18" t="str">
        <f>IFERROR(VLOOKUP($B663,Invoices!$AH$2:$AI$412,2,FALSE),"")</f>
        <v/>
      </c>
      <c r="R663" s="18" t="str">
        <f>IFERROR(VLOOKUP($B663,Invoices!$AJ$2:$AK$412,2,FALSE),"")</f>
        <v/>
      </c>
      <c r="S663" s="18" t="str">
        <f>IFERROR(VLOOKUP($B663,Invoices!$AL$2:$AM$412,2,FALSE),"")</f>
        <v/>
      </c>
      <c r="T663" s="18" t="str">
        <f>IFERROR(VLOOKUP($B663,Invoices!$AN$2:$AO$412,2,FALSE),"")</f>
        <v/>
      </c>
      <c r="U663" s="18" cm="1">
        <f t="array" ref="U663">IFERROR(INDEX(F663:T663, 1, MATCH(TRUE, ISNUMBER(F663:T663), 0)), "0.0")</f>
        <v>0.99</v>
      </c>
    </row>
    <row r="664" spans="1:21" ht="13" x14ac:dyDescent="0.15">
      <c r="A664" s="14" t="s">
        <v>6696</v>
      </c>
      <c r="B664" s="6" t="s">
        <v>1756</v>
      </c>
      <c r="C664" s="6" t="s">
        <v>1244</v>
      </c>
      <c r="D664" s="6" t="s">
        <v>1245</v>
      </c>
      <c r="E664" s="6" t="s">
        <v>1182</v>
      </c>
      <c r="F664" s="18" t="str">
        <f>IFERROR(VLOOKUP(B664,Invoices!$L$2:$M$413,2,FALSE),"")</f>
        <v/>
      </c>
      <c r="G664" s="18" t="str">
        <f>IFERROR(VLOOKUP(B664,Invoices!$N$2:$O$412,2,FALSE),"")</f>
        <v/>
      </c>
      <c r="H664" s="18" t="str">
        <f>IFERROR(VLOOKUP($B664,Invoices!$P$2:$Q$412,2,FALSE),"")</f>
        <v/>
      </c>
      <c r="I664" s="18">
        <f>IFERROR(VLOOKUP($B664,Invoices!$R$2:$S$412,2,FALSE),"")</f>
        <v>0.99</v>
      </c>
      <c r="J664" s="18" t="str">
        <f>IFERROR(VLOOKUP($B664,Invoices!$T$2:$U$412,2,FALSE),"")</f>
        <v/>
      </c>
      <c r="K664" s="18" t="str">
        <f>IFERROR(VLOOKUP($B664,Invoices!$V$2:$W$412,2,FALSE),"")</f>
        <v/>
      </c>
      <c r="L664" s="18" t="str">
        <f>IFERROR(VLOOKUP($B664,Invoices!$X$2:$Y$412,2,FALSE),"")</f>
        <v/>
      </c>
      <c r="M664" s="18" t="str">
        <f>IFERROR(VLOOKUP($B664,Invoices!$Z$2:$AA$412,2,FALSE),"")</f>
        <v/>
      </c>
      <c r="N664" s="18" t="str">
        <f>IFERROR(VLOOKUP($B664,Invoices!$AB$2:$AC$412,2,FALSE),"")</f>
        <v/>
      </c>
      <c r="O664" s="18" t="str">
        <f>IFERROR(VLOOKUP($B664,Invoices!$AD$2:$AE$412,2,FALSE),"")</f>
        <v/>
      </c>
      <c r="P664" s="18" t="str">
        <f>IFERROR(VLOOKUP($B664,Invoices!$AF$2:$AG$412,2,FALSE),"")</f>
        <v/>
      </c>
      <c r="Q664" s="18" t="str">
        <f>IFERROR(VLOOKUP($B664,Invoices!$AH$2:$AI$412,2,FALSE),"")</f>
        <v/>
      </c>
      <c r="R664" s="18" t="str">
        <f>IFERROR(VLOOKUP($B664,Invoices!$AJ$2:$AK$412,2,FALSE),"")</f>
        <v/>
      </c>
      <c r="S664" s="18" t="str">
        <f>IFERROR(VLOOKUP($B664,Invoices!$AL$2:$AM$412,2,FALSE),"")</f>
        <v/>
      </c>
      <c r="T664" s="18" t="str">
        <f>IFERROR(VLOOKUP($B664,Invoices!$AN$2:$AO$412,2,FALSE),"")</f>
        <v/>
      </c>
      <c r="U664" s="18" cm="1">
        <f t="array" ref="U664">IFERROR(INDEX(F664:T664, 1, MATCH(TRUE, ISNUMBER(F664:T664), 0)), "0.0")</f>
        <v>0.99</v>
      </c>
    </row>
    <row r="665" spans="1:21" ht="13" x14ac:dyDescent="0.15">
      <c r="A665" s="14" t="s">
        <v>6697</v>
      </c>
      <c r="B665" s="6" t="s">
        <v>1759</v>
      </c>
      <c r="C665" s="6" t="s">
        <v>1760</v>
      </c>
      <c r="D665" s="6" t="s">
        <v>1750</v>
      </c>
      <c r="E665" s="6" t="s">
        <v>1751</v>
      </c>
      <c r="F665" s="18">
        <f>IFERROR(VLOOKUP(B665,Invoices!$L$2:$M$413,2,FALSE),"")</f>
        <v>0.99</v>
      </c>
      <c r="G665" s="18" t="str">
        <f>IFERROR(VLOOKUP(B665,Invoices!$N$2:$O$412,2,FALSE),"")</f>
        <v/>
      </c>
      <c r="H665" s="18" t="str">
        <f>IFERROR(VLOOKUP($B665,Invoices!$P$2:$Q$412,2,FALSE),"")</f>
        <v/>
      </c>
      <c r="I665" s="18" t="str">
        <f>IFERROR(VLOOKUP($B665,Invoices!$R$2:$S$412,2,FALSE),"")</f>
        <v/>
      </c>
      <c r="J665" s="18" t="str">
        <f>IFERROR(VLOOKUP($B665,Invoices!$T$2:$U$412,2,FALSE),"")</f>
        <v/>
      </c>
      <c r="K665" s="18" t="str">
        <f>IFERROR(VLOOKUP($B665,Invoices!$V$2:$W$412,2,FALSE),"")</f>
        <v/>
      </c>
      <c r="L665" s="18" t="str">
        <f>IFERROR(VLOOKUP($B665,Invoices!$X$2:$Y$412,2,FALSE),"")</f>
        <v/>
      </c>
      <c r="M665" s="18" t="str">
        <f>IFERROR(VLOOKUP($B665,Invoices!$Z$2:$AA$412,2,FALSE),"")</f>
        <v/>
      </c>
      <c r="N665" s="18" t="str">
        <f>IFERROR(VLOOKUP($B665,Invoices!$AB$2:$AC$412,2,FALSE),"")</f>
        <v/>
      </c>
      <c r="O665" s="18" t="str">
        <f>IFERROR(VLOOKUP($B665,Invoices!$AD$2:$AE$412,2,FALSE),"")</f>
        <v/>
      </c>
      <c r="P665" s="18" t="str">
        <f>IFERROR(VLOOKUP($B665,Invoices!$AF$2:$AG$412,2,FALSE),"")</f>
        <v/>
      </c>
      <c r="Q665" s="18" t="str">
        <f>IFERROR(VLOOKUP($B665,Invoices!$AH$2:$AI$412,2,FALSE),"")</f>
        <v/>
      </c>
      <c r="R665" s="18" t="str">
        <f>IFERROR(VLOOKUP($B665,Invoices!$AJ$2:$AK$412,2,FALSE),"")</f>
        <v/>
      </c>
      <c r="S665" s="18" t="str">
        <f>IFERROR(VLOOKUP($B665,Invoices!$AL$2:$AM$412,2,FALSE),"")</f>
        <v/>
      </c>
      <c r="T665" s="18" t="str">
        <f>IFERROR(VLOOKUP($B665,Invoices!$AN$2:$AO$412,2,FALSE),"")</f>
        <v/>
      </c>
      <c r="U665" s="18" cm="1">
        <f t="array" ref="U665">IFERROR(INDEX(F665:T665, 1, MATCH(TRUE, ISNUMBER(F665:T665), 0)), "0.0")</f>
        <v>0.99</v>
      </c>
    </row>
    <row r="666" spans="1:21" ht="13" x14ac:dyDescent="0.15">
      <c r="A666" s="14" t="s">
        <v>6698</v>
      </c>
      <c r="B666" s="6" t="s">
        <v>1761</v>
      </c>
      <c r="C666" s="6" t="s">
        <v>1762</v>
      </c>
      <c r="D666" s="6" t="s">
        <v>1763</v>
      </c>
      <c r="E666" s="6" t="s">
        <v>1762</v>
      </c>
      <c r="F666" s="18" t="str">
        <f>IFERROR(VLOOKUP(B666,Invoices!$L$2:$M$413,2,FALSE),"")</f>
        <v/>
      </c>
      <c r="G666" s="18" t="str">
        <f>IFERROR(VLOOKUP(B666,Invoices!$N$2:$O$412,2,FALSE),"")</f>
        <v/>
      </c>
      <c r="H666" s="18">
        <f>IFERROR(VLOOKUP($B666,Invoices!$P$2:$Q$412,2,FALSE),"")</f>
        <v>0.99</v>
      </c>
      <c r="I666" s="18" t="str">
        <f>IFERROR(VLOOKUP($B666,Invoices!$R$2:$S$412,2,FALSE),"")</f>
        <v/>
      </c>
      <c r="J666" s="18" t="str">
        <f>IFERROR(VLOOKUP($B666,Invoices!$T$2:$U$412,2,FALSE),"")</f>
        <v/>
      </c>
      <c r="K666" s="18" t="str">
        <f>IFERROR(VLOOKUP($B666,Invoices!$V$2:$W$412,2,FALSE),"")</f>
        <v/>
      </c>
      <c r="L666" s="18" t="str">
        <f>IFERROR(VLOOKUP($B666,Invoices!$X$2:$Y$412,2,FALSE),"")</f>
        <v/>
      </c>
      <c r="M666" s="18" t="str">
        <f>IFERROR(VLOOKUP($B666,Invoices!$Z$2:$AA$412,2,FALSE),"")</f>
        <v/>
      </c>
      <c r="N666" s="18" t="str">
        <f>IFERROR(VLOOKUP($B666,Invoices!$AB$2:$AC$412,2,FALSE),"")</f>
        <v/>
      </c>
      <c r="O666" s="18" t="str">
        <f>IFERROR(VLOOKUP($B666,Invoices!$AD$2:$AE$412,2,FALSE),"")</f>
        <v/>
      </c>
      <c r="P666" s="18" t="str">
        <f>IFERROR(VLOOKUP($B666,Invoices!$AF$2:$AG$412,2,FALSE),"")</f>
        <v/>
      </c>
      <c r="Q666" s="18" t="str">
        <f>IFERROR(VLOOKUP($B666,Invoices!$AH$2:$AI$412,2,FALSE),"")</f>
        <v/>
      </c>
      <c r="R666" s="18" t="str">
        <f>IFERROR(VLOOKUP($B666,Invoices!$AJ$2:$AK$412,2,FALSE),"")</f>
        <v/>
      </c>
      <c r="S666" s="18" t="str">
        <f>IFERROR(VLOOKUP($B666,Invoices!$AL$2:$AM$412,2,FALSE),"")</f>
        <v/>
      </c>
      <c r="T666" s="18" t="str">
        <f>IFERROR(VLOOKUP($B666,Invoices!$AN$2:$AO$412,2,FALSE),"")</f>
        <v/>
      </c>
      <c r="U666" s="18" cm="1">
        <f t="array" ref="U666">IFERROR(INDEX(F666:T666, 1, MATCH(TRUE, ISNUMBER(F666:T666), 0)), "0.0")</f>
        <v>0.99</v>
      </c>
    </row>
    <row r="667" spans="1:21" ht="13" x14ac:dyDescent="0.15">
      <c r="A667" s="14" t="s">
        <v>6699</v>
      </c>
      <c r="B667" s="6" t="s">
        <v>1761</v>
      </c>
      <c r="C667" s="6" t="s">
        <v>522</v>
      </c>
      <c r="D667" s="6" t="s">
        <v>1764</v>
      </c>
      <c r="E667" s="6" t="s">
        <v>522</v>
      </c>
      <c r="F667" s="18" t="str">
        <f>IFERROR(VLOOKUP(B667,Invoices!$L$2:$M$413,2,FALSE),"")</f>
        <v/>
      </c>
      <c r="G667" s="18" t="str">
        <f>IFERROR(VLOOKUP(B667,Invoices!$N$2:$O$412,2,FALSE),"")</f>
        <v/>
      </c>
      <c r="H667" s="18">
        <f>IFERROR(VLOOKUP($B667,Invoices!$P$2:$Q$412,2,FALSE),"")</f>
        <v>0.99</v>
      </c>
      <c r="I667" s="18" t="str">
        <f>IFERROR(VLOOKUP($B667,Invoices!$R$2:$S$412,2,FALSE),"")</f>
        <v/>
      </c>
      <c r="J667" s="18" t="str">
        <f>IFERROR(VLOOKUP($B667,Invoices!$T$2:$U$412,2,FALSE),"")</f>
        <v/>
      </c>
      <c r="K667" s="18" t="str">
        <f>IFERROR(VLOOKUP($B667,Invoices!$V$2:$W$412,2,FALSE),"")</f>
        <v/>
      </c>
      <c r="L667" s="18" t="str">
        <f>IFERROR(VLOOKUP($B667,Invoices!$X$2:$Y$412,2,FALSE),"")</f>
        <v/>
      </c>
      <c r="M667" s="18" t="str">
        <f>IFERROR(VLOOKUP($B667,Invoices!$Z$2:$AA$412,2,FALSE),"")</f>
        <v/>
      </c>
      <c r="N667" s="18" t="str">
        <f>IFERROR(VLOOKUP($B667,Invoices!$AB$2:$AC$412,2,FALSE),"")</f>
        <v/>
      </c>
      <c r="O667" s="18" t="str">
        <f>IFERROR(VLOOKUP($B667,Invoices!$AD$2:$AE$412,2,FALSE),"")</f>
        <v/>
      </c>
      <c r="P667" s="18" t="str">
        <f>IFERROR(VLOOKUP($B667,Invoices!$AF$2:$AG$412,2,FALSE),"")</f>
        <v/>
      </c>
      <c r="Q667" s="18" t="str">
        <f>IFERROR(VLOOKUP($B667,Invoices!$AH$2:$AI$412,2,FALSE),"")</f>
        <v/>
      </c>
      <c r="R667" s="18" t="str">
        <f>IFERROR(VLOOKUP($B667,Invoices!$AJ$2:$AK$412,2,FALSE),"")</f>
        <v/>
      </c>
      <c r="S667" s="18" t="str">
        <f>IFERROR(VLOOKUP($B667,Invoices!$AL$2:$AM$412,2,FALSE),"")</f>
        <v/>
      </c>
      <c r="T667" s="18" t="str">
        <f>IFERROR(VLOOKUP($B667,Invoices!$AN$2:$AO$412,2,FALSE),"")</f>
        <v/>
      </c>
      <c r="U667" s="18" cm="1">
        <f t="array" ref="U667">IFERROR(INDEX(F667:T667, 1, MATCH(TRUE, ISNUMBER(F667:T667), 0)), "0.0")</f>
        <v>0.99</v>
      </c>
    </row>
    <row r="668" spans="1:21" ht="13" x14ac:dyDescent="0.15">
      <c r="A668" s="14" t="s">
        <v>6700</v>
      </c>
      <c r="B668" s="6" t="s">
        <v>1765</v>
      </c>
      <c r="C668" s="6" t="s">
        <v>966</v>
      </c>
      <c r="D668" s="6" t="s">
        <v>967</v>
      </c>
      <c r="E668" s="6" t="s">
        <v>968</v>
      </c>
      <c r="F668" s="18" t="str">
        <f>IFERROR(VLOOKUP(B668,Invoices!$L$2:$M$413,2,FALSE),"")</f>
        <v/>
      </c>
      <c r="G668" s="18" t="str">
        <f>IFERROR(VLOOKUP(B668,Invoices!$N$2:$O$412,2,FALSE),"")</f>
        <v/>
      </c>
      <c r="H668" s="18">
        <f>IFERROR(VLOOKUP($B668,Invoices!$P$2:$Q$412,2,FALSE),"")</f>
        <v>0.99</v>
      </c>
      <c r="I668" s="18" t="str">
        <f>IFERROR(VLOOKUP($B668,Invoices!$R$2:$S$412,2,FALSE),"")</f>
        <v/>
      </c>
      <c r="J668" s="18" t="str">
        <f>IFERROR(VLOOKUP($B668,Invoices!$T$2:$U$412,2,FALSE),"")</f>
        <v/>
      </c>
      <c r="K668" s="18" t="str">
        <f>IFERROR(VLOOKUP($B668,Invoices!$V$2:$W$412,2,FALSE),"")</f>
        <v/>
      </c>
      <c r="L668" s="18" t="str">
        <f>IFERROR(VLOOKUP($B668,Invoices!$X$2:$Y$412,2,FALSE),"")</f>
        <v/>
      </c>
      <c r="M668" s="18" t="str">
        <f>IFERROR(VLOOKUP($B668,Invoices!$Z$2:$AA$412,2,FALSE),"")</f>
        <v/>
      </c>
      <c r="N668" s="18" t="str">
        <f>IFERROR(VLOOKUP($B668,Invoices!$AB$2:$AC$412,2,FALSE),"")</f>
        <v/>
      </c>
      <c r="O668" s="18" t="str">
        <f>IFERROR(VLOOKUP($B668,Invoices!$AD$2:$AE$412,2,FALSE),"")</f>
        <v/>
      </c>
      <c r="P668" s="18" t="str">
        <f>IFERROR(VLOOKUP($B668,Invoices!$AF$2:$AG$412,2,FALSE),"")</f>
        <v/>
      </c>
      <c r="Q668" s="18" t="str">
        <f>IFERROR(VLOOKUP($B668,Invoices!$AH$2:$AI$412,2,FALSE),"")</f>
        <v/>
      </c>
      <c r="R668" s="18" t="str">
        <f>IFERROR(VLOOKUP($B668,Invoices!$AJ$2:$AK$412,2,FALSE),"")</f>
        <v/>
      </c>
      <c r="S668" s="18" t="str">
        <f>IFERROR(VLOOKUP($B668,Invoices!$AL$2:$AM$412,2,FALSE),"")</f>
        <v/>
      </c>
      <c r="T668" s="18" t="str">
        <f>IFERROR(VLOOKUP($B668,Invoices!$AN$2:$AO$412,2,FALSE),"")</f>
        <v/>
      </c>
      <c r="U668" s="18" cm="1">
        <f t="array" ref="U668">IFERROR(INDEX(F668:T668, 1, MATCH(TRUE, ISNUMBER(F668:T668), 0)), "0.0")</f>
        <v>0.99</v>
      </c>
    </row>
    <row r="669" spans="1:21" ht="13" x14ac:dyDescent="0.15">
      <c r="A669" s="14" t="s">
        <v>6701</v>
      </c>
      <c r="B669" s="6" t="s">
        <v>1766</v>
      </c>
      <c r="C669" s="6" t="s">
        <v>1767</v>
      </c>
      <c r="D669" s="6" t="s">
        <v>1089</v>
      </c>
      <c r="E669" s="6" t="s">
        <v>707</v>
      </c>
      <c r="F669" s="18" t="str">
        <f>IFERROR(VLOOKUP(B669,Invoices!$L$2:$M$413,2,FALSE),"")</f>
        <v/>
      </c>
      <c r="G669" s="18" t="str">
        <f>IFERROR(VLOOKUP(B669,Invoices!$N$2:$O$412,2,FALSE),"")</f>
        <v/>
      </c>
      <c r="H669" s="18">
        <f>IFERROR(VLOOKUP($B669,Invoices!$P$2:$Q$412,2,FALSE),"")</f>
        <v>0.99</v>
      </c>
      <c r="I669" s="18" t="str">
        <f>IFERROR(VLOOKUP($B669,Invoices!$R$2:$S$412,2,FALSE),"")</f>
        <v/>
      </c>
      <c r="J669" s="18" t="str">
        <f>IFERROR(VLOOKUP($B669,Invoices!$T$2:$U$412,2,FALSE),"")</f>
        <v/>
      </c>
      <c r="K669" s="18" t="str">
        <f>IFERROR(VLOOKUP($B669,Invoices!$V$2:$W$412,2,FALSE),"")</f>
        <v/>
      </c>
      <c r="L669" s="18" t="str">
        <f>IFERROR(VLOOKUP($B669,Invoices!$X$2:$Y$412,2,FALSE),"")</f>
        <v/>
      </c>
      <c r="M669" s="18" t="str">
        <f>IFERROR(VLOOKUP($B669,Invoices!$Z$2:$AA$412,2,FALSE),"")</f>
        <v/>
      </c>
      <c r="N669" s="18" t="str">
        <f>IFERROR(VLOOKUP($B669,Invoices!$AB$2:$AC$412,2,FALSE),"")</f>
        <v/>
      </c>
      <c r="O669" s="18" t="str">
        <f>IFERROR(VLOOKUP($B669,Invoices!$AD$2:$AE$412,2,FALSE),"")</f>
        <v/>
      </c>
      <c r="P669" s="18" t="str">
        <f>IFERROR(VLOOKUP($B669,Invoices!$AF$2:$AG$412,2,FALSE),"")</f>
        <v/>
      </c>
      <c r="Q669" s="18" t="str">
        <f>IFERROR(VLOOKUP($B669,Invoices!$AH$2:$AI$412,2,FALSE),"")</f>
        <v/>
      </c>
      <c r="R669" s="18" t="str">
        <f>IFERROR(VLOOKUP($B669,Invoices!$AJ$2:$AK$412,2,FALSE),"")</f>
        <v/>
      </c>
      <c r="S669" s="18" t="str">
        <f>IFERROR(VLOOKUP($B669,Invoices!$AL$2:$AM$412,2,FALSE),"")</f>
        <v/>
      </c>
      <c r="T669" s="18" t="str">
        <f>IFERROR(VLOOKUP($B669,Invoices!$AN$2:$AO$412,2,FALSE),"")</f>
        <v/>
      </c>
      <c r="U669" s="18" cm="1">
        <f t="array" ref="U669">IFERROR(INDEX(F669:T669, 1, MATCH(TRUE, ISNUMBER(F669:T669), 0)), "0.0")</f>
        <v>0.99</v>
      </c>
    </row>
    <row r="670" spans="1:21" ht="13" x14ac:dyDescent="0.15">
      <c r="A670" s="14" t="s">
        <v>6702</v>
      </c>
      <c r="B670" s="6" t="s">
        <v>1768</v>
      </c>
      <c r="C670" s="6" t="s">
        <v>1769</v>
      </c>
      <c r="D670" s="6" t="s">
        <v>586</v>
      </c>
      <c r="E670" s="6" t="s">
        <v>587</v>
      </c>
      <c r="F670" s="18" t="str">
        <f>IFERROR(VLOOKUP(B670,Invoices!$L$2:$M$413,2,FALSE),"")</f>
        <v/>
      </c>
      <c r="G670" s="18" t="str">
        <f>IFERROR(VLOOKUP(B670,Invoices!$N$2:$O$412,2,FALSE),"")</f>
        <v/>
      </c>
      <c r="H670" s="18" t="str">
        <f>IFERROR(VLOOKUP($B670,Invoices!$P$2:$Q$412,2,FALSE),"")</f>
        <v/>
      </c>
      <c r="I670" s="18" t="str">
        <f>IFERROR(VLOOKUP($B670,Invoices!$R$2:$S$412,2,FALSE),"")</f>
        <v/>
      </c>
      <c r="J670" s="18" t="str">
        <f>IFERROR(VLOOKUP($B670,Invoices!$T$2:$U$412,2,FALSE),"")</f>
        <v/>
      </c>
      <c r="K670" s="18" t="str">
        <f>IFERROR(VLOOKUP($B670,Invoices!$V$2:$W$412,2,FALSE),"")</f>
        <v/>
      </c>
      <c r="L670" s="18" t="str">
        <f>IFERROR(VLOOKUP($B670,Invoices!$X$2:$Y$412,2,FALSE),"")</f>
        <v/>
      </c>
      <c r="M670" s="18">
        <f>IFERROR(VLOOKUP($B670,Invoices!$Z$2:$AA$412,2,FALSE),"")</f>
        <v>0.99</v>
      </c>
      <c r="N670" s="18" t="str">
        <f>IFERROR(VLOOKUP($B670,Invoices!$AB$2:$AC$412,2,FALSE),"")</f>
        <v/>
      </c>
      <c r="O670" s="18" t="str">
        <f>IFERROR(VLOOKUP($B670,Invoices!$AD$2:$AE$412,2,FALSE),"")</f>
        <v/>
      </c>
      <c r="P670" s="18" t="str">
        <f>IFERROR(VLOOKUP($B670,Invoices!$AF$2:$AG$412,2,FALSE),"")</f>
        <v/>
      </c>
      <c r="Q670" s="18" t="str">
        <f>IFERROR(VLOOKUP($B670,Invoices!$AH$2:$AI$412,2,FALSE),"")</f>
        <v/>
      </c>
      <c r="R670" s="18" t="str">
        <f>IFERROR(VLOOKUP($B670,Invoices!$AJ$2:$AK$412,2,FALSE),"")</f>
        <v/>
      </c>
      <c r="S670" s="18" t="str">
        <f>IFERROR(VLOOKUP($B670,Invoices!$AL$2:$AM$412,2,FALSE),"")</f>
        <v/>
      </c>
      <c r="T670" s="18" t="str">
        <f>IFERROR(VLOOKUP($B670,Invoices!$AN$2:$AO$412,2,FALSE),"")</f>
        <v/>
      </c>
      <c r="U670" s="18" cm="1">
        <f t="array" ref="U670">IFERROR(INDEX(F670:T670, 1, MATCH(TRUE, ISNUMBER(F670:T670), 0)), "0.0")</f>
        <v>0.99</v>
      </c>
    </row>
    <row r="671" spans="1:21" ht="13" x14ac:dyDescent="0.15">
      <c r="A671" s="14" t="s">
        <v>6703</v>
      </c>
      <c r="B671" s="6" t="s">
        <v>1770</v>
      </c>
      <c r="C671" s="6" t="s">
        <v>1771</v>
      </c>
      <c r="D671" s="6" t="s">
        <v>1772</v>
      </c>
      <c r="E671" s="6" t="s">
        <v>1773</v>
      </c>
      <c r="F671" s="18" t="str">
        <f>IFERROR(VLOOKUP(B671,Invoices!$L$2:$M$413,2,FALSE),"")</f>
        <v/>
      </c>
      <c r="G671" s="18">
        <f>IFERROR(VLOOKUP(B671,Invoices!$N$2:$O$412,2,FALSE),"")</f>
        <v>0.99</v>
      </c>
      <c r="H671" s="18" t="str">
        <f>IFERROR(VLOOKUP($B671,Invoices!$P$2:$Q$412,2,FALSE),"")</f>
        <v/>
      </c>
      <c r="I671" s="18" t="str">
        <f>IFERROR(VLOOKUP($B671,Invoices!$R$2:$S$412,2,FALSE),"")</f>
        <v/>
      </c>
      <c r="J671" s="18" t="str">
        <f>IFERROR(VLOOKUP($B671,Invoices!$T$2:$U$412,2,FALSE),"")</f>
        <v/>
      </c>
      <c r="K671" s="18" t="str">
        <f>IFERROR(VLOOKUP($B671,Invoices!$V$2:$W$412,2,FALSE),"")</f>
        <v/>
      </c>
      <c r="L671" s="18" t="str">
        <f>IFERROR(VLOOKUP($B671,Invoices!$X$2:$Y$412,2,FALSE),"")</f>
        <v/>
      </c>
      <c r="M671" s="18" t="str">
        <f>IFERROR(VLOOKUP($B671,Invoices!$Z$2:$AA$412,2,FALSE),"")</f>
        <v/>
      </c>
      <c r="N671" s="18" t="str">
        <f>IFERROR(VLOOKUP($B671,Invoices!$AB$2:$AC$412,2,FALSE),"")</f>
        <v/>
      </c>
      <c r="O671" s="18" t="str">
        <f>IFERROR(VLOOKUP($B671,Invoices!$AD$2:$AE$412,2,FALSE),"")</f>
        <v/>
      </c>
      <c r="P671" s="18" t="str">
        <f>IFERROR(VLOOKUP($B671,Invoices!$AF$2:$AG$412,2,FALSE),"")</f>
        <v/>
      </c>
      <c r="Q671" s="18" t="str">
        <f>IFERROR(VLOOKUP($B671,Invoices!$AH$2:$AI$412,2,FALSE),"")</f>
        <v/>
      </c>
      <c r="R671" s="18" t="str">
        <f>IFERROR(VLOOKUP($B671,Invoices!$AJ$2:$AK$412,2,FALSE),"")</f>
        <v/>
      </c>
      <c r="S671" s="18" t="str">
        <f>IFERROR(VLOOKUP($B671,Invoices!$AL$2:$AM$412,2,FALSE),"")</f>
        <v/>
      </c>
      <c r="T671" s="18" t="str">
        <f>IFERROR(VLOOKUP($B671,Invoices!$AN$2:$AO$412,2,FALSE),"")</f>
        <v/>
      </c>
      <c r="U671" s="18" cm="1">
        <f t="array" ref="U671">IFERROR(INDEX(F671:T671, 1, MATCH(TRUE, ISNUMBER(F671:T671), 0)), "0.0")</f>
        <v>0.99</v>
      </c>
    </row>
    <row r="672" spans="1:21" ht="13" x14ac:dyDescent="0.15">
      <c r="A672" s="14" t="s">
        <v>6704</v>
      </c>
      <c r="B672" s="6" t="s">
        <v>1774</v>
      </c>
      <c r="C672" s="6" t="s">
        <v>1775</v>
      </c>
      <c r="D672" s="6" t="s">
        <v>848</v>
      </c>
      <c r="E672" s="6" t="s">
        <v>744</v>
      </c>
      <c r="F672" s="18" t="str">
        <f>IFERROR(VLOOKUP(B672,Invoices!$L$2:$M$413,2,FALSE),"")</f>
        <v/>
      </c>
      <c r="G672" s="18" t="str">
        <f>IFERROR(VLOOKUP(B672,Invoices!$N$2:$O$412,2,FALSE),"")</f>
        <v/>
      </c>
      <c r="H672" s="18" t="str">
        <f>IFERROR(VLOOKUP($B672,Invoices!$P$2:$Q$412,2,FALSE),"")</f>
        <v/>
      </c>
      <c r="I672" s="18" t="str">
        <f>IFERROR(VLOOKUP($B672,Invoices!$R$2:$S$412,2,FALSE),"")</f>
        <v/>
      </c>
      <c r="J672" s="18" t="str">
        <f>IFERROR(VLOOKUP($B672,Invoices!$T$2:$U$412,2,FALSE),"")</f>
        <v/>
      </c>
      <c r="K672" s="18">
        <f>IFERROR(VLOOKUP($B672,Invoices!$V$2:$W$412,2,FALSE),"")</f>
        <v>0.99</v>
      </c>
      <c r="L672" s="18" t="str">
        <f>IFERROR(VLOOKUP($B672,Invoices!$X$2:$Y$412,2,FALSE),"")</f>
        <v/>
      </c>
      <c r="M672" s="18" t="str">
        <f>IFERROR(VLOOKUP($B672,Invoices!$Z$2:$AA$412,2,FALSE),"")</f>
        <v/>
      </c>
      <c r="N672" s="18" t="str">
        <f>IFERROR(VLOOKUP($B672,Invoices!$AB$2:$AC$412,2,FALSE),"")</f>
        <v/>
      </c>
      <c r="O672" s="18" t="str">
        <f>IFERROR(VLOOKUP($B672,Invoices!$AD$2:$AE$412,2,FALSE),"")</f>
        <v/>
      </c>
      <c r="P672" s="18" t="str">
        <f>IFERROR(VLOOKUP($B672,Invoices!$AF$2:$AG$412,2,FALSE),"")</f>
        <v/>
      </c>
      <c r="Q672" s="18" t="str">
        <f>IFERROR(VLOOKUP($B672,Invoices!$AH$2:$AI$412,2,FALSE),"")</f>
        <v/>
      </c>
      <c r="R672" s="18" t="str">
        <f>IFERROR(VLOOKUP($B672,Invoices!$AJ$2:$AK$412,2,FALSE),"")</f>
        <v/>
      </c>
      <c r="S672" s="18" t="str">
        <f>IFERROR(VLOOKUP($B672,Invoices!$AL$2:$AM$412,2,FALSE),"")</f>
        <v/>
      </c>
      <c r="T672" s="18" t="str">
        <f>IFERROR(VLOOKUP($B672,Invoices!$AN$2:$AO$412,2,FALSE),"")</f>
        <v/>
      </c>
      <c r="U672" s="18" cm="1">
        <f t="array" ref="U672">IFERROR(INDEX(F672:T672, 1, MATCH(TRUE, ISNUMBER(F672:T672), 0)), "0.0")</f>
        <v>0.99</v>
      </c>
    </row>
    <row r="673" spans="1:21" ht="13" x14ac:dyDescent="0.15">
      <c r="A673" s="14" t="s">
        <v>6705</v>
      </c>
      <c r="B673" s="6" t="s">
        <v>1776</v>
      </c>
      <c r="D673" s="6" t="s">
        <v>692</v>
      </c>
      <c r="E673" s="6" t="s">
        <v>693</v>
      </c>
      <c r="F673" s="18">
        <f>IFERROR(VLOOKUP(B673,Invoices!$L$2:$M$413,2,FALSE),"")</f>
        <v>1.99</v>
      </c>
      <c r="G673" s="18" t="str">
        <f>IFERROR(VLOOKUP(B673,Invoices!$N$2:$O$412,2,FALSE),"")</f>
        <v/>
      </c>
      <c r="H673" s="18" t="str">
        <f>IFERROR(VLOOKUP($B673,Invoices!$P$2:$Q$412,2,FALSE),"")</f>
        <v/>
      </c>
      <c r="I673" s="18" t="str">
        <f>IFERROR(VLOOKUP($B673,Invoices!$R$2:$S$412,2,FALSE),"")</f>
        <v/>
      </c>
      <c r="J673" s="18" t="str">
        <f>IFERROR(VLOOKUP($B673,Invoices!$T$2:$U$412,2,FALSE),"")</f>
        <v/>
      </c>
      <c r="K673" s="18" t="str">
        <f>IFERROR(VLOOKUP($B673,Invoices!$V$2:$W$412,2,FALSE),"")</f>
        <v/>
      </c>
      <c r="L673" s="18" t="str">
        <f>IFERROR(VLOOKUP($B673,Invoices!$X$2:$Y$412,2,FALSE),"")</f>
        <v/>
      </c>
      <c r="M673" s="18" t="str">
        <f>IFERROR(VLOOKUP($B673,Invoices!$Z$2:$AA$412,2,FALSE),"")</f>
        <v/>
      </c>
      <c r="N673" s="18" t="str">
        <f>IFERROR(VLOOKUP($B673,Invoices!$AB$2:$AC$412,2,FALSE),"")</f>
        <v/>
      </c>
      <c r="O673" s="18" t="str">
        <f>IFERROR(VLOOKUP($B673,Invoices!$AD$2:$AE$412,2,FALSE),"")</f>
        <v/>
      </c>
      <c r="P673" s="18" t="str">
        <f>IFERROR(VLOOKUP($B673,Invoices!$AF$2:$AG$412,2,FALSE),"")</f>
        <v/>
      </c>
      <c r="Q673" s="18" t="str">
        <f>IFERROR(VLOOKUP($B673,Invoices!$AH$2:$AI$412,2,FALSE),"")</f>
        <v/>
      </c>
      <c r="R673" s="18" t="str">
        <f>IFERROR(VLOOKUP($B673,Invoices!$AJ$2:$AK$412,2,FALSE),"")</f>
        <v/>
      </c>
      <c r="S673" s="18" t="str">
        <f>IFERROR(VLOOKUP($B673,Invoices!$AL$2:$AM$412,2,FALSE),"")</f>
        <v/>
      </c>
      <c r="T673" s="18" t="str">
        <f>IFERROR(VLOOKUP($B673,Invoices!$AN$2:$AO$412,2,FALSE),"")</f>
        <v/>
      </c>
      <c r="U673" s="18" cm="1">
        <f t="array" ref="U673">IFERROR(INDEX(F673:T673, 1, MATCH(TRUE, ISNUMBER(F673:T673), 0)), "0.0")</f>
        <v>1.99</v>
      </c>
    </row>
    <row r="674" spans="1:21" ht="13" x14ac:dyDescent="0.15">
      <c r="A674" s="14" t="s">
        <v>6706</v>
      </c>
      <c r="B674" s="6" t="s">
        <v>1777</v>
      </c>
      <c r="D674" s="6" t="s">
        <v>692</v>
      </c>
      <c r="E674" s="6" t="s">
        <v>693</v>
      </c>
      <c r="F674" s="18" t="str">
        <f>IFERROR(VLOOKUP(B674,Invoices!$L$2:$M$413,2,FALSE),"")</f>
        <v/>
      </c>
      <c r="G674" s="18" t="str">
        <f>IFERROR(VLOOKUP(B674,Invoices!$N$2:$O$412,2,FALSE),"")</f>
        <v/>
      </c>
      <c r="H674" s="18">
        <f>IFERROR(VLOOKUP($B674,Invoices!$P$2:$Q$412,2,FALSE),"")</f>
        <v>1.99</v>
      </c>
      <c r="I674" s="18" t="str">
        <f>IFERROR(VLOOKUP($B674,Invoices!$R$2:$S$412,2,FALSE),"")</f>
        <v/>
      </c>
      <c r="J674" s="18" t="str">
        <f>IFERROR(VLOOKUP($B674,Invoices!$T$2:$U$412,2,FALSE),"")</f>
        <v/>
      </c>
      <c r="K674" s="18" t="str">
        <f>IFERROR(VLOOKUP($B674,Invoices!$V$2:$W$412,2,FALSE),"")</f>
        <v/>
      </c>
      <c r="L674" s="18" t="str">
        <f>IFERROR(VLOOKUP($B674,Invoices!$X$2:$Y$412,2,FALSE),"")</f>
        <v/>
      </c>
      <c r="M674" s="18" t="str">
        <f>IFERROR(VLOOKUP($B674,Invoices!$Z$2:$AA$412,2,FALSE),"")</f>
        <v/>
      </c>
      <c r="N674" s="18" t="str">
        <f>IFERROR(VLOOKUP($B674,Invoices!$AB$2:$AC$412,2,FALSE),"")</f>
        <v/>
      </c>
      <c r="O674" s="18" t="str">
        <f>IFERROR(VLOOKUP($B674,Invoices!$AD$2:$AE$412,2,FALSE),"")</f>
        <v/>
      </c>
      <c r="P674" s="18" t="str">
        <f>IFERROR(VLOOKUP($B674,Invoices!$AF$2:$AG$412,2,FALSE),"")</f>
        <v/>
      </c>
      <c r="Q674" s="18" t="str">
        <f>IFERROR(VLOOKUP($B674,Invoices!$AH$2:$AI$412,2,FALSE),"")</f>
        <v/>
      </c>
      <c r="R674" s="18" t="str">
        <f>IFERROR(VLOOKUP($B674,Invoices!$AJ$2:$AK$412,2,FALSE),"")</f>
        <v/>
      </c>
      <c r="S674" s="18" t="str">
        <f>IFERROR(VLOOKUP($B674,Invoices!$AL$2:$AM$412,2,FALSE),"")</f>
        <v/>
      </c>
      <c r="T674" s="18" t="str">
        <f>IFERROR(VLOOKUP($B674,Invoices!$AN$2:$AO$412,2,FALSE),"")</f>
        <v/>
      </c>
      <c r="U674" s="18" cm="1">
        <f t="array" ref="U674">IFERROR(INDEX(F674:T674, 1, MATCH(TRUE, ISNUMBER(F674:T674), 0)), "0.0")</f>
        <v>1.99</v>
      </c>
    </row>
    <row r="675" spans="1:21" ht="13" x14ac:dyDescent="0.15">
      <c r="A675" s="14" t="s">
        <v>6707</v>
      </c>
      <c r="B675" s="6" t="s">
        <v>1778</v>
      </c>
      <c r="C675" s="6" t="s">
        <v>719</v>
      </c>
      <c r="D675" s="6" t="s">
        <v>720</v>
      </c>
      <c r="E675" s="6" t="s">
        <v>562</v>
      </c>
      <c r="F675" s="18" t="str">
        <f>IFERROR(VLOOKUP(B675,Invoices!$L$2:$M$413,2,FALSE),"")</f>
        <v/>
      </c>
      <c r="G675" s="18" t="str">
        <f>IFERROR(VLOOKUP(B675,Invoices!$N$2:$O$412,2,FALSE),"")</f>
        <v/>
      </c>
      <c r="H675" s="18">
        <f>IFERROR(VLOOKUP($B675,Invoices!$P$2:$Q$412,2,FALSE),"")</f>
        <v>0.99</v>
      </c>
      <c r="I675" s="18" t="str">
        <f>IFERROR(VLOOKUP($B675,Invoices!$R$2:$S$412,2,FALSE),"")</f>
        <v/>
      </c>
      <c r="J675" s="18" t="str">
        <f>IFERROR(VLOOKUP($B675,Invoices!$T$2:$U$412,2,FALSE),"")</f>
        <v/>
      </c>
      <c r="K675" s="18" t="str">
        <f>IFERROR(VLOOKUP($B675,Invoices!$V$2:$W$412,2,FALSE),"")</f>
        <v/>
      </c>
      <c r="L675" s="18" t="str">
        <f>IFERROR(VLOOKUP($B675,Invoices!$X$2:$Y$412,2,FALSE),"")</f>
        <v/>
      </c>
      <c r="M675" s="18" t="str">
        <f>IFERROR(VLOOKUP($B675,Invoices!$Z$2:$AA$412,2,FALSE),"")</f>
        <v/>
      </c>
      <c r="N675" s="18" t="str">
        <f>IFERROR(VLOOKUP($B675,Invoices!$AB$2:$AC$412,2,FALSE),"")</f>
        <v/>
      </c>
      <c r="O675" s="18" t="str">
        <f>IFERROR(VLOOKUP($B675,Invoices!$AD$2:$AE$412,2,FALSE),"")</f>
        <v/>
      </c>
      <c r="P675" s="18" t="str">
        <f>IFERROR(VLOOKUP($B675,Invoices!$AF$2:$AG$412,2,FALSE),"")</f>
        <v/>
      </c>
      <c r="Q675" s="18" t="str">
        <f>IFERROR(VLOOKUP($B675,Invoices!$AH$2:$AI$412,2,FALSE),"")</f>
        <v/>
      </c>
      <c r="R675" s="18" t="str">
        <f>IFERROR(VLOOKUP($B675,Invoices!$AJ$2:$AK$412,2,FALSE),"")</f>
        <v/>
      </c>
      <c r="S675" s="18" t="str">
        <f>IFERROR(VLOOKUP($B675,Invoices!$AL$2:$AM$412,2,FALSE),"")</f>
        <v/>
      </c>
      <c r="T675" s="18" t="str">
        <f>IFERROR(VLOOKUP($B675,Invoices!$AN$2:$AO$412,2,FALSE),"")</f>
        <v/>
      </c>
      <c r="U675" s="18" cm="1">
        <f t="array" ref="U675">IFERROR(INDEX(F675:T675, 1, MATCH(TRUE, ISNUMBER(F675:T675), 0)), "0.0")</f>
        <v>0.99</v>
      </c>
    </row>
    <row r="676" spans="1:21" ht="13" x14ac:dyDescent="0.15">
      <c r="A676" s="14" t="s">
        <v>6708</v>
      </c>
      <c r="B676" s="6" t="s">
        <v>1779</v>
      </c>
      <c r="D676" s="6" t="s">
        <v>939</v>
      </c>
      <c r="E676" s="6" t="s">
        <v>940</v>
      </c>
      <c r="F676" s="18" t="str">
        <f>IFERROR(VLOOKUP(B676,Invoices!$L$2:$M$413,2,FALSE),"")</f>
        <v/>
      </c>
      <c r="G676" s="18" t="str">
        <f>IFERROR(VLOOKUP(B676,Invoices!$N$2:$O$412,2,FALSE),"")</f>
        <v/>
      </c>
      <c r="H676" s="18" t="str">
        <f>IFERROR(VLOOKUP($B676,Invoices!$P$2:$Q$412,2,FALSE),"")</f>
        <v/>
      </c>
      <c r="I676" s="18" t="str">
        <f>IFERROR(VLOOKUP($B676,Invoices!$R$2:$S$412,2,FALSE),"")</f>
        <v/>
      </c>
      <c r="J676" s="18" t="str">
        <f>IFERROR(VLOOKUP($B676,Invoices!$T$2:$U$412,2,FALSE),"")</f>
        <v/>
      </c>
      <c r="K676" s="18" t="str">
        <f>IFERROR(VLOOKUP($B676,Invoices!$V$2:$W$412,2,FALSE),"")</f>
        <v/>
      </c>
      <c r="L676" s="18" t="str">
        <f>IFERROR(VLOOKUP($B676,Invoices!$X$2:$Y$412,2,FALSE),"")</f>
        <v/>
      </c>
      <c r="M676" s="18" t="str">
        <f>IFERROR(VLOOKUP($B676,Invoices!$Z$2:$AA$412,2,FALSE),"")</f>
        <v/>
      </c>
      <c r="N676" s="18" t="str">
        <f>IFERROR(VLOOKUP($B676,Invoices!$AB$2:$AC$412,2,FALSE),"")</f>
        <v/>
      </c>
      <c r="O676" s="18" t="str">
        <f>IFERROR(VLOOKUP($B676,Invoices!$AD$2:$AE$412,2,FALSE),"")</f>
        <v/>
      </c>
      <c r="P676" s="18" t="str">
        <f>IFERROR(VLOOKUP($B676,Invoices!$AF$2:$AG$412,2,FALSE),"")</f>
        <v/>
      </c>
      <c r="Q676" s="18" t="str">
        <f>IFERROR(VLOOKUP($B676,Invoices!$AH$2:$AI$412,2,FALSE),"")</f>
        <v/>
      </c>
      <c r="R676" s="18" t="str">
        <f>IFERROR(VLOOKUP($B676,Invoices!$AJ$2:$AK$412,2,FALSE),"")</f>
        <v/>
      </c>
      <c r="S676" s="18" t="str">
        <f>IFERROR(VLOOKUP($B676,Invoices!$AL$2:$AM$412,2,FALSE),"")</f>
        <v/>
      </c>
      <c r="T676" s="18" t="str">
        <f>IFERROR(VLOOKUP($B676,Invoices!$AN$2:$AO$412,2,FALSE),"")</f>
        <v/>
      </c>
      <c r="U676" s="18" t="str" cm="1">
        <f t="array" ref="U676">IFERROR(INDEX(F676:T676, 1, MATCH(TRUE, ISNUMBER(F676:T676), 0)), "0.0")</f>
        <v>0.0</v>
      </c>
    </row>
    <row r="677" spans="1:21" ht="13" x14ac:dyDescent="0.15">
      <c r="A677" s="14" t="s">
        <v>6709</v>
      </c>
      <c r="B677" s="6" t="s">
        <v>1780</v>
      </c>
      <c r="C677" s="6" t="s">
        <v>1781</v>
      </c>
      <c r="D677" s="6" t="s">
        <v>1782</v>
      </c>
      <c r="E677" s="6" t="s">
        <v>1783</v>
      </c>
      <c r="F677" s="18" t="str">
        <f>IFERROR(VLOOKUP(B677,Invoices!$L$2:$M$413,2,FALSE),"")</f>
        <v/>
      </c>
      <c r="G677" s="18" t="str">
        <f>IFERROR(VLOOKUP(B677,Invoices!$N$2:$O$412,2,FALSE),"")</f>
        <v/>
      </c>
      <c r="H677" s="18">
        <f>IFERROR(VLOOKUP($B677,Invoices!$P$2:$Q$412,2,FALSE),"")</f>
        <v>0.99</v>
      </c>
      <c r="I677" s="18" t="str">
        <f>IFERROR(VLOOKUP($B677,Invoices!$R$2:$S$412,2,FALSE),"")</f>
        <v/>
      </c>
      <c r="J677" s="18" t="str">
        <f>IFERROR(VLOOKUP($B677,Invoices!$T$2:$U$412,2,FALSE),"")</f>
        <v/>
      </c>
      <c r="K677" s="18" t="str">
        <f>IFERROR(VLOOKUP($B677,Invoices!$V$2:$W$412,2,FALSE),"")</f>
        <v/>
      </c>
      <c r="L677" s="18" t="str">
        <f>IFERROR(VLOOKUP($B677,Invoices!$X$2:$Y$412,2,FALSE),"")</f>
        <v/>
      </c>
      <c r="M677" s="18" t="str">
        <f>IFERROR(VLOOKUP($B677,Invoices!$Z$2:$AA$412,2,FALSE),"")</f>
        <v/>
      </c>
      <c r="N677" s="18" t="str">
        <f>IFERROR(VLOOKUP($B677,Invoices!$AB$2:$AC$412,2,FALSE),"")</f>
        <v/>
      </c>
      <c r="O677" s="18" t="str">
        <f>IFERROR(VLOOKUP($B677,Invoices!$AD$2:$AE$412,2,FALSE),"")</f>
        <v/>
      </c>
      <c r="P677" s="18" t="str">
        <f>IFERROR(VLOOKUP($B677,Invoices!$AF$2:$AG$412,2,FALSE),"")</f>
        <v/>
      </c>
      <c r="Q677" s="18" t="str">
        <f>IFERROR(VLOOKUP($B677,Invoices!$AH$2:$AI$412,2,FALSE),"")</f>
        <v/>
      </c>
      <c r="R677" s="18" t="str">
        <f>IFERROR(VLOOKUP($B677,Invoices!$AJ$2:$AK$412,2,FALSE),"")</f>
        <v/>
      </c>
      <c r="S677" s="18" t="str">
        <f>IFERROR(VLOOKUP($B677,Invoices!$AL$2:$AM$412,2,FALSE),"")</f>
        <v/>
      </c>
      <c r="T677" s="18" t="str">
        <f>IFERROR(VLOOKUP($B677,Invoices!$AN$2:$AO$412,2,FALSE),"")</f>
        <v/>
      </c>
      <c r="U677" s="18" cm="1">
        <f t="array" ref="U677">IFERROR(INDEX(F677:T677, 1, MATCH(TRUE, ISNUMBER(F677:T677), 0)), "0.0")</f>
        <v>0.99</v>
      </c>
    </row>
    <row r="678" spans="1:21" ht="13" x14ac:dyDescent="0.15">
      <c r="A678" s="14" t="s">
        <v>6710</v>
      </c>
      <c r="B678" s="6" t="s">
        <v>1784</v>
      </c>
      <c r="C678" s="6" t="s">
        <v>1344</v>
      </c>
      <c r="D678" s="6" t="s">
        <v>954</v>
      </c>
      <c r="E678" s="6" t="s">
        <v>955</v>
      </c>
      <c r="F678" s="18" t="str">
        <f>IFERROR(VLOOKUP(B678,Invoices!$L$2:$M$413,2,FALSE),"")</f>
        <v/>
      </c>
      <c r="G678" s="18" t="str">
        <f>IFERROR(VLOOKUP(B678,Invoices!$N$2:$O$412,2,FALSE),"")</f>
        <v/>
      </c>
      <c r="H678" s="18" t="str">
        <f>IFERROR(VLOOKUP($B678,Invoices!$P$2:$Q$412,2,FALSE),"")</f>
        <v/>
      </c>
      <c r="I678" s="18" t="str">
        <f>IFERROR(VLOOKUP($B678,Invoices!$R$2:$S$412,2,FALSE),"")</f>
        <v/>
      </c>
      <c r="J678" s="18" t="str">
        <f>IFERROR(VLOOKUP($B678,Invoices!$T$2:$U$412,2,FALSE),"")</f>
        <v/>
      </c>
      <c r="K678" s="18" t="str">
        <f>IFERROR(VLOOKUP($B678,Invoices!$V$2:$W$412,2,FALSE),"")</f>
        <v/>
      </c>
      <c r="L678" s="18" t="str">
        <f>IFERROR(VLOOKUP($B678,Invoices!$X$2:$Y$412,2,FALSE),"")</f>
        <v/>
      </c>
      <c r="M678" s="18" t="str">
        <f>IFERROR(VLOOKUP($B678,Invoices!$Z$2:$AA$412,2,FALSE),"")</f>
        <v/>
      </c>
      <c r="N678" s="18" t="str">
        <f>IFERROR(VLOOKUP($B678,Invoices!$AB$2:$AC$412,2,FALSE),"")</f>
        <v/>
      </c>
      <c r="O678" s="18" t="str">
        <f>IFERROR(VLOOKUP($B678,Invoices!$AD$2:$AE$412,2,FALSE),"")</f>
        <v/>
      </c>
      <c r="P678" s="18" t="str">
        <f>IFERROR(VLOOKUP($B678,Invoices!$AF$2:$AG$412,2,FALSE),"")</f>
        <v/>
      </c>
      <c r="Q678" s="18" t="str">
        <f>IFERROR(VLOOKUP($B678,Invoices!$AH$2:$AI$412,2,FALSE),"")</f>
        <v/>
      </c>
      <c r="R678" s="18" t="str">
        <f>IFERROR(VLOOKUP($B678,Invoices!$AJ$2:$AK$412,2,FALSE),"")</f>
        <v/>
      </c>
      <c r="S678" s="18" t="str">
        <f>IFERROR(VLOOKUP($B678,Invoices!$AL$2:$AM$412,2,FALSE),"")</f>
        <v/>
      </c>
      <c r="T678" s="18" t="str">
        <f>IFERROR(VLOOKUP($B678,Invoices!$AN$2:$AO$412,2,FALSE),"")</f>
        <v/>
      </c>
      <c r="U678" s="18" t="str" cm="1">
        <f t="array" ref="U678">IFERROR(INDEX(F678:T678, 1, MATCH(TRUE, ISNUMBER(F678:T678), 0)), "0.0")</f>
        <v>0.0</v>
      </c>
    </row>
    <row r="679" spans="1:21" ht="13" x14ac:dyDescent="0.15">
      <c r="A679" s="14" t="s">
        <v>6711</v>
      </c>
      <c r="B679" s="6" t="s">
        <v>1785</v>
      </c>
      <c r="C679" s="6" t="s">
        <v>1786</v>
      </c>
      <c r="D679" s="6" t="s">
        <v>735</v>
      </c>
      <c r="E679" s="6" t="s">
        <v>736</v>
      </c>
      <c r="F679" s="18" t="str">
        <f>IFERROR(VLOOKUP(B679,Invoices!$L$2:$M$413,2,FALSE),"")</f>
        <v/>
      </c>
      <c r="G679" s="18" t="str">
        <f>IFERROR(VLOOKUP(B679,Invoices!$N$2:$O$412,2,FALSE),"")</f>
        <v/>
      </c>
      <c r="H679" s="18" t="str">
        <f>IFERROR(VLOOKUP($B679,Invoices!$P$2:$Q$412,2,FALSE),"")</f>
        <v/>
      </c>
      <c r="I679" s="18" t="str">
        <f>IFERROR(VLOOKUP($B679,Invoices!$R$2:$S$412,2,FALSE),"")</f>
        <v/>
      </c>
      <c r="J679" s="18" t="str">
        <f>IFERROR(VLOOKUP($B679,Invoices!$T$2:$U$412,2,FALSE),"")</f>
        <v/>
      </c>
      <c r="K679" s="18" t="str">
        <f>IFERROR(VLOOKUP($B679,Invoices!$V$2:$W$412,2,FALSE),"")</f>
        <v/>
      </c>
      <c r="L679" s="18" t="str">
        <f>IFERROR(VLOOKUP($B679,Invoices!$X$2:$Y$412,2,FALSE),"")</f>
        <v/>
      </c>
      <c r="M679" s="18" t="str">
        <f>IFERROR(VLOOKUP($B679,Invoices!$Z$2:$AA$412,2,FALSE),"")</f>
        <v/>
      </c>
      <c r="N679" s="18" t="str">
        <f>IFERROR(VLOOKUP($B679,Invoices!$AB$2:$AC$412,2,FALSE),"")</f>
        <v/>
      </c>
      <c r="O679" s="18" t="str">
        <f>IFERROR(VLOOKUP($B679,Invoices!$AD$2:$AE$412,2,FALSE),"")</f>
        <v/>
      </c>
      <c r="P679" s="18" t="str">
        <f>IFERROR(VLOOKUP($B679,Invoices!$AF$2:$AG$412,2,FALSE),"")</f>
        <v/>
      </c>
      <c r="Q679" s="18" t="str">
        <f>IFERROR(VLOOKUP($B679,Invoices!$AH$2:$AI$412,2,FALSE),"")</f>
        <v/>
      </c>
      <c r="R679" s="18" t="str">
        <f>IFERROR(VLOOKUP($B679,Invoices!$AJ$2:$AK$412,2,FALSE),"")</f>
        <v/>
      </c>
      <c r="S679" s="18" t="str">
        <f>IFERROR(VLOOKUP($B679,Invoices!$AL$2:$AM$412,2,FALSE),"")</f>
        <v/>
      </c>
      <c r="T679" s="18" t="str">
        <f>IFERROR(VLOOKUP($B679,Invoices!$AN$2:$AO$412,2,FALSE),"")</f>
        <v/>
      </c>
      <c r="U679" s="18" t="str" cm="1">
        <f t="array" ref="U679">IFERROR(INDEX(F679:T679, 1, MATCH(TRUE, ISNUMBER(F679:T679), 0)), "0.0")</f>
        <v>0.0</v>
      </c>
    </row>
    <row r="680" spans="1:21" ht="13" x14ac:dyDescent="0.15">
      <c r="A680" s="14" t="s">
        <v>6712</v>
      </c>
      <c r="B680" s="6" t="s">
        <v>1787</v>
      </c>
      <c r="D680" s="6" t="s">
        <v>735</v>
      </c>
      <c r="E680" s="6" t="s">
        <v>736</v>
      </c>
      <c r="F680" s="18" t="str">
        <f>IFERROR(VLOOKUP(B680,Invoices!$L$2:$M$413,2,FALSE),"")</f>
        <v/>
      </c>
      <c r="G680" s="18" t="str">
        <f>IFERROR(VLOOKUP(B680,Invoices!$N$2:$O$412,2,FALSE),"")</f>
        <v/>
      </c>
      <c r="H680" s="18" t="str">
        <f>IFERROR(VLOOKUP($B680,Invoices!$P$2:$Q$412,2,FALSE),"")</f>
        <v/>
      </c>
      <c r="I680" s="18" t="str">
        <f>IFERROR(VLOOKUP($B680,Invoices!$R$2:$S$412,2,FALSE),"")</f>
        <v/>
      </c>
      <c r="J680" s="18" t="str">
        <f>IFERROR(VLOOKUP($B680,Invoices!$T$2:$U$412,2,FALSE),"")</f>
        <v/>
      </c>
      <c r="K680" s="18" t="str">
        <f>IFERROR(VLOOKUP($B680,Invoices!$V$2:$W$412,2,FALSE),"")</f>
        <v/>
      </c>
      <c r="L680" s="18">
        <f>IFERROR(VLOOKUP($B680,Invoices!$X$2:$Y$412,2,FALSE),"")</f>
        <v>0.99</v>
      </c>
      <c r="M680" s="18" t="str">
        <f>IFERROR(VLOOKUP($B680,Invoices!$Z$2:$AA$412,2,FALSE),"")</f>
        <v/>
      </c>
      <c r="N680" s="18" t="str">
        <f>IFERROR(VLOOKUP($B680,Invoices!$AB$2:$AC$412,2,FALSE),"")</f>
        <v/>
      </c>
      <c r="O680" s="18" t="str">
        <f>IFERROR(VLOOKUP($B680,Invoices!$AD$2:$AE$412,2,FALSE),"")</f>
        <v/>
      </c>
      <c r="P680" s="18" t="str">
        <f>IFERROR(VLOOKUP($B680,Invoices!$AF$2:$AG$412,2,FALSE),"")</f>
        <v/>
      </c>
      <c r="Q680" s="18" t="str">
        <f>IFERROR(VLOOKUP($B680,Invoices!$AH$2:$AI$412,2,FALSE),"")</f>
        <v/>
      </c>
      <c r="R680" s="18" t="str">
        <f>IFERROR(VLOOKUP($B680,Invoices!$AJ$2:$AK$412,2,FALSE),"")</f>
        <v/>
      </c>
      <c r="S680" s="18" t="str">
        <f>IFERROR(VLOOKUP($B680,Invoices!$AL$2:$AM$412,2,FALSE),"")</f>
        <v/>
      </c>
      <c r="T680" s="18" t="str">
        <f>IFERROR(VLOOKUP($B680,Invoices!$AN$2:$AO$412,2,FALSE),"")</f>
        <v/>
      </c>
      <c r="U680" s="18" cm="1">
        <f t="array" ref="U680">IFERROR(INDEX(F680:T680, 1, MATCH(TRUE, ISNUMBER(F680:T680), 0)), "0.0")</f>
        <v>0.99</v>
      </c>
    </row>
    <row r="681" spans="1:21" ht="13" x14ac:dyDescent="0.15">
      <c r="A681" s="14" t="s">
        <v>6713</v>
      </c>
      <c r="B681" s="6" t="s">
        <v>1788</v>
      </c>
      <c r="C681" s="6" t="s">
        <v>1404</v>
      </c>
      <c r="D681" s="6" t="s">
        <v>1405</v>
      </c>
      <c r="E681" s="6" t="s">
        <v>1404</v>
      </c>
      <c r="F681" s="18" t="str">
        <f>IFERROR(VLOOKUP(B681,Invoices!$L$2:$M$413,2,FALSE),"")</f>
        <v/>
      </c>
      <c r="G681" s="18" t="str">
        <f>IFERROR(VLOOKUP(B681,Invoices!$N$2:$O$412,2,FALSE),"")</f>
        <v/>
      </c>
      <c r="H681" s="18" t="str">
        <f>IFERROR(VLOOKUP($B681,Invoices!$P$2:$Q$412,2,FALSE),"")</f>
        <v/>
      </c>
      <c r="I681" s="18" t="str">
        <f>IFERROR(VLOOKUP($B681,Invoices!$R$2:$S$412,2,FALSE),"")</f>
        <v/>
      </c>
      <c r="J681" s="18" t="str">
        <f>IFERROR(VLOOKUP($B681,Invoices!$T$2:$U$412,2,FALSE),"")</f>
        <v/>
      </c>
      <c r="K681" s="18" t="str">
        <f>IFERROR(VLOOKUP($B681,Invoices!$V$2:$W$412,2,FALSE),"")</f>
        <v/>
      </c>
      <c r="L681" s="18" t="str">
        <f>IFERROR(VLOOKUP($B681,Invoices!$X$2:$Y$412,2,FALSE),"")</f>
        <v/>
      </c>
      <c r="M681" s="18" t="str">
        <f>IFERROR(VLOOKUP($B681,Invoices!$Z$2:$AA$412,2,FALSE),"")</f>
        <v/>
      </c>
      <c r="N681" s="18" t="str">
        <f>IFERROR(VLOOKUP($B681,Invoices!$AB$2:$AC$412,2,FALSE),"")</f>
        <v/>
      </c>
      <c r="O681" s="18" t="str">
        <f>IFERROR(VLOOKUP($B681,Invoices!$AD$2:$AE$412,2,FALSE),"")</f>
        <v/>
      </c>
      <c r="P681" s="18" t="str">
        <f>IFERROR(VLOOKUP($B681,Invoices!$AF$2:$AG$412,2,FALSE),"")</f>
        <v/>
      </c>
      <c r="Q681" s="18" t="str">
        <f>IFERROR(VLOOKUP($B681,Invoices!$AH$2:$AI$412,2,FALSE),"")</f>
        <v/>
      </c>
      <c r="R681" s="18" t="str">
        <f>IFERROR(VLOOKUP($B681,Invoices!$AJ$2:$AK$412,2,FALSE),"")</f>
        <v/>
      </c>
      <c r="S681" s="18" t="str">
        <f>IFERROR(VLOOKUP($B681,Invoices!$AL$2:$AM$412,2,FALSE),"")</f>
        <v/>
      </c>
      <c r="T681" s="18" t="str">
        <f>IFERROR(VLOOKUP($B681,Invoices!$AN$2:$AO$412,2,FALSE),"")</f>
        <v/>
      </c>
      <c r="U681" s="18" t="str" cm="1">
        <f t="array" ref="U681">IFERROR(INDEX(F681:T681, 1, MATCH(TRUE, ISNUMBER(F681:T681), 0)), "0.0")</f>
        <v>0.0</v>
      </c>
    </row>
    <row r="682" spans="1:21" ht="13" x14ac:dyDescent="0.15">
      <c r="A682" s="14" t="s">
        <v>6714</v>
      </c>
      <c r="B682" s="6" t="s">
        <v>1789</v>
      </c>
      <c r="C682" s="6" t="s">
        <v>1404</v>
      </c>
      <c r="D682" s="6" t="s">
        <v>1405</v>
      </c>
      <c r="E682" s="6" t="s">
        <v>1404</v>
      </c>
      <c r="F682" s="18" t="str">
        <f>IFERROR(VLOOKUP(B682,Invoices!$L$2:$M$413,2,FALSE),"")</f>
        <v/>
      </c>
      <c r="G682" s="18" t="str">
        <f>IFERROR(VLOOKUP(B682,Invoices!$N$2:$O$412,2,FALSE),"")</f>
        <v/>
      </c>
      <c r="H682" s="18" t="str">
        <f>IFERROR(VLOOKUP($B682,Invoices!$P$2:$Q$412,2,FALSE),"")</f>
        <v/>
      </c>
      <c r="I682" s="18" t="str">
        <f>IFERROR(VLOOKUP($B682,Invoices!$R$2:$S$412,2,FALSE),"")</f>
        <v/>
      </c>
      <c r="J682" s="18" t="str">
        <f>IFERROR(VLOOKUP($B682,Invoices!$T$2:$U$412,2,FALSE),"")</f>
        <v/>
      </c>
      <c r="K682" s="18" t="str">
        <f>IFERROR(VLOOKUP($B682,Invoices!$V$2:$W$412,2,FALSE),"")</f>
        <v/>
      </c>
      <c r="L682" s="18" t="str">
        <f>IFERROR(VLOOKUP($B682,Invoices!$X$2:$Y$412,2,FALSE),"")</f>
        <v/>
      </c>
      <c r="M682" s="18" t="str">
        <f>IFERROR(VLOOKUP($B682,Invoices!$Z$2:$AA$412,2,FALSE),"")</f>
        <v/>
      </c>
      <c r="N682" s="18" t="str">
        <f>IFERROR(VLOOKUP($B682,Invoices!$AB$2:$AC$412,2,FALSE),"")</f>
        <v/>
      </c>
      <c r="O682" s="18" t="str">
        <f>IFERROR(VLOOKUP($B682,Invoices!$AD$2:$AE$412,2,FALSE),"")</f>
        <v/>
      </c>
      <c r="P682" s="18" t="str">
        <f>IFERROR(VLOOKUP($B682,Invoices!$AF$2:$AG$412,2,FALSE),"")</f>
        <v/>
      </c>
      <c r="Q682" s="18" t="str">
        <f>IFERROR(VLOOKUP($B682,Invoices!$AH$2:$AI$412,2,FALSE),"")</f>
        <v/>
      </c>
      <c r="R682" s="18" t="str">
        <f>IFERROR(VLOOKUP($B682,Invoices!$AJ$2:$AK$412,2,FALSE),"")</f>
        <v/>
      </c>
      <c r="S682" s="18" t="str">
        <f>IFERROR(VLOOKUP($B682,Invoices!$AL$2:$AM$412,2,FALSE),"")</f>
        <v/>
      </c>
      <c r="T682" s="18" t="str">
        <f>IFERROR(VLOOKUP($B682,Invoices!$AN$2:$AO$412,2,FALSE),"")</f>
        <v/>
      </c>
      <c r="U682" s="18" t="str" cm="1">
        <f t="array" ref="U682">IFERROR(INDEX(F682:T682, 1, MATCH(TRUE, ISNUMBER(F682:T682), 0)), "0.0")</f>
        <v>0.0</v>
      </c>
    </row>
    <row r="683" spans="1:21" ht="13" x14ac:dyDescent="0.15">
      <c r="A683" s="14" t="s">
        <v>6715</v>
      </c>
      <c r="B683" s="6" t="s">
        <v>1790</v>
      </c>
      <c r="C683" s="6" t="s">
        <v>636</v>
      </c>
      <c r="D683" s="6" t="s">
        <v>637</v>
      </c>
      <c r="E683" s="6" t="s">
        <v>638</v>
      </c>
      <c r="F683" s="18" t="str">
        <f>IFERROR(VLOOKUP(B683,Invoices!$L$2:$M$413,2,FALSE),"")</f>
        <v/>
      </c>
      <c r="G683" s="18" t="str">
        <f>IFERROR(VLOOKUP(B683,Invoices!$N$2:$O$412,2,FALSE),"")</f>
        <v/>
      </c>
      <c r="H683" s="18" t="str">
        <f>IFERROR(VLOOKUP($B683,Invoices!$P$2:$Q$412,2,FALSE),"")</f>
        <v/>
      </c>
      <c r="I683" s="18" t="str">
        <f>IFERROR(VLOOKUP($B683,Invoices!$R$2:$S$412,2,FALSE),"")</f>
        <v/>
      </c>
      <c r="J683" s="18" t="str">
        <f>IFERROR(VLOOKUP($B683,Invoices!$T$2:$U$412,2,FALSE),"")</f>
        <v/>
      </c>
      <c r="K683" s="18" t="str">
        <f>IFERROR(VLOOKUP($B683,Invoices!$V$2:$W$412,2,FALSE),"")</f>
        <v/>
      </c>
      <c r="L683" s="18" t="str">
        <f>IFERROR(VLOOKUP($B683,Invoices!$X$2:$Y$412,2,FALSE),"")</f>
        <v/>
      </c>
      <c r="M683" s="18" t="str">
        <f>IFERROR(VLOOKUP($B683,Invoices!$Z$2:$AA$412,2,FALSE),"")</f>
        <v/>
      </c>
      <c r="N683" s="18" t="str">
        <f>IFERROR(VLOOKUP($B683,Invoices!$AB$2:$AC$412,2,FALSE),"")</f>
        <v/>
      </c>
      <c r="O683" s="18" t="str">
        <f>IFERROR(VLOOKUP($B683,Invoices!$AD$2:$AE$412,2,FALSE),"")</f>
        <v/>
      </c>
      <c r="P683" s="18" t="str">
        <f>IFERROR(VLOOKUP($B683,Invoices!$AF$2:$AG$412,2,FALSE),"")</f>
        <v/>
      </c>
      <c r="Q683" s="18" t="str">
        <f>IFERROR(VLOOKUP($B683,Invoices!$AH$2:$AI$412,2,FALSE),"")</f>
        <v/>
      </c>
      <c r="R683" s="18" t="str">
        <f>IFERROR(VLOOKUP($B683,Invoices!$AJ$2:$AK$412,2,FALSE),"")</f>
        <v/>
      </c>
      <c r="S683" s="18" t="str">
        <f>IFERROR(VLOOKUP($B683,Invoices!$AL$2:$AM$412,2,FALSE),"")</f>
        <v/>
      </c>
      <c r="T683" s="18" t="str">
        <f>IFERROR(VLOOKUP($B683,Invoices!$AN$2:$AO$412,2,FALSE),"")</f>
        <v/>
      </c>
      <c r="U683" s="18" t="str" cm="1">
        <f t="array" ref="U683">IFERROR(INDEX(F683:T683, 1, MATCH(TRUE, ISNUMBER(F683:T683), 0)), "0.0")</f>
        <v>0.0</v>
      </c>
    </row>
    <row r="684" spans="1:21" ht="13" x14ac:dyDescent="0.15">
      <c r="A684" s="14" t="s">
        <v>6716</v>
      </c>
      <c r="B684" s="6" t="s">
        <v>1791</v>
      </c>
      <c r="C684" s="6" t="s">
        <v>1533</v>
      </c>
      <c r="D684" s="6" t="s">
        <v>800</v>
      </c>
      <c r="E684" s="6" t="s">
        <v>758</v>
      </c>
      <c r="F684" s="18" t="str">
        <f>IFERROR(VLOOKUP(B684,Invoices!$L$2:$M$413,2,FALSE),"")</f>
        <v/>
      </c>
      <c r="G684" s="18" t="str">
        <f>IFERROR(VLOOKUP(B684,Invoices!$N$2:$O$412,2,FALSE),"")</f>
        <v/>
      </c>
      <c r="H684" s="18" t="str">
        <f>IFERROR(VLOOKUP($B684,Invoices!$P$2:$Q$412,2,FALSE),"")</f>
        <v/>
      </c>
      <c r="I684" s="18" t="str">
        <f>IFERROR(VLOOKUP($B684,Invoices!$R$2:$S$412,2,FALSE),"")</f>
        <v/>
      </c>
      <c r="J684" s="18" t="str">
        <f>IFERROR(VLOOKUP($B684,Invoices!$T$2:$U$412,2,FALSE),"")</f>
        <v/>
      </c>
      <c r="K684" s="18">
        <f>IFERROR(VLOOKUP($B684,Invoices!$V$2:$W$412,2,FALSE),"")</f>
        <v>0.99</v>
      </c>
      <c r="L684" s="18" t="str">
        <f>IFERROR(VLOOKUP($B684,Invoices!$X$2:$Y$412,2,FALSE),"")</f>
        <v/>
      </c>
      <c r="M684" s="18" t="str">
        <f>IFERROR(VLOOKUP($B684,Invoices!$Z$2:$AA$412,2,FALSE),"")</f>
        <v/>
      </c>
      <c r="N684" s="18" t="str">
        <f>IFERROR(VLOOKUP($B684,Invoices!$AB$2:$AC$412,2,FALSE),"")</f>
        <v/>
      </c>
      <c r="O684" s="18" t="str">
        <f>IFERROR(VLOOKUP($B684,Invoices!$AD$2:$AE$412,2,FALSE),"")</f>
        <v/>
      </c>
      <c r="P684" s="18" t="str">
        <f>IFERROR(VLOOKUP($B684,Invoices!$AF$2:$AG$412,2,FALSE),"")</f>
        <v/>
      </c>
      <c r="Q684" s="18" t="str">
        <f>IFERROR(VLOOKUP($B684,Invoices!$AH$2:$AI$412,2,FALSE),"")</f>
        <v/>
      </c>
      <c r="R684" s="18" t="str">
        <f>IFERROR(VLOOKUP($B684,Invoices!$AJ$2:$AK$412,2,FALSE),"")</f>
        <v/>
      </c>
      <c r="S684" s="18" t="str">
        <f>IFERROR(VLOOKUP($B684,Invoices!$AL$2:$AM$412,2,FALSE),"")</f>
        <v/>
      </c>
      <c r="T684" s="18" t="str">
        <f>IFERROR(VLOOKUP($B684,Invoices!$AN$2:$AO$412,2,FALSE),"")</f>
        <v/>
      </c>
      <c r="U684" s="18" cm="1">
        <f t="array" ref="U684">IFERROR(INDEX(F684:T684, 1, MATCH(TRUE, ISNUMBER(F684:T684), 0)), "0.0")</f>
        <v>0.99</v>
      </c>
    </row>
    <row r="685" spans="1:21" ht="13" x14ac:dyDescent="0.15">
      <c r="A685" s="14" t="s">
        <v>6717</v>
      </c>
      <c r="B685" s="6" t="s">
        <v>1792</v>
      </c>
      <c r="C685" s="6" t="s">
        <v>1793</v>
      </c>
      <c r="D685" s="6" t="s">
        <v>739</v>
      </c>
      <c r="E685" s="6" t="s">
        <v>740</v>
      </c>
      <c r="F685" s="18" t="str">
        <f>IFERROR(VLOOKUP(B685,Invoices!$L$2:$M$413,2,FALSE),"")</f>
        <v/>
      </c>
      <c r="G685" s="18" t="str">
        <f>IFERROR(VLOOKUP(B685,Invoices!$N$2:$O$412,2,FALSE),"")</f>
        <v/>
      </c>
      <c r="H685" s="18" t="str">
        <f>IFERROR(VLOOKUP($B685,Invoices!$P$2:$Q$412,2,FALSE),"")</f>
        <v/>
      </c>
      <c r="I685" s="18" t="str">
        <f>IFERROR(VLOOKUP($B685,Invoices!$R$2:$S$412,2,FALSE),"")</f>
        <v/>
      </c>
      <c r="J685" s="18" t="str">
        <f>IFERROR(VLOOKUP($B685,Invoices!$T$2:$U$412,2,FALSE),"")</f>
        <v/>
      </c>
      <c r="K685" s="18" t="str">
        <f>IFERROR(VLOOKUP($B685,Invoices!$V$2:$W$412,2,FALSE),"")</f>
        <v/>
      </c>
      <c r="L685" s="18" t="str">
        <f>IFERROR(VLOOKUP($B685,Invoices!$X$2:$Y$412,2,FALSE),"")</f>
        <v/>
      </c>
      <c r="M685" s="18" t="str">
        <f>IFERROR(VLOOKUP($B685,Invoices!$Z$2:$AA$412,2,FALSE),"")</f>
        <v/>
      </c>
      <c r="N685" s="18" t="str">
        <f>IFERROR(VLOOKUP($B685,Invoices!$AB$2:$AC$412,2,FALSE),"")</f>
        <v/>
      </c>
      <c r="O685" s="18" t="str">
        <f>IFERROR(VLOOKUP($B685,Invoices!$AD$2:$AE$412,2,FALSE),"")</f>
        <v/>
      </c>
      <c r="P685" s="18" t="str">
        <f>IFERROR(VLOOKUP($B685,Invoices!$AF$2:$AG$412,2,FALSE),"")</f>
        <v/>
      </c>
      <c r="Q685" s="18" t="str">
        <f>IFERROR(VLOOKUP($B685,Invoices!$AH$2:$AI$412,2,FALSE),"")</f>
        <v/>
      </c>
      <c r="R685" s="18" t="str">
        <f>IFERROR(VLOOKUP($B685,Invoices!$AJ$2:$AK$412,2,FALSE),"")</f>
        <v/>
      </c>
      <c r="S685" s="18" t="str">
        <f>IFERROR(VLOOKUP($B685,Invoices!$AL$2:$AM$412,2,FALSE),"")</f>
        <v/>
      </c>
      <c r="T685" s="18" t="str">
        <f>IFERROR(VLOOKUP($B685,Invoices!$AN$2:$AO$412,2,FALSE),"")</f>
        <v/>
      </c>
      <c r="U685" s="18" t="str" cm="1">
        <f t="array" ref="U685">IFERROR(INDEX(F685:T685, 1, MATCH(TRUE, ISNUMBER(F685:T685), 0)), "0.0")</f>
        <v>0.0</v>
      </c>
    </row>
    <row r="686" spans="1:21" ht="13" x14ac:dyDescent="0.15">
      <c r="A686" s="14" t="s">
        <v>6718</v>
      </c>
      <c r="B686" s="6" t="s">
        <v>1794</v>
      </c>
      <c r="C686" s="6" t="s">
        <v>1795</v>
      </c>
      <c r="D686" s="6" t="s">
        <v>626</v>
      </c>
      <c r="E686" s="6" t="s">
        <v>522</v>
      </c>
      <c r="F686" s="18" t="str">
        <f>IFERROR(VLOOKUP(B686,Invoices!$L$2:$M$413,2,FALSE),"")</f>
        <v/>
      </c>
      <c r="G686" s="18" t="str">
        <f>IFERROR(VLOOKUP(B686,Invoices!$N$2:$O$412,2,FALSE),"")</f>
        <v/>
      </c>
      <c r="H686" s="18" t="str">
        <f>IFERROR(VLOOKUP($B686,Invoices!$P$2:$Q$412,2,FALSE),"")</f>
        <v/>
      </c>
      <c r="I686" s="18" t="str">
        <f>IFERROR(VLOOKUP($B686,Invoices!$R$2:$S$412,2,FALSE),"")</f>
        <v/>
      </c>
      <c r="J686" s="18" t="str">
        <f>IFERROR(VLOOKUP($B686,Invoices!$T$2:$U$412,2,FALSE),"")</f>
        <v/>
      </c>
      <c r="K686" s="18">
        <f>IFERROR(VLOOKUP($B686,Invoices!$V$2:$W$412,2,FALSE),"")</f>
        <v>0.99</v>
      </c>
      <c r="L686" s="18" t="str">
        <f>IFERROR(VLOOKUP($B686,Invoices!$X$2:$Y$412,2,FALSE),"")</f>
        <v/>
      </c>
      <c r="M686" s="18" t="str">
        <f>IFERROR(VLOOKUP($B686,Invoices!$Z$2:$AA$412,2,FALSE),"")</f>
        <v/>
      </c>
      <c r="N686" s="18" t="str">
        <f>IFERROR(VLOOKUP($B686,Invoices!$AB$2:$AC$412,2,FALSE),"")</f>
        <v/>
      </c>
      <c r="O686" s="18" t="str">
        <f>IFERROR(VLOOKUP($B686,Invoices!$AD$2:$AE$412,2,FALSE),"")</f>
        <v/>
      </c>
      <c r="P686" s="18" t="str">
        <f>IFERROR(VLOOKUP($B686,Invoices!$AF$2:$AG$412,2,FALSE),"")</f>
        <v/>
      </c>
      <c r="Q686" s="18" t="str">
        <f>IFERROR(VLOOKUP($B686,Invoices!$AH$2:$AI$412,2,FALSE),"")</f>
        <v/>
      </c>
      <c r="R686" s="18" t="str">
        <f>IFERROR(VLOOKUP($B686,Invoices!$AJ$2:$AK$412,2,FALSE),"")</f>
        <v/>
      </c>
      <c r="S686" s="18" t="str">
        <f>IFERROR(VLOOKUP($B686,Invoices!$AL$2:$AM$412,2,FALSE),"")</f>
        <v/>
      </c>
      <c r="T686" s="18" t="str">
        <f>IFERROR(VLOOKUP($B686,Invoices!$AN$2:$AO$412,2,FALSE),"")</f>
        <v/>
      </c>
      <c r="U686" s="18" cm="1">
        <f t="array" ref="U686">IFERROR(INDEX(F686:T686, 1, MATCH(TRUE, ISNUMBER(F686:T686), 0)), "0.0")</f>
        <v>0.99</v>
      </c>
    </row>
    <row r="687" spans="1:21" ht="13" x14ac:dyDescent="0.15">
      <c r="A687" s="14" t="s">
        <v>6719</v>
      </c>
      <c r="B687" s="6" t="s">
        <v>1796</v>
      </c>
      <c r="C687" s="6" t="s">
        <v>1320</v>
      </c>
      <c r="D687" s="6" t="s">
        <v>1743</v>
      </c>
      <c r="E687" s="6" t="s">
        <v>1322</v>
      </c>
      <c r="F687" s="18" t="str">
        <f>IFERROR(VLOOKUP(B687,Invoices!$L$2:$M$413,2,FALSE),"")</f>
        <v/>
      </c>
      <c r="G687" s="18">
        <f>IFERROR(VLOOKUP(B687,Invoices!$N$2:$O$412,2,FALSE),"")</f>
        <v>0.99</v>
      </c>
      <c r="H687" s="18" t="str">
        <f>IFERROR(VLOOKUP($B687,Invoices!$P$2:$Q$412,2,FALSE),"")</f>
        <v/>
      </c>
      <c r="I687" s="18" t="str">
        <f>IFERROR(VLOOKUP($B687,Invoices!$R$2:$S$412,2,FALSE),"")</f>
        <v/>
      </c>
      <c r="J687" s="18" t="str">
        <f>IFERROR(VLOOKUP($B687,Invoices!$T$2:$U$412,2,FALSE),"")</f>
        <v/>
      </c>
      <c r="K687" s="18" t="str">
        <f>IFERROR(VLOOKUP($B687,Invoices!$V$2:$W$412,2,FALSE),"")</f>
        <v/>
      </c>
      <c r="L687" s="18" t="str">
        <f>IFERROR(VLOOKUP($B687,Invoices!$X$2:$Y$412,2,FALSE),"")</f>
        <v/>
      </c>
      <c r="M687" s="18" t="str">
        <f>IFERROR(VLOOKUP($B687,Invoices!$Z$2:$AA$412,2,FALSE),"")</f>
        <v/>
      </c>
      <c r="N687" s="18" t="str">
        <f>IFERROR(VLOOKUP($B687,Invoices!$AB$2:$AC$412,2,FALSE),"")</f>
        <v/>
      </c>
      <c r="O687" s="18" t="str">
        <f>IFERROR(VLOOKUP($B687,Invoices!$AD$2:$AE$412,2,FALSE),"")</f>
        <v/>
      </c>
      <c r="P687" s="18" t="str">
        <f>IFERROR(VLOOKUP($B687,Invoices!$AF$2:$AG$412,2,FALSE),"")</f>
        <v/>
      </c>
      <c r="Q687" s="18" t="str">
        <f>IFERROR(VLOOKUP($B687,Invoices!$AH$2:$AI$412,2,FALSE),"")</f>
        <v/>
      </c>
      <c r="R687" s="18" t="str">
        <f>IFERROR(VLOOKUP($B687,Invoices!$AJ$2:$AK$412,2,FALSE),"")</f>
        <v/>
      </c>
      <c r="S687" s="18" t="str">
        <f>IFERROR(VLOOKUP($B687,Invoices!$AL$2:$AM$412,2,FALSE),"")</f>
        <v/>
      </c>
      <c r="T687" s="18" t="str">
        <f>IFERROR(VLOOKUP($B687,Invoices!$AN$2:$AO$412,2,FALSE),"")</f>
        <v/>
      </c>
      <c r="U687" s="18" cm="1">
        <f t="array" ref="U687">IFERROR(INDEX(F687:T687, 1, MATCH(TRUE, ISNUMBER(F687:T687), 0)), "0.0")</f>
        <v>0.99</v>
      </c>
    </row>
    <row r="688" spans="1:21" ht="13" x14ac:dyDescent="0.15">
      <c r="A688" s="14" t="s">
        <v>6720</v>
      </c>
      <c r="B688" s="6" t="s">
        <v>1797</v>
      </c>
      <c r="C688" s="6" t="s">
        <v>808</v>
      </c>
      <c r="D688" s="6" t="s">
        <v>1798</v>
      </c>
      <c r="E688" s="6" t="s">
        <v>810</v>
      </c>
      <c r="F688" s="18" t="str">
        <f>IFERROR(VLOOKUP(B688,Invoices!$L$2:$M$413,2,FALSE),"")</f>
        <v/>
      </c>
      <c r="G688" s="18" t="str">
        <f>IFERROR(VLOOKUP(B688,Invoices!$N$2:$O$412,2,FALSE),"")</f>
        <v/>
      </c>
      <c r="H688" s="18" t="str">
        <f>IFERROR(VLOOKUP($B688,Invoices!$P$2:$Q$412,2,FALSE),"")</f>
        <v/>
      </c>
      <c r="I688" s="18" t="str">
        <f>IFERROR(VLOOKUP($B688,Invoices!$R$2:$S$412,2,FALSE),"")</f>
        <v/>
      </c>
      <c r="J688" s="18" t="str">
        <f>IFERROR(VLOOKUP($B688,Invoices!$T$2:$U$412,2,FALSE),"")</f>
        <v/>
      </c>
      <c r="K688" s="18" t="str">
        <f>IFERROR(VLOOKUP($B688,Invoices!$V$2:$W$412,2,FALSE),"")</f>
        <v/>
      </c>
      <c r="L688" s="18" t="str">
        <f>IFERROR(VLOOKUP($B688,Invoices!$X$2:$Y$412,2,FALSE),"")</f>
        <v/>
      </c>
      <c r="M688" s="18" t="str">
        <f>IFERROR(VLOOKUP($B688,Invoices!$Z$2:$AA$412,2,FALSE),"")</f>
        <v/>
      </c>
      <c r="N688" s="18" t="str">
        <f>IFERROR(VLOOKUP($B688,Invoices!$AB$2:$AC$412,2,FALSE),"")</f>
        <v/>
      </c>
      <c r="O688" s="18" t="str">
        <f>IFERROR(VLOOKUP($B688,Invoices!$AD$2:$AE$412,2,FALSE),"")</f>
        <v/>
      </c>
      <c r="P688" s="18" t="str">
        <f>IFERROR(VLOOKUP($B688,Invoices!$AF$2:$AG$412,2,FALSE),"")</f>
        <v/>
      </c>
      <c r="Q688" s="18" t="str">
        <f>IFERROR(VLOOKUP($B688,Invoices!$AH$2:$AI$412,2,FALSE),"")</f>
        <v/>
      </c>
      <c r="R688" s="18" t="str">
        <f>IFERROR(VLOOKUP($B688,Invoices!$AJ$2:$AK$412,2,FALSE),"")</f>
        <v/>
      </c>
      <c r="S688" s="18" t="str">
        <f>IFERROR(VLOOKUP($B688,Invoices!$AL$2:$AM$412,2,FALSE),"")</f>
        <v/>
      </c>
      <c r="T688" s="18" t="str">
        <f>IFERROR(VLOOKUP($B688,Invoices!$AN$2:$AO$412,2,FALSE),"")</f>
        <v/>
      </c>
      <c r="U688" s="18" t="str" cm="1">
        <f t="array" ref="U688">IFERROR(INDEX(F688:T688, 1, MATCH(TRUE, ISNUMBER(F688:T688), 0)), "0.0")</f>
        <v>0.0</v>
      </c>
    </row>
    <row r="689" spans="1:21" ht="13" x14ac:dyDescent="0.15">
      <c r="A689" s="14" t="s">
        <v>6721</v>
      </c>
      <c r="B689" s="6" t="s">
        <v>1799</v>
      </c>
      <c r="C689" s="6" t="s">
        <v>1210</v>
      </c>
      <c r="D689" s="6" t="s">
        <v>1506</v>
      </c>
      <c r="E689" s="6" t="s">
        <v>1210</v>
      </c>
      <c r="F689" s="18" t="str">
        <f>IFERROR(VLOOKUP(B689,Invoices!$L$2:$M$413,2,FALSE),"")</f>
        <v/>
      </c>
      <c r="G689" s="18" t="str">
        <f>IFERROR(VLOOKUP(B689,Invoices!$N$2:$O$412,2,FALSE),"")</f>
        <v/>
      </c>
      <c r="H689" s="18">
        <f>IFERROR(VLOOKUP($B689,Invoices!$P$2:$Q$412,2,FALSE),"")</f>
        <v>0.99</v>
      </c>
      <c r="I689" s="18" t="str">
        <f>IFERROR(VLOOKUP($B689,Invoices!$R$2:$S$412,2,FALSE),"")</f>
        <v/>
      </c>
      <c r="J689" s="18" t="str">
        <f>IFERROR(VLOOKUP($B689,Invoices!$T$2:$U$412,2,FALSE),"")</f>
        <v/>
      </c>
      <c r="K689" s="18" t="str">
        <f>IFERROR(VLOOKUP($B689,Invoices!$V$2:$W$412,2,FALSE),"")</f>
        <v/>
      </c>
      <c r="L689" s="18" t="str">
        <f>IFERROR(VLOOKUP($B689,Invoices!$X$2:$Y$412,2,FALSE),"")</f>
        <v/>
      </c>
      <c r="M689" s="18" t="str">
        <f>IFERROR(VLOOKUP($B689,Invoices!$Z$2:$AA$412,2,FALSE),"")</f>
        <v/>
      </c>
      <c r="N689" s="18" t="str">
        <f>IFERROR(VLOOKUP($B689,Invoices!$AB$2:$AC$412,2,FALSE),"")</f>
        <v/>
      </c>
      <c r="O689" s="18" t="str">
        <f>IFERROR(VLOOKUP($B689,Invoices!$AD$2:$AE$412,2,FALSE),"")</f>
        <v/>
      </c>
      <c r="P689" s="18" t="str">
        <f>IFERROR(VLOOKUP($B689,Invoices!$AF$2:$AG$412,2,FALSE),"")</f>
        <v/>
      </c>
      <c r="Q689" s="18" t="str">
        <f>IFERROR(VLOOKUP($B689,Invoices!$AH$2:$AI$412,2,FALSE),"")</f>
        <v/>
      </c>
      <c r="R689" s="18" t="str">
        <f>IFERROR(VLOOKUP($B689,Invoices!$AJ$2:$AK$412,2,FALSE),"")</f>
        <v/>
      </c>
      <c r="S689" s="18" t="str">
        <f>IFERROR(VLOOKUP($B689,Invoices!$AL$2:$AM$412,2,FALSE),"")</f>
        <v/>
      </c>
      <c r="T689" s="18" t="str">
        <f>IFERROR(VLOOKUP($B689,Invoices!$AN$2:$AO$412,2,FALSE),"")</f>
        <v/>
      </c>
      <c r="U689" s="18" cm="1">
        <f t="array" ref="U689">IFERROR(INDEX(F689:T689, 1, MATCH(TRUE, ISNUMBER(F689:T689), 0)), "0.0")</f>
        <v>0.99</v>
      </c>
    </row>
    <row r="690" spans="1:21" ht="13" x14ac:dyDescent="0.15">
      <c r="A690" s="14" t="s">
        <v>6722</v>
      </c>
      <c r="B690" s="6" t="s">
        <v>1800</v>
      </c>
      <c r="D690" s="6" t="s">
        <v>762</v>
      </c>
      <c r="E690" s="6" t="s">
        <v>762</v>
      </c>
      <c r="F690" s="18" t="str">
        <f>IFERROR(VLOOKUP(B690,Invoices!$L$2:$M$413,2,FALSE),"")</f>
        <v/>
      </c>
      <c r="G690" s="18" t="str">
        <f>IFERROR(VLOOKUP(B690,Invoices!$N$2:$O$412,2,FALSE),"")</f>
        <v/>
      </c>
      <c r="H690" s="18" t="str">
        <f>IFERROR(VLOOKUP($B690,Invoices!$P$2:$Q$412,2,FALSE),"")</f>
        <v/>
      </c>
      <c r="I690" s="18" t="str">
        <f>IFERROR(VLOOKUP($B690,Invoices!$R$2:$S$412,2,FALSE),"")</f>
        <v/>
      </c>
      <c r="J690" s="18" t="str">
        <f>IFERROR(VLOOKUP($B690,Invoices!$T$2:$U$412,2,FALSE),"")</f>
        <v/>
      </c>
      <c r="K690" s="18" t="str">
        <f>IFERROR(VLOOKUP($B690,Invoices!$V$2:$W$412,2,FALSE),"")</f>
        <v/>
      </c>
      <c r="L690" s="18" t="str">
        <f>IFERROR(VLOOKUP($B690,Invoices!$X$2:$Y$412,2,FALSE),"")</f>
        <v/>
      </c>
      <c r="M690" s="18" t="str">
        <f>IFERROR(VLOOKUP($B690,Invoices!$Z$2:$AA$412,2,FALSE),"")</f>
        <v/>
      </c>
      <c r="N690" s="18" t="str">
        <f>IFERROR(VLOOKUP($B690,Invoices!$AB$2:$AC$412,2,FALSE),"")</f>
        <v/>
      </c>
      <c r="O690" s="18" t="str">
        <f>IFERROR(VLOOKUP($B690,Invoices!$AD$2:$AE$412,2,FALSE),"")</f>
        <v/>
      </c>
      <c r="P690" s="18" t="str">
        <f>IFERROR(VLOOKUP($B690,Invoices!$AF$2:$AG$412,2,FALSE),"")</f>
        <v/>
      </c>
      <c r="Q690" s="18" t="str">
        <f>IFERROR(VLOOKUP($B690,Invoices!$AH$2:$AI$412,2,FALSE),"")</f>
        <v/>
      </c>
      <c r="R690" s="18" t="str">
        <f>IFERROR(VLOOKUP($B690,Invoices!$AJ$2:$AK$412,2,FALSE),"")</f>
        <v/>
      </c>
      <c r="S690" s="18" t="str">
        <f>IFERROR(VLOOKUP($B690,Invoices!$AL$2:$AM$412,2,FALSE),"")</f>
        <v/>
      </c>
      <c r="T690" s="18" t="str">
        <f>IFERROR(VLOOKUP($B690,Invoices!$AN$2:$AO$412,2,FALSE),"")</f>
        <v/>
      </c>
      <c r="U690" s="18" t="str" cm="1">
        <f t="array" ref="U690">IFERROR(INDEX(F690:T690, 1, MATCH(TRUE, ISNUMBER(F690:T690), 0)), "0.0")</f>
        <v>0.0</v>
      </c>
    </row>
    <row r="691" spans="1:21" ht="13" x14ac:dyDescent="0.15">
      <c r="A691" s="14" t="s">
        <v>6723</v>
      </c>
      <c r="B691" s="6" t="s">
        <v>1801</v>
      </c>
      <c r="D691" s="6" t="s">
        <v>768</v>
      </c>
      <c r="E691" s="6" t="s">
        <v>518</v>
      </c>
      <c r="F691" s="18" t="str">
        <f>IFERROR(VLOOKUP(B691,Invoices!$L$2:$M$413,2,FALSE),"")</f>
        <v/>
      </c>
      <c r="G691" s="18" t="str">
        <f>IFERROR(VLOOKUP(B691,Invoices!$N$2:$O$412,2,FALSE),"")</f>
        <v/>
      </c>
      <c r="H691" s="18" t="str">
        <f>IFERROR(VLOOKUP($B691,Invoices!$P$2:$Q$412,2,FALSE),"")</f>
        <v/>
      </c>
      <c r="I691" s="18" t="str">
        <f>IFERROR(VLOOKUP($B691,Invoices!$R$2:$S$412,2,FALSE),"")</f>
        <v/>
      </c>
      <c r="J691" s="18" t="str">
        <f>IFERROR(VLOOKUP($B691,Invoices!$T$2:$U$412,2,FALSE),"")</f>
        <v/>
      </c>
      <c r="K691" s="18" t="str">
        <f>IFERROR(VLOOKUP($B691,Invoices!$V$2:$W$412,2,FALSE),"")</f>
        <v/>
      </c>
      <c r="L691" s="18" t="str">
        <f>IFERROR(VLOOKUP($B691,Invoices!$X$2:$Y$412,2,FALSE),"")</f>
        <v/>
      </c>
      <c r="M691" s="18" t="str">
        <f>IFERROR(VLOOKUP($B691,Invoices!$Z$2:$AA$412,2,FALSE),"")</f>
        <v/>
      </c>
      <c r="N691" s="18" t="str">
        <f>IFERROR(VLOOKUP($B691,Invoices!$AB$2:$AC$412,2,FALSE),"")</f>
        <v/>
      </c>
      <c r="O691" s="18" t="str">
        <f>IFERROR(VLOOKUP($B691,Invoices!$AD$2:$AE$412,2,FALSE),"")</f>
        <v/>
      </c>
      <c r="P691" s="18" t="str">
        <f>IFERROR(VLOOKUP($B691,Invoices!$AF$2:$AG$412,2,FALSE),"")</f>
        <v/>
      </c>
      <c r="Q691" s="18" t="str">
        <f>IFERROR(VLOOKUP($B691,Invoices!$AH$2:$AI$412,2,FALSE),"")</f>
        <v/>
      </c>
      <c r="R691" s="18" t="str">
        <f>IFERROR(VLOOKUP($B691,Invoices!$AJ$2:$AK$412,2,FALSE),"")</f>
        <v/>
      </c>
      <c r="S691" s="18" t="str">
        <f>IFERROR(VLOOKUP($B691,Invoices!$AL$2:$AM$412,2,FALSE),"")</f>
        <v/>
      </c>
      <c r="T691" s="18" t="str">
        <f>IFERROR(VLOOKUP($B691,Invoices!$AN$2:$AO$412,2,FALSE),"")</f>
        <v/>
      </c>
      <c r="U691" s="18" t="str" cm="1">
        <f t="array" ref="U691">IFERROR(INDEX(F691:T691, 1, MATCH(TRUE, ISNUMBER(F691:T691), 0)), "0.0")</f>
        <v>0.0</v>
      </c>
    </row>
    <row r="692" spans="1:21" ht="13" x14ac:dyDescent="0.15">
      <c r="A692" s="14" t="s">
        <v>6724</v>
      </c>
      <c r="B692" s="6" t="s">
        <v>1802</v>
      </c>
      <c r="C692" s="6" t="s">
        <v>1803</v>
      </c>
      <c r="D692" s="6" t="s">
        <v>1804</v>
      </c>
      <c r="E692" s="6" t="s">
        <v>810</v>
      </c>
      <c r="F692" s="18">
        <f>IFERROR(VLOOKUP(B692,Invoices!$L$2:$M$413,2,FALSE),"")</f>
        <v>0.99</v>
      </c>
      <c r="G692" s="18" t="str">
        <f>IFERROR(VLOOKUP(B692,Invoices!$N$2:$O$412,2,FALSE),"")</f>
        <v/>
      </c>
      <c r="H692" s="18" t="str">
        <f>IFERROR(VLOOKUP($B692,Invoices!$P$2:$Q$412,2,FALSE),"")</f>
        <v/>
      </c>
      <c r="I692" s="18" t="str">
        <f>IFERROR(VLOOKUP($B692,Invoices!$R$2:$S$412,2,FALSE),"")</f>
        <v/>
      </c>
      <c r="J692" s="18" t="str">
        <f>IFERROR(VLOOKUP($B692,Invoices!$T$2:$U$412,2,FALSE),"")</f>
        <v/>
      </c>
      <c r="K692" s="18" t="str">
        <f>IFERROR(VLOOKUP($B692,Invoices!$V$2:$W$412,2,FALSE),"")</f>
        <v/>
      </c>
      <c r="L692" s="18" t="str">
        <f>IFERROR(VLOOKUP($B692,Invoices!$X$2:$Y$412,2,FALSE),"")</f>
        <v/>
      </c>
      <c r="M692" s="18" t="str">
        <f>IFERROR(VLOOKUP($B692,Invoices!$Z$2:$AA$412,2,FALSE),"")</f>
        <v/>
      </c>
      <c r="N692" s="18" t="str">
        <f>IFERROR(VLOOKUP($B692,Invoices!$AB$2:$AC$412,2,FALSE),"")</f>
        <v/>
      </c>
      <c r="O692" s="18" t="str">
        <f>IFERROR(VLOOKUP($B692,Invoices!$AD$2:$AE$412,2,FALSE),"")</f>
        <v/>
      </c>
      <c r="P692" s="18" t="str">
        <f>IFERROR(VLOOKUP($B692,Invoices!$AF$2:$AG$412,2,FALSE),"")</f>
        <v/>
      </c>
      <c r="Q692" s="18" t="str">
        <f>IFERROR(VLOOKUP($B692,Invoices!$AH$2:$AI$412,2,FALSE),"")</f>
        <v/>
      </c>
      <c r="R692" s="18" t="str">
        <f>IFERROR(VLOOKUP($B692,Invoices!$AJ$2:$AK$412,2,FALSE),"")</f>
        <v/>
      </c>
      <c r="S692" s="18" t="str">
        <f>IFERROR(VLOOKUP($B692,Invoices!$AL$2:$AM$412,2,FALSE),"")</f>
        <v/>
      </c>
      <c r="T692" s="18" t="str">
        <f>IFERROR(VLOOKUP($B692,Invoices!$AN$2:$AO$412,2,FALSE),"")</f>
        <v/>
      </c>
      <c r="U692" s="18" cm="1">
        <f t="array" ref="U692">IFERROR(INDEX(F692:T692, 1, MATCH(TRUE, ISNUMBER(F692:T692), 0)), "0.0")</f>
        <v>0.99</v>
      </c>
    </row>
    <row r="693" spans="1:21" ht="13" x14ac:dyDescent="0.15">
      <c r="A693" s="14" t="s">
        <v>6725</v>
      </c>
      <c r="B693" s="6" t="s">
        <v>996</v>
      </c>
      <c r="D693" s="6" t="s">
        <v>996</v>
      </c>
      <c r="E693" s="6" t="s">
        <v>968</v>
      </c>
      <c r="F693" s="18" t="str">
        <f>IFERROR(VLOOKUP(B693,Invoices!$L$2:$M$413,2,FALSE),"")</f>
        <v/>
      </c>
      <c r="G693" s="18" t="str">
        <f>IFERROR(VLOOKUP(B693,Invoices!$N$2:$O$412,2,FALSE),"")</f>
        <v/>
      </c>
      <c r="H693" s="18" t="str">
        <f>IFERROR(VLOOKUP($B693,Invoices!$P$2:$Q$412,2,FALSE),"")</f>
        <v/>
      </c>
      <c r="I693" s="18" t="str">
        <f>IFERROR(VLOOKUP($B693,Invoices!$R$2:$S$412,2,FALSE),"")</f>
        <v/>
      </c>
      <c r="J693" s="18">
        <f>IFERROR(VLOOKUP($B693,Invoices!$T$2:$U$412,2,FALSE),"")</f>
        <v>0.99</v>
      </c>
      <c r="K693" s="18" t="str">
        <f>IFERROR(VLOOKUP($B693,Invoices!$V$2:$W$412,2,FALSE),"")</f>
        <v/>
      </c>
      <c r="L693" s="18" t="str">
        <f>IFERROR(VLOOKUP($B693,Invoices!$X$2:$Y$412,2,FALSE),"")</f>
        <v/>
      </c>
      <c r="M693" s="18" t="str">
        <f>IFERROR(VLOOKUP($B693,Invoices!$Z$2:$AA$412,2,FALSE),"")</f>
        <v/>
      </c>
      <c r="N693" s="18" t="str">
        <f>IFERROR(VLOOKUP($B693,Invoices!$AB$2:$AC$412,2,FALSE),"")</f>
        <v/>
      </c>
      <c r="O693" s="18" t="str">
        <f>IFERROR(VLOOKUP($B693,Invoices!$AD$2:$AE$412,2,FALSE),"")</f>
        <v/>
      </c>
      <c r="P693" s="18" t="str">
        <f>IFERROR(VLOOKUP($B693,Invoices!$AF$2:$AG$412,2,FALSE),"")</f>
        <v/>
      </c>
      <c r="Q693" s="18" t="str">
        <f>IFERROR(VLOOKUP($B693,Invoices!$AH$2:$AI$412,2,FALSE),"")</f>
        <v/>
      </c>
      <c r="R693" s="18" t="str">
        <f>IFERROR(VLOOKUP($B693,Invoices!$AJ$2:$AK$412,2,FALSE),"")</f>
        <v/>
      </c>
      <c r="S693" s="18" t="str">
        <f>IFERROR(VLOOKUP($B693,Invoices!$AL$2:$AM$412,2,FALSE),"")</f>
        <v/>
      </c>
      <c r="T693" s="18" t="str">
        <f>IFERROR(VLOOKUP($B693,Invoices!$AN$2:$AO$412,2,FALSE),"")</f>
        <v/>
      </c>
      <c r="U693" s="18" cm="1">
        <f t="array" ref="U693">IFERROR(INDEX(F693:T693, 1, MATCH(TRUE, ISNUMBER(F693:T693), 0)), "0.0")</f>
        <v>0.99</v>
      </c>
    </row>
    <row r="694" spans="1:21" ht="13" x14ac:dyDescent="0.15">
      <c r="A694" s="14" t="s">
        <v>6726</v>
      </c>
      <c r="B694" s="6" t="s">
        <v>1805</v>
      </c>
      <c r="C694" s="6" t="s">
        <v>1120</v>
      </c>
      <c r="D694" s="6" t="s">
        <v>1121</v>
      </c>
      <c r="E694" s="6" t="s">
        <v>562</v>
      </c>
      <c r="F694" s="18" t="str">
        <f>IFERROR(VLOOKUP(B694,Invoices!$L$2:$M$413,2,FALSE),"")</f>
        <v/>
      </c>
      <c r="G694" s="18" t="str">
        <f>IFERROR(VLOOKUP(B694,Invoices!$N$2:$O$412,2,FALSE),"")</f>
        <v/>
      </c>
      <c r="H694" s="18" t="str">
        <f>IFERROR(VLOOKUP($B694,Invoices!$P$2:$Q$412,2,FALSE),"")</f>
        <v/>
      </c>
      <c r="I694" s="18" t="str">
        <f>IFERROR(VLOOKUP($B694,Invoices!$R$2:$S$412,2,FALSE),"")</f>
        <v/>
      </c>
      <c r="J694" s="18" t="str">
        <f>IFERROR(VLOOKUP($B694,Invoices!$T$2:$U$412,2,FALSE),"")</f>
        <v/>
      </c>
      <c r="K694" s="18" t="str">
        <f>IFERROR(VLOOKUP($B694,Invoices!$V$2:$W$412,2,FALSE),"")</f>
        <v/>
      </c>
      <c r="L694" s="18" t="str">
        <f>IFERROR(VLOOKUP($B694,Invoices!$X$2:$Y$412,2,FALSE),"")</f>
        <v/>
      </c>
      <c r="M694" s="18" t="str">
        <f>IFERROR(VLOOKUP($B694,Invoices!$Z$2:$AA$412,2,FALSE),"")</f>
        <v/>
      </c>
      <c r="N694" s="18" t="str">
        <f>IFERROR(VLOOKUP($B694,Invoices!$AB$2:$AC$412,2,FALSE),"")</f>
        <v/>
      </c>
      <c r="O694" s="18" t="str">
        <f>IFERROR(VLOOKUP($B694,Invoices!$AD$2:$AE$412,2,FALSE),"")</f>
        <v/>
      </c>
      <c r="P694" s="18" t="str">
        <f>IFERROR(VLOOKUP($B694,Invoices!$AF$2:$AG$412,2,FALSE),"")</f>
        <v/>
      </c>
      <c r="Q694" s="18" t="str">
        <f>IFERROR(VLOOKUP($B694,Invoices!$AH$2:$AI$412,2,FALSE),"")</f>
        <v/>
      </c>
      <c r="R694" s="18" t="str">
        <f>IFERROR(VLOOKUP($B694,Invoices!$AJ$2:$AK$412,2,FALSE),"")</f>
        <v/>
      </c>
      <c r="S694" s="18" t="str">
        <f>IFERROR(VLOOKUP($B694,Invoices!$AL$2:$AM$412,2,FALSE),"")</f>
        <v/>
      </c>
      <c r="T694" s="18" t="str">
        <f>IFERROR(VLOOKUP($B694,Invoices!$AN$2:$AO$412,2,FALSE),"")</f>
        <v/>
      </c>
      <c r="U694" s="18" t="str" cm="1">
        <f t="array" ref="U694">IFERROR(INDEX(F694:T694, 1, MATCH(TRUE, ISNUMBER(F694:T694), 0)), "0.0")</f>
        <v>0.0</v>
      </c>
    </row>
    <row r="695" spans="1:21" ht="13" x14ac:dyDescent="0.15">
      <c r="A695" s="14" t="s">
        <v>6727</v>
      </c>
      <c r="B695" s="6" t="s">
        <v>1806</v>
      </c>
      <c r="C695" s="6" t="s">
        <v>1807</v>
      </c>
      <c r="D695" s="6" t="s">
        <v>943</v>
      </c>
      <c r="E695" s="6" t="s">
        <v>522</v>
      </c>
      <c r="F695" s="18">
        <f>IFERROR(VLOOKUP(B695,Invoices!$L$2:$M$413,2,FALSE),"")</f>
        <v>0.99</v>
      </c>
      <c r="G695" s="18" t="str">
        <f>IFERROR(VLOOKUP(B695,Invoices!$N$2:$O$412,2,FALSE),"")</f>
        <v/>
      </c>
      <c r="H695" s="18" t="str">
        <f>IFERROR(VLOOKUP($B695,Invoices!$P$2:$Q$412,2,FALSE),"")</f>
        <v/>
      </c>
      <c r="I695" s="18" t="str">
        <f>IFERROR(VLOOKUP($B695,Invoices!$R$2:$S$412,2,FALSE),"")</f>
        <v/>
      </c>
      <c r="J695" s="18" t="str">
        <f>IFERROR(VLOOKUP($B695,Invoices!$T$2:$U$412,2,FALSE),"")</f>
        <v/>
      </c>
      <c r="K695" s="18" t="str">
        <f>IFERROR(VLOOKUP($B695,Invoices!$V$2:$W$412,2,FALSE),"")</f>
        <v/>
      </c>
      <c r="L695" s="18" t="str">
        <f>IFERROR(VLOOKUP($B695,Invoices!$X$2:$Y$412,2,FALSE),"")</f>
        <v/>
      </c>
      <c r="M695" s="18" t="str">
        <f>IFERROR(VLOOKUP($B695,Invoices!$Z$2:$AA$412,2,FALSE),"")</f>
        <v/>
      </c>
      <c r="N695" s="18" t="str">
        <f>IFERROR(VLOOKUP($B695,Invoices!$AB$2:$AC$412,2,FALSE),"")</f>
        <v/>
      </c>
      <c r="O695" s="18" t="str">
        <f>IFERROR(VLOOKUP($B695,Invoices!$AD$2:$AE$412,2,FALSE),"")</f>
        <v/>
      </c>
      <c r="P695" s="18" t="str">
        <f>IFERROR(VLOOKUP($B695,Invoices!$AF$2:$AG$412,2,FALSE),"")</f>
        <v/>
      </c>
      <c r="Q695" s="18" t="str">
        <f>IFERROR(VLOOKUP($B695,Invoices!$AH$2:$AI$412,2,FALSE),"")</f>
        <v/>
      </c>
      <c r="R695" s="18" t="str">
        <f>IFERROR(VLOOKUP($B695,Invoices!$AJ$2:$AK$412,2,FALSE),"")</f>
        <v/>
      </c>
      <c r="S695" s="18" t="str">
        <f>IFERROR(VLOOKUP($B695,Invoices!$AL$2:$AM$412,2,FALSE),"")</f>
        <v/>
      </c>
      <c r="T695" s="18" t="str">
        <f>IFERROR(VLOOKUP($B695,Invoices!$AN$2:$AO$412,2,FALSE),"")</f>
        <v/>
      </c>
      <c r="U695" s="18" cm="1">
        <f t="array" ref="U695">IFERROR(INDEX(F695:T695, 1, MATCH(TRUE, ISNUMBER(F695:T695), 0)), "0.0")</f>
        <v>0.99</v>
      </c>
    </row>
    <row r="696" spans="1:21" ht="13" x14ac:dyDescent="0.15">
      <c r="A696" s="14" t="s">
        <v>6728</v>
      </c>
      <c r="B696" s="6" t="s">
        <v>1808</v>
      </c>
      <c r="C696" s="6" t="s">
        <v>1809</v>
      </c>
      <c r="D696" s="6" t="s">
        <v>1198</v>
      </c>
      <c r="E696" s="6" t="s">
        <v>522</v>
      </c>
      <c r="F696" s="18" t="str">
        <f>IFERROR(VLOOKUP(B696,Invoices!$L$2:$M$413,2,FALSE),"")</f>
        <v/>
      </c>
      <c r="G696" s="18">
        <f>IFERROR(VLOOKUP(B696,Invoices!$N$2:$O$412,2,FALSE),"")</f>
        <v>0.99</v>
      </c>
      <c r="H696" s="18" t="str">
        <f>IFERROR(VLOOKUP($B696,Invoices!$P$2:$Q$412,2,FALSE),"")</f>
        <v/>
      </c>
      <c r="I696" s="18" t="str">
        <f>IFERROR(VLOOKUP($B696,Invoices!$R$2:$S$412,2,FALSE),"")</f>
        <v/>
      </c>
      <c r="J696" s="18" t="str">
        <f>IFERROR(VLOOKUP($B696,Invoices!$T$2:$U$412,2,FALSE),"")</f>
        <v/>
      </c>
      <c r="K696" s="18" t="str">
        <f>IFERROR(VLOOKUP($B696,Invoices!$V$2:$W$412,2,FALSE),"")</f>
        <v/>
      </c>
      <c r="L696" s="18" t="str">
        <f>IFERROR(VLOOKUP($B696,Invoices!$X$2:$Y$412,2,FALSE),"")</f>
        <v/>
      </c>
      <c r="M696" s="18" t="str">
        <f>IFERROR(VLOOKUP($B696,Invoices!$Z$2:$AA$412,2,FALSE),"")</f>
        <v/>
      </c>
      <c r="N696" s="18" t="str">
        <f>IFERROR(VLOOKUP($B696,Invoices!$AB$2:$AC$412,2,FALSE),"")</f>
        <v/>
      </c>
      <c r="O696" s="18" t="str">
        <f>IFERROR(VLOOKUP($B696,Invoices!$AD$2:$AE$412,2,FALSE),"")</f>
        <v/>
      </c>
      <c r="P696" s="18" t="str">
        <f>IFERROR(VLOOKUP($B696,Invoices!$AF$2:$AG$412,2,FALSE),"")</f>
        <v/>
      </c>
      <c r="Q696" s="18" t="str">
        <f>IFERROR(VLOOKUP($B696,Invoices!$AH$2:$AI$412,2,FALSE),"")</f>
        <v/>
      </c>
      <c r="R696" s="18" t="str">
        <f>IFERROR(VLOOKUP($B696,Invoices!$AJ$2:$AK$412,2,FALSE),"")</f>
        <v/>
      </c>
      <c r="S696" s="18" t="str">
        <f>IFERROR(VLOOKUP($B696,Invoices!$AL$2:$AM$412,2,FALSE),"")</f>
        <v/>
      </c>
      <c r="T696" s="18" t="str">
        <f>IFERROR(VLOOKUP($B696,Invoices!$AN$2:$AO$412,2,FALSE),"")</f>
        <v/>
      </c>
      <c r="U696" s="18" cm="1">
        <f t="array" ref="U696">IFERROR(INDEX(F696:T696, 1, MATCH(TRUE, ISNUMBER(F696:T696), 0)), "0.0")</f>
        <v>0.99</v>
      </c>
    </row>
    <row r="697" spans="1:21" ht="13" x14ac:dyDescent="0.15">
      <c r="A697" s="14" t="s">
        <v>6729</v>
      </c>
      <c r="B697" s="6" t="s">
        <v>1810</v>
      </c>
      <c r="C697" s="6" t="s">
        <v>724</v>
      </c>
      <c r="D697" s="6" t="s">
        <v>725</v>
      </c>
      <c r="E697" s="6" t="s">
        <v>726</v>
      </c>
      <c r="F697" s="18" t="str">
        <f>IFERROR(VLOOKUP(B697,Invoices!$L$2:$M$413,2,FALSE),"")</f>
        <v/>
      </c>
      <c r="G697" s="18" t="str">
        <f>IFERROR(VLOOKUP(B697,Invoices!$N$2:$O$412,2,FALSE),"")</f>
        <v/>
      </c>
      <c r="H697" s="18" t="str">
        <f>IFERROR(VLOOKUP($B697,Invoices!$P$2:$Q$412,2,FALSE),"")</f>
        <v/>
      </c>
      <c r="I697" s="18" t="str">
        <f>IFERROR(VLOOKUP($B697,Invoices!$R$2:$S$412,2,FALSE),"")</f>
        <v/>
      </c>
      <c r="J697" s="18" t="str">
        <f>IFERROR(VLOOKUP($B697,Invoices!$T$2:$U$412,2,FALSE),"")</f>
        <v/>
      </c>
      <c r="K697" s="18">
        <f>IFERROR(VLOOKUP($B697,Invoices!$V$2:$W$412,2,FALSE),"")</f>
        <v>0.99</v>
      </c>
      <c r="L697" s="18" t="str">
        <f>IFERROR(VLOOKUP($B697,Invoices!$X$2:$Y$412,2,FALSE),"")</f>
        <v/>
      </c>
      <c r="M697" s="18" t="str">
        <f>IFERROR(VLOOKUP($B697,Invoices!$Z$2:$AA$412,2,FALSE),"")</f>
        <v/>
      </c>
      <c r="N697" s="18" t="str">
        <f>IFERROR(VLOOKUP($B697,Invoices!$AB$2:$AC$412,2,FALSE),"")</f>
        <v/>
      </c>
      <c r="O697" s="18" t="str">
        <f>IFERROR(VLOOKUP($B697,Invoices!$AD$2:$AE$412,2,FALSE),"")</f>
        <v/>
      </c>
      <c r="P697" s="18" t="str">
        <f>IFERROR(VLOOKUP($B697,Invoices!$AF$2:$AG$412,2,FALSE),"")</f>
        <v/>
      </c>
      <c r="Q697" s="18" t="str">
        <f>IFERROR(VLOOKUP($B697,Invoices!$AH$2:$AI$412,2,FALSE),"")</f>
        <v/>
      </c>
      <c r="R697" s="18" t="str">
        <f>IFERROR(VLOOKUP($B697,Invoices!$AJ$2:$AK$412,2,FALSE),"")</f>
        <v/>
      </c>
      <c r="S697" s="18" t="str">
        <f>IFERROR(VLOOKUP($B697,Invoices!$AL$2:$AM$412,2,FALSE),"")</f>
        <v/>
      </c>
      <c r="T697" s="18" t="str">
        <f>IFERROR(VLOOKUP($B697,Invoices!$AN$2:$AO$412,2,FALSE),"")</f>
        <v/>
      </c>
      <c r="U697" s="18" cm="1">
        <f t="array" ref="U697">IFERROR(INDEX(F697:T697, 1, MATCH(TRUE, ISNUMBER(F697:T697), 0)), "0.0")</f>
        <v>0.99</v>
      </c>
    </row>
    <row r="698" spans="1:21" ht="13" x14ac:dyDescent="0.15">
      <c r="A698" s="14" t="s">
        <v>6730</v>
      </c>
      <c r="B698" s="6" t="s">
        <v>1811</v>
      </c>
      <c r="C698" s="6" t="s">
        <v>549</v>
      </c>
      <c r="D698" s="6" t="s">
        <v>550</v>
      </c>
      <c r="E698" s="6" t="s">
        <v>551</v>
      </c>
      <c r="F698" s="18" t="str">
        <f>IFERROR(VLOOKUP(B698,Invoices!$L$2:$M$413,2,FALSE),"")</f>
        <v/>
      </c>
      <c r="G698" s="18" t="str">
        <f>IFERROR(VLOOKUP(B698,Invoices!$N$2:$O$412,2,FALSE),"")</f>
        <v/>
      </c>
      <c r="H698" s="18">
        <f>IFERROR(VLOOKUP($B698,Invoices!$P$2:$Q$412,2,FALSE),"")</f>
        <v>0.99</v>
      </c>
      <c r="I698" s="18" t="str">
        <f>IFERROR(VLOOKUP($B698,Invoices!$R$2:$S$412,2,FALSE),"")</f>
        <v/>
      </c>
      <c r="J698" s="18" t="str">
        <f>IFERROR(VLOOKUP($B698,Invoices!$T$2:$U$412,2,FALSE),"")</f>
        <v/>
      </c>
      <c r="K698" s="18" t="str">
        <f>IFERROR(VLOOKUP($B698,Invoices!$V$2:$W$412,2,FALSE),"")</f>
        <v/>
      </c>
      <c r="L698" s="18" t="str">
        <f>IFERROR(VLOOKUP($B698,Invoices!$X$2:$Y$412,2,FALSE),"")</f>
        <v/>
      </c>
      <c r="M698" s="18" t="str">
        <f>IFERROR(VLOOKUP($B698,Invoices!$Z$2:$AA$412,2,FALSE),"")</f>
        <v/>
      </c>
      <c r="N698" s="18" t="str">
        <f>IFERROR(VLOOKUP($B698,Invoices!$AB$2:$AC$412,2,FALSE),"")</f>
        <v/>
      </c>
      <c r="O698" s="18" t="str">
        <f>IFERROR(VLOOKUP($B698,Invoices!$AD$2:$AE$412,2,FALSE),"")</f>
        <v/>
      </c>
      <c r="P698" s="18" t="str">
        <f>IFERROR(VLOOKUP($B698,Invoices!$AF$2:$AG$412,2,FALSE),"")</f>
        <v/>
      </c>
      <c r="Q698" s="18" t="str">
        <f>IFERROR(VLOOKUP($B698,Invoices!$AH$2:$AI$412,2,FALSE),"")</f>
        <v/>
      </c>
      <c r="R698" s="18" t="str">
        <f>IFERROR(VLOOKUP($B698,Invoices!$AJ$2:$AK$412,2,FALSE),"")</f>
        <v/>
      </c>
      <c r="S698" s="18" t="str">
        <f>IFERROR(VLOOKUP($B698,Invoices!$AL$2:$AM$412,2,FALSE),"")</f>
        <v/>
      </c>
      <c r="T698" s="18" t="str">
        <f>IFERROR(VLOOKUP($B698,Invoices!$AN$2:$AO$412,2,FALSE),"")</f>
        <v/>
      </c>
      <c r="U698" s="18" cm="1">
        <f t="array" ref="U698">IFERROR(INDEX(F698:T698, 1, MATCH(TRUE, ISNUMBER(F698:T698), 0)), "0.0")</f>
        <v>0.99</v>
      </c>
    </row>
    <row r="699" spans="1:21" ht="13" x14ac:dyDescent="0.15">
      <c r="A699" s="14" t="s">
        <v>6731</v>
      </c>
      <c r="B699" s="6" t="s">
        <v>1812</v>
      </c>
      <c r="D699" s="6" t="s">
        <v>770</v>
      </c>
      <c r="E699" s="6" t="s">
        <v>771</v>
      </c>
      <c r="F699" s="18" t="str">
        <f>IFERROR(VLOOKUP(B699,Invoices!$L$2:$M$413,2,FALSE),"")</f>
        <v/>
      </c>
      <c r="G699" s="18" t="str">
        <f>IFERROR(VLOOKUP(B699,Invoices!$N$2:$O$412,2,FALSE),"")</f>
        <v/>
      </c>
      <c r="H699" s="18" t="str">
        <f>IFERROR(VLOOKUP($B699,Invoices!$P$2:$Q$412,2,FALSE),"")</f>
        <v/>
      </c>
      <c r="I699" s="18" t="str">
        <f>IFERROR(VLOOKUP($B699,Invoices!$R$2:$S$412,2,FALSE),"")</f>
        <v/>
      </c>
      <c r="J699" s="18">
        <f>IFERROR(VLOOKUP($B699,Invoices!$T$2:$U$412,2,FALSE),"")</f>
        <v>0.99</v>
      </c>
      <c r="K699" s="18" t="str">
        <f>IFERROR(VLOOKUP($B699,Invoices!$V$2:$W$412,2,FALSE),"")</f>
        <v/>
      </c>
      <c r="L699" s="18" t="str">
        <f>IFERROR(VLOOKUP($B699,Invoices!$X$2:$Y$412,2,FALSE),"")</f>
        <v/>
      </c>
      <c r="M699" s="18" t="str">
        <f>IFERROR(VLOOKUP($B699,Invoices!$Z$2:$AA$412,2,FALSE),"")</f>
        <v/>
      </c>
      <c r="N699" s="18" t="str">
        <f>IFERROR(VLOOKUP($B699,Invoices!$AB$2:$AC$412,2,FALSE),"")</f>
        <v/>
      </c>
      <c r="O699" s="18" t="str">
        <f>IFERROR(VLOOKUP($B699,Invoices!$AD$2:$AE$412,2,FALSE),"")</f>
        <v/>
      </c>
      <c r="P699" s="18" t="str">
        <f>IFERROR(VLOOKUP($B699,Invoices!$AF$2:$AG$412,2,FALSE),"")</f>
        <v/>
      </c>
      <c r="Q699" s="18" t="str">
        <f>IFERROR(VLOOKUP($B699,Invoices!$AH$2:$AI$412,2,FALSE),"")</f>
        <v/>
      </c>
      <c r="R699" s="18" t="str">
        <f>IFERROR(VLOOKUP($B699,Invoices!$AJ$2:$AK$412,2,FALSE),"")</f>
        <v/>
      </c>
      <c r="S699" s="18" t="str">
        <f>IFERROR(VLOOKUP($B699,Invoices!$AL$2:$AM$412,2,FALSE),"")</f>
        <v/>
      </c>
      <c r="T699" s="18" t="str">
        <f>IFERROR(VLOOKUP($B699,Invoices!$AN$2:$AO$412,2,FALSE),"")</f>
        <v/>
      </c>
      <c r="U699" s="18" cm="1">
        <f t="array" ref="U699">IFERROR(INDEX(F699:T699, 1, MATCH(TRUE, ISNUMBER(F699:T699), 0)), "0.0")</f>
        <v>0.99</v>
      </c>
    </row>
    <row r="700" spans="1:21" ht="13" x14ac:dyDescent="0.15">
      <c r="A700" s="14" t="s">
        <v>6732</v>
      </c>
      <c r="B700" s="6" t="s">
        <v>855</v>
      </c>
      <c r="C700" s="6" t="s">
        <v>1813</v>
      </c>
      <c r="D700" s="6" t="s">
        <v>855</v>
      </c>
      <c r="E700" s="6" t="s">
        <v>574</v>
      </c>
      <c r="F700" s="18" t="str">
        <f>IFERROR(VLOOKUP(B700,Invoices!$L$2:$M$413,2,FALSE),"")</f>
        <v/>
      </c>
      <c r="G700" s="18" t="str">
        <f>IFERROR(VLOOKUP(B700,Invoices!$N$2:$O$412,2,FALSE),"")</f>
        <v/>
      </c>
      <c r="H700" s="18" t="str">
        <f>IFERROR(VLOOKUP($B700,Invoices!$P$2:$Q$412,2,FALSE),"")</f>
        <v/>
      </c>
      <c r="I700" s="18">
        <f>IFERROR(VLOOKUP($B700,Invoices!$R$2:$S$412,2,FALSE),"")</f>
        <v>0.99</v>
      </c>
      <c r="J700" s="18" t="str">
        <f>IFERROR(VLOOKUP($B700,Invoices!$T$2:$U$412,2,FALSE),"")</f>
        <v/>
      </c>
      <c r="K700" s="18" t="str">
        <f>IFERROR(VLOOKUP($B700,Invoices!$V$2:$W$412,2,FALSE),"")</f>
        <v/>
      </c>
      <c r="L700" s="18" t="str">
        <f>IFERROR(VLOOKUP($B700,Invoices!$X$2:$Y$412,2,FALSE),"")</f>
        <v/>
      </c>
      <c r="M700" s="18" t="str">
        <f>IFERROR(VLOOKUP($B700,Invoices!$Z$2:$AA$412,2,FALSE),"")</f>
        <v/>
      </c>
      <c r="N700" s="18" t="str">
        <f>IFERROR(VLOOKUP($B700,Invoices!$AB$2:$AC$412,2,FALSE),"")</f>
        <v/>
      </c>
      <c r="O700" s="18" t="str">
        <f>IFERROR(VLOOKUP($B700,Invoices!$AD$2:$AE$412,2,FALSE),"")</f>
        <v/>
      </c>
      <c r="P700" s="18" t="str">
        <f>IFERROR(VLOOKUP($B700,Invoices!$AF$2:$AG$412,2,FALSE),"")</f>
        <v/>
      </c>
      <c r="Q700" s="18" t="str">
        <f>IFERROR(VLOOKUP($B700,Invoices!$AH$2:$AI$412,2,FALSE),"")</f>
        <v/>
      </c>
      <c r="R700" s="18" t="str">
        <f>IFERROR(VLOOKUP($B700,Invoices!$AJ$2:$AK$412,2,FALSE),"")</f>
        <v/>
      </c>
      <c r="S700" s="18" t="str">
        <f>IFERROR(VLOOKUP($B700,Invoices!$AL$2:$AM$412,2,FALSE),"")</f>
        <v/>
      </c>
      <c r="T700" s="18" t="str">
        <f>IFERROR(VLOOKUP($B700,Invoices!$AN$2:$AO$412,2,FALSE),"")</f>
        <v/>
      </c>
      <c r="U700" s="18" cm="1">
        <f t="array" ref="U700">IFERROR(INDEX(F700:T700, 1, MATCH(TRUE, ISNUMBER(F700:T700), 0)), "0.0")</f>
        <v>0.99</v>
      </c>
    </row>
    <row r="701" spans="1:21" ht="13" x14ac:dyDescent="0.15">
      <c r="A701" s="14" t="s">
        <v>6733</v>
      </c>
      <c r="B701" s="6" t="s">
        <v>1814</v>
      </c>
      <c r="C701" s="6" t="s">
        <v>865</v>
      </c>
      <c r="D701" s="6" t="s">
        <v>866</v>
      </c>
      <c r="E701" s="6" t="s">
        <v>543</v>
      </c>
      <c r="F701" s="18" t="str">
        <f>IFERROR(VLOOKUP(B701,Invoices!$L$2:$M$413,2,FALSE),"")</f>
        <v/>
      </c>
      <c r="G701" s="18" t="str">
        <f>IFERROR(VLOOKUP(B701,Invoices!$N$2:$O$412,2,FALSE),"")</f>
        <v/>
      </c>
      <c r="H701" s="18" t="str">
        <f>IFERROR(VLOOKUP($B701,Invoices!$P$2:$Q$412,2,FALSE),"")</f>
        <v/>
      </c>
      <c r="I701" s="18" t="str">
        <f>IFERROR(VLOOKUP($B701,Invoices!$R$2:$S$412,2,FALSE),"")</f>
        <v/>
      </c>
      <c r="J701" s="18" t="str">
        <f>IFERROR(VLOOKUP($B701,Invoices!$T$2:$U$412,2,FALSE),"")</f>
        <v/>
      </c>
      <c r="K701" s="18" t="str">
        <f>IFERROR(VLOOKUP($B701,Invoices!$V$2:$W$412,2,FALSE),"")</f>
        <v/>
      </c>
      <c r="L701" s="18" t="str">
        <f>IFERROR(VLOOKUP($B701,Invoices!$X$2:$Y$412,2,FALSE),"")</f>
        <v/>
      </c>
      <c r="M701" s="18" t="str">
        <f>IFERROR(VLOOKUP($B701,Invoices!$Z$2:$AA$412,2,FALSE),"")</f>
        <v/>
      </c>
      <c r="N701" s="18" t="str">
        <f>IFERROR(VLOOKUP($B701,Invoices!$AB$2:$AC$412,2,FALSE),"")</f>
        <v/>
      </c>
      <c r="O701" s="18" t="str">
        <f>IFERROR(VLOOKUP($B701,Invoices!$AD$2:$AE$412,2,FALSE),"")</f>
        <v/>
      </c>
      <c r="P701" s="18" t="str">
        <f>IFERROR(VLOOKUP($B701,Invoices!$AF$2:$AG$412,2,FALSE),"")</f>
        <v/>
      </c>
      <c r="Q701" s="18" t="str">
        <f>IFERROR(VLOOKUP($B701,Invoices!$AH$2:$AI$412,2,FALSE),"")</f>
        <v/>
      </c>
      <c r="R701" s="18" t="str">
        <f>IFERROR(VLOOKUP($B701,Invoices!$AJ$2:$AK$412,2,FALSE),"")</f>
        <v/>
      </c>
      <c r="S701" s="18" t="str">
        <f>IFERROR(VLOOKUP($B701,Invoices!$AL$2:$AM$412,2,FALSE),"")</f>
        <v/>
      </c>
      <c r="T701" s="18" t="str">
        <f>IFERROR(VLOOKUP($B701,Invoices!$AN$2:$AO$412,2,FALSE),"")</f>
        <v/>
      </c>
      <c r="U701" s="18" t="str" cm="1">
        <f t="array" ref="U701">IFERROR(INDEX(F701:T701, 1, MATCH(TRUE, ISNUMBER(F701:T701), 0)), "0.0")</f>
        <v>0.0</v>
      </c>
    </row>
    <row r="702" spans="1:21" ht="13" x14ac:dyDescent="0.15">
      <c r="A702" s="14" t="s">
        <v>6734</v>
      </c>
      <c r="B702" s="6" t="s">
        <v>1815</v>
      </c>
      <c r="D702" s="6" t="s">
        <v>1028</v>
      </c>
      <c r="E702" s="6" t="s">
        <v>690</v>
      </c>
      <c r="F702" s="18" t="str">
        <f>IFERROR(VLOOKUP(B702,Invoices!$L$2:$M$413,2,FALSE),"")</f>
        <v/>
      </c>
      <c r="G702" s="18" t="str">
        <f>IFERROR(VLOOKUP(B702,Invoices!$N$2:$O$412,2,FALSE),"")</f>
        <v/>
      </c>
      <c r="H702" s="18" t="str">
        <f>IFERROR(VLOOKUP($B702,Invoices!$P$2:$Q$412,2,FALSE),"")</f>
        <v/>
      </c>
      <c r="I702" s="18" t="str">
        <f>IFERROR(VLOOKUP($B702,Invoices!$R$2:$S$412,2,FALSE),"")</f>
        <v/>
      </c>
      <c r="J702" s="18" t="str">
        <f>IFERROR(VLOOKUP($B702,Invoices!$T$2:$U$412,2,FALSE),"")</f>
        <v/>
      </c>
      <c r="K702" s="18" t="str">
        <f>IFERROR(VLOOKUP($B702,Invoices!$V$2:$W$412,2,FALSE),"")</f>
        <v/>
      </c>
      <c r="L702" s="18" t="str">
        <f>IFERROR(VLOOKUP($B702,Invoices!$X$2:$Y$412,2,FALSE),"")</f>
        <v/>
      </c>
      <c r="M702" s="18" t="str">
        <f>IFERROR(VLOOKUP($B702,Invoices!$Z$2:$AA$412,2,FALSE),"")</f>
        <v/>
      </c>
      <c r="N702" s="18" t="str">
        <f>IFERROR(VLOOKUP($B702,Invoices!$AB$2:$AC$412,2,FALSE),"")</f>
        <v/>
      </c>
      <c r="O702" s="18" t="str">
        <f>IFERROR(VLOOKUP($B702,Invoices!$AD$2:$AE$412,2,FALSE),"")</f>
        <v/>
      </c>
      <c r="P702" s="18" t="str">
        <f>IFERROR(VLOOKUP($B702,Invoices!$AF$2:$AG$412,2,FALSE),"")</f>
        <v/>
      </c>
      <c r="Q702" s="18" t="str">
        <f>IFERROR(VLOOKUP($B702,Invoices!$AH$2:$AI$412,2,FALSE),"")</f>
        <v/>
      </c>
      <c r="R702" s="18" t="str">
        <f>IFERROR(VLOOKUP($B702,Invoices!$AJ$2:$AK$412,2,FALSE),"")</f>
        <v/>
      </c>
      <c r="S702" s="18" t="str">
        <f>IFERROR(VLOOKUP($B702,Invoices!$AL$2:$AM$412,2,FALSE),"")</f>
        <v/>
      </c>
      <c r="T702" s="18" t="str">
        <f>IFERROR(VLOOKUP($B702,Invoices!$AN$2:$AO$412,2,FALSE),"")</f>
        <v/>
      </c>
      <c r="U702" s="18" t="str" cm="1">
        <f t="array" ref="U702">IFERROR(INDEX(F702:T702, 1, MATCH(TRUE, ISNUMBER(F702:T702), 0)), "0.0")</f>
        <v>0.0</v>
      </c>
    </row>
    <row r="703" spans="1:21" ht="13" x14ac:dyDescent="0.15">
      <c r="A703" s="14" t="s">
        <v>6735</v>
      </c>
      <c r="B703" s="6" t="s">
        <v>1816</v>
      </c>
      <c r="C703" s="6" t="s">
        <v>1817</v>
      </c>
      <c r="D703" s="6" t="s">
        <v>752</v>
      </c>
      <c r="E703" s="6" t="s">
        <v>562</v>
      </c>
      <c r="F703" s="18" t="str">
        <f>IFERROR(VLOOKUP(B703,Invoices!$L$2:$M$413,2,FALSE),"")</f>
        <v/>
      </c>
      <c r="G703" s="18" t="str">
        <f>IFERROR(VLOOKUP(B703,Invoices!$N$2:$O$412,2,FALSE),"")</f>
        <v/>
      </c>
      <c r="H703" s="18" t="str">
        <f>IFERROR(VLOOKUP($B703,Invoices!$P$2:$Q$412,2,FALSE),"")</f>
        <v/>
      </c>
      <c r="I703" s="18" t="str">
        <f>IFERROR(VLOOKUP($B703,Invoices!$R$2:$S$412,2,FALSE),"")</f>
        <v/>
      </c>
      <c r="J703" s="18" t="str">
        <f>IFERROR(VLOOKUP($B703,Invoices!$T$2:$U$412,2,FALSE),"")</f>
        <v/>
      </c>
      <c r="K703" s="18" t="str">
        <f>IFERROR(VLOOKUP($B703,Invoices!$V$2:$W$412,2,FALSE),"")</f>
        <v/>
      </c>
      <c r="L703" s="18" t="str">
        <f>IFERROR(VLOOKUP($B703,Invoices!$X$2:$Y$412,2,FALSE),"")</f>
        <v/>
      </c>
      <c r="M703" s="18" t="str">
        <f>IFERROR(VLOOKUP($B703,Invoices!$Z$2:$AA$412,2,FALSE),"")</f>
        <v/>
      </c>
      <c r="N703" s="18" t="str">
        <f>IFERROR(VLOOKUP($B703,Invoices!$AB$2:$AC$412,2,FALSE),"")</f>
        <v/>
      </c>
      <c r="O703" s="18" t="str">
        <f>IFERROR(VLOOKUP($B703,Invoices!$AD$2:$AE$412,2,FALSE),"")</f>
        <v/>
      </c>
      <c r="P703" s="18" t="str">
        <f>IFERROR(VLOOKUP($B703,Invoices!$AF$2:$AG$412,2,FALSE),"")</f>
        <v/>
      </c>
      <c r="Q703" s="18" t="str">
        <f>IFERROR(VLOOKUP($B703,Invoices!$AH$2:$AI$412,2,FALSE),"")</f>
        <v/>
      </c>
      <c r="R703" s="18" t="str">
        <f>IFERROR(VLOOKUP($B703,Invoices!$AJ$2:$AK$412,2,FALSE),"")</f>
        <v/>
      </c>
      <c r="S703" s="18">
        <f>IFERROR(VLOOKUP($B703,Invoices!$AL$2:$AM$412,2,FALSE),"")</f>
        <v>0.99</v>
      </c>
      <c r="T703" s="18" t="str">
        <f>IFERROR(VLOOKUP($B703,Invoices!$AN$2:$AO$412,2,FALSE),"")</f>
        <v/>
      </c>
      <c r="U703" s="18" cm="1">
        <f t="array" ref="U703">IFERROR(INDEX(F703:T703, 1, MATCH(TRUE, ISNUMBER(F703:T703), 0)), "0.0")</f>
        <v>0.99</v>
      </c>
    </row>
    <row r="704" spans="1:21" ht="13" x14ac:dyDescent="0.15">
      <c r="A704" s="14" t="s">
        <v>6736</v>
      </c>
      <c r="B704" s="6" t="s">
        <v>1818</v>
      </c>
      <c r="C704" s="6" t="s">
        <v>1819</v>
      </c>
      <c r="D704" s="6" t="s">
        <v>1804</v>
      </c>
      <c r="E704" s="6" t="s">
        <v>810</v>
      </c>
      <c r="F704" s="18">
        <f>IFERROR(VLOOKUP(B704,Invoices!$L$2:$M$413,2,FALSE),"")</f>
        <v>0.99</v>
      </c>
      <c r="G704" s="18" t="str">
        <f>IFERROR(VLOOKUP(B704,Invoices!$N$2:$O$412,2,FALSE),"")</f>
        <v/>
      </c>
      <c r="H704" s="18" t="str">
        <f>IFERROR(VLOOKUP($B704,Invoices!$P$2:$Q$412,2,FALSE),"")</f>
        <v/>
      </c>
      <c r="I704" s="18" t="str">
        <f>IFERROR(VLOOKUP($B704,Invoices!$R$2:$S$412,2,FALSE),"")</f>
        <v/>
      </c>
      <c r="J704" s="18" t="str">
        <f>IFERROR(VLOOKUP($B704,Invoices!$T$2:$U$412,2,FALSE),"")</f>
        <v/>
      </c>
      <c r="K704" s="18" t="str">
        <f>IFERROR(VLOOKUP($B704,Invoices!$V$2:$W$412,2,FALSE),"")</f>
        <v/>
      </c>
      <c r="L704" s="18" t="str">
        <f>IFERROR(VLOOKUP($B704,Invoices!$X$2:$Y$412,2,FALSE),"")</f>
        <v/>
      </c>
      <c r="M704" s="18" t="str">
        <f>IFERROR(VLOOKUP($B704,Invoices!$Z$2:$AA$412,2,FALSE),"")</f>
        <v/>
      </c>
      <c r="N704" s="18" t="str">
        <f>IFERROR(VLOOKUP($B704,Invoices!$AB$2:$AC$412,2,FALSE),"")</f>
        <v/>
      </c>
      <c r="O704" s="18" t="str">
        <f>IFERROR(VLOOKUP($B704,Invoices!$AD$2:$AE$412,2,FALSE),"")</f>
        <v/>
      </c>
      <c r="P704" s="18" t="str">
        <f>IFERROR(VLOOKUP($B704,Invoices!$AF$2:$AG$412,2,FALSE),"")</f>
        <v/>
      </c>
      <c r="Q704" s="18" t="str">
        <f>IFERROR(VLOOKUP($B704,Invoices!$AH$2:$AI$412,2,FALSE),"")</f>
        <v/>
      </c>
      <c r="R704" s="18">
        <f>IFERROR(VLOOKUP($B704,Invoices!$AJ$2:$AK$412,2,FALSE),"")</f>
        <v>0.99</v>
      </c>
      <c r="S704" s="18" t="str">
        <f>IFERROR(VLOOKUP($B704,Invoices!$AL$2:$AM$412,2,FALSE),"")</f>
        <v/>
      </c>
      <c r="T704" s="18" t="str">
        <f>IFERROR(VLOOKUP($B704,Invoices!$AN$2:$AO$412,2,FALSE),"")</f>
        <v/>
      </c>
      <c r="U704" s="18" cm="1">
        <f t="array" ref="U704">IFERROR(INDEX(F704:T704, 1, MATCH(TRUE, ISNUMBER(F704:T704), 0)), "0.0")</f>
        <v>0.99</v>
      </c>
    </row>
    <row r="705" spans="1:21" ht="13" x14ac:dyDescent="0.15">
      <c r="A705" s="14" t="s">
        <v>6737</v>
      </c>
      <c r="B705" s="6" t="s">
        <v>1820</v>
      </c>
      <c r="C705" s="6" t="s">
        <v>1821</v>
      </c>
      <c r="D705" s="6" t="s">
        <v>542</v>
      </c>
      <c r="E705" s="6" t="s">
        <v>543</v>
      </c>
      <c r="F705" s="18">
        <f>IFERROR(VLOOKUP(B705,Invoices!$L$2:$M$413,2,FALSE),"")</f>
        <v>0.99</v>
      </c>
      <c r="G705" s="18" t="str">
        <f>IFERROR(VLOOKUP(B705,Invoices!$N$2:$O$412,2,FALSE),"")</f>
        <v/>
      </c>
      <c r="H705" s="18" t="str">
        <f>IFERROR(VLOOKUP($B705,Invoices!$P$2:$Q$412,2,FALSE),"")</f>
        <v/>
      </c>
      <c r="I705" s="18" t="str">
        <f>IFERROR(VLOOKUP($B705,Invoices!$R$2:$S$412,2,FALSE),"")</f>
        <v/>
      </c>
      <c r="J705" s="18" t="str">
        <f>IFERROR(VLOOKUP($B705,Invoices!$T$2:$U$412,2,FALSE),"")</f>
        <v/>
      </c>
      <c r="K705" s="18" t="str">
        <f>IFERROR(VLOOKUP($B705,Invoices!$V$2:$W$412,2,FALSE),"")</f>
        <v/>
      </c>
      <c r="L705" s="18" t="str">
        <f>IFERROR(VLOOKUP($B705,Invoices!$X$2:$Y$412,2,FALSE),"")</f>
        <v/>
      </c>
      <c r="M705" s="18" t="str">
        <f>IFERROR(VLOOKUP($B705,Invoices!$Z$2:$AA$412,2,FALSE),"")</f>
        <v/>
      </c>
      <c r="N705" s="18" t="str">
        <f>IFERROR(VLOOKUP($B705,Invoices!$AB$2:$AC$412,2,FALSE),"")</f>
        <v/>
      </c>
      <c r="O705" s="18" t="str">
        <f>IFERROR(VLOOKUP($B705,Invoices!$AD$2:$AE$412,2,FALSE),"")</f>
        <v/>
      </c>
      <c r="P705" s="18" t="str">
        <f>IFERROR(VLOOKUP($B705,Invoices!$AF$2:$AG$412,2,FALSE),"")</f>
        <v/>
      </c>
      <c r="Q705" s="18" t="str">
        <f>IFERROR(VLOOKUP($B705,Invoices!$AH$2:$AI$412,2,FALSE),"")</f>
        <v/>
      </c>
      <c r="R705" s="18" t="str">
        <f>IFERROR(VLOOKUP($B705,Invoices!$AJ$2:$AK$412,2,FALSE),"")</f>
        <v/>
      </c>
      <c r="S705" s="18" t="str">
        <f>IFERROR(VLOOKUP($B705,Invoices!$AL$2:$AM$412,2,FALSE),"")</f>
        <v/>
      </c>
      <c r="T705" s="18" t="str">
        <f>IFERROR(VLOOKUP($B705,Invoices!$AN$2:$AO$412,2,FALSE),"")</f>
        <v/>
      </c>
      <c r="U705" s="18" cm="1">
        <f t="array" ref="U705">IFERROR(INDEX(F705:T705, 1, MATCH(TRUE, ISNUMBER(F705:T705), 0)), "0.0")</f>
        <v>0.99</v>
      </c>
    </row>
    <row r="706" spans="1:21" ht="13" x14ac:dyDescent="0.15">
      <c r="A706" s="14" t="s">
        <v>6738</v>
      </c>
      <c r="B706" s="6" t="s">
        <v>1822</v>
      </c>
      <c r="C706" s="6" t="s">
        <v>568</v>
      </c>
      <c r="D706" s="6" t="s">
        <v>569</v>
      </c>
      <c r="E706" s="6" t="s">
        <v>570</v>
      </c>
      <c r="F706" s="18" t="str">
        <f>IFERROR(VLOOKUP(B706,Invoices!$L$2:$M$413,2,FALSE),"")</f>
        <v/>
      </c>
      <c r="G706" s="18">
        <f>IFERROR(VLOOKUP(B706,Invoices!$N$2:$O$412,2,FALSE),"")</f>
        <v>0.99</v>
      </c>
      <c r="H706" s="18" t="str">
        <f>IFERROR(VLOOKUP($B706,Invoices!$P$2:$Q$412,2,FALSE),"")</f>
        <v/>
      </c>
      <c r="I706" s="18" t="str">
        <f>IFERROR(VLOOKUP($B706,Invoices!$R$2:$S$412,2,FALSE),"")</f>
        <v/>
      </c>
      <c r="J706" s="18" t="str">
        <f>IFERROR(VLOOKUP($B706,Invoices!$T$2:$U$412,2,FALSE),"")</f>
        <v/>
      </c>
      <c r="K706" s="18" t="str">
        <f>IFERROR(VLOOKUP($B706,Invoices!$V$2:$W$412,2,FALSE),"")</f>
        <v/>
      </c>
      <c r="L706" s="18" t="str">
        <f>IFERROR(VLOOKUP($B706,Invoices!$X$2:$Y$412,2,FALSE),"")</f>
        <v/>
      </c>
      <c r="M706" s="18" t="str">
        <f>IFERROR(VLOOKUP($B706,Invoices!$Z$2:$AA$412,2,FALSE),"")</f>
        <v/>
      </c>
      <c r="N706" s="18" t="str">
        <f>IFERROR(VLOOKUP($B706,Invoices!$AB$2:$AC$412,2,FALSE),"")</f>
        <v/>
      </c>
      <c r="O706" s="18" t="str">
        <f>IFERROR(VLOOKUP($B706,Invoices!$AD$2:$AE$412,2,FALSE),"")</f>
        <v/>
      </c>
      <c r="P706" s="18" t="str">
        <f>IFERROR(VLOOKUP($B706,Invoices!$AF$2:$AG$412,2,FALSE),"")</f>
        <v/>
      </c>
      <c r="Q706" s="18" t="str">
        <f>IFERROR(VLOOKUP($B706,Invoices!$AH$2:$AI$412,2,FALSE),"")</f>
        <v/>
      </c>
      <c r="R706" s="18" t="str">
        <f>IFERROR(VLOOKUP($B706,Invoices!$AJ$2:$AK$412,2,FALSE),"")</f>
        <v/>
      </c>
      <c r="S706" s="18" t="str">
        <f>IFERROR(VLOOKUP($B706,Invoices!$AL$2:$AM$412,2,FALSE),"")</f>
        <v/>
      </c>
      <c r="T706" s="18" t="str">
        <f>IFERROR(VLOOKUP($B706,Invoices!$AN$2:$AO$412,2,FALSE),"")</f>
        <v/>
      </c>
      <c r="U706" s="18" cm="1">
        <f t="array" ref="U706">IFERROR(INDEX(F706:T706, 1, MATCH(TRUE, ISNUMBER(F706:T706), 0)), "0.0")</f>
        <v>0.99</v>
      </c>
    </row>
    <row r="707" spans="1:21" ht="13" x14ac:dyDescent="0.15">
      <c r="A707" s="14" t="s">
        <v>6739</v>
      </c>
      <c r="B707" s="6" t="s">
        <v>1823</v>
      </c>
      <c r="C707" s="6" t="s">
        <v>1824</v>
      </c>
      <c r="D707" s="6" t="s">
        <v>1195</v>
      </c>
      <c r="E707" s="6" t="s">
        <v>863</v>
      </c>
      <c r="F707" s="18" t="str">
        <f>IFERROR(VLOOKUP(B707,Invoices!$L$2:$M$413,2,FALSE),"")</f>
        <v/>
      </c>
      <c r="G707" s="18" t="str">
        <f>IFERROR(VLOOKUP(B707,Invoices!$N$2:$O$412,2,FALSE),"")</f>
        <v/>
      </c>
      <c r="H707" s="18" t="str">
        <f>IFERROR(VLOOKUP($B707,Invoices!$P$2:$Q$412,2,FALSE),"")</f>
        <v/>
      </c>
      <c r="I707" s="18" t="str">
        <f>IFERROR(VLOOKUP($B707,Invoices!$R$2:$S$412,2,FALSE),"")</f>
        <v/>
      </c>
      <c r="J707" s="18" t="str">
        <f>IFERROR(VLOOKUP($B707,Invoices!$T$2:$U$412,2,FALSE),"")</f>
        <v/>
      </c>
      <c r="K707" s="18" t="str">
        <f>IFERROR(VLOOKUP($B707,Invoices!$V$2:$W$412,2,FALSE),"")</f>
        <v/>
      </c>
      <c r="L707" s="18" t="str">
        <f>IFERROR(VLOOKUP($B707,Invoices!$X$2:$Y$412,2,FALSE),"")</f>
        <v/>
      </c>
      <c r="M707" s="18" t="str">
        <f>IFERROR(VLOOKUP($B707,Invoices!$Z$2:$AA$412,2,FALSE),"")</f>
        <v/>
      </c>
      <c r="N707" s="18" t="str">
        <f>IFERROR(VLOOKUP($B707,Invoices!$AB$2:$AC$412,2,FALSE),"")</f>
        <v/>
      </c>
      <c r="O707" s="18" t="str">
        <f>IFERROR(VLOOKUP($B707,Invoices!$AD$2:$AE$412,2,FALSE),"")</f>
        <v/>
      </c>
      <c r="P707" s="18" t="str">
        <f>IFERROR(VLOOKUP($B707,Invoices!$AF$2:$AG$412,2,FALSE),"")</f>
        <v/>
      </c>
      <c r="Q707" s="18" t="str">
        <f>IFERROR(VLOOKUP($B707,Invoices!$AH$2:$AI$412,2,FALSE),"")</f>
        <v/>
      </c>
      <c r="R707" s="18" t="str">
        <f>IFERROR(VLOOKUP($B707,Invoices!$AJ$2:$AK$412,2,FALSE),"")</f>
        <v/>
      </c>
      <c r="S707" s="18" t="str">
        <f>IFERROR(VLOOKUP($B707,Invoices!$AL$2:$AM$412,2,FALSE),"")</f>
        <v/>
      </c>
      <c r="T707" s="18" t="str">
        <f>IFERROR(VLOOKUP($B707,Invoices!$AN$2:$AO$412,2,FALSE),"")</f>
        <v/>
      </c>
      <c r="U707" s="18" t="str" cm="1">
        <f t="array" ref="U707">IFERROR(INDEX(F707:T707, 1, MATCH(TRUE, ISNUMBER(F707:T707), 0)), "0.0")</f>
        <v>0.0</v>
      </c>
    </row>
    <row r="708" spans="1:21" ht="13" x14ac:dyDescent="0.15">
      <c r="A708" s="14" t="s">
        <v>6740</v>
      </c>
      <c r="B708" s="6" t="s">
        <v>1825</v>
      </c>
      <c r="C708" s="6" t="s">
        <v>1826</v>
      </c>
      <c r="D708" s="6" t="s">
        <v>918</v>
      </c>
      <c r="E708" s="6" t="s">
        <v>919</v>
      </c>
      <c r="F708" s="18" t="str">
        <f>IFERROR(VLOOKUP(B708,Invoices!$L$2:$M$413,2,FALSE),"")</f>
        <v/>
      </c>
      <c r="G708" s="18" t="str">
        <f>IFERROR(VLOOKUP(B708,Invoices!$N$2:$O$412,2,FALSE),"")</f>
        <v/>
      </c>
      <c r="H708" s="18" t="str">
        <f>IFERROR(VLOOKUP($B708,Invoices!$P$2:$Q$412,2,FALSE),"")</f>
        <v/>
      </c>
      <c r="I708" s="18">
        <f>IFERROR(VLOOKUP($B708,Invoices!$R$2:$S$412,2,FALSE),"")</f>
        <v>0.99</v>
      </c>
      <c r="J708" s="18" t="str">
        <f>IFERROR(VLOOKUP($B708,Invoices!$T$2:$U$412,2,FALSE),"")</f>
        <v/>
      </c>
      <c r="K708" s="18" t="str">
        <f>IFERROR(VLOOKUP($B708,Invoices!$V$2:$W$412,2,FALSE),"")</f>
        <v/>
      </c>
      <c r="L708" s="18" t="str">
        <f>IFERROR(VLOOKUP($B708,Invoices!$X$2:$Y$412,2,FALSE),"")</f>
        <v/>
      </c>
      <c r="M708" s="18" t="str">
        <f>IFERROR(VLOOKUP($B708,Invoices!$Z$2:$AA$412,2,FALSE),"")</f>
        <v/>
      </c>
      <c r="N708" s="18" t="str">
        <f>IFERROR(VLOOKUP($B708,Invoices!$AB$2:$AC$412,2,FALSE),"")</f>
        <v/>
      </c>
      <c r="O708" s="18" t="str">
        <f>IFERROR(VLOOKUP($B708,Invoices!$AD$2:$AE$412,2,FALSE),"")</f>
        <v/>
      </c>
      <c r="P708" s="18" t="str">
        <f>IFERROR(VLOOKUP($B708,Invoices!$AF$2:$AG$412,2,FALSE),"")</f>
        <v/>
      </c>
      <c r="Q708" s="18" t="str">
        <f>IFERROR(VLOOKUP($B708,Invoices!$AH$2:$AI$412,2,FALSE),"")</f>
        <v/>
      </c>
      <c r="R708" s="18" t="str">
        <f>IFERROR(VLOOKUP($B708,Invoices!$AJ$2:$AK$412,2,FALSE),"")</f>
        <v/>
      </c>
      <c r="S708" s="18" t="str">
        <f>IFERROR(VLOOKUP($B708,Invoices!$AL$2:$AM$412,2,FALSE),"")</f>
        <v/>
      </c>
      <c r="T708" s="18" t="str">
        <f>IFERROR(VLOOKUP($B708,Invoices!$AN$2:$AO$412,2,FALSE),"")</f>
        <v/>
      </c>
      <c r="U708" s="18" cm="1">
        <f t="array" ref="U708">IFERROR(INDEX(F708:T708, 1, MATCH(TRUE, ISNUMBER(F708:T708), 0)), "0.0")</f>
        <v>0.99</v>
      </c>
    </row>
    <row r="709" spans="1:21" ht="13" x14ac:dyDescent="0.15">
      <c r="A709" s="14" t="s">
        <v>6741</v>
      </c>
      <c r="B709" s="6" t="s">
        <v>1827</v>
      </c>
      <c r="C709" s="6" t="s">
        <v>1316</v>
      </c>
      <c r="D709" s="6" t="s">
        <v>1317</v>
      </c>
      <c r="E709" s="6" t="s">
        <v>1318</v>
      </c>
      <c r="F709" s="18" t="str">
        <f>IFERROR(VLOOKUP(B709,Invoices!$L$2:$M$413,2,FALSE),"")</f>
        <v/>
      </c>
      <c r="G709" s="18" t="str">
        <f>IFERROR(VLOOKUP(B709,Invoices!$N$2:$O$412,2,FALSE),"")</f>
        <v/>
      </c>
      <c r="H709" s="18">
        <f>IFERROR(VLOOKUP($B709,Invoices!$P$2:$Q$412,2,FALSE),"")</f>
        <v>0.99</v>
      </c>
      <c r="I709" s="18" t="str">
        <f>IFERROR(VLOOKUP($B709,Invoices!$R$2:$S$412,2,FALSE),"")</f>
        <v/>
      </c>
      <c r="J709" s="18" t="str">
        <f>IFERROR(VLOOKUP($B709,Invoices!$T$2:$U$412,2,FALSE),"")</f>
        <v/>
      </c>
      <c r="K709" s="18" t="str">
        <f>IFERROR(VLOOKUP($B709,Invoices!$V$2:$W$412,2,FALSE),"")</f>
        <v/>
      </c>
      <c r="L709" s="18" t="str">
        <f>IFERROR(VLOOKUP($B709,Invoices!$X$2:$Y$412,2,FALSE),"")</f>
        <v/>
      </c>
      <c r="M709" s="18" t="str">
        <f>IFERROR(VLOOKUP($B709,Invoices!$Z$2:$AA$412,2,FALSE),"")</f>
        <v/>
      </c>
      <c r="N709" s="18" t="str">
        <f>IFERROR(VLOOKUP($B709,Invoices!$AB$2:$AC$412,2,FALSE),"")</f>
        <v/>
      </c>
      <c r="O709" s="18" t="str">
        <f>IFERROR(VLOOKUP($B709,Invoices!$AD$2:$AE$412,2,FALSE),"")</f>
        <v/>
      </c>
      <c r="P709" s="18" t="str">
        <f>IFERROR(VLOOKUP($B709,Invoices!$AF$2:$AG$412,2,FALSE),"")</f>
        <v/>
      </c>
      <c r="Q709" s="18" t="str">
        <f>IFERROR(VLOOKUP($B709,Invoices!$AH$2:$AI$412,2,FALSE),"")</f>
        <v/>
      </c>
      <c r="R709" s="18" t="str">
        <f>IFERROR(VLOOKUP($B709,Invoices!$AJ$2:$AK$412,2,FALSE),"")</f>
        <v/>
      </c>
      <c r="S709" s="18" t="str">
        <f>IFERROR(VLOOKUP($B709,Invoices!$AL$2:$AM$412,2,FALSE),"")</f>
        <v/>
      </c>
      <c r="T709" s="18" t="str">
        <f>IFERROR(VLOOKUP($B709,Invoices!$AN$2:$AO$412,2,FALSE),"")</f>
        <v/>
      </c>
      <c r="U709" s="18" cm="1">
        <f t="array" ref="U709">IFERROR(INDEX(F709:T709, 1, MATCH(TRUE, ISNUMBER(F709:T709), 0)), "0.0")</f>
        <v>0.99</v>
      </c>
    </row>
    <row r="710" spans="1:21" ht="13" x14ac:dyDescent="0.15">
      <c r="A710" s="14" t="s">
        <v>6742</v>
      </c>
      <c r="B710" s="6" t="s">
        <v>1828</v>
      </c>
      <c r="C710" s="6" t="s">
        <v>1829</v>
      </c>
      <c r="D710" s="6" t="s">
        <v>1633</v>
      </c>
      <c r="E710" s="6" t="s">
        <v>1634</v>
      </c>
      <c r="F710" s="18" t="str">
        <f>IFERROR(VLOOKUP(B710,Invoices!$L$2:$M$413,2,FALSE),"")</f>
        <v/>
      </c>
      <c r="G710" s="18" t="str">
        <f>IFERROR(VLOOKUP(B710,Invoices!$N$2:$O$412,2,FALSE),"")</f>
        <v/>
      </c>
      <c r="H710" s="18" t="str">
        <f>IFERROR(VLOOKUP($B710,Invoices!$P$2:$Q$412,2,FALSE),"")</f>
        <v/>
      </c>
      <c r="I710" s="18" t="str">
        <f>IFERROR(VLOOKUP($B710,Invoices!$R$2:$S$412,2,FALSE),"")</f>
        <v/>
      </c>
      <c r="J710" s="18" t="str">
        <f>IFERROR(VLOOKUP($B710,Invoices!$T$2:$U$412,2,FALSE),"")</f>
        <v/>
      </c>
      <c r="K710" s="18" t="str">
        <f>IFERROR(VLOOKUP($B710,Invoices!$V$2:$W$412,2,FALSE),"")</f>
        <v/>
      </c>
      <c r="L710" s="18" t="str">
        <f>IFERROR(VLOOKUP($B710,Invoices!$X$2:$Y$412,2,FALSE),"")</f>
        <v/>
      </c>
      <c r="M710" s="18" t="str">
        <f>IFERROR(VLOOKUP($B710,Invoices!$Z$2:$AA$412,2,FALSE),"")</f>
        <v/>
      </c>
      <c r="N710" s="18" t="str">
        <f>IFERROR(VLOOKUP($B710,Invoices!$AB$2:$AC$412,2,FALSE),"")</f>
        <v/>
      </c>
      <c r="O710" s="18" t="str">
        <f>IFERROR(VLOOKUP($B710,Invoices!$AD$2:$AE$412,2,FALSE),"")</f>
        <v/>
      </c>
      <c r="P710" s="18" t="str">
        <f>IFERROR(VLOOKUP($B710,Invoices!$AF$2:$AG$412,2,FALSE),"")</f>
        <v/>
      </c>
      <c r="Q710" s="18" t="str">
        <f>IFERROR(VLOOKUP($B710,Invoices!$AH$2:$AI$412,2,FALSE),"")</f>
        <v/>
      </c>
      <c r="R710" s="18" t="str">
        <f>IFERROR(VLOOKUP($B710,Invoices!$AJ$2:$AK$412,2,FALSE),"")</f>
        <v/>
      </c>
      <c r="S710" s="18" t="str">
        <f>IFERROR(VLOOKUP($B710,Invoices!$AL$2:$AM$412,2,FALSE),"")</f>
        <v/>
      </c>
      <c r="T710" s="18" t="str">
        <f>IFERROR(VLOOKUP($B710,Invoices!$AN$2:$AO$412,2,FALSE),"")</f>
        <v/>
      </c>
      <c r="U710" s="18" t="str" cm="1">
        <f t="array" ref="U710">IFERROR(INDEX(F710:T710, 1, MATCH(TRUE, ISNUMBER(F710:T710), 0)), "0.0")</f>
        <v>0.0</v>
      </c>
    </row>
    <row r="711" spans="1:21" ht="13" x14ac:dyDescent="0.15">
      <c r="A711" s="14" t="s">
        <v>6743</v>
      </c>
      <c r="B711" s="6" t="s">
        <v>1830</v>
      </c>
      <c r="C711" s="6" t="s">
        <v>1831</v>
      </c>
      <c r="D711" s="6" t="s">
        <v>1381</v>
      </c>
      <c r="E711" s="6" t="s">
        <v>810</v>
      </c>
      <c r="F711" s="18" t="str">
        <f>IFERROR(VLOOKUP(B711,Invoices!$L$2:$M$413,2,FALSE),"")</f>
        <v/>
      </c>
      <c r="G711" s="18" t="str">
        <f>IFERROR(VLOOKUP(B711,Invoices!$N$2:$O$412,2,FALSE),"")</f>
        <v/>
      </c>
      <c r="H711" s="18" t="str">
        <f>IFERROR(VLOOKUP($B711,Invoices!$P$2:$Q$412,2,FALSE),"")</f>
        <v/>
      </c>
      <c r="I711" s="18" t="str">
        <f>IFERROR(VLOOKUP($B711,Invoices!$R$2:$S$412,2,FALSE),"")</f>
        <v/>
      </c>
      <c r="J711" s="18" t="str">
        <f>IFERROR(VLOOKUP($B711,Invoices!$T$2:$U$412,2,FALSE),"")</f>
        <v/>
      </c>
      <c r="K711" s="18" t="str">
        <f>IFERROR(VLOOKUP($B711,Invoices!$V$2:$W$412,2,FALSE),"")</f>
        <v/>
      </c>
      <c r="L711" s="18" t="str">
        <f>IFERROR(VLOOKUP($B711,Invoices!$X$2:$Y$412,2,FALSE),"")</f>
        <v/>
      </c>
      <c r="M711" s="18" t="str">
        <f>IFERROR(VLOOKUP($B711,Invoices!$Z$2:$AA$412,2,FALSE),"")</f>
        <v/>
      </c>
      <c r="N711" s="18" t="str">
        <f>IFERROR(VLOOKUP($B711,Invoices!$AB$2:$AC$412,2,FALSE),"")</f>
        <v/>
      </c>
      <c r="O711" s="18" t="str">
        <f>IFERROR(VLOOKUP($B711,Invoices!$AD$2:$AE$412,2,FALSE),"")</f>
        <v/>
      </c>
      <c r="P711" s="18" t="str">
        <f>IFERROR(VLOOKUP($B711,Invoices!$AF$2:$AG$412,2,FALSE),"")</f>
        <v/>
      </c>
      <c r="Q711" s="18" t="str">
        <f>IFERROR(VLOOKUP($B711,Invoices!$AH$2:$AI$412,2,FALSE),"")</f>
        <v/>
      </c>
      <c r="R711" s="18" t="str">
        <f>IFERROR(VLOOKUP($B711,Invoices!$AJ$2:$AK$412,2,FALSE),"")</f>
        <v/>
      </c>
      <c r="S711" s="18" t="str">
        <f>IFERROR(VLOOKUP($B711,Invoices!$AL$2:$AM$412,2,FALSE),"")</f>
        <v/>
      </c>
      <c r="T711" s="18" t="str">
        <f>IFERROR(VLOOKUP($B711,Invoices!$AN$2:$AO$412,2,FALSE),"")</f>
        <v/>
      </c>
      <c r="U711" s="18" t="str" cm="1">
        <f t="array" ref="U711">IFERROR(INDEX(F711:T711, 1, MATCH(TRUE, ISNUMBER(F711:T711), 0)), "0.0")</f>
        <v>0.0</v>
      </c>
    </row>
    <row r="712" spans="1:21" ht="13" x14ac:dyDescent="0.15">
      <c r="A712" s="14" t="s">
        <v>6744</v>
      </c>
      <c r="B712" s="6" t="s">
        <v>1832</v>
      </c>
      <c r="C712" s="6" t="s">
        <v>1833</v>
      </c>
      <c r="D712" s="6" t="s">
        <v>1834</v>
      </c>
      <c r="E712" s="6" t="s">
        <v>1833</v>
      </c>
      <c r="F712" s="18" t="str">
        <f>IFERROR(VLOOKUP(B712,Invoices!$L$2:$M$413,2,FALSE),"")</f>
        <v/>
      </c>
      <c r="G712" s="18" t="str">
        <f>IFERROR(VLOOKUP(B712,Invoices!$N$2:$O$412,2,FALSE),"")</f>
        <v/>
      </c>
      <c r="H712" s="18" t="str">
        <f>IFERROR(VLOOKUP($B712,Invoices!$P$2:$Q$412,2,FALSE),"")</f>
        <v/>
      </c>
      <c r="I712" s="18" t="str">
        <f>IFERROR(VLOOKUP($B712,Invoices!$R$2:$S$412,2,FALSE),"")</f>
        <v/>
      </c>
      <c r="J712" s="18" t="str">
        <f>IFERROR(VLOOKUP($B712,Invoices!$T$2:$U$412,2,FALSE),"")</f>
        <v/>
      </c>
      <c r="K712" s="18" t="str">
        <f>IFERROR(VLOOKUP($B712,Invoices!$V$2:$W$412,2,FALSE),"")</f>
        <v/>
      </c>
      <c r="L712" s="18" t="str">
        <f>IFERROR(VLOOKUP($B712,Invoices!$X$2:$Y$412,2,FALSE),"")</f>
        <v/>
      </c>
      <c r="M712" s="18" t="str">
        <f>IFERROR(VLOOKUP($B712,Invoices!$Z$2:$AA$412,2,FALSE),"")</f>
        <v/>
      </c>
      <c r="N712" s="18" t="str">
        <f>IFERROR(VLOOKUP($B712,Invoices!$AB$2:$AC$412,2,FALSE),"")</f>
        <v/>
      </c>
      <c r="O712" s="18" t="str">
        <f>IFERROR(VLOOKUP($B712,Invoices!$AD$2:$AE$412,2,FALSE),"")</f>
        <v/>
      </c>
      <c r="P712" s="18" t="str">
        <f>IFERROR(VLOOKUP($B712,Invoices!$AF$2:$AG$412,2,FALSE),"")</f>
        <v/>
      </c>
      <c r="Q712" s="18" t="str">
        <f>IFERROR(VLOOKUP($B712,Invoices!$AH$2:$AI$412,2,FALSE),"")</f>
        <v/>
      </c>
      <c r="R712" s="18" t="str">
        <f>IFERROR(VLOOKUP($B712,Invoices!$AJ$2:$AK$412,2,FALSE),"")</f>
        <v/>
      </c>
      <c r="S712" s="18" t="str">
        <f>IFERROR(VLOOKUP($B712,Invoices!$AL$2:$AM$412,2,FALSE),"")</f>
        <v/>
      </c>
      <c r="T712" s="18" t="str">
        <f>IFERROR(VLOOKUP($B712,Invoices!$AN$2:$AO$412,2,FALSE),"")</f>
        <v/>
      </c>
      <c r="U712" s="18" t="str" cm="1">
        <f t="array" ref="U712">IFERROR(INDEX(F712:T712, 1, MATCH(TRUE, ISNUMBER(F712:T712), 0)), "0.0")</f>
        <v>0.0</v>
      </c>
    </row>
    <row r="713" spans="1:21" ht="13" x14ac:dyDescent="0.15">
      <c r="A713" s="14" t="s">
        <v>6745</v>
      </c>
      <c r="B713" s="6" t="s">
        <v>1835</v>
      </c>
      <c r="C713" s="6" t="s">
        <v>1836</v>
      </c>
      <c r="D713" s="6" t="s">
        <v>1270</v>
      </c>
      <c r="E713" s="6" t="s">
        <v>587</v>
      </c>
      <c r="F713" s="18" t="str">
        <f>IFERROR(VLOOKUP(B713,Invoices!$L$2:$M$413,2,FALSE),"")</f>
        <v/>
      </c>
      <c r="G713" s="18" t="str">
        <f>IFERROR(VLOOKUP(B713,Invoices!$N$2:$O$412,2,FALSE),"")</f>
        <v/>
      </c>
      <c r="H713" s="18" t="str">
        <f>IFERROR(VLOOKUP($B713,Invoices!$P$2:$Q$412,2,FALSE),"")</f>
        <v/>
      </c>
      <c r="I713" s="18" t="str">
        <f>IFERROR(VLOOKUP($B713,Invoices!$R$2:$S$412,2,FALSE),"")</f>
        <v/>
      </c>
      <c r="J713" s="18" t="str">
        <f>IFERROR(VLOOKUP($B713,Invoices!$T$2:$U$412,2,FALSE),"")</f>
        <v/>
      </c>
      <c r="K713" s="18" t="str">
        <f>IFERROR(VLOOKUP($B713,Invoices!$V$2:$W$412,2,FALSE),"")</f>
        <v/>
      </c>
      <c r="L713" s="18" t="str">
        <f>IFERROR(VLOOKUP($B713,Invoices!$X$2:$Y$412,2,FALSE),"")</f>
        <v/>
      </c>
      <c r="M713" s="18" t="str">
        <f>IFERROR(VLOOKUP($B713,Invoices!$Z$2:$AA$412,2,FALSE),"")</f>
        <v/>
      </c>
      <c r="N713" s="18" t="str">
        <f>IFERROR(VLOOKUP($B713,Invoices!$AB$2:$AC$412,2,FALSE),"")</f>
        <v/>
      </c>
      <c r="O713" s="18" t="str">
        <f>IFERROR(VLOOKUP($B713,Invoices!$AD$2:$AE$412,2,FALSE),"")</f>
        <v/>
      </c>
      <c r="P713" s="18" t="str">
        <f>IFERROR(VLOOKUP($B713,Invoices!$AF$2:$AG$412,2,FALSE),"")</f>
        <v/>
      </c>
      <c r="Q713" s="18" t="str">
        <f>IFERROR(VLOOKUP($B713,Invoices!$AH$2:$AI$412,2,FALSE),"")</f>
        <v/>
      </c>
      <c r="R713" s="18" t="str">
        <f>IFERROR(VLOOKUP($B713,Invoices!$AJ$2:$AK$412,2,FALSE),"")</f>
        <v/>
      </c>
      <c r="S713" s="18" t="str">
        <f>IFERROR(VLOOKUP($B713,Invoices!$AL$2:$AM$412,2,FALSE),"")</f>
        <v/>
      </c>
      <c r="T713" s="18" t="str">
        <f>IFERROR(VLOOKUP($B713,Invoices!$AN$2:$AO$412,2,FALSE),"")</f>
        <v/>
      </c>
      <c r="U713" s="18" t="str" cm="1">
        <f t="array" ref="U713">IFERROR(INDEX(F713:T713, 1, MATCH(TRUE, ISNUMBER(F713:T713), 0)), "0.0")</f>
        <v>0.0</v>
      </c>
    </row>
    <row r="714" spans="1:21" ht="13" x14ac:dyDescent="0.15">
      <c r="A714" s="14" t="s">
        <v>6746</v>
      </c>
      <c r="B714" s="6" t="s">
        <v>1835</v>
      </c>
      <c r="C714" s="6" t="s">
        <v>985</v>
      </c>
      <c r="D714" s="6" t="s">
        <v>986</v>
      </c>
      <c r="E714" s="6" t="s">
        <v>587</v>
      </c>
      <c r="F714" s="18" t="str">
        <f>IFERROR(VLOOKUP(B714,Invoices!$L$2:$M$413,2,FALSE),"")</f>
        <v/>
      </c>
      <c r="G714" s="18" t="str">
        <f>IFERROR(VLOOKUP(B714,Invoices!$N$2:$O$412,2,FALSE),"")</f>
        <v/>
      </c>
      <c r="H714" s="18" t="str">
        <f>IFERROR(VLOOKUP($B714,Invoices!$P$2:$Q$412,2,FALSE),"")</f>
        <v/>
      </c>
      <c r="I714" s="18" t="str">
        <f>IFERROR(VLOOKUP($B714,Invoices!$R$2:$S$412,2,FALSE),"")</f>
        <v/>
      </c>
      <c r="J714" s="18" t="str">
        <f>IFERROR(VLOOKUP($B714,Invoices!$T$2:$U$412,2,FALSE),"")</f>
        <v/>
      </c>
      <c r="K714" s="18" t="str">
        <f>IFERROR(VLOOKUP($B714,Invoices!$V$2:$W$412,2,FALSE),"")</f>
        <v/>
      </c>
      <c r="L714" s="18" t="str">
        <f>IFERROR(VLOOKUP($B714,Invoices!$X$2:$Y$412,2,FALSE),"")</f>
        <v/>
      </c>
      <c r="M714" s="18" t="str">
        <f>IFERROR(VLOOKUP($B714,Invoices!$Z$2:$AA$412,2,FALSE),"")</f>
        <v/>
      </c>
      <c r="N714" s="18" t="str">
        <f>IFERROR(VLOOKUP($B714,Invoices!$AB$2:$AC$412,2,FALSE),"")</f>
        <v/>
      </c>
      <c r="O714" s="18" t="str">
        <f>IFERROR(VLOOKUP($B714,Invoices!$AD$2:$AE$412,2,FALSE),"")</f>
        <v/>
      </c>
      <c r="P714" s="18" t="str">
        <f>IFERROR(VLOOKUP($B714,Invoices!$AF$2:$AG$412,2,FALSE),"")</f>
        <v/>
      </c>
      <c r="Q714" s="18" t="str">
        <f>IFERROR(VLOOKUP($B714,Invoices!$AH$2:$AI$412,2,FALSE),"")</f>
        <v/>
      </c>
      <c r="R714" s="18" t="str">
        <f>IFERROR(VLOOKUP($B714,Invoices!$AJ$2:$AK$412,2,FALSE),"")</f>
        <v/>
      </c>
      <c r="S714" s="18" t="str">
        <f>IFERROR(VLOOKUP($B714,Invoices!$AL$2:$AM$412,2,FALSE),"")</f>
        <v/>
      </c>
      <c r="T714" s="18" t="str">
        <f>IFERROR(VLOOKUP($B714,Invoices!$AN$2:$AO$412,2,FALSE),"")</f>
        <v/>
      </c>
      <c r="U714" s="18" t="str" cm="1">
        <f t="array" ref="U714">IFERROR(INDEX(F714:T714, 1, MATCH(TRUE, ISNUMBER(F714:T714), 0)), "0.0")</f>
        <v>0.0</v>
      </c>
    </row>
    <row r="715" spans="1:21" ht="13" x14ac:dyDescent="0.15">
      <c r="A715" s="14" t="s">
        <v>6747</v>
      </c>
      <c r="B715" s="6" t="s">
        <v>1837</v>
      </c>
      <c r="D715" s="6" t="s">
        <v>517</v>
      </c>
      <c r="E715" s="6" t="s">
        <v>518</v>
      </c>
      <c r="F715" s="18" t="str">
        <f>IFERROR(VLOOKUP(B715,Invoices!$L$2:$M$413,2,FALSE),"")</f>
        <v/>
      </c>
      <c r="G715" s="18" t="str">
        <f>IFERROR(VLOOKUP(B715,Invoices!$N$2:$O$412,2,FALSE),"")</f>
        <v/>
      </c>
      <c r="H715" s="18" t="str">
        <f>IFERROR(VLOOKUP($B715,Invoices!$P$2:$Q$412,2,FALSE),"")</f>
        <v/>
      </c>
      <c r="I715" s="18">
        <f>IFERROR(VLOOKUP($B715,Invoices!$R$2:$S$412,2,FALSE),"")</f>
        <v>1.99</v>
      </c>
      <c r="J715" s="18" t="str">
        <f>IFERROR(VLOOKUP($B715,Invoices!$T$2:$U$412,2,FALSE),"")</f>
        <v/>
      </c>
      <c r="K715" s="18" t="str">
        <f>IFERROR(VLOOKUP($B715,Invoices!$V$2:$W$412,2,FALSE),"")</f>
        <v/>
      </c>
      <c r="L715" s="18" t="str">
        <f>IFERROR(VLOOKUP($B715,Invoices!$X$2:$Y$412,2,FALSE),"")</f>
        <v/>
      </c>
      <c r="M715" s="18" t="str">
        <f>IFERROR(VLOOKUP($B715,Invoices!$Z$2:$AA$412,2,FALSE),"")</f>
        <v/>
      </c>
      <c r="N715" s="18" t="str">
        <f>IFERROR(VLOOKUP($B715,Invoices!$AB$2:$AC$412,2,FALSE),"")</f>
        <v/>
      </c>
      <c r="O715" s="18" t="str">
        <f>IFERROR(VLOOKUP($B715,Invoices!$AD$2:$AE$412,2,FALSE),"")</f>
        <v/>
      </c>
      <c r="P715" s="18" t="str">
        <f>IFERROR(VLOOKUP($B715,Invoices!$AF$2:$AG$412,2,FALSE),"")</f>
        <v/>
      </c>
      <c r="Q715" s="18" t="str">
        <f>IFERROR(VLOOKUP($B715,Invoices!$AH$2:$AI$412,2,FALSE),"")</f>
        <v/>
      </c>
      <c r="R715" s="18" t="str">
        <f>IFERROR(VLOOKUP($B715,Invoices!$AJ$2:$AK$412,2,FALSE),"")</f>
        <v/>
      </c>
      <c r="S715" s="18" t="str">
        <f>IFERROR(VLOOKUP($B715,Invoices!$AL$2:$AM$412,2,FALSE),"")</f>
        <v/>
      </c>
      <c r="T715" s="18" t="str">
        <f>IFERROR(VLOOKUP($B715,Invoices!$AN$2:$AO$412,2,FALSE),"")</f>
        <v/>
      </c>
      <c r="U715" s="18" cm="1">
        <f t="array" ref="U715">IFERROR(INDEX(F715:T715, 1, MATCH(TRUE, ISNUMBER(F715:T715), 0)), "0.0")</f>
        <v>1.99</v>
      </c>
    </row>
    <row r="716" spans="1:21" ht="13" x14ac:dyDescent="0.15">
      <c r="A716" s="14" t="s">
        <v>6748</v>
      </c>
      <c r="B716" s="6" t="s">
        <v>1838</v>
      </c>
      <c r="C716" s="6" t="s">
        <v>1324</v>
      </c>
      <c r="D716" s="6" t="s">
        <v>1668</v>
      </c>
      <c r="E716" s="6" t="s">
        <v>810</v>
      </c>
      <c r="F716" s="18">
        <f>IFERROR(VLOOKUP(B716,Invoices!$L$2:$M$413,2,FALSE),"")</f>
        <v>0.99</v>
      </c>
      <c r="G716" s="18">
        <f>IFERROR(VLOOKUP(B716,Invoices!$N$2:$O$412,2,FALSE),"")</f>
        <v>0.99</v>
      </c>
      <c r="H716" s="18" t="str">
        <f>IFERROR(VLOOKUP($B716,Invoices!$P$2:$Q$412,2,FALSE),"")</f>
        <v/>
      </c>
      <c r="I716" s="18" t="str">
        <f>IFERROR(VLOOKUP($B716,Invoices!$R$2:$S$412,2,FALSE),"")</f>
        <v/>
      </c>
      <c r="J716" s="18">
        <f>IFERROR(VLOOKUP($B716,Invoices!$T$2:$U$412,2,FALSE),"")</f>
        <v>0.99</v>
      </c>
      <c r="K716" s="18" t="str">
        <f>IFERROR(VLOOKUP($B716,Invoices!$V$2:$W$412,2,FALSE),"")</f>
        <v/>
      </c>
      <c r="L716" s="18" t="str">
        <f>IFERROR(VLOOKUP($B716,Invoices!$X$2:$Y$412,2,FALSE),"")</f>
        <v/>
      </c>
      <c r="M716" s="18" t="str">
        <f>IFERROR(VLOOKUP($B716,Invoices!$Z$2:$AA$412,2,FALSE),"")</f>
        <v/>
      </c>
      <c r="N716" s="18" t="str">
        <f>IFERROR(VLOOKUP($B716,Invoices!$AB$2:$AC$412,2,FALSE),"")</f>
        <v/>
      </c>
      <c r="O716" s="18" t="str">
        <f>IFERROR(VLOOKUP($B716,Invoices!$AD$2:$AE$412,2,FALSE),"")</f>
        <v/>
      </c>
      <c r="P716" s="18">
        <f>IFERROR(VLOOKUP($B716,Invoices!$AF$2:$AG$412,2,FALSE),"")</f>
        <v>0.99</v>
      </c>
      <c r="Q716" s="18" t="str">
        <f>IFERROR(VLOOKUP($B716,Invoices!$AH$2:$AI$412,2,FALSE),"")</f>
        <v/>
      </c>
      <c r="R716" s="18" t="str">
        <f>IFERROR(VLOOKUP($B716,Invoices!$AJ$2:$AK$412,2,FALSE),"")</f>
        <v/>
      </c>
      <c r="S716" s="18" t="str">
        <f>IFERROR(VLOOKUP($B716,Invoices!$AL$2:$AM$412,2,FALSE),"")</f>
        <v/>
      </c>
      <c r="T716" s="18" t="str">
        <f>IFERROR(VLOOKUP($B716,Invoices!$AN$2:$AO$412,2,FALSE),"")</f>
        <v/>
      </c>
      <c r="U716" s="18" cm="1">
        <f t="array" ref="U716">IFERROR(INDEX(F716:T716, 1, MATCH(TRUE, ISNUMBER(F716:T716), 0)), "0.0")</f>
        <v>0.99</v>
      </c>
    </row>
    <row r="717" spans="1:21" ht="13" x14ac:dyDescent="0.15">
      <c r="A717" s="14" t="s">
        <v>6749</v>
      </c>
      <c r="B717" s="6" t="s">
        <v>1839</v>
      </c>
      <c r="C717" s="6" t="s">
        <v>1840</v>
      </c>
      <c r="D717" s="6" t="s">
        <v>1309</v>
      </c>
      <c r="E717" s="6" t="s">
        <v>810</v>
      </c>
      <c r="F717" s="18">
        <f>IFERROR(VLOOKUP(B717,Invoices!$L$2:$M$413,2,FALSE),"")</f>
        <v>0.99</v>
      </c>
      <c r="G717" s="18">
        <f>IFERROR(VLOOKUP(B717,Invoices!$N$2:$O$412,2,FALSE),"")</f>
        <v>0.99</v>
      </c>
      <c r="H717" s="18" t="str">
        <f>IFERROR(VLOOKUP($B717,Invoices!$P$2:$Q$412,2,FALSE),"")</f>
        <v/>
      </c>
      <c r="I717" s="18" t="str">
        <f>IFERROR(VLOOKUP($B717,Invoices!$R$2:$S$412,2,FALSE),"")</f>
        <v/>
      </c>
      <c r="J717" s="18">
        <f>IFERROR(VLOOKUP($B717,Invoices!$T$2:$U$412,2,FALSE),"")</f>
        <v>0.99</v>
      </c>
      <c r="K717" s="18" t="str">
        <f>IFERROR(VLOOKUP($B717,Invoices!$V$2:$W$412,2,FALSE),"")</f>
        <v/>
      </c>
      <c r="L717" s="18" t="str">
        <f>IFERROR(VLOOKUP($B717,Invoices!$X$2:$Y$412,2,FALSE),"")</f>
        <v/>
      </c>
      <c r="M717" s="18" t="str">
        <f>IFERROR(VLOOKUP($B717,Invoices!$Z$2:$AA$412,2,FALSE),"")</f>
        <v/>
      </c>
      <c r="N717" s="18" t="str">
        <f>IFERROR(VLOOKUP($B717,Invoices!$AB$2:$AC$412,2,FALSE),"")</f>
        <v/>
      </c>
      <c r="O717" s="18" t="str">
        <f>IFERROR(VLOOKUP($B717,Invoices!$AD$2:$AE$412,2,FALSE),"")</f>
        <v/>
      </c>
      <c r="P717" s="18">
        <f>IFERROR(VLOOKUP($B717,Invoices!$AF$2:$AG$412,2,FALSE),"")</f>
        <v>0.99</v>
      </c>
      <c r="Q717" s="18" t="str">
        <f>IFERROR(VLOOKUP($B717,Invoices!$AH$2:$AI$412,2,FALSE),"")</f>
        <v/>
      </c>
      <c r="R717" s="18" t="str">
        <f>IFERROR(VLOOKUP($B717,Invoices!$AJ$2:$AK$412,2,FALSE),"")</f>
        <v/>
      </c>
      <c r="S717" s="18" t="str">
        <f>IFERROR(VLOOKUP($B717,Invoices!$AL$2:$AM$412,2,FALSE),"")</f>
        <v/>
      </c>
      <c r="T717" s="18" t="str">
        <f>IFERROR(VLOOKUP($B717,Invoices!$AN$2:$AO$412,2,FALSE),"")</f>
        <v/>
      </c>
      <c r="U717" s="18" cm="1">
        <f t="array" ref="U717">IFERROR(INDEX(F717:T717, 1, MATCH(TRUE, ISNUMBER(F717:T717), 0)), "0.0")</f>
        <v>0.99</v>
      </c>
    </row>
    <row r="718" spans="1:21" ht="13" x14ac:dyDescent="0.15">
      <c r="A718" s="14" t="s">
        <v>6750</v>
      </c>
      <c r="B718" s="6" t="s">
        <v>1838</v>
      </c>
      <c r="C718" s="6" t="s">
        <v>1324</v>
      </c>
      <c r="D718" s="6" t="s">
        <v>1115</v>
      </c>
      <c r="E718" s="6" t="s">
        <v>810</v>
      </c>
      <c r="F718" s="18">
        <f>IFERROR(VLOOKUP(B718,Invoices!$L$2:$M$413,2,FALSE),"")</f>
        <v>0.99</v>
      </c>
      <c r="G718" s="18">
        <f>IFERROR(VLOOKUP(B718,Invoices!$N$2:$O$412,2,FALSE),"")</f>
        <v>0.99</v>
      </c>
      <c r="H718" s="18" t="str">
        <f>IFERROR(VLOOKUP($B718,Invoices!$P$2:$Q$412,2,FALSE),"")</f>
        <v/>
      </c>
      <c r="I718" s="18" t="str">
        <f>IFERROR(VLOOKUP($B718,Invoices!$R$2:$S$412,2,FALSE),"")</f>
        <v/>
      </c>
      <c r="J718" s="18">
        <f>IFERROR(VLOOKUP($B718,Invoices!$T$2:$U$412,2,FALSE),"")</f>
        <v>0.99</v>
      </c>
      <c r="K718" s="18" t="str">
        <f>IFERROR(VLOOKUP($B718,Invoices!$V$2:$W$412,2,FALSE),"")</f>
        <v/>
      </c>
      <c r="L718" s="18" t="str">
        <f>IFERROR(VLOOKUP($B718,Invoices!$X$2:$Y$412,2,FALSE),"")</f>
        <v/>
      </c>
      <c r="M718" s="18" t="str">
        <f>IFERROR(VLOOKUP($B718,Invoices!$Z$2:$AA$412,2,FALSE),"")</f>
        <v/>
      </c>
      <c r="N718" s="18" t="str">
        <f>IFERROR(VLOOKUP($B718,Invoices!$AB$2:$AC$412,2,FALSE),"")</f>
        <v/>
      </c>
      <c r="O718" s="18" t="str">
        <f>IFERROR(VLOOKUP($B718,Invoices!$AD$2:$AE$412,2,FALSE),"")</f>
        <v/>
      </c>
      <c r="P718" s="18">
        <f>IFERROR(VLOOKUP($B718,Invoices!$AF$2:$AG$412,2,FALSE),"")</f>
        <v>0.99</v>
      </c>
      <c r="Q718" s="18" t="str">
        <f>IFERROR(VLOOKUP($B718,Invoices!$AH$2:$AI$412,2,FALSE),"")</f>
        <v/>
      </c>
      <c r="R718" s="18" t="str">
        <f>IFERROR(VLOOKUP($B718,Invoices!$AJ$2:$AK$412,2,FALSE),"")</f>
        <v/>
      </c>
      <c r="S718" s="18" t="str">
        <f>IFERROR(VLOOKUP($B718,Invoices!$AL$2:$AM$412,2,FALSE),"")</f>
        <v/>
      </c>
      <c r="T718" s="18" t="str">
        <f>IFERROR(VLOOKUP($B718,Invoices!$AN$2:$AO$412,2,FALSE),"")</f>
        <v/>
      </c>
      <c r="U718" s="18" cm="1">
        <f t="array" ref="U718">IFERROR(INDEX(F718:T718, 1, MATCH(TRUE, ISNUMBER(F718:T718), 0)), "0.0")</f>
        <v>0.99</v>
      </c>
    </row>
    <row r="719" spans="1:21" ht="13" x14ac:dyDescent="0.15">
      <c r="A719" s="14" t="s">
        <v>6751</v>
      </c>
      <c r="B719" s="6" t="s">
        <v>1839</v>
      </c>
      <c r="C719" s="6" t="s">
        <v>1324</v>
      </c>
      <c r="D719" s="6" t="s">
        <v>1574</v>
      </c>
      <c r="E719" s="6" t="s">
        <v>810</v>
      </c>
      <c r="F719" s="18">
        <f>IFERROR(VLOOKUP(B719,Invoices!$L$2:$M$413,2,FALSE),"")</f>
        <v>0.99</v>
      </c>
      <c r="G719" s="18">
        <f>IFERROR(VLOOKUP(B719,Invoices!$N$2:$O$412,2,FALSE),"")</f>
        <v>0.99</v>
      </c>
      <c r="H719" s="18" t="str">
        <f>IFERROR(VLOOKUP($B719,Invoices!$P$2:$Q$412,2,FALSE),"")</f>
        <v/>
      </c>
      <c r="I719" s="18" t="str">
        <f>IFERROR(VLOOKUP($B719,Invoices!$R$2:$S$412,2,FALSE),"")</f>
        <v/>
      </c>
      <c r="J719" s="18">
        <f>IFERROR(VLOOKUP($B719,Invoices!$T$2:$U$412,2,FALSE),"")</f>
        <v>0.99</v>
      </c>
      <c r="K719" s="18" t="str">
        <f>IFERROR(VLOOKUP($B719,Invoices!$V$2:$W$412,2,FALSE),"")</f>
        <v/>
      </c>
      <c r="L719" s="18" t="str">
        <f>IFERROR(VLOOKUP($B719,Invoices!$X$2:$Y$412,2,FALSE),"")</f>
        <v/>
      </c>
      <c r="M719" s="18" t="str">
        <f>IFERROR(VLOOKUP($B719,Invoices!$Z$2:$AA$412,2,FALSE),"")</f>
        <v/>
      </c>
      <c r="N719" s="18" t="str">
        <f>IFERROR(VLOOKUP($B719,Invoices!$AB$2:$AC$412,2,FALSE),"")</f>
        <v/>
      </c>
      <c r="O719" s="18" t="str">
        <f>IFERROR(VLOOKUP($B719,Invoices!$AD$2:$AE$412,2,FALSE),"")</f>
        <v/>
      </c>
      <c r="P719" s="18">
        <f>IFERROR(VLOOKUP($B719,Invoices!$AF$2:$AG$412,2,FALSE),"")</f>
        <v>0.99</v>
      </c>
      <c r="Q719" s="18" t="str">
        <f>IFERROR(VLOOKUP($B719,Invoices!$AH$2:$AI$412,2,FALSE),"")</f>
        <v/>
      </c>
      <c r="R719" s="18" t="str">
        <f>IFERROR(VLOOKUP($B719,Invoices!$AJ$2:$AK$412,2,FALSE),"")</f>
        <v/>
      </c>
      <c r="S719" s="18" t="str">
        <f>IFERROR(VLOOKUP($B719,Invoices!$AL$2:$AM$412,2,FALSE),"")</f>
        <v/>
      </c>
      <c r="T719" s="18" t="str">
        <f>IFERROR(VLOOKUP($B719,Invoices!$AN$2:$AO$412,2,FALSE),"")</f>
        <v/>
      </c>
      <c r="U719" s="18" cm="1">
        <f t="array" ref="U719">IFERROR(INDEX(F719:T719, 1, MATCH(TRUE, ISNUMBER(F719:T719), 0)), "0.0")</f>
        <v>0.99</v>
      </c>
    </row>
    <row r="720" spans="1:21" ht="13" x14ac:dyDescent="0.15">
      <c r="A720" s="14" t="s">
        <v>6752</v>
      </c>
      <c r="B720" s="6" t="s">
        <v>1841</v>
      </c>
      <c r="C720" s="6" t="s">
        <v>1512</v>
      </c>
      <c r="D720" s="6" t="s">
        <v>1513</v>
      </c>
      <c r="E720" s="6" t="s">
        <v>1514</v>
      </c>
      <c r="F720" s="18" t="str">
        <f>IFERROR(VLOOKUP(B720,Invoices!$L$2:$M$413,2,FALSE),"")</f>
        <v/>
      </c>
      <c r="G720" s="18" t="str">
        <f>IFERROR(VLOOKUP(B720,Invoices!$N$2:$O$412,2,FALSE),"")</f>
        <v/>
      </c>
      <c r="H720" s="18" t="str">
        <f>IFERROR(VLOOKUP($B720,Invoices!$P$2:$Q$412,2,FALSE),"")</f>
        <v/>
      </c>
      <c r="I720" s="18">
        <f>IFERROR(VLOOKUP($B720,Invoices!$R$2:$S$412,2,FALSE),"")</f>
        <v>0.99</v>
      </c>
      <c r="J720" s="18" t="str">
        <f>IFERROR(VLOOKUP($B720,Invoices!$T$2:$U$412,2,FALSE),"")</f>
        <v/>
      </c>
      <c r="K720" s="18" t="str">
        <f>IFERROR(VLOOKUP($B720,Invoices!$V$2:$W$412,2,FALSE),"")</f>
        <v/>
      </c>
      <c r="L720" s="18" t="str">
        <f>IFERROR(VLOOKUP($B720,Invoices!$X$2:$Y$412,2,FALSE),"")</f>
        <v/>
      </c>
      <c r="M720" s="18" t="str">
        <f>IFERROR(VLOOKUP($B720,Invoices!$Z$2:$AA$412,2,FALSE),"")</f>
        <v/>
      </c>
      <c r="N720" s="18" t="str">
        <f>IFERROR(VLOOKUP($B720,Invoices!$AB$2:$AC$412,2,FALSE),"")</f>
        <v/>
      </c>
      <c r="O720" s="18" t="str">
        <f>IFERROR(VLOOKUP($B720,Invoices!$AD$2:$AE$412,2,FALSE),"")</f>
        <v/>
      </c>
      <c r="P720" s="18" t="str">
        <f>IFERROR(VLOOKUP($B720,Invoices!$AF$2:$AG$412,2,FALSE),"")</f>
        <v/>
      </c>
      <c r="Q720" s="18" t="str">
        <f>IFERROR(VLOOKUP($B720,Invoices!$AH$2:$AI$412,2,FALSE),"")</f>
        <v/>
      </c>
      <c r="R720" s="18" t="str">
        <f>IFERROR(VLOOKUP($B720,Invoices!$AJ$2:$AK$412,2,FALSE),"")</f>
        <v/>
      </c>
      <c r="S720" s="18" t="str">
        <f>IFERROR(VLOOKUP($B720,Invoices!$AL$2:$AM$412,2,FALSE),"")</f>
        <v/>
      </c>
      <c r="T720" s="18" t="str">
        <f>IFERROR(VLOOKUP($B720,Invoices!$AN$2:$AO$412,2,FALSE),"")</f>
        <v/>
      </c>
      <c r="U720" s="18" cm="1">
        <f t="array" ref="U720">IFERROR(INDEX(F720:T720, 1, MATCH(TRUE, ISNUMBER(F720:T720), 0)), "0.0")</f>
        <v>0.99</v>
      </c>
    </row>
    <row r="721" spans="1:21" ht="13" x14ac:dyDescent="0.15">
      <c r="A721" s="14" t="s">
        <v>6753</v>
      </c>
      <c r="B721" s="6" t="s">
        <v>1842</v>
      </c>
      <c r="C721" s="6" t="s">
        <v>854</v>
      </c>
      <c r="D721" s="6" t="s">
        <v>887</v>
      </c>
      <c r="E721" s="6" t="s">
        <v>574</v>
      </c>
      <c r="F721" s="18">
        <f>IFERROR(VLOOKUP(B721,Invoices!$L$2:$M$413,2,FALSE),"")</f>
        <v>0.99</v>
      </c>
      <c r="G721" s="18" t="str">
        <f>IFERROR(VLOOKUP(B721,Invoices!$N$2:$O$412,2,FALSE),"")</f>
        <v/>
      </c>
      <c r="H721" s="18" t="str">
        <f>IFERROR(VLOOKUP($B721,Invoices!$P$2:$Q$412,2,FALSE),"")</f>
        <v/>
      </c>
      <c r="I721" s="18" t="str">
        <f>IFERROR(VLOOKUP($B721,Invoices!$R$2:$S$412,2,FALSE),"")</f>
        <v/>
      </c>
      <c r="J721" s="18" t="str">
        <f>IFERROR(VLOOKUP($B721,Invoices!$T$2:$U$412,2,FALSE),"")</f>
        <v/>
      </c>
      <c r="K721" s="18" t="str">
        <f>IFERROR(VLOOKUP($B721,Invoices!$V$2:$W$412,2,FALSE),"")</f>
        <v/>
      </c>
      <c r="L721" s="18" t="str">
        <f>IFERROR(VLOOKUP($B721,Invoices!$X$2:$Y$412,2,FALSE),"")</f>
        <v/>
      </c>
      <c r="M721" s="18" t="str">
        <f>IFERROR(VLOOKUP($B721,Invoices!$Z$2:$AA$412,2,FALSE),"")</f>
        <v/>
      </c>
      <c r="N721" s="18" t="str">
        <f>IFERROR(VLOOKUP($B721,Invoices!$AB$2:$AC$412,2,FALSE),"")</f>
        <v/>
      </c>
      <c r="O721" s="18" t="str">
        <f>IFERROR(VLOOKUP($B721,Invoices!$AD$2:$AE$412,2,FALSE),"")</f>
        <v/>
      </c>
      <c r="P721" s="18" t="str">
        <f>IFERROR(VLOOKUP($B721,Invoices!$AF$2:$AG$412,2,FALSE),"")</f>
        <v/>
      </c>
      <c r="Q721" s="18" t="str">
        <f>IFERROR(VLOOKUP($B721,Invoices!$AH$2:$AI$412,2,FALSE),"")</f>
        <v/>
      </c>
      <c r="R721" s="18" t="str">
        <f>IFERROR(VLOOKUP($B721,Invoices!$AJ$2:$AK$412,2,FALSE),"")</f>
        <v/>
      </c>
      <c r="S721" s="18" t="str">
        <f>IFERROR(VLOOKUP($B721,Invoices!$AL$2:$AM$412,2,FALSE),"")</f>
        <v/>
      </c>
      <c r="T721" s="18" t="str">
        <f>IFERROR(VLOOKUP($B721,Invoices!$AN$2:$AO$412,2,FALSE),"")</f>
        <v/>
      </c>
      <c r="U721" s="18" cm="1">
        <f t="array" ref="U721">IFERROR(INDEX(F721:T721, 1, MATCH(TRUE, ISNUMBER(F721:T721), 0)), "0.0")</f>
        <v>0.99</v>
      </c>
    </row>
    <row r="722" spans="1:21" ht="13" x14ac:dyDescent="0.15">
      <c r="A722" s="14" t="s">
        <v>6754</v>
      </c>
      <c r="B722" s="6" t="s">
        <v>1843</v>
      </c>
      <c r="D722" s="6" t="s">
        <v>1070</v>
      </c>
      <c r="E722" s="6" t="s">
        <v>1071</v>
      </c>
      <c r="F722" s="18">
        <f>IFERROR(VLOOKUP(B722,Invoices!$L$2:$M$413,2,FALSE),"")</f>
        <v>0.99</v>
      </c>
      <c r="G722" s="18" t="str">
        <f>IFERROR(VLOOKUP(B722,Invoices!$N$2:$O$412,2,FALSE),"")</f>
        <v/>
      </c>
      <c r="H722" s="18" t="str">
        <f>IFERROR(VLOOKUP($B722,Invoices!$P$2:$Q$412,2,FALSE),"")</f>
        <v/>
      </c>
      <c r="I722" s="18" t="str">
        <f>IFERROR(VLOOKUP($B722,Invoices!$R$2:$S$412,2,FALSE),"")</f>
        <v/>
      </c>
      <c r="J722" s="18" t="str">
        <f>IFERROR(VLOOKUP($B722,Invoices!$T$2:$U$412,2,FALSE),"")</f>
        <v/>
      </c>
      <c r="K722" s="18" t="str">
        <f>IFERROR(VLOOKUP($B722,Invoices!$V$2:$W$412,2,FALSE),"")</f>
        <v/>
      </c>
      <c r="L722" s="18" t="str">
        <f>IFERROR(VLOOKUP($B722,Invoices!$X$2:$Y$412,2,FALSE),"")</f>
        <v/>
      </c>
      <c r="M722" s="18" t="str">
        <f>IFERROR(VLOOKUP($B722,Invoices!$Z$2:$AA$412,2,FALSE),"")</f>
        <v/>
      </c>
      <c r="N722" s="18" t="str">
        <f>IFERROR(VLOOKUP($B722,Invoices!$AB$2:$AC$412,2,FALSE),"")</f>
        <v/>
      </c>
      <c r="O722" s="18" t="str">
        <f>IFERROR(VLOOKUP($B722,Invoices!$AD$2:$AE$412,2,FALSE),"")</f>
        <v/>
      </c>
      <c r="P722" s="18" t="str">
        <f>IFERROR(VLOOKUP($B722,Invoices!$AF$2:$AG$412,2,FALSE),"")</f>
        <v/>
      </c>
      <c r="Q722" s="18" t="str">
        <f>IFERROR(VLOOKUP($B722,Invoices!$AH$2:$AI$412,2,FALSE),"")</f>
        <v/>
      </c>
      <c r="R722" s="18" t="str">
        <f>IFERROR(VLOOKUP($B722,Invoices!$AJ$2:$AK$412,2,FALSE),"")</f>
        <v/>
      </c>
      <c r="S722" s="18" t="str">
        <f>IFERROR(VLOOKUP($B722,Invoices!$AL$2:$AM$412,2,FALSE),"")</f>
        <v/>
      </c>
      <c r="T722" s="18" t="str">
        <f>IFERROR(VLOOKUP($B722,Invoices!$AN$2:$AO$412,2,FALSE),"")</f>
        <v/>
      </c>
      <c r="U722" s="18" cm="1">
        <f t="array" ref="U722">IFERROR(INDEX(F722:T722, 1, MATCH(TRUE, ISNUMBER(F722:T722), 0)), "0.0")</f>
        <v>0.99</v>
      </c>
    </row>
    <row r="723" spans="1:21" ht="13" x14ac:dyDescent="0.15">
      <c r="A723" s="14" t="s">
        <v>6755</v>
      </c>
      <c r="B723" s="6" t="s">
        <v>1844</v>
      </c>
      <c r="C723" s="6" t="s">
        <v>724</v>
      </c>
      <c r="D723" s="6" t="s">
        <v>725</v>
      </c>
      <c r="E723" s="6" t="s">
        <v>726</v>
      </c>
      <c r="F723" s="18" t="str">
        <f>IFERROR(VLOOKUP(B723,Invoices!$L$2:$M$413,2,FALSE),"")</f>
        <v/>
      </c>
      <c r="G723" s="18" t="str">
        <f>IFERROR(VLOOKUP(B723,Invoices!$N$2:$O$412,2,FALSE),"")</f>
        <v/>
      </c>
      <c r="H723" s="18" t="str">
        <f>IFERROR(VLOOKUP($B723,Invoices!$P$2:$Q$412,2,FALSE),"")</f>
        <v/>
      </c>
      <c r="I723" s="18" t="str">
        <f>IFERROR(VLOOKUP($B723,Invoices!$R$2:$S$412,2,FALSE),"")</f>
        <v/>
      </c>
      <c r="J723" s="18" t="str">
        <f>IFERROR(VLOOKUP($B723,Invoices!$T$2:$U$412,2,FALSE),"")</f>
        <v/>
      </c>
      <c r="K723" s="18" t="str">
        <f>IFERROR(VLOOKUP($B723,Invoices!$V$2:$W$412,2,FALSE),"")</f>
        <v/>
      </c>
      <c r="L723" s="18" t="str">
        <f>IFERROR(VLOOKUP($B723,Invoices!$X$2:$Y$412,2,FALSE),"")</f>
        <v/>
      </c>
      <c r="M723" s="18">
        <f>IFERROR(VLOOKUP($B723,Invoices!$Z$2:$AA$412,2,FALSE),"")</f>
        <v>0.99</v>
      </c>
      <c r="N723" s="18" t="str">
        <f>IFERROR(VLOOKUP($B723,Invoices!$AB$2:$AC$412,2,FALSE),"")</f>
        <v/>
      </c>
      <c r="O723" s="18" t="str">
        <f>IFERROR(VLOOKUP($B723,Invoices!$AD$2:$AE$412,2,FALSE),"")</f>
        <v/>
      </c>
      <c r="P723" s="18" t="str">
        <f>IFERROR(VLOOKUP($B723,Invoices!$AF$2:$AG$412,2,FALSE),"")</f>
        <v/>
      </c>
      <c r="Q723" s="18" t="str">
        <f>IFERROR(VLOOKUP($B723,Invoices!$AH$2:$AI$412,2,FALSE),"")</f>
        <v/>
      </c>
      <c r="R723" s="18" t="str">
        <f>IFERROR(VLOOKUP($B723,Invoices!$AJ$2:$AK$412,2,FALSE),"")</f>
        <v/>
      </c>
      <c r="S723" s="18" t="str">
        <f>IFERROR(VLOOKUP($B723,Invoices!$AL$2:$AM$412,2,FALSE),"")</f>
        <v/>
      </c>
      <c r="T723" s="18" t="str">
        <f>IFERROR(VLOOKUP($B723,Invoices!$AN$2:$AO$412,2,FALSE),"")</f>
        <v/>
      </c>
      <c r="U723" s="18" cm="1">
        <f t="array" ref="U723">IFERROR(INDEX(F723:T723, 1, MATCH(TRUE, ISNUMBER(F723:T723), 0)), "0.0")</f>
        <v>0.99</v>
      </c>
    </row>
    <row r="724" spans="1:21" ht="13" x14ac:dyDescent="0.15">
      <c r="A724" s="14" t="s">
        <v>6756</v>
      </c>
      <c r="B724" s="6" t="s">
        <v>1845</v>
      </c>
      <c r="D724" s="6" t="s">
        <v>746</v>
      </c>
      <c r="E724" s="6" t="s">
        <v>742</v>
      </c>
      <c r="F724" s="18" t="str">
        <f>IFERROR(VLOOKUP(B724,Invoices!$L$2:$M$413,2,FALSE),"")</f>
        <v/>
      </c>
      <c r="G724" s="18" t="str">
        <f>IFERROR(VLOOKUP(B724,Invoices!$N$2:$O$412,2,FALSE),"")</f>
        <v/>
      </c>
      <c r="H724" s="18">
        <f>IFERROR(VLOOKUP($B724,Invoices!$P$2:$Q$412,2,FALSE),"")</f>
        <v>0.99</v>
      </c>
      <c r="I724" s="18" t="str">
        <f>IFERROR(VLOOKUP($B724,Invoices!$R$2:$S$412,2,FALSE),"")</f>
        <v/>
      </c>
      <c r="J724" s="18" t="str">
        <f>IFERROR(VLOOKUP($B724,Invoices!$T$2:$U$412,2,FALSE),"")</f>
        <v/>
      </c>
      <c r="K724" s="18" t="str">
        <f>IFERROR(VLOOKUP($B724,Invoices!$V$2:$W$412,2,FALSE),"")</f>
        <v/>
      </c>
      <c r="L724" s="18" t="str">
        <f>IFERROR(VLOOKUP($B724,Invoices!$X$2:$Y$412,2,FALSE),"")</f>
        <v/>
      </c>
      <c r="M724" s="18" t="str">
        <f>IFERROR(VLOOKUP($B724,Invoices!$Z$2:$AA$412,2,FALSE),"")</f>
        <v/>
      </c>
      <c r="N724" s="18" t="str">
        <f>IFERROR(VLOOKUP($B724,Invoices!$AB$2:$AC$412,2,FALSE),"")</f>
        <v/>
      </c>
      <c r="O724" s="18" t="str">
        <f>IFERROR(VLOOKUP($B724,Invoices!$AD$2:$AE$412,2,FALSE),"")</f>
        <v/>
      </c>
      <c r="P724" s="18" t="str">
        <f>IFERROR(VLOOKUP($B724,Invoices!$AF$2:$AG$412,2,FALSE),"")</f>
        <v/>
      </c>
      <c r="Q724" s="18" t="str">
        <f>IFERROR(VLOOKUP($B724,Invoices!$AH$2:$AI$412,2,FALSE),"")</f>
        <v/>
      </c>
      <c r="R724" s="18" t="str">
        <f>IFERROR(VLOOKUP($B724,Invoices!$AJ$2:$AK$412,2,FALSE),"")</f>
        <v/>
      </c>
      <c r="S724" s="18" t="str">
        <f>IFERROR(VLOOKUP($B724,Invoices!$AL$2:$AM$412,2,FALSE),"")</f>
        <v/>
      </c>
      <c r="T724" s="18" t="str">
        <f>IFERROR(VLOOKUP($B724,Invoices!$AN$2:$AO$412,2,FALSE),"")</f>
        <v/>
      </c>
      <c r="U724" s="18" cm="1">
        <f t="array" ref="U724">IFERROR(INDEX(F724:T724, 1, MATCH(TRUE, ISNUMBER(F724:T724), 0)), "0.0")</f>
        <v>0.99</v>
      </c>
    </row>
    <row r="725" spans="1:21" ht="13" x14ac:dyDescent="0.15">
      <c r="A725" s="14" t="s">
        <v>6757</v>
      </c>
      <c r="B725" s="6" t="s">
        <v>1846</v>
      </c>
      <c r="C725" s="6" t="s">
        <v>1760</v>
      </c>
      <c r="D725" s="6" t="s">
        <v>1750</v>
      </c>
      <c r="E725" s="6" t="s">
        <v>1751</v>
      </c>
      <c r="F725" s="18" t="str">
        <f>IFERROR(VLOOKUP(B725,Invoices!$L$2:$M$413,2,FALSE),"")</f>
        <v/>
      </c>
      <c r="G725" s="18" t="str">
        <f>IFERROR(VLOOKUP(B725,Invoices!$N$2:$O$412,2,FALSE),"")</f>
        <v/>
      </c>
      <c r="H725" s="18" t="str">
        <f>IFERROR(VLOOKUP($B725,Invoices!$P$2:$Q$412,2,FALSE),"")</f>
        <v/>
      </c>
      <c r="I725" s="18" t="str">
        <f>IFERROR(VLOOKUP($B725,Invoices!$R$2:$S$412,2,FALSE),"")</f>
        <v/>
      </c>
      <c r="J725" s="18" t="str">
        <f>IFERROR(VLOOKUP($B725,Invoices!$T$2:$U$412,2,FALSE),"")</f>
        <v/>
      </c>
      <c r="K725" s="18">
        <f>IFERROR(VLOOKUP($B725,Invoices!$V$2:$W$412,2,FALSE),"")</f>
        <v>0.99</v>
      </c>
      <c r="L725" s="18" t="str">
        <f>IFERROR(VLOOKUP($B725,Invoices!$X$2:$Y$412,2,FALSE),"")</f>
        <v/>
      </c>
      <c r="M725" s="18" t="str">
        <f>IFERROR(VLOOKUP($B725,Invoices!$Z$2:$AA$412,2,FALSE),"")</f>
        <v/>
      </c>
      <c r="N725" s="18" t="str">
        <f>IFERROR(VLOOKUP($B725,Invoices!$AB$2:$AC$412,2,FALSE),"")</f>
        <v/>
      </c>
      <c r="O725" s="18" t="str">
        <f>IFERROR(VLOOKUP($B725,Invoices!$AD$2:$AE$412,2,FALSE),"")</f>
        <v/>
      </c>
      <c r="P725" s="18" t="str">
        <f>IFERROR(VLOOKUP($B725,Invoices!$AF$2:$AG$412,2,FALSE),"")</f>
        <v/>
      </c>
      <c r="Q725" s="18" t="str">
        <f>IFERROR(VLOOKUP($B725,Invoices!$AH$2:$AI$412,2,FALSE),"")</f>
        <v/>
      </c>
      <c r="R725" s="18" t="str">
        <f>IFERROR(VLOOKUP($B725,Invoices!$AJ$2:$AK$412,2,FALSE),"")</f>
        <v/>
      </c>
      <c r="S725" s="18" t="str">
        <f>IFERROR(VLOOKUP($B725,Invoices!$AL$2:$AM$412,2,FALSE),"")</f>
        <v/>
      </c>
      <c r="T725" s="18" t="str">
        <f>IFERROR(VLOOKUP($B725,Invoices!$AN$2:$AO$412,2,FALSE),"")</f>
        <v/>
      </c>
      <c r="U725" s="18" cm="1">
        <f t="array" ref="U725">IFERROR(INDEX(F725:T725, 1, MATCH(TRUE, ISNUMBER(F725:T725), 0)), "0.0")</f>
        <v>0.99</v>
      </c>
    </row>
    <row r="726" spans="1:21" ht="13" x14ac:dyDescent="0.15">
      <c r="A726" s="14" t="s">
        <v>6758</v>
      </c>
      <c r="B726" s="6" t="s">
        <v>1847</v>
      </c>
      <c r="C726" s="6" t="s">
        <v>1848</v>
      </c>
      <c r="D726" s="6" t="s">
        <v>1583</v>
      </c>
      <c r="E726" s="6" t="s">
        <v>1584</v>
      </c>
      <c r="F726" s="18" t="str">
        <f>IFERROR(VLOOKUP(B726,Invoices!$L$2:$M$413,2,FALSE),"")</f>
        <v/>
      </c>
      <c r="G726" s="18" t="str">
        <f>IFERROR(VLOOKUP(B726,Invoices!$N$2:$O$412,2,FALSE),"")</f>
        <v/>
      </c>
      <c r="H726" s="18" t="str">
        <f>IFERROR(VLOOKUP($B726,Invoices!$P$2:$Q$412,2,FALSE),"")</f>
        <v/>
      </c>
      <c r="I726" s="18" t="str">
        <f>IFERROR(VLOOKUP($B726,Invoices!$R$2:$S$412,2,FALSE),"")</f>
        <v/>
      </c>
      <c r="J726" s="18" t="str">
        <f>IFERROR(VLOOKUP($B726,Invoices!$T$2:$U$412,2,FALSE),"")</f>
        <v/>
      </c>
      <c r="K726" s="18" t="str">
        <f>IFERROR(VLOOKUP($B726,Invoices!$V$2:$W$412,2,FALSE),"")</f>
        <v/>
      </c>
      <c r="L726" s="18" t="str">
        <f>IFERROR(VLOOKUP($B726,Invoices!$X$2:$Y$412,2,FALSE),"")</f>
        <v/>
      </c>
      <c r="M726" s="18" t="str">
        <f>IFERROR(VLOOKUP($B726,Invoices!$Z$2:$AA$412,2,FALSE),"")</f>
        <v/>
      </c>
      <c r="N726" s="18" t="str">
        <f>IFERROR(VLOOKUP($B726,Invoices!$AB$2:$AC$412,2,FALSE),"")</f>
        <v/>
      </c>
      <c r="O726" s="18" t="str">
        <f>IFERROR(VLOOKUP($B726,Invoices!$AD$2:$AE$412,2,FALSE),"")</f>
        <v/>
      </c>
      <c r="P726" s="18" t="str">
        <f>IFERROR(VLOOKUP($B726,Invoices!$AF$2:$AG$412,2,FALSE),"")</f>
        <v/>
      </c>
      <c r="Q726" s="18" t="str">
        <f>IFERROR(VLOOKUP($B726,Invoices!$AH$2:$AI$412,2,FALSE),"")</f>
        <v/>
      </c>
      <c r="R726" s="18" t="str">
        <f>IFERROR(VLOOKUP($B726,Invoices!$AJ$2:$AK$412,2,FALSE),"")</f>
        <v/>
      </c>
      <c r="S726" s="18" t="str">
        <f>IFERROR(VLOOKUP($B726,Invoices!$AL$2:$AM$412,2,FALSE),"")</f>
        <v/>
      </c>
      <c r="T726" s="18" t="str">
        <f>IFERROR(VLOOKUP($B726,Invoices!$AN$2:$AO$412,2,FALSE),"")</f>
        <v/>
      </c>
      <c r="U726" s="18" t="str" cm="1">
        <f t="array" ref="U726">IFERROR(INDEX(F726:T726, 1, MATCH(TRUE, ISNUMBER(F726:T726), 0)), "0.0")</f>
        <v>0.0</v>
      </c>
    </row>
    <row r="727" spans="1:21" ht="13" x14ac:dyDescent="0.15">
      <c r="A727" s="14" t="s">
        <v>6759</v>
      </c>
      <c r="B727" s="6" t="s">
        <v>1849</v>
      </c>
      <c r="D727" s="6" t="s">
        <v>1133</v>
      </c>
      <c r="E727" s="6" t="s">
        <v>600</v>
      </c>
      <c r="F727" s="18" t="str">
        <f>IFERROR(VLOOKUP(B727,Invoices!$L$2:$M$413,2,FALSE),"")</f>
        <v/>
      </c>
      <c r="G727" s="18" t="str">
        <f>IFERROR(VLOOKUP(B727,Invoices!$N$2:$O$412,2,FALSE),"")</f>
        <v/>
      </c>
      <c r="H727" s="18" t="str">
        <f>IFERROR(VLOOKUP($B727,Invoices!$P$2:$Q$412,2,FALSE),"")</f>
        <v/>
      </c>
      <c r="I727" s="18">
        <f>IFERROR(VLOOKUP($B727,Invoices!$R$2:$S$412,2,FALSE),"")</f>
        <v>0.99</v>
      </c>
      <c r="J727" s="18" t="str">
        <f>IFERROR(VLOOKUP($B727,Invoices!$T$2:$U$412,2,FALSE),"")</f>
        <v/>
      </c>
      <c r="K727" s="18" t="str">
        <f>IFERROR(VLOOKUP($B727,Invoices!$V$2:$W$412,2,FALSE),"")</f>
        <v/>
      </c>
      <c r="L727" s="18" t="str">
        <f>IFERROR(VLOOKUP($B727,Invoices!$X$2:$Y$412,2,FALSE),"")</f>
        <v/>
      </c>
      <c r="M727" s="18" t="str">
        <f>IFERROR(VLOOKUP($B727,Invoices!$Z$2:$AA$412,2,FALSE),"")</f>
        <v/>
      </c>
      <c r="N727" s="18" t="str">
        <f>IFERROR(VLOOKUP($B727,Invoices!$AB$2:$AC$412,2,FALSE),"")</f>
        <v/>
      </c>
      <c r="O727" s="18" t="str">
        <f>IFERROR(VLOOKUP($B727,Invoices!$AD$2:$AE$412,2,FALSE),"")</f>
        <v/>
      </c>
      <c r="P727" s="18" t="str">
        <f>IFERROR(VLOOKUP($B727,Invoices!$AF$2:$AG$412,2,FALSE),"")</f>
        <v/>
      </c>
      <c r="Q727" s="18" t="str">
        <f>IFERROR(VLOOKUP($B727,Invoices!$AH$2:$AI$412,2,FALSE),"")</f>
        <v/>
      </c>
      <c r="R727" s="18" t="str">
        <f>IFERROR(VLOOKUP($B727,Invoices!$AJ$2:$AK$412,2,FALSE),"")</f>
        <v/>
      </c>
      <c r="S727" s="18" t="str">
        <f>IFERROR(VLOOKUP($B727,Invoices!$AL$2:$AM$412,2,FALSE),"")</f>
        <v/>
      </c>
      <c r="T727" s="18" t="str">
        <f>IFERROR(VLOOKUP($B727,Invoices!$AN$2:$AO$412,2,FALSE),"")</f>
        <v/>
      </c>
      <c r="U727" s="18" cm="1">
        <f t="array" ref="U727">IFERROR(INDEX(F727:T727, 1, MATCH(TRUE, ISNUMBER(F727:T727), 0)), "0.0")</f>
        <v>0.99</v>
      </c>
    </row>
    <row r="728" spans="1:21" ht="13" x14ac:dyDescent="0.15">
      <c r="A728" s="14" t="s">
        <v>6760</v>
      </c>
      <c r="B728" s="6" t="s">
        <v>1850</v>
      </c>
      <c r="C728" s="6" t="s">
        <v>1851</v>
      </c>
      <c r="D728" s="6" t="s">
        <v>1659</v>
      </c>
      <c r="E728" s="6" t="s">
        <v>681</v>
      </c>
      <c r="F728" s="18" t="str">
        <f>IFERROR(VLOOKUP(B728,Invoices!$L$2:$M$413,2,FALSE),"")</f>
        <v/>
      </c>
      <c r="G728" s="18" t="str">
        <f>IFERROR(VLOOKUP(B728,Invoices!$N$2:$O$412,2,FALSE),"")</f>
        <v/>
      </c>
      <c r="H728" s="18" t="str">
        <f>IFERROR(VLOOKUP($B728,Invoices!$P$2:$Q$412,2,FALSE),"")</f>
        <v/>
      </c>
      <c r="I728" s="18" t="str">
        <f>IFERROR(VLOOKUP($B728,Invoices!$R$2:$S$412,2,FALSE),"")</f>
        <v/>
      </c>
      <c r="J728" s="18" t="str">
        <f>IFERROR(VLOOKUP($B728,Invoices!$T$2:$U$412,2,FALSE),"")</f>
        <v/>
      </c>
      <c r="K728" s="18" t="str">
        <f>IFERROR(VLOOKUP($B728,Invoices!$V$2:$W$412,2,FALSE),"")</f>
        <v/>
      </c>
      <c r="L728" s="18" t="str">
        <f>IFERROR(VLOOKUP($B728,Invoices!$X$2:$Y$412,2,FALSE),"")</f>
        <v/>
      </c>
      <c r="M728" s="18" t="str">
        <f>IFERROR(VLOOKUP($B728,Invoices!$Z$2:$AA$412,2,FALSE),"")</f>
        <v/>
      </c>
      <c r="N728" s="18" t="str">
        <f>IFERROR(VLOOKUP($B728,Invoices!$AB$2:$AC$412,2,FALSE),"")</f>
        <v/>
      </c>
      <c r="O728" s="18" t="str">
        <f>IFERROR(VLOOKUP($B728,Invoices!$AD$2:$AE$412,2,FALSE),"")</f>
        <v/>
      </c>
      <c r="P728" s="18" t="str">
        <f>IFERROR(VLOOKUP($B728,Invoices!$AF$2:$AG$412,2,FALSE),"")</f>
        <v/>
      </c>
      <c r="Q728" s="18" t="str">
        <f>IFERROR(VLOOKUP($B728,Invoices!$AH$2:$AI$412,2,FALSE),"")</f>
        <v/>
      </c>
      <c r="R728" s="18" t="str">
        <f>IFERROR(VLOOKUP($B728,Invoices!$AJ$2:$AK$412,2,FALSE),"")</f>
        <v/>
      </c>
      <c r="S728" s="18" t="str">
        <f>IFERROR(VLOOKUP($B728,Invoices!$AL$2:$AM$412,2,FALSE),"")</f>
        <v/>
      </c>
      <c r="T728" s="18" t="str">
        <f>IFERROR(VLOOKUP($B728,Invoices!$AN$2:$AO$412,2,FALSE),"")</f>
        <v/>
      </c>
      <c r="U728" s="18" t="str" cm="1">
        <f t="array" ref="U728">IFERROR(INDEX(F728:T728, 1, MATCH(TRUE, ISNUMBER(F728:T728), 0)), "0.0")</f>
        <v>0.0</v>
      </c>
    </row>
    <row r="729" spans="1:21" ht="13" x14ac:dyDescent="0.15">
      <c r="A729" s="14" t="s">
        <v>6761</v>
      </c>
      <c r="B729" s="6" t="s">
        <v>1852</v>
      </c>
      <c r="C729" s="6" t="s">
        <v>636</v>
      </c>
      <c r="D729" s="6" t="s">
        <v>637</v>
      </c>
      <c r="E729" s="6" t="s">
        <v>638</v>
      </c>
      <c r="F729" s="18" t="str">
        <f>IFERROR(VLOOKUP(B729,Invoices!$L$2:$M$413,2,FALSE),"")</f>
        <v/>
      </c>
      <c r="G729" s="18" t="str">
        <f>IFERROR(VLOOKUP(B729,Invoices!$N$2:$O$412,2,FALSE),"")</f>
        <v/>
      </c>
      <c r="H729" s="18" t="str">
        <f>IFERROR(VLOOKUP($B729,Invoices!$P$2:$Q$412,2,FALSE),"")</f>
        <v/>
      </c>
      <c r="I729" s="18" t="str">
        <f>IFERROR(VLOOKUP($B729,Invoices!$R$2:$S$412,2,FALSE),"")</f>
        <v/>
      </c>
      <c r="J729" s="18" t="str">
        <f>IFERROR(VLOOKUP($B729,Invoices!$T$2:$U$412,2,FALSE),"")</f>
        <v/>
      </c>
      <c r="K729" s="18" t="str">
        <f>IFERROR(VLOOKUP($B729,Invoices!$V$2:$W$412,2,FALSE),"")</f>
        <v/>
      </c>
      <c r="L729" s="18" t="str">
        <f>IFERROR(VLOOKUP($B729,Invoices!$X$2:$Y$412,2,FALSE),"")</f>
        <v/>
      </c>
      <c r="M729" s="18" t="str">
        <f>IFERROR(VLOOKUP($B729,Invoices!$Z$2:$AA$412,2,FALSE),"")</f>
        <v/>
      </c>
      <c r="N729" s="18" t="str">
        <f>IFERROR(VLOOKUP($B729,Invoices!$AB$2:$AC$412,2,FALSE),"")</f>
        <v/>
      </c>
      <c r="O729" s="18" t="str">
        <f>IFERROR(VLOOKUP($B729,Invoices!$AD$2:$AE$412,2,FALSE),"")</f>
        <v/>
      </c>
      <c r="P729" s="18" t="str">
        <f>IFERROR(VLOOKUP($B729,Invoices!$AF$2:$AG$412,2,FALSE),"")</f>
        <v/>
      </c>
      <c r="Q729" s="18" t="str">
        <f>IFERROR(VLOOKUP($B729,Invoices!$AH$2:$AI$412,2,FALSE),"")</f>
        <v/>
      </c>
      <c r="R729" s="18" t="str">
        <f>IFERROR(VLOOKUP($B729,Invoices!$AJ$2:$AK$412,2,FALSE),"")</f>
        <v/>
      </c>
      <c r="S729" s="18" t="str">
        <f>IFERROR(VLOOKUP($B729,Invoices!$AL$2:$AM$412,2,FALSE),"")</f>
        <v/>
      </c>
      <c r="T729" s="18" t="str">
        <f>IFERROR(VLOOKUP($B729,Invoices!$AN$2:$AO$412,2,FALSE),"")</f>
        <v/>
      </c>
      <c r="U729" s="18" t="str" cm="1">
        <f t="array" ref="U729">IFERROR(INDEX(F729:T729, 1, MATCH(TRUE, ISNUMBER(F729:T729), 0)), "0.0")</f>
        <v>0.0</v>
      </c>
    </row>
    <row r="730" spans="1:21" ht="13" x14ac:dyDescent="0.15">
      <c r="A730" s="14" t="s">
        <v>6762</v>
      </c>
      <c r="B730" s="6" t="s">
        <v>1853</v>
      </c>
      <c r="C730" s="6" t="s">
        <v>1854</v>
      </c>
      <c r="D730" s="6" t="s">
        <v>1245</v>
      </c>
      <c r="E730" s="6" t="s">
        <v>1182</v>
      </c>
      <c r="F730" s="18" t="str">
        <f>IFERROR(VLOOKUP(B730,Invoices!$L$2:$M$413,2,FALSE),"")</f>
        <v/>
      </c>
      <c r="G730" s="18" t="str">
        <f>IFERROR(VLOOKUP(B730,Invoices!$N$2:$O$412,2,FALSE),"")</f>
        <v/>
      </c>
      <c r="H730" s="18">
        <f>IFERROR(VLOOKUP($B730,Invoices!$P$2:$Q$412,2,FALSE),"")</f>
        <v>0.99</v>
      </c>
      <c r="I730" s="18" t="str">
        <f>IFERROR(VLOOKUP($B730,Invoices!$R$2:$S$412,2,FALSE),"")</f>
        <v/>
      </c>
      <c r="J730" s="18" t="str">
        <f>IFERROR(VLOOKUP($B730,Invoices!$T$2:$U$412,2,FALSE),"")</f>
        <v/>
      </c>
      <c r="K730" s="18" t="str">
        <f>IFERROR(VLOOKUP($B730,Invoices!$V$2:$W$412,2,FALSE),"")</f>
        <v/>
      </c>
      <c r="L730" s="18" t="str">
        <f>IFERROR(VLOOKUP($B730,Invoices!$X$2:$Y$412,2,FALSE),"")</f>
        <v/>
      </c>
      <c r="M730" s="18" t="str">
        <f>IFERROR(VLOOKUP($B730,Invoices!$Z$2:$AA$412,2,FALSE),"")</f>
        <v/>
      </c>
      <c r="N730" s="18" t="str">
        <f>IFERROR(VLOOKUP($B730,Invoices!$AB$2:$AC$412,2,FALSE),"")</f>
        <v/>
      </c>
      <c r="O730" s="18" t="str">
        <f>IFERROR(VLOOKUP($B730,Invoices!$AD$2:$AE$412,2,FALSE),"")</f>
        <v/>
      </c>
      <c r="P730" s="18" t="str">
        <f>IFERROR(VLOOKUP($B730,Invoices!$AF$2:$AG$412,2,FALSE),"")</f>
        <v/>
      </c>
      <c r="Q730" s="18" t="str">
        <f>IFERROR(VLOOKUP($B730,Invoices!$AH$2:$AI$412,2,FALSE),"")</f>
        <v/>
      </c>
      <c r="R730" s="18" t="str">
        <f>IFERROR(VLOOKUP($B730,Invoices!$AJ$2:$AK$412,2,FALSE),"")</f>
        <v/>
      </c>
      <c r="S730" s="18" t="str">
        <f>IFERROR(VLOOKUP($B730,Invoices!$AL$2:$AM$412,2,FALSE),"")</f>
        <v/>
      </c>
      <c r="T730" s="18" t="str">
        <f>IFERROR(VLOOKUP($B730,Invoices!$AN$2:$AO$412,2,FALSE),"")</f>
        <v/>
      </c>
      <c r="U730" s="18" cm="1">
        <f t="array" ref="U730">IFERROR(INDEX(F730:T730, 1, MATCH(TRUE, ISNUMBER(F730:T730), 0)), "0.0")</f>
        <v>0.99</v>
      </c>
    </row>
    <row r="731" spans="1:21" ht="13" x14ac:dyDescent="0.15">
      <c r="A731" s="14" t="s">
        <v>6763</v>
      </c>
      <c r="B731" s="6" t="s">
        <v>1855</v>
      </c>
      <c r="C731" s="6" t="s">
        <v>1856</v>
      </c>
      <c r="D731" s="6" t="s">
        <v>894</v>
      </c>
      <c r="E731" s="6" t="s">
        <v>587</v>
      </c>
      <c r="F731" s="18" t="str">
        <f>IFERROR(VLOOKUP(B731,Invoices!$L$2:$M$413,2,FALSE),"")</f>
        <v/>
      </c>
      <c r="G731" s="18" t="str">
        <f>IFERROR(VLOOKUP(B731,Invoices!$N$2:$O$412,2,FALSE),"")</f>
        <v/>
      </c>
      <c r="H731" s="18" t="str">
        <f>IFERROR(VLOOKUP($B731,Invoices!$P$2:$Q$412,2,FALSE),"")</f>
        <v/>
      </c>
      <c r="I731" s="18" t="str">
        <f>IFERROR(VLOOKUP($B731,Invoices!$R$2:$S$412,2,FALSE),"")</f>
        <v/>
      </c>
      <c r="J731" s="18" t="str">
        <f>IFERROR(VLOOKUP($B731,Invoices!$T$2:$U$412,2,FALSE),"")</f>
        <v/>
      </c>
      <c r="K731" s="18" t="str">
        <f>IFERROR(VLOOKUP($B731,Invoices!$V$2:$W$412,2,FALSE),"")</f>
        <v/>
      </c>
      <c r="L731" s="18" t="str">
        <f>IFERROR(VLOOKUP($B731,Invoices!$X$2:$Y$412,2,FALSE),"")</f>
        <v/>
      </c>
      <c r="M731" s="18" t="str">
        <f>IFERROR(VLOOKUP($B731,Invoices!$Z$2:$AA$412,2,FALSE),"")</f>
        <v/>
      </c>
      <c r="N731" s="18" t="str">
        <f>IFERROR(VLOOKUP($B731,Invoices!$AB$2:$AC$412,2,FALSE),"")</f>
        <v/>
      </c>
      <c r="O731" s="18" t="str">
        <f>IFERROR(VLOOKUP($B731,Invoices!$AD$2:$AE$412,2,FALSE),"")</f>
        <v/>
      </c>
      <c r="P731" s="18" t="str">
        <f>IFERROR(VLOOKUP($B731,Invoices!$AF$2:$AG$412,2,FALSE),"")</f>
        <v/>
      </c>
      <c r="Q731" s="18" t="str">
        <f>IFERROR(VLOOKUP($B731,Invoices!$AH$2:$AI$412,2,FALSE),"")</f>
        <v/>
      </c>
      <c r="R731" s="18" t="str">
        <f>IFERROR(VLOOKUP($B731,Invoices!$AJ$2:$AK$412,2,FALSE),"")</f>
        <v/>
      </c>
      <c r="S731" s="18" t="str">
        <f>IFERROR(VLOOKUP($B731,Invoices!$AL$2:$AM$412,2,FALSE),"")</f>
        <v/>
      </c>
      <c r="T731" s="18" t="str">
        <f>IFERROR(VLOOKUP($B731,Invoices!$AN$2:$AO$412,2,FALSE),"")</f>
        <v/>
      </c>
      <c r="U731" s="18" t="str" cm="1">
        <f t="array" ref="U731">IFERROR(INDEX(F731:T731, 1, MATCH(TRUE, ISNUMBER(F731:T731), 0)), "0.0")</f>
        <v>0.0</v>
      </c>
    </row>
    <row r="732" spans="1:21" ht="13" x14ac:dyDescent="0.15">
      <c r="A732" s="14" t="s">
        <v>6764</v>
      </c>
      <c r="B732" s="6" t="s">
        <v>1857</v>
      </c>
      <c r="C732" s="6" t="s">
        <v>1632</v>
      </c>
      <c r="D732" s="6" t="s">
        <v>1633</v>
      </c>
      <c r="E732" s="6" t="s">
        <v>1634</v>
      </c>
      <c r="F732" s="18" t="str">
        <f>IFERROR(VLOOKUP(B732,Invoices!$L$2:$M$413,2,FALSE),"")</f>
        <v/>
      </c>
      <c r="G732" s="18" t="str">
        <f>IFERROR(VLOOKUP(B732,Invoices!$N$2:$O$412,2,FALSE),"")</f>
        <v/>
      </c>
      <c r="H732" s="18">
        <f>IFERROR(VLOOKUP($B732,Invoices!$P$2:$Q$412,2,FALSE),"")</f>
        <v>0.99</v>
      </c>
      <c r="I732" s="18" t="str">
        <f>IFERROR(VLOOKUP($B732,Invoices!$R$2:$S$412,2,FALSE),"")</f>
        <v/>
      </c>
      <c r="J732" s="18" t="str">
        <f>IFERROR(VLOOKUP($B732,Invoices!$T$2:$U$412,2,FALSE),"")</f>
        <v/>
      </c>
      <c r="K732" s="18" t="str">
        <f>IFERROR(VLOOKUP($B732,Invoices!$V$2:$W$412,2,FALSE),"")</f>
        <v/>
      </c>
      <c r="L732" s="18" t="str">
        <f>IFERROR(VLOOKUP($B732,Invoices!$X$2:$Y$412,2,FALSE),"")</f>
        <v/>
      </c>
      <c r="M732" s="18" t="str">
        <f>IFERROR(VLOOKUP($B732,Invoices!$Z$2:$AA$412,2,FALSE),"")</f>
        <v/>
      </c>
      <c r="N732" s="18" t="str">
        <f>IFERROR(VLOOKUP($B732,Invoices!$AB$2:$AC$412,2,FALSE),"")</f>
        <v/>
      </c>
      <c r="O732" s="18" t="str">
        <f>IFERROR(VLOOKUP($B732,Invoices!$AD$2:$AE$412,2,FALSE),"")</f>
        <v/>
      </c>
      <c r="P732" s="18" t="str">
        <f>IFERROR(VLOOKUP($B732,Invoices!$AF$2:$AG$412,2,FALSE),"")</f>
        <v/>
      </c>
      <c r="Q732" s="18" t="str">
        <f>IFERROR(VLOOKUP($B732,Invoices!$AH$2:$AI$412,2,FALSE),"")</f>
        <v/>
      </c>
      <c r="R732" s="18" t="str">
        <f>IFERROR(VLOOKUP($B732,Invoices!$AJ$2:$AK$412,2,FALSE),"")</f>
        <v/>
      </c>
      <c r="S732" s="18" t="str">
        <f>IFERROR(VLOOKUP($B732,Invoices!$AL$2:$AM$412,2,FALSE),"")</f>
        <v/>
      </c>
      <c r="T732" s="18" t="str">
        <f>IFERROR(VLOOKUP($B732,Invoices!$AN$2:$AO$412,2,FALSE),"")</f>
        <v/>
      </c>
      <c r="U732" s="18" cm="1">
        <f t="array" ref="U732">IFERROR(INDEX(F732:T732, 1, MATCH(TRUE, ISNUMBER(F732:T732), 0)), "0.0")</f>
        <v>0.99</v>
      </c>
    </row>
    <row r="733" spans="1:21" ht="13" x14ac:dyDescent="0.15">
      <c r="A733" s="14" t="s">
        <v>6765</v>
      </c>
      <c r="B733" s="6" t="s">
        <v>1858</v>
      </c>
      <c r="C733" s="6" t="s">
        <v>1859</v>
      </c>
      <c r="D733" s="6" t="s">
        <v>1300</v>
      </c>
      <c r="E733" s="6" t="s">
        <v>1301</v>
      </c>
      <c r="F733" s="18" t="str">
        <f>IFERROR(VLOOKUP(B733,Invoices!$L$2:$M$413,2,FALSE),"")</f>
        <v/>
      </c>
      <c r="G733" s="18">
        <f>IFERROR(VLOOKUP(B733,Invoices!$N$2:$O$412,2,FALSE),"")</f>
        <v>0.99</v>
      </c>
      <c r="H733" s="18" t="str">
        <f>IFERROR(VLOOKUP($B733,Invoices!$P$2:$Q$412,2,FALSE),"")</f>
        <v/>
      </c>
      <c r="I733" s="18" t="str">
        <f>IFERROR(VLOOKUP($B733,Invoices!$R$2:$S$412,2,FALSE),"")</f>
        <v/>
      </c>
      <c r="J733" s="18" t="str">
        <f>IFERROR(VLOOKUP($B733,Invoices!$T$2:$U$412,2,FALSE),"")</f>
        <v/>
      </c>
      <c r="K733" s="18" t="str">
        <f>IFERROR(VLOOKUP($B733,Invoices!$V$2:$W$412,2,FALSE),"")</f>
        <v/>
      </c>
      <c r="L733" s="18" t="str">
        <f>IFERROR(VLOOKUP($B733,Invoices!$X$2:$Y$412,2,FALSE),"")</f>
        <v/>
      </c>
      <c r="M733" s="18" t="str">
        <f>IFERROR(VLOOKUP($B733,Invoices!$Z$2:$AA$412,2,FALSE),"")</f>
        <v/>
      </c>
      <c r="N733" s="18" t="str">
        <f>IFERROR(VLOOKUP($B733,Invoices!$AB$2:$AC$412,2,FALSE),"")</f>
        <v/>
      </c>
      <c r="O733" s="18" t="str">
        <f>IFERROR(VLOOKUP($B733,Invoices!$AD$2:$AE$412,2,FALSE),"")</f>
        <v/>
      </c>
      <c r="P733" s="18" t="str">
        <f>IFERROR(VLOOKUP($B733,Invoices!$AF$2:$AG$412,2,FALSE),"")</f>
        <v/>
      </c>
      <c r="Q733" s="18" t="str">
        <f>IFERROR(VLOOKUP($B733,Invoices!$AH$2:$AI$412,2,FALSE),"")</f>
        <v/>
      </c>
      <c r="R733" s="18" t="str">
        <f>IFERROR(VLOOKUP($B733,Invoices!$AJ$2:$AK$412,2,FALSE),"")</f>
        <v/>
      </c>
      <c r="S733" s="18" t="str">
        <f>IFERROR(VLOOKUP($B733,Invoices!$AL$2:$AM$412,2,FALSE),"")</f>
        <v/>
      </c>
      <c r="T733" s="18" t="str">
        <f>IFERROR(VLOOKUP($B733,Invoices!$AN$2:$AO$412,2,FALSE),"")</f>
        <v/>
      </c>
      <c r="U733" s="18" cm="1">
        <f t="array" ref="U733">IFERROR(INDEX(F733:T733, 1, MATCH(TRUE, ISNUMBER(F733:T733), 0)), "0.0")</f>
        <v>0.99</v>
      </c>
    </row>
    <row r="734" spans="1:21" ht="13" x14ac:dyDescent="0.15">
      <c r="A734" s="14" t="s">
        <v>6766</v>
      </c>
      <c r="B734" s="6" t="s">
        <v>1860</v>
      </c>
      <c r="D734" s="6" t="s">
        <v>1256</v>
      </c>
      <c r="E734" s="6" t="s">
        <v>1257</v>
      </c>
      <c r="F734" s="18" t="str">
        <f>IFERROR(VLOOKUP(B734,Invoices!$L$2:$M$413,2,FALSE),"")</f>
        <v/>
      </c>
      <c r="G734" s="18" t="str">
        <f>IFERROR(VLOOKUP(B734,Invoices!$N$2:$O$412,2,FALSE),"")</f>
        <v/>
      </c>
      <c r="H734" s="18" t="str">
        <f>IFERROR(VLOOKUP($B734,Invoices!$P$2:$Q$412,2,FALSE),"")</f>
        <v/>
      </c>
      <c r="I734" s="18" t="str">
        <f>IFERROR(VLOOKUP($B734,Invoices!$R$2:$S$412,2,FALSE),"")</f>
        <v/>
      </c>
      <c r="J734" s="18" t="str">
        <f>IFERROR(VLOOKUP($B734,Invoices!$T$2:$U$412,2,FALSE),"")</f>
        <v/>
      </c>
      <c r="K734" s="18" t="str">
        <f>IFERROR(VLOOKUP($B734,Invoices!$V$2:$W$412,2,FALSE),"")</f>
        <v/>
      </c>
      <c r="L734" s="18" t="str">
        <f>IFERROR(VLOOKUP($B734,Invoices!$X$2:$Y$412,2,FALSE),"")</f>
        <v/>
      </c>
      <c r="M734" s="18" t="str">
        <f>IFERROR(VLOOKUP($B734,Invoices!$Z$2:$AA$412,2,FALSE),"")</f>
        <v/>
      </c>
      <c r="N734" s="18" t="str">
        <f>IFERROR(VLOOKUP($B734,Invoices!$AB$2:$AC$412,2,FALSE),"")</f>
        <v/>
      </c>
      <c r="O734" s="18" t="str">
        <f>IFERROR(VLOOKUP($B734,Invoices!$AD$2:$AE$412,2,FALSE),"")</f>
        <v/>
      </c>
      <c r="P734" s="18" t="str">
        <f>IFERROR(VLOOKUP($B734,Invoices!$AF$2:$AG$412,2,FALSE),"")</f>
        <v/>
      </c>
      <c r="Q734" s="18" t="str">
        <f>IFERROR(VLOOKUP($B734,Invoices!$AH$2:$AI$412,2,FALSE),"")</f>
        <v/>
      </c>
      <c r="R734" s="18" t="str">
        <f>IFERROR(VLOOKUP($B734,Invoices!$AJ$2:$AK$412,2,FALSE),"")</f>
        <v/>
      </c>
      <c r="S734" s="18">
        <f>IFERROR(VLOOKUP($B734,Invoices!$AL$2:$AM$412,2,FALSE),"")</f>
        <v>0.99</v>
      </c>
      <c r="T734" s="18" t="str">
        <f>IFERROR(VLOOKUP($B734,Invoices!$AN$2:$AO$412,2,FALSE),"")</f>
        <v/>
      </c>
      <c r="U734" s="18" cm="1">
        <f t="array" ref="U734">IFERROR(INDEX(F734:T734, 1, MATCH(TRUE, ISNUMBER(F734:T734), 0)), "0.0")</f>
        <v>0.99</v>
      </c>
    </row>
    <row r="735" spans="1:21" ht="13" x14ac:dyDescent="0.15">
      <c r="A735" s="14" t="s">
        <v>6767</v>
      </c>
      <c r="B735" s="6" t="s">
        <v>1075</v>
      </c>
      <c r="D735" s="6" t="s">
        <v>1075</v>
      </c>
      <c r="E735" s="6" t="s">
        <v>1076</v>
      </c>
      <c r="F735" s="18" t="str">
        <f>IFERROR(VLOOKUP(B735,Invoices!$L$2:$M$413,2,FALSE),"")</f>
        <v/>
      </c>
      <c r="G735" s="18" t="str">
        <f>IFERROR(VLOOKUP(B735,Invoices!$N$2:$O$412,2,FALSE),"")</f>
        <v/>
      </c>
      <c r="H735" s="18" t="str">
        <f>IFERROR(VLOOKUP($B735,Invoices!$P$2:$Q$412,2,FALSE),"")</f>
        <v/>
      </c>
      <c r="I735" s="18" t="str">
        <f>IFERROR(VLOOKUP($B735,Invoices!$R$2:$S$412,2,FALSE),"")</f>
        <v/>
      </c>
      <c r="J735" s="18" t="str">
        <f>IFERROR(VLOOKUP($B735,Invoices!$T$2:$U$412,2,FALSE),"")</f>
        <v/>
      </c>
      <c r="K735" s="18" t="str">
        <f>IFERROR(VLOOKUP($B735,Invoices!$V$2:$W$412,2,FALSE),"")</f>
        <v/>
      </c>
      <c r="L735" s="18" t="str">
        <f>IFERROR(VLOOKUP($B735,Invoices!$X$2:$Y$412,2,FALSE),"")</f>
        <v/>
      </c>
      <c r="M735" s="18" t="str">
        <f>IFERROR(VLOOKUP($B735,Invoices!$Z$2:$AA$412,2,FALSE),"")</f>
        <v/>
      </c>
      <c r="N735" s="18" t="str">
        <f>IFERROR(VLOOKUP($B735,Invoices!$AB$2:$AC$412,2,FALSE),"")</f>
        <v/>
      </c>
      <c r="O735" s="18" t="str">
        <f>IFERROR(VLOOKUP($B735,Invoices!$AD$2:$AE$412,2,FALSE),"")</f>
        <v/>
      </c>
      <c r="P735" s="18" t="str">
        <f>IFERROR(VLOOKUP($B735,Invoices!$AF$2:$AG$412,2,FALSE),"")</f>
        <v/>
      </c>
      <c r="Q735" s="18" t="str">
        <f>IFERROR(VLOOKUP($B735,Invoices!$AH$2:$AI$412,2,FALSE),"")</f>
        <v/>
      </c>
      <c r="R735" s="18" t="str">
        <f>IFERROR(VLOOKUP($B735,Invoices!$AJ$2:$AK$412,2,FALSE),"")</f>
        <v/>
      </c>
      <c r="S735" s="18" t="str">
        <f>IFERROR(VLOOKUP($B735,Invoices!$AL$2:$AM$412,2,FALSE),"")</f>
        <v/>
      </c>
      <c r="T735" s="18" t="str">
        <f>IFERROR(VLOOKUP($B735,Invoices!$AN$2:$AO$412,2,FALSE),"")</f>
        <v/>
      </c>
      <c r="U735" s="18" t="str" cm="1">
        <f t="array" ref="U735">IFERROR(INDEX(F735:T735, 1, MATCH(TRUE, ISNUMBER(F735:T735), 0)), "0.0")</f>
        <v>0.0</v>
      </c>
    </row>
    <row r="736" spans="1:21" ht="13" x14ac:dyDescent="0.15">
      <c r="A736" s="14" t="s">
        <v>6768</v>
      </c>
      <c r="B736" s="6" t="s">
        <v>1861</v>
      </c>
      <c r="C736" s="6" t="s">
        <v>731</v>
      </c>
      <c r="D736" s="6" t="s">
        <v>732</v>
      </c>
      <c r="E736" s="6" t="s">
        <v>731</v>
      </c>
      <c r="F736" s="18" t="str">
        <f>IFERROR(VLOOKUP(B736,Invoices!$L$2:$M$413,2,FALSE),"")</f>
        <v/>
      </c>
      <c r="G736" s="18" t="str">
        <f>IFERROR(VLOOKUP(B736,Invoices!$N$2:$O$412,2,FALSE),"")</f>
        <v/>
      </c>
      <c r="H736" s="18" t="str">
        <f>IFERROR(VLOOKUP($B736,Invoices!$P$2:$Q$412,2,FALSE),"")</f>
        <v/>
      </c>
      <c r="I736" s="18" t="str">
        <f>IFERROR(VLOOKUP($B736,Invoices!$R$2:$S$412,2,FALSE),"")</f>
        <v/>
      </c>
      <c r="J736" s="18">
        <f>IFERROR(VLOOKUP($B736,Invoices!$T$2:$U$412,2,FALSE),"")</f>
        <v>0.99</v>
      </c>
      <c r="K736" s="18" t="str">
        <f>IFERROR(VLOOKUP($B736,Invoices!$V$2:$W$412,2,FALSE),"")</f>
        <v/>
      </c>
      <c r="L736" s="18" t="str">
        <f>IFERROR(VLOOKUP($B736,Invoices!$X$2:$Y$412,2,FALSE),"")</f>
        <v/>
      </c>
      <c r="M736" s="18" t="str">
        <f>IFERROR(VLOOKUP($B736,Invoices!$Z$2:$AA$412,2,FALSE),"")</f>
        <v/>
      </c>
      <c r="N736" s="18" t="str">
        <f>IFERROR(VLOOKUP($B736,Invoices!$AB$2:$AC$412,2,FALSE),"")</f>
        <v/>
      </c>
      <c r="O736" s="18" t="str">
        <f>IFERROR(VLOOKUP($B736,Invoices!$AD$2:$AE$412,2,FALSE),"")</f>
        <v/>
      </c>
      <c r="P736" s="18" t="str">
        <f>IFERROR(VLOOKUP($B736,Invoices!$AF$2:$AG$412,2,FALSE),"")</f>
        <v/>
      </c>
      <c r="Q736" s="18" t="str">
        <f>IFERROR(VLOOKUP($B736,Invoices!$AH$2:$AI$412,2,FALSE),"")</f>
        <v/>
      </c>
      <c r="R736" s="18" t="str">
        <f>IFERROR(VLOOKUP($B736,Invoices!$AJ$2:$AK$412,2,FALSE),"")</f>
        <v/>
      </c>
      <c r="S736" s="18" t="str">
        <f>IFERROR(VLOOKUP($B736,Invoices!$AL$2:$AM$412,2,FALSE),"")</f>
        <v/>
      </c>
      <c r="T736" s="18" t="str">
        <f>IFERROR(VLOOKUP($B736,Invoices!$AN$2:$AO$412,2,FALSE),"")</f>
        <v/>
      </c>
      <c r="U736" s="18" cm="1">
        <f t="array" ref="U736">IFERROR(INDEX(F736:T736, 1, MATCH(TRUE, ISNUMBER(F736:T736), 0)), "0.0")</f>
        <v>0.99</v>
      </c>
    </row>
    <row r="737" spans="1:21" ht="13" x14ac:dyDescent="0.15">
      <c r="A737" s="14" t="s">
        <v>6769</v>
      </c>
      <c r="B737" s="6" t="s">
        <v>1862</v>
      </c>
      <c r="D737" s="6" t="s">
        <v>1555</v>
      </c>
      <c r="E737" s="6" t="s">
        <v>1555</v>
      </c>
      <c r="F737" s="18" t="str">
        <f>IFERROR(VLOOKUP(B737,Invoices!$L$2:$M$413,2,FALSE),"")</f>
        <v/>
      </c>
      <c r="G737" s="18" t="str">
        <f>IFERROR(VLOOKUP(B737,Invoices!$N$2:$O$412,2,FALSE),"")</f>
        <v/>
      </c>
      <c r="H737" s="18" t="str">
        <f>IFERROR(VLOOKUP($B737,Invoices!$P$2:$Q$412,2,FALSE),"")</f>
        <v/>
      </c>
      <c r="I737" s="18" t="str">
        <f>IFERROR(VLOOKUP($B737,Invoices!$R$2:$S$412,2,FALSE),"")</f>
        <v/>
      </c>
      <c r="J737" s="18" t="str">
        <f>IFERROR(VLOOKUP($B737,Invoices!$T$2:$U$412,2,FALSE),"")</f>
        <v/>
      </c>
      <c r="K737" s="18" t="str">
        <f>IFERROR(VLOOKUP($B737,Invoices!$V$2:$W$412,2,FALSE),"")</f>
        <v/>
      </c>
      <c r="L737" s="18" t="str">
        <f>IFERROR(VLOOKUP($B737,Invoices!$X$2:$Y$412,2,FALSE),"")</f>
        <v/>
      </c>
      <c r="M737" s="18" t="str">
        <f>IFERROR(VLOOKUP($B737,Invoices!$Z$2:$AA$412,2,FALSE),"")</f>
        <v/>
      </c>
      <c r="N737" s="18" t="str">
        <f>IFERROR(VLOOKUP($B737,Invoices!$AB$2:$AC$412,2,FALSE),"")</f>
        <v/>
      </c>
      <c r="O737" s="18">
        <f>IFERROR(VLOOKUP($B737,Invoices!$AD$2:$AE$412,2,FALSE),"")</f>
        <v>0.99</v>
      </c>
      <c r="P737" s="18" t="str">
        <f>IFERROR(VLOOKUP($B737,Invoices!$AF$2:$AG$412,2,FALSE),"")</f>
        <v/>
      </c>
      <c r="Q737" s="18" t="str">
        <f>IFERROR(VLOOKUP($B737,Invoices!$AH$2:$AI$412,2,FALSE),"")</f>
        <v/>
      </c>
      <c r="R737" s="18" t="str">
        <f>IFERROR(VLOOKUP($B737,Invoices!$AJ$2:$AK$412,2,FALSE),"")</f>
        <v/>
      </c>
      <c r="S737" s="18" t="str">
        <f>IFERROR(VLOOKUP($B737,Invoices!$AL$2:$AM$412,2,FALSE),"")</f>
        <v/>
      </c>
      <c r="T737" s="18" t="str">
        <f>IFERROR(VLOOKUP($B737,Invoices!$AN$2:$AO$412,2,FALSE),"")</f>
        <v/>
      </c>
      <c r="U737" s="18" cm="1">
        <f t="array" ref="U737">IFERROR(INDEX(F737:T737, 1, MATCH(TRUE, ISNUMBER(F737:T737), 0)), "0.0")</f>
        <v>0.99</v>
      </c>
    </row>
    <row r="738" spans="1:21" ht="13" x14ac:dyDescent="0.15">
      <c r="A738" s="14" t="s">
        <v>6770</v>
      </c>
      <c r="B738" s="6" t="s">
        <v>1863</v>
      </c>
      <c r="C738" s="6" t="s">
        <v>1208</v>
      </c>
      <c r="D738" s="6" t="s">
        <v>1209</v>
      </c>
      <c r="E738" s="6" t="s">
        <v>1210</v>
      </c>
      <c r="F738" s="18" t="str">
        <f>IFERROR(VLOOKUP(B738,Invoices!$L$2:$M$413,2,FALSE),"")</f>
        <v/>
      </c>
      <c r="G738" s="18" t="str">
        <f>IFERROR(VLOOKUP(B738,Invoices!$N$2:$O$412,2,FALSE),"")</f>
        <v/>
      </c>
      <c r="H738" s="18" t="str">
        <f>IFERROR(VLOOKUP($B738,Invoices!$P$2:$Q$412,2,FALSE),"")</f>
        <v/>
      </c>
      <c r="I738" s="18">
        <f>IFERROR(VLOOKUP($B738,Invoices!$R$2:$S$412,2,FALSE),"")</f>
        <v>0.99</v>
      </c>
      <c r="J738" s="18" t="str">
        <f>IFERROR(VLOOKUP($B738,Invoices!$T$2:$U$412,2,FALSE),"")</f>
        <v/>
      </c>
      <c r="K738" s="18" t="str">
        <f>IFERROR(VLOOKUP($B738,Invoices!$V$2:$W$412,2,FALSE),"")</f>
        <v/>
      </c>
      <c r="L738" s="18" t="str">
        <f>IFERROR(VLOOKUP($B738,Invoices!$X$2:$Y$412,2,FALSE),"")</f>
        <v/>
      </c>
      <c r="M738" s="18" t="str">
        <f>IFERROR(VLOOKUP($B738,Invoices!$Z$2:$AA$412,2,FALSE),"")</f>
        <v/>
      </c>
      <c r="N738" s="18" t="str">
        <f>IFERROR(VLOOKUP($B738,Invoices!$AB$2:$AC$412,2,FALSE),"")</f>
        <v/>
      </c>
      <c r="O738" s="18" t="str">
        <f>IFERROR(VLOOKUP($B738,Invoices!$AD$2:$AE$412,2,FALSE),"")</f>
        <v/>
      </c>
      <c r="P738" s="18" t="str">
        <f>IFERROR(VLOOKUP($B738,Invoices!$AF$2:$AG$412,2,FALSE),"")</f>
        <v/>
      </c>
      <c r="Q738" s="18" t="str">
        <f>IFERROR(VLOOKUP($B738,Invoices!$AH$2:$AI$412,2,FALSE),"")</f>
        <v/>
      </c>
      <c r="R738" s="18" t="str">
        <f>IFERROR(VLOOKUP($B738,Invoices!$AJ$2:$AK$412,2,FALSE),"")</f>
        <v/>
      </c>
      <c r="S738" s="18" t="str">
        <f>IFERROR(VLOOKUP($B738,Invoices!$AL$2:$AM$412,2,FALSE),"")</f>
        <v/>
      </c>
      <c r="T738" s="18" t="str">
        <f>IFERROR(VLOOKUP($B738,Invoices!$AN$2:$AO$412,2,FALSE),"")</f>
        <v/>
      </c>
      <c r="U738" s="18" cm="1">
        <f t="array" ref="U738">IFERROR(INDEX(F738:T738, 1, MATCH(TRUE, ISNUMBER(F738:T738), 0)), "0.0")</f>
        <v>0.99</v>
      </c>
    </row>
    <row r="739" spans="1:21" ht="13" x14ac:dyDescent="0.15">
      <c r="A739" s="14" t="s">
        <v>6771</v>
      </c>
      <c r="B739" s="6" t="s">
        <v>1864</v>
      </c>
      <c r="D739" s="6" t="s">
        <v>983</v>
      </c>
      <c r="E739" s="6" t="s">
        <v>797</v>
      </c>
      <c r="F739" s="18" t="str">
        <f>IFERROR(VLOOKUP(B739,Invoices!$L$2:$M$413,2,FALSE),"")</f>
        <v/>
      </c>
      <c r="G739" s="18" t="str">
        <f>IFERROR(VLOOKUP(B739,Invoices!$N$2:$O$412,2,FALSE),"")</f>
        <v/>
      </c>
      <c r="H739" s="18" t="str">
        <f>IFERROR(VLOOKUP($B739,Invoices!$P$2:$Q$412,2,FALSE),"")</f>
        <v/>
      </c>
      <c r="I739" s="18" t="str">
        <f>IFERROR(VLOOKUP($B739,Invoices!$R$2:$S$412,2,FALSE),"")</f>
        <v/>
      </c>
      <c r="J739" s="18" t="str">
        <f>IFERROR(VLOOKUP($B739,Invoices!$T$2:$U$412,2,FALSE),"")</f>
        <v/>
      </c>
      <c r="K739" s="18" t="str">
        <f>IFERROR(VLOOKUP($B739,Invoices!$V$2:$W$412,2,FALSE),"")</f>
        <v/>
      </c>
      <c r="L739" s="18" t="str">
        <f>IFERROR(VLOOKUP($B739,Invoices!$X$2:$Y$412,2,FALSE),"")</f>
        <v/>
      </c>
      <c r="M739" s="18" t="str">
        <f>IFERROR(VLOOKUP($B739,Invoices!$Z$2:$AA$412,2,FALSE),"")</f>
        <v/>
      </c>
      <c r="N739" s="18" t="str">
        <f>IFERROR(VLOOKUP($B739,Invoices!$AB$2:$AC$412,2,FALSE),"")</f>
        <v/>
      </c>
      <c r="O739" s="18" t="str">
        <f>IFERROR(VLOOKUP($B739,Invoices!$AD$2:$AE$412,2,FALSE),"")</f>
        <v/>
      </c>
      <c r="P739" s="18" t="str">
        <f>IFERROR(VLOOKUP($B739,Invoices!$AF$2:$AG$412,2,FALSE),"")</f>
        <v/>
      </c>
      <c r="Q739" s="18" t="str">
        <f>IFERROR(VLOOKUP($B739,Invoices!$AH$2:$AI$412,2,FALSE),"")</f>
        <v/>
      </c>
      <c r="R739" s="18" t="str">
        <f>IFERROR(VLOOKUP($B739,Invoices!$AJ$2:$AK$412,2,FALSE),"")</f>
        <v/>
      </c>
      <c r="S739" s="18" t="str">
        <f>IFERROR(VLOOKUP($B739,Invoices!$AL$2:$AM$412,2,FALSE),"")</f>
        <v/>
      </c>
      <c r="T739" s="18" t="str">
        <f>IFERROR(VLOOKUP($B739,Invoices!$AN$2:$AO$412,2,FALSE),"")</f>
        <v/>
      </c>
      <c r="U739" s="18" t="str" cm="1">
        <f t="array" ref="U739">IFERROR(INDEX(F739:T739, 1, MATCH(TRUE, ISNUMBER(F739:T739), 0)), "0.0")</f>
        <v>0.0</v>
      </c>
    </row>
    <row r="740" spans="1:21" ht="13" x14ac:dyDescent="0.15">
      <c r="A740" s="14" t="s">
        <v>6772</v>
      </c>
      <c r="B740" s="6" t="s">
        <v>1865</v>
      </c>
      <c r="D740" s="6" t="s">
        <v>1075</v>
      </c>
      <c r="E740" s="6" t="s">
        <v>1076</v>
      </c>
      <c r="F740" s="18" t="str">
        <f>IFERROR(VLOOKUP(B740,Invoices!$L$2:$M$413,2,FALSE),"")</f>
        <v/>
      </c>
      <c r="G740" s="18" t="str">
        <f>IFERROR(VLOOKUP(B740,Invoices!$N$2:$O$412,2,FALSE),"")</f>
        <v/>
      </c>
      <c r="H740" s="18" t="str">
        <f>IFERROR(VLOOKUP($B740,Invoices!$P$2:$Q$412,2,FALSE),"")</f>
        <v/>
      </c>
      <c r="I740" s="18">
        <f>IFERROR(VLOOKUP($B740,Invoices!$R$2:$S$412,2,FALSE),"")</f>
        <v>0.99</v>
      </c>
      <c r="J740" s="18" t="str">
        <f>IFERROR(VLOOKUP($B740,Invoices!$T$2:$U$412,2,FALSE),"")</f>
        <v/>
      </c>
      <c r="K740" s="18" t="str">
        <f>IFERROR(VLOOKUP($B740,Invoices!$V$2:$W$412,2,FALSE),"")</f>
        <v/>
      </c>
      <c r="L740" s="18" t="str">
        <f>IFERROR(VLOOKUP($B740,Invoices!$X$2:$Y$412,2,FALSE),"")</f>
        <v/>
      </c>
      <c r="M740" s="18" t="str">
        <f>IFERROR(VLOOKUP($B740,Invoices!$Z$2:$AA$412,2,FALSE),"")</f>
        <v/>
      </c>
      <c r="N740" s="18" t="str">
        <f>IFERROR(VLOOKUP($B740,Invoices!$AB$2:$AC$412,2,FALSE),"")</f>
        <v/>
      </c>
      <c r="O740" s="18" t="str">
        <f>IFERROR(VLOOKUP($B740,Invoices!$AD$2:$AE$412,2,FALSE),"")</f>
        <v/>
      </c>
      <c r="P740" s="18" t="str">
        <f>IFERROR(VLOOKUP($B740,Invoices!$AF$2:$AG$412,2,FALSE),"")</f>
        <v/>
      </c>
      <c r="Q740" s="18" t="str">
        <f>IFERROR(VLOOKUP($B740,Invoices!$AH$2:$AI$412,2,FALSE),"")</f>
        <v/>
      </c>
      <c r="R740" s="18" t="str">
        <f>IFERROR(VLOOKUP($B740,Invoices!$AJ$2:$AK$412,2,FALSE),"")</f>
        <v/>
      </c>
      <c r="S740" s="18" t="str">
        <f>IFERROR(VLOOKUP($B740,Invoices!$AL$2:$AM$412,2,FALSE),"")</f>
        <v/>
      </c>
      <c r="T740" s="18" t="str">
        <f>IFERROR(VLOOKUP($B740,Invoices!$AN$2:$AO$412,2,FALSE),"")</f>
        <v/>
      </c>
      <c r="U740" s="18" cm="1">
        <f t="array" ref="U740">IFERROR(INDEX(F740:T740, 1, MATCH(TRUE, ISNUMBER(F740:T740), 0)), "0.0")</f>
        <v>0.99</v>
      </c>
    </row>
    <row r="741" spans="1:21" ht="13" x14ac:dyDescent="0.15">
      <c r="A741" s="14" t="s">
        <v>6773</v>
      </c>
      <c r="B741" s="6" t="s">
        <v>1866</v>
      </c>
      <c r="C741" s="6" t="s">
        <v>1162</v>
      </c>
      <c r="D741" s="6" t="s">
        <v>700</v>
      </c>
      <c r="E741" s="6" t="s">
        <v>701</v>
      </c>
      <c r="F741" s="18" t="str">
        <f>IFERROR(VLOOKUP(B741,Invoices!$L$2:$M$413,2,FALSE),"")</f>
        <v/>
      </c>
      <c r="G741" s="18" t="str">
        <f>IFERROR(VLOOKUP(B741,Invoices!$N$2:$O$412,2,FALSE),"")</f>
        <v/>
      </c>
      <c r="H741" s="18" t="str">
        <f>IFERROR(VLOOKUP($B741,Invoices!$P$2:$Q$412,2,FALSE),"")</f>
        <v/>
      </c>
      <c r="I741" s="18" t="str">
        <f>IFERROR(VLOOKUP($B741,Invoices!$R$2:$S$412,2,FALSE),"")</f>
        <v/>
      </c>
      <c r="J741" s="18" t="str">
        <f>IFERROR(VLOOKUP($B741,Invoices!$T$2:$U$412,2,FALSE),"")</f>
        <v/>
      </c>
      <c r="K741" s="18" t="str">
        <f>IFERROR(VLOOKUP($B741,Invoices!$V$2:$W$412,2,FALSE),"")</f>
        <v/>
      </c>
      <c r="L741" s="18" t="str">
        <f>IFERROR(VLOOKUP($B741,Invoices!$X$2:$Y$412,2,FALSE),"")</f>
        <v/>
      </c>
      <c r="M741" s="18" t="str">
        <f>IFERROR(VLOOKUP($B741,Invoices!$Z$2:$AA$412,2,FALSE),"")</f>
        <v/>
      </c>
      <c r="N741" s="18" t="str">
        <f>IFERROR(VLOOKUP($B741,Invoices!$AB$2:$AC$412,2,FALSE),"")</f>
        <v/>
      </c>
      <c r="O741" s="18" t="str">
        <f>IFERROR(VLOOKUP($B741,Invoices!$AD$2:$AE$412,2,FALSE),"")</f>
        <v/>
      </c>
      <c r="P741" s="18" t="str">
        <f>IFERROR(VLOOKUP($B741,Invoices!$AF$2:$AG$412,2,FALSE),"")</f>
        <v/>
      </c>
      <c r="Q741" s="18" t="str">
        <f>IFERROR(VLOOKUP($B741,Invoices!$AH$2:$AI$412,2,FALSE),"")</f>
        <v/>
      </c>
      <c r="R741" s="18" t="str">
        <f>IFERROR(VLOOKUP($B741,Invoices!$AJ$2:$AK$412,2,FALSE),"")</f>
        <v/>
      </c>
      <c r="S741" s="18" t="str">
        <f>IFERROR(VLOOKUP($B741,Invoices!$AL$2:$AM$412,2,FALSE),"")</f>
        <v/>
      </c>
      <c r="T741" s="18" t="str">
        <f>IFERROR(VLOOKUP($B741,Invoices!$AN$2:$AO$412,2,FALSE),"")</f>
        <v/>
      </c>
      <c r="U741" s="18" t="str" cm="1">
        <f t="array" ref="U741">IFERROR(INDEX(F741:T741, 1, MATCH(TRUE, ISNUMBER(F741:T741), 0)), "0.0")</f>
        <v>0.0</v>
      </c>
    </row>
    <row r="742" spans="1:21" ht="13" x14ac:dyDescent="0.15">
      <c r="A742" s="14" t="s">
        <v>6774</v>
      </c>
      <c r="B742" s="6" t="s">
        <v>1867</v>
      </c>
      <c r="C742" s="6" t="s">
        <v>908</v>
      </c>
      <c r="D742" s="6" t="s">
        <v>897</v>
      </c>
      <c r="E742" s="6" t="s">
        <v>562</v>
      </c>
      <c r="F742" s="18">
        <f>IFERROR(VLOOKUP(B742,Invoices!$L$2:$M$413,2,FALSE),"")</f>
        <v>0.99</v>
      </c>
      <c r="G742" s="18" t="str">
        <f>IFERROR(VLOOKUP(B742,Invoices!$N$2:$O$412,2,FALSE),"")</f>
        <v/>
      </c>
      <c r="H742" s="18" t="str">
        <f>IFERROR(VLOOKUP($B742,Invoices!$P$2:$Q$412,2,FALSE),"")</f>
        <v/>
      </c>
      <c r="I742" s="18" t="str">
        <f>IFERROR(VLOOKUP($B742,Invoices!$R$2:$S$412,2,FALSE),"")</f>
        <v/>
      </c>
      <c r="J742" s="18" t="str">
        <f>IFERROR(VLOOKUP($B742,Invoices!$T$2:$U$412,2,FALSE),"")</f>
        <v/>
      </c>
      <c r="K742" s="18" t="str">
        <f>IFERROR(VLOOKUP($B742,Invoices!$V$2:$W$412,2,FALSE),"")</f>
        <v/>
      </c>
      <c r="L742" s="18" t="str">
        <f>IFERROR(VLOOKUP($B742,Invoices!$X$2:$Y$412,2,FALSE),"")</f>
        <v/>
      </c>
      <c r="M742" s="18" t="str">
        <f>IFERROR(VLOOKUP($B742,Invoices!$Z$2:$AA$412,2,FALSE),"")</f>
        <v/>
      </c>
      <c r="N742" s="18" t="str">
        <f>IFERROR(VLOOKUP($B742,Invoices!$AB$2:$AC$412,2,FALSE),"")</f>
        <v/>
      </c>
      <c r="O742" s="18" t="str">
        <f>IFERROR(VLOOKUP($B742,Invoices!$AD$2:$AE$412,2,FALSE),"")</f>
        <v/>
      </c>
      <c r="P742" s="18" t="str">
        <f>IFERROR(VLOOKUP($B742,Invoices!$AF$2:$AG$412,2,FALSE),"")</f>
        <v/>
      </c>
      <c r="Q742" s="18" t="str">
        <f>IFERROR(VLOOKUP($B742,Invoices!$AH$2:$AI$412,2,FALSE),"")</f>
        <v/>
      </c>
      <c r="R742" s="18" t="str">
        <f>IFERROR(VLOOKUP($B742,Invoices!$AJ$2:$AK$412,2,FALSE),"")</f>
        <v/>
      </c>
      <c r="S742" s="18" t="str">
        <f>IFERROR(VLOOKUP($B742,Invoices!$AL$2:$AM$412,2,FALSE),"")</f>
        <v/>
      </c>
      <c r="T742" s="18" t="str">
        <f>IFERROR(VLOOKUP($B742,Invoices!$AN$2:$AO$412,2,FALSE),"")</f>
        <v/>
      </c>
      <c r="U742" s="18" cm="1">
        <f t="array" ref="U742">IFERROR(INDEX(F742:T742, 1, MATCH(TRUE, ISNUMBER(F742:T742), 0)), "0.0")</f>
        <v>0.99</v>
      </c>
    </row>
    <row r="743" spans="1:21" ht="13" x14ac:dyDescent="0.15">
      <c r="A743" s="14" t="s">
        <v>6775</v>
      </c>
      <c r="B743" s="6" t="s">
        <v>1867</v>
      </c>
      <c r="C743" s="6" t="s">
        <v>562</v>
      </c>
      <c r="D743" s="6" t="s">
        <v>910</v>
      </c>
      <c r="E743" s="6" t="s">
        <v>562</v>
      </c>
      <c r="F743" s="18">
        <f>IFERROR(VLOOKUP(B743,Invoices!$L$2:$M$413,2,FALSE),"")</f>
        <v>0.99</v>
      </c>
      <c r="G743" s="18" t="str">
        <f>IFERROR(VLOOKUP(B743,Invoices!$N$2:$O$412,2,FALSE),"")</f>
        <v/>
      </c>
      <c r="H743" s="18" t="str">
        <f>IFERROR(VLOOKUP($B743,Invoices!$P$2:$Q$412,2,FALSE),"")</f>
        <v/>
      </c>
      <c r="I743" s="18" t="str">
        <f>IFERROR(VLOOKUP($B743,Invoices!$R$2:$S$412,2,FALSE),"")</f>
        <v/>
      </c>
      <c r="J743" s="18" t="str">
        <f>IFERROR(VLOOKUP($B743,Invoices!$T$2:$U$412,2,FALSE),"")</f>
        <v/>
      </c>
      <c r="K743" s="18" t="str">
        <f>IFERROR(VLOOKUP($B743,Invoices!$V$2:$W$412,2,FALSE),"")</f>
        <v/>
      </c>
      <c r="L743" s="18" t="str">
        <f>IFERROR(VLOOKUP($B743,Invoices!$X$2:$Y$412,2,FALSE),"")</f>
        <v/>
      </c>
      <c r="M743" s="18" t="str">
        <f>IFERROR(VLOOKUP($B743,Invoices!$Z$2:$AA$412,2,FALSE),"")</f>
        <v/>
      </c>
      <c r="N743" s="18" t="str">
        <f>IFERROR(VLOOKUP($B743,Invoices!$AB$2:$AC$412,2,FALSE),"")</f>
        <v/>
      </c>
      <c r="O743" s="18" t="str">
        <f>IFERROR(VLOOKUP($B743,Invoices!$AD$2:$AE$412,2,FALSE),"")</f>
        <v/>
      </c>
      <c r="P743" s="18" t="str">
        <f>IFERROR(VLOOKUP($B743,Invoices!$AF$2:$AG$412,2,FALSE),"")</f>
        <v/>
      </c>
      <c r="Q743" s="18" t="str">
        <f>IFERROR(VLOOKUP($B743,Invoices!$AH$2:$AI$412,2,FALSE),"")</f>
        <v/>
      </c>
      <c r="R743" s="18" t="str">
        <f>IFERROR(VLOOKUP($B743,Invoices!$AJ$2:$AK$412,2,FALSE),"")</f>
        <v/>
      </c>
      <c r="S743" s="18" t="str">
        <f>IFERROR(VLOOKUP($B743,Invoices!$AL$2:$AM$412,2,FALSE),"")</f>
        <v/>
      </c>
      <c r="T743" s="18" t="str">
        <f>IFERROR(VLOOKUP($B743,Invoices!$AN$2:$AO$412,2,FALSE),"")</f>
        <v/>
      </c>
      <c r="U743" s="18" cm="1">
        <f t="array" ref="U743">IFERROR(INDEX(F743:T743, 1, MATCH(TRUE, ISNUMBER(F743:T743), 0)), "0.0")</f>
        <v>0.99</v>
      </c>
    </row>
    <row r="744" spans="1:21" ht="13" x14ac:dyDescent="0.15">
      <c r="A744" s="14" t="s">
        <v>6776</v>
      </c>
      <c r="B744" s="6" t="s">
        <v>1868</v>
      </c>
      <c r="C744" s="6" t="s">
        <v>1869</v>
      </c>
      <c r="D744" s="6" t="s">
        <v>950</v>
      </c>
      <c r="E744" s="6" t="s">
        <v>655</v>
      </c>
      <c r="F744" s="18" t="str">
        <f>IFERROR(VLOOKUP(B744,Invoices!$L$2:$M$413,2,FALSE),"")</f>
        <v/>
      </c>
      <c r="G744" s="18" t="str">
        <f>IFERROR(VLOOKUP(B744,Invoices!$N$2:$O$412,2,FALSE),"")</f>
        <v/>
      </c>
      <c r="H744" s="18" t="str">
        <f>IFERROR(VLOOKUP($B744,Invoices!$P$2:$Q$412,2,FALSE),"")</f>
        <v/>
      </c>
      <c r="I744" s="18" t="str">
        <f>IFERROR(VLOOKUP($B744,Invoices!$R$2:$S$412,2,FALSE),"")</f>
        <v/>
      </c>
      <c r="J744" s="18" t="str">
        <f>IFERROR(VLOOKUP($B744,Invoices!$T$2:$U$412,2,FALSE),"")</f>
        <v/>
      </c>
      <c r="K744" s="18" t="str">
        <f>IFERROR(VLOOKUP($B744,Invoices!$V$2:$W$412,2,FALSE),"")</f>
        <v/>
      </c>
      <c r="L744" s="18" t="str">
        <f>IFERROR(VLOOKUP($B744,Invoices!$X$2:$Y$412,2,FALSE),"")</f>
        <v/>
      </c>
      <c r="M744" s="18" t="str">
        <f>IFERROR(VLOOKUP($B744,Invoices!$Z$2:$AA$412,2,FALSE),"")</f>
        <v/>
      </c>
      <c r="N744" s="18" t="str">
        <f>IFERROR(VLOOKUP($B744,Invoices!$AB$2:$AC$412,2,FALSE),"")</f>
        <v/>
      </c>
      <c r="O744" s="18" t="str">
        <f>IFERROR(VLOOKUP($B744,Invoices!$AD$2:$AE$412,2,FALSE),"")</f>
        <v/>
      </c>
      <c r="P744" s="18" t="str">
        <f>IFERROR(VLOOKUP($B744,Invoices!$AF$2:$AG$412,2,FALSE),"")</f>
        <v/>
      </c>
      <c r="Q744" s="18" t="str">
        <f>IFERROR(VLOOKUP($B744,Invoices!$AH$2:$AI$412,2,FALSE),"")</f>
        <v/>
      </c>
      <c r="R744" s="18" t="str">
        <f>IFERROR(VLOOKUP($B744,Invoices!$AJ$2:$AK$412,2,FALSE),"")</f>
        <v/>
      </c>
      <c r="S744" s="18" t="str">
        <f>IFERROR(VLOOKUP($B744,Invoices!$AL$2:$AM$412,2,FALSE),"")</f>
        <v/>
      </c>
      <c r="T744" s="18" t="str">
        <f>IFERROR(VLOOKUP($B744,Invoices!$AN$2:$AO$412,2,FALSE),"")</f>
        <v/>
      </c>
      <c r="U744" s="18" t="str" cm="1">
        <f t="array" ref="U744">IFERROR(INDEX(F744:T744, 1, MATCH(TRUE, ISNUMBER(F744:T744), 0)), "0.0")</f>
        <v>0.0</v>
      </c>
    </row>
    <row r="745" spans="1:21" ht="13" x14ac:dyDescent="0.15">
      <c r="A745" s="14" t="s">
        <v>6777</v>
      </c>
      <c r="B745" s="6" t="s">
        <v>1870</v>
      </c>
      <c r="C745" s="6" t="s">
        <v>1871</v>
      </c>
      <c r="D745" s="6" t="s">
        <v>946</v>
      </c>
      <c r="E745" s="6" t="s">
        <v>947</v>
      </c>
      <c r="F745" s="18" t="str">
        <f>IFERROR(VLOOKUP(B745,Invoices!$L$2:$M$413,2,FALSE),"")</f>
        <v/>
      </c>
      <c r="G745" s="18" t="str">
        <f>IFERROR(VLOOKUP(B745,Invoices!$N$2:$O$412,2,FALSE),"")</f>
        <v/>
      </c>
      <c r="H745" s="18" t="str">
        <f>IFERROR(VLOOKUP($B745,Invoices!$P$2:$Q$412,2,FALSE),"")</f>
        <v/>
      </c>
      <c r="I745" s="18" t="str">
        <f>IFERROR(VLOOKUP($B745,Invoices!$R$2:$S$412,2,FALSE),"")</f>
        <v/>
      </c>
      <c r="J745" s="18" t="str">
        <f>IFERROR(VLOOKUP($B745,Invoices!$T$2:$U$412,2,FALSE),"")</f>
        <v/>
      </c>
      <c r="K745" s="18" t="str">
        <f>IFERROR(VLOOKUP($B745,Invoices!$V$2:$W$412,2,FALSE),"")</f>
        <v/>
      </c>
      <c r="L745" s="18" t="str">
        <f>IFERROR(VLOOKUP($B745,Invoices!$X$2:$Y$412,2,FALSE),"")</f>
        <v/>
      </c>
      <c r="M745" s="18" t="str">
        <f>IFERROR(VLOOKUP($B745,Invoices!$Z$2:$AA$412,2,FALSE),"")</f>
        <v/>
      </c>
      <c r="N745" s="18" t="str">
        <f>IFERROR(VLOOKUP($B745,Invoices!$AB$2:$AC$412,2,FALSE),"")</f>
        <v/>
      </c>
      <c r="O745" s="18" t="str">
        <f>IFERROR(VLOOKUP($B745,Invoices!$AD$2:$AE$412,2,FALSE),"")</f>
        <v/>
      </c>
      <c r="P745" s="18" t="str">
        <f>IFERROR(VLOOKUP($B745,Invoices!$AF$2:$AG$412,2,FALSE),"")</f>
        <v/>
      </c>
      <c r="Q745" s="18" t="str">
        <f>IFERROR(VLOOKUP($B745,Invoices!$AH$2:$AI$412,2,FALSE),"")</f>
        <v/>
      </c>
      <c r="R745" s="18" t="str">
        <f>IFERROR(VLOOKUP($B745,Invoices!$AJ$2:$AK$412,2,FALSE),"")</f>
        <v/>
      </c>
      <c r="S745" s="18" t="str">
        <f>IFERROR(VLOOKUP($B745,Invoices!$AL$2:$AM$412,2,FALSE),"")</f>
        <v/>
      </c>
      <c r="T745" s="18" t="str">
        <f>IFERROR(VLOOKUP($B745,Invoices!$AN$2:$AO$412,2,FALSE),"")</f>
        <v/>
      </c>
      <c r="U745" s="18" t="str" cm="1">
        <f t="array" ref="U745">IFERROR(INDEX(F745:T745, 1, MATCH(TRUE, ISNUMBER(F745:T745), 0)), "0.0")</f>
        <v>0.0</v>
      </c>
    </row>
    <row r="746" spans="1:21" ht="13" x14ac:dyDescent="0.15">
      <c r="A746" s="14" t="s">
        <v>6778</v>
      </c>
      <c r="B746" s="6" t="s">
        <v>1872</v>
      </c>
      <c r="C746" s="6" t="s">
        <v>1873</v>
      </c>
      <c r="D746" s="6" t="s">
        <v>1300</v>
      </c>
      <c r="E746" s="6" t="s">
        <v>1301</v>
      </c>
      <c r="F746" s="18" t="str">
        <f>IFERROR(VLOOKUP(B746,Invoices!$L$2:$M$413,2,FALSE),"")</f>
        <v/>
      </c>
      <c r="G746" s="18" t="str">
        <f>IFERROR(VLOOKUP(B746,Invoices!$N$2:$O$412,2,FALSE),"")</f>
        <v/>
      </c>
      <c r="H746" s="18" t="str">
        <f>IFERROR(VLOOKUP($B746,Invoices!$P$2:$Q$412,2,FALSE),"")</f>
        <v/>
      </c>
      <c r="I746" s="18">
        <f>IFERROR(VLOOKUP($B746,Invoices!$R$2:$S$412,2,FALSE),"")</f>
        <v>0.99</v>
      </c>
      <c r="J746" s="18" t="str">
        <f>IFERROR(VLOOKUP($B746,Invoices!$T$2:$U$412,2,FALSE),"")</f>
        <v/>
      </c>
      <c r="K746" s="18" t="str">
        <f>IFERROR(VLOOKUP($B746,Invoices!$V$2:$W$412,2,FALSE),"")</f>
        <v/>
      </c>
      <c r="L746" s="18" t="str">
        <f>IFERROR(VLOOKUP($B746,Invoices!$X$2:$Y$412,2,FALSE),"")</f>
        <v/>
      </c>
      <c r="M746" s="18" t="str">
        <f>IFERROR(VLOOKUP($B746,Invoices!$Z$2:$AA$412,2,FALSE),"")</f>
        <v/>
      </c>
      <c r="N746" s="18" t="str">
        <f>IFERROR(VLOOKUP($B746,Invoices!$AB$2:$AC$412,2,FALSE),"")</f>
        <v/>
      </c>
      <c r="O746" s="18" t="str">
        <f>IFERROR(VLOOKUP($B746,Invoices!$AD$2:$AE$412,2,FALSE),"")</f>
        <v/>
      </c>
      <c r="P746" s="18" t="str">
        <f>IFERROR(VLOOKUP($B746,Invoices!$AF$2:$AG$412,2,FALSE),"")</f>
        <v/>
      </c>
      <c r="Q746" s="18" t="str">
        <f>IFERROR(VLOOKUP($B746,Invoices!$AH$2:$AI$412,2,FALSE),"")</f>
        <v/>
      </c>
      <c r="R746" s="18" t="str">
        <f>IFERROR(VLOOKUP($B746,Invoices!$AJ$2:$AK$412,2,FALSE),"")</f>
        <v/>
      </c>
      <c r="S746" s="18" t="str">
        <f>IFERROR(VLOOKUP($B746,Invoices!$AL$2:$AM$412,2,FALSE),"")</f>
        <v/>
      </c>
      <c r="T746" s="18" t="str">
        <f>IFERROR(VLOOKUP($B746,Invoices!$AN$2:$AO$412,2,FALSE),"")</f>
        <v/>
      </c>
      <c r="U746" s="18" cm="1">
        <f t="array" ref="U746">IFERROR(INDEX(F746:T746, 1, MATCH(TRUE, ISNUMBER(F746:T746), 0)), "0.0")</f>
        <v>0.99</v>
      </c>
    </row>
    <row r="747" spans="1:21" ht="13" x14ac:dyDescent="0.15">
      <c r="A747" s="14" t="s">
        <v>6779</v>
      </c>
      <c r="B747" s="6" t="s">
        <v>1874</v>
      </c>
      <c r="C747" s="6" t="s">
        <v>1875</v>
      </c>
      <c r="D747" s="6" t="s">
        <v>1265</v>
      </c>
      <c r="E747" s="6" t="s">
        <v>630</v>
      </c>
      <c r="F747" s="18" t="str">
        <f>IFERROR(VLOOKUP(B747,Invoices!$L$2:$M$413,2,FALSE),"")</f>
        <v/>
      </c>
      <c r="G747" s="18" t="str">
        <f>IFERROR(VLOOKUP(B747,Invoices!$N$2:$O$412,2,FALSE),"")</f>
        <v/>
      </c>
      <c r="H747" s="18" t="str">
        <f>IFERROR(VLOOKUP($B747,Invoices!$P$2:$Q$412,2,FALSE),"")</f>
        <v/>
      </c>
      <c r="I747" s="18" t="str">
        <f>IFERROR(VLOOKUP($B747,Invoices!$R$2:$S$412,2,FALSE),"")</f>
        <v/>
      </c>
      <c r="J747" s="18" t="str">
        <f>IFERROR(VLOOKUP($B747,Invoices!$T$2:$U$412,2,FALSE),"")</f>
        <v/>
      </c>
      <c r="K747" s="18" t="str">
        <f>IFERROR(VLOOKUP($B747,Invoices!$V$2:$W$412,2,FALSE),"")</f>
        <v/>
      </c>
      <c r="L747" s="18" t="str">
        <f>IFERROR(VLOOKUP($B747,Invoices!$X$2:$Y$412,2,FALSE),"")</f>
        <v/>
      </c>
      <c r="M747" s="18" t="str">
        <f>IFERROR(VLOOKUP($B747,Invoices!$Z$2:$AA$412,2,FALSE),"")</f>
        <v/>
      </c>
      <c r="N747" s="18" t="str">
        <f>IFERROR(VLOOKUP($B747,Invoices!$AB$2:$AC$412,2,FALSE),"")</f>
        <v/>
      </c>
      <c r="O747" s="18" t="str">
        <f>IFERROR(VLOOKUP($B747,Invoices!$AD$2:$AE$412,2,FALSE),"")</f>
        <v/>
      </c>
      <c r="P747" s="18" t="str">
        <f>IFERROR(VLOOKUP($B747,Invoices!$AF$2:$AG$412,2,FALSE),"")</f>
        <v/>
      </c>
      <c r="Q747" s="18" t="str">
        <f>IFERROR(VLOOKUP($B747,Invoices!$AH$2:$AI$412,2,FALSE),"")</f>
        <v/>
      </c>
      <c r="R747" s="18" t="str">
        <f>IFERROR(VLOOKUP($B747,Invoices!$AJ$2:$AK$412,2,FALSE),"")</f>
        <v/>
      </c>
      <c r="S747" s="18" t="str">
        <f>IFERROR(VLOOKUP($B747,Invoices!$AL$2:$AM$412,2,FALSE),"")</f>
        <v/>
      </c>
      <c r="T747" s="18" t="str">
        <f>IFERROR(VLOOKUP($B747,Invoices!$AN$2:$AO$412,2,FALSE),"")</f>
        <v/>
      </c>
      <c r="U747" s="18" t="str" cm="1">
        <f t="array" ref="U747">IFERROR(INDEX(F747:T747, 1, MATCH(TRUE, ISNUMBER(F747:T747), 0)), "0.0")</f>
        <v>0.0</v>
      </c>
    </row>
    <row r="748" spans="1:21" ht="13" x14ac:dyDescent="0.15">
      <c r="A748" s="14" t="s">
        <v>6780</v>
      </c>
      <c r="B748" s="6" t="s">
        <v>1876</v>
      </c>
      <c r="C748" s="6" t="s">
        <v>1494</v>
      </c>
      <c r="D748" s="6" t="s">
        <v>1265</v>
      </c>
      <c r="E748" s="6" t="s">
        <v>630</v>
      </c>
      <c r="F748" s="18" t="str">
        <f>IFERROR(VLOOKUP(B748,Invoices!$L$2:$M$413,2,FALSE),"")</f>
        <v/>
      </c>
      <c r="G748" s="18">
        <f>IFERROR(VLOOKUP(B748,Invoices!$N$2:$O$412,2,FALSE),"")</f>
        <v>0.99</v>
      </c>
      <c r="H748" s="18" t="str">
        <f>IFERROR(VLOOKUP($B748,Invoices!$P$2:$Q$412,2,FALSE),"")</f>
        <v/>
      </c>
      <c r="I748" s="18" t="str">
        <f>IFERROR(VLOOKUP($B748,Invoices!$R$2:$S$412,2,FALSE),"")</f>
        <v/>
      </c>
      <c r="J748" s="18" t="str">
        <f>IFERROR(VLOOKUP($B748,Invoices!$T$2:$U$412,2,FALSE),"")</f>
        <v/>
      </c>
      <c r="K748" s="18" t="str">
        <f>IFERROR(VLOOKUP($B748,Invoices!$V$2:$W$412,2,FALSE),"")</f>
        <v/>
      </c>
      <c r="L748" s="18" t="str">
        <f>IFERROR(VLOOKUP($B748,Invoices!$X$2:$Y$412,2,FALSE),"")</f>
        <v/>
      </c>
      <c r="M748" s="18" t="str">
        <f>IFERROR(VLOOKUP($B748,Invoices!$Z$2:$AA$412,2,FALSE),"")</f>
        <v/>
      </c>
      <c r="N748" s="18" t="str">
        <f>IFERROR(VLOOKUP($B748,Invoices!$AB$2:$AC$412,2,FALSE),"")</f>
        <v/>
      </c>
      <c r="O748" s="18" t="str">
        <f>IFERROR(VLOOKUP($B748,Invoices!$AD$2:$AE$412,2,FALSE),"")</f>
        <v/>
      </c>
      <c r="P748" s="18" t="str">
        <f>IFERROR(VLOOKUP($B748,Invoices!$AF$2:$AG$412,2,FALSE),"")</f>
        <v/>
      </c>
      <c r="Q748" s="18" t="str">
        <f>IFERROR(VLOOKUP($B748,Invoices!$AH$2:$AI$412,2,FALSE),"")</f>
        <v/>
      </c>
      <c r="R748" s="18" t="str">
        <f>IFERROR(VLOOKUP($B748,Invoices!$AJ$2:$AK$412,2,FALSE),"")</f>
        <v/>
      </c>
      <c r="S748" s="18" t="str">
        <f>IFERROR(VLOOKUP($B748,Invoices!$AL$2:$AM$412,2,FALSE),"")</f>
        <v/>
      </c>
      <c r="T748" s="18" t="str">
        <f>IFERROR(VLOOKUP($B748,Invoices!$AN$2:$AO$412,2,FALSE),"")</f>
        <v/>
      </c>
      <c r="U748" s="18" cm="1">
        <f t="array" ref="U748">IFERROR(INDEX(F748:T748, 1, MATCH(TRUE, ISNUMBER(F748:T748), 0)), "0.0")</f>
        <v>0.99</v>
      </c>
    </row>
    <row r="749" spans="1:21" ht="13" x14ac:dyDescent="0.15">
      <c r="A749" s="14" t="s">
        <v>6781</v>
      </c>
      <c r="B749" s="6" t="s">
        <v>1877</v>
      </c>
      <c r="C749" s="6" t="s">
        <v>1878</v>
      </c>
      <c r="D749" s="6" t="s">
        <v>954</v>
      </c>
      <c r="E749" s="6" t="s">
        <v>955</v>
      </c>
      <c r="F749" s="18" t="str">
        <f>IFERROR(VLOOKUP(B749,Invoices!$L$2:$M$413,2,FALSE),"")</f>
        <v/>
      </c>
      <c r="G749" s="18" t="str">
        <f>IFERROR(VLOOKUP(B749,Invoices!$N$2:$O$412,2,FALSE),"")</f>
        <v/>
      </c>
      <c r="H749" s="18" t="str">
        <f>IFERROR(VLOOKUP($B749,Invoices!$P$2:$Q$412,2,FALSE),"")</f>
        <v/>
      </c>
      <c r="I749" s="18" t="str">
        <f>IFERROR(VLOOKUP($B749,Invoices!$R$2:$S$412,2,FALSE),"")</f>
        <v/>
      </c>
      <c r="J749" s="18">
        <f>IFERROR(VLOOKUP($B749,Invoices!$T$2:$U$412,2,FALSE),"")</f>
        <v>0.99</v>
      </c>
      <c r="K749" s="18">
        <f>IFERROR(VLOOKUP($B749,Invoices!$V$2:$W$412,2,FALSE),"")</f>
        <v>0.99</v>
      </c>
      <c r="L749" s="18" t="str">
        <f>IFERROR(VLOOKUP($B749,Invoices!$X$2:$Y$412,2,FALSE),"")</f>
        <v/>
      </c>
      <c r="M749" s="18" t="str">
        <f>IFERROR(VLOOKUP($B749,Invoices!$Z$2:$AA$412,2,FALSE),"")</f>
        <v/>
      </c>
      <c r="N749" s="18" t="str">
        <f>IFERROR(VLOOKUP($B749,Invoices!$AB$2:$AC$412,2,FALSE),"")</f>
        <v/>
      </c>
      <c r="O749" s="18" t="str">
        <f>IFERROR(VLOOKUP($B749,Invoices!$AD$2:$AE$412,2,FALSE),"")</f>
        <v/>
      </c>
      <c r="P749" s="18" t="str">
        <f>IFERROR(VLOOKUP($B749,Invoices!$AF$2:$AG$412,2,FALSE),"")</f>
        <v/>
      </c>
      <c r="Q749" s="18" t="str">
        <f>IFERROR(VLOOKUP($B749,Invoices!$AH$2:$AI$412,2,FALSE),"")</f>
        <v/>
      </c>
      <c r="R749" s="18" t="str">
        <f>IFERROR(VLOOKUP($B749,Invoices!$AJ$2:$AK$412,2,FALSE),"")</f>
        <v/>
      </c>
      <c r="S749" s="18" t="str">
        <f>IFERROR(VLOOKUP($B749,Invoices!$AL$2:$AM$412,2,FALSE),"")</f>
        <v/>
      </c>
      <c r="T749" s="18" t="str">
        <f>IFERROR(VLOOKUP($B749,Invoices!$AN$2:$AO$412,2,FALSE),"")</f>
        <v/>
      </c>
      <c r="U749" s="18" cm="1">
        <f t="array" ref="U749">IFERROR(INDEX(F749:T749, 1, MATCH(TRUE, ISNUMBER(F749:T749), 0)), "0.0")</f>
        <v>0.99</v>
      </c>
    </row>
    <row r="750" spans="1:21" ht="13" x14ac:dyDescent="0.15">
      <c r="A750" s="14" t="s">
        <v>6782</v>
      </c>
      <c r="B750" s="6" t="s">
        <v>1879</v>
      </c>
      <c r="D750" s="6" t="s">
        <v>1067</v>
      </c>
      <c r="E750" s="6" t="s">
        <v>1068</v>
      </c>
      <c r="F750" s="18" t="str">
        <f>IFERROR(VLOOKUP(B750,Invoices!$L$2:$M$413,2,FALSE),"")</f>
        <v/>
      </c>
      <c r="G750" s="18" t="str">
        <f>IFERROR(VLOOKUP(B750,Invoices!$N$2:$O$412,2,FALSE),"")</f>
        <v/>
      </c>
      <c r="H750" s="18" t="str">
        <f>IFERROR(VLOOKUP($B750,Invoices!$P$2:$Q$412,2,FALSE),"")</f>
        <v/>
      </c>
      <c r="I750" s="18" t="str">
        <f>IFERROR(VLOOKUP($B750,Invoices!$R$2:$S$412,2,FALSE),"")</f>
        <v/>
      </c>
      <c r="J750" s="18" t="str">
        <f>IFERROR(VLOOKUP($B750,Invoices!$T$2:$U$412,2,FALSE),"")</f>
        <v/>
      </c>
      <c r="K750" s="18" t="str">
        <f>IFERROR(VLOOKUP($B750,Invoices!$V$2:$W$412,2,FALSE),"")</f>
        <v/>
      </c>
      <c r="L750" s="18" t="str">
        <f>IFERROR(VLOOKUP($B750,Invoices!$X$2:$Y$412,2,FALSE),"")</f>
        <v/>
      </c>
      <c r="M750" s="18" t="str">
        <f>IFERROR(VLOOKUP($B750,Invoices!$Z$2:$AA$412,2,FALSE),"")</f>
        <v/>
      </c>
      <c r="N750" s="18" t="str">
        <f>IFERROR(VLOOKUP($B750,Invoices!$AB$2:$AC$412,2,FALSE),"")</f>
        <v/>
      </c>
      <c r="O750" s="18" t="str">
        <f>IFERROR(VLOOKUP($B750,Invoices!$AD$2:$AE$412,2,FALSE),"")</f>
        <v/>
      </c>
      <c r="P750" s="18" t="str">
        <f>IFERROR(VLOOKUP($B750,Invoices!$AF$2:$AG$412,2,FALSE),"")</f>
        <v/>
      </c>
      <c r="Q750" s="18" t="str">
        <f>IFERROR(VLOOKUP($B750,Invoices!$AH$2:$AI$412,2,FALSE),"")</f>
        <v/>
      </c>
      <c r="R750" s="18" t="str">
        <f>IFERROR(VLOOKUP($B750,Invoices!$AJ$2:$AK$412,2,FALSE),"")</f>
        <v/>
      </c>
      <c r="S750" s="18" t="str">
        <f>IFERROR(VLOOKUP($B750,Invoices!$AL$2:$AM$412,2,FALSE),"")</f>
        <v/>
      </c>
      <c r="T750" s="18" t="str">
        <f>IFERROR(VLOOKUP($B750,Invoices!$AN$2:$AO$412,2,FALSE),"")</f>
        <v/>
      </c>
      <c r="U750" s="18" t="str" cm="1">
        <f t="array" ref="U750">IFERROR(INDEX(F750:T750, 1, MATCH(TRUE, ISNUMBER(F750:T750), 0)), "0.0")</f>
        <v>0.0</v>
      </c>
    </row>
    <row r="751" spans="1:21" ht="13" x14ac:dyDescent="0.15">
      <c r="A751" s="14" t="s">
        <v>6783</v>
      </c>
      <c r="B751" s="6" t="s">
        <v>1880</v>
      </c>
      <c r="D751" s="6" t="s">
        <v>524</v>
      </c>
      <c r="E751" s="6" t="s">
        <v>518</v>
      </c>
      <c r="F751" s="18" t="str">
        <f>IFERROR(VLOOKUP(B751,Invoices!$L$2:$M$413,2,FALSE),"")</f>
        <v/>
      </c>
      <c r="G751" s="18" t="str">
        <f>IFERROR(VLOOKUP(B751,Invoices!$N$2:$O$412,2,FALSE),"")</f>
        <v/>
      </c>
      <c r="H751" s="18" t="str">
        <f>IFERROR(VLOOKUP($B751,Invoices!$P$2:$Q$412,2,FALSE),"")</f>
        <v/>
      </c>
      <c r="I751" s="18" t="str">
        <f>IFERROR(VLOOKUP($B751,Invoices!$R$2:$S$412,2,FALSE),"")</f>
        <v/>
      </c>
      <c r="J751" s="18" t="str">
        <f>IFERROR(VLOOKUP($B751,Invoices!$T$2:$U$412,2,FALSE),"")</f>
        <v/>
      </c>
      <c r="K751" s="18" t="str">
        <f>IFERROR(VLOOKUP($B751,Invoices!$V$2:$W$412,2,FALSE),"")</f>
        <v/>
      </c>
      <c r="L751" s="18" t="str">
        <f>IFERROR(VLOOKUP($B751,Invoices!$X$2:$Y$412,2,FALSE),"")</f>
        <v/>
      </c>
      <c r="M751" s="18" t="str">
        <f>IFERROR(VLOOKUP($B751,Invoices!$Z$2:$AA$412,2,FALSE),"")</f>
        <v/>
      </c>
      <c r="N751" s="18" t="str">
        <f>IFERROR(VLOOKUP($B751,Invoices!$AB$2:$AC$412,2,FALSE),"")</f>
        <v/>
      </c>
      <c r="O751" s="18" t="str">
        <f>IFERROR(VLOOKUP($B751,Invoices!$AD$2:$AE$412,2,FALSE),"")</f>
        <v/>
      </c>
      <c r="P751" s="18" t="str">
        <f>IFERROR(VLOOKUP($B751,Invoices!$AF$2:$AG$412,2,FALSE),"")</f>
        <v/>
      </c>
      <c r="Q751" s="18">
        <f>IFERROR(VLOOKUP($B751,Invoices!$AH$2:$AI$412,2,FALSE),"")</f>
        <v>1.99</v>
      </c>
      <c r="R751" s="18" t="str">
        <f>IFERROR(VLOOKUP($B751,Invoices!$AJ$2:$AK$412,2,FALSE),"")</f>
        <v/>
      </c>
      <c r="S751" s="18" t="str">
        <f>IFERROR(VLOOKUP($B751,Invoices!$AL$2:$AM$412,2,FALSE),"")</f>
        <v/>
      </c>
      <c r="T751" s="18" t="str">
        <f>IFERROR(VLOOKUP($B751,Invoices!$AN$2:$AO$412,2,FALSE),"")</f>
        <v/>
      </c>
      <c r="U751" s="18" cm="1">
        <f t="array" ref="U751">IFERROR(INDEX(F751:T751, 1, MATCH(TRUE, ISNUMBER(F751:T751), 0)), "0.0")</f>
        <v>1.99</v>
      </c>
    </row>
    <row r="752" spans="1:21" ht="13" x14ac:dyDescent="0.15">
      <c r="A752" s="14" t="s">
        <v>6784</v>
      </c>
      <c r="B752" s="6" t="s">
        <v>1881</v>
      </c>
      <c r="C752" s="6" t="s">
        <v>1097</v>
      </c>
      <c r="D752" s="6" t="s">
        <v>1098</v>
      </c>
      <c r="E752" s="6" t="s">
        <v>522</v>
      </c>
      <c r="F752" s="18" t="str">
        <f>IFERROR(VLOOKUP(B752,Invoices!$L$2:$M$413,2,FALSE),"")</f>
        <v/>
      </c>
      <c r="G752" s="18" t="str">
        <f>IFERROR(VLOOKUP(B752,Invoices!$N$2:$O$412,2,FALSE),"")</f>
        <v/>
      </c>
      <c r="H752" s="18" t="str">
        <f>IFERROR(VLOOKUP($B752,Invoices!$P$2:$Q$412,2,FALSE),"")</f>
        <v/>
      </c>
      <c r="I752" s="18" t="str">
        <f>IFERROR(VLOOKUP($B752,Invoices!$R$2:$S$412,2,FALSE),"")</f>
        <v/>
      </c>
      <c r="J752" s="18" t="str">
        <f>IFERROR(VLOOKUP($B752,Invoices!$T$2:$U$412,2,FALSE),"")</f>
        <v/>
      </c>
      <c r="K752" s="18" t="str">
        <f>IFERROR(VLOOKUP($B752,Invoices!$V$2:$W$412,2,FALSE),"")</f>
        <v/>
      </c>
      <c r="L752" s="18" t="str">
        <f>IFERROR(VLOOKUP($B752,Invoices!$X$2:$Y$412,2,FALSE),"")</f>
        <v/>
      </c>
      <c r="M752" s="18" t="str">
        <f>IFERROR(VLOOKUP($B752,Invoices!$Z$2:$AA$412,2,FALSE),"")</f>
        <v/>
      </c>
      <c r="N752" s="18" t="str">
        <f>IFERROR(VLOOKUP($B752,Invoices!$AB$2:$AC$412,2,FALSE),"")</f>
        <v/>
      </c>
      <c r="O752" s="18" t="str">
        <f>IFERROR(VLOOKUP($B752,Invoices!$AD$2:$AE$412,2,FALSE),"")</f>
        <v/>
      </c>
      <c r="P752" s="18" t="str">
        <f>IFERROR(VLOOKUP($B752,Invoices!$AF$2:$AG$412,2,FALSE),"")</f>
        <v/>
      </c>
      <c r="Q752" s="18" t="str">
        <f>IFERROR(VLOOKUP($B752,Invoices!$AH$2:$AI$412,2,FALSE),"")</f>
        <v/>
      </c>
      <c r="R752" s="18" t="str">
        <f>IFERROR(VLOOKUP($B752,Invoices!$AJ$2:$AK$412,2,FALSE),"")</f>
        <v/>
      </c>
      <c r="S752" s="18" t="str">
        <f>IFERROR(VLOOKUP($B752,Invoices!$AL$2:$AM$412,2,FALSE),"")</f>
        <v/>
      </c>
      <c r="T752" s="18" t="str">
        <f>IFERROR(VLOOKUP($B752,Invoices!$AN$2:$AO$412,2,FALSE),"")</f>
        <v/>
      </c>
      <c r="U752" s="18" t="str" cm="1">
        <f t="array" ref="U752">IFERROR(INDEX(F752:T752, 1, MATCH(TRUE, ISNUMBER(F752:T752), 0)), "0.0")</f>
        <v>0.0</v>
      </c>
    </row>
    <row r="753" spans="1:21" ht="13" x14ac:dyDescent="0.15">
      <c r="A753" s="14" t="s">
        <v>6785</v>
      </c>
      <c r="B753" s="6" t="s">
        <v>1882</v>
      </c>
      <c r="C753" s="6" t="s">
        <v>610</v>
      </c>
      <c r="D753" s="6" t="s">
        <v>611</v>
      </c>
      <c r="E753" s="6" t="s">
        <v>612</v>
      </c>
      <c r="F753" s="18">
        <f>IFERROR(VLOOKUP(B753,Invoices!$L$2:$M$413,2,FALSE),"")</f>
        <v>0.99</v>
      </c>
      <c r="G753" s="18" t="str">
        <f>IFERROR(VLOOKUP(B753,Invoices!$N$2:$O$412,2,FALSE),"")</f>
        <v/>
      </c>
      <c r="H753" s="18" t="str">
        <f>IFERROR(VLOOKUP($B753,Invoices!$P$2:$Q$412,2,FALSE),"")</f>
        <v/>
      </c>
      <c r="I753" s="18" t="str">
        <f>IFERROR(VLOOKUP($B753,Invoices!$R$2:$S$412,2,FALSE),"")</f>
        <v/>
      </c>
      <c r="J753" s="18" t="str">
        <f>IFERROR(VLOOKUP($B753,Invoices!$T$2:$U$412,2,FALSE),"")</f>
        <v/>
      </c>
      <c r="K753" s="18" t="str">
        <f>IFERROR(VLOOKUP($B753,Invoices!$V$2:$W$412,2,FALSE),"")</f>
        <v/>
      </c>
      <c r="L753" s="18">
        <f>IFERROR(VLOOKUP($B753,Invoices!$X$2:$Y$412,2,FALSE),"")</f>
        <v>0.99</v>
      </c>
      <c r="M753" s="18" t="str">
        <f>IFERROR(VLOOKUP($B753,Invoices!$Z$2:$AA$412,2,FALSE),"")</f>
        <v/>
      </c>
      <c r="N753" s="18" t="str">
        <f>IFERROR(VLOOKUP($B753,Invoices!$AB$2:$AC$412,2,FALSE),"")</f>
        <v/>
      </c>
      <c r="O753" s="18" t="str">
        <f>IFERROR(VLOOKUP($B753,Invoices!$AD$2:$AE$412,2,FALSE),"")</f>
        <v/>
      </c>
      <c r="P753" s="18" t="str">
        <f>IFERROR(VLOOKUP($B753,Invoices!$AF$2:$AG$412,2,FALSE),"")</f>
        <v/>
      </c>
      <c r="Q753" s="18" t="str">
        <f>IFERROR(VLOOKUP($B753,Invoices!$AH$2:$AI$412,2,FALSE),"")</f>
        <v/>
      </c>
      <c r="R753" s="18" t="str">
        <f>IFERROR(VLOOKUP($B753,Invoices!$AJ$2:$AK$412,2,FALSE),"")</f>
        <v/>
      </c>
      <c r="S753" s="18" t="str">
        <f>IFERROR(VLOOKUP($B753,Invoices!$AL$2:$AM$412,2,FALSE),"")</f>
        <v/>
      </c>
      <c r="T753" s="18" t="str">
        <f>IFERROR(VLOOKUP($B753,Invoices!$AN$2:$AO$412,2,FALSE),"")</f>
        <v/>
      </c>
      <c r="U753" s="18" cm="1">
        <f t="array" ref="U753">IFERROR(INDEX(F753:T753, 1, MATCH(TRUE, ISNUMBER(F753:T753), 0)), "0.0")</f>
        <v>0.99</v>
      </c>
    </row>
    <row r="754" spans="1:21" ht="13" x14ac:dyDescent="0.15">
      <c r="A754" s="14" t="s">
        <v>6786</v>
      </c>
      <c r="B754" s="6" t="s">
        <v>1882</v>
      </c>
      <c r="C754" s="6" t="s">
        <v>1883</v>
      </c>
      <c r="D754" s="6" t="s">
        <v>871</v>
      </c>
      <c r="E754" s="6" t="s">
        <v>612</v>
      </c>
      <c r="F754" s="18">
        <f>IFERROR(VLOOKUP(B754,Invoices!$L$2:$M$413,2,FALSE),"")</f>
        <v>0.99</v>
      </c>
      <c r="G754" s="18" t="str">
        <f>IFERROR(VLOOKUP(B754,Invoices!$N$2:$O$412,2,FALSE),"")</f>
        <v/>
      </c>
      <c r="H754" s="18" t="str">
        <f>IFERROR(VLOOKUP($B754,Invoices!$P$2:$Q$412,2,FALSE),"")</f>
        <v/>
      </c>
      <c r="I754" s="18" t="str">
        <f>IFERROR(VLOOKUP($B754,Invoices!$R$2:$S$412,2,FALSE),"")</f>
        <v/>
      </c>
      <c r="J754" s="18" t="str">
        <f>IFERROR(VLOOKUP($B754,Invoices!$T$2:$U$412,2,FALSE),"")</f>
        <v/>
      </c>
      <c r="K754" s="18" t="str">
        <f>IFERROR(VLOOKUP($B754,Invoices!$V$2:$W$412,2,FALSE),"")</f>
        <v/>
      </c>
      <c r="L754" s="18">
        <f>IFERROR(VLOOKUP($B754,Invoices!$X$2:$Y$412,2,FALSE),"")</f>
        <v>0.99</v>
      </c>
      <c r="M754" s="18" t="str">
        <f>IFERROR(VLOOKUP($B754,Invoices!$Z$2:$AA$412,2,FALSE),"")</f>
        <v/>
      </c>
      <c r="N754" s="18" t="str">
        <f>IFERROR(VLOOKUP($B754,Invoices!$AB$2:$AC$412,2,FALSE),"")</f>
        <v/>
      </c>
      <c r="O754" s="18" t="str">
        <f>IFERROR(VLOOKUP($B754,Invoices!$AD$2:$AE$412,2,FALSE),"")</f>
        <v/>
      </c>
      <c r="P754" s="18" t="str">
        <f>IFERROR(VLOOKUP($B754,Invoices!$AF$2:$AG$412,2,FALSE),"")</f>
        <v/>
      </c>
      <c r="Q754" s="18" t="str">
        <f>IFERROR(VLOOKUP($B754,Invoices!$AH$2:$AI$412,2,FALSE),"")</f>
        <v/>
      </c>
      <c r="R754" s="18" t="str">
        <f>IFERROR(VLOOKUP($B754,Invoices!$AJ$2:$AK$412,2,FALSE),"")</f>
        <v/>
      </c>
      <c r="S754" s="18" t="str">
        <f>IFERROR(VLOOKUP($B754,Invoices!$AL$2:$AM$412,2,FALSE),"")</f>
        <v/>
      </c>
      <c r="T754" s="18" t="str">
        <f>IFERROR(VLOOKUP($B754,Invoices!$AN$2:$AO$412,2,FALSE),"")</f>
        <v/>
      </c>
      <c r="U754" s="18" cm="1">
        <f t="array" ref="U754">IFERROR(INDEX(F754:T754, 1, MATCH(TRUE, ISNUMBER(F754:T754), 0)), "0.0")</f>
        <v>0.99</v>
      </c>
    </row>
    <row r="755" spans="1:21" ht="13" x14ac:dyDescent="0.15">
      <c r="A755" s="14" t="s">
        <v>6787</v>
      </c>
      <c r="B755" s="6" t="s">
        <v>1884</v>
      </c>
      <c r="D755" s="6" t="s">
        <v>1059</v>
      </c>
      <c r="E755" s="6" t="s">
        <v>1059</v>
      </c>
      <c r="F755" s="18" t="str">
        <f>IFERROR(VLOOKUP(B755,Invoices!$L$2:$M$413,2,FALSE),"")</f>
        <v/>
      </c>
      <c r="G755" s="18" t="str">
        <f>IFERROR(VLOOKUP(B755,Invoices!$N$2:$O$412,2,FALSE),"")</f>
        <v/>
      </c>
      <c r="H755" s="18" t="str">
        <f>IFERROR(VLOOKUP($B755,Invoices!$P$2:$Q$412,2,FALSE),"")</f>
        <v/>
      </c>
      <c r="I755" s="18" t="str">
        <f>IFERROR(VLOOKUP($B755,Invoices!$R$2:$S$412,2,FALSE),"")</f>
        <v/>
      </c>
      <c r="J755" s="18" t="str">
        <f>IFERROR(VLOOKUP($B755,Invoices!$T$2:$U$412,2,FALSE),"")</f>
        <v/>
      </c>
      <c r="K755" s="18" t="str">
        <f>IFERROR(VLOOKUP($B755,Invoices!$V$2:$W$412,2,FALSE),"")</f>
        <v/>
      </c>
      <c r="L755" s="18" t="str">
        <f>IFERROR(VLOOKUP($B755,Invoices!$X$2:$Y$412,2,FALSE),"")</f>
        <v/>
      </c>
      <c r="M755" s="18" t="str">
        <f>IFERROR(VLOOKUP($B755,Invoices!$Z$2:$AA$412,2,FALSE),"")</f>
        <v/>
      </c>
      <c r="N755" s="18" t="str">
        <f>IFERROR(VLOOKUP($B755,Invoices!$AB$2:$AC$412,2,FALSE),"")</f>
        <v/>
      </c>
      <c r="O755" s="18" t="str">
        <f>IFERROR(VLOOKUP($B755,Invoices!$AD$2:$AE$412,2,FALSE),"")</f>
        <v/>
      </c>
      <c r="P755" s="18" t="str">
        <f>IFERROR(VLOOKUP($B755,Invoices!$AF$2:$AG$412,2,FALSE),"")</f>
        <v/>
      </c>
      <c r="Q755" s="18" t="str">
        <f>IFERROR(VLOOKUP($B755,Invoices!$AH$2:$AI$412,2,FALSE),"")</f>
        <v/>
      </c>
      <c r="R755" s="18" t="str">
        <f>IFERROR(VLOOKUP($B755,Invoices!$AJ$2:$AK$412,2,FALSE),"")</f>
        <v/>
      </c>
      <c r="S755" s="18" t="str">
        <f>IFERROR(VLOOKUP($B755,Invoices!$AL$2:$AM$412,2,FALSE),"")</f>
        <v/>
      </c>
      <c r="T755" s="18" t="str">
        <f>IFERROR(VLOOKUP($B755,Invoices!$AN$2:$AO$412,2,FALSE),"")</f>
        <v/>
      </c>
      <c r="U755" s="18" t="str" cm="1">
        <f t="array" ref="U755">IFERROR(INDEX(F755:T755, 1, MATCH(TRUE, ISNUMBER(F755:T755), 0)), "0.0")</f>
        <v>0.0</v>
      </c>
    </row>
    <row r="756" spans="1:21" ht="13" x14ac:dyDescent="0.15">
      <c r="A756" s="14" t="s">
        <v>6788</v>
      </c>
      <c r="B756" s="6" t="s">
        <v>1885</v>
      </c>
      <c r="D756" s="6" t="s">
        <v>1431</v>
      </c>
      <c r="E756" s="6" t="s">
        <v>1432</v>
      </c>
      <c r="F756" s="18" t="str">
        <f>IFERROR(VLOOKUP(B756,Invoices!$L$2:$M$413,2,FALSE),"")</f>
        <v/>
      </c>
      <c r="G756" s="18">
        <f>IFERROR(VLOOKUP(B756,Invoices!$N$2:$O$412,2,FALSE),"")</f>
        <v>0.99</v>
      </c>
      <c r="H756" s="18" t="str">
        <f>IFERROR(VLOOKUP($B756,Invoices!$P$2:$Q$412,2,FALSE),"")</f>
        <v/>
      </c>
      <c r="I756" s="18" t="str">
        <f>IFERROR(VLOOKUP($B756,Invoices!$R$2:$S$412,2,FALSE),"")</f>
        <v/>
      </c>
      <c r="J756" s="18" t="str">
        <f>IFERROR(VLOOKUP($B756,Invoices!$T$2:$U$412,2,FALSE),"")</f>
        <v/>
      </c>
      <c r="K756" s="18" t="str">
        <f>IFERROR(VLOOKUP($B756,Invoices!$V$2:$W$412,2,FALSE),"")</f>
        <v/>
      </c>
      <c r="L756" s="18" t="str">
        <f>IFERROR(VLOOKUP($B756,Invoices!$X$2:$Y$412,2,FALSE),"")</f>
        <v/>
      </c>
      <c r="M756" s="18" t="str">
        <f>IFERROR(VLOOKUP($B756,Invoices!$Z$2:$AA$412,2,FALSE),"")</f>
        <v/>
      </c>
      <c r="N756" s="18" t="str">
        <f>IFERROR(VLOOKUP($B756,Invoices!$AB$2:$AC$412,2,FALSE),"")</f>
        <v/>
      </c>
      <c r="O756" s="18" t="str">
        <f>IFERROR(VLOOKUP($B756,Invoices!$AD$2:$AE$412,2,FALSE),"")</f>
        <v/>
      </c>
      <c r="P756" s="18" t="str">
        <f>IFERROR(VLOOKUP($B756,Invoices!$AF$2:$AG$412,2,FALSE),"")</f>
        <v/>
      </c>
      <c r="Q756" s="18" t="str">
        <f>IFERROR(VLOOKUP($B756,Invoices!$AH$2:$AI$412,2,FALSE),"")</f>
        <v/>
      </c>
      <c r="R756" s="18" t="str">
        <f>IFERROR(VLOOKUP($B756,Invoices!$AJ$2:$AK$412,2,FALSE),"")</f>
        <v/>
      </c>
      <c r="S756" s="18" t="str">
        <f>IFERROR(VLOOKUP($B756,Invoices!$AL$2:$AM$412,2,FALSE),"")</f>
        <v/>
      </c>
      <c r="T756" s="18" t="str">
        <f>IFERROR(VLOOKUP($B756,Invoices!$AN$2:$AO$412,2,FALSE),"")</f>
        <v/>
      </c>
      <c r="U756" s="18" cm="1">
        <f t="array" ref="U756">IFERROR(INDEX(F756:T756, 1, MATCH(TRUE, ISNUMBER(F756:T756), 0)), "0.0")</f>
        <v>0.99</v>
      </c>
    </row>
    <row r="757" spans="1:21" ht="13" x14ac:dyDescent="0.15">
      <c r="A757" s="14" t="s">
        <v>6789</v>
      </c>
      <c r="B757" s="6" t="s">
        <v>1886</v>
      </c>
      <c r="C757" s="6" t="s">
        <v>1887</v>
      </c>
      <c r="D757" s="6" t="s">
        <v>1361</v>
      </c>
      <c r="E757" s="6" t="s">
        <v>1301</v>
      </c>
      <c r="F757" s="18" t="str">
        <f>IFERROR(VLOOKUP(B757,Invoices!$L$2:$M$413,2,FALSE),"")</f>
        <v/>
      </c>
      <c r="G757" s="18" t="str">
        <f>IFERROR(VLOOKUP(B757,Invoices!$N$2:$O$412,2,FALSE),"")</f>
        <v/>
      </c>
      <c r="H757" s="18" t="str">
        <f>IFERROR(VLOOKUP($B757,Invoices!$P$2:$Q$412,2,FALSE),"")</f>
        <v/>
      </c>
      <c r="I757" s="18" t="str">
        <f>IFERROR(VLOOKUP($B757,Invoices!$R$2:$S$412,2,FALSE),"")</f>
        <v/>
      </c>
      <c r="J757" s="18" t="str">
        <f>IFERROR(VLOOKUP($B757,Invoices!$T$2:$U$412,2,FALSE),"")</f>
        <v/>
      </c>
      <c r="K757" s="18" t="str">
        <f>IFERROR(VLOOKUP($B757,Invoices!$V$2:$W$412,2,FALSE),"")</f>
        <v/>
      </c>
      <c r="L757" s="18" t="str">
        <f>IFERROR(VLOOKUP($B757,Invoices!$X$2:$Y$412,2,FALSE),"")</f>
        <v/>
      </c>
      <c r="M757" s="18" t="str">
        <f>IFERROR(VLOOKUP($B757,Invoices!$Z$2:$AA$412,2,FALSE),"")</f>
        <v/>
      </c>
      <c r="N757" s="18" t="str">
        <f>IFERROR(VLOOKUP($B757,Invoices!$AB$2:$AC$412,2,FALSE),"")</f>
        <v/>
      </c>
      <c r="O757" s="18" t="str">
        <f>IFERROR(VLOOKUP($B757,Invoices!$AD$2:$AE$412,2,FALSE),"")</f>
        <v/>
      </c>
      <c r="P757" s="18" t="str">
        <f>IFERROR(VLOOKUP($B757,Invoices!$AF$2:$AG$412,2,FALSE),"")</f>
        <v/>
      </c>
      <c r="Q757" s="18" t="str">
        <f>IFERROR(VLOOKUP($B757,Invoices!$AH$2:$AI$412,2,FALSE),"")</f>
        <v/>
      </c>
      <c r="R757" s="18" t="str">
        <f>IFERROR(VLOOKUP($B757,Invoices!$AJ$2:$AK$412,2,FALSE),"")</f>
        <v/>
      </c>
      <c r="S757" s="18" t="str">
        <f>IFERROR(VLOOKUP($B757,Invoices!$AL$2:$AM$412,2,FALSE),"")</f>
        <v/>
      </c>
      <c r="T757" s="18" t="str">
        <f>IFERROR(VLOOKUP($B757,Invoices!$AN$2:$AO$412,2,FALSE),"")</f>
        <v/>
      </c>
      <c r="U757" s="18" t="str" cm="1">
        <f t="array" ref="U757">IFERROR(INDEX(F757:T757, 1, MATCH(TRUE, ISNUMBER(F757:T757), 0)), "0.0")</f>
        <v>0.0</v>
      </c>
    </row>
    <row r="758" spans="1:21" ht="13" x14ac:dyDescent="0.15">
      <c r="A758" s="14" t="s">
        <v>6790</v>
      </c>
      <c r="B758" s="6" t="s">
        <v>1888</v>
      </c>
      <c r="C758" s="6" t="s">
        <v>1889</v>
      </c>
      <c r="D758" s="6" t="s">
        <v>1087</v>
      </c>
      <c r="E758" s="6" t="s">
        <v>522</v>
      </c>
      <c r="F758" s="18" t="str">
        <f>IFERROR(VLOOKUP(B758,Invoices!$L$2:$M$413,2,FALSE),"")</f>
        <v/>
      </c>
      <c r="G758" s="18" t="str">
        <f>IFERROR(VLOOKUP(B758,Invoices!$N$2:$O$412,2,FALSE),"")</f>
        <v/>
      </c>
      <c r="H758" s="18" t="str">
        <f>IFERROR(VLOOKUP($B758,Invoices!$P$2:$Q$412,2,FALSE),"")</f>
        <v/>
      </c>
      <c r="I758" s="18" t="str">
        <f>IFERROR(VLOOKUP($B758,Invoices!$R$2:$S$412,2,FALSE),"")</f>
        <v/>
      </c>
      <c r="J758" s="18" t="str">
        <f>IFERROR(VLOOKUP($B758,Invoices!$T$2:$U$412,2,FALSE),"")</f>
        <v/>
      </c>
      <c r="K758" s="18" t="str">
        <f>IFERROR(VLOOKUP($B758,Invoices!$V$2:$W$412,2,FALSE),"")</f>
        <v/>
      </c>
      <c r="L758" s="18" t="str">
        <f>IFERROR(VLOOKUP($B758,Invoices!$X$2:$Y$412,2,FALSE),"")</f>
        <v/>
      </c>
      <c r="M758" s="18" t="str">
        <f>IFERROR(VLOOKUP($B758,Invoices!$Z$2:$AA$412,2,FALSE),"")</f>
        <v/>
      </c>
      <c r="N758" s="18" t="str">
        <f>IFERROR(VLOOKUP($B758,Invoices!$AB$2:$AC$412,2,FALSE),"")</f>
        <v/>
      </c>
      <c r="O758" s="18">
        <f>IFERROR(VLOOKUP($B758,Invoices!$AD$2:$AE$412,2,FALSE),"")</f>
        <v>0.99</v>
      </c>
      <c r="P758" s="18" t="str">
        <f>IFERROR(VLOOKUP($B758,Invoices!$AF$2:$AG$412,2,FALSE),"")</f>
        <v/>
      </c>
      <c r="Q758" s="18" t="str">
        <f>IFERROR(VLOOKUP($B758,Invoices!$AH$2:$AI$412,2,FALSE),"")</f>
        <v/>
      </c>
      <c r="R758" s="18" t="str">
        <f>IFERROR(VLOOKUP($B758,Invoices!$AJ$2:$AK$412,2,FALSE),"")</f>
        <v/>
      </c>
      <c r="S758" s="18" t="str">
        <f>IFERROR(VLOOKUP($B758,Invoices!$AL$2:$AM$412,2,FALSE),"")</f>
        <v/>
      </c>
      <c r="T758" s="18" t="str">
        <f>IFERROR(VLOOKUP($B758,Invoices!$AN$2:$AO$412,2,FALSE),"")</f>
        <v/>
      </c>
      <c r="U758" s="18" cm="1">
        <f t="array" ref="U758">IFERROR(INDEX(F758:T758, 1, MATCH(TRUE, ISNUMBER(F758:T758), 0)), "0.0")</f>
        <v>0.99</v>
      </c>
    </row>
    <row r="759" spans="1:21" ht="13" x14ac:dyDescent="0.15">
      <c r="A759" s="14" t="s">
        <v>6791</v>
      </c>
      <c r="B759" s="6" t="s">
        <v>1890</v>
      </c>
      <c r="C759" s="6" t="s">
        <v>1891</v>
      </c>
      <c r="D759" s="6" t="s">
        <v>1892</v>
      </c>
      <c r="E759" s="6" t="s">
        <v>1893</v>
      </c>
      <c r="F759" s="18" t="str">
        <f>IFERROR(VLOOKUP(B759,Invoices!$L$2:$M$413,2,FALSE),"")</f>
        <v/>
      </c>
      <c r="G759" s="18" t="str">
        <f>IFERROR(VLOOKUP(B759,Invoices!$N$2:$O$412,2,FALSE),"")</f>
        <v/>
      </c>
      <c r="H759" s="18" t="str">
        <f>IFERROR(VLOOKUP($B759,Invoices!$P$2:$Q$412,2,FALSE),"")</f>
        <v/>
      </c>
      <c r="I759" s="18" t="str">
        <f>IFERROR(VLOOKUP($B759,Invoices!$R$2:$S$412,2,FALSE),"")</f>
        <v/>
      </c>
      <c r="J759" s="18" t="str">
        <f>IFERROR(VLOOKUP($B759,Invoices!$T$2:$U$412,2,FALSE),"")</f>
        <v/>
      </c>
      <c r="K759" s="18" t="str">
        <f>IFERROR(VLOOKUP($B759,Invoices!$V$2:$W$412,2,FALSE),"")</f>
        <v/>
      </c>
      <c r="L759" s="18" t="str">
        <f>IFERROR(VLOOKUP($B759,Invoices!$X$2:$Y$412,2,FALSE),"")</f>
        <v/>
      </c>
      <c r="M759" s="18" t="str">
        <f>IFERROR(VLOOKUP($B759,Invoices!$Z$2:$AA$412,2,FALSE),"")</f>
        <v/>
      </c>
      <c r="N759" s="18" t="str">
        <f>IFERROR(VLOOKUP($B759,Invoices!$AB$2:$AC$412,2,FALSE),"")</f>
        <v/>
      </c>
      <c r="O759" s="18" t="str">
        <f>IFERROR(VLOOKUP($B759,Invoices!$AD$2:$AE$412,2,FALSE),"")</f>
        <v/>
      </c>
      <c r="P759" s="18" t="str">
        <f>IFERROR(VLOOKUP($B759,Invoices!$AF$2:$AG$412,2,FALSE),"")</f>
        <v/>
      </c>
      <c r="Q759" s="18" t="str">
        <f>IFERROR(VLOOKUP($B759,Invoices!$AH$2:$AI$412,2,FALSE),"")</f>
        <v/>
      </c>
      <c r="R759" s="18" t="str">
        <f>IFERROR(VLOOKUP($B759,Invoices!$AJ$2:$AK$412,2,FALSE),"")</f>
        <v/>
      </c>
      <c r="S759" s="18">
        <f>IFERROR(VLOOKUP($B759,Invoices!$AL$2:$AM$412,2,FALSE),"")</f>
        <v>0.99</v>
      </c>
      <c r="T759" s="18" t="str">
        <f>IFERROR(VLOOKUP($B759,Invoices!$AN$2:$AO$412,2,FALSE),"")</f>
        <v/>
      </c>
      <c r="U759" s="18" cm="1">
        <f t="array" ref="U759">IFERROR(INDEX(F759:T759, 1, MATCH(TRUE, ISNUMBER(F759:T759), 0)), "0.0")</f>
        <v>0.99</v>
      </c>
    </row>
    <row r="760" spans="1:21" ht="13" x14ac:dyDescent="0.15">
      <c r="A760" s="14" t="s">
        <v>6792</v>
      </c>
      <c r="B760" s="6" t="s">
        <v>1894</v>
      </c>
      <c r="C760" s="6" t="s">
        <v>1501</v>
      </c>
      <c r="D760" s="6" t="s">
        <v>620</v>
      </c>
      <c r="E760" s="6" t="s">
        <v>574</v>
      </c>
      <c r="F760" s="18" t="str">
        <f>IFERROR(VLOOKUP(B760,Invoices!$L$2:$M$413,2,FALSE),"")</f>
        <v/>
      </c>
      <c r="G760" s="18" t="str">
        <f>IFERROR(VLOOKUP(B760,Invoices!$N$2:$O$412,2,FALSE),"")</f>
        <v/>
      </c>
      <c r="H760" s="18" t="str">
        <f>IFERROR(VLOOKUP($B760,Invoices!$P$2:$Q$412,2,FALSE),"")</f>
        <v/>
      </c>
      <c r="I760" s="18" t="str">
        <f>IFERROR(VLOOKUP($B760,Invoices!$R$2:$S$412,2,FALSE),"")</f>
        <v/>
      </c>
      <c r="J760" s="18" t="str">
        <f>IFERROR(VLOOKUP($B760,Invoices!$T$2:$U$412,2,FALSE),"")</f>
        <v/>
      </c>
      <c r="K760" s="18" t="str">
        <f>IFERROR(VLOOKUP($B760,Invoices!$V$2:$W$412,2,FALSE),"")</f>
        <v/>
      </c>
      <c r="L760" s="18" t="str">
        <f>IFERROR(VLOOKUP($B760,Invoices!$X$2:$Y$412,2,FALSE),"")</f>
        <v/>
      </c>
      <c r="M760" s="18" t="str">
        <f>IFERROR(VLOOKUP($B760,Invoices!$Z$2:$AA$412,2,FALSE),"")</f>
        <v/>
      </c>
      <c r="N760" s="18" t="str">
        <f>IFERROR(VLOOKUP($B760,Invoices!$AB$2:$AC$412,2,FALSE),"")</f>
        <v/>
      </c>
      <c r="O760" s="18">
        <f>IFERROR(VLOOKUP($B760,Invoices!$AD$2:$AE$412,2,FALSE),"")</f>
        <v>0.99</v>
      </c>
      <c r="P760" s="18" t="str">
        <f>IFERROR(VLOOKUP($B760,Invoices!$AF$2:$AG$412,2,FALSE),"")</f>
        <v/>
      </c>
      <c r="Q760" s="18" t="str">
        <f>IFERROR(VLOOKUP($B760,Invoices!$AH$2:$AI$412,2,FALSE),"")</f>
        <v/>
      </c>
      <c r="R760" s="18" t="str">
        <f>IFERROR(VLOOKUP($B760,Invoices!$AJ$2:$AK$412,2,FALSE),"")</f>
        <v/>
      </c>
      <c r="S760" s="18" t="str">
        <f>IFERROR(VLOOKUP($B760,Invoices!$AL$2:$AM$412,2,FALSE),"")</f>
        <v/>
      </c>
      <c r="T760" s="18" t="str">
        <f>IFERROR(VLOOKUP($B760,Invoices!$AN$2:$AO$412,2,FALSE),"")</f>
        <v/>
      </c>
      <c r="U760" s="18" cm="1">
        <f t="array" ref="U760">IFERROR(INDEX(F760:T760, 1, MATCH(TRUE, ISNUMBER(F760:T760), 0)), "0.0")</f>
        <v>0.99</v>
      </c>
    </row>
    <row r="761" spans="1:21" ht="13" x14ac:dyDescent="0.15">
      <c r="A761" s="14" t="s">
        <v>6793</v>
      </c>
      <c r="B761" s="6" t="s">
        <v>1894</v>
      </c>
      <c r="C761" s="6" t="s">
        <v>1501</v>
      </c>
      <c r="D761" s="6" t="s">
        <v>1895</v>
      </c>
      <c r="E761" s="6" t="s">
        <v>574</v>
      </c>
      <c r="F761" s="18" t="str">
        <f>IFERROR(VLOOKUP(B761,Invoices!$L$2:$M$413,2,FALSE),"")</f>
        <v/>
      </c>
      <c r="G761" s="18" t="str">
        <f>IFERROR(VLOOKUP(B761,Invoices!$N$2:$O$412,2,FALSE),"")</f>
        <v/>
      </c>
      <c r="H761" s="18" t="str">
        <f>IFERROR(VLOOKUP($B761,Invoices!$P$2:$Q$412,2,FALSE),"")</f>
        <v/>
      </c>
      <c r="I761" s="18" t="str">
        <f>IFERROR(VLOOKUP($B761,Invoices!$R$2:$S$412,2,FALSE),"")</f>
        <v/>
      </c>
      <c r="J761" s="18" t="str">
        <f>IFERROR(VLOOKUP($B761,Invoices!$T$2:$U$412,2,FALSE),"")</f>
        <v/>
      </c>
      <c r="K761" s="18" t="str">
        <f>IFERROR(VLOOKUP($B761,Invoices!$V$2:$W$412,2,FALSE),"")</f>
        <v/>
      </c>
      <c r="L761" s="18" t="str">
        <f>IFERROR(VLOOKUP($B761,Invoices!$X$2:$Y$412,2,FALSE),"")</f>
        <v/>
      </c>
      <c r="M761" s="18" t="str">
        <f>IFERROR(VLOOKUP($B761,Invoices!$Z$2:$AA$412,2,FALSE),"")</f>
        <v/>
      </c>
      <c r="N761" s="18" t="str">
        <f>IFERROR(VLOOKUP($B761,Invoices!$AB$2:$AC$412,2,FALSE),"")</f>
        <v/>
      </c>
      <c r="O761" s="18">
        <f>IFERROR(VLOOKUP($B761,Invoices!$AD$2:$AE$412,2,FALSE),"")</f>
        <v>0.99</v>
      </c>
      <c r="P761" s="18" t="str">
        <f>IFERROR(VLOOKUP($B761,Invoices!$AF$2:$AG$412,2,FALSE),"")</f>
        <v/>
      </c>
      <c r="Q761" s="18" t="str">
        <f>IFERROR(VLOOKUP($B761,Invoices!$AH$2:$AI$412,2,FALSE),"")</f>
        <v/>
      </c>
      <c r="R761" s="18" t="str">
        <f>IFERROR(VLOOKUP($B761,Invoices!$AJ$2:$AK$412,2,FALSE),"")</f>
        <v/>
      </c>
      <c r="S761" s="18" t="str">
        <f>IFERROR(VLOOKUP($B761,Invoices!$AL$2:$AM$412,2,FALSE),"")</f>
        <v/>
      </c>
      <c r="T761" s="18" t="str">
        <f>IFERROR(VLOOKUP($B761,Invoices!$AN$2:$AO$412,2,FALSE),"")</f>
        <v/>
      </c>
      <c r="U761" s="18" cm="1">
        <f t="array" ref="U761">IFERROR(INDEX(F761:T761, 1, MATCH(TRUE, ISNUMBER(F761:T761), 0)), "0.0")</f>
        <v>0.99</v>
      </c>
    </row>
    <row r="762" spans="1:21" ht="13" x14ac:dyDescent="0.15">
      <c r="A762" s="14" t="s">
        <v>6794</v>
      </c>
      <c r="B762" s="6" t="s">
        <v>1896</v>
      </c>
      <c r="C762" s="6" t="s">
        <v>1694</v>
      </c>
      <c r="D762" s="6" t="s">
        <v>1897</v>
      </c>
      <c r="E762" s="6" t="s">
        <v>1898</v>
      </c>
      <c r="F762" s="18" t="str">
        <f>IFERROR(VLOOKUP(B762,Invoices!$L$2:$M$413,2,FALSE),"")</f>
        <v/>
      </c>
      <c r="G762" s="18" t="str">
        <f>IFERROR(VLOOKUP(B762,Invoices!$N$2:$O$412,2,FALSE),"")</f>
        <v/>
      </c>
      <c r="H762" s="18" t="str">
        <f>IFERROR(VLOOKUP($B762,Invoices!$P$2:$Q$412,2,FALSE),"")</f>
        <v/>
      </c>
      <c r="I762" s="18" t="str">
        <f>IFERROR(VLOOKUP($B762,Invoices!$R$2:$S$412,2,FALSE),"")</f>
        <v/>
      </c>
      <c r="J762" s="18" t="str">
        <f>IFERROR(VLOOKUP($B762,Invoices!$T$2:$U$412,2,FALSE),"")</f>
        <v/>
      </c>
      <c r="K762" s="18" t="str">
        <f>IFERROR(VLOOKUP($B762,Invoices!$V$2:$W$412,2,FALSE),"")</f>
        <v/>
      </c>
      <c r="L762" s="18" t="str">
        <f>IFERROR(VLOOKUP($B762,Invoices!$X$2:$Y$412,2,FALSE),"")</f>
        <v/>
      </c>
      <c r="M762" s="18" t="str">
        <f>IFERROR(VLOOKUP($B762,Invoices!$Z$2:$AA$412,2,FALSE),"")</f>
        <v/>
      </c>
      <c r="N762" s="18" t="str">
        <f>IFERROR(VLOOKUP($B762,Invoices!$AB$2:$AC$412,2,FALSE),"")</f>
        <v/>
      </c>
      <c r="O762" s="18" t="str">
        <f>IFERROR(VLOOKUP($B762,Invoices!$AD$2:$AE$412,2,FALSE),"")</f>
        <v/>
      </c>
      <c r="P762" s="18" t="str">
        <f>IFERROR(VLOOKUP($B762,Invoices!$AF$2:$AG$412,2,FALSE),"")</f>
        <v/>
      </c>
      <c r="Q762" s="18" t="str">
        <f>IFERROR(VLOOKUP($B762,Invoices!$AH$2:$AI$412,2,FALSE),"")</f>
        <v/>
      </c>
      <c r="R762" s="18" t="str">
        <f>IFERROR(VLOOKUP($B762,Invoices!$AJ$2:$AK$412,2,FALSE),"")</f>
        <v/>
      </c>
      <c r="S762" s="18" t="str">
        <f>IFERROR(VLOOKUP($B762,Invoices!$AL$2:$AM$412,2,FALSE),"")</f>
        <v/>
      </c>
      <c r="T762" s="18" t="str">
        <f>IFERROR(VLOOKUP($B762,Invoices!$AN$2:$AO$412,2,FALSE),"")</f>
        <v/>
      </c>
      <c r="U762" s="18" t="str" cm="1">
        <f t="array" ref="U762">IFERROR(INDEX(F762:T762, 1, MATCH(TRUE, ISNUMBER(F762:T762), 0)), "0.0")</f>
        <v>0.0</v>
      </c>
    </row>
    <row r="763" spans="1:21" ht="13" x14ac:dyDescent="0.15">
      <c r="A763" s="14" t="s">
        <v>6795</v>
      </c>
      <c r="B763" s="6" t="s">
        <v>1899</v>
      </c>
      <c r="D763" s="6" t="s">
        <v>1443</v>
      </c>
      <c r="E763" s="6" t="s">
        <v>574</v>
      </c>
      <c r="F763" s="18" t="str">
        <f>IFERROR(VLOOKUP(B763,Invoices!$L$2:$M$413,2,FALSE),"")</f>
        <v/>
      </c>
      <c r="G763" s="18" t="str">
        <f>IFERROR(VLOOKUP(B763,Invoices!$N$2:$O$412,2,FALSE),"")</f>
        <v/>
      </c>
      <c r="H763" s="18" t="str">
        <f>IFERROR(VLOOKUP($B763,Invoices!$P$2:$Q$412,2,FALSE),"")</f>
        <v/>
      </c>
      <c r="I763" s="18" t="str">
        <f>IFERROR(VLOOKUP($B763,Invoices!$R$2:$S$412,2,FALSE),"")</f>
        <v/>
      </c>
      <c r="J763" s="18" t="str">
        <f>IFERROR(VLOOKUP($B763,Invoices!$T$2:$U$412,2,FALSE),"")</f>
        <v/>
      </c>
      <c r="K763" s="18" t="str">
        <f>IFERROR(VLOOKUP($B763,Invoices!$V$2:$W$412,2,FALSE),"")</f>
        <v/>
      </c>
      <c r="L763" s="18" t="str">
        <f>IFERROR(VLOOKUP($B763,Invoices!$X$2:$Y$412,2,FALSE),"")</f>
        <v/>
      </c>
      <c r="M763" s="18" t="str">
        <f>IFERROR(VLOOKUP($B763,Invoices!$Z$2:$AA$412,2,FALSE),"")</f>
        <v/>
      </c>
      <c r="N763" s="18" t="str">
        <f>IFERROR(VLOOKUP($B763,Invoices!$AB$2:$AC$412,2,FALSE),"")</f>
        <v/>
      </c>
      <c r="O763" s="18" t="str">
        <f>IFERROR(VLOOKUP($B763,Invoices!$AD$2:$AE$412,2,FALSE),"")</f>
        <v/>
      </c>
      <c r="P763" s="18" t="str">
        <f>IFERROR(VLOOKUP($B763,Invoices!$AF$2:$AG$412,2,FALSE),"")</f>
        <v/>
      </c>
      <c r="Q763" s="18" t="str">
        <f>IFERROR(VLOOKUP($B763,Invoices!$AH$2:$AI$412,2,FALSE),"")</f>
        <v/>
      </c>
      <c r="R763" s="18" t="str">
        <f>IFERROR(VLOOKUP($B763,Invoices!$AJ$2:$AK$412,2,FALSE),"")</f>
        <v/>
      </c>
      <c r="S763" s="18" t="str">
        <f>IFERROR(VLOOKUP($B763,Invoices!$AL$2:$AM$412,2,FALSE),"")</f>
        <v/>
      </c>
      <c r="T763" s="18" t="str">
        <f>IFERROR(VLOOKUP($B763,Invoices!$AN$2:$AO$412,2,FALSE),"")</f>
        <v/>
      </c>
      <c r="U763" s="18" t="str" cm="1">
        <f t="array" ref="U763">IFERROR(INDEX(F763:T763, 1, MATCH(TRUE, ISNUMBER(F763:T763), 0)), "0.0")</f>
        <v>0.0</v>
      </c>
    </row>
    <row r="764" spans="1:21" ht="13" x14ac:dyDescent="0.15">
      <c r="A764" s="14" t="s">
        <v>6796</v>
      </c>
      <c r="B764" s="6" t="s">
        <v>1900</v>
      </c>
      <c r="C764" s="6" t="s">
        <v>1901</v>
      </c>
      <c r="D764" s="6" t="s">
        <v>1195</v>
      </c>
      <c r="E764" s="6" t="s">
        <v>863</v>
      </c>
      <c r="F764" s="18" t="str">
        <f>IFERROR(VLOOKUP(B764,Invoices!$L$2:$M$413,2,FALSE),"")</f>
        <v/>
      </c>
      <c r="G764" s="18" t="str">
        <f>IFERROR(VLOOKUP(B764,Invoices!$N$2:$O$412,2,FALSE),"")</f>
        <v/>
      </c>
      <c r="H764" s="18" t="str">
        <f>IFERROR(VLOOKUP($B764,Invoices!$P$2:$Q$412,2,FALSE),"")</f>
        <v/>
      </c>
      <c r="I764" s="18" t="str">
        <f>IFERROR(VLOOKUP($B764,Invoices!$R$2:$S$412,2,FALSE),"")</f>
        <v/>
      </c>
      <c r="J764" s="18" t="str">
        <f>IFERROR(VLOOKUP($B764,Invoices!$T$2:$U$412,2,FALSE),"")</f>
        <v/>
      </c>
      <c r="K764" s="18" t="str">
        <f>IFERROR(VLOOKUP($B764,Invoices!$V$2:$W$412,2,FALSE),"")</f>
        <v/>
      </c>
      <c r="L764" s="18" t="str">
        <f>IFERROR(VLOOKUP($B764,Invoices!$X$2:$Y$412,2,FALSE),"")</f>
        <v/>
      </c>
      <c r="M764" s="18" t="str">
        <f>IFERROR(VLOOKUP($B764,Invoices!$Z$2:$AA$412,2,FALSE),"")</f>
        <v/>
      </c>
      <c r="N764" s="18" t="str">
        <f>IFERROR(VLOOKUP($B764,Invoices!$AB$2:$AC$412,2,FALSE),"")</f>
        <v/>
      </c>
      <c r="O764" s="18" t="str">
        <f>IFERROR(VLOOKUP($B764,Invoices!$AD$2:$AE$412,2,FALSE),"")</f>
        <v/>
      </c>
      <c r="P764" s="18" t="str">
        <f>IFERROR(VLOOKUP($B764,Invoices!$AF$2:$AG$412,2,FALSE),"")</f>
        <v/>
      </c>
      <c r="Q764" s="18" t="str">
        <f>IFERROR(VLOOKUP($B764,Invoices!$AH$2:$AI$412,2,FALSE),"")</f>
        <v/>
      </c>
      <c r="R764" s="18" t="str">
        <f>IFERROR(VLOOKUP($B764,Invoices!$AJ$2:$AK$412,2,FALSE),"")</f>
        <v/>
      </c>
      <c r="S764" s="18" t="str">
        <f>IFERROR(VLOOKUP($B764,Invoices!$AL$2:$AM$412,2,FALSE),"")</f>
        <v/>
      </c>
      <c r="T764" s="18" t="str">
        <f>IFERROR(VLOOKUP($B764,Invoices!$AN$2:$AO$412,2,FALSE),"")</f>
        <v/>
      </c>
      <c r="U764" s="18" t="str" cm="1">
        <f t="array" ref="U764">IFERROR(INDEX(F764:T764, 1, MATCH(TRUE, ISNUMBER(F764:T764), 0)), "0.0")</f>
        <v>0.0</v>
      </c>
    </row>
    <row r="765" spans="1:21" ht="13" x14ac:dyDescent="0.15">
      <c r="A765" s="14" t="s">
        <v>6797</v>
      </c>
      <c r="B765" s="6" t="s">
        <v>1902</v>
      </c>
      <c r="D765" s="6" t="s">
        <v>1640</v>
      </c>
      <c r="E765" s="6" t="s">
        <v>1641</v>
      </c>
      <c r="F765" s="18">
        <f>IFERROR(VLOOKUP(B765,Invoices!$L$2:$M$413,2,FALSE),"")</f>
        <v>0.99</v>
      </c>
      <c r="G765" s="18" t="str">
        <f>IFERROR(VLOOKUP(B765,Invoices!$N$2:$O$412,2,FALSE),"")</f>
        <v/>
      </c>
      <c r="H765" s="18" t="str">
        <f>IFERROR(VLOOKUP($B765,Invoices!$P$2:$Q$412,2,FALSE),"")</f>
        <v/>
      </c>
      <c r="I765" s="18" t="str">
        <f>IFERROR(VLOOKUP($B765,Invoices!$R$2:$S$412,2,FALSE),"")</f>
        <v/>
      </c>
      <c r="J765" s="18" t="str">
        <f>IFERROR(VLOOKUP($B765,Invoices!$T$2:$U$412,2,FALSE),"")</f>
        <v/>
      </c>
      <c r="K765" s="18" t="str">
        <f>IFERROR(VLOOKUP($B765,Invoices!$V$2:$W$412,2,FALSE),"")</f>
        <v/>
      </c>
      <c r="L765" s="18" t="str">
        <f>IFERROR(VLOOKUP($B765,Invoices!$X$2:$Y$412,2,FALSE),"")</f>
        <v/>
      </c>
      <c r="M765" s="18" t="str">
        <f>IFERROR(VLOOKUP($B765,Invoices!$Z$2:$AA$412,2,FALSE),"")</f>
        <v/>
      </c>
      <c r="N765" s="18" t="str">
        <f>IFERROR(VLOOKUP($B765,Invoices!$AB$2:$AC$412,2,FALSE),"")</f>
        <v/>
      </c>
      <c r="O765" s="18" t="str">
        <f>IFERROR(VLOOKUP($B765,Invoices!$AD$2:$AE$412,2,FALSE),"")</f>
        <v/>
      </c>
      <c r="P765" s="18" t="str">
        <f>IFERROR(VLOOKUP($B765,Invoices!$AF$2:$AG$412,2,FALSE),"")</f>
        <v/>
      </c>
      <c r="Q765" s="18" t="str">
        <f>IFERROR(VLOOKUP($B765,Invoices!$AH$2:$AI$412,2,FALSE),"")</f>
        <v/>
      </c>
      <c r="R765" s="18" t="str">
        <f>IFERROR(VLOOKUP($B765,Invoices!$AJ$2:$AK$412,2,FALSE),"")</f>
        <v/>
      </c>
      <c r="S765" s="18" t="str">
        <f>IFERROR(VLOOKUP($B765,Invoices!$AL$2:$AM$412,2,FALSE),"")</f>
        <v/>
      </c>
      <c r="T765" s="18" t="str">
        <f>IFERROR(VLOOKUP($B765,Invoices!$AN$2:$AO$412,2,FALSE),"")</f>
        <v/>
      </c>
      <c r="U765" s="18" cm="1">
        <f t="array" ref="U765">IFERROR(INDEX(F765:T765, 1, MATCH(TRUE, ISNUMBER(F765:T765), 0)), "0.0")</f>
        <v>0.99</v>
      </c>
    </row>
    <row r="766" spans="1:21" ht="13" x14ac:dyDescent="0.15">
      <c r="A766" s="14" t="s">
        <v>6798</v>
      </c>
      <c r="B766" s="6" t="s">
        <v>1903</v>
      </c>
      <c r="C766" s="6" t="s">
        <v>799</v>
      </c>
      <c r="D766" s="6" t="s">
        <v>800</v>
      </c>
      <c r="E766" s="6" t="s">
        <v>758</v>
      </c>
      <c r="F766" s="18" t="str">
        <f>IFERROR(VLOOKUP(B766,Invoices!$L$2:$M$413,2,FALSE),"")</f>
        <v/>
      </c>
      <c r="G766" s="18" t="str">
        <f>IFERROR(VLOOKUP(B766,Invoices!$N$2:$O$412,2,FALSE),"")</f>
        <v/>
      </c>
      <c r="H766" s="18" t="str">
        <f>IFERROR(VLOOKUP($B766,Invoices!$P$2:$Q$412,2,FALSE),"")</f>
        <v/>
      </c>
      <c r="I766" s="18" t="str">
        <f>IFERROR(VLOOKUP($B766,Invoices!$R$2:$S$412,2,FALSE),"")</f>
        <v/>
      </c>
      <c r="J766" s="18" t="str">
        <f>IFERROR(VLOOKUP($B766,Invoices!$T$2:$U$412,2,FALSE),"")</f>
        <v/>
      </c>
      <c r="K766" s="18" t="str">
        <f>IFERROR(VLOOKUP($B766,Invoices!$V$2:$W$412,2,FALSE),"")</f>
        <v/>
      </c>
      <c r="L766" s="18" t="str">
        <f>IFERROR(VLOOKUP($B766,Invoices!$X$2:$Y$412,2,FALSE),"")</f>
        <v/>
      </c>
      <c r="M766" s="18" t="str">
        <f>IFERROR(VLOOKUP($B766,Invoices!$Z$2:$AA$412,2,FALSE),"")</f>
        <v/>
      </c>
      <c r="N766" s="18" t="str">
        <f>IFERROR(VLOOKUP($B766,Invoices!$AB$2:$AC$412,2,FALSE),"")</f>
        <v/>
      </c>
      <c r="O766" s="18" t="str">
        <f>IFERROR(VLOOKUP($B766,Invoices!$AD$2:$AE$412,2,FALSE),"")</f>
        <v/>
      </c>
      <c r="P766" s="18" t="str">
        <f>IFERROR(VLOOKUP($B766,Invoices!$AF$2:$AG$412,2,FALSE),"")</f>
        <v/>
      </c>
      <c r="Q766" s="18" t="str">
        <f>IFERROR(VLOOKUP($B766,Invoices!$AH$2:$AI$412,2,FALSE),"")</f>
        <v/>
      </c>
      <c r="R766" s="18" t="str">
        <f>IFERROR(VLOOKUP($B766,Invoices!$AJ$2:$AK$412,2,FALSE),"")</f>
        <v/>
      </c>
      <c r="S766" s="18" t="str">
        <f>IFERROR(VLOOKUP($B766,Invoices!$AL$2:$AM$412,2,FALSE),"")</f>
        <v/>
      </c>
      <c r="T766" s="18" t="str">
        <f>IFERROR(VLOOKUP($B766,Invoices!$AN$2:$AO$412,2,FALSE),"")</f>
        <v/>
      </c>
      <c r="U766" s="18" t="str" cm="1">
        <f t="array" ref="U766">IFERROR(INDEX(F766:T766, 1, MATCH(TRUE, ISNUMBER(F766:T766), 0)), "0.0")</f>
        <v>0.0</v>
      </c>
    </row>
    <row r="767" spans="1:21" ht="13" x14ac:dyDescent="0.15">
      <c r="A767" s="14" t="s">
        <v>6799</v>
      </c>
      <c r="B767" s="6" t="s">
        <v>1904</v>
      </c>
      <c r="C767" s="6" t="s">
        <v>1905</v>
      </c>
      <c r="D767" s="6" t="s">
        <v>1906</v>
      </c>
      <c r="E767" s="6" t="s">
        <v>1907</v>
      </c>
      <c r="F767" s="18" t="str">
        <f>IFERROR(VLOOKUP(B767,Invoices!$L$2:$M$413,2,FALSE),"")</f>
        <v/>
      </c>
      <c r="G767" s="18" t="str">
        <f>IFERROR(VLOOKUP(B767,Invoices!$N$2:$O$412,2,FALSE),"")</f>
        <v/>
      </c>
      <c r="H767" s="18" t="str">
        <f>IFERROR(VLOOKUP($B767,Invoices!$P$2:$Q$412,2,FALSE),"")</f>
        <v/>
      </c>
      <c r="I767" s="18">
        <f>IFERROR(VLOOKUP($B767,Invoices!$R$2:$S$412,2,FALSE),"")</f>
        <v>0.99</v>
      </c>
      <c r="J767" s="18" t="str">
        <f>IFERROR(VLOOKUP($B767,Invoices!$T$2:$U$412,2,FALSE),"")</f>
        <v/>
      </c>
      <c r="K767" s="18" t="str">
        <f>IFERROR(VLOOKUP($B767,Invoices!$V$2:$W$412,2,FALSE),"")</f>
        <v/>
      </c>
      <c r="L767" s="18" t="str">
        <f>IFERROR(VLOOKUP($B767,Invoices!$X$2:$Y$412,2,FALSE),"")</f>
        <v/>
      </c>
      <c r="M767" s="18" t="str">
        <f>IFERROR(VLOOKUP($B767,Invoices!$Z$2:$AA$412,2,FALSE),"")</f>
        <v/>
      </c>
      <c r="N767" s="18" t="str">
        <f>IFERROR(VLOOKUP($B767,Invoices!$AB$2:$AC$412,2,FALSE),"")</f>
        <v/>
      </c>
      <c r="O767" s="18" t="str">
        <f>IFERROR(VLOOKUP($B767,Invoices!$AD$2:$AE$412,2,FALSE),"")</f>
        <v/>
      </c>
      <c r="P767" s="18" t="str">
        <f>IFERROR(VLOOKUP($B767,Invoices!$AF$2:$AG$412,2,FALSE),"")</f>
        <v/>
      </c>
      <c r="Q767" s="18" t="str">
        <f>IFERROR(VLOOKUP($B767,Invoices!$AH$2:$AI$412,2,FALSE),"")</f>
        <v/>
      </c>
      <c r="R767" s="18" t="str">
        <f>IFERROR(VLOOKUP($B767,Invoices!$AJ$2:$AK$412,2,FALSE),"")</f>
        <v/>
      </c>
      <c r="S767" s="18" t="str">
        <f>IFERROR(VLOOKUP($B767,Invoices!$AL$2:$AM$412,2,FALSE),"")</f>
        <v/>
      </c>
      <c r="T767" s="18" t="str">
        <f>IFERROR(VLOOKUP($B767,Invoices!$AN$2:$AO$412,2,FALSE),"")</f>
        <v/>
      </c>
      <c r="U767" s="18" cm="1">
        <f t="array" ref="U767">IFERROR(INDEX(F767:T767, 1, MATCH(TRUE, ISNUMBER(F767:T767), 0)), "0.0")</f>
        <v>0.99</v>
      </c>
    </row>
    <row r="768" spans="1:21" ht="13" x14ac:dyDescent="0.15">
      <c r="A768" s="14" t="s">
        <v>6800</v>
      </c>
      <c r="B768" s="6" t="s">
        <v>1908</v>
      </c>
      <c r="D768" s="6" t="s">
        <v>983</v>
      </c>
      <c r="E768" s="6" t="s">
        <v>797</v>
      </c>
      <c r="F768" s="18" t="str">
        <f>IFERROR(VLOOKUP(B768,Invoices!$L$2:$M$413,2,FALSE),"")</f>
        <v/>
      </c>
      <c r="G768" s="18" t="str">
        <f>IFERROR(VLOOKUP(B768,Invoices!$N$2:$O$412,2,FALSE),"")</f>
        <v/>
      </c>
      <c r="H768" s="18" t="str">
        <f>IFERROR(VLOOKUP($B768,Invoices!$P$2:$Q$412,2,FALSE),"")</f>
        <v/>
      </c>
      <c r="I768" s="18" t="str">
        <f>IFERROR(VLOOKUP($B768,Invoices!$R$2:$S$412,2,FALSE),"")</f>
        <v/>
      </c>
      <c r="J768" s="18" t="str">
        <f>IFERROR(VLOOKUP($B768,Invoices!$T$2:$U$412,2,FALSE),"")</f>
        <v/>
      </c>
      <c r="K768" s="18" t="str">
        <f>IFERROR(VLOOKUP($B768,Invoices!$V$2:$W$412,2,FALSE),"")</f>
        <v/>
      </c>
      <c r="L768" s="18" t="str">
        <f>IFERROR(VLOOKUP($B768,Invoices!$X$2:$Y$412,2,FALSE),"")</f>
        <v/>
      </c>
      <c r="M768" s="18" t="str">
        <f>IFERROR(VLOOKUP($B768,Invoices!$Z$2:$AA$412,2,FALSE),"")</f>
        <v/>
      </c>
      <c r="N768" s="18" t="str">
        <f>IFERROR(VLOOKUP($B768,Invoices!$AB$2:$AC$412,2,FALSE),"")</f>
        <v/>
      </c>
      <c r="O768" s="18" t="str">
        <f>IFERROR(VLOOKUP($B768,Invoices!$AD$2:$AE$412,2,FALSE),"")</f>
        <v/>
      </c>
      <c r="P768" s="18" t="str">
        <f>IFERROR(VLOOKUP($B768,Invoices!$AF$2:$AG$412,2,FALSE),"")</f>
        <v/>
      </c>
      <c r="Q768" s="18" t="str">
        <f>IFERROR(VLOOKUP($B768,Invoices!$AH$2:$AI$412,2,FALSE),"")</f>
        <v/>
      </c>
      <c r="R768" s="18" t="str">
        <f>IFERROR(VLOOKUP($B768,Invoices!$AJ$2:$AK$412,2,FALSE),"")</f>
        <v/>
      </c>
      <c r="S768" s="18" t="str">
        <f>IFERROR(VLOOKUP($B768,Invoices!$AL$2:$AM$412,2,FALSE),"")</f>
        <v/>
      </c>
      <c r="T768" s="18" t="str">
        <f>IFERROR(VLOOKUP($B768,Invoices!$AN$2:$AO$412,2,FALSE),"")</f>
        <v/>
      </c>
      <c r="U768" s="18" t="str" cm="1">
        <f t="array" ref="U768">IFERROR(INDEX(F768:T768, 1, MATCH(TRUE, ISNUMBER(F768:T768), 0)), "0.0")</f>
        <v>0.0</v>
      </c>
    </row>
    <row r="769" spans="1:21" ht="13" x14ac:dyDescent="0.15">
      <c r="A769" s="14" t="s">
        <v>6801</v>
      </c>
      <c r="B769" s="6" t="s">
        <v>1909</v>
      </c>
      <c r="C769" s="6" t="s">
        <v>1910</v>
      </c>
      <c r="D769" s="6" t="s">
        <v>1121</v>
      </c>
      <c r="E769" s="6" t="s">
        <v>562</v>
      </c>
      <c r="F769" s="18" t="str">
        <f>IFERROR(VLOOKUP(B769,Invoices!$L$2:$M$413,2,FALSE),"")</f>
        <v/>
      </c>
      <c r="G769" s="18">
        <f>IFERROR(VLOOKUP(B769,Invoices!$N$2:$O$412,2,FALSE),"")</f>
        <v>0.99</v>
      </c>
      <c r="H769" s="18" t="str">
        <f>IFERROR(VLOOKUP($B769,Invoices!$P$2:$Q$412,2,FALSE),"")</f>
        <v/>
      </c>
      <c r="I769" s="18" t="str">
        <f>IFERROR(VLOOKUP($B769,Invoices!$R$2:$S$412,2,FALSE),"")</f>
        <v/>
      </c>
      <c r="J769" s="18">
        <f>IFERROR(VLOOKUP($B769,Invoices!$T$2:$U$412,2,FALSE),"")</f>
        <v>0.99</v>
      </c>
      <c r="K769" s="18" t="str">
        <f>IFERROR(VLOOKUP($B769,Invoices!$V$2:$W$412,2,FALSE),"")</f>
        <v/>
      </c>
      <c r="L769" s="18" t="str">
        <f>IFERROR(VLOOKUP($B769,Invoices!$X$2:$Y$412,2,FALSE),"")</f>
        <v/>
      </c>
      <c r="M769" s="18" t="str">
        <f>IFERROR(VLOOKUP($B769,Invoices!$Z$2:$AA$412,2,FALSE),"")</f>
        <v/>
      </c>
      <c r="N769" s="18" t="str">
        <f>IFERROR(VLOOKUP($B769,Invoices!$AB$2:$AC$412,2,FALSE),"")</f>
        <v/>
      </c>
      <c r="O769" s="18" t="str">
        <f>IFERROR(VLOOKUP($B769,Invoices!$AD$2:$AE$412,2,FALSE),"")</f>
        <v/>
      </c>
      <c r="P769" s="18" t="str">
        <f>IFERROR(VLOOKUP($B769,Invoices!$AF$2:$AG$412,2,FALSE),"")</f>
        <v/>
      </c>
      <c r="Q769" s="18" t="str">
        <f>IFERROR(VLOOKUP($B769,Invoices!$AH$2:$AI$412,2,FALSE),"")</f>
        <v/>
      </c>
      <c r="R769" s="18" t="str">
        <f>IFERROR(VLOOKUP($B769,Invoices!$AJ$2:$AK$412,2,FALSE),"")</f>
        <v/>
      </c>
      <c r="S769" s="18" t="str">
        <f>IFERROR(VLOOKUP($B769,Invoices!$AL$2:$AM$412,2,FALSE),"")</f>
        <v/>
      </c>
      <c r="T769" s="18" t="str">
        <f>IFERROR(VLOOKUP($B769,Invoices!$AN$2:$AO$412,2,FALSE),"")</f>
        <v/>
      </c>
      <c r="U769" s="18" cm="1">
        <f t="array" ref="U769">IFERROR(INDEX(F769:T769, 1, MATCH(TRUE, ISNUMBER(F769:T769), 0)), "0.0")</f>
        <v>0.99</v>
      </c>
    </row>
    <row r="770" spans="1:21" ht="13" x14ac:dyDescent="0.15">
      <c r="A770" s="14" t="s">
        <v>6802</v>
      </c>
      <c r="B770" s="6" t="s">
        <v>1911</v>
      </c>
      <c r="D770" s="6" t="s">
        <v>692</v>
      </c>
      <c r="E770" s="6" t="s">
        <v>693</v>
      </c>
      <c r="F770" s="18" t="str">
        <f>IFERROR(VLOOKUP(B770,Invoices!$L$2:$M$413,2,FALSE),"")</f>
        <v/>
      </c>
      <c r="G770" s="18" t="str">
        <f>IFERROR(VLOOKUP(B770,Invoices!$N$2:$O$412,2,FALSE),"")</f>
        <v/>
      </c>
      <c r="H770" s="18" t="str">
        <f>IFERROR(VLOOKUP($B770,Invoices!$P$2:$Q$412,2,FALSE),"")</f>
        <v/>
      </c>
      <c r="I770" s="18" t="str">
        <f>IFERROR(VLOOKUP($B770,Invoices!$R$2:$S$412,2,FALSE),"")</f>
        <v/>
      </c>
      <c r="J770" s="18" t="str">
        <f>IFERROR(VLOOKUP($B770,Invoices!$T$2:$U$412,2,FALSE),"")</f>
        <v/>
      </c>
      <c r="K770" s="18" t="str">
        <f>IFERROR(VLOOKUP($B770,Invoices!$V$2:$W$412,2,FALSE),"")</f>
        <v/>
      </c>
      <c r="L770" s="18" t="str">
        <f>IFERROR(VLOOKUP($B770,Invoices!$X$2:$Y$412,2,FALSE),"")</f>
        <v/>
      </c>
      <c r="M770" s="18" t="str">
        <f>IFERROR(VLOOKUP($B770,Invoices!$Z$2:$AA$412,2,FALSE),"")</f>
        <v/>
      </c>
      <c r="N770" s="18" t="str">
        <f>IFERROR(VLOOKUP($B770,Invoices!$AB$2:$AC$412,2,FALSE),"")</f>
        <v/>
      </c>
      <c r="O770" s="18" t="str">
        <f>IFERROR(VLOOKUP($B770,Invoices!$AD$2:$AE$412,2,FALSE),"")</f>
        <v/>
      </c>
      <c r="P770" s="18" t="str">
        <f>IFERROR(VLOOKUP($B770,Invoices!$AF$2:$AG$412,2,FALSE),"")</f>
        <v/>
      </c>
      <c r="Q770" s="18" t="str">
        <f>IFERROR(VLOOKUP($B770,Invoices!$AH$2:$AI$412,2,FALSE),"")</f>
        <v/>
      </c>
      <c r="R770" s="18" t="str">
        <f>IFERROR(VLOOKUP($B770,Invoices!$AJ$2:$AK$412,2,FALSE),"")</f>
        <v/>
      </c>
      <c r="S770" s="18" t="str">
        <f>IFERROR(VLOOKUP($B770,Invoices!$AL$2:$AM$412,2,FALSE),"")</f>
        <v/>
      </c>
      <c r="T770" s="18" t="str">
        <f>IFERROR(VLOOKUP($B770,Invoices!$AN$2:$AO$412,2,FALSE),"")</f>
        <v/>
      </c>
      <c r="U770" s="18" t="str" cm="1">
        <f t="array" ref="U770">IFERROR(INDEX(F770:T770, 1, MATCH(TRUE, ISNUMBER(F770:T770), 0)), "0.0")</f>
        <v>0.0</v>
      </c>
    </row>
    <row r="771" spans="1:21" ht="13" x14ac:dyDescent="0.15">
      <c r="A771" s="14" t="s">
        <v>6803</v>
      </c>
      <c r="B771" s="6" t="s">
        <v>1912</v>
      </c>
      <c r="C771" s="6" t="s">
        <v>1913</v>
      </c>
      <c r="D771" s="6" t="s">
        <v>1280</v>
      </c>
      <c r="E771" s="6" t="s">
        <v>1281</v>
      </c>
      <c r="F771" s="18">
        <f>IFERROR(VLOOKUP(B771,Invoices!$L$2:$M$413,2,FALSE),"")</f>
        <v>0.99</v>
      </c>
      <c r="G771" s="18" t="str">
        <f>IFERROR(VLOOKUP(B771,Invoices!$N$2:$O$412,2,FALSE),"")</f>
        <v/>
      </c>
      <c r="H771" s="18" t="str">
        <f>IFERROR(VLOOKUP($B771,Invoices!$P$2:$Q$412,2,FALSE),"")</f>
        <v/>
      </c>
      <c r="I771" s="18" t="str">
        <f>IFERROR(VLOOKUP($B771,Invoices!$R$2:$S$412,2,FALSE),"")</f>
        <v/>
      </c>
      <c r="J771" s="18" t="str">
        <f>IFERROR(VLOOKUP($B771,Invoices!$T$2:$U$412,2,FALSE),"")</f>
        <v/>
      </c>
      <c r="K771" s="18" t="str">
        <f>IFERROR(VLOOKUP($B771,Invoices!$V$2:$W$412,2,FALSE),"")</f>
        <v/>
      </c>
      <c r="L771" s="18" t="str">
        <f>IFERROR(VLOOKUP($B771,Invoices!$X$2:$Y$412,2,FALSE),"")</f>
        <v/>
      </c>
      <c r="M771" s="18" t="str">
        <f>IFERROR(VLOOKUP($B771,Invoices!$Z$2:$AA$412,2,FALSE),"")</f>
        <v/>
      </c>
      <c r="N771" s="18" t="str">
        <f>IFERROR(VLOOKUP($B771,Invoices!$AB$2:$AC$412,2,FALSE),"")</f>
        <v/>
      </c>
      <c r="O771" s="18" t="str">
        <f>IFERROR(VLOOKUP($B771,Invoices!$AD$2:$AE$412,2,FALSE),"")</f>
        <v/>
      </c>
      <c r="P771" s="18" t="str">
        <f>IFERROR(VLOOKUP($B771,Invoices!$AF$2:$AG$412,2,FALSE),"")</f>
        <v/>
      </c>
      <c r="Q771" s="18" t="str">
        <f>IFERROR(VLOOKUP($B771,Invoices!$AH$2:$AI$412,2,FALSE),"")</f>
        <v/>
      </c>
      <c r="R771" s="18" t="str">
        <f>IFERROR(VLOOKUP($B771,Invoices!$AJ$2:$AK$412,2,FALSE),"")</f>
        <v/>
      </c>
      <c r="S771" s="18" t="str">
        <f>IFERROR(VLOOKUP($B771,Invoices!$AL$2:$AM$412,2,FALSE),"")</f>
        <v/>
      </c>
      <c r="T771" s="18" t="str">
        <f>IFERROR(VLOOKUP($B771,Invoices!$AN$2:$AO$412,2,FALSE),"")</f>
        <v/>
      </c>
      <c r="U771" s="18" cm="1">
        <f t="array" ref="U771">IFERROR(INDEX(F771:T771, 1, MATCH(TRUE, ISNUMBER(F771:T771), 0)), "0.0")</f>
        <v>0.99</v>
      </c>
    </row>
    <row r="772" spans="1:21" ht="13" x14ac:dyDescent="0.15">
      <c r="A772" s="14" t="s">
        <v>6804</v>
      </c>
      <c r="B772" s="6" t="s">
        <v>1914</v>
      </c>
      <c r="C772" s="6" t="s">
        <v>549</v>
      </c>
      <c r="D772" s="6" t="s">
        <v>550</v>
      </c>
      <c r="E772" s="6" t="s">
        <v>551</v>
      </c>
      <c r="F772" s="18" t="str">
        <f>IFERROR(VLOOKUP(B772,Invoices!$L$2:$M$413,2,FALSE),"")</f>
        <v/>
      </c>
      <c r="G772" s="18" t="str">
        <f>IFERROR(VLOOKUP(B772,Invoices!$N$2:$O$412,2,FALSE),"")</f>
        <v/>
      </c>
      <c r="H772" s="18" t="str">
        <f>IFERROR(VLOOKUP($B772,Invoices!$P$2:$Q$412,2,FALSE),"")</f>
        <v/>
      </c>
      <c r="I772" s="18" t="str">
        <f>IFERROR(VLOOKUP($B772,Invoices!$R$2:$S$412,2,FALSE),"")</f>
        <v/>
      </c>
      <c r="J772" s="18" t="str">
        <f>IFERROR(VLOOKUP($B772,Invoices!$T$2:$U$412,2,FALSE),"")</f>
        <v/>
      </c>
      <c r="K772" s="18">
        <f>IFERROR(VLOOKUP($B772,Invoices!$V$2:$W$412,2,FALSE),"")</f>
        <v>0.99</v>
      </c>
      <c r="L772" s="18" t="str">
        <f>IFERROR(VLOOKUP($B772,Invoices!$X$2:$Y$412,2,FALSE),"")</f>
        <v/>
      </c>
      <c r="M772" s="18" t="str">
        <f>IFERROR(VLOOKUP($B772,Invoices!$Z$2:$AA$412,2,FALSE),"")</f>
        <v/>
      </c>
      <c r="N772" s="18" t="str">
        <f>IFERROR(VLOOKUP($B772,Invoices!$AB$2:$AC$412,2,FALSE),"")</f>
        <v/>
      </c>
      <c r="O772" s="18" t="str">
        <f>IFERROR(VLOOKUP($B772,Invoices!$AD$2:$AE$412,2,FALSE),"")</f>
        <v/>
      </c>
      <c r="P772" s="18" t="str">
        <f>IFERROR(VLOOKUP($B772,Invoices!$AF$2:$AG$412,2,FALSE),"")</f>
        <v/>
      </c>
      <c r="Q772" s="18" t="str">
        <f>IFERROR(VLOOKUP($B772,Invoices!$AH$2:$AI$412,2,FALSE),"")</f>
        <v/>
      </c>
      <c r="R772" s="18" t="str">
        <f>IFERROR(VLOOKUP($B772,Invoices!$AJ$2:$AK$412,2,FALSE),"")</f>
        <v/>
      </c>
      <c r="S772" s="18" t="str">
        <f>IFERROR(VLOOKUP($B772,Invoices!$AL$2:$AM$412,2,FALSE),"")</f>
        <v/>
      </c>
      <c r="T772" s="18" t="str">
        <f>IFERROR(VLOOKUP($B772,Invoices!$AN$2:$AO$412,2,FALSE),"")</f>
        <v/>
      </c>
      <c r="U772" s="18" cm="1">
        <f t="array" ref="U772">IFERROR(INDEX(F772:T772, 1, MATCH(TRUE, ISNUMBER(F772:T772), 0)), "0.0")</f>
        <v>0.99</v>
      </c>
    </row>
    <row r="773" spans="1:21" ht="13" x14ac:dyDescent="0.15">
      <c r="A773" s="14" t="s">
        <v>6805</v>
      </c>
      <c r="B773" s="6" t="s">
        <v>1915</v>
      </c>
      <c r="C773" s="6" t="s">
        <v>543</v>
      </c>
      <c r="D773" s="6" t="s">
        <v>1165</v>
      </c>
      <c r="E773" s="6" t="s">
        <v>543</v>
      </c>
      <c r="F773" s="18" t="str">
        <f>IFERROR(VLOOKUP(B773,Invoices!$L$2:$M$413,2,FALSE),"")</f>
        <v/>
      </c>
      <c r="G773" s="18" t="str">
        <f>IFERROR(VLOOKUP(B773,Invoices!$N$2:$O$412,2,FALSE),"")</f>
        <v/>
      </c>
      <c r="H773" s="18" t="str">
        <f>IFERROR(VLOOKUP($B773,Invoices!$P$2:$Q$412,2,FALSE),"")</f>
        <v/>
      </c>
      <c r="I773" s="18">
        <f>IFERROR(VLOOKUP($B773,Invoices!$R$2:$S$412,2,FALSE),"")</f>
        <v>0.99</v>
      </c>
      <c r="J773" s="18" t="str">
        <f>IFERROR(VLOOKUP($B773,Invoices!$T$2:$U$412,2,FALSE),"")</f>
        <v/>
      </c>
      <c r="K773" s="18" t="str">
        <f>IFERROR(VLOOKUP($B773,Invoices!$V$2:$W$412,2,FALSE),"")</f>
        <v/>
      </c>
      <c r="L773" s="18" t="str">
        <f>IFERROR(VLOOKUP($B773,Invoices!$X$2:$Y$412,2,FALSE),"")</f>
        <v/>
      </c>
      <c r="M773" s="18" t="str">
        <f>IFERROR(VLOOKUP($B773,Invoices!$Z$2:$AA$412,2,FALSE),"")</f>
        <v/>
      </c>
      <c r="N773" s="18" t="str">
        <f>IFERROR(VLOOKUP($B773,Invoices!$AB$2:$AC$412,2,FALSE),"")</f>
        <v/>
      </c>
      <c r="O773" s="18" t="str">
        <f>IFERROR(VLOOKUP($B773,Invoices!$AD$2:$AE$412,2,FALSE),"")</f>
        <v/>
      </c>
      <c r="P773" s="18" t="str">
        <f>IFERROR(VLOOKUP($B773,Invoices!$AF$2:$AG$412,2,FALSE),"")</f>
        <v/>
      </c>
      <c r="Q773" s="18" t="str">
        <f>IFERROR(VLOOKUP($B773,Invoices!$AH$2:$AI$412,2,FALSE),"")</f>
        <v/>
      </c>
      <c r="R773" s="18" t="str">
        <f>IFERROR(VLOOKUP($B773,Invoices!$AJ$2:$AK$412,2,FALSE),"")</f>
        <v/>
      </c>
      <c r="S773" s="18" t="str">
        <f>IFERROR(VLOOKUP($B773,Invoices!$AL$2:$AM$412,2,FALSE),"")</f>
        <v/>
      </c>
      <c r="T773" s="18" t="str">
        <f>IFERROR(VLOOKUP($B773,Invoices!$AN$2:$AO$412,2,FALSE),"")</f>
        <v/>
      </c>
      <c r="U773" s="18" cm="1">
        <f t="array" ref="U773">IFERROR(INDEX(F773:T773, 1, MATCH(TRUE, ISNUMBER(F773:T773), 0)), "0.0")</f>
        <v>0.99</v>
      </c>
    </row>
    <row r="774" spans="1:21" ht="13" x14ac:dyDescent="0.15">
      <c r="A774" s="14" t="s">
        <v>6806</v>
      </c>
      <c r="B774" s="6" t="s">
        <v>1916</v>
      </c>
      <c r="C774" s="6" t="s">
        <v>927</v>
      </c>
      <c r="D774" s="6" t="s">
        <v>928</v>
      </c>
      <c r="E774" s="6" t="s">
        <v>522</v>
      </c>
      <c r="F774" s="18" t="str">
        <f>IFERROR(VLOOKUP(B774,Invoices!$L$2:$M$413,2,FALSE),"")</f>
        <v/>
      </c>
      <c r="G774" s="18" t="str">
        <f>IFERROR(VLOOKUP(B774,Invoices!$N$2:$O$412,2,FALSE),"")</f>
        <v/>
      </c>
      <c r="H774" s="18" t="str">
        <f>IFERROR(VLOOKUP($B774,Invoices!$P$2:$Q$412,2,FALSE),"")</f>
        <v/>
      </c>
      <c r="I774" s="18" t="str">
        <f>IFERROR(VLOOKUP($B774,Invoices!$R$2:$S$412,2,FALSE),"")</f>
        <v/>
      </c>
      <c r="J774" s="18" t="str">
        <f>IFERROR(VLOOKUP($B774,Invoices!$T$2:$U$412,2,FALSE),"")</f>
        <v/>
      </c>
      <c r="K774" s="18" t="str">
        <f>IFERROR(VLOOKUP($B774,Invoices!$V$2:$W$412,2,FALSE),"")</f>
        <v/>
      </c>
      <c r="L774" s="18" t="str">
        <f>IFERROR(VLOOKUP($B774,Invoices!$X$2:$Y$412,2,FALSE),"")</f>
        <v/>
      </c>
      <c r="M774" s="18" t="str">
        <f>IFERROR(VLOOKUP($B774,Invoices!$Z$2:$AA$412,2,FALSE),"")</f>
        <v/>
      </c>
      <c r="N774" s="18" t="str">
        <f>IFERROR(VLOOKUP($B774,Invoices!$AB$2:$AC$412,2,FALSE),"")</f>
        <v/>
      </c>
      <c r="O774" s="18" t="str">
        <f>IFERROR(VLOOKUP($B774,Invoices!$AD$2:$AE$412,2,FALSE),"")</f>
        <v/>
      </c>
      <c r="P774" s="18" t="str">
        <f>IFERROR(VLOOKUP($B774,Invoices!$AF$2:$AG$412,2,FALSE),"")</f>
        <v/>
      </c>
      <c r="Q774" s="18" t="str">
        <f>IFERROR(VLOOKUP($B774,Invoices!$AH$2:$AI$412,2,FALSE),"")</f>
        <v/>
      </c>
      <c r="R774" s="18" t="str">
        <f>IFERROR(VLOOKUP($B774,Invoices!$AJ$2:$AK$412,2,FALSE),"")</f>
        <v/>
      </c>
      <c r="S774" s="18" t="str">
        <f>IFERROR(VLOOKUP($B774,Invoices!$AL$2:$AM$412,2,FALSE),"")</f>
        <v/>
      </c>
      <c r="T774" s="18" t="str">
        <f>IFERROR(VLOOKUP($B774,Invoices!$AN$2:$AO$412,2,FALSE),"")</f>
        <v/>
      </c>
      <c r="U774" s="18" t="str" cm="1">
        <f t="array" ref="U774">IFERROR(INDEX(F774:T774, 1, MATCH(TRUE, ISNUMBER(F774:T774), 0)), "0.0")</f>
        <v>0.0</v>
      </c>
    </row>
    <row r="775" spans="1:21" ht="13" x14ac:dyDescent="0.15">
      <c r="A775" s="14" t="s">
        <v>6807</v>
      </c>
      <c r="B775" s="6" t="s">
        <v>1917</v>
      </c>
      <c r="C775" s="6" t="s">
        <v>1046</v>
      </c>
      <c r="D775" s="6" t="s">
        <v>1047</v>
      </c>
      <c r="E775" s="6" t="s">
        <v>1046</v>
      </c>
      <c r="F775" s="18" t="str">
        <f>IFERROR(VLOOKUP(B775,Invoices!$L$2:$M$413,2,FALSE),"")</f>
        <v/>
      </c>
      <c r="G775" s="18" t="str">
        <f>IFERROR(VLOOKUP(B775,Invoices!$N$2:$O$412,2,FALSE),"")</f>
        <v/>
      </c>
      <c r="H775" s="18" t="str">
        <f>IFERROR(VLOOKUP($B775,Invoices!$P$2:$Q$412,2,FALSE),"")</f>
        <v/>
      </c>
      <c r="I775" s="18" t="str">
        <f>IFERROR(VLOOKUP($B775,Invoices!$R$2:$S$412,2,FALSE),"")</f>
        <v/>
      </c>
      <c r="J775" s="18" t="str">
        <f>IFERROR(VLOOKUP($B775,Invoices!$T$2:$U$412,2,FALSE),"")</f>
        <v/>
      </c>
      <c r="K775" s="18" t="str">
        <f>IFERROR(VLOOKUP($B775,Invoices!$V$2:$W$412,2,FALSE),"")</f>
        <v/>
      </c>
      <c r="L775" s="18" t="str">
        <f>IFERROR(VLOOKUP($B775,Invoices!$X$2:$Y$412,2,FALSE),"")</f>
        <v/>
      </c>
      <c r="M775" s="18">
        <f>IFERROR(VLOOKUP($B775,Invoices!$Z$2:$AA$412,2,FALSE),"")</f>
        <v>0.99</v>
      </c>
      <c r="N775" s="18" t="str">
        <f>IFERROR(VLOOKUP($B775,Invoices!$AB$2:$AC$412,2,FALSE),"")</f>
        <v/>
      </c>
      <c r="O775" s="18" t="str">
        <f>IFERROR(VLOOKUP($B775,Invoices!$AD$2:$AE$412,2,FALSE),"")</f>
        <v/>
      </c>
      <c r="P775" s="18" t="str">
        <f>IFERROR(VLOOKUP($B775,Invoices!$AF$2:$AG$412,2,FALSE),"")</f>
        <v/>
      </c>
      <c r="Q775" s="18" t="str">
        <f>IFERROR(VLOOKUP($B775,Invoices!$AH$2:$AI$412,2,FALSE),"")</f>
        <v/>
      </c>
      <c r="R775" s="18" t="str">
        <f>IFERROR(VLOOKUP($B775,Invoices!$AJ$2:$AK$412,2,FALSE),"")</f>
        <v/>
      </c>
      <c r="S775" s="18" t="str">
        <f>IFERROR(VLOOKUP($B775,Invoices!$AL$2:$AM$412,2,FALSE),"")</f>
        <v/>
      </c>
      <c r="T775" s="18" t="str">
        <f>IFERROR(VLOOKUP($B775,Invoices!$AN$2:$AO$412,2,FALSE),"")</f>
        <v/>
      </c>
      <c r="U775" s="18" cm="1">
        <f t="array" ref="U775">IFERROR(INDEX(F775:T775, 1, MATCH(TRUE, ISNUMBER(F775:T775), 0)), "0.0")</f>
        <v>0.99</v>
      </c>
    </row>
    <row r="776" spans="1:21" ht="13" x14ac:dyDescent="0.15">
      <c r="A776" s="14" t="s">
        <v>6808</v>
      </c>
      <c r="B776" s="6" t="s">
        <v>1918</v>
      </c>
      <c r="C776" s="6" t="s">
        <v>564</v>
      </c>
      <c r="D776" s="6" t="s">
        <v>565</v>
      </c>
      <c r="E776" s="6" t="s">
        <v>566</v>
      </c>
      <c r="F776" s="18" t="str">
        <f>IFERROR(VLOOKUP(B776,Invoices!$L$2:$M$413,2,FALSE),"")</f>
        <v/>
      </c>
      <c r="G776" s="18" t="str">
        <f>IFERROR(VLOOKUP(B776,Invoices!$N$2:$O$412,2,FALSE),"")</f>
        <v/>
      </c>
      <c r="H776" s="18">
        <f>IFERROR(VLOOKUP($B776,Invoices!$P$2:$Q$412,2,FALSE),"")</f>
        <v>0.99</v>
      </c>
      <c r="I776" s="18" t="str">
        <f>IFERROR(VLOOKUP($B776,Invoices!$R$2:$S$412,2,FALSE),"")</f>
        <v/>
      </c>
      <c r="J776" s="18" t="str">
        <f>IFERROR(VLOOKUP($B776,Invoices!$T$2:$U$412,2,FALSE),"")</f>
        <v/>
      </c>
      <c r="K776" s="18" t="str">
        <f>IFERROR(VLOOKUP($B776,Invoices!$V$2:$W$412,2,FALSE),"")</f>
        <v/>
      </c>
      <c r="L776" s="18" t="str">
        <f>IFERROR(VLOOKUP($B776,Invoices!$X$2:$Y$412,2,FALSE),"")</f>
        <v/>
      </c>
      <c r="M776" s="18" t="str">
        <f>IFERROR(VLOOKUP($B776,Invoices!$Z$2:$AA$412,2,FALSE),"")</f>
        <v/>
      </c>
      <c r="N776" s="18" t="str">
        <f>IFERROR(VLOOKUP($B776,Invoices!$AB$2:$AC$412,2,FALSE),"")</f>
        <v/>
      </c>
      <c r="O776" s="18" t="str">
        <f>IFERROR(VLOOKUP($B776,Invoices!$AD$2:$AE$412,2,FALSE),"")</f>
        <v/>
      </c>
      <c r="P776" s="18" t="str">
        <f>IFERROR(VLOOKUP($B776,Invoices!$AF$2:$AG$412,2,FALSE),"")</f>
        <v/>
      </c>
      <c r="Q776" s="18" t="str">
        <f>IFERROR(VLOOKUP($B776,Invoices!$AH$2:$AI$412,2,FALSE),"")</f>
        <v/>
      </c>
      <c r="R776" s="18" t="str">
        <f>IFERROR(VLOOKUP($B776,Invoices!$AJ$2:$AK$412,2,FALSE),"")</f>
        <v/>
      </c>
      <c r="S776" s="18" t="str">
        <f>IFERROR(VLOOKUP($B776,Invoices!$AL$2:$AM$412,2,FALSE),"")</f>
        <v/>
      </c>
      <c r="T776" s="18" t="str">
        <f>IFERROR(VLOOKUP($B776,Invoices!$AN$2:$AO$412,2,FALSE),"")</f>
        <v/>
      </c>
      <c r="U776" s="18" cm="1">
        <f t="array" ref="U776">IFERROR(INDEX(F776:T776, 1, MATCH(TRUE, ISNUMBER(F776:T776), 0)), "0.0")</f>
        <v>0.99</v>
      </c>
    </row>
    <row r="777" spans="1:21" ht="13" x14ac:dyDescent="0.15">
      <c r="A777" s="14" t="s">
        <v>6809</v>
      </c>
      <c r="B777" s="6" t="s">
        <v>1919</v>
      </c>
      <c r="D777" s="6" t="s">
        <v>1363</v>
      </c>
      <c r="E777" s="6" t="s">
        <v>1364</v>
      </c>
      <c r="F777" s="18" t="str">
        <f>IFERROR(VLOOKUP(B777,Invoices!$L$2:$M$413,2,FALSE),"")</f>
        <v/>
      </c>
      <c r="G777" s="18" t="str">
        <f>IFERROR(VLOOKUP(B777,Invoices!$N$2:$O$412,2,FALSE),"")</f>
        <v/>
      </c>
      <c r="H777" s="18" t="str">
        <f>IFERROR(VLOOKUP($B777,Invoices!$P$2:$Q$412,2,FALSE),"")</f>
        <v/>
      </c>
      <c r="I777" s="18" t="str">
        <f>IFERROR(VLOOKUP($B777,Invoices!$R$2:$S$412,2,FALSE),"")</f>
        <v/>
      </c>
      <c r="J777" s="18" t="str">
        <f>IFERROR(VLOOKUP($B777,Invoices!$T$2:$U$412,2,FALSE),"")</f>
        <v/>
      </c>
      <c r="K777" s="18" t="str">
        <f>IFERROR(VLOOKUP($B777,Invoices!$V$2:$W$412,2,FALSE),"")</f>
        <v/>
      </c>
      <c r="L777" s="18" t="str">
        <f>IFERROR(VLOOKUP($B777,Invoices!$X$2:$Y$412,2,FALSE),"")</f>
        <v/>
      </c>
      <c r="M777" s="18" t="str">
        <f>IFERROR(VLOOKUP($B777,Invoices!$Z$2:$AA$412,2,FALSE),"")</f>
        <v/>
      </c>
      <c r="N777" s="18" t="str">
        <f>IFERROR(VLOOKUP($B777,Invoices!$AB$2:$AC$412,2,FALSE),"")</f>
        <v/>
      </c>
      <c r="O777" s="18" t="str">
        <f>IFERROR(VLOOKUP($B777,Invoices!$AD$2:$AE$412,2,FALSE),"")</f>
        <v/>
      </c>
      <c r="P777" s="18" t="str">
        <f>IFERROR(VLOOKUP($B777,Invoices!$AF$2:$AG$412,2,FALSE),"")</f>
        <v/>
      </c>
      <c r="Q777" s="18" t="str">
        <f>IFERROR(VLOOKUP($B777,Invoices!$AH$2:$AI$412,2,FALSE),"")</f>
        <v/>
      </c>
      <c r="R777" s="18" t="str">
        <f>IFERROR(VLOOKUP($B777,Invoices!$AJ$2:$AK$412,2,FALSE),"")</f>
        <v/>
      </c>
      <c r="S777" s="18" t="str">
        <f>IFERROR(VLOOKUP($B777,Invoices!$AL$2:$AM$412,2,FALSE),"")</f>
        <v/>
      </c>
      <c r="T777" s="18" t="str">
        <f>IFERROR(VLOOKUP($B777,Invoices!$AN$2:$AO$412,2,FALSE),"")</f>
        <v/>
      </c>
      <c r="U777" s="18" t="str" cm="1">
        <f t="array" ref="U777">IFERROR(INDEX(F777:T777, 1, MATCH(TRUE, ISNUMBER(F777:T777), 0)), "0.0")</f>
        <v>0.0</v>
      </c>
    </row>
    <row r="778" spans="1:21" ht="13" x14ac:dyDescent="0.15">
      <c r="A778" s="14" t="s">
        <v>6810</v>
      </c>
      <c r="B778" s="6" t="s">
        <v>1920</v>
      </c>
      <c r="C778" s="6" t="s">
        <v>1921</v>
      </c>
      <c r="D778" s="6" t="s">
        <v>1922</v>
      </c>
      <c r="E778" s="6" t="s">
        <v>562</v>
      </c>
      <c r="F778" s="18" t="str">
        <f>IFERROR(VLOOKUP(B778,Invoices!$L$2:$M$413,2,FALSE),"")</f>
        <v/>
      </c>
      <c r="G778" s="18" t="str">
        <f>IFERROR(VLOOKUP(B778,Invoices!$N$2:$O$412,2,FALSE),"")</f>
        <v/>
      </c>
      <c r="H778" s="18" t="str">
        <f>IFERROR(VLOOKUP($B778,Invoices!$P$2:$Q$412,2,FALSE),"")</f>
        <v/>
      </c>
      <c r="I778" s="18">
        <f>IFERROR(VLOOKUP($B778,Invoices!$R$2:$S$412,2,FALSE),"")</f>
        <v>0.99</v>
      </c>
      <c r="J778" s="18" t="str">
        <f>IFERROR(VLOOKUP($B778,Invoices!$T$2:$U$412,2,FALSE),"")</f>
        <v/>
      </c>
      <c r="K778" s="18" t="str">
        <f>IFERROR(VLOOKUP($B778,Invoices!$V$2:$W$412,2,FALSE),"")</f>
        <v/>
      </c>
      <c r="L778" s="18" t="str">
        <f>IFERROR(VLOOKUP($B778,Invoices!$X$2:$Y$412,2,FALSE),"")</f>
        <v/>
      </c>
      <c r="M778" s="18" t="str">
        <f>IFERROR(VLOOKUP($B778,Invoices!$Z$2:$AA$412,2,FALSE),"")</f>
        <v/>
      </c>
      <c r="N778" s="18" t="str">
        <f>IFERROR(VLOOKUP($B778,Invoices!$AB$2:$AC$412,2,FALSE),"")</f>
        <v/>
      </c>
      <c r="O778" s="18" t="str">
        <f>IFERROR(VLOOKUP($B778,Invoices!$AD$2:$AE$412,2,FALSE),"")</f>
        <v/>
      </c>
      <c r="P778" s="18" t="str">
        <f>IFERROR(VLOOKUP($B778,Invoices!$AF$2:$AG$412,2,FALSE),"")</f>
        <v/>
      </c>
      <c r="Q778" s="18" t="str">
        <f>IFERROR(VLOOKUP($B778,Invoices!$AH$2:$AI$412,2,FALSE),"")</f>
        <v/>
      </c>
      <c r="R778" s="18" t="str">
        <f>IFERROR(VLOOKUP($B778,Invoices!$AJ$2:$AK$412,2,FALSE),"")</f>
        <v/>
      </c>
      <c r="S778" s="18" t="str">
        <f>IFERROR(VLOOKUP($B778,Invoices!$AL$2:$AM$412,2,FALSE),"")</f>
        <v/>
      </c>
      <c r="T778" s="18" t="str">
        <f>IFERROR(VLOOKUP($B778,Invoices!$AN$2:$AO$412,2,FALSE),"")</f>
        <v/>
      </c>
      <c r="U778" s="18" cm="1">
        <f t="array" ref="U778">IFERROR(INDEX(F778:T778, 1, MATCH(TRUE, ISNUMBER(F778:T778), 0)), "0.0")</f>
        <v>0.99</v>
      </c>
    </row>
    <row r="779" spans="1:21" ht="13" x14ac:dyDescent="0.15">
      <c r="A779" s="14" t="s">
        <v>6811</v>
      </c>
      <c r="B779" s="6" t="s">
        <v>1923</v>
      </c>
      <c r="C779" s="6" t="s">
        <v>912</v>
      </c>
      <c r="D779" s="6" t="s">
        <v>913</v>
      </c>
      <c r="E779" s="6" t="s">
        <v>912</v>
      </c>
      <c r="F779" s="18" t="str">
        <f>IFERROR(VLOOKUP(B779,Invoices!$L$2:$M$413,2,FALSE),"")</f>
        <v/>
      </c>
      <c r="G779" s="18">
        <f>IFERROR(VLOOKUP(B779,Invoices!$N$2:$O$412,2,FALSE),"")</f>
        <v>0.99</v>
      </c>
      <c r="H779" s="18" t="str">
        <f>IFERROR(VLOOKUP($B779,Invoices!$P$2:$Q$412,2,FALSE),"")</f>
        <v/>
      </c>
      <c r="I779" s="18" t="str">
        <f>IFERROR(VLOOKUP($B779,Invoices!$R$2:$S$412,2,FALSE),"")</f>
        <v/>
      </c>
      <c r="J779" s="18" t="str">
        <f>IFERROR(VLOOKUP($B779,Invoices!$T$2:$U$412,2,FALSE),"")</f>
        <v/>
      </c>
      <c r="K779" s="18" t="str">
        <f>IFERROR(VLOOKUP($B779,Invoices!$V$2:$W$412,2,FALSE),"")</f>
        <v/>
      </c>
      <c r="L779" s="18" t="str">
        <f>IFERROR(VLOOKUP($B779,Invoices!$X$2:$Y$412,2,FALSE),"")</f>
        <v/>
      </c>
      <c r="M779" s="18" t="str">
        <f>IFERROR(VLOOKUP($B779,Invoices!$Z$2:$AA$412,2,FALSE),"")</f>
        <v/>
      </c>
      <c r="N779" s="18" t="str">
        <f>IFERROR(VLOOKUP($B779,Invoices!$AB$2:$AC$412,2,FALSE),"")</f>
        <v/>
      </c>
      <c r="O779" s="18" t="str">
        <f>IFERROR(VLOOKUP($B779,Invoices!$AD$2:$AE$412,2,FALSE),"")</f>
        <v/>
      </c>
      <c r="P779" s="18" t="str">
        <f>IFERROR(VLOOKUP($B779,Invoices!$AF$2:$AG$412,2,FALSE),"")</f>
        <v/>
      </c>
      <c r="Q779" s="18" t="str">
        <f>IFERROR(VLOOKUP($B779,Invoices!$AH$2:$AI$412,2,FALSE),"")</f>
        <v/>
      </c>
      <c r="R779" s="18" t="str">
        <f>IFERROR(VLOOKUP($B779,Invoices!$AJ$2:$AK$412,2,FALSE),"")</f>
        <v/>
      </c>
      <c r="S779" s="18" t="str">
        <f>IFERROR(VLOOKUP($B779,Invoices!$AL$2:$AM$412,2,FALSE),"")</f>
        <v/>
      </c>
      <c r="T779" s="18" t="str">
        <f>IFERROR(VLOOKUP($B779,Invoices!$AN$2:$AO$412,2,FALSE),"")</f>
        <v/>
      </c>
      <c r="U779" s="18" cm="1">
        <f t="array" ref="U779">IFERROR(INDEX(F779:T779, 1, MATCH(TRUE, ISNUMBER(F779:T779), 0)), "0.0")</f>
        <v>0.99</v>
      </c>
    </row>
    <row r="780" spans="1:21" ht="13" x14ac:dyDescent="0.15">
      <c r="A780" s="14" t="s">
        <v>6812</v>
      </c>
      <c r="B780" s="6" t="s">
        <v>1924</v>
      </c>
      <c r="C780" s="6" t="s">
        <v>1197</v>
      </c>
      <c r="D780" s="6" t="s">
        <v>1198</v>
      </c>
      <c r="E780" s="6" t="s">
        <v>522</v>
      </c>
      <c r="F780" s="18" t="str">
        <f>IFERROR(VLOOKUP(B780,Invoices!$L$2:$M$413,2,FALSE),"")</f>
        <v/>
      </c>
      <c r="G780" s="18" t="str">
        <f>IFERROR(VLOOKUP(B780,Invoices!$N$2:$O$412,2,FALSE),"")</f>
        <v/>
      </c>
      <c r="H780" s="18">
        <f>IFERROR(VLOOKUP($B780,Invoices!$P$2:$Q$412,2,FALSE),"")</f>
        <v>0.99</v>
      </c>
      <c r="I780" s="18" t="str">
        <f>IFERROR(VLOOKUP($B780,Invoices!$R$2:$S$412,2,FALSE),"")</f>
        <v/>
      </c>
      <c r="J780" s="18" t="str">
        <f>IFERROR(VLOOKUP($B780,Invoices!$T$2:$U$412,2,FALSE),"")</f>
        <v/>
      </c>
      <c r="K780" s="18" t="str">
        <f>IFERROR(VLOOKUP($B780,Invoices!$V$2:$W$412,2,FALSE),"")</f>
        <v/>
      </c>
      <c r="L780" s="18" t="str">
        <f>IFERROR(VLOOKUP($B780,Invoices!$X$2:$Y$412,2,FALSE),"")</f>
        <v/>
      </c>
      <c r="M780" s="18" t="str">
        <f>IFERROR(VLOOKUP($B780,Invoices!$Z$2:$AA$412,2,FALSE),"")</f>
        <v/>
      </c>
      <c r="N780" s="18" t="str">
        <f>IFERROR(VLOOKUP($B780,Invoices!$AB$2:$AC$412,2,FALSE),"")</f>
        <v/>
      </c>
      <c r="O780" s="18" t="str">
        <f>IFERROR(VLOOKUP($B780,Invoices!$AD$2:$AE$412,2,FALSE),"")</f>
        <v/>
      </c>
      <c r="P780" s="18" t="str">
        <f>IFERROR(VLOOKUP($B780,Invoices!$AF$2:$AG$412,2,FALSE),"")</f>
        <v/>
      </c>
      <c r="Q780" s="18" t="str">
        <f>IFERROR(VLOOKUP($B780,Invoices!$AH$2:$AI$412,2,FALSE),"")</f>
        <v/>
      </c>
      <c r="R780" s="18" t="str">
        <f>IFERROR(VLOOKUP($B780,Invoices!$AJ$2:$AK$412,2,FALSE),"")</f>
        <v/>
      </c>
      <c r="S780" s="18" t="str">
        <f>IFERROR(VLOOKUP($B780,Invoices!$AL$2:$AM$412,2,FALSE),"")</f>
        <v/>
      </c>
      <c r="T780" s="18" t="str">
        <f>IFERROR(VLOOKUP($B780,Invoices!$AN$2:$AO$412,2,FALSE),"")</f>
        <v/>
      </c>
      <c r="U780" s="18" cm="1">
        <f t="array" ref="U780">IFERROR(INDEX(F780:T780, 1, MATCH(TRUE, ISNUMBER(F780:T780), 0)), "0.0")</f>
        <v>0.99</v>
      </c>
    </row>
    <row r="781" spans="1:21" ht="13" x14ac:dyDescent="0.15">
      <c r="A781" s="14" t="s">
        <v>6813</v>
      </c>
      <c r="B781" s="6" t="s">
        <v>1925</v>
      </c>
      <c r="C781" s="6" t="s">
        <v>985</v>
      </c>
      <c r="D781" s="6" t="s">
        <v>986</v>
      </c>
      <c r="E781" s="6" t="s">
        <v>587</v>
      </c>
      <c r="F781" s="18" t="str">
        <f>IFERROR(VLOOKUP(B781,Invoices!$L$2:$M$413,2,FALSE),"")</f>
        <v/>
      </c>
      <c r="G781" s="18" t="str">
        <f>IFERROR(VLOOKUP(B781,Invoices!$N$2:$O$412,2,FALSE),"")</f>
        <v/>
      </c>
      <c r="H781" s="18" t="str">
        <f>IFERROR(VLOOKUP($B781,Invoices!$P$2:$Q$412,2,FALSE),"")</f>
        <v/>
      </c>
      <c r="I781" s="18" t="str">
        <f>IFERROR(VLOOKUP($B781,Invoices!$R$2:$S$412,2,FALSE),"")</f>
        <v/>
      </c>
      <c r="J781" s="18" t="str">
        <f>IFERROR(VLOOKUP($B781,Invoices!$T$2:$U$412,2,FALSE),"")</f>
        <v/>
      </c>
      <c r="K781" s="18" t="str">
        <f>IFERROR(VLOOKUP($B781,Invoices!$V$2:$W$412,2,FALSE),"")</f>
        <v/>
      </c>
      <c r="L781" s="18" t="str">
        <f>IFERROR(VLOOKUP($B781,Invoices!$X$2:$Y$412,2,FALSE),"")</f>
        <v/>
      </c>
      <c r="M781" s="18" t="str">
        <f>IFERROR(VLOOKUP($B781,Invoices!$Z$2:$AA$412,2,FALSE),"")</f>
        <v/>
      </c>
      <c r="N781" s="18" t="str">
        <f>IFERROR(VLOOKUP($B781,Invoices!$AB$2:$AC$412,2,FALSE),"")</f>
        <v/>
      </c>
      <c r="O781" s="18" t="str">
        <f>IFERROR(VLOOKUP($B781,Invoices!$AD$2:$AE$412,2,FALSE),"")</f>
        <v/>
      </c>
      <c r="P781" s="18">
        <f>IFERROR(VLOOKUP($B781,Invoices!$AF$2:$AG$412,2,FALSE),"")</f>
        <v>0.99</v>
      </c>
      <c r="Q781" s="18" t="str">
        <f>IFERROR(VLOOKUP($B781,Invoices!$AH$2:$AI$412,2,FALSE),"")</f>
        <v/>
      </c>
      <c r="R781" s="18" t="str">
        <f>IFERROR(VLOOKUP($B781,Invoices!$AJ$2:$AK$412,2,FALSE),"")</f>
        <v/>
      </c>
      <c r="S781" s="18" t="str">
        <f>IFERROR(VLOOKUP($B781,Invoices!$AL$2:$AM$412,2,FALSE),"")</f>
        <v/>
      </c>
      <c r="T781" s="18" t="str">
        <f>IFERROR(VLOOKUP($B781,Invoices!$AN$2:$AO$412,2,FALSE),"")</f>
        <v/>
      </c>
      <c r="U781" s="18" cm="1">
        <f t="array" ref="U781">IFERROR(INDEX(F781:T781, 1, MATCH(TRUE, ISNUMBER(F781:T781), 0)), "0.0")</f>
        <v>0.99</v>
      </c>
    </row>
    <row r="782" spans="1:21" ht="13" x14ac:dyDescent="0.15">
      <c r="A782" s="14" t="s">
        <v>6814</v>
      </c>
      <c r="B782" s="6" t="s">
        <v>1926</v>
      </c>
      <c r="C782" s="6" t="s">
        <v>1927</v>
      </c>
      <c r="D782" s="6" t="s">
        <v>1928</v>
      </c>
      <c r="E782" s="6" t="s">
        <v>1929</v>
      </c>
      <c r="F782" s="18" t="str">
        <f>IFERROR(VLOOKUP(B782,Invoices!$L$2:$M$413,2,FALSE),"")</f>
        <v/>
      </c>
      <c r="G782" s="18" t="str">
        <f>IFERROR(VLOOKUP(B782,Invoices!$N$2:$O$412,2,FALSE),"")</f>
        <v/>
      </c>
      <c r="H782" s="18" t="str">
        <f>IFERROR(VLOOKUP($B782,Invoices!$P$2:$Q$412,2,FALSE),"")</f>
        <v/>
      </c>
      <c r="I782" s="18" t="str">
        <f>IFERROR(VLOOKUP($B782,Invoices!$R$2:$S$412,2,FALSE),"")</f>
        <v/>
      </c>
      <c r="J782" s="18" t="str">
        <f>IFERROR(VLOOKUP($B782,Invoices!$T$2:$U$412,2,FALSE),"")</f>
        <v/>
      </c>
      <c r="K782" s="18" t="str">
        <f>IFERROR(VLOOKUP($B782,Invoices!$V$2:$W$412,2,FALSE),"")</f>
        <v/>
      </c>
      <c r="L782" s="18" t="str">
        <f>IFERROR(VLOOKUP($B782,Invoices!$X$2:$Y$412,2,FALSE),"")</f>
        <v/>
      </c>
      <c r="M782" s="18" t="str">
        <f>IFERROR(VLOOKUP($B782,Invoices!$Z$2:$AA$412,2,FALSE),"")</f>
        <v/>
      </c>
      <c r="N782" s="18" t="str">
        <f>IFERROR(VLOOKUP($B782,Invoices!$AB$2:$AC$412,2,FALSE),"")</f>
        <v/>
      </c>
      <c r="O782" s="18" t="str">
        <f>IFERROR(VLOOKUP($B782,Invoices!$AD$2:$AE$412,2,FALSE),"")</f>
        <v/>
      </c>
      <c r="P782" s="18" t="str">
        <f>IFERROR(VLOOKUP($B782,Invoices!$AF$2:$AG$412,2,FALSE),"")</f>
        <v/>
      </c>
      <c r="Q782" s="18" t="str">
        <f>IFERROR(VLOOKUP($B782,Invoices!$AH$2:$AI$412,2,FALSE),"")</f>
        <v/>
      </c>
      <c r="R782" s="18" t="str">
        <f>IFERROR(VLOOKUP($B782,Invoices!$AJ$2:$AK$412,2,FALSE),"")</f>
        <v/>
      </c>
      <c r="S782" s="18" t="str">
        <f>IFERROR(VLOOKUP($B782,Invoices!$AL$2:$AM$412,2,FALSE),"")</f>
        <v/>
      </c>
      <c r="T782" s="18" t="str">
        <f>IFERROR(VLOOKUP($B782,Invoices!$AN$2:$AO$412,2,FALSE),"")</f>
        <v/>
      </c>
      <c r="U782" s="18" t="str" cm="1">
        <f t="array" ref="U782">IFERROR(INDEX(F782:T782, 1, MATCH(TRUE, ISNUMBER(F782:T782), 0)), "0.0")</f>
        <v>0.0</v>
      </c>
    </row>
    <row r="783" spans="1:21" ht="13" x14ac:dyDescent="0.15">
      <c r="A783" s="14" t="s">
        <v>6815</v>
      </c>
      <c r="B783" s="6" t="s">
        <v>1930</v>
      </c>
      <c r="D783" s="6" t="s">
        <v>526</v>
      </c>
      <c r="E783" s="6" t="s">
        <v>527</v>
      </c>
      <c r="F783" s="18" t="str">
        <f>IFERROR(VLOOKUP(B783,Invoices!$L$2:$M$413,2,FALSE),"")</f>
        <v/>
      </c>
      <c r="G783" s="18" t="str">
        <f>IFERROR(VLOOKUP(B783,Invoices!$N$2:$O$412,2,FALSE),"")</f>
        <v/>
      </c>
      <c r="H783" s="18" t="str">
        <f>IFERROR(VLOOKUP($B783,Invoices!$P$2:$Q$412,2,FALSE),"")</f>
        <v/>
      </c>
      <c r="I783" s="18" t="str">
        <f>IFERROR(VLOOKUP($B783,Invoices!$R$2:$S$412,2,FALSE),"")</f>
        <v/>
      </c>
      <c r="J783" s="18" t="str">
        <f>IFERROR(VLOOKUP($B783,Invoices!$T$2:$U$412,2,FALSE),"")</f>
        <v/>
      </c>
      <c r="K783" s="18" t="str">
        <f>IFERROR(VLOOKUP($B783,Invoices!$V$2:$W$412,2,FALSE),"")</f>
        <v/>
      </c>
      <c r="L783" s="18" t="str">
        <f>IFERROR(VLOOKUP($B783,Invoices!$X$2:$Y$412,2,FALSE),"")</f>
        <v/>
      </c>
      <c r="M783" s="18" t="str">
        <f>IFERROR(VLOOKUP($B783,Invoices!$Z$2:$AA$412,2,FALSE),"")</f>
        <v/>
      </c>
      <c r="N783" s="18">
        <f>IFERROR(VLOOKUP($B783,Invoices!$AB$2:$AC$412,2,FALSE),"")</f>
        <v>1.99</v>
      </c>
      <c r="O783" s="18" t="str">
        <f>IFERROR(VLOOKUP($B783,Invoices!$AD$2:$AE$412,2,FALSE),"")</f>
        <v/>
      </c>
      <c r="P783" s="18" t="str">
        <f>IFERROR(VLOOKUP($B783,Invoices!$AF$2:$AG$412,2,FALSE),"")</f>
        <v/>
      </c>
      <c r="Q783" s="18" t="str">
        <f>IFERROR(VLOOKUP($B783,Invoices!$AH$2:$AI$412,2,FALSE),"")</f>
        <v/>
      </c>
      <c r="R783" s="18" t="str">
        <f>IFERROR(VLOOKUP($B783,Invoices!$AJ$2:$AK$412,2,FALSE),"")</f>
        <v/>
      </c>
      <c r="S783" s="18" t="str">
        <f>IFERROR(VLOOKUP($B783,Invoices!$AL$2:$AM$412,2,FALSE),"")</f>
        <v/>
      </c>
      <c r="T783" s="18" t="str">
        <f>IFERROR(VLOOKUP($B783,Invoices!$AN$2:$AO$412,2,FALSE),"")</f>
        <v/>
      </c>
      <c r="U783" s="18" cm="1">
        <f t="array" ref="U783">IFERROR(INDEX(F783:T783, 1, MATCH(TRUE, ISNUMBER(F783:T783), 0)), "0.0")</f>
        <v>1.99</v>
      </c>
    </row>
    <row r="784" spans="1:21" ht="13" x14ac:dyDescent="0.15">
      <c r="A784" s="14" t="s">
        <v>6816</v>
      </c>
      <c r="B784" s="6" t="s">
        <v>1931</v>
      </c>
      <c r="C784" s="6" t="s">
        <v>655</v>
      </c>
      <c r="D784" s="6" t="s">
        <v>656</v>
      </c>
      <c r="E784" s="6" t="s">
        <v>655</v>
      </c>
      <c r="F784" s="18" t="str">
        <f>IFERROR(VLOOKUP(B784,Invoices!$L$2:$M$413,2,FALSE),"")</f>
        <v/>
      </c>
      <c r="G784" s="18" t="str">
        <f>IFERROR(VLOOKUP(B784,Invoices!$N$2:$O$412,2,FALSE),"")</f>
        <v/>
      </c>
      <c r="H784" s="18" t="str">
        <f>IFERROR(VLOOKUP($B784,Invoices!$P$2:$Q$412,2,FALSE),"")</f>
        <v/>
      </c>
      <c r="I784" s="18" t="str">
        <f>IFERROR(VLOOKUP($B784,Invoices!$R$2:$S$412,2,FALSE),"")</f>
        <v/>
      </c>
      <c r="J784" s="18" t="str">
        <f>IFERROR(VLOOKUP($B784,Invoices!$T$2:$U$412,2,FALSE),"")</f>
        <v/>
      </c>
      <c r="K784" s="18" t="str">
        <f>IFERROR(VLOOKUP($B784,Invoices!$V$2:$W$412,2,FALSE),"")</f>
        <v/>
      </c>
      <c r="L784" s="18" t="str">
        <f>IFERROR(VLOOKUP($B784,Invoices!$X$2:$Y$412,2,FALSE),"")</f>
        <v/>
      </c>
      <c r="M784" s="18" t="str">
        <f>IFERROR(VLOOKUP($B784,Invoices!$Z$2:$AA$412,2,FALSE),"")</f>
        <v/>
      </c>
      <c r="N784" s="18" t="str">
        <f>IFERROR(VLOOKUP($B784,Invoices!$AB$2:$AC$412,2,FALSE),"")</f>
        <v/>
      </c>
      <c r="O784" s="18" t="str">
        <f>IFERROR(VLOOKUP($B784,Invoices!$AD$2:$AE$412,2,FALSE),"")</f>
        <v/>
      </c>
      <c r="P784" s="18" t="str">
        <f>IFERROR(VLOOKUP($B784,Invoices!$AF$2:$AG$412,2,FALSE),"")</f>
        <v/>
      </c>
      <c r="Q784" s="18" t="str">
        <f>IFERROR(VLOOKUP($B784,Invoices!$AH$2:$AI$412,2,FALSE),"")</f>
        <v/>
      </c>
      <c r="R784" s="18" t="str">
        <f>IFERROR(VLOOKUP($B784,Invoices!$AJ$2:$AK$412,2,FALSE),"")</f>
        <v/>
      </c>
      <c r="S784" s="18" t="str">
        <f>IFERROR(VLOOKUP($B784,Invoices!$AL$2:$AM$412,2,FALSE),"")</f>
        <v/>
      </c>
      <c r="T784" s="18" t="str">
        <f>IFERROR(VLOOKUP($B784,Invoices!$AN$2:$AO$412,2,FALSE),"")</f>
        <v/>
      </c>
      <c r="U784" s="18" t="str" cm="1">
        <f t="array" ref="U784">IFERROR(INDEX(F784:T784, 1, MATCH(TRUE, ISNUMBER(F784:T784), 0)), "0.0")</f>
        <v>0.0</v>
      </c>
    </row>
    <row r="785" spans="1:21" ht="13" x14ac:dyDescent="0.15">
      <c r="A785" s="14" t="s">
        <v>6817</v>
      </c>
      <c r="B785" s="6" t="s">
        <v>1932</v>
      </c>
      <c r="D785" s="6" t="s">
        <v>1187</v>
      </c>
      <c r="E785" s="6" t="s">
        <v>673</v>
      </c>
      <c r="F785" s="18" t="str">
        <f>IFERROR(VLOOKUP(B785,Invoices!$L$2:$M$413,2,FALSE),"")</f>
        <v/>
      </c>
      <c r="G785" s="18" t="str">
        <f>IFERROR(VLOOKUP(B785,Invoices!$N$2:$O$412,2,FALSE),"")</f>
        <v/>
      </c>
      <c r="H785" s="18" t="str">
        <f>IFERROR(VLOOKUP($B785,Invoices!$P$2:$Q$412,2,FALSE),"")</f>
        <v/>
      </c>
      <c r="I785" s="18" t="str">
        <f>IFERROR(VLOOKUP($B785,Invoices!$R$2:$S$412,2,FALSE),"")</f>
        <v/>
      </c>
      <c r="J785" s="18" t="str">
        <f>IFERROR(VLOOKUP($B785,Invoices!$T$2:$U$412,2,FALSE),"")</f>
        <v/>
      </c>
      <c r="K785" s="18" t="str">
        <f>IFERROR(VLOOKUP($B785,Invoices!$V$2:$W$412,2,FALSE),"")</f>
        <v/>
      </c>
      <c r="L785" s="18" t="str">
        <f>IFERROR(VLOOKUP($B785,Invoices!$X$2:$Y$412,2,FALSE),"")</f>
        <v/>
      </c>
      <c r="M785" s="18" t="str">
        <f>IFERROR(VLOOKUP($B785,Invoices!$Z$2:$AA$412,2,FALSE),"")</f>
        <v/>
      </c>
      <c r="N785" s="18" t="str">
        <f>IFERROR(VLOOKUP($B785,Invoices!$AB$2:$AC$412,2,FALSE),"")</f>
        <v/>
      </c>
      <c r="O785" s="18">
        <f>IFERROR(VLOOKUP($B785,Invoices!$AD$2:$AE$412,2,FALSE),"")</f>
        <v>1.99</v>
      </c>
      <c r="P785" s="18" t="str">
        <f>IFERROR(VLOOKUP($B785,Invoices!$AF$2:$AG$412,2,FALSE),"")</f>
        <v/>
      </c>
      <c r="Q785" s="18" t="str">
        <f>IFERROR(VLOOKUP($B785,Invoices!$AH$2:$AI$412,2,FALSE),"")</f>
        <v/>
      </c>
      <c r="R785" s="18" t="str">
        <f>IFERROR(VLOOKUP($B785,Invoices!$AJ$2:$AK$412,2,FALSE),"")</f>
        <v/>
      </c>
      <c r="S785" s="18" t="str">
        <f>IFERROR(VLOOKUP($B785,Invoices!$AL$2:$AM$412,2,FALSE),"")</f>
        <v/>
      </c>
      <c r="T785" s="18" t="str">
        <f>IFERROR(VLOOKUP($B785,Invoices!$AN$2:$AO$412,2,FALSE),"")</f>
        <v/>
      </c>
      <c r="U785" s="18" cm="1">
        <f t="array" ref="U785">IFERROR(INDEX(F785:T785, 1, MATCH(TRUE, ISNUMBER(F785:T785), 0)), "0.0")</f>
        <v>1.99</v>
      </c>
    </row>
    <row r="786" spans="1:21" ht="13" x14ac:dyDescent="0.15">
      <c r="A786" s="14" t="s">
        <v>6818</v>
      </c>
      <c r="B786" s="6" t="s">
        <v>1933</v>
      </c>
      <c r="D786" s="6" t="s">
        <v>602</v>
      </c>
      <c r="E786" s="6" t="s">
        <v>603</v>
      </c>
      <c r="F786" s="18" t="str">
        <f>IFERROR(VLOOKUP(B786,Invoices!$L$2:$M$413,2,FALSE),"")</f>
        <v/>
      </c>
      <c r="G786" s="18" t="str">
        <f>IFERROR(VLOOKUP(B786,Invoices!$N$2:$O$412,2,FALSE),"")</f>
        <v/>
      </c>
      <c r="H786" s="18" t="str">
        <f>IFERROR(VLOOKUP($B786,Invoices!$P$2:$Q$412,2,FALSE),"")</f>
        <v/>
      </c>
      <c r="I786" s="18" t="str">
        <f>IFERROR(VLOOKUP($B786,Invoices!$R$2:$S$412,2,FALSE),"")</f>
        <v/>
      </c>
      <c r="J786" s="18" t="str">
        <f>IFERROR(VLOOKUP($B786,Invoices!$T$2:$U$412,2,FALSE),"")</f>
        <v/>
      </c>
      <c r="K786" s="18" t="str">
        <f>IFERROR(VLOOKUP($B786,Invoices!$V$2:$W$412,2,FALSE),"")</f>
        <v/>
      </c>
      <c r="L786" s="18" t="str">
        <f>IFERROR(VLOOKUP($B786,Invoices!$X$2:$Y$412,2,FALSE),"")</f>
        <v/>
      </c>
      <c r="M786" s="18" t="str">
        <f>IFERROR(VLOOKUP($B786,Invoices!$Z$2:$AA$412,2,FALSE),"")</f>
        <v/>
      </c>
      <c r="N786" s="18" t="str">
        <f>IFERROR(VLOOKUP($B786,Invoices!$AB$2:$AC$412,2,FALSE),"")</f>
        <v/>
      </c>
      <c r="O786" s="18" t="str">
        <f>IFERROR(VLOOKUP($B786,Invoices!$AD$2:$AE$412,2,FALSE),"")</f>
        <v/>
      </c>
      <c r="P786" s="18">
        <f>IFERROR(VLOOKUP($B786,Invoices!$AF$2:$AG$412,2,FALSE),"")</f>
        <v>0.99</v>
      </c>
      <c r="Q786" s="18" t="str">
        <f>IFERROR(VLOOKUP($B786,Invoices!$AH$2:$AI$412,2,FALSE),"")</f>
        <v/>
      </c>
      <c r="R786" s="18" t="str">
        <f>IFERROR(VLOOKUP($B786,Invoices!$AJ$2:$AK$412,2,FALSE),"")</f>
        <v/>
      </c>
      <c r="S786" s="18" t="str">
        <f>IFERROR(VLOOKUP($B786,Invoices!$AL$2:$AM$412,2,FALSE),"")</f>
        <v/>
      </c>
      <c r="T786" s="18" t="str">
        <f>IFERROR(VLOOKUP($B786,Invoices!$AN$2:$AO$412,2,FALSE),"")</f>
        <v/>
      </c>
      <c r="U786" s="18" cm="1">
        <f t="array" ref="U786">IFERROR(INDEX(F786:T786, 1, MATCH(TRUE, ISNUMBER(F786:T786), 0)), "0.0")</f>
        <v>0.99</v>
      </c>
    </row>
    <row r="787" spans="1:21" ht="13" x14ac:dyDescent="0.15">
      <c r="A787" s="14" t="s">
        <v>6819</v>
      </c>
      <c r="B787" s="6" t="s">
        <v>1934</v>
      </c>
      <c r="D787" s="6" t="s">
        <v>672</v>
      </c>
      <c r="E787" s="6" t="s">
        <v>673</v>
      </c>
      <c r="F787" s="18" t="str">
        <f>IFERROR(VLOOKUP(B787,Invoices!$L$2:$M$413,2,FALSE),"")</f>
        <v/>
      </c>
      <c r="G787" s="18" t="str">
        <f>IFERROR(VLOOKUP(B787,Invoices!$N$2:$O$412,2,FALSE),"")</f>
        <v/>
      </c>
      <c r="H787" s="18" t="str">
        <f>IFERROR(VLOOKUP($B787,Invoices!$P$2:$Q$412,2,FALSE),"")</f>
        <v/>
      </c>
      <c r="I787" s="18" t="str">
        <f>IFERROR(VLOOKUP($B787,Invoices!$R$2:$S$412,2,FALSE),"")</f>
        <v/>
      </c>
      <c r="J787" s="18" t="str">
        <f>IFERROR(VLOOKUP($B787,Invoices!$T$2:$U$412,2,FALSE),"")</f>
        <v/>
      </c>
      <c r="K787" s="18" t="str">
        <f>IFERROR(VLOOKUP($B787,Invoices!$V$2:$W$412,2,FALSE),"")</f>
        <v/>
      </c>
      <c r="L787" s="18" t="str">
        <f>IFERROR(VLOOKUP($B787,Invoices!$X$2:$Y$412,2,FALSE),"")</f>
        <v/>
      </c>
      <c r="M787" s="18" t="str">
        <f>IFERROR(VLOOKUP($B787,Invoices!$Z$2:$AA$412,2,FALSE),"")</f>
        <v/>
      </c>
      <c r="N787" s="18" t="str">
        <f>IFERROR(VLOOKUP($B787,Invoices!$AB$2:$AC$412,2,FALSE),"")</f>
        <v/>
      </c>
      <c r="O787" s="18" t="str">
        <f>IFERROR(VLOOKUP($B787,Invoices!$AD$2:$AE$412,2,FALSE),"")</f>
        <v/>
      </c>
      <c r="P787" s="18">
        <f>IFERROR(VLOOKUP($B787,Invoices!$AF$2:$AG$412,2,FALSE),"")</f>
        <v>1.99</v>
      </c>
      <c r="Q787" s="18" t="str">
        <f>IFERROR(VLOOKUP($B787,Invoices!$AH$2:$AI$412,2,FALSE),"")</f>
        <v/>
      </c>
      <c r="R787" s="18" t="str">
        <f>IFERROR(VLOOKUP($B787,Invoices!$AJ$2:$AK$412,2,FALSE),"")</f>
        <v/>
      </c>
      <c r="S787" s="18" t="str">
        <f>IFERROR(VLOOKUP($B787,Invoices!$AL$2:$AM$412,2,FALSE),"")</f>
        <v/>
      </c>
      <c r="T787" s="18" t="str">
        <f>IFERROR(VLOOKUP($B787,Invoices!$AN$2:$AO$412,2,FALSE),"")</f>
        <v/>
      </c>
      <c r="U787" s="18" cm="1">
        <f t="array" ref="U787">IFERROR(INDEX(F787:T787, 1, MATCH(TRUE, ISNUMBER(F787:T787), 0)), "0.0")</f>
        <v>1.99</v>
      </c>
    </row>
    <row r="788" spans="1:21" ht="13" x14ac:dyDescent="0.15">
      <c r="A788" s="14" t="s">
        <v>6820</v>
      </c>
      <c r="B788" s="6" t="s">
        <v>1935</v>
      </c>
      <c r="C788" s="6" t="s">
        <v>1279</v>
      </c>
      <c r="D788" s="6" t="s">
        <v>1280</v>
      </c>
      <c r="E788" s="6" t="s">
        <v>1281</v>
      </c>
      <c r="F788" s="18" t="str">
        <f>IFERROR(VLOOKUP(B788,Invoices!$L$2:$M$413,2,FALSE),"")</f>
        <v/>
      </c>
      <c r="G788" s="18" t="str">
        <f>IFERROR(VLOOKUP(B788,Invoices!$N$2:$O$412,2,FALSE),"")</f>
        <v/>
      </c>
      <c r="H788" s="18" t="str">
        <f>IFERROR(VLOOKUP($B788,Invoices!$P$2:$Q$412,2,FALSE),"")</f>
        <v/>
      </c>
      <c r="I788" s="18" t="str">
        <f>IFERROR(VLOOKUP($B788,Invoices!$R$2:$S$412,2,FALSE),"")</f>
        <v/>
      </c>
      <c r="J788" s="18">
        <f>IFERROR(VLOOKUP($B788,Invoices!$T$2:$U$412,2,FALSE),"")</f>
        <v>0.99</v>
      </c>
      <c r="K788" s="18" t="str">
        <f>IFERROR(VLOOKUP($B788,Invoices!$V$2:$W$412,2,FALSE),"")</f>
        <v/>
      </c>
      <c r="L788" s="18" t="str">
        <f>IFERROR(VLOOKUP($B788,Invoices!$X$2:$Y$412,2,FALSE),"")</f>
        <v/>
      </c>
      <c r="M788" s="18" t="str">
        <f>IFERROR(VLOOKUP($B788,Invoices!$Z$2:$AA$412,2,FALSE),"")</f>
        <v/>
      </c>
      <c r="N788" s="18" t="str">
        <f>IFERROR(VLOOKUP($B788,Invoices!$AB$2:$AC$412,2,FALSE),"")</f>
        <v/>
      </c>
      <c r="O788" s="18" t="str">
        <f>IFERROR(VLOOKUP($B788,Invoices!$AD$2:$AE$412,2,FALSE),"")</f>
        <v/>
      </c>
      <c r="P788" s="18" t="str">
        <f>IFERROR(VLOOKUP($B788,Invoices!$AF$2:$AG$412,2,FALSE),"")</f>
        <v/>
      </c>
      <c r="Q788" s="18" t="str">
        <f>IFERROR(VLOOKUP($B788,Invoices!$AH$2:$AI$412,2,FALSE),"")</f>
        <v/>
      </c>
      <c r="R788" s="18" t="str">
        <f>IFERROR(VLOOKUP($B788,Invoices!$AJ$2:$AK$412,2,FALSE),"")</f>
        <v/>
      </c>
      <c r="S788" s="18" t="str">
        <f>IFERROR(VLOOKUP($B788,Invoices!$AL$2:$AM$412,2,FALSE),"")</f>
        <v/>
      </c>
      <c r="T788" s="18" t="str">
        <f>IFERROR(VLOOKUP($B788,Invoices!$AN$2:$AO$412,2,FALSE),"")</f>
        <v/>
      </c>
      <c r="U788" s="18" cm="1">
        <f t="array" ref="U788">IFERROR(INDEX(F788:T788, 1, MATCH(TRUE, ISNUMBER(F788:T788), 0)), "0.0")</f>
        <v>0.99</v>
      </c>
    </row>
    <row r="789" spans="1:21" ht="13" x14ac:dyDescent="0.15">
      <c r="A789" s="14" t="s">
        <v>6821</v>
      </c>
      <c r="B789" s="6" t="s">
        <v>1936</v>
      </c>
      <c r="D789" s="6" t="s">
        <v>524</v>
      </c>
      <c r="E789" s="6" t="s">
        <v>518</v>
      </c>
      <c r="F789" s="18" t="str">
        <f>IFERROR(VLOOKUP(B789,Invoices!$L$2:$M$413,2,FALSE),"")</f>
        <v/>
      </c>
      <c r="G789" s="18" t="str">
        <f>IFERROR(VLOOKUP(B789,Invoices!$N$2:$O$412,2,FALSE),"")</f>
        <v/>
      </c>
      <c r="H789" s="18" t="str">
        <f>IFERROR(VLOOKUP($B789,Invoices!$P$2:$Q$412,2,FALSE),"")</f>
        <v/>
      </c>
      <c r="I789" s="18" t="str">
        <f>IFERROR(VLOOKUP($B789,Invoices!$R$2:$S$412,2,FALSE),"")</f>
        <v/>
      </c>
      <c r="J789" s="18" t="str">
        <f>IFERROR(VLOOKUP($B789,Invoices!$T$2:$U$412,2,FALSE),"")</f>
        <v/>
      </c>
      <c r="K789" s="18" t="str">
        <f>IFERROR(VLOOKUP($B789,Invoices!$V$2:$W$412,2,FALSE),"")</f>
        <v/>
      </c>
      <c r="L789" s="18" t="str">
        <f>IFERROR(VLOOKUP($B789,Invoices!$X$2:$Y$412,2,FALSE),"")</f>
        <v/>
      </c>
      <c r="M789" s="18" t="str">
        <f>IFERROR(VLOOKUP($B789,Invoices!$Z$2:$AA$412,2,FALSE),"")</f>
        <v/>
      </c>
      <c r="N789" s="18" t="str">
        <f>IFERROR(VLOOKUP($B789,Invoices!$AB$2:$AC$412,2,FALSE),"")</f>
        <v/>
      </c>
      <c r="O789" s="18" t="str">
        <f>IFERROR(VLOOKUP($B789,Invoices!$AD$2:$AE$412,2,FALSE),"")</f>
        <v/>
      </c>
      <c r="P789" s="18" t="str">
        <f>IFERROR(VLOOKUP($B789,Invoices!$AF$2:$AG$412,2,FALSE),"")</f>
        <v/>
      </c>
      <c r="Q789" s="18" t="str">
        <f>IFERROR(VLOOKUP($B789,Invoices!$AH$2:$AI$412,2,FALSE),"")</f>
        <v/>
      </c>
      <c r="R789" s="18" t="str">
        <f>IFERROR(VLOOKUP($B789,Invoices!$AJ$2:$AK$412,2,FALSE),"")</f>
        <v/>
      </c>
      <c r="S789" s="18" t="str">
        <f>IFERROR(VLOOKUP($B789,Invoices!$AL$2:$AM$412,2,FALSE),"")</f>
        <v/>
      </c>
      <c r="T789" s="18" t="str">
        <f>IFERROR(VLOOKUP($B789,Invoices!$AN$2:$AO$412,2,FALSE),"")</f>
        <v/>
      </c>
      <c r="U789" s="18" t="str" cm="1">
        <f t="array" ref="U789">IFERROR(INDEX(F789:T789, 1, MATCH(TRUE, ISNUMBER(F789:T789), 0)), "0.0")</f>
        <v>0.0</v>
      </c>
    </row>
    <row r="790" spans="1:21" ht="13" x14ac:dyDescent="0.15">
      <c r="A790" s="14" t="s">
        <v>6822</v>
      </c>
      <c r="B790" s="6" t="s">
        <v>1937</v>
      </c>
      <c r="C790" s="6" t="s">
        <v>1404</v>
      </c>
      <c r="D790" s="6" t="s">
        <v>1405</v>
      </c>
      <c r="E790" s="6" t="s">
        <v>1404</v>
      </c>
      <c r="F790" s="18" t="str">
        <f>IFERROR(VLOOKUP(B790,Invoices!$L$2:$M$413,2,FALSE),"")</f>
        <v/>
      </c>
      <c r="G790" s="18" t="str">
        <f>IFERROR(VLOOKUP(B790,Invoices!$N$2:$O$412,2,FALSE),"")</f>
        <v/>
      </c>
      <c r="H790" s="18" t="str">
        <f>IFERROR(VLOOKUP($B790,Invoices!$P$2:$Q$412,2,FALSE),"")</f>
        <v/>
      </c>
      <c r="I790" s="18" t="str">
        <f>IFERROR(VLOOKUP($B790,Invoices!$R$2:$S$412,2,FALSE),"")</f>
        <v/>
      </c>
      <c r="J790" s="18" t="str">
        <f>IFERROR(VLOOKUP($B790,Invoices!$T$2:$U$412,2,FALSE),"")</f>
        <v/>
      </c>
      <c r="K790" s="18" t="str">
        <f>IFERROR(VLOOKUP($B790,Invoices!$V$2:$W$412,2,FALSE),"")</f>
        <v/>
      </c>
      <c r="L790" s="18" t="str">
        <f>IFERROR(VLOOKUP($B790,Invoices!$X$2:$Y$412,2,FALSE),"")</f>
        <v/>
      </c>
      <c r="M790" s="18" t="str">
        <f>IFERROR(VLOOKUP($B790,Invoices!$Z$2:$AA$412,2,FALSE),"")</f>
        <v/>
      </c>
      <c r="N790" s="18" t="str">
        <f>IFERROR(VLOOKUP($B790,Invoices!$AB$2:$AC$412,2,FALSE),"")</f>
        <v/>
      </c>
      <c r="O790" s="18" t="str">
        <f>IFERROR(VLOOKUP($B790,Invoices!$AD$2:$AE$412,2,FALSE),"")</f>
        <v/>
      </c>
      <c r="P790" s="18" t="str">
        <f>IFERROR(VLOOKUP($B790,Invoices!$AF$2:$AG$412,2,FALSE),"")</f>
        <v/>
      </c>
      <c r="Q790" s="18" t="str">
        <f>IFERROR(VLOOKUP($B790,Invoices!$AH$2:$AI$412,2,FALSE),"")</f>
        <v/>
      </c>
      <c r="R790" s="18" t="str">
        <f>IFERROR(VLOOKUP($B790,Invoices!$AJ$2:$AK$412,2,FALSE),"")</f>
        <v/>
      </c>
      <c r="S790" s="18" t="str">
        <f>IFERROR(VLOOKUP($B790,Invoices!$AL$2:$AM$412,2,FALSE),"")</f>
        <v/>
      </c>
      <c r="T790" s="18" t="str">
        <f>IFERROR(VLOOKUP($B790,Invoices!$AN$2:$AO$412,2,FALSE),"")</f>
        <v/>
      </c>
      <c r="U790" s="18" t="str" cm="1">
        <f t="array" ref="U790">IFERROR(INDEX(F790:T790, 1, MATCH(TRUE, ISNUMBER(F790:T790), 0)), "0.0")</f>
        <v>0.0</v>
      </c>
    </row>
    <row r="791" spans="1:21" ht="13" x14ac:dyDescent="0.15">
      <c r="A791" s="14" t="s">
        <v>6823</v>
      </c>
      <c r="B791" s="6" t="s">
        <v>1938</v>
      </c>
      <c r="C791" s="6" t="s">
        <v>1939</v>
      </c>
      <c r="D791" s="6" t="s">
        <v>1270</v>
      </c>
      <c r="E791" s="6" t="s">
        <v>587</v>
      </c>
      <c r="F791" s="18" t="str">
        <f>IFERROR(VLOOKUP(B791,Invoices!$L$2:$M$413,2,FALSE),"")</f>
        <v/>
      </c>
      <c r="G791" s="18" t="str">
        <f>IFERROR(VLOOKUP(B791,Invoices!$N$2:$O$412,2,FALSE),"")</f>
        <v/>
      </c>
      <c r="H791" s="18" t="str">
        <f>IFERROR(VLOOKUP($B791,Invoices!$P$2:$Q$412,2,FALSE),"")</f>
        <v/>
      </c>
      <c r="I791" s="18" t="str">
        <f>IFERROR(VLOOKUP($B791,Invoices!$R$2:$S$412,2,FALSE),"")</f>
        <v/>
      </c>
      <c r="J791" s="18" t="str">
        <f>IFERROR(VLOOKUP($B791,Invoices!$T$2:$U$412,2,FALSE),"")</f>
        <v/>
      </c>
      <c r="K791" s="18" t="str">
        <f>IFERROR(VLOOKUP($B791,Invoices!$V$2:$W$412,2,FALSE),"")</f>
        <v/>
      </c>
      <c r="L791" s="18" t="str">
        <f>IFERROR(VLOOKUP($B791,Invoices!$X$2:$Y$412,2,FALSE),"")</f>
        <v/>
      </c>
      <c r="M791" s="18" t="str">
        <f>IFERROR(VLOOKUP($B791,Invoices!$Z$2:$AA$412,2,FALSE),"")</f>
        <v/>
      </c>
      <c r="N791" s="18" t="str">
        <f>IFERROR(VLOOKUP($B791,Invoices!$AB$2:$AC$412,2,FALSE),"")</f>
        <v/>
      </c>
      <c r="O791" s="18" t="str">
        <f>IFERROR(VLOOKUP($B791,Invoices!$AD$2:$AE$412,2,FALSE),"")</f>
        <v/>
      </c>
      <c r="P791" s="18" t="str">
        <f>IFERROR(VLOOKUP($B791,Invoices!$AF$2:$AG$412,2,FALSE),"")</f>
        <v/>
      </c>
      <c r="Q791" s="18" t="str">
        <f>IFERROR(VLOOKUP($B791,Invoices!$AH$2:$AI$412,2,FALSE),"")</f>
        <v/>
      </c>
      <c r="R791" s="18" t="str">
        <f>IFERROR(VLOOKUP($B791,Invoices!$AJ$2:$AK$412,2,FALSE),"")</f>
        <v/>
      </c>
      <c r="S791" s="18" t="str">
        <f>IFERROR(VLOOKUP($B791,Invoices!$AL$2:$AM$412,2,FALSE),"")</f>
        <v/>
      </c>
      <c r="T791" s="18" t="str">
        <f>IFERROR(VLOOKUP($B791,Invoices!$AN$2:$AO$412,2,FALSE),"")</f>
        <v/>
      </c>
      <c r="U791" s="18" t="str" cm="1">
        <f t="array" ref="U791">IFERROR(INDEX(F791:T791, 1, MATCH(TRUE, ISNUMBER(F791:T791), 0)), "0.0")</f>
        <v>0.0</v>
      </c>
    </row>
    <row r="792" spans="1:21" ht="13" x14ac:dyDescent="0.15">
      <c r="A792" s="14" t="s">
        <v>6824</v>
      </c>
      <c r="B792" s="6" t="s">
        <v>1940</v>
      </c>
      <c r="C792" s="6" t="s">
        <v>1941</v>
      </c>
      <c r="D792" s="6" t="s">
        <v>1942</v>
      </c>
      <c r="E792" s="6" t="s">
        <v>1943</v>
      </c>
      <c r="F792" s="18" t="str">
        <f>IFERROR(VLOOKUP(B792,Invoices!$L$2:$M$413,2,FALSE),"")</f>
        <v/>
      </c>
      <c r="G792" s="18" t="str">
        <f>IFERROR(VLOOKUP(B792,Invoices!$N$2:$O$412,2,FALSE),"")</f>
        <v/>
      </c>
      <c r="H792" s="18" t="str">
        <f>IFERROR(VLOOKUP($B792,Invoices!$P$2:$Q$412,2,FALSE),"")</f>
        <v/>
      </c>
      <c r="I792" s="18" t="str">
        <f>IFERROR(VLOOKUP($B792,Invoices!$R$2:$S$412,2,FALSE),"")</f>
        <v/>
      </c>
      <c r="J792" s="18" t="str">
        <f>IFERROR(VLOOKUP($B792,Invoices!$T$2:$U$412,2,FALSE),"")</f>
        <v/>
      </c>
      <c r="K792" s="18" t="str">
        <f>IFERROR(VLOOKUP($B792,Invoices!$V$2:$W$412,2,FALSE),"")</f>
        <v/>
      </c>
      <c r="L792" s="18">
        <f>IFERROR(VLOOKUP($B792,Invoices!$X$2:$Y$412,2,FALSE),"")</f>
        <v>0.99</v>
      </c>
      <c r="M792" s="18" t="str">
        <f>IFERROR(VLOOKUP($B792,Invoices!$Z$2:$AA$412,2,FALSE),"")</f>
        <v/>
      </c>
      <c r="N792" s="18" t="str">
        <f>IFERROR(VLOOKUP($B792,Invoices!$AB$2:$AC$412,2,FALSE),"")</f>
        <v/>
      </c>
      <c r="O792" s="18" t="str">
        <f>IFERROR(VLOOKUP($B792,Invoices!$AD$2:$AE$412,2,FALSE),"")</f>
        <v/>
      </c>
      <c r="P792" s="18" t="str">
        <f>IFERROR(VLOOKUP($B792,Invoices!$AF$2:$AG$412,2,FALSE),"")</f>
        <v/>
      </c>
      <c r="Q792" s="18" t="str">
        <f>IFERROR(VLOOKUP($B792,Invoices!$AH$2:$AI$412,2,FALSE),"")</f>
        <v/>
      </c>
      <c r="R792" s="18" t="str">
        <f>IFERROR(VLOOKUP($B792,Invoices!$AJ$2:$AK$412,2,FALSE),"")</f>
        <v/>
      </c>
      <c r="S792" s="18" t="str">
        <f>IFERROR(VLOOKUP($B792,Invoices!$AL$2:$AM$412,2,FALSE),"")</f>
        <v/>
      </c>
      <c r="T792" s="18" t="str">
        <f>IFERROR(VLOOKUP($B792,Invoices!$AN$2:$AO$412,2,FALSE),"")</f>
        <v/>
      </c>
      <c r="U792" s="18" cm="1">
        <f t="array" ref="U792">IFERROR(INDEX(F792:T792, 1, MATCH(TRUE, ISNUMBER(F792:T792), 0)), "0.0")</f>
        <v>0.99</v>
      </c>
    </row>
    <row r="793" spans="1:21" ht="13" x14ac:dyDescent="0.15">
      <c r="A793" s="14" t="s">
        <v>6825</v>
      </c>
      <c r="B793" s="6" t="s">
        <v>1944</v>
      </c>
      <c r="C793" s="6" t="s">
        <v>1921</v>
      </c>
      <c r="D793" s="6" t="s">
        <v>1922</v>
      </c>
      <c r="E793" s="6" t="s">
        <v>562</v>
      </c>
      <c r="F793" s="18">
        <f>IFERROR(VLOOKUP(B793,Invoices!$L$2:$M$413,2,FALSE),"")</f>
        <v>0.99</v>
      </c>
      <c r="G793" s="18" t="str">
        <f>IFERROR(VLOOKUP(B793,Invoices!$N$2:$O$412,2,FALSE),"")</f>
        <v/>
      </c>
      <c r="H793" s="18" t="str">
        <f>IFERROR(VLOOKUP($B793,Invoices!$P$2:$Q$412,2,FALSE),"")</f>
        <v/>
      </c>
      <c r="I793" s="18" t="str">
        <f>IFERROR(VLOOKUP($B793,Invoices!$R$2:$S$412,2,FALSE),"")</f>
        <v/>
      </c>
      <c r="J793" s="18" t="str">
        <f>IFERROR(VLOOKUP($B793,Invoices!$T$2:$U$412,2,FALSE),"")</f>
        <v/>
      </c>
      <c r="K793" s="18" t="str">
        <f>IFERROR(VLOOKUP($B793,Invoices!$V$2:$W$412,2,FALSE),"")</f>
        <v/>
      </c>
      <c r="L793" s="18" t="str">
        <f>IFERROR(VLOOKUP($B793,Invoices!$X$2:$Y$412,2,FALSE),"")</f>
        <v/>
      </c>
      <c r="M793" s="18" t="str">
        <f>IFERROR(VLOOKUP($B793,Invoices!$Z$2:$AA$412,2,FALSE),"")</f>
        <v/>
      </c>
      <c r="N793" s="18" t="str">
        <f>IFERROR(VLOOKUP($B793,Invoices!$AB$2:$AC$412,2,FALSE),"")</f>
        <v/>
      </c>
      <c r="O793" s="18" t="str">
        <f>IFERROR(VLOOKUP($B793,Invoices!$AD$2:$AE$412,2,FALSE),"")</f>
        <v/>
      </c>
      <c r="P793" s="18" t="str">
        <f>IFERROR(VLOOKUP($B793,Invoices!$AF$2:$AG$412,2,FALSE),"")</f>
        <v/>
      </c>
      <c r="Q793" s="18" t="str">
        <f>IFERROR(VLOOKUP($B793,Invoices!$AH$2:$AI$412,2,FALSE),"")</f>
        <v/>
      </c>
      <c r="R793" s="18" t="str">
        <f>IFERROR(VLOOKUP($B793,Invoices!$AJ$2:$AK$412,2,FALSE),"")</f>
        <v/>
      </c>
      <c r="S793" s="18" t="str">
        <f>IFERROR(VLOOKUP($B793,Invoices!$AL$2:$AM$412,2,FALSE),"")</f>
        <v/>
      </c>
      <c r="T793" s="18" t="str">
        <f>IFERROR(VLOOKUP($B793,Invoices!$AN$2:$AO$412,2,FALSE),"")</f>
        <v/>
      </c>
      <c r="U793" s="18" cm="1">
        <f t="array" ref="U793">IFERROR(INDEX(F793:T793, 1, MATCH(TRUE, ISNUMBER(F793:T793), 0)), "0.0")</f>
        <v>0.99</v>
      </c>
    </row>
    <row r="794" spans="1:21" ht="13" x14ac:dyDescent="0.15">
      <c r="A794" s="14" t="s">
        <v>6826</v>
      </c>
      <c r="B794" s="6" t="s">
        <v>1945</v>
      </c>
      <c r="D794" s="6" t="s">
        <v>754</v>
      </c>
      <c r="E794" s="6" t="s">
        <v>755</v>
      </c>
      <c r="F794" s="18" t="str">
        <f>IFERROR(VLOOKUP(B794,Invoices!$L$2:$M$413,2,FALSE),"")</f>
        <v/>
      </c>
      <c r="G794" s="18" t="str">
        <f>IFERROR(VLOOKUP(B794,Invoices!$N$2:$O$412,2,FALSE),"")</f>
        <v/>
      </c>
      <c r="H794" s="18" t="str">
        <f>IFERROR(VLOOKUP($B794,Invoices!$P$2:$Q$412,2,FALSE),"")</f>
        <v/>
      </c>
      <c r="I794" s="18" t="str">
        <f>IFERROR(VLOOKUP($B794,Invoices!$R$2:$S$412,2,FALSE),"")</f>
        <v/>
      </c>
      <c r="J794" s="18" t="str">
        <f>IFERROR(VLOOKUP($B794,Invoices!$T$2:$U$412,2,FALSE),"")</f>
        <v/>
      </c>
      <c r="K794" s="18" t="str">
        <f>IFERROR(VLOOKUP($B794,Invoices!$V$2:$W$412,2,FALSE),"")</f>
        <v/>
      </c>
      <c r="L794" s="18" t="str">
        <f>IFERROR(VLOOKUP($B794,Invoices!$X$2:$Y$412,2,FALSE),"")</f>
        <v/>
      </c>
      <c r="M794" s="18" t="str">
        <f>IFERROR(VLOOKUP($B794,Invoices!$Z$2:$AA$412,2,FALSE),"")</f>
        <v/>
      </c>
      <c r="N794" s="18" t="str">
        <f>IFERROR(VLOOKUP($B794,Invoices!$AB$2:$AC$412,2,FALSE),"")</f>
        <v/>
      </c>
      <c r="O794" s="18" t="str">
        <f>IFERROR(VLOOKUP($B794,Invoices!$AD$2:$AE$412,2,FALSE),"")</f>
        <v/>
      </c>
      <c r="P794" s="18" t="str">
        <f>IFERROR(VLOOKUP($B794,Invoices!$AF$2:$AG$412,2,FALSE),"")</f>
        <v/>
      </c>
      <c r="Q794" s="18">
        <f>IFERROR(VLOOKUP($B794,Invoices!$AH$2:$AI$412,2,FALSE),"")</f>
        <v>0.99</v>
      </c>
      <c r="R794" s="18" t="str">
        <f>IFERROR(VLOOKUP($B794,Invoices!$AJ$2:$AK$412,2,FALSE),"")</f>
        <v/>
      </c>
      <c r="S794" s="18" t="str">
        <f>IFERROR(VLOOKUP($B794,Invoices!$AL$2:$AM$412,2,FALSE),"")</f>
        <v/>
      </c>
      <c r="T794" s="18" t="str">
        <f>IFERROR(VLOOKUP($B794,Invoices!$AN$2:$AO$412,2,FALSE),"")</f>
        <v/>
      </c>
      <c r="U794" s="18" cm="1">
        <f t="array" ref="U794">IFERROR(INDEX(F794:T794, 1, MATCH(TRUE, ISNUMBER(F794:T794), 0)), "0.0")</f>
        <v>0.99</v>
      </c>
    </row>
    <row r="795" spans="1:21" ht="13" x14ac:dyDescent="0.15">
      <c r="A795" s="14" t="s">
        <v>6827</v>
      </c>
      <c r="B795" s="6" t="s">
        <v>1946</v>
      </c>
      <c r="C795" s="6" t="s">
        <v>1947</v>
      </c>
      <c r="D795" s="6" t="s">
        <v>536</v>
      </c>
      <c r="E795" s="6" t="s">
        <v>535</v>
      </c>
      <c r="F795" s="18" t="str">
        <f>IFERROR(VLOOKUP(B795,Invoices!$L$2:$M$413,2,FALSE),"")</f>
        <v/>
      </c>
      <c r="G795" s="18" t="str">
        <f>IFERROR(VLOOKUP(B795,Invoices!$N$2:$O$412,2,FALSE),"")</f>
        <v/>
      </c>
      <c r="H795" s="18" t="str">
        <f>IFERROR(VLOOKUP($B795,Invoices!$P$2:$Q$412,2,FALSE),"")</f>
        <v/>
      </c>
      <c r="I795" s="18" t="str">
        <f>IFERROR(VLOOKUP($B795,Invoices!$R$2:$S$412,2,FALSE),"")</f>
        <v/>
      </c>
      <c r="J795" s="18" t="str">
        <f>IFERROR(VLOOKUP($B795,Invoices!$T$2:$U$412,2,FALSE),"")</f>
        <v/>
      </c>
      <c r="K795" s="18" t="str">
        <f>IFERROR(VLOOKUP($B795,Invoices!$V$2:$W$412,2,FALSE),"")</f>
        <v/>
      </c>
      <c r="L795" s="18" t="str">
        <f>IFERROR(VLOOKUP($B795,Invoices!$X$2:$Y$412,2,FALSE),"")</f>
        <v/>
      </c>
      <c r="M795" s="18" t="str">
        <f>IFERROR(VLOOKUP($B795,Invoices!$Z$2:$AA$412,2,FALSE),"")</f>
        <v/>
      </c>
      <c r="N795" s="18" t="str">
        <f>IFERROR(VLOOKUP($B795,Invoices!$AB$2:$AC$412,2,FALSE),"")</f>
        <v/>
      </c>
      <c r="O795" s="18">
        <f>IFERROR(VLOOKUP($B795,Invoices!$AD$2:$AE$412,2,FALSE),"")</f>
        <v>0.99</v>
      </c>
      <c r="P795" s="18" t="str">
        <f>IFERROR(VLOOKUP($B795,Invoices!$AF$2:$AG$412,2,FALSE),"")</f>
        <v/>
      </c>
      <c r="Q795" s="18" t="str">
        <f>IFERROR(VLOOKUP($B795,Invoices!$AH$2:$AI$412,2,FALSE),"")</f>
        <v/>
      </c>
      <c r="R795" s="18" t="str">
        <f>IFERROR(VLOOKUP($B795,Invoices!$AJ$2:$AK$412,2,FALSE),"")</f>
        <v/>
      </c>
      <c r="S795" s="18" t="str">
        <f>IFERROR(VLOOKUP($B795,Invoices!$AL$2:$AM$412,2,FALSE),"")</f>
        <v/>
      </c>
      <c r="T795" s="18" t="str">
        <f>IFERROR(VLOOKUP($B795,Invoices!$AN$2:$AO$412,2,FALSE),"")</f>
        <v/>
      </c>
      <c r="U795" s="18" cm="1">
        <f t="array" ref="U795">IFERROR(INDEX(F795:T795, 1, MATCH(TRUE, ISNUMBER(F795:T795), 0)), "0.0")</f>
        <v>0.99</v>
      </c>
    </row>
    <row r="796" spans="1:21" ht="13" x14ac:dyDescent="0.15">
      <c r="A796" s="14" t="s">
        <v>6828</v>
      </c>
      <c r="B796" s="6" t="s">
        <v>1948</v>
      </c>
      <c r="C796" s="6" t="s">
        <v>1949</v>
      </c>
      <c r="D796" s="6" t="s">
        <v>1265</v>
      </c>
      <c r="E796" s="6" t="s">
        <v>630</v>
      </c>
      <c r="F796" s="18" t="str">
        <f>IFERROR(VLOOKUP(B796,Invoices!$L$2:$M$413,2,FALSE),"")</f>
        <v/>
      </c>
      <c r="G796" s="18" t="str">
        <f>IFERROR(VLOOKUP(B796,Invoices!$N$2:$O$412,2,FALSE),"")</f>
        <v/>
      </c>
      <c r="H796" s="18">
        <f>IFERROR(VLOOKUP($B796,Invoices!$P$2:$Q$412,2,FALSE),"")</f>
        <v>0.99</v>
      </c>
      <c r="I796" s="18" t="str">
        <f>IFERROR(VLOOKUP($B796,Invoices!$R$2:$S$412,2,FALSE),"")</f>
        <v/>
      </c>
      <c r="J796" s="18" t="str">
        <f>IFERROR(VLOOKUP($B796,Invoices!$T$2:$U$412,2,FALSE),"")</f>
        <v/>
      </c>
      <c r="K796" s="18" t="str">
        <f>IFERROR(VLOOKUP($B796,Invoices!$V$2:$W$412,2,FALSE),"")</f>
        <v/>
      </c>
      <c r="L796" s="18" t="str">
        <f>IFERROR(VLOOKUP($B796,Invoices!$X$2:$Y$412,2,FALSE),"")</f>
        <v/>
      </c>
      <c r="M796" s="18" t="str">
        <f>IFERROR(VLOOKUP($B796,Invoices!$Z$2:$AA$412,2,FALSE),"")</f>
        <v/>
      </c>
      <c r="N796" s="18" t="str">
        <f>IFERROR(VLOOKUP($B796,Invoices!$AB$2:$AC$412,2,FALSE),"")</f>
        <v/>
      </c>
      <c r="O796" s="18" t="str">
        <f>IFERROR(VLOOKUP($B796,Invoices!$AD$2:$AE$412,2,FALSE),"")</f>
        <v/>
      </c>
      <c r="P796" s="18" t="str">
        <f>IFERROR(VLOOKUP($B796,Invoices!$AF$2:$AG$412,2,FALSE),"")</f>
        <v/>
      </c>
      <c r="Q796" s="18" t="str">
        <f>IFERROR(VLOOKUP($B796,Invoices!$AH$2:$AI$412,2,FALSE),"")</f>
        <v/>
      </c>
      <c r="R796" s="18" t="str">
        <f>IFERROR(VLOOKUP($B796,Invoices!$AJ$2:$AK$412,2,FALSE),"")</f>
        <v/>
      </c>
      <c r="S796" s="18" t="str">
        <f>IFERROR(VLOOKUP($B796,Invoices!$AL$2:$AM$412,2,FALSE),"")</f>
        <v/>
      </c>
      <c r="T796" s="18" t="str">
        <f>IFERROR(VLOOKUP($B796,Invoices!$AN$2:$AO$412,2,FALSE),"")</f>
        <v/>
      </c>
      <c r="U796" s="18" cm="1">
        <f t="array" ref="U796">IFERROR(INDEX(F796:T796, 1, MATCH(TRUE, ISNUMBER(F796:T796), 0)), "0.0")</f>
        <v>0.99</v>
      </c>
    </row>
    <row r="797" spans="1:21" ht="13" x14ac:dyDescent="0.15">
      <c r="A797" s="14" t="s">
        <v>6829</v>
      </c>
      <c r="B797" s="6" t="s">
        <v>1948</v>
      </c>
      <c r="C797" s="6" t="s">
        <v>1950</v>
      </c>
      <c r="D797" s="6" t="s">
        <v>629</v>
      </c>
      <c r="E797" s="6" t="s">
        <v>630</v>
      </c>
      <c r="F797" s="18" t="str">
        <f>IFERROR(VLOOKUP(B797,Invoices!$L$2:$M$413,2,FALSE),"")</f>
        <v/>
      </c>
      <c r="G797" s="18" t="str">
        <f>IFERROR(VLOOKUP(B797,Invoices!$N$2:$O$412,2,FALSE),"")</f>
        <v/>
      </c>
      <c r="H797" s="18">
        <f>IFERROR(VLOOKUP($B797,Invoices!$P$2:$Q$412,2,FALSE),"")</f>
        <v>0.99</v>
      </c>
      <c r="I797" s="18" t="str">
        <f>IFERROR(VLOOKUP($B797,Invoices!$R$2:$S$412,2,FALSE),"")</f>
        <v/>
      </c>
      <c r="J797" s="18" t="str">
        <f>IFERROR(VLOOKUP($B797,Invoices!$T$2:$U$412,2,FALSE),"")</f>
        <v/>
      </c>
      <c r="K797" s="18" t="str">
        <f>IFERROR(VLOOKUP($B797,Invoices!$V$2:$W$412,2,FALSE),"")</f>
        <v/>
      </c>
      <c r="L797" s="18" t="str">
        <f>IFERROR(VLOOKUP($B797,Invoices!$X$2:$Y$412,2,FALSE),"")</f>
        <v/>
      </c>
      <c r="M797" s="18" t="str">
        <f>IFERROR(VLOOKUP($B797,Invoices!$Z$2:$AA$412,2,FALSE),"")</f>
        <v/>
      </c>
      <c r="N797" s="18" t="str">
        <f>IFERROR(VLOOKUP($B797,Invoices!$AB$2:$AC$412,2,FALSE),"")</f>
        <v/>
      </c>
      <c r="O797" s="18" t="str">
        <f>IFERROR(VLOOKUP($B797,Invoices!$AD$2:$AE$412,2,FALSE),"")</f>
        <v/>
      </c>
      <c r="P797" s="18" t="str">
        <f>IFERROR(VLOOKUP($B797,Invoices!$AF$2:$AG$412,2,FALSE),"")</f>
        <v/>
      </c>
      <c r="Q797" s="18" t="str">
        <f>IFERROR(VLOOKUP($B797,Invoices!$AH$2:$AI$412,2,FALSE),"")</f>
        <v/>
      </c>
      <c r="R797" s="18" t="str">
        <f>IFERROR(VLOOKUP($B797,Invoices!$AJ$2:$AK$412,2,FALSE),"")</f>
        <v/>
      </c>
      <c r="S797" s="18" t="str">
        <f>IFERROR(VLOOKUP($B797,Invoices!$AL$2:$AM$412,2,FALSE),"")</f>
        <v/>
      </c>
      <c r="T797" s="18" t="str">
        <f>IFERROR(VLOOKUP($B797,Invoices!$AN$2:$AO$412,2,FALSE),"")</f>
        <v/>
      </c>
      <c r="U797" s="18" cm="1">
        <f t="array" ref="U797">IFERROR(INDEX(F797:T797, 1, MATCH(TRUE, ISNUMBER(F797:T797), 0)), "0.0")</f>
        <v>0.99</v>
      </c>
    </row>
    <row r="798" spans="1:21" ht="13" x14ac:dyDescent="0.15">
      <c r="A798" s="14" t="s">
        <v>6830</v>
      </c>
      <c r="B798" s="6" t="s">
        <v>1951</v>
      </c>
      <c r="C798" s="6" t="s">
        <v>1260</v>
      </c>
      <c r="D798" s="6" t="s">
        <v>1261</v>
      </c>
      <c r="E798" s="6" t="s">
        <v>912</v>
      </c>
      <c r="F798" s="18" t="str">
        <f>IFERROR(VLOOKUP(B798,Invoices!$L$2:$M$413,2,FALSE),"")</f>
        <v/>
      </c>
      <c r="G798" s="18" t="str">
        <f>IFERROR(VLOOKUP(B798,Invoices!$N$2:$O$412,2,FALSE),"")</f>
        <v/>
      </c>
      <c r="H798" s="18" t="str">
        <f>IFERROR(VLOOKUP($B798,Invoices!$P$2:$Q$412,2,FALSE),"")</f>
        <v/>
      </c>
      <c r="I798" s="18" t="str">
        <f>IFERROR(VLOOKUP($B798,Invoices!$R$2:$S$412,2,FALSE),"")</f>
        <v/>
      </c>
      <c r="J798" s="18" t="str">
        <f>IFERROR(VLOOKUP($B798,Invoices!$T$2:$U$412,2,FALSE),"")</f>
        <v/>
      </c>
      <c r="K798" s="18" t="str">
        <f>IFERROR(VLOOKUP($B798,Invoices!$V$2:$W$412,2,FALSE),"")</f>
        <v/>
      </c>
      <c r="L798" s="18" t="str">
        <f>IFERROR(VLOOKUP($B798,Invoices!$X$2:$Y$412,2,FALSE),"")</f>
        <v/>
      </c>
      <c r="M798" s="18" t="str">
        <f>IFERROR(VLOOKUP($B798,Invoices!$Z$2:$AA$412,2,FALSE),"")</f>
        <v/>
      </c>
      <c r="N798" s="18" t="str">
        <f>IFERROR(VLOOKUP($B798,Invoices!$AB$2:$AC$412,2,FALSE),"")</f>
        <v/>
      </c>
      <c r="O798" s="18" t="str">
        <f>IFERROR(VLOOKUP($B798,Invoices!$AD$2:$AE$412,2,FALSE),"")</f>
        <v/>
      </c>
      <c r="P798" s="18" t="str">
        <f>IFERROR(VLOOKUP($B798,Invoices!$AF$2:$AG$412,2,FALSE),"")</f>
        <v/>
      </c>
      <c r="Q798" s="18" t="str">
        <f>IFERROR(VLOOKUP($B798,Invoices!$AH$2:$AI$412,2,FALSE),"")</f>
        <v/>
      </c>
      <c r="R798" s="18" t="str">
        <f>IFERROR(VLOOKUP($B798,Invoices!$AJ$2:$AK$412,2,FALSE),"")</f>
        <v/>
      </c>
      <c r="S798" s="18" t="str">
        <f>IFERROR(VLOOKUP($B798,Invoices!$AL$2:$AM$412,2,FALSE),"")</f>
        <v/>
      </c>
      <c r="T798" s="18" t="str">
        <f>IFERROR(VLOOKUP($B798,Invoices!$AN$2:$AO$412,2,FALSE),"")</f>
        <v/>
      </c>
      <c r="U798" s="18" t="str" cm="1">
        <f t="array" ref="U798">IFERROR(INDEX(F798:T798, 1, MATCH(TRUE, ISNUMBER(F798:T798), 0)), "0.0")</f>
        <v>0.0</v>
      </c>
    </row>
    <row r="799" spans="1:21" ht="13" x14ac:dyDescent="0.15">
      <c r="A799" s="14" t="s">
        <v>6831</v>
      </c>
      <c r="B799" s="6" t="s">
        <v>1952</v>
      </c>
      <c r="D799" s="6" t="s">
        <v>1953</v>
      </c>
      <c r="E799" s="6" t="s">
        <v>742</v>
      </c>
      <c r="F799" s="18" t="str">
        <f>IFERROR(VLOOKUP(B799,Invoices!$L$2:$M$413,2,FALSE),"")</f>
        <v/>
      </c>
      <c r="G799" s="18" t="str">
        <f>IFERROR(VLOOKUP(B799,Invoices!$N$2:$O$412,2,FALSE),"")</f>
        <v/>
      </c>
      <c r="H799" s="18" t="str">
        <f>IFERROR(VLOOKUP($B799,Invoices!$P$2:$Q$412,2,FALSE),"")</f>
        <v/>
      </c>
      <c r="I799" s="18" t="str">
        <f>IFERROR(VLOOKUP($B799,Invoices!$R$2:$S$412,2,FALSE),"")</f>
        <v/>
      </c>
      <c r="J799" s="18" t="str">
        <f>IFERROR(VLOOKUP($B799,Invoices!$T$2:$U$412,2,FALSE),"")</f>
        <v/>
      </c>
      <c r="K799" s="18" t="str">
        <f>IFERROR(VLOOKUP($B799,Invoices!$V$2:$W$412,2,FALSE),"")</f>
        <v/>
      </c>
      <c r="L799" s="18" t="str">
        <f>IFERROR(VLOOKUP($B799,Invoices!$X$2:$Y$412,2,FALSE),"")</f>
        <v/>
      </c>
      <c r="M799" s="18" t="str">
        <f>IFERROR(VLOOKUP($B799,Invoices!$Z$2:$AA$412,2,FALSE),"")</f>
        <v/>
      </c>
      <c r="N799" s="18" t="str">
        <f>IFERROR(VLOOKUP($B799,Invoices!$AB$2:$AC$412,2,FALSE),"")</f>
        <v/>
      </c>
      <c r="O799" s="18" t="str">
        <f>IFERROR(VLOOKUP($B799,Invoices!$AD$2:$AE$412,2,FALSE),"")</f>
        <v/>
      </c>
      <c r="P799" s="18" t="str">
        <f>IFERROR(VLOOKUP($B799,Invoices!$AF$2:$AG$412,2,FALSE),"")</f>
        <v/>
      </c>
      <c r="Q799" s="18" t="str">
        <f>IFERROR(VLOOKUP($B799,Invoices!$AH$2:$AI$412,2,FALSE),"")</f>
        <v/>
      </c>
      <c r="R799" s="18" t="str">
        <f>IFERROR(VLOOKUP($B799,Invoices!$AJ$2:$AK$412,2,FALSE),"")</f>
        <v/>
      </c>
      <c r="S799" s="18" t="str">
        <f>IFERROR(VLOOKUP($B799,Invoices!$AL$2:$AM$412,2,FALSE),"")</f>
        <v/>
      </c>
      <c r="T799" s="18" t="str">
        <f>IFERROR(VLOOKUP($B799,Invoices!$AN$2:$AO$412,2,FALSE),"")</f>
        <v/>
      </c>
      <c r="U799" s="18" t="str" cm="1">
        <f t="array" ref="U799">IFERROR(INDEX(F799:T799, 1, MATCH(TRUE, ISNUMBER(F799:T799), 0)), "0.0")</f>
        <v>0.0</v>
      </c>
    </row>
    <row r="800" spans="1:21" ht="13" x14ac:dyDescent="0.15">
      <c r="A800" s="14" t="s">
        <v>6832</v>
      </c>
      <c r="B800" s="6" t="s">
        <v>1954</v>
      </c>
      <c r="C800" s="6" t="s">
        <v>568</v>
      </c>
      <c r="D800" s="6" t="s">
        <v>569</v>
      </c>
      <c r="E800" s="6" t="s">
        <v>570</v>
      </c>
      <c r="F800" s="18" t="str">
        <f>IFERROR(VLOOKUP(B800,Invoices!$L$2:$M$413,2,FALSE),"")</f>
        <v/>
      </c>
      <c r="G800" s="18" t="str">
        <f>IFERROR(VLOOKUP(B800,Invoices!$N$2:$O$412,2,FALSE),"")</f>
        <v/>
      </c>
      <c r="H800" s="18" t="str">
        <f>IFERROR(VLOOKUP($B800,Invoices!$P$2:$Q$412,2,FALSE),"")</f>
        <v/>
      </c>
      <c r="I800" s="18" t="str">
        <f>IFERROR(VLOOKUP($B800,Invoices!$R$2:$S$412,2,FALSE),"")</f>
        <v/>
      </c>
      <c r="J800" s="18" t="str">
        <f>IFERROR(VLOOKUP($B800,Invoices!$T$2:$U$412,2,FALSE),"")</f>
        <v/>
      </c>
      <c r="K800" s="18" t="str">
        <f>IFERROR(VLOOKUP($B800,Invoices!$V$2:$W$412,2,FALSE),"")</f>
        <v/>
      </c>
      <c r="L800" s="18" t="str">
        <f>IFERROR(VLOOKUP($B800,Invoices!$X$2:$Y$412,2,FALSE),"")</f>
        <v/>
      </c>
      <c r="M800" s="18" t="str">
        <f>IFERROR(VLOOKUP($B800,Invoices!$Z$2:$AA$412,2,FALSE),"")</f>
        <v/>
      </c>
      <c r="N800" s="18">
        <f>IFERROR(VLOOKUP($B800,Invoices!$AB$2:$AC$412,2,FALSE),"")</f>
        <v>0.99</v>
      </c>
      <c r="O800" s="18" t="str">
        <f>IFERROR(VLOOKUP($B800,Invoices!$AD$2:$AE$412,2,FALSE),"")</f>
        <v/>
      </c>
      <c r="P800" s="18" t="str">
        <f>IFERROR(VLOOKUP($B800,Invoices!$AF$2:$AG$412,2,FALSE),"")</f>
        <v/>
      </c>
      <c r="Q800" s="18" t="str">
        <f>IFERROR(VLOOKUP($B800,Invoices!$AH$2:$AI$412,2,FALSE),"")</f>
        <v/>
      </c>
      <c r="R800" s="18" t="str">
        <f>IFERROR(VLOOKUP($B800,Invoices!$AJ$2:$AK$412,2,FALSE),"")</f>
        <v/>
      </c>
      <c r="S800" s="18" t="str">
        <f>IFERROR(VLOOKUP($B800,Invoices!$AL$2:$AM$412,2,FALSE),"")</f>
        <v/>
      </c>
      <c r="T800" s="18" t="str">
        <f>IFERROR(VLOOKUP($B800,Invoices!$AN$2:$AO$412,2,FALSE),"")</f>
        <v/>
      </c>
      <c r="U800" s="18" cm="1">
        <f t="array" ref="U800">IFERROR(INDEX(F800:T800, 1, MATCH(TRUE, ISNUMBER(F800:T800), 0)), "0.0")</f>
        <v>0.99</v>
      </c>
    </row>
    <row r="801" spans="1:21" ht="13" x14ac:dyDescent="0.15">
      <c r="A801" s="14" t="s">
        <v>6833</v>
      </c>
      <c r="B801" s="6" t="s">
        <v>1955</v>
      </c>
      <c r="C801" s="6" t="s">
        <v>1140</v>
      </c>
      <c r="D801" s="6" t="s">
        <v>1141</v>
      </c>
      <c r="E801" s="6" t="s">
        <v>1140</v>
      </c>
      <c r="F801" s="18">
        <f>IFERROR(VLOOKUP(B801,Invoices!$L$2:$M$413,2,FALSE),"")</f>
        <v>0.99</v>
      </c>
      <c r="G801" s="18" t="str">
        <f>IFERROR(VLOOKUP(B801,Invoices!$N$2:$O$412,2,FALSE),"")</f>
        <v/>
      </c>
      <c r="H801" s="18" t="str">
        <f>IFERROR(VLOOKUP($B801,Invoices!$P$2:$Q$412,2,FALSE),"")</f>
        <v/>
      </c>
      <c r="I801" s="18" t="str">
        <f>IFERROR(VLOOKUP($B801,Invoices!$R$2:$S$412,2,FALSE),"")</f>
        <v/>
      </c>
      <c r="J801" s="18" t="str">
        <f>IFERROR(VLOOKUP($B801,Invoices!$T$2:$U$412,2,FALSE),"")</f>
        <v/>
      </c>
      <c r="K801" s="18" t="str">
        <f>IFERROR(VLOOKUP($B801,Invoices!$V$2:$W$412,2,FALSE),"")</f>
        <v/>
      </c>
      <c r="L801" s="18" t="str">
        <f>IFERROR(VLOOKUP($B801,Invoices!$X$2:$Y$412,2,FALSE),"")</f>
        <v/>
      </c>
      <c r="M801" s="18" t="str">
        <f>IFERROR(VLOOKUP($B801,Invoices!$Z$2:$AA$412,2,FALSE),"")</f>
        <v/>
      </c>
      <c r="N801" s="18" t="str">
        <f>IFERROR(VLOOKUP($B801,Invoices!$AB$2:$AC$412,2,FALSE),"")</f>
        <v/>
      </c>
      <c r="O801" s="18" t="str">
        <f>IFERROR(VLOOKUP($B801,Invoices!$AD$2:$AE$412,2,FALSE),"")</f>
        <v/>
      </c>
      <c r="P801" s="18" t="str">
        <f>IFERROR(VLOOKUP($B801,Invoices!$AF$2:$AG$412,2,FALSE),"")</f>
        <v/>
      </c>
      <c r="Q801" s="18" t="str">
        <f>IFERROR(VLOOKUP($B801,Invoices!$AH$2:$AI$412,2,FALSE),"")</f>
        <v/>
      </c>
      <c r="R801" s="18" t="str">
        <f>IFERROR(VLOOKUP($B801,Invoices!$AJ$2:$AK$412,2,FALSE),"")</f>
        <v/>
      </c>
      <c r="S801" s="18" t="str">
        <f>IFERROR(VLOOKUP($B801,Invoices!$AL$2:$AM$412,2,FALSE),"")</f>
        <v/>
      </c>
      <c r="T801" s="18" t="str">
        <f>IFERROR(VLOOKUP($B801,Invoices!$AN$2:$AO$412,2,FALSE),"")</f>
        <v/>
      </c>
      <c r="U801" s="18" cm="1">
        <f t="array" ref="U801">IFERROR(INDEX(F801:T801, 1, MATCH(TRUE, ISNUMBER(F801:T801), 0)), "0.0")</f>
        <v>0.99</v>
      </c>
    </row>
    <row r="802" spans="1:21" ht="13" x14ac:dyDescent="0.15">
      <c r="A802" s="14" t="s">
        <v>6834</v>
      </c>
      <c r="B802" s="6" t="s">
        <v>1956</v>
      </c>
      <c r="C802" s="6" t="s">
        <v>731</v>
      </c>
      <c r="D802" s="6" t="s">
        <v>732</v>
      </c>
      <c r="E802" s="6" t="s">
        <v>731</v>
      </c>
      <c r="F802" s="18" t="str">
        <f>IFERROR(VLOOKUP(B802,Invoices!$L$2:$M$413,2,FALSE),"")</f>
        <v/>
      </c>
      <c r="G802" s="18" t="str">
        <f>IFERROR(VLOOKUP(B802,Invoices!$N$2:$O$412,2,FALSE),"")</f>
        <v/>
      </c>
      <c r="H802" s="18" t="str">
        <f>IFERROR(VLOOKUP($B802,Invoices!$P$2:$Q$412,2,FALSE),"")</f>
        <v/>
      </c>
      <c r="I802" s="18" t="str">
        <f>IFERROR(VLOOKUP($B802,Invoices!$R$2:$S$412,2,FALSE),"")</f>
        <v/>
      </c>
      <c r="J802" s="18" t="str">
        <f>IFERROR(VLOOKUP($B802,Invoices!$T$2:$U$412,2,FALSE),"")</f>
        <v/>
      </c>
      <c r="K802" s="18" t="str">
        <f>IFERROR(VLOOKUP($B802,Invoices!$V$2:$W$412,2,FALSE),"")</f>
        <v/>
      </c>
      <c r="L802" s="18" t="str">
        <f>IFERROR(VLOOKUP($B802,Invoices!$X$2:$Y$412,2,FALSE),"")</f>
        <v/>
      </c>
      <c r="M802" s="18" t="str">
        <f>IFERROR(VLOOKUP($B802,Invoices!$Z$2:$AA$412,2,FALSE),"")</f>
        <v/>
      </c>
      <c r="N802" s="18" t="str">
        <f>IFERROR(VLOOKUP($B802,Invoices!$AB$2:$AC$412,2,FALSE),"")</f>
        <v/>
      </c>
      <c r="O802" s="18" t="str">
        <f>IFERROR(VLOOKUP($B802,Invoices!$AD$2:$AE$412,2,FALSE),"")</f>
        <v/>
      </c>
      <c r="P802" s="18" t="str">
        <f>IFERROR(VLOOKUP($B802,Invoices!$AF$2:$AG$412,2,FALSE),"")</f>
        <v/>
      </c>
      <c r="Q802" s="18" t="str">
        <f>IFERROR(VLOOKUP($B802,Invoices!$AH$2:$AI$412,2,FALSE),"")</f>
        <v/>
      </c>
      <c r="R802" s="18" t="str">
        <f>IFERROR(VLOOKUP($B802,Invoices!$AJ$2:$AK$412,2,FALSE),"")</f>
        <v/>
      </c>
      <c r="S802" s="18" t="str">
        <f>IFERROR(VLOOKUP($B802,Invoices!$AL$2:$AM$412,2,FALSE),"")</f>
        <v/>
      </c>
      <c r="T802" s="18" t="str">
        <f>IFERROR(VLOOKUP($B802,Invoices!$AN$2:$AO$412,2,FALSE),"")</f>
        <v/>
      </c>
      <c r="U802" s="18" t="str" cm="1">
        <f t="array" ref="U802">IFERROR(INDEX(F802:T802, 1, MATCH(TRUE, ISNUMBER(F802:T802), 0)), "0.0")</f>
        <v>0.0</v>
      </c>
    </row>
    <row r="803" spans="1:21" ht="13" x14ac:dyDescent="0.15">
      <c r="A803" s="14" t="s">
        <v>6835</v>
      </c>
      <c r="B803" s="6" t="s">
        <v>1957</v>
      </c>
      <c r="D803" s="6" t="s">
        <v>931</v>
      </c>
      <c r="E803" s="6" t="s">
        <v>932</v>
      </c>
      <c r="F803" s="18">
        <f>IFERROR(VLOOKUP(B803,Invoices!$L$2:$M$413,2,FALSE),"")</f>
        <v>0.99</v>
      </c>
      <c r="G803" s="18" t="str">
        <f>IFERROR(VLOOKUP(B803,Invoices!$N$2:$O$412,2,FALSE),"")</f>
        <v/>
      </c>
      <c r="H803" s="18" t="str">
        <f>IFERROR(VLOOKUP($B803,Invoices!$P$2:$Q$412,2,FALSE),"")</f>
        <v/>
      </c>
      <c r="I803" s="18" t="str">
        <f>IFERROR(VLOOKUP($B803,Invoices!$R$2:$S$412,2,FALSE),"")</f>
        <v/>
      </c>
      <c r="J803" s="18" t="str">
        <f>IFERROR(VLOOKUP($B803,Invoices!$T$2:$U$412,2,FALSE),"")</f>
        <v/>
      </c>
      <c r="K803" s="18" t="str">
        <f>IFERROR(VLOOKUP($B803,Invoices!$V$2:$W$412,2,FALSE),"")</f>
        <v/>
      </c>
      <c r="L803" s="18" t="str">
        <f>IFERROR(VLOOKUP($B803,Invoices!$X$2:$Y$412,2,FALSE),"")</f>
        <v/>
      </c>
      <c r="M803" s="18" t="str">
        <f>IFERROR(VLOOKUP($B803,Invoices!$Z$2:$AA$412,2,FALSE),"")</f>
        <v/>
      </c>
      <c r="N803" s="18" t="str">
        <f>IFERROR(VLOOKUP($B803,Invoices!$AB$2:$AC$412,2,FALSE),"")</f>
        <v/>
      </c>
      <c r="O803" s="18" t="str">
        <f>IFERROR(VLOOKUP($B803,Invoices!$AD$2:$AE$412,2,FALSE),"")</f>
        <v/>
      </c>
      <c r="P803" s="18" t="str">
        <f>IFERROR(VLOOKUP($B803,Invoices!$AF$2:$AG$412,2,FALSE),"")</f>
        <v/>
      </c>
      <c r="Q803" s="18" t="str">
        <f>IFERROR(VLOOKUP($B803,Invoices!$AH$2:$AI$412,2,FALSE),"")</f>
        <v/>
      </c>
      <c r="R803" s="18">
        <f>IFERROR(VLOOKUP($B803,Invoices!$AJ$2:$AK$412,2,FALSE),"")</f>
        <v>0.99</v>
      </c>
      <c r="S803" s="18" t="str">
        <f>IFERROR(VLOOKUP($B803,Invoices!$AL$2:$AM$412,2,FALSE),"")</f>
        <v/>
      </c>
      <c r="T803" s="18" t="str">
        <f>IFERROR(VLOOKUP($B803,Invoices!$AN$2:$AO$412,2,FALSE),"")</f>
        <v/>
      </c>
      <c r="U803" s="18" cm="1">
        <f t="array" ref="U803">IFERROR(INDEX(F803:T803, 1, MATCH(TRUE, ISNUMBER(F803:T803), 0)), "0.0")</f>
        <v>0.99</v>
      </c>
    </row>
    <row r="804" spans="1:21" ht="13" x14ac:dyDescent="0.15">
      <c r="A804" s="14" t="s">
        <v>6836</v>
      </c>
      <c r="B804" s="6" t="s">
        <v>1958</v>
      </c>
      <c r="C804" s="6" t="s">
        <v>1959</v>
      </c>
      <c r="D804" s="6" t="s">
        <v>1960</v>
      </c>
      <c r="E804" s="6" t="s">
        <v>912</v>
      </c>
      <c r="F804" s="18" t="str">
        <f>IFERROR(VLOOKUP(B804,Invoices!$L$2:$M$413,2,FALSE),"")</f>
        <v/>
      </c>
      <c r="G804" s="18" t="str">
        <f>IFERROR(VLOOKUP(B804,Invoices!$N$2:$O$412,2,FALSE),"")</f>
        <v/>
      </c>
      <c r="H804" s="18" t="str">
        <f>IFERROR(VLOOKUP($B804,Invoices!$P$2:$Q$412,2,FALSE),"")</f>
        <v/>
      </c>
      <c r="I804" s="18" t="str">
        <f>IFERROR(VLOOKUP($B804,Invoices!$R$2:$S$412,2,FALSE),"")</f>
        <v/>
      </c>
      <c r="J804" s="18" t="str">
        <f>IFERROR(VLOOKUP($B804,Invoices!$T$2:$U$412,2,FALSE),"")</f>
        <v/>
      </c>
      <c r="K804" s="18" t="str">
        <f>IFERROR(VLOOKUP($B804,Invoices!$V$2:$W$412,2,FALSE),"")</f>
        <v/>
      </c>
      <c r="L804" s="18" t="str">
        <f>IFERROR(VLOOKUP($B804,Invoices!$X$2:$Y$412,2,FALSE),"")</f>
        <v/>
      </c>
      <c r="M804" s="18" t="str">
        <f>IFERROR(VLOOKUP($B804,Invoices!$Z$2:$AA$412,2,FALSE),"")</f>
        <v/>
      </c>
      <c r="N804" s="18" t="str">
        <f>IFERROR(VLOOKUP($B804,Invoices!$AB$2:$AC$412,2,FALSE),"")</f>
        <v/>
      </c>
      <c r="O804" s="18" t="str">
        <f>IFERROR(VLOOKUP($B804,Invoices!$AD$2:$AE$412,2,FALSE),"")</f>
        <v/>
      </c>
      <c r="P804" s="18" t="str">
        <f>IFERROR(VLOOKUP($B804,Invoices!$AF$2:$AG$412,2,FALSE),"")</f>
        <v/>
      </c>
      <c r="Q804" s="18" t="str">
        <f>IFERROR(VLOOKUP($B804,Invoices!$AH$2:$AI$412,2,FALSE),"")</f>
        <v/>
      </c>
      <c r="R804" s="18" t="str">
        <f>IFERROR(VLOOKUP($B804,Invoices!$AJ$2:$AK$412,2,FALSE),"")</f>
        <v/>
      </c>
      <c r="S804" s="18" t="str">
        <f>IFERROR(VLOOKUP($B804,Invoices!$AL$2:$AM$412,2,FALSE),"")</f>
        <v/>
      </c>
      <c r="T804" s="18" t="str">
        <f>IFERROR(VLOOKUP($B804,Invoices!$AN$2:$AO$412,2,FALSE),"")</f>
        <v/>
      </c>
      <c r="U804" s="18" t="str" cm="1">
        <f t="array" ref="U804">IFERROR(INDEX(F804:T804, 1, MATCH(TRUE, ISNUMBER(F804:T804), 0)), "0.0")</f>
        <v>0.0</v>
      </c>
    </row>
    <row r="805" spans="1:21" ht="13" x14ac:dyDescent="0.15">
      <c r="A805" s="14" t="s">
        <v>6837</v>
      </c>
      <c r="B805" s="6" t="s">
        <v>1961</v>
      </c>
      <c r="C805" s="6" t="s">
        <v>1962</v>
      </c>
      <c r="D805" s="6" t="s">
        <v>950</v>
      </c>
      <c r="E805" s="6" t="s">
        <v>655</v>
      </c>
      <c r="F805" s="18" t="str">
        <f>IFERROR(VLOOKUP(B805,Invoices!$L$2:$M$413,2,FALSE),"")</f>
        <v/>
      </c>
      <c r="G805" s="18" t="str">
        <f>IFERROR(VLOOKUP(B805,Invoices!$N$2:$O$412,2,FALSE),"")</f>
        <v/>
      </c>
      <c r="H805" s="18">
        <f>IFERROR(VLOOKUP($B805,Invoices!$P$2:$Q$412,2,FALSE),"")</f>
        <v>0.99</v>
      </c>
      <c r="I805" s="18" t="str">
        <f>IFERROR(VLOOKUP($B805,Invoices!$R$2:$S$412,2,FALSE),"")</f>
        <v/>
      </c>
      <c r="J805" s="18" t="str">
        <f>IFERROR(VLOOKUP($B805,Invoices!$T$2:$U$412,2,FALSE),"")</f>
        <v/>
      </c>
      <c r="K805" s="18" t="str">
        <f>IFERROR(VLOOKUP($B805,Invoices!$V$2:$W$412,2,FALSE),"")</f>
        <v/>
      </c>
      <c r="L805" s="18" t="str">
        <f>IFERROR(VLOOKUP($B805,Invoices!$X$2:$Y$412,2,FALSE),"")</f>
        <v/>
      </c>
      <c r="M805" s="18" t="str">
        <f>IFERROR(VLOOKUP($B805,Invoices!$Z$2:$AA$412,2,FALSE),"")</f>
        <v/>
      </c>
      <c r="N805" s="18" t="str">
        <f>IFERROR(VLOOKUP($B805,Invoices!$AB$2:$AC$412,2,FALSE),"")</f>
        <v/>
      </c>
      <c r="O805" s="18" t="str">
        <f>IFERROR(VLOOKUP($B805,Invoices!$AD$2:$AE$412,2,FALSE),"")</f>
        <v/>
      </c>
      <c r="P805" s="18" t="str">
        <f>IFERROR(VLOOKUP($B805,Invoices!$AF$2:$AG$412,2,FALSE),"")</f>
        <v/>
      </c>
      <c r="Q805" s="18" t="str">
        <f>IFERROR(VLOOKUP($B805,Invoices!$AH$2:$AI$412,2,FALSE),"")</f>
        <v/>
      </c>
      <c r="R805" s="18" t="str">
        <f>IFERROR(VLOOKUP($B805,Invoices!$AJ$2:$AK$412,2,FALSE),"")</f>
        <v/>
      </c>
      <c r="S805" s="18" t="str">
        <f>IFERROR(VLOOKUP($B805,Invoices!$AL$2:$AM$412,2,FALSE),"")</f>
        <v/>
      </c>
      <c r="T805" s="18" t="str">
        <f>IFERROR(VLOOKUP($B805,Invoices!$AN$2:$AO$412,2,FALSE),"")</f>
        <v/>
      </c>
      <c r="U805" s="18" cm="1">
        <f t="array" ref="U805">IFERROR(INDEX(F805:T805, 1, MATCH(TRUE, ISNUMBER(F805:T805), 0)), "0.0")</f>
        <v>0.99</v>
      </c>
    </row>
    <row r="806" spans="1:21" ht="13" x14ac:dyDescent="0.15">
      <c r="A806" s="14" t="s">
        <v>6838</v>
      </c>
      <c r="B806" s="6" t="s">
        <v>1963</v>
      </c>
      <c r="C806" s="6" t="s">
        <v>1494</v>
      </c>
      <c r="D806" s="6" t="s">
        <v>629</v>
      </c>
      <c r="E806" s="6" t="s">
        <v>630</v>
      </c>
      <c r="F806" s="18" t="str">
        <f>IFERROR(VLOOKUP(B806,Invoices!$L$2:$M$413,2,FALSE),"")</f>
        <v/>
      </c>
      <c r="G806" s="18" t="str">
        <f>IFERROR(VLOOKUP(B806,Invoices!$N$2:$O$412,2,FALSE),"")</f>
        <v/>
      </c>
      <c r="H806" s="18" t="str">
        <f>IFERROR(VLOOKUP($B806,Invoices!$P$2:$Q$412,2,FALSE),"")</f>
        <v/>
      </c>
      <c r="I806" s="18" t="str">
        <f>IFERROR(VLOOKUP($B806,Invoices!$R$2:$S$412,2,FALSE),"")</f>
        <v/>
      </c>
      <c r="J806" s="18" t="str">
        <f>IFERROR(VLOOKUP($B806,Invoices!$T$2:$U$412,2,FALSE),"")</f>
        <v/>
      </c>
      <c r="K806" s="18" t="str">
        <f>IFERROR(VLOOKUP($B806,Invoices!$V$2:$W$412,2,FALSE),"")</f>
        <v/>
      </c>
      <c r="L806" s="18" t="str">
        <f>IFERROR(VLOOKUP($B806,Invoices!$X$2:$Y$412,2,FALSE),"")</f>
        <v/>
      </c>
      <c r="M806" s="18" t="str">
        <f>IFERROR(VLOOKUP($B806,Invoices!$Z$2:$AA$412,2,FALSE),"")</f>
        <v/>
      </c>
      <c r="N806" s="18" t="str">
        <f>IFERROR(VLOOKUP($B806,Invoices!$AB$2:$AC$412,2,FALSE),"")</f>
        <v/>
      </c>
      <c r="O806" s="18" t="str">
        <f>IFERROR(VLOOKUP($B806,Invoices!$AD$2:$AE$412,2,FALSE),"")</f>
        <v/>
      </c>
      <c r="P806" s="18" t="str">
        <f>IFERROR(VLOOKUP($B806,Invoices!$AF$2:$AG$412,2,FALSE),"")</f>
        <v/>
      </c>
      <c r="Q806" s="18" t="str">
        <f>IFERROR(VLOOKUP($B806,Invoices!$AH$2:$AI$412,2,FALSE),"")</f>
        <v/>
      </c>
      <c r="R806" s="18" t="str">
        <f>IFERROR(VLOOKUP($B806,Invoices!$AJ$2:$AK$412,2,FALSE),"")</f>
        <v/>
      </c>
      <c r="S806" s="18" t="str">
        <f>IFERROR(VLOOKUP($B806,Invoices!$AL$2:$AM$412,2,FALSE),"")</f>
        <v/>
      </c>
      <c r="T806" s="18" t="str">
        <f>IFERROR(VLOOKUP($B806,Invoices!$AN$2:$AO$412,2,FALSE),"")</f>
        <v/>
      </c>
      <c r="U806" s="18" t="str" cm="1">
        <f t="array" ref="U806">IFERROR(INDEX(F806:T806, 1, MATCH(TRUE, ISNUMBER(F806:T806), 0)), "0.0")</f>
        <v>0.0</v>
      </c>
    </row>
    <row r="807" spans="1:21" ht="13" x14ac:dyDescent="0.15">
      <c r="A807" s="14" t="s">
        <v>6839</v>
      </c>
      <c r="B807" s="6" t="s">
        <v>1964</v>
      </c>
      <c r="C807" s="6" t="s">
        <v>598</v>
      </c>
      <c r="D807" s="6" t="s">
        <v>599</v>
      </c>
      <c r="E807" s="6" t="s">
        <v>600</v>
      </c>
      <c r="F807" s="18" t="str">
        <f>IFERROR(VLOOKUP(B807,Invoices!$L$2:$M$413,2,FALSE),"")</f>
        <v/>
      </c>
      <c r="G807" s="18" t="str">
        <f>IFERROR(VLOOKUP(B807,Invoices!$N$2:$O$412,2,FALSE),"")</f>
        <v/>
      </c>
      <c r="H807" s="18" t="str">
        <f>IFERROR(VLOOKUP($B807,Invoices!$P$2:$Q$412,2,FALSE),"")</f>
        <v/>
      </c>
      <c r="I807" s="18" t="str">
        <f>IFERROR(VLOOKUP($B807,Invoices!$R$2:$S$412,2,FALSE),"")</f>
        <v/>
      </c>
      <c r="J807" s="18" t="str">
        <f>IFERROR(VLOOKUP($B807,Invoices!$T$2:$U$412,2,FALSE),"")</f>
        <v/>
      </c>
      <c r="K807" s="18">
        <f>IFERROR(VLOOKUP($B807,Invoices!$V$2:$W$412,2,FALSE),"")</f>
        <v>0.99</v>
      </c>
      <c r="L807" s="18" t="str">
        <f>IFERROR(VLOOKUP($B807,Invoices!$X$2:$Y$412,2,FALSE),"")</f>
        <v/>
      </c>
      <c r="M807" s="18" t="str">
        <f>IFERROR(VLOOKUP($B807,Invoices!$Z$2:$AA$412,2,FALSE),"")</f>
        <v/>
      </c>
      <c r="N807" s="18" t="str">
        <f>IFERROR(VLOOKUP($B807,Invoices!$AB$2:$AC$412,2,FALSE),"")</f>
        <v/>
      </c>
      <c r="O807" s="18" t="str">
        <f>IFERROR(VLOOKUP($B807,Invoices!$AD$2:$AE$412,2,FALSE),"")</f>
        <v/>
      </c>
      <c r="P807" s="18" t="str">
        <f>IFERROR(VLOOKUP($B807,Invoices!$AF$2:$AG$412,2,FALSE),"")</f>
        <v/>
      </c>
      <c r="Q807" s="18" t="str">
        <f>IFERROR(VLOOKUP($B807,Invoices!$AH$2:$AI$412,2,FALSE),"")</f>
        <v/>
      </c>
      <c r="R807" s="18" t="str">
        <f>IFERROR(VLOOKUP($B807,Invoices!$AJ$2:$AK$412,2,FALSE),"")</f>
        <v/>
      </c>
      <c r="S807" s="18" t="str">
        <f>IFERROR(VLOOKUP($B807,Invoices!$AL$2:$AM$412,2,FALSE),"")</f>
        <v/>
      </c>
      <c r="T807" s="18" t="str">
        <f>IFERROR(VLOOKUP($B807,Invoices!$AN$2:$AO$412,2,FALSE),"")</f>
        <v/>
      </c>
      <c r="U807" s="18" cm="1">
        <f t="array" ref="U807">IFERROR(INDEX(F807:T807, 1, MATCH(TRUE, ISNUMBER(F807:T807), 0)), "0.0")</f>
        <v>0.99</v>
      </c>
    </row>
    <row r="808" spans="1:21" ht="13" x14ac:dyDescent="0.15">
      <c r="A808" s="14" t="s">
        <v>6840</v>
      </c>
      <c r="B808" s="6" t="s">
        <v>1965</v>
      </c>
      <c r="D808" s="6" t="s">
        <v>1133</v>
      </c>
      <c r="E808" s="6" t="s">
        <v>600</v>
      </c>
      <c r="F808" s="18" t="str">
        <f>IFERROR(VLOOKUP(B808,Invoices!$L$2:$M$413,2,FALSE),"")</f>
        <v/>
      </c>
      <c r="G808" s="18" t="str">
        <f>IFERROR(VLOOKUP(B808,Invoices!$N$2:$O$412,2,FALSE),"")</f>
        <v/>
      </c>
      <c r="H808" s="18">
        <f>IFERROR(VLOOKUP($B808,Invoices!$P$2:$Q$412,2,FALSE),"")</f>
        <v>0.99</v>
      </c>
      <c r="I808" s="18" t="str">
        <f>IFERROR(VLOOKUP($B808,Invoices!$R$2:$S$412,2,FALSE),"")</f>
        <v/>
      </c>
      <c r="J808" s="18" t="str">
        <f>IFERROR(VLOOKUP($B808,Invoices!$T$2:$U$412,2,FALSE),"")</f>
        <v/>
      </c>
      <c r="K808" s="18" t="str">
        <f>IFERROR(VLOOKUP($B808,Invoices!$V$2:$W$412,2,FALSE),"")</f>
        <v/>
      </c>
      <c r="L808" s="18" t="str">
        <f>IFERROR(VLOOKUP($B808,Invoices!$X$2:$Y$412,2,FALSE),"")</f>
        <v/>
      </c>
      <c r="M808" s="18" t="str">
        <f>IFERROR(VLOOKUP($B808,Invoices!$Z$2:$AA$412,2,FALSE),"")</f>
        <v/>
      </c>
      <c r="N808" s="18" t="str">
        <f>IFERROR(VLOOKUP($B808,Invoices!$AB$2:$AC$412,2,FALSE),"")</f>
        <v/>
      </c>
      <c r="O808" s="18" t="str">
        <f>IFERROR(VLOOKUP($B808,Invoices!$AD$2:$AE$412,2,FALSE),"")</f>
        <v/>
      </c>
      <c r="P808" s="18" t="str">
        <f>IFERROR(VLOOKUP($B808,Invoices!$AF$2:$AG$412,2,FALSE),"")</f>
        <v/>
      </c>
      <c r="Q808" s="18" t="str">
        <f>IFERROR(VLOOKUP($B808,Invoices!$AH$2:$AI$412,2,FALSE),"")</f>
        <v/>
      </c>
      <c r="R808" s="18" t="str">
        <f>IFERROR(VLOOKUP($B808,Invoices!$AJ$2:$AK$412,2,FALSE),"")</f>
        <v/>
      </c>
      <c r="S808" s="18" t="str">
        <f>IFERROR(VLOOKUP($B808,Invoices!$AL$2:$AM$412,2,FALSE),"")</f>
        <v/>
      </c>
      <c r="T808" s="18" t="str">
        <f>IFERROR(VLOOKUP($B808,Invoices!$AN$2:$AO$412,2,FALSE),"")</f>
        <v/>
      </c>
      <c r="U808" s="18" cm="1">
        <f t="array" ref="U808">IFERROR(INDEX(F808:T808, 1, MATCH(TRUE, ISNUMBER(F808:T808), 0)), "0.0")</f>
        <v>0.99</v>
      </c>
    </row>
    <row r="809" spans="1:21" ht="13" x14ac:dyDescent="0.15">
      <c r="A809" s="14" t="s">
        <v>6841</v>
      </c>
      <c r="B809" s="6" t="s">
        <v>1966</v>
      </c>
      <c r="D809" s="6" t="s">
        <v>1133</v>
      </c>
      <c r="E809" s="6" t="s">
        <v>600</v>
      </c>
      <c r="F809" s="18" t="str">
        <f>IFERROR(VLOOKUP(B809,Invoices!$L$2:$M$413,2,FALSE),"")</f>
        <v/>
      </c>
      <c r="G809" s="18" t="str">
        <f>IFERROR(VLOOKUP(B809,Invoices!$N$2:$O$412,2,FALSE),"")</f>
        <v/>
      </c>
      <c r="H809" s="18">
        <f>IFERROR(VLOOKUP($B809,Invoices!$P$2:$Q$412,2,FALSE),"")</f>
        <v>0.99</v>
      </c>
      <c r="I809" s="18" t="str">
        <f>IFERROR(VLOOKUP($B809,Invoices!$R$2:$S$412,2,FALSE),"")</f>
        <v/>
      </c>
      <c r="J809" s="18" t="str">
        <f>IFERROR(VLOOKUP($B809,Invoices!$T$2:$U$412,2,FALSE),"")</f>
        <v/>
      </c>
      <c r="K809" s="18" t="str">
        <f>IFERROR(VLOOKUP($B809,Invoices!$V$2:$W$412,2,FALSE),"")</f>
        <v/>
      </c>
      <c r="L809" s="18" t="str">
        <f>IFERROR(VLOOKUP($B809,Invoices!$X$2:$Y$412,2,FALSE),"")</f>
        <v/>
      </c>
      <c r="M809" s="18" t="str">
        <f>IFERROR(VLOOKUP($B809,Invoices!$Z$2:$AA$412,2,FALSE),"")</f>
        <v/>
      </c>
      <c r="N809" s="18" t="str">
        <f>IFERROR(VLOOKUP($B809,Invoices!$AB$2:$AC$412,2,FALSE),"")</f>
        <v/>
      </c>
      <c r="O809" s="18" t="str">
        <f>IFERROR(VLOOKUP($B809,Invoices!$AD$2:$AE$412,2,FALSE),"")</f>
        <v/>
      </c>
      <c r="P809" s="18" t="str">
        <f>IFERROR(VLOOKUP($B809,Invoices!$AF$2:$AG$412,2,FALSE),"")</f>
        <v/>
      </c>
      <c r="Q809" s="18" t="str">
        <f>IFERROR(VLOOKUP($B809,Invoices!$AH$2:$AI$412,2,FALSE),"")</f>
        <v/>
      </c>
      <c r="R809" s="18" t="str">
        <f>IFERROR(VLOOKUP($B809,Invoices!$AJ$2:$AK$412,2,FALSE),"")</f>
        <v/>
      </c>
      <c r="S809" s="18" t="str">
        <f>IFERROR(VLOOKUP($B809,Invoices!$AL$2:$AM$412,2,FALSE),"")</f>
        <v/>
      </c>
      <c r="T809" s="18" t="str">
        <f>IFERROR(VLOOKUP($B809,Invoices!$AN$2:$AO$412,2,FALSE),"")</f>
        <v/>
      </c>
      <c r="U809" s="18" cm="1">
        <f t="array" ref="U809">IFERROR(INDEX(F809:T809, 1, MATCH(TRUE, ISNUMBER(F809:T809), 0)), "0.0")</f>
        <v>0.99</v>
      </c>
    </row>
    <row r="810" spans="1:21" ht="13" x14ac:dyDescent="0.15">
      <c r="A810" s="14" t="s">
        <v>6842</v>
      </c>
      <c r="B810" s="6" t="s">
        <v>1967</v>
      </c>
      <c r="C810" s="6" t="s">
        <v>1473</v>
      </c>
      <c r="D810" s="6" t="s">
        <v>1472</v>
      </c>
      <c r="E810" s="6" t="s">
        <v>1021</v>
      </c>
      <c r="F810" s="18" t="str">
        <f>IFERROR(VLOOKUP(B810,Invoices!$L$2:$M$413,2,FALSE),"")</f>
        <v/>
      </c>
      <c r="G810" s="18" t="str">
        <f>IFERROR(VLOOKUP(B810,Invoices!$N$2:$O$412,2,FALSE),"")</f>
        <v/>
      </c>
      <c r="H810" s="18" t="str">
        <f>IFERROR(VLOOKUP($B810,Invoices!$P$2:$Q$412,2,FALSE),"")</f>
        <v/>
      </c>
      <c r="I810" s="18" t="str">
        <f>IFERROR(VLOOKUP($B810,Invoices!$R$2:$S$412,2,FALSE),"")</f>
        <v/>
      </c>
      <c r="J810" s="18" t="str">
        <f>IFERROR(VLOOKUP($B810,Invoices!$T$2:$U$412,2,FALSE),"")</f>
        <v/>
      </c>
      <c r="K810" s="18" t="str">
        <f>IFERROR(VLOOKUP($B810,Invoices!$V$2:$W$412,2,FALSE),"")</f>
        <v/>
      </c>
      <c r="L810" s="18" t="str">
        <f>IFERROR(VLOOKUP($B810,Invoices!$X$2:$Y$412,2,FALSE),"")</f>
        <v/>
      </c>
      <c r="M810" s="18" t="str">
        <f>IFERROR(VLOOKUP($B810,Invoices!$Z$2:$AA$412,2,FALSE),"")</f>
        <v/>
      </c>
      <c r="N810" s="18" t="str">
        <f>IFERROR(VLOOKUP($B810,Invoices!$AB$2:$AC$412,2,FALSE),"")</f>
        <v/>
      </c>
      <c r="O810" s="18" t="str">
        <f>IFERROR(VLOOKUP($B810,Invoices!$AD$2:$AE$412,2,FALSE),"")</f>
        <v/>
      </c>
      <c r="P810" s="18" t="str">
        <f>IFERROR(VLOOKUP($B810,Invoices!$AF$2:$AG$412,2,FALSE),"")</f>
        <v/>
      </c>
      <c r="Q810" s="18" t="str">
        <f>IFERROR(VLOOKUP($B810,Invoices!$AH$2:$AI$412,2,FALSE),"")</f>
        <v/>
      </c>
      <c r="R810" s="18" t="str">
        <f>IFERROR(VLOOKUP($B810,Invoices!$AJ$2:$AK$412,2,FALSE),"")</f>
        <v/>
      </c>
      <c r="S810" s="18" t="str">
        <f>IFERROR(VLOOKUP($B810,Invoices!$AL$2:$AM$412,2,FALSE),"")</f>
        <v/>
      </c>
      <c r="T810" s="18" t="str">
        <f>IFERROR(VLOOKUP($B810,Invoices!$AN$2:$AO$412,2,FALSE),"")</f>
        <v/>
      </c>
      <c r="U810" s="18" t="str" cm="1">
        <f t="array" ref="U810">IFERROR(INDEX(F810:T810, 1, MATCH(TRUE, ISNUMBER(F810:T810), 0)), "0.0")</f>
        <v>0.0</v>
      </c>
    </row>
    <row r="811" spans="1:21" ht="13" x14ac:dyDescent="0.15">
      <c r="A811" s="14" t="s">
        <v>6843</v>
      </c>
      <c r="B811" s="6" t="s">
        <v>1968</v>
      </c>
      <c r="C811" s="6" t="s">
        <v>1969</v>
      </c>
      <c r="D811" s="6" t="s">
        <v>838</v>
      </c>
      <c r="E811" s="6" t="s">
        <v>839</v>
      </c>
      <c r="F811" s="18" t="str">
        <f>IFERROR(VLOOKUP(B811,Invoices!$L$2:$M$413,2,FALSE),"")</f>
        <v/>
      </c>
      <c r="G811" s="18" t="str">
        <f>IFERROR(VLOOKUP(B811,Invoices!$N$2:$O$412,2,FALSE),"")</f>
        <v/>
      </c>
      <c r="H811" s="18" t="str">
        <f>IFERROR(VLOOKUP($B811,Invoices!$P$2:$Q$412,2,FALSE),"")</f>
        <v/>
      </c>
      <c r="I811" s="18" t="str">
        <f>IFERROR(VLOOKUP($B811,Invoices!$R$2:$S$412,2,FALSE),"")</f>
        <v/>
      </c>
      <c r="J811" s="18" t="str">
        <f>IFERROR(VLOOKUP($B811,Invoices!$T$2:$U$412,2,FALSE),"")</f>
        <v/>
      </c>
      <c r="K811" s="18" t="str">
        <f>IFERROR(VLOOKUP($B811,Invoices!$V$2:$W$412,2,FALSE),"")</f>
        <v/>
      </c>
      <c r="L811" s="18" t="str">
        <f>IFERROR(VLOOKUP($B811,Invoices!$X$2:$Y$412,2,FALSE),"")</f>
        <v/>
      </c>
      <c r="M811" s="18" t="str">
        <f>IFERROR(VLOOKUP($B811,Invoices!$Z$2:$AA$412,2,FALSE),"")</f>
        <v/>
      </c>
      <c r="N811" s="18" t="str">
        <f>IFERROR(VLOOKUP($B811,Invoices!$AB$2:$AC$412,2,FALSE),"")</f>
        <v/>
      </c>
      <c r="O811" s="18" t="str">
        <f>IFERROR(VLOOKUP($B811,Invoices!$AD$2:$AE$412,2,FALSE),"")</f>
        <v/>
      </c>
      <c r="P811" s="18" t="str">
        <f>IFERROR(VLOOKUP($B811,Invoices!$AF$2:$AG$412,2,FALSE),"")</f>
        <v/>
      </c>
      <c r="Q811" s="18" t="str">
        <f>IFERROR(VLOOKUP($B811,Invoices!$AH$2:$AI$412,2,FALSE),"")</f>
        <v/>
      </c>
      <c r="R811" s="18" t="str">
        <f>IFERROR(VLOOKUP($B811,Invoices!$AJ$2:$AK$412,2,FALSE),"")</f>
        <v/>
      </c>
      <c r="S811" s="18" t="str">
        <f>IFERROR(VLOOKUP($B811,Invoices!$AL$2:$AM$412,2,FALSE),"")</f>
        <v/>
      </c>
      <c r="T811" s="18" t="str">
        <f>IFERROR(VLOOKUP($B811,Invoices!$AN$2:$AO$412,2,FALSE),"")</f>
        <v/>
      </c>
      <c r="U811" s="18" t="str" cm="1">
        <f t="array" ref="U811">IFERROR(INDEX(F811:T811, 1, MATCH(TRUE, ISNUMBER(F811:T811), 0)), "0.0")</f>
        <v>0.0</v>
      </c>
    </row>
    <row r="812" spans="1:21" ht="13" x14ac:dyDescent="0.15">
      <c r="A812" s="14" t="s">
        <v>6844</v>
      </c>
      <c r="B812" s="6" t="s">
        <v>1970</v>
      </c>
      <c r="C812" s="6" t="s">
        <v>1210</v>
      </c>
      <c r="D812" s="6" t="s">
        <v>1506</v>
      </c>
      <c r="E812" s="6" t="s">
        <v>1210</v>
      </c>
      <c r="F812" s="18" t="str">
        <f>IFERROR(VLOOKUP(B812,Invoices!$L$2:$M$413,2,FALSE),"")</f>
        <v/>
      </c>
      <c r="G812" s="18" t="str">
        <f>IFERROR(VLOOKUP(B812,Invoices!$N$2:$O$412,2,FALSE),"")</f>
        <v/>
      </c>
      <c r="H812" s="18" t="str">
        <f>IFERROR(VLOOKUP($B812,Invoices!$P$2:$Q$412,2,FALSE),"")</f>
        <v/>
      </c>
      <c r="I812" s="18" t="str">
        <f>IFERROR(VLOOKUP($B812,Invoices!$R$2:$S$412,2,FALSE),"")</f>
        <v/>
      </c>
      <c r="J812" s="18" t="str">
        <f>IFERROR(VLOOKUP($B812,Invoices!$T$2:$U$412,2,FALSE),"")</f>
        <v/>
      </c>
      <c r="K812" s="18">
        <f>IFERROR(VLOOKUP($B812,Invoices!$V$2:$W$412,2,FALSE),"")</f>
        <v>0.99</v>
      </c>
      <c r="L812" s="18" t="str">
        <f>IFERROR(VLOOKUP($B812,Invoices!$X$2:$Y$412,2,FALSE),"")</f>
        <v/>
      </c>
      <c r="M812" s="18" t="str">
        <f>IFERROR(VLOOKUP($B812,Invoices!$Z$2:$AA$412,2,FALSE),"")</f>
        <v/>
      </c>
      <c r="N812" s="18" t="str">
        <f>IFERROR(VLOOKUP($B812,Invoices!$AB$2:$AC$412,2,FALSE),"")</f>
        <v/>
      </c>
      <c r="O812" s="18" t="str">
        <f>IFERROR(VLOOKUP($B812,Invoices!$AD$2:$AE$412,2,FALSE),"")</f>
        <v/>
      </c>
      <c r="P812" s="18" t="str">
        <f>IFERROR(VLOOKUP($B812,Invoices!$AF$2:$AG$412,2,FALSE),"")</f>
        <v/>
      </c>
      <c r="Q812" s="18" t="str">
        <f>IFERROR(VLOOKUP($B812,Invoices!$AH$2:$AI$412,2,FALSE),"")</f>
        <v/>
      </c>
      <c r="R812" s="18" t="str">
        <f>IFERROR(VLOOKUP($B812,Invoices!$AJ$2:$AK$412,2,FALSE),"")</f>
        <v/>
      </c>
      <c r="S812" s="18" t="str">
        <f>IFERROR(VLOOKUP($B812,Invoices!$AL$2:$AM$412,2,FALSE),"")</f>
        <v/>
      </c>
      <c r="T812" s="18" t="str">
        <f>IFERROR(VLOOKUP($B812,Invoices!$AN$2:$AO$412,2,FALSE),"")</f>
        <v/>
      </c>
      <c r="U812" s="18" cm="1">
        <f t="array" ref="U812">IFERROR(INDEX(F812:T812, 1, MATCH(TRUE, ISNUMBER(F812:T812), 0)), "0.0")</f>
        <v>0.99</v>
      </c>
    </row>
    <row r="813" spans="1:21" ht="13" x14ac:dyDescent="0.15">
      <c r="A813" s="14" t="s">
        <v>6845</v>
      </c>
      <c r="B813" s="6" t="s">
        <v>1971</v>
      </c>
      <c r="C813" s="6" t="s">
        <v>1972</v>
      </c>
      <c r="D813" s="6" t="s">
        <v>1782</v>
      </c>
      <c r="E813" s="6" t="s">
        <v>1783</v>
      </c>
      <c r="F813" s="18" t="str">
        <f>IFERROR(VLOOKUP(B813,Invoices!$L$2:$M$413,2,FALSE),"")</f>
        <v/>
      </c>
      <c r="G813" s="18" t="str">
        <f>IFERROR(VLOOKUP(B813,Invoices!$N$2:$O$412,2,FALSE),"")</f>
        <v/>
      </c>
      <c r="H813" s="18" t="str">
        <f>IFERROR(VLOOKUP($B813,Invoices!$P$2:$Q$412,2,FALSE),"")</f>
        <v/>
      </c>
      <c r="I813" s="18" t="str">
        <f>IFERROR(VLOOKUP($B813,Invoices!$R$2:$S$412,2,FALSE),"")</f>
        <v/>
      </c>
      <c r="J813" s="18" t="str">
        <f>IFERROR(VLOOKUP($B813,Invoices!$T$2:$U$412,2,FALSE),"")</f>
        <v/>
      </c>
      <c r="K813" s="18" t="str">
        <f>IFERROR(VLOOKUP($B813,Invoices!$V$2:$W$412,2,FALSE),"")</f>
        <v/>
      </c>
      <c r="L813" s="18" t="str">
        <f>IFERROR(VLOOKUP($B813,Invoices!$X$2:$Y$412,2,FALSE),"")</f>
        <v/>
      </c>
      <c r="M813" s="18" t="str">
        <f>IFERROR(VLOOKUP($B813,Invoices!$Z$2:$AA$412,2,FALSE),"")</f>
        <v/>
      </c>
      <c r="N813" s="18" t="str">
        <f>IFERROR(VLOOKUP($B813,Invoices!$AB$2:$AC$412,2,FALSE),"")</f>
        <v/>
      </c>
      <c r="O813" s="18" t="str">
        <f>IFERROR(VLOOKUP($B813,Invoices!$AD$2:$AE$412,2,FALSE),"")</f>
        <v/>
      </c>
      <c r="P813" s="18" t="str">
        <f>IFERROR(VLOOKUP($B813,Invoices!$AF$2:$AG$412,2,FALSE),"")</f>
        <v/>
      </c>
      <c r="Q813" s="18" t="str">
        <f>IFERROR(VLOOKUP($B813,Invoices!$AH$2:$AI$412,2,FALSE),"")</f>
        <v/>
      </c>
      <c r="R813" s="18" t="str">
        <f>IFERROR(VLOOKUP($B813,Invoices!$AJ$2:$AK$412,2,FALSE),"")</f>
        <v/>
      </c>
      <c r="S813" s="18" t="str">
        <f>IFERROR(VLOOKUP($B813,Invoices!$AL$2:$AM$412,2,FALSE),"")</f>
        <v/>
      </c>
      <c r="T813" s="18" t="str">
        <f>IFERROR(VLOOKUP($B813,Invoices!$AN$2:$AO$412,2,FALSE),"")</f>
        <v/>
      </c>
      <c r="U813" s="18" t="str" cm="1">
        <f t="array" ref="U813">IFERROR(INDEX(F813:T813, 1, MATCH(TRUE, ISNUMBER(F813:T813), 0)), "0.0")</f>
        <v>0.0</v>
      </c>
    </row>
    <row r="814" spans="1:21" ht="13" x14ac:dyDescent="0.15">
      <c r="A814" s="14" t="s">
        <v>6846</v>
      </c>
      <c r="B814" s="6" t="s">
        <v>1973</v>
      </c>
      <c r="D814" s="6" t="s">
        <v>735</v>
      </c>
      <c r="E814" s="6" t="s">
        <v>736</v>
      </c>
      <c r="F814" s="18" t="str">
        <f>IFERROR(VLOOKUP(B814,Invoices!$L$2:$M$413,2,FALSE),"")</f>
        <v/>
      </c>
      <c r="G814" s="18" t="str">
        <f>IFERROR(VLOOKUP(B814,Invoices!$N$2:$O$412,2,FALSE),"")</f>
        <v/>
      </c>
      <c r="H814" s="18" t="str">
        <f>IFERROR(VLOOKUP($B814,Invoices!$P$2:$Q$412,2,FALSE),"")</f>
        <v/>
      </c>
      <c r="I814" s="18" t="str">
        <f>IFERROR(VLOOKUP($B814,Invoices!$R$2:$S$412,2,FALSE),"")</f>
        <v/>
      </c>
      <c r="J814" s="18" t="str">
        <f>IFERROR(VLOOKUP($B814,Invoices!$T$2:$U$412,2,FALSE),"")</f>
        <v/>
      </c>
      <c r="K814" s="18" t="str">
        <f>IFERROR(VLOOKUP($B814,Invoices!$V$2:$W$412,2,FALSE),"")</f>
        <v/>
      </c>
      <c r="L814" s="18" t="str">
        <f>IFERROR(VLOOKUP($B814,Invoices!$X$2:$Y$412,2,FALSE),"")</f>
        <v/>
      </c>
      <c r="M814" s="18" t="str">
        <f>IFERROR(VLOOKUP($B814,Invoices!$Z$2:$AA$412,2,FALSE),"")</f>
        <v/>
      </c>
      <c r="N814" s="18" t="str">
        <f>IFERROR(VLOOKUP($B814,Invoices!$AB$2:$AC$412,2,FALSE),"")</f>
        <v/>
      </c>
      <c r="O814" s="18" t="str">
        <f>IFERROR(VLOOKUP($B814,Invoices!$AD$2:$AE$412,2,FALSE),"")</f>
        <v/>
      </c>
      <c r="P814" s="18" t="str">
        <f>IFERROR(VLOOKUP($B814,Invoices!$AF$2:$AG$412,2,FALSE),"")</f>
        <v/>
      </c>
      <c r="Q814" s="18">
        <f>IFERROR(VLOOKUP($B814,Invoices!$AH$2:$AI$412,2,FALSE),"")</f>
        <v>0.99</v>
      </c>
      <c r="R814" s="18" t="str">
        <f>IFERROR(VLOOKUP($B814,Invoices!$AJ$2:$AK$412,2,FALSE),"")</f>
        <v/>
      </c>
      <c r="S814" s="18" t="str">
        <f>IFERROR(VLOOKUP($B814,Invoices!$AL$2:$AM$412,2,FALSE),"")</f>
        <v/>
      </c>
      <c r="T814" s="18" t="str">
        <f>IFERROR(VLOOKUP($B814,Invoices!$AN$2:$AO$412,2,FALSE),"")</f>
        <v/>
      </c>
      <c r="U814" s="18" cm="1">
        <f t="array" ref="U814">IFERROR(INDEX(F814:T814, 1, MATCH(TRUE, ISNUMBER(F814:T814), 0)), "0.0")</f>
        <v>0.99</v>
      </c>
    </row>
    <row r="815" spans="1:21" ht="13" x14ac:dyDescent="0.15">
      <c r="A815" s="14" t="s">
        <v>6847</v>
      </c>
      <c r="B815" s="6" t="s">
        <v>1973</v>
      </c>
      <c r="D815" s="6" t="s">
        <v>526</v>
      </c>
      <c r="E815" s="6" t="s">
        <v>527</v>
      </c>
      <c r="F815" s="18" t="str">
        <f>IFERROR(VLOOKUP(B815,Invoices!$L$2:$M$413,2,FALSE),"")</f>
        <v/>
      </c>
      <c r="G815" s="18" t="str">
        <f>IFERROR(VLOOKUP(B815,Invoices!$N$2:$O$412,2,FALSE),"")</f>
        <v/>
      </c>
      <c r="H815" s="18" t="str">
        <f>IFERROR(VLOOKUP($B815,Invoices!$P$2:$Q$412,2,FALSE),"")</f>
        <v/>
      </c>
      <c r="I815" s="18" t="str">
        <f>IFERROR(VLOOKUP($B815,Invoices!$R$2:$S$412,2,FALSE),"")</f>
        <v/>
      </c>
      <c r="J815" s="18" t="str">
        <f>IFERROR(VLOOKUP($B815,Invoices!$T$2:$U$412,2,FALSE),"")</f>
        <v/>
      </c>
      <c r="K815" s="18" t="str">
        <f>IFERROR(VLOOKUP($B815,Invoices!$V$2:$W$412,2,FALSE),"")</f>
        <v/>
      </c>
      <c r="L815" s="18" t="str">
        <f>IFERROR(VLOOKUP($B815,Invoices!$X$2:$Y$412,2,FALSE),"")</f>
        <v/>
      </c>
      <c r="M815" s="18" t="str">
        <f>IFERROR(VLOOKUP($B815,Invoices!$Z$2:$AA$412,2,FALSE),"")</f>
        <v/>
      </c>
      <c r="N815" s="18" t="str">
        <f>IFERROR(VLOOKUP($B815,Invoices!$AB$2:$AC$412,2,FALSE),"")</f>
        <v/>
      </c>
      <c r="O815" s="18" t="str">
        <f>IFERROR(VLOOKUP($B815,Invoices!$AD$2:$AE$412,2,FALSE),"")</f>
        <v/>
      </c>
      <c r="P815" s="18" t="str">
        <f>IFERROR(VLOOKUP($B815,Invoices!$AF$2:$AG$412,2,FALSE),"")</f>
        <v/>
      </c>
      <c r="Q815" s="18">
        <f>IFERROR(VLOOKUP($B815,Invoices!$AH$2:$AI$412,2,FALSE),"")</f>
        <v>0.99</v>
      </c>
      <c r="R815" s="18" t="str">
        <f>IFERROR(VLOOKUP($B815,Invoices!$AJ$2:$AK$412,2,FALSE),"")</f>
        <v/>
      </c>
      <c r="S815" s="18" t="str">
        <f>IFERROR(VLOOKUP($B815,Invoices!$AL$2:$AM$412,2,FALSE),"")</f>
        <v/>
      </c>
      <c r="T815" s="18" t="str">
        <f>IFERROR(VLOOKUP($B815,Invoices!$AN$2:$AO$412,2,FALSE),"")</f>
        <v/>
      </c>
      <c r="U815" s="18" cm="1">
        <f t="array" ref="U815">IFERROR(INDEX(F815:T815, 1, MATCH(TRUE, ISNUMBER(F815:T815), 0)), "0.0")</f>
        <v>0.99</v>
      </c>
    </row>
    <row r="816" spans="1:21" ht="13" x14ac:dyDescent="0.15">
      <c r="A816" s="14" t="s">
        <v>6848</v>
      </c>
      <c r="B816" s="6" t="s">
        <v>1974</v>
      </c>
      <c r="C816" s="6" t="s">
        <v>557</v>
      </c>
      <c r="D816" s="6" t="s">
        <v>558</v>
      </c>
      <c r="E816" s="6" t="s">
        <v>559</v>
      </c>
      <c r="F816" s="18" t="str">
        <f>IFERROR(VLOOKUP(B816,Invoices!$L$2:$M$413,2,FALSE),"")</f>
        <v/>
      </c>
      <c r="G816" s="18">
        <f>IFERROR(VLOOKUP(B816,Invoices!$N$2:$O$412,2,FALSE),"")</f>
        <v>0.99</v>
      </c>
      <c r="H816" s="18">
        <f>IFERROR(VLOOKUP($B816,Invoices!$P$2:$Q$412,2,FALSE),"")</f>
        <v>0.99</v>
      </c>
      <c r="I816" s="18" t="str">
        <f>IFERROR(VLOOKUP($B816,Invoices!$R$2:$S$412,2,FALSE),"")</f>
        <v/>
      </c>
      <c r="J816" s="18" t="str">
        <f>IFERROR(VLOOKUP($B816,Invoices!$T$2:$U$412,2,FALSE),"")</f>
        <v/>
      </c>
      <c r="K816" s="18" t="str">
        <f>IFERROR(VLOOKUP($B816,Invoices!$V$2:$W$412,2,FALSE),"")</f>
        <v/>
      </c>
      <c r="L816" s="18" t="str">
        <f>IFERROR(VLOOKUP($B816,Invoices!$X$2:$Y$412,2,FALSE),"")</f>
        <v/>
      </c>
      <c r="M816" s="18" t="str">
        <f>IFERROR(VLOOKUP($B816,Invoices!$Z$2:$AA$412,2,FALSE),"")</f>
        <v/>
      </c>
      <c r="N816" s="18" t="str">
        <f>IFERROR(VLOOKUP($B816,Invoices!$AB$2:$AC$412,2,FALSE),"")</f>
        <v/>
      </c>
      <c r="O816" s="18" t="str">
        <f>IFERROR(VLOOKUP($B816,Invoices!$AD$2:$AE$412,2,FALSE),"")</f>
        <v/>
      </c>
      <c r="P816" s="18" t="str">
        <f>IFERROR(VLOOKUP($B816,Invoices!$AF$2:$AG$412,2,FALSE),"")</f>
        <v/>
      </c>
      <c r="Q816" s="18" t="str">
        <f>IFERROR(VLOOKUP($B816,Invoices!$AH$2:$AI$412,2,FALSE),"")</f>
        <v/>
      </c>
      <c r="R816" s="18" t="str">
        <f>IFERROR(VLOOKUP($B816,Invoices!$AJ$2:$AK$412,2,FALSE),"")</f>
        <v/>
      </c>
      <c r="S816" s="18" t="str">
        <f>IFERROR(VLOOKUP($B816,Invoices!$AL$2:$AM$412,2,FALSE),"")</f>
        <v/>
      </c>
      <c r="T816" s="18" t="str">
        <f>IFERROR(VLOOKUP($B816,Invoices!$AN$2:$AO$412,2,FALSE),"")</f>
        <v/>
      </c>
      <c r="U816" s="18" cm="1">
        <f t="array" ref="U816">IFERROR(INDEX(F816:T816, 1, MATCH(TRUE, ISNUMBER(F816:T816), 0)), "0.0")</f>
        <v>0.99</v>
      </c>
    </row>
    <row r="817" spans="1:21" ht="13" x14ac:dyDescent="0.15">
      <c r="A817" s="14" t="s">
        <v>6849</v>
      </c>
      <c r="B817" s="6" t="s">
        <v>1975</v>
      </c>
      <c r="C817" s="6" t="s">
        <v>573</v>
      </c>
      <c r="D817" s="6" t="s">
        <v>1674</v>
      </c>
      <c r="E817" s="6" t="s">
        <v>574</v>
      </c>
      <c r="F817" s="18" t="str">
        <f>IFERROR(VLOOKUP(B817,Invoices!$L$2:$M$413,2,FALSE),"")</f>
        <v/>
      </c>
      <c r="G817" s="18">
        <f>IFERROR(VLOOKUP(B817,Invoices!$N$2:$O$412,2,FALSE),"")</f>
        <v>0.99</v>
      </c>
      <c r="H817" s="18" t="str">
        <f>IFERROR(VLOOKUP($B817,Invoices!$P$2:$Q$412,2,FALSE),"")</f>
        <v/>
      </c>
      <c r="I817" s="18" t="str">
        <f>IFERROR(VLOOKUP($B817,Invoices!$R$2:$S$412,2,FALSE),"")</f>
        <v/>
      </c>
      <c r="J817" s="18">
        <f>IFERROR(VLOOKUP($B817,Invoices!$T$2:$U$412,2,FALSE),"")</f>
        <v>0.99</v>
      </c>
      <c r="K817" s="18" t="str">
        <f>IFERROR(VLOOKUP($B817,Invoices!$V$2:$W$412,2,FALSE),"")</f>
        <v/>
      </c>
      <c r="L817" s="18" t="str">
        <f>IFERROR(VLOOKUP($B817,Invoices!$X$2:$Y$412,2,FALSE),"")</f>
        <v/>
      </c>
      <c r="M817" s="18" t="str">
        <f>IFERROR(VLOOKUP($B817,Invoices!$Z$2:$AA$412,2,FALSE),"")</f>
        <v/>
      </c>
      <c r="N817" s="18" t="str">
        <f>IFERROR(VLOOKUP($B817,Invoices!$AB$2:$AC$412,2,FALSE),"")</f>
        <v/>
      </c>
      <c r="O817" s="18" t="str">
        <f>IFERROR(VLOOKUP($B817,Invoices!$AD$2:$AE$412,2,FALSE),"")</f>
        <v/>
      </c>
      <c r="P817" s="18" t="str">
        <f>IFERROR(VLOOKUP($B817,Invoices!$AF$2:$AG$412,2,FALSE),"")</f>
        <v/>
      </c>
      <c r="Q817" s="18" t="str">
        <f>IFERROR(VLOOKUP($B817,Invoices!$AH$2:$AI$412,2,FALSE),"")</f>
        <v/>
      </c>
      <c r="R817" s="18" t="str">
        <f>IFERROR(VLOOKUP($B817,Invoices!$AJ$2:$AK$412,2,FALSE),"")</f>
        <v/>
      </c>
      <c r="S817" s="18" t="str">
        <f>IFERROR(VLOOKUP($B817,Invoices!$AL$2:$AM$412,2,FALSE),"")</f>
        <v/>
      </c>
      <c r="T817" s="18" t="str">
        <f>IFERROR(VLOOKUP($B817,Invoices!$AN$2:$AO$412,2,FALSE),"")</f>
        <v/>
      </c>
      <c r="U817" s="18" cm="1">
        <f t="array" ref="U817">IFERROR(INDEX(F817:T817, 1, MATCH(TRUE, ISNUMBER(F817:T817), 0)), "0.0")</f>
        <v>0.99</v>
      </c>
    </row>
    <row r="818" spans="1:21" ht="13" x14ac:dyDescent="0.15">
      <c r="A818" s="14" t="s">
        <v>6850</v>
      </c>
      <c r="B818" s="6" t="s">
        <v>1976</v>
      </c>
      <c r="C818" s="6" t="s">
        <v>1512</v>
      </c>
      <c r="D818" s="6" t="s">
        <v>1513</v>
      </c>
      <c r="E818" s="6" t="s">
        <v>1514</v>
      </c>
      <c r="F818" s="18" t="str">
        <f>IFERROR(VLOOKUP(B818,Invoices!$L$2:$M$413,2,FALSE),"")</f>
        <v/>
      </c>
      <c r="G818" s="18" t="str">
        <f>IFERROR(VLOOKUP(B818,Invoices!$N$2:$O$412,2,FALSE),"")</f>
        <v/>
      </c>
      <c r="H818" s="18" t="str">
        <f>IFERROR(VLOOKUP($B818,Invoices!$P$2:$Q$412,2,FALSE),"")</f>
        <v/>
      </c>
      <c r="I818" s="18" t="str">
        <f>IFERROR(VLOOKUP($B818,Invoices!$R$2:$S$412,2,FALSE),"")</f>
        <v/>
      </c>
      <c r="J818" s="18" t="str">
        <f>IFERROR(VLOOKUP($B818,Invoices!$T$2:$U$412,2,FALSE),"")</f>
        <v/>
      </c>
      <c r="K818" s="18" t="str">
        <f>IFERROR(VLOOKUP($B818,Invoices!$V$2:$W$412,2,FALSE),"")</f>
        <v/>
      </c>
      <c r="L818" s="18" t="str">
        <f>IFERROR(VLOOKUP($B818,Invoices!$X$2:$Y$412,2,FALSE),"")</f>
        <v/>
      </c>
      <c r="M818" s="18" t="str">
        <f>IFERROR(VLOOKUP($B818,Invoices!$Z$2:$AA$412,2,FALSE),"")</f>
        <v/>
      </c>
      <c r="N818" s="18">
        <f>IFERROR(VLOOKUP($B818,Invoices!$AB$2:$AC$412,2,FALSE),"")</f>
        <v>0.99</v>
      </c>
      <c r="O818" s="18" t="str">
        <f>IFERROR(VLOOKUP($B818,Invoices!$AD$2:$AE$412,2,FALSE),"")</f>
        <v/>
      </c>
      <c r="P818" s="18" t="str">
        <f>IFERROR(VLOOKUP($B818,Invoices!$AF$2:$AG$412,2,FALSE),"")</f>
        <v/>
      </c>
      <c r="Q818" s="18" t="str">
        <f>IFERROR(VLOOKUP($B818,Invoices!$AH$2:$AI$412,2,FALSE),"")</f>
        <v/>
      </c>
      <c r="R818" s="18" t="str">
        <f>IFERROR(VLOOKUP($B818,Invoices!$AJ$2:$AK$412,2,FALSE),"")</f>
        <v/>
      </c>
      <c r="S818" s="18" t="str">
        <f>IFERROR(VLOOKUP($B818,Invoices!$AL$2:$AM$412,2,FALSE),"")</f>
        <v/>
      </c>
      <c r="T818" s="18" t="str">
        <f>IFERROR(VLOOKUP($B818,Invoices!$AN$2:$AO$412,2,FALSE),"")</f>
        <v/>
      </c>
      <c r="U818" s="18" cm="1">
        <f t="array" ref="U818">IFERROR(INDEX(F818:T818, 1, MATCH(TRUE, ISNUMBER(F818:T818), 0)), "0.0")</f>
        <v>0.99</v>
      </c>
    </row>
    <row r="819" spans="1:21" ht="13" x14ac:dyDescent="0.15">
      <c r="A819" s="14" t="s">
        <v>6851</v>
      </c>
      <c r="B819" s="6" t="s">
        <v>1977</v>
      </c>
      <c r="C819" s="6" t="s">
        <v>1512</v>
      </c>
      <c r="D819" s="6" t="s">
        <v>1513</v>
      </c>
      <c r="E819" s="6" t="s">
        <v>1514</v>
      </c>
      <c r="F819" s="18" t="str">
        <f>IFERROR(VLOOKUP(B819,Invoices!$L$2:$M$413,2,FALSE),"")</f>
        <v/>
      </c>
      <c r="G819" s="18" t="str">
        <f>IFERROR(VLOOKUP(B819,Invoices!$N$2:$O$412,2,FALSE),"")</f>
        <v/>
      </c>
      <c r="H819" s="18" t="str">
        <f>IFERROR(VLOOKUP($B819,Invoices!$P$2:$Q$412,2,FALSE),"")</f>
        <v/>
      </c>
      <c r="I819" s="18" t="str">
        <f>IFERROR(VLOOKUP($B819,Invoices!$R$2:$S$412,2,FALSE),"")</f>
        <v/>
      </c>
      <c r="J819" s="18" t="str">
        <f>IFERROR(VLOOKUP($B819,Invoices!$T$2:$U$412,2,FALSE),"")</f>
        <v/>
      </c>
      <c r="K819" s="18" t="str">
        <f>IFERROR(VLOOKUP($B819,Invoices!$V$2:$W$412,2,FALSE),"")</f>
        <v/>
      </c>
      <c r="L819" s="18" t="str">
        <f>IFERROR(VLOOKUP($B819,Invoices!$X$2:$Y$412,2,FALSE),"")</f>
        <v/>
      </c>
      <c r="M819" s="18" t="str">
        <f>IFERROR(VLOOKUP($B819,Invoices!$Z$2:$AA$412,2,FALSE),"")</f>
        <v/>
      </c>
      <c r="N819" s="18" t="str">
        <f>IFERROR(VLOOKUP($B819,Invoices!$AB$2:$AC$412,2,FALSE),"")</f>
        <v/>
      </c>
      <c r="O819" s="18" t="str">
        <f>IFERROR(VLOOKUP($B819,Invoices!$AD$2:$AE$412,2,FALSE),"")</f>
        <v/>
      </c>
      <c r="P819" s="18" t="str">
        <f>IFERROR(VLOOKUP($B819,Invoices!$AF$2:$AG$412,2,FALSE),"")</f>
        <v/>
      </c>
      <c r="Q819" s="18" t="str">
        <f>IFERROR(VLOOKUP($B819,Invoices!$AH$2:$AI$412,2,FALSE),"")</f>
        <v/>
      </c>
      <c r="R819" s="18" t="str">
        <f>IFERROR(VLOOKUP($B819,Invoices!$AJ$2:$AK$412,2,FALSE),"")</f>
        <v/>
      </c>
      <c r="S819" s="18" t="str">
        <f>IFERROR(VLOOKUP($B819,Invoices!$AL$2:$AM$412,2,FALSE),"")</f>
        <v/>
      </c>
      <c r="T819" s="18" t="str">
        <f>IFERROR(VLOOKUP($B819,Invoices!$AN$2:$AO$412,2,FALSE),"")</f>
        <v/>
      </c>
      <c r="U819" s="18" t="str" cm="1">
        <f t="array" ref="U819">IFERROR(INDEX(F819:T819, 1, MATCH(TRUE, ISNUMBER(F819:T819), 0)), "0.0")</f>
        <v>0.0</v>
      </c>
    </row>
    <row r="820" spans="1:21" ht="13" x14ac:dyDescent="0.15">
      <c r="A820" s="14" t="s">
        <v>6852</v>
      </c>
      <c r="B820" s="6" t="s">
        <v>1978</v>
      </c>
      <c r="C820" s="6" t="s">
        <v>1274</v>
      </c>
      <c r="D820" s="6" t="s">
        <v>991</v>
      </c>
      <c r="E820" s="6" t="s">
        <v>714</v>
      </c>
      <c r="F820" s="18" t="str">
        <f>IFERROR(VLOOKUP(B820,Invoices!$L$2:$M$413,2,FALSE),"")</f>
        <v/>
      </c>
      <c r="G820" s="18" t="str">
        <f>IFERROR(VLOOKUP(B820,Invoices!$N$2:$O$412,2,FALSE),"")</f>
        <v/>
      </c>
      <c r="H820" s="18" t="str">
        <f>IFERROR(VLOOKUP($B820,Invoices!$P$2:$Q$412,2,FALSE),"")</f>
        <v/>
      </c>
      <c r="I820" s="18" t="str">
        <f>IFERROR(VLOOKUP($B820,Invoices!$R$2:$S$412,2,FALSE),"")</f>
        <v/>
      </c>
      <c r="J820" s="18" t="str">
        <f>IFERROR(VLOOKUP($B820,Invoices!$T$2:$U$412,2,FALSE),"")</f>
        <v/>
      </c>
      <c r="K820" s="18" t="str">
        <f>IFERROR(VLOOKUP($B820,Invoices!$V$2:$W$412,2,FALSE),"")</f>
        <v/>
      </c>
      <c r="L820" s="18" t="str">
        <f>IFERROR(VLOOKUP($B820,Invoices!$X$2:$Y$412,2,FALSE),"")</f>
        <v/>
      </c>
      <c r="M820" s="18" t="str">
        <f>IFERROR(VLOOKUP($B820,Invoices!$Z$2:$AA$412,2,FALSE),"")</f>
        <v/>
      </c>
      <c r="N820" s="18" t="str">
        <f>IFERROR(VLOOKUP($B820,Invoices!$AB$2:$AC$412,2,FALSE),"")</f>
        <v/>
      </c>
      <c r="O820" s="18" t="str">
        <f>IFERROR(VLOOKUP($B820,Invoices!$AD$2:$AE$412,2,FALSE),"")</f>
        <v/>
      </c>
      <c r="P820" s="18" t="str">
        <f>IFERROR(VLOOKUP($B820,Invoices!$AF$2:$AG$412,2,FALSE),"")</f>
        <v/>
      </c>
      <c r="Q820" s="18" t="str">
        <f>IFERROR(VLOOKUP($B820,Invoices!$AH$2:$AI$412,2,FALSE),"")</f>
        <v/>
      </c>
      <c r="R820" s="18" t="str">
        <f>IFERROR(VLOOKUP($B820,Invoices!$AJ$2:$AK$412,2,FALSE),"")</f>
        <v/>
      </c>
      <c r="S820" s="18" t="str">
        <f>IFERROR(VLOOKUP($B820,Invoices!$AL$2:$AM$412,2,FALSE),"")</f>
        <v/>
      </c>
      <c r="T820" s="18" t="str">
        <f>IFERROR(VLOOKUP($B820,Invoices!$AN$2:$AO$412,2,FALSE),"")</f>
        <v/>
      </c>
      <c r="U820" s="18" t="str" cm="1">
        <f t="array" ref="U820">IFERROR(INDEX(F820:T820, 1, MATCH(TRUE, ISNUMBER(F820:T820), 0)), "0.0")</f>
        <v>0.0</v>
      </c>
    </row>
    <row r="821" spans="1:21" ht="13" x14ac:dyDescent="0.15">
      <c r="A821" s="14" t="s">
        <v>6853</v>
      </c>
      <c r="B821" s="6" t="s">
        <v>1979</v>
      </c>
      <c r="D821" s="6" t="s">
        <v>1363</v>
      </c>
      <c r="E821" s="6" t="s">
        <v>1364</v>
      </c>
      <c r="F821" s="18" t="str">
        <f>IFERROR(VLOOKUP(B821,Invoices!$L$2:$M$413,2,FALSE),"")</f>
        <v/>
      </c>
      <c r="G821" s="18" t="str">
        <f>IFERROR(VLOOKUP(B821,Invoices!$N$2:$O$412,2,FALSE),"")</f>
        <v/>
      </c>
      <c r="H821" s="18" t="str">
        <f>IFERROR(VLOOKUP($B821,Invoices!$P$2:$Q$412,2,FALSE),"")</f>
        <v/>
      </c>
      <c r="I821" s="18">
        <f>IFERROR(VLOOKUP($B821,Invoices!$R$2:$S$412,2,FALSE),"")</f>
        <v>0.99</v>
      </c>
      <c r="J821" s="18" t="str">
        <f>IFERROR(VLOOKUP($B821,Invoices!$T$2:$U$412,2,FALSE),"")</f>
        <v/>
      </c>
      <c r="K821" s="18" t="str">
        <f>IFERROR(VLOOKUP($B821,Invoices!$V$2:$W$412,2,FALSE),"")</f>
        <v/>
      </c>
      <c r="L821" s="18" t="str">
        <f>IFERROR(VLOOKUP($B821,Invoices!$X$2:$Y$412,2,FALSE),"")</f>
        <v/>
      </c>
      <c r="M821" s="18" t="str">
        <f>IFERROR(VLOOKUP($B821,Invoices!$Z$2:$AA$412,2,FALSE),"")</f>
        <v/>
      </c>
      <c r="N821" s="18" t="str">
        <f>IFERROR(VLOOKUP($B821,Invoices!$AB$2:$AC$412,2,FALSE),"")</f>
        <v/>
      </c>
      <c r="O821" s="18" t="str">
        <f>IFERROR(VLOOKUP($B821,Invoices!$AD$2:$AE$412,2,FALSE),"")</f>
        <v/>
      </c>
      <c r="P821" s="18" t="str">
        <f>IFERROR(VLOOKUP($B821,Invoices!$AF$2:$AG$412,2,FALSE),"")</f>
        <v/>
      </c>
      <c r="Q821" s="18">
        <f>IFERROR(VLOOKUP($B821,Invoices!$AH$2:$AI$412,2,FALSE),"")</f>
        <v>0.99</v>
      </c>
      <c r="R821" s="18" t="str">
        <f>IFERROR(VLOOKUP($B821,Invoices!$AJ$2:$AK$412,2,FALSE),"")</f>
        <v/>
      </c>
      <c r="S821" s="18" t="str">
        <f>IFERROR(VLOOKUP($B821,Invoices!$AL$2:$AM$412,2,FALSE),"")</f>
        <v/>
      </c>
      <c r="T821" s="18" t="str">
        <f>IFERROR(VLOOKUP($B821,Invoices!$AN$2:$AO$412,2,FALSE),"")</f>
        <v/>
      </c>
      <c r="U821" s="18" cm="1">
        <f t="array" ref="U821">IFERROR(INDEX(F821:T821, 1, MATCH(TRUE, ISNUMBER(F821:T821), 0)), "0.0")</f>
        <v>0.99</v>
      </c>
    </row>
    <row r="822" spans="1:21" ht="13" x14ac:dyDescent="0.15">
      <c r="A822" s="14" t="s">
        <v>6854</v>
      </c>
      <c r="B822" s="6" t="s">
        <v>1980</v>
      </c>
      <c r="C822" s="6" t="s">
        <v>1981</v>
      </c>
      <c r="D822" s="6" t="s">
        <v>1982</v>
      </c>
      <c r="E822" s="6" t="s">
        <v>522</v>
      </c>
      <c r="F822" s="18" t="str">
        <f>IFERROR(VLOOKUP(B822,Invoices!$L$2:$M$413,2,FALSE),"")</f>
        <v/>
      </c>
      <c r="G822" s="18" t="str">
        <f>IFERROR(VLOOKUP(B822,Invoices!$N$2:$O$412,2,FALSE),"")</f>
        <v/>
      </c>
      <c r="H822" s="18" t="str">
        <f>IFERROR(VLOOKUP($B822,Invoices!$P$2:$Q$412,2,FALSE),"")</f>
        <v/>
      </c>
      <c r="I822" s="18" t="str">
        <f>IFERROR(VLOOKUP($B822,Invoices!$R$2:$S$412,2,FALSE),"")</f>
        <v/>
      </c>
      <c r="J822" s="18" t="str">
        <f>IFERROR(VLOOKUP($B822,Invoices!$T$2:$U$412,2,FALSE),"")</f>
        <v/>
      </c>
      <c r="K822" s="18" t="str">
        <f>IFERROR(VLOOKUP($B822,Invoices!$V$2:$W$412,2,FALSE),"")</f>
        <v/>
      </c>
      <c r="L822" s="18" t="str">
        <f>IFERROR(VLOOKUP($B822,Invoices!$X$2:$Y$412,2,FALSE),"")</f>
        <v/>
      </c>
      <c r="M822" s="18" t="str">
        <f>IFERROR(VLOOKUP($B822,Invoices!$Z$2:$AA$412,2,FALSE),"")</f>
        <v/>
      </c>
      <c r="N822" s="18" t="str">
        <f>IFERROR(VLOOKUP($B822,Invoices!$AB$2:$AC$412,2,FALSE),"")</f>
        <v/>
      </c>
      <c r="O822" s="18" t="str">
        <f>IFERROR(VLOOKUP($B822,Invoices!$AD$2:$AE$412,2,FALSE),"")</f>
        <v/>
      </c>
      <c r="P822" s="18" t="str">
        <f>IFERROR(VLOOKUP($B822,Invoices!$AF$2:$AG$412,2,FALSE),"")</f>
        <v/>
      </c>
      <c r="Q822" s="18" t="str">
        <f>IFERROR(VLOOKUP($B822,Invoices!$AH$2:$AI$412,2,FALSE),"")</f>
        <v/>
      </c>
      <c r="R822" s="18" t="str">
        <f>IFERROR(VLOOKUP($B822,Invoices!$AJ$2:$AK$412,2,FALSE),"")</f>
        <v/>
      </c>
      <c r="S822" s="18" t="str">
        <f>IFERROR(VLOOKUP($B822,Invoices!$AL$2:$AM$412,2,FALSE),"")</f>
        <v/>
      </c>
      <c r="T822" s="18" t="str">
        <f>IFERROR(VLOOKUP($B822,Invoices!$AN$2:$AO$412,2,FALSE),"")</f>
        <v/>
      </c>
      <c r="U822" s="18" t="str" cm="1">
        <f t="array" ref="U822">IFERROR(INDEX(F822:T822, 1, MATCH(TRUE, ISNUMBER(F822:T822), 0)), "0.0")</f>
        <v>0.0</v>
      </c>
    </row>
    <row r="823" spans="1:21" ht="13" x14ac:dyDescent="0.15">
      <c r="A823" s="14" t="s">
        <v>6855</v>
      </c>
      <c r="B823" s="6" t="s">
        <v>1983</v>
      </c>
      <c r="C823" s="6" t="s">
        <v>1783</v>
      </c>
      <c r="D823" s="6" t="s">
        <v>1782</v>
      </c>
      <c r="E823" s="6" t="s">
        <v>1783</v>
      </c>
      <c r="F823" s="18" t="str">
        <f>IFERROR(VLOOKUP(B823,Invoices!$L$2:$M$413,2,FALSE),"")</f>
        <v/>
      </c>
      <c r="G823" s="18" t="str">
        <f>IFERROR(VLOOKUP(B823,Invoices!$N$2:$O$412,2,FALSE),"")</f>
        <v/>
      </c>
      <c r="H823" s="18" t="str">
        <f>IFERROR(VLOOKUP($B823,Invoices!$P$2:$Q$412,2,FALSE),"")</f>
        <v/>
      </c>
      <c r="I823" s="18">
        <f>IFERROR(VLOOKUP($B823,Invoices!$R$2:$S$412,2,FALSE),"")</f>
        <v>0.99</v>
      </c>
      <c r="J823" s="18" t="str">
        <f>IFERROR(VLOOKUP($B823,Invoices!$T$2:$U$412,2,FALSE),"")</f>
        <v/>
      </c>
      <c r="K823" s="18" t="str">
        <f>IFERROR(VLOOKUP($B823,Invoices!$V$2:$W$412,2,FALSE),"")</f>
        <v/>
      </c>
      <c r="L823" s="18" t="str">
        <f>IFERROR(VLOOKUP($B823,Invoices!$X$2:$Y$412,2,FALSE),"")</f>
        <v/>
      </c>
      <c r="M823" s="18" t="str">
        <f>IFERROR(VLOOKUP($B823,Invoices!$Z$2:$AA$412,2,FALSE),"")</f>
        <v/>
      </c>
      <c r="N823" s="18" t="str">
        <f>IFERROR(VLOOKUP($B823,Invoices!$AB$2:$AC$412,2,FALSE),"")</f>
        <v/>
      </c>
      <c r="O823" s="18" t="str">
        <f>IFERROR(VLOOKUP($B823,Invoices!$AD$2:$AE$412,2,FALSE),"")</f>
        <v/>
      </c>
      <c r="P823" s="18" t="str">
        <f>IFERROR(VLOOKUP($B823,Invoices!$AF$2:$AG$412,2,FALSE),"")</f>
        <v/>
      </c>
      <c r="Q823" s="18" t="str">
        <f>IFERROR(VLOOKUP($B823,Invoices!$AH$2:$AI$412,2,FALSE),"")</f>
        <v/>
      </c>
      <c r="R823" s="18" t="str">
        <f>IFERROR(VLOOKUP($B823,Invoices!$AJ$2:$AK$412,2,FALSE),"")</f>
        <v/>
      </c>
      <c r="S823" s="18" t="str">
        <f>IFERROR(VLOOKUP($B823,Invoices!$AL$2:$AM$412,2,FALSE),"")</f>
        <v/>
      </c>
      <c r="T823" s="18" t="str">
        <f>IFERROR(VLOOKUP($B823,Invoices!$AN$2:$AO$412,2,FALSE),"")</f>
        <v/>
      </c>
      <c r="U823" s="18" cm="1">
        <f t="array" ref="U823">IFERROR(INDEX(F823:T823, 1, MATCH(TRUE, ISNUMBER(F823:T823), 0)), "0.0")</f>
        <v>0.99</v>
      </c>
    </row>
    <row r="824" spans="1:21" ht="13" x14ac:dyDescent="0.15">
      <c r="A824" s="14" t="s">
        <v>6856</v>
      </c>
      <c r="B824" s="6" t="s">
        <v>1984</v>
      </c>
      <c r="D824" s="6" t="s">
        <v>1025</v>
      </c>
      <c r="E824" s="6" t="s">
        <v>863</v>
      </c>
      <c r="F824" s="18" t="str">
        <f>IFERROR(VLOOKUP(B824,Invoices!$L$2:$M$413,2,FALSE),"")</f>
        <v/>
      </c>
      <c r="G824" s="18" t="str">
        <f>IFERROR(VLOOKUP(B824,Invoices!$N$2:$O$412,2,FALSE),"")</f>
        <v/>
      </c>
      <c r="H824" s="18" t="str">
        <f>IFERROR(VLOOKUP($B824,Invoices!$P$2:$Q$412,2,FALSE),"")</f>
        <v/>
      </c>
      <c r="I824" s="18" t="str">
        <f>IFERROR(VLOOKUP($B824,Invoices!$R$2:$S$412,2,FALSE),"")</f>
        <v/>
      </c>
      <c r="J824" s="18" t="str">
        <f>IFERROR(VLOOKUP($B824,Invoices!$T$2:$U$412,2,FALSE),"")</f>
        <v/>
      </c>
      <c r="K824" s="18" t="str">
        <f>IFERROR(VLOOKUP($B824,Invoices!$V$2:$W$412,2,FALSE),"")</f>
        <v/>
      </c>
      <c r="L824" s="18" t="str">
        <f>IFERROR(VLOOKUP($B824,Invoices!$X$2:$Y$412,2,FALSE),"")</f>
        <v/>
      </c>
      <c r="M824" s="18" t="str">
        <f>IFERROR(VLOOKUP($B824,Invoices!$Z$2:$AA$412,2,FALSE),"")</f>
        <v/>
      </c>
      <c r="N824" s="18" t="str">
        <f>IFERROR(VLOOKUP($B824,Invoices!$AB$2:$AC$412,2,FALSE),"")</f>
        <v/>
      </c>
      <c r="O824" s="18" t="str">
        <f>IFERROR(VLOOKUP($B824,Invoices!$AD$2:$AE$412,2,FALSE),"")</f>
        <v/>
      </c>
      <c r="P824" s="18" t="str">
        <f>IFERROR(VLOOKUP($B824,Invoices!$AF$2:$AG$412,2,FALSE),"")</f>
        <v/>
      </c>
      <c r="Q824" s="18" t="str">
        <f>IFERROR(VLOOKUP($B824,Invoices!$AH$2:$AI$412,2,FALSE),"")</f>
        <v/>
      </c>
      <c r="R824" s="18" t="str">
        <f>IFERROR(VLOOKUP($B824,Invoices!$AJ$2:$AK$412,2,FALSE),"")</f>
        <v/>
      </c>
      <c r="S824" s="18" t="str">
        <f>IFERROR(VLOOKUP($B824,Invoices!$AL$2:$AM$412,2,FALSE),"")</f>
        <v/>
      </c>
      <c r="T824" s="18" t="str">
        <f>IFERROR(VLOOKUP($B824,Invoices!$AN$2:$AO$412,2,FALSE),"")</f>
        <v/>
      </c>
      <c r="U824" s="18" t="str" cm="1">
        <f t="array" ref="U824">IFERROR(INDEX(F824:T824, 1, MATCH(TRUE, ISNUMBER(F824:T824), 0)), "0.0")</f>
        <v>0.0</v>
      </c>
    </row>
    <row r="825" spans="1:21" ht="13" x14ac:dyDescent="0.15">
      <c r="A825" s="14" t="s">
        <v>6857</v>
      </c>
      <c r="B825" s="6" t="s">
        <v>1985</v>
      </c>
      <c r="C825" s="6" t="s">
        <v>1473</v>
      </c>
      <c r="D825" s="6" t="s">
        <v>1472</v>
      </c>
      <c r="E825" s="6" t="s">
        <v>1021</v>
      </c>
      <c r="F825" s="18" t="str">
        <f>IFERROR(VLOOKUP(B825,Invoices!$L$2:$M$413,2,FALSE),"")</f>
        <v/>
      </c>
      <c r="G825" s="18" t="str">
        <f>IFERROR(VLOOKUP(B825,Invoices!$N$2:$O$412,2,FALSE),"")</f>
        <v/>
      </c>
      <c r="H825" s="18" t="str">
        <f>IFERROR(VLOOKUP($B825,Invoices!$P$2:$Q$412,2,FALSE),"")</f>
        <v/>
      </c>
      <c r="I825" s="18" t="str">
        <f>IFERROR(VLOOKUP($B825,Invoices!$R$2:$S$412,2,FALSE),"")</f>
        <v/>
      </c>
      <c r="J825" s="18" t="str">
        <f>IFERROR(VLOOKUP($B825,Invoices!$T$2:$U$412,2,FALSE),"")</f>
        <v/>
      </c>
      <c r="K825" s="18" t="str">
        <f>IFERROR(VLOOKUP($B825,Invoices!$V$2:$W$412,2,FALSE),"")</f>
        <v/>
      </c>
      <c r="L825" s="18" t="str">
        <f>IFERROR(VLOOKUP($B825,Invoices!$X$2:$Y$412,2,FALSE),"")</f>
        <v/>
      </c>
      <c r="M825" s="18" t="str">
        <f>IFERROR(VLOOKUP($B825,Invoices!$Z$2:$AA$412,2,FALSE),"")</f>
        <v/>
      </c>
      <c r="N825" s="18" t="str">
        <f>IFERROR(VLOOKUP($B825,Invoices!$AB$2:$AC$412,2,FALSE),"")</f>
        <v/>
      </c>
      <c r="O825" s="18" t="str">
        <f>IFERROR(VLOOKUP($B825,Invoices!$AD$2:$AE$412,2,FALSE),"")</f>
        <v/>
      </c>
      <c r="P825" s="18" t="str">
        <f>IFERROR(VLOOKUP($B825,Invoices!$AF$2:$AG$412,2,FALSE),"")</f>
        <v/>
      </c>
      <c r="Q825" s="18" t="str">
        <f>IFERROR(VLOOKUP($B825,Invoices!$AH$2:$AI$412,2,FALSE),"")</f>
        <v/>
      </c>
      <c r="R825" s="18" t="str">
        <f>IFERROR(VLOOKUP($B825,Invoices!$AJ$2:$AK$412,2,FALSE),"")</f>
        <v/>
      </c>
      <c r="S825" s="18" t="str">
        <f>IFERROR(VLOOKUP($B825,Invoices!$AL$2:$AM$412,2,FALSE),"")</f>
        <v/>
      </c>
      <c r="T825" s="18" t="str">
        <f>IFERROR(VLOOKUP($B825,Invoices!$AN$2:$AO$412,2,FALSE),"")</f>
        <v/>
      </c>
      <c r="U825" s="18" t="str" cm="1">
        <f t="array" ref="U825">IFERROR(INDEX(F825:T825, 1, MATCH(TRUE, ISNUMBER(F825:T825), 0)), "0.0")</f>
        <v>0.0</v>
      </c>
    </row>
    <row r="826" spans="1:21" ht="13" x14ac:dyDescent="0.15">
      <c r="A826" s="14" t="s">
        <v>6858</v>
      </c>
      <c r="B826" s="6" t="s">
        <v>1986</v>
      </c>
      <c r="D826" s="6" t="s">
        <v>1133</v>
      </c>
      <c r="E826" s="6" t="s">
        <v>600</v>
      </c>
      <c r="F826" s="18">
        <f>IFERROR(VLOOKUP(B826,Invoices!$L$2:$M$413,2,FALSE),"")</f>
        <v>0.99</v>
      </c>
      <c r="G826" s="18" t="str">
        <f>IFERROR(VLOOKUP(B826,Invoices!$N$2:$O$412,2,FALSE),"")</f>
        <v/>
      </c>
      <c r="H826" s="18" t="str">
        <f>IFERROR(VLOOKUP($B826,Invoices!$P$2:$Q$412,2,FALSE),"")</f>
        <v/>
      </c>
      <c r="I826" s="18" t="str">
        <f>IFERROR(VLOOKUP($B826,Invoices!$R$2:$S$412,2,FALSE),"")</f>
        <v/>
      </c>
      <c r="J826" s="18" t="str">
        <f>IFERROR(VLOOKUP($B826,Invoices!$T$2:$U$412,2,FALSE),"")</f>
        <v/>
      </c>
      <c r="K826" s="18" t="str">
        <f>IFERROR(VLOOKUP($B826,Invoices!$V$2:$W$412,2,FALSE),"")</f>
        <v/>
      </c>
      <c r="L826" s="18" t="str">
        <f>IFERROR(VLOOKUP($B826,Invoices!$X$2:$Y$412,2,FALSE),"")</f>
        <v/>
      </c>
      <c r="M826" s="18" t="str">
        <f>IFERROR(VLOOKUP($B826,Invoices!$Z$2:$AA$412,2,FALSE),"")</f>
        <v/>
      </c>
      <c r="N826" s="18" t="str">
        <f>IFERROR(VLOOKUP($B826,Invoices!$AB$2:$AC$412,2,FALSE),"")</f>
        <v/>
      </c>
      <c r="O826" s="18" t="str">
        <f>IFERROR(VLOOKUP($B826,Invoices!$AD$2:$AE$412,2,FALSE),"")</f>
        <v/>
      </c>
      <c r="P826" s="18" t="str">
        <f>IFERROR(VLOOKUP($B826,Invoices!$AF$2:$AG$412,2,FALSE),"")</f>
        <v/>
      </c>
      <c r="Q826" s="18" t="str">
        <f>IFERROR(VLOOKUP($B826,Invoices!$AH$2:$AI$412,2,FALSE),"")</f>
        <v/>
      </c>
      <c r="R826" s="18" t="str">
        <f>IFERROR(VLOOKUP($B826,Invoices!$AJ$2:$AK$412,2,FALSE),"")</f>
        <v/>
      </c>
      <c r="S826" s="18" t="str">
        <f>IFERROR(VLOOKUP($B826,Invoices!$AL$2:$AM$412,2,FALSE),"")</f>
        <v/>
      </c>
      <c r="T826" s="18" t="str">
        <f>IFERROR(VLOOKUP($B826,Invoices!$AN$2:$AO$412,2,FALSE),"")</f>
        <v/>
      </c>
      <c r="U826" s="18" cm="1">
        <f t="array" ref="U826">IFERROR(INDEX(F826:T826, 1, MATCH(TRUE, ISNUMBER(F826:T826), 0)), "0.0")</f>
        <v>0.99</v>
      </c>
    </row>
    <row r="827" spans="1:21" ht="13" x14ac:dyDescent="0.15">
      <c r="A827" s="14" t="s">
        <v>6859</v>
      </c>
      <c r="B827" s="6" t="s">
        <v>1987</v>
      </c>
      <c r="C827" s="6" t="s">
        <v>1988</v>
      </c>
      <c r="D827" s="6" t="s">
        <v>687</v>
      </c>
      <c r="E827" s="6" t="s">
        <v>685</v>
      </c>
      <c r="F827" s="18" t="str">
        <f>IFERROR(VLOOKUP(B827,Invoices!$L$2:$M$413,2,FALSE),"")</f>
        <v/>
      </c>
      <c r="G827" s="18" t="str">
        <f>IFERROR(VLOOKUP(B827,Invoices!$N$2:$O$412,2,FALSE),"")</f>
        <v/>
      </c>
      <c r="H827" s="18" t="str">
        <f>IFERROR(VLOOKUP($B827,Invoices!$P$2:$Q$412,2,FALSE),"")</f>
        <v/>
      </c>
      <c r="I827" s="18" t="str">
        <f>IFERROR(VLOOKUP($B827,Invoices!$R$2:$S$412,2,FALSE),"")</f>
        <v/>
      </c>
      <c r="J827" s="18" t="str">
        <f>IFERROR(VLOOKUP($B827,Invoices!$T$2:$U$412,2,FALSE),"")</f>
        <v/>
      </c>
      <c r="K827" s="18">
        <f>IFERROR(VLOOKUP($B827,Invoices!$V$2:$W$412,2,FALSE),"")</f>
        <v>0.99</v>
      </c>
      <c r="L827" s="18" t="str">
        <f>IFERROR(VLOOKUP($B827,Invoices!$X$2:$Y$412,2,FALSE),"")</f>
        <v/>
      </c>
      <c r="M827" s="18" t="str">
        <f>IFERROR(VLOOKUP($B827,Invoices!$Z$2:$AA$412,2,FALSE),"")</f>
        <v/>
      </c>
      <c r="N827" s="18" t="str">
        <f>IFERROR(VLOOKUP($B827,Invoices!$AB$2:$AC$412,2,FALSE),"")</f>
        <v/>
      </c>
      <c r="O827" s="18" t="str">
        <f>IFERROR(VLOOKUP($B827,Invoices!$AD$2:$AE$412,2,FALSE),"")</f>
        <v/>
      </c>
      <c r="P827" s="18" t="str">
        <f>IFERROR(VLOOKUP($B827,Invoices!$AF$2:$AG$412,2,FALSE),"")</f>
        <v/>
      </c>
      <c r="Q827" s="18" t="str">
        <f>IFERROR(VLOOKUP($B827,Invoices!$AH$2:$AI$412,2,FALSE),"")</f>
        <v/>
      </c>
      <c r="R827" s="18" t="str">
        <f>IFERROR(VLOOKUP($B827,Invoices!$AJ$2:$AK$412,2,FALSE),"")</f>
        <v/>
      </c>
      <c r="S827" s="18" t="str">
        <f>IFERROR(VLOOKUP($B827,Invoices!$AL$2:$AM$412,2,FALSE),"")</f>
        <v/>
      </c>
      <c r="T827" s="18" t="str">
        <f>IFERROR(VLOOKUP($B827,Invoices!$AN$2:$AO$412,2,FALSE),"")</f>
        <v/>
      </c>
      <c r="U827" s="18" cm="1">
        <f t="array" ref="U827">IFERROR(INDEX(F827:T827, 1, MATCH(TRUE, ISNUMBER(F827:T827), 0)), "0.0")</f>
        <v>0.99</v>
      </c>
    </row>
    <row r="828" spans="1:21" ht="13" x14ac:dyDescent="0.15">
      <c r="A828" s="14" t="s">
        <v>6860</v>
      </c>
      <c r="B828" s="6" t="s">
        <v>1989</v>
      </c>
      <c r="D828" s="6" t="s">
        <v>1205</v>
      </c>
      <c r="E828" s="6" t="s">
        <v>1206</v>
      </c>
      <c r="F828" s="18" t="str">
        <f>IFERROR(VLOOKUP(B828,Invoices!$L$2:$M$413,2,FALSE),"")</f>
        <v/>
      </c>
      <c r="G828" s="18">
        <f>IFERROR(VLOOKUP(B828,Invoices!$N$2:$O$412,2,FALSE),"")</f>
        <v>0.99</v>
      </c>
      <c r="H828" s="18" t="str">
        <f>IFERROR(VLOOKUP($B828,Invoices!$P$2:$Q$412,2,FALSE),"")</f>
        <v/>
      </c>
      <c r="I828" s="18" t="str">
        <f>IFERROR(VLOOKUP($B828,Invoices!$R$2:$S$412,2,FALSE),"")</f>
        <v/>
      </c>
      <c r="J828" s="18" t="str">
        <f>IFERROR(VLOOKUP($B828,Invoices!$T$2:$U$412,2,FALSE),"")</f>
        <v/>
      </c>
      <c r="K828" s="18" t="str">
        <f>IFERROR(VLOOKUP($B828,Invoices!$V$2:$W$412,2,FALSE),"")</f>
        <v/>
      </c>
      <c r="L828" s="18" t="str">
        <f>IFERROR(VLOOKUP($B828,Invoices!$X$2:$Y$412,2,FALSE),"")</f>
        <v/>
      </c>
      <c r="M828" s="18" t="str">
        <f>IFERROR(VLOOKUP($B828,Invoices!$Z$2:$AA$412,2,FALSE),"")</f>
        <v/>
      </c>
      <c r="N828" s="18">
        <f>IFERROR(VLOOKUP($B828,Invoices!$AB$2:$AC$412,2,FALSE),"")</f>
        <v>0.99</v>
      </c>
      <c r="O828" s="18" t="str">
        <f>IFERROR(VLOOKUP($B828,Invoices!$AD$2:$AE$412,2,FALSE),"")</f>
        <v/>
      </c>
      <c r="P828" s="18" t="str">
        <f>IFERROR(VLOOKUP($B828,Invoices!$AF$2:$AG$412,2,FALSE),"")</f>
        <v/>
      </c>
      <c r="Q828" s="18" t="str">
        <f>IFERROR(VLOOKUP($B828,Invoices!$AH$2:$AI$412,2,FALSE),"")</f>
        <v/>
      </c>
      <c r="R828" s="18" t="str">
        <f>IFERROR(VLOOKUP($B828,Invoices!$AJ$2:$AK$412,2,FALSE),"")</f>
        <v/>
      </c>
      <c r="S828" s="18" t="str">
        <f>IFERROR(VLOOKUP($B828,Invoices!$AL$2:$AM$412,2,FALSE),"")</f>
        <v/>
      </c>
      <c r="T828" s="18" t="str">
        <f>IFERROR(VLOOKUP($B828,Invoices!$AN$2:$AO$412,2,FALSE),"")</f>
        <v/>
      </c>
      <c r="U828" s="18" cm="1">
        <f t="array" ref="U828">IFERROR(INDEX(F828:T828, 1, MATCH(TRUE, ISNUMBER(F828:T828), 0)), "0.0")</f>
        <v>0.99</v>
      </c>
    </row>
    <row r="829" spans="1:21" ht="13" x14ac:dyDescent="0.15">
      <c r="A829" s="14" t="s">
        <v>6861</v>
      </c>
      <c r="B829" s="6" t="s">
        <v>1990</v>
      </c>
      <c r="C829" s="6" t="s">
        <v>1303</v>
      </c>
      <c r="D829" s="6" t="s">
        <v>1304</v>
      </c>
      <c r="E829" s="6" t="s">
        <v>810</v>
      </c>
      <c r="F829" s="18" t="str">
        <f>IFERROR(VLOOKUP(B829,Invoices!$L$2:$M$413,2,FALSE),"")</f>
        <v/>
      </c>
      <c r="G829" s="18" t="str">
        <f>IFERROR(VLOOKUP(B829,Invoices!$N$2:$O$412,2,FALSE),"")</f>
        <v/>
      </c>
      <c r="H829" s="18">
        <f>IFERROR(VLOOKUP($B829,Invoices!$P$2:$Q$412,2,FALSE),"")</f>
        <v>0.99</v>
      </c>
      <c r="I829" s="18" t="str">
        <f>IFERROR(VLOOKUP($B829,Invoices!$R$2:$S$412,2,FALSE),"")</f>
        <v/>
      </c>
      <c r="J829" s="18" t="str">
        <f>IFERROR(VLOOKUP($B829,Invoices!$T$2:$U$412,2,FALSE),"")</f>
        <v/>
      </c>
      <c r="K829" s="18" t="str">
        <f>IFERROR(VLOOKUP($B829,Invoices!$V$2:$W$412,2,FALSE),"")</f>
        <v/>
      </c>
      <c r="L829" s="18" t="str">
        <f>IFERROR(VLOOKUP($B829,Invoices!$X$2:$Y$412,2,FALSE),"")</f>
        <v/>
      </c>
      <c r="M829" s="18" t="str">
        <f>IFERROR(VLOOKUP($B829,Invoices!$Z$2:$AA$412,2,FALSE),"")</f>
        <v/>
      </c>
      <c r="N829" s="18" t="str">
        <f>IFERROR(VLOOKUP($B829,Invoices!$AB$2:$AC$412,2,FALSE),"")</f>
        <v/>
      </c>
      <c r="O829" s="18" t="str">
        <f>IFERROR(VLOOKUP($B829,Invoices!$AD$2:$AE$412,2,FALSE),"")</f>
        <v/>
      </c>
      <c r="P829" s="18" t="str">
        <f>IFERROR(VLOOKUP($B829,Invoices!$AF$2:$AG$412,2,FALSE),"")</f>
        <v/>
      </c>
      <c r="Q829" s="18" t="str">
        <f>IFERROR(VLOOKUP($B829,Invoices!$AH$2:$AI$412,2,FALSE),"")</f>
        <v/>
      </c>
      <c r="R829" s="18" t="str">
        <f>IFERROR(VLOOKUP($B829,Invoices!$AJ$2:$AK$412,2,FALSE),"")</f>
        <v/>
      </c>
      <c r="S829" s="18" t="str">
        <f>IFERROR(VLOOKUP($B829,Invoices!$AL$2:$AM$412,2,FALSE),"")</f>
        <v/>
      </c>
      <c r="T829" s="18" t="str">
        <f>IFERROR(VLOOKUP($B829,Invoices!$AN$2:$AO$412,2,FALSE),"")</f>
        <v/>
      </c>
      <c r="U829" s="18" cm="1">
        <f t="array" ref="U829">IFERROR(INDEX(F829:T829, 1, MATCH(TRUE, ISNUMBER(F829:T829), 0)), "0.0")</f>
        <v>0.99</v>
      </c>
    </row>
    <row r="830" spans="1:21" ht="13" x14ac:dyDescent="0.15">
      <c r="A830" s="14" t="s">
        <v>6862</v>
      </c>
      <c r="B830" s="6" t="s">
        <v>1991</v>
      </c>
      <c r="C830" s="6" t="s">
        <v>1143</v>
      </c>
      <c r="D830" s="6" t="s">
        <v>1144</v>
      </c>
      <c r="E830" s="6" t="s">
        <v>559</v>
      </c>
      <c r="F830" s="18" t="str">
        <f>IFERROR(VLOOKUP(B830,Invoices!$L$2:$M$413,2,FALSE),"")</f>
        <v/>
      </c>
      <c r="G830" s="18" t="str">
        <f>IFERROR(VLOOKUP(B830,Invoices!$N$2:$O$412,2,FALSE),"")</f>
        <v/>
      </c>
      <c r="H830" s="18" t="str">
        <f>IFERROR(VLOOKUP($B830,Invoices!$P$2:$Q$412,2,FALSE),"")</f>
        <v/>
      </c>
      <c r="I830" s="18" t="str">
        <f>IFERROR(VLOOKUP($B830,Invoices!$R$2:$S$412,2,FALSE),"")</f>
        <v/>
      </c>
      <c r="J830" s="18">
        <f>IFERROR(VLOOKUP($B830,Invoices!$T$2:$U$412,2,FALSE),"")</f>
        <v>0.99</v>
      </c>
      <c r="K830" s="18" t="str">
        <f>IFERROR(VLOOKUP($B830,Invoices!$V$2:$W$412,2,FALSE),"")</f>
        <v/>
      </c>
      <c r="L830" s="18" t="str">
        <f>IFERROR(VLOOKUP($B830,Invoices!$X$2:$Y$412,2,FALSE),"")</f>
        <v/>
      </c>
      <c r="M830" s="18" t="str">
        <f>IFERROR(VLOOKUP($B830,Invoices!$Z$2:$AA$412,2,FALSE),"")</f>
        <v/>
      </c>
      <c r="N830" s="18" t="str">
        <f>IFERROR(VLOOKUP($B830,Invoices!$AB$2:$AC$412,2,FALSE),"")</f>
        <v/>
      </c>
      <c r="O830" s="18" t="str">
        <f>IFERROR(VLOOKUP($B830,Invoices!$AD$2:$AE$412,2,FALSE),"")</f>
        <v/>
      </c>
      <c r="P830" s="18" t="str">
        <f>IFERROR(VLOOKUP($B830,Invoices!$AF$2:$AG$412,2,FALSE),"")</f>
        <v/>
      </c>
      <c r="Q830" s="18" t="str">
        <f>IFERROR(VLOOKUP($B830,Invoices!$AH$2:$AI$412,2,FALSE),"")</f>
        <v/>
      </c>
      <c r="R830" s="18" t="str">
        <f>IFERROR(VLOOKUP($B830,Invoices!$AJ$2:$AK$412,2,FALSE),"")</f>
        <v/>
      </c>
      <c r="S830" s="18" t="str">
        <f>IFERROR(VLOOKUP($B830,Invoices!$AL$2:$AM$412,2,FALSE),"")</f>
        <v/>
      </c>
      <c r="T830" s="18" t="str">
        <f>IFERROR(VLOOKUP($B830,Invoices!$AN$2:$AO$412,2,FALSE),"")</f>
        <v/>
      </c>
      <c r="U830" s="18" cm="1">
        <f t="array" ref="U830">IFERROR(INDEX(F830:T830, 1, MATCH(TRUE, ISNUMBER(F830:T830), 0)), "0.0")</f>
        <v>0.99</v>
      </c>
    </row>
    <row r="831" spans="1:21" ht="13" x14ac:dyDescent="0.15">
      <c r="A831" s="14" t="s">
        <v>6863</v>
      </c>
      <c r="B831" s="6" t="s">
        <v>1992</v>
      </c>
      <c r="D831" s="6" t="s">
        <v>1205</v>
      </c>
      <c r="E831" s="6" t="s">
        <v>1206</v>
      </c>
      <c r="F831" s="18" t="str">
        <f>IFERROR(VLOOKUP(B831,Invoices!$L$2:$M$413,2,FALSE),"")</f>
        <v/>
      </c>
      <c r="G831" s="18">
        <f>IFERROR(VLOOKUP(B831,Invoices!$N$2:$O$412,2,FALSE),"")</f>
        <v>0.99</v>
      </c>
      <c r="H831" s="18" t="str">
        <f>IFERROR(VLOOKUP($B831,Invoices!$P$2:$Q$412,2,FALSE),"")</f>
        <v/>
      </c>
      <c r="I831" s="18" t="str">
        <f>IFERROR(VLOOKUP($B831,Invoices!$R$2:$S$412,2,FALSE),"")</f>
        <v/>
      </c>
      <c r="J831" s="18" t="str">
        <f>IFERROR(VLOOKUP($B831,Invoices!$T$2:$U$412,2,FALSE),"")</f>
        <v/>
      </c>
      <c r="K831" s="18" t="str">
        <f>IFERROR(VLOOKUP($B831,Invoices!$V$2:$W$412,2,FALSE),"")</f>
        <v/>
      </c>
      <c r="L831" s="18" t="str">
        <f>IFERROR(VLOOKUP($B831,Invoices!$X$2:$Y$412,2,FALSE),"")</f>
        <v/>
      </c>
      <c r="M831" s="18" t="str">
        <f>IFERROR(VLOOKUP($B831,Invoices!$Z$2:$AA$412,2,FALSE),"")</f>
        <v/>
      </c>
      <c r="N831" s="18" t="str">
        <f>IFERROR(VLOOKUP($B831,Invoices!$AB$2:$AC$412,2,FALSE),"")</f>
        <v/>
      </c>
      <c r="O831" s="18" t="str">
        <f>IFERROR(VLOOKUP($B831,Invoices!$AD$2:$AE$412,2,FALSE),"")</f>
        <v/>
      </c>
      <c r="P831" s="18" t="str">
        <f>IFERROR(VLOOKUP($B831,Invoices!$AF$2:$AG$412,2,FALSE),"")</f>
        <v/>
      </c>
      <c r="Q831" s="18" t="str">
        <f>IFERROR(VLOOKUP($B831,Invoices!$AH$2:$AI$412,2,FALSE),"")</f>
        <v/>
      </c>
      <c r="R831" s="18" t="str">
        <f>IFERROR(VLOOKUP($B831,Invoices!$AJ$2:$AK$412,2,FALSE),"")</f>
        <v/>
      </c>
      <c r="S831" s="18" t="str">
        <f>IFERROR(VLOOKUP($B831,Invoices!$AL$2:$AM$412,2,FALSE),"")</f>
        <v/>
      </c>
      <c r="T831" s="18" t="str">
        <f>IFERROR(VLOOKUP($B831,Invoices!$AN$2:$AO$412,2,FALSE),"")</f>
        <v/>
      </c>
      <c r="U831" s="18" cm="1">
        <f t="array" ref="U831">IFERROR(INDEX(F831:T831, 1, MATCH(TRUE, ISNUMBER(F831:T831), 0)), "0.0")</f>
        <v>0.99</v>
      </c>
    </row>
    <row r="832" spans="1:21" ht="13" x14ac:dyDescent="0.15">
      <c r="A832" s="14" t="s">
        <v>6864</v>
      </c>
      <c r="B832" s="6" t="s">
        <v>1993</v>
      </c>
      <c r="C832" s="6" t="s">
        <v>685</v>
      </c>
      <c r="D832" s="6" t="s">
        <v>687</v>
      </c>
      <c r="E832" s="6" t="s">
        <v>685</v>
      </c>
      <c r="F832" s="18" t="str">
        <f>IFERROR(VLOOKUP(B832,Invoices!$L$2:$M$413,2,FALSE),"")</f>
        <v/>
      </c>
      <c r="G832" s="18" t="str">
        <f>IFERROR(VLOOKUP(B832,Invoices!$N$2:$O$412,2,FALSE),"")</f>
        <v/>
      </c>
      <c r="H832" s="18" t="str">
        <f>IFERROR(VLOOKUP($B832,Invoices!$P$2:$Q$412,2,FALSE),"")</f>
        <v/>
      </c>
      <c r="I832" s="18" t="str">
        <f>IFERROR(VLOOKUP($B832,Invoices!$R$2:$S$412,2,FALSE),"")</f>
        <v/>
      </c>
      <c r="J832" s="18" t="str">
        <f>IFERROR(VLOOKUP($B832,Invoices!$T$2:$U$412,2,FALSE),"")</f>
        <v/>
      </c>
      <c r="K832" s="18" t="str">
        <f>IFERROR(VLOOKUP($B832,Invoices!$V$2:$W$412,2,FALSE),"")</f>
        <v/>
      </c>
      <c r="L832" s="18" t="str">
        <f>IFERROR(VLOOKUP($B832,Invoices!$X$2:$Y$412,2,FALSE),"")</f>
        <v/>
      </c>
      <c r="M832" s="18" t="str">
        <f>IFERROR(VLOOKUP($B832,Invoices!$Z$2:$AA$412,2,FALSE),"")</f>
        <v/>
      </c>
      <c r="N832" s="18" t="str">
        <f>IFERROR(VLOOKUP($B832,Invoices!$AB$2:$AC$412,2,FALSE),"")</f>
        <v/>
      </c>
      <c r="O832" s="18" t="str">
        <f>IFERROR(VLOOKUP($B832,Invoices!$AD$2:$AE$412,2,FALSE),"")</f>
        <v/>
      </c>
      <c r="P832" s="18" t="str">
        <f>IFERROR(VLOOKUP($B832,Invoices!$AF$2:$AG$412,2,FALSE),"")</f>
        <v/>
      </c>
      <c r="Q832" s="18" t="str">
        <f>IFERROR(VLOOKUP($B832,Invoices!$AH$2:$AI$412,2,FALSE),"")</f>
        <v/>
      </c>
      <c r="R832" s="18" t="str">
        <f>IFERROR(VLOOKUP($B832,Invoices!$AJ$2:$AK$412,2,FALSE),"")</f>
        <v/>
      </c>
      <c r="S832" s="18" t="str">
        <f>IFERROR(VLOOKUP($B832,Invoices!$AL$2:$AM$412,2,FALSE),"")</f>
        <v/>
      </c>
      <c r="T832" s="18" t="str">
        <f>IFERROR(VLOOKUP($B832,Invoices!$AN$2:$AO$412,2,FALSE),"")</f>
        <v/>
      </c>
      <c r="U832" s="18" t="str" cm="1">
        <f t="array" ref="U832">IFERROR(INDEX(F832:T832, 1, MATCH(TRUE, ISNUMBER(F832:T832), 0)), "0.0")</f>
        <v>0.0</v>
      </c>
    </row>
    <row r="833" spans="1:21" ht="13" x14ac:dyDescent="0.15">
      <c r="A833" s="14" t="s">
        <v>6865</v>
      </c>
      <c r="B833" s="6" t="s">
        <v>1994</v>
      </c>
      <c r="C833" s="6" t="s">
        <v>1969</v>
      </c>
      <c r="D833" s="6" t="s">
        <v>838</v>
      </c>
      <c r="E833" s="6" t="s">
        <v>839</v>
      </c>
      <c r="F833" s="18" t="str">
        <f>IFERROR(VLOOKUP(B833,Invoices!$L$2:$M$413,2,FALSE),"")</f>
        <v/>
      </c>
      <c r="G833" s="18" t="str">
        <f>IFERROR(VLOOKUP(B833,Invoices!$N$2:$O$412,2,FALSE),"")</f>
        <v/>
      </c>
      <c r="H833" s="18" t="str">
        <f>IFERROR(VLOOKUP($B833,Invoices!$P$2:$Q$412,2,FALSE),"")</f>
        <v/>
      </c>
      <c r="I833" s="18" t="str">
        <f>IFERROR(VLOOKUP($B833,Invoices!$R$2:$S$412,2,FALSE),"")</f>
        <v/>
      </c>
      <c r="J833" s="18" t="str">
        <f>IFERROR(VLOOKUP($B833,Invoices!$T$2:$U$412,2,FALSE),"")</f>
        <v/>
      </c>
      <c r="K833" s="18" t="str">
        <f>IFERROR(VLOOKUP($B833,Invoices!$V$2:$W$412,2,FALSE),"")</f>
        <v/>
      </c>
      <c r="L833" s="18" t="str">
        <f>IFERROR(VLOOKUP($B833,Invoices!$X$2:$Y$412,2,FALSE),"")</f>
        <v/>
      </c>
      <c r="M833" s="18" t="str">
        <f>IFERROR(VLOOKUP($B833,Invoices!$Z$2:$AA$412,2,FALSE),"")</f>
        <v/>
      </c>
      <c r="N833" s="18" t="str">
        <f>IFERROR(VLOOKUP($B833,Invoices!$AB$2:$AC$412,2,FALSE),"")</f>
        <v/>
      </c>
      <c r="O833" s="18" t="str">
        <f>IFERROR(VLOOKUP($B833,Invoices!$AD$2:$AE$412,2,FALSE),"")</f>
        <v/>
      </c>
      <c r="P833" s="18" t="str">
        <f>IFERROR(VLOOKUP($B833,Invoices!$AF$2:$AG$412,2,FALSE),"")</f>
        <v/>
      </c>
      <c r="Q833" s="18" t="str">
        <f>IFERROR(VLOOKUP($B833,Invoices!$AH$2:$AI$412,2,FALSE),"")</f>
        <v/>
      </c>
      <c r="R833" s="18" t="str">
        <f>IFERROR(VLOOKUP($B833,Invoices!$AJ$2:$AK$412,2,FALSE),"")</f>
        <v/>
      </c>
      <c r="S833" s="18" t="str">
        <f>IFERROR(VLOOKUP($B833,Invoices!$AL$2:$AM$412,2,FALSE),"")</f>
        <v/>
      </c>
      <c r="T833" s="18" t="str">
        <f>IFERROR(VLOOKUP($B833,Invoices!$AN$2:$AO$412,2,FALSE),"")</f>
        <v/>
      </c>
      <c r="U833" s="18" t="str" cm="1">
        <f t="array" ref="U833">IFERROR(INDEX(F833:T833, 1, MATCH(TRUE, ISNUMBER(F833:T833), 0)), "0.0")</f>
        <v>0.0</v>
      </c>
    </row>
    <row r="834" spans="1:21" ht="13" x14ac:dyDescent="0.15">
      <c r="A834" s="14" t="s">
        <v>6866</v>
      </c>
      <c r="B834" s="6" t="s">
        <v>1995</v>
      </c>
      <c r="D834" s="6" t="s">
        <v>1205</v>
      </c>
      <c r="E834" s="6" t="s">
        <v>1206</v>
      </c>
      <c r="F834" s="18" t="str">
        <f>IFERROR(VLOOKUP(B834,Invoices!$L$2:$M$413,2,FALSE),"")</f>
        <v/>
      </c>
      <c r="G834" s="18" t="str">
        <f>IFERROR(VLOOKUP(B834,Invoices!$N$2:$O$412,2,FALSE),"")</f>
        <v/>
      </c>
      <c r="H834" s="18" t="str">
        <f>IFERROR(VLOOKUP($B834,Invoices!$P$2:$Q$412,2,FALSE),"")</f>
        <v/>
      </c>
      <c r="I834" s="18" t="str">
        <f>IFERROR(VLOOKUP($B834,Invoices!$R$2:$S$412,2,FALSE),"")</f>
        <v/>
      </c>
      <c r="J834" s="18" t="str">
        <f>IFERROR(VLOOKUP($B834,Invoices!$T$2:$U$412,2,FALSE),"")</f>
        <v/>
      </c>
      <c r="K834" s="18" t="str">
        <f>IFERROR(VLOOKUP($B834,Invoices!$V$2:$W$412,2,FALSE),"")</f>
        <v/>
      </c>
      <c r="L834" s="18" t="str">
        <f>IFERROR(VLOOKUP($B834,Invoices!$X$2:$Y$412,2,FALSE),"")</f>
        <v/>
      </c>
      <c r="M834" s="18" t="str">
        <f>IFERROR(VLOOKUP($B834,Invoices!$Z$2:$AA$412,2,FALSE),"")</f>
        <v/>
      </c>
      <c r="N834" s="18" t="str">
        <f>IFERROR(VLOOKUP($B834,Invoices!$AB$2:$AC$412,2,FALSE),"")</f>
        <v/>
      </c>
      <c r="O834" s="18" t="str">
        <f>IFERROR(VLOOKUP($B834,Invoices!$AD$2:$AE$412,2,FALSE),"")</f>
        <v/>
      </c>
      <c r="P834" s="18" t="str">
        <f>IFERROR(VLOOKUP($B834,Invoices!$AF$2:$AG$412,2,FALSE),"")</f>
        <v/>
      </c>
      <c r="Q834" s="18" t="str">
        <f>IFERROR(VLOOKUP($B834,Invoices!$AH$2:$AI$412,2,FALSE),"")</f>
        <v/>
      </c>
      <c r="R834" s="18" t="str">
        <f>IFERROR(VLOOKUP($B834,Invoices!$AJ$2:$AK$412,2,FALSE),"")</f>
        <v/>
      </c>
      <c r="S834" s="18" t="str">
        <f>IFERROR(VLOOKUP($B834,Invoices!$AL$2:$AM$412,2,FALSE),"")</f>
        <v/>
      </c>
      <c r="T834" s="18" t="str">
        <f>IFERROR(VLOOKUP($B834,Invoices!$AN$2:$AO$412,2,FALSE),"")</f>
        <v/>
      </c>
      <c r="U834" s="18" t="str" cm="1">
        <f t="array" ref="U834">IFERROR(INDEX(F834:T834, 1, MATCH(TRUE, ISNUMBER(F834:T834), 0)), "0.0")</f>
        <v>0.0</v>
      </c>
    </row>
    <row r="835" spans="1:21" ht="13" x14ac:dyDescent="0.15">
      <c r="A835" s="14" t="s">
        <v>6867</v>
      </c>
      <c r="B835" s="6" t="s">
        <v>1996</v>
      </c>
      <c r="C835" s="6" t="s">
        <v>1223</v>
      </c>
      <c r="D835" s="6" t="s">
        <v>977</v>
      </c>
      <c r="E835" s="6" t="s">
        <v>976</v>
      </c>
      <c r="F835" s="18" t="str">
        <f>IFERROR(VLOOKUP(B835,Invoices!$L$2:$M$413,2,FALSE),"")</f>
        <v/>
      </c>
      <c r="G835" s="18" t="str">
        <f>IFERROR(VLOOKUP(B835,Invoices!$N$2:$O$412,2,FALSE),"")</f>
        <v/>
      </c>
      <c r="H835" s="18" t="str">
        <f>IFERROR(VLOOKUP($B835,Invoices!$P$2:$Q$412,2,FALSE),"")</f>
        <v/>
      </c>
      <c r="I835" s="18" t="str">
        <f>IFERROR(VLOOKUP($B835,Invoices!$R$2:$S$412,2,FALSE),"")</f>
        <v/>
      </c>
      <c r="J835" s="18" t="str">
        <f>IFERROR(VLOOKUP($B835,Invoices!$T$2:$U$412,2,FALSE),"")</f>
        <v/>
      </c>
      <c r="K835" s="18" t="str">
        <f>IFERROR(VLOOKUP($B835,Invoices!$V$2:$W$412,2,FALSE),"")</f>
        <v/>
      </c>
      <c r="L835" s="18" t="str">
        <f>IFERROR(VLOOKUP($B835,Invoices!$X$2:$Y$412,2,FALSE),"")</f>
        <v/>
      </c>
      <c r="M835" s="18" t="str">
        <f>IFERROR(VLOOKUP($B835,Invoices!$Z$2:$AA$412,2,FALSE),"")</f>
        <v/>
      </c>
      <c r="N835" s="18" t="str">
        <f>IFERROR(VLOOKUP($B835,Invoices!$AB$2:$AC$412,2,FALSE),"")</f>
        <v/>
      </c>
      <c r="O835" s="18" t="str">
        <f>IFERROR(VLOOKUP($B835,Invoices!$AD$2:$AE$412,2,FALSE),"")</f>
        <v/>
      </c>
      <c r="P835" s="18" t="str">
        <f>IFERROR(VLOOKUP($B835,Invoices!$AF$2:$AG$412,2,FALSE),"")</f>
        <v/>
      </c>
      <c r="Q835" s="18" t="str">
        <f>IFERROR(VLOOKUP($B835,Invoices!$AH$2:$AI$412,2,FALSE),"")</f>
        <v/>
      </c>
      <c r="R835" s="18" t="str">
        <f>IFERROR(VLOOKUP($B835,Invoices!$AJ$2:$AK$412,2,FALSE),"")</f>
        <v/>
      </c>
      <c r="S835" s="18" t="str">
        <f>IFERROR(VLOOKUP($B835,Invoices!$AL$2:$AM$412,2,FALSE),"")</f>
        <v/>
      </c>
      <c r="T835" s="18" t="str">
        <f>IFERROR(VLOOKUP($B835,Invoices!$AN$2:$AO$412,2,FALSE),"")</f>
        <v/>
      </c>
      <c r="U835" s="18" t="str" cm="1">
        <f t="array" ref="U835">IFERROR(INDEX(F835:T835, 1, MATCH(TRUE, ISNUMBER(F835:T835), 0)), "0.0")</f>
        <v>0.0</v>
      </c>
    </row>
    <row r="836" spans="1:21" ht="13" x14ac:dyDescent="0.15">
      <c r="A836" s="14" t="s">
        <v>6868</v>
      </c>
      <c r="B836" s="6" t="s">
        <v>1996</v>
      </c>
      <c r="C836" s="6" t="s">
        <v>1223</v>
      </c>
      <c r="D836" s="6" t="s">
        <v>1440</v>
      </c>
      <c r="E836" s="6" t="s">
        <v>976</v>
      </c>
      <c r="F836" s="18" t="str">
        <f>IFERROR(VLOOKUP(B836,Invoices!$L$2:$M$413,2,FALSE),"")</f>
        <v/>
      </c>
      <c r="G836" s="18" t="str">
        <f>IFERROR(VLOOKUP(B836,Invoices!$N$2:$O$412,2,FALSE),"")</f>
        <v/>
      </c>
      <c r="H836" s="18" t="str">
        <f>IFERROR(VLOOKUP($B836,Invoices!$P$2:$Q$412,2,FALSE),"")</f>
        <v/>
      </c>
      <c r="I836" s="18" t="str">
        <f>IFERROR(VLOOKUP($B836,Invoices!$R$2:$S$412,2,FALSE),"")</f>
        <v/>
      </c>
      <c r="J836" s="18" t="str">
        <f>IFERROR(VLOOKUP($B836,Invoices!$T$2:$U$412,2,FALSE),"")</f>
        <v/>
      </c>
      <c r="K836" s="18" t="str">
        <f>IFERROR(VLOOKUP($B836,Invoices!$V$2:$W$412,2,FALSE),"")</f>
        <v/>
      </c>
      <c r="L836" s="18" t="str">
        <f>IFERROR(VLOOKUP($B836,Invoices!$X$2:$Y$412,2,FALSE),"")</f>
        <v/>
      </c>
      <c r="M836" s="18" t="str">
        <f>IFERROR(VLOOKUP($B836,Invoices!$Z$2:$AA$412,2,FALSE),"")</f>
        <v/>
      </c>
      <c r="N836" s="18" t="str">
        <f>IFERROR(VLOOKUP($B836,Invoices!$AB$2:$AC$412,2,FALSE),"")</f>
        <v/>
      </c>
      <c r="O836" s="18" t="str">
        <f>IFERROR(VLOOKUP($B836,Invoices!$AD$2:$AE$412,2,FALSE),"")</f>
        <v/>
      </c>
      <c r="P836" s="18" t="str">
        <f>IFERROR(VLOOKUP($B836,Invoices!$AF$2:$AG$412,2,FALSE),"")</f>
        <v/>
      </c>
      <c r="Q836" s="18" t="str">
        <f>IFERROR(VLOOKUP($B836,Invoices!$AH$2:$AI$412,2,FALSE),"")</f>
        <v/>
      </c>
      <c r="R836" s="18" t="str">
        <f>IFERROR(VLOOKUP($B836,Invoices!$AJ$2:$AK$412,2,FALSE),"")</f>
        <v/>
      </c>
      <c r="S836" s="18" t="str">
        <f>IFERROR(VLOOKUP($B836,Invoices!$AL$2:$AM$412,2,FALSE),"")</f>
        <v/>
      </c>
      <c r="T836" s="18" t="str">
        <f>IFERROR(VLOOKUP($B836,Invoices!$AN$2:$AO$412,2,FALSE),"")</f>
        <v/>
      </c>
      <c r="U836" s="18" t="str" cm="1">
        <f t="array" ref="U836">IFERROR(INDEX(F836:T836, 1, MATCH(TRUE, ISNUMBER(F836:T836), 0)), "0.0")</f>
        <v>0.0</v>
      </c>
    </row>
    <row r="837" spans="1:21" ht="13" x14ac:dyDescent="0.15">
      <c r="A837" s="14" t="s">
        <v>6869</v>
      </c>
      <c r="B837" s="6" t="s">
        <v>1997</v>
      </c>
      <c r="C837" s="6" t="s">
        <v>742</v>
      </c>
      <c r="D837" s="6" t="s">
        <v>717</v>
      </c>
      <c r="E837" s="6" t="s">
        <v>716</v>
      </c>
      <c r="F837" s="18" t="str">
        <f>IFERROR(VLOOKUP(B837,Invoices!$L$2:$M$413,2,FALSE),"")</f>
        <v/>
      </c>
      <c r="G837" s="18" t="str">
        <f>IFERROR(VLOOKUP(B837,Invoices!$N$2:$O$412,2,FALSE),"")</f>
        <v/>
      </c>
      <c r="H837" s="18" t="str">
        <f>IFERROR(VLOOKUP($B837,Invoices!$P$2:$Q$412,2,FALSE),"")</f>
        <v/>
      </c>
      <c r="I837" s="18" t="str">
        <f>IFERROR(VLOOKUP($B837,Invoices!$R$2:$S$412,2,FALSE),"")</f>
        <v/>
      </c>
      <c r="J837" s="18" t="str">
        <f>IFERROR(VLOOKUP($B837,Invoices!$T$2:$U$412,2,FALSE),"")</f>
        <v/>
      </c>
      <c r="K837" s="18" t="str">
        <f>IFERROR(VLOOKUP($B837,Invoices!$V$2:$W$412,2,FALSE),"")</f>
        <v/>
      </c>
      <c r="L837" s="18" t="str">
        <f>IFERROR(VLOOKUP($B837,Invoices!$X$2:$Y$412,2,FALSE),"")</f>
        <v/>
      </c>
      <c r="M837" s="18" t="str">
        <f>IFERROR(VLOOKUP($B837,Invoices!$Z$2:$AA$412,2,FALSE),"")</f>
        <v/>
      </c>
      <c r="N837" s="18" t="str">
        <f>IFERROR(VLOOKUP($B837,Invoices!$AB$2:$AC$412,2,FALSE),"")</f>
        <v/>
      </c>
      <c r="O837" s="18" t="str">
        <f>IFERROR(VLOOKUP($B837,Invoices!$AD$2:$AE$412,2,FALSE),"")</f>
        <v/>
      </c>
      <c r="P837" s="18" t="str">
        <f>IFERROR(VLOOKUP($B837,Invoices!$AF$2:$AG$412,2,FALSE),"")</f>
        <v/>
      </c>
      <c r="Q837" s="18" t="str">
        <f>IFERROR(VLOOKUP($B837,Invoices!$AH$2:$AI$412,2,FALSE),"")</f>
        <v/>
      </c>
      <c r="R837" s="18" t="str">
        <f>IFERROR(VLOOKUP($B837,Invoices!$AJ$2:$AK$412,2,FALSE),"")</f>
        <v/>
      </c>
      <c r="S837" s="18" t="str">
        <f>IFERROR(VLOOKUP($B837,Invoices!$AL$2:$AM$412,2,FALSE),"")</f>
        <v/>
      </c>
      <c r="T837" s="18" t="str">
        <f>IFERROR(VLOOKUP($B837,Invoices!$AN$2:$AO$412,2,FALSE),"")</f>
        <v/>
      </c>
      <c r="U837" s="18" t="str" cm="1">
        <f t="array" ref="U837">IFERROR(INDEX(F837:T837, 1, MATCH(TRUE, ISNUMBER(F837:T837), 0)), "0.0")</f>
        <v>0.0</v>
      </c>
    </row>
    <row r="838" spans="1:21" ht="13" x14ac:dyDescent="0.15">
      <c r="A838" s="14" t="s">
        <v>6870</v>
      </c>
      <c r="B838" s="6" t="s">
        <v>1997</v>
      </c>
      <c r="C838" s="6" t="s">
        <v>742</v>
      </c>
      <c r="D838" s="6" t="s">
        <v>743</v>
      </c>
      <c r="E838" s="6" t="s">
        <v>744</v>
      </c>
      <c r="F838" s="18" t="str">
        <f>IFERROR(VLOOKUP(B838,Invoices!$L$2:$M$413,2,FALSE),"")</f>
        <v/>
      </c>
      <c r="G838" s="18" t="str">
        <f>IFERROR(VLOOKUP(B838,Invoices!$N$2:$O$412,2,FALSE),"")</f>
        <v/>
      </c>
      <c r="H838" s="18" t="str">
        <f>IFERROR(VLOOKUP($B838,Invoices!$P$2:$Q$412,2,FALSE),"")</f>
        <v/>
      </c>
      <c r="I838" s="18" t="str">
        <f>IFERROR(VLOOKUP($B838,Invoices!$R$2:$S$412,2,FALSE),"")</f>
        <v/>
      </c>
      <c r="J838" s="18" t="str">
        <f>IFERROR(VLOOKUP($B838,Invoices!$T$2:$U$412,2,FALSE),"")</f>
        <v/>
      </c>
      <c r="K838" s="18" t="str">
        <f>IFERROR(VLOOKUP($B838,Invoices!$V$2:$W$412,2,FALSE),"")</f>
        <v/>
      </c>
      <c r="L838" s="18" t="str">
        <f>IFERROR(VLOOKUP($B838,Invoices!$X$2:$Y$412,2,FALSE),"")</f>
        <v/>
      </c>
      <c r="M838" s="18" t="str">
        <f>IFERROR(VLOOKUP($B838,Invoices!$Z$2:$AA$412,2,FALSE),"")</f>
        <v/>
      </c>
      <c r="N838" s="18" t="str">
        <f>IFERROR(VLOOKUP($B838,Invoices!$AB$2:$AC$412,2,FALSE),"")</f>
        <v/>
      </c>
      <c r="O838" s="18" t="str">
        <f>IFERROR(VLOOKUP($B838,Invoices!$AD$2:$AE$412,2,FALSE),"")</f>
        <v/>
      </c>
      <c r="P838" s="18" t="str">
        <f>IFERROR(VLOOKUP($B838,Invoices!$AF$2:$AG$412,2,FALSE),"")</f>
        <v/>
      </c>
      <c r="Q838" s="18" t="str">
        <f>IFERROR(VLOOKUP($B838,Invoices!$AH$2:$AI$412,2,FALSE),"")</f>
        <v/>
      </c>
      <c r="R838" s="18" t="str">
        <f>IFERROR(VLOOKUP($B838,Invoices!$AJ$2:$AK$412,2,FALSE),"")</f>
        <v/>
      </c>
      <c r="S838" s="18" t="str">
        <f>IFERROR(VLOOKUP($B838,Invoices!$AL$2:$AM$412,2,FALSE),"")</f>
        <v/>
      </c>
      <c r="T838" s="18" t="str">
        <f>IFERROR(VLOOKUP($B838,Invoices!$AN$2:$AO$412,2,FALSE),"")</f>
        <v/>
      </c>
      <c r="U838" s="18" t="str" cm="1">
        <f t="array" ref="U838">IFERROR(INDEX(F838:T838, 1, MATCH(TRUE, ISNUMBER(F838:T838), 0)), "0.0")</f>
        <v>0.0</v>
      </c>
    </row>
    <row r="839" spans="1:21" ht="13" x14ac:dyDescent="0.15">
      <c r="A839" s="14" t="s">
        <v>6871</v>
      </c>
      <c r="B839" s="6" t="s">
        <v>1998</v>
      </c>
      <c r="C839" s="6" t="s">
        <v>1813</v>
      </c>
      <c r="D839" s="6" t="s">
        <v>1351</v>
      </c>
      <c r="E839" s="6" t="s">
        <v>574</v>
      </c>
      <c r="F839" s="18">
        <f>IFERROR(VLOOKUP(B839,Invoices!$L$2:$M$413,2,FALSE),"")</f>
        <v>0.99</v>
      </c>
      <c r="G839" s="18" t="str">
        <f>IFERROR(VLOOKUP(B839,Invoices!$N$2:$O$412,2,FALSE),"")</f>
        <v/>
      </c>
      <c r="H839" s="18">
        <f>IFERROR(VLOOKUP($B839,Invoices!$P$2:$Q$412,2,FALSE),"")</f>
        <v>0.99</v>
      </c>
      <c r="I839" s="18" t="str">
        <f>IFERROR(VLOOKUP($B839,Invoices!$R$2:$S$412,2,FALSE),"")</f>
        <v/>
      </c>
      <c r="J839" s="18" t="str">
        <f>IFERROR(VLOOKUP($B839,Invoices!$T$2:$U$412,2,FALSE),"")</f>
        <v/>
      </c>
      <c r="K839" s="18" t="str">
        <f>IFERROR(VLOOKUP($B839,Invoices!$V$2:$W$412,2,FALSE),"")</f>
        <v/>
      </c>
      <c r="L839" s="18" t="str">
        <f>IFERROR(VLOOKUP($B839,Invoices!$X$2:$Y$412,2,FALSE),"")</f>
        <v/>
      </c>
      <c r="M839" s="18" t="str">
        <f>IFERROR(VLOOKUP($B839,Invoices!$Z$2:$AA$412,2,FALSE),"")</f>
        <v/>
      </c>
      <c r="N839" s="18" t="str">
        <f>IFERROR(VLOOKUP($B839,Invoices!$AB$2:$AC$412,2,FALSE),"")</f>
        <v/>
      </c>
      <c r="O839" s="18" t="str">
        <f>IFERROR(VLOOKUP($B839,Invoices!$AD$2:$AE$412,2,FALSE),"")</f>
        <v/>
      </c>
      <c r="P839" s="18" t="str">
        <f>IFERROR(VLOOKUP($B839,Invoices!$AF$2:$AG$412,2,FALSE),"")</f>
        <v/>
      </c>
      <c r="Q839" s="18" t="str">
        <f>IFERROR(VLOOKUP($B839,Invoices!$AH$2:$AI$412,2,FALSE),"")</f>
        <v/>
      </c>
      <c r="R839" s="18" t="str">
        <f>IFERROR(VLOOKUP($B839,Invoices!$AJ$2:$AK$412,2,FALSE),"")</f>
        <v/>
      </c>
      <c r="S839" s="18" t="str">
        <f>IFERROR(VLOOKUP($B839,Invoices!$AL$2:$AM$412,2,FALSE),"")</f>
        <v/>
      </c>
      <c r="T839" s="18" t="str">
        <f>IFERROR(VLOOKUP($B839,Invoices!$AN$2:$AO$412,2,FALSE),"")</f>
        <v/>
      </c>
      <c r="U839" s="18" cm="1">
        <f t="array" ref="U839">IFERROR(INDEX(F839:T839, 1, MATCH(TRUE, ISNUMBER(F839:T839), 0)), "0.0")</f>
        <v>0.99</v>
      </c>
    </row>
    <row r="840" spans="1:21" ht="13" x14ac:dyDescent="0.15">
      <c r="A840" s="14" t="s">
        <v>6872</v>
      </c>
      <c r="B840" s="6" t="s">
        <v>1998</v>
      </c>
      <c r="C840" s="6" t="s">
        <v>1813</v>
      </c>
      <c r="D840" s="6" t="s">
        <v>1999</v>
      </c>
      <c r="E840" s="6" t="s">
        <v>574</v>
      </c>
      <c r="F840" s="18">
        <f>IFERROR(VLOOKUP(B840,Invoices!$L$2:$M$413,2,FALSE),"")</f>
        <v>0.99</v>
      </c>
      <c r="G840" s="18" t="str">
        <f>IFERROR(VLOOKUP(B840,Invoices!$N$2:$O$412,2,FALSE),"")</f>
        <v/>
      </c>
      <c r="H840" s="18">
        <f>IFERROR(VLOOKUP($B840,Invoices!$P$2:$Q$412,2,FALSE),"")</f>
        <v>0.99</v>
      </c>
      <c r="I840" s="18" t="str">
        <f>IFERROR(VLOOKUP($B840,Invoices!$R$2:$S$412,2,FALSE),"")</f>
        <v/>
      </c>
      <c r="J840" s="18" t="str">
        <f>IFERROR(VLOOKUP($B840,Invoices!$T$2:$U$412,2,FALSE),"")</f>
        <v/>
      </c>
      <c r="K840" s="18" t="str">
        <f>IFERROR(VLOOKUP($B840,Invoices!$V$2:$W$412,2,FALSE),"")</f>
        <v/>
      </c>
      <c r="L840" s="18" t="str">
        <f>IFERROR(VLOOKUP($B840,Invoices!$X$2:$Y$412,2,FALSE),"")</f>
        <v/>
      </c>
      <c r="M840" s="18" t="str">
        <f>IFERROR(VLOOKUP($B840,Invoices!$Z$2:$AA$412,2,FALSE),"")</f>
        <v/>
      </c>
      <c r="N840" s="18" t="str">
        <f>IFERROR(VLOOKUP($B840,Invoices!$AB$2:$AC$412,2,FALSE),"")</f>
        <v/>
      </c>
      <c r="O840" s="18" t="str">
        <f>IFERROR(VLOOKUP($B840,Invoices!$AD$2:$AE$412,2,FALSE),"")</f>
        <v/>
      </c>
      <c r="P840" s="18" t="str">
        <f>IFERROR(VLOOKUP($B840,Invoices!$AF$2:$AG$412,2,FALSE),"")</f>
        <v/>
      </c>
      <c r="Q840" s="18" t="str">
        <f>IFERROR(VLOOKUP($B840,Invoices!$AH$2:$AI$412,2,FALSE),"")</f>
        <v/>
      </c>
      <c r="R840" s="18" t="str">
        <f>IFERROR(VLOOKUP($B840,Invoices!$AJ$2:$AK$412,2,FALSE),"")</f>
        <v/>
      </c>
      <c r="S840" s="18" t="str">
        <f>IFERROR(VLOOKUP($B840,Invoices!$AL$2:$AM$412,2,FALSE),"")</f>
        <v/>
      </c>
      <c r="T840" s="18" t="str">
        <f>IFERROR(VLOOKUP($B840,Invoices!$AN$2:$AO$412,2,FALSE),"")</f>
        <v/>
      </c>
      <c r="U840" s="18" cm="1">
        <f t="array" ref="U840">IFERROR(INDEX(F840:T840, 1, MATCH(TRUE, ISNUMBER(F840:T840), 0)), "0.0")</f>
        <v>0.99</v>
      </c>
    </row>
    <row r="841" spans="1:21" ht="13" x14ac:dyDescent="0.15">
      <c r="A841" s="14" t="s">
        <v>6873</v>
      </c>
      <c r="B841" s="6" t="s">
        <v>2000</v>
      </c>
      <c r="C841" s="6" t="s">
        <v>2001</v>
      </c>
      <c r="D841" s="6" t="s">
        <v>866</v>
      </c>
      <c r="E841" s="6" t="s">
        <v>543</v>
      </c>
      <c r="F841" s="18" t="str">
        <f>IFERROR(VLOOKUP(B841,Invoices!$L$2:$M$413,2,FALSE),"")</f>
        <v/>
      </c>
      <c r="G841" s="18" t="str">
        <f>IFERROR(VLOOKUP(B841,Invoices!$N$2:$O$412,2,FALSE),"")</f>
        <v/>
      </c>
      <c r="H841" s="18" t="str">
        <f>IFERROR(VLOOKUP($B841,Invoices!$P$2:$Q$412,2,FALSE),"")</f>
        <v/>
      </c>
      <c r="I841" s="18">
        <f>IFERROR(VLOOKUP($B841,Invoices!$R$2:$S$412,2,FALSE),"")</f>
        <v>0.99</v>
      </c>
      <c r="J841" s="18" t="str">
        <f>IFERROR(VLOOKUP($B841,Invoices!$T$2:$U$412,2,FALSE),"")</f>
        <v/>
      </c>
      <c r="K841" s="18" t="str">
        <f>IFERROR(VLOOKUP($B841,Invoices!$V$2:$W$412,2,FALSE),"")</f>
        <v/>
      </c>
      <c r="L841" s="18" t="str">
        <f>IFERROR(VLOOKUP($B841,Invoices!$X$2:$Y$412,2,FALSE),"")</f>
        <v/>
      </c>
      <c r="M841" s="18" t="str">
        <f>IFERROR(VLOOKUP($B841,Invoices!$Z$2:$AA$412,2,FALSE),"")</f>
        <v/>
      </c>
      <c r="N841" s="18" t="str">
        <f>IFERROR(VLOOKUP($B841,Invoices!$AB$2:$AC$412,2,FALSE),"")</f>
        <v/>
      </c>
      <c r="O841" s="18" t="str">
        <f>IFERROR(VLOOKUP($B841,Invoices!$AD$2:$AE$412,2,FALSE),"")</f>
        <v/>
      </c>
      <c r="P841" s="18" t="str">
        <f>IFERROR(VLOOKUP($B841,Invoices!$AF$2:$AG$412,2,FALSE),"")</f>
        <v/>
      </c>
      <c r="Q841" s="18" t="str">
        <f>IFERROR(VLOOKUP($B841,Invoices!$AH$2:$AI$412,2,FALSE),"")</f>
        <v/>
      </c>
      <c r="R841" s="18" t="str">
        <f>IFERROR(VLOOKUP($B841,Invoices!$AJ$2:$AK$412,2,FALSE),"")</f>
        <v/>
      </c>
      <c r="S841" s="18" t="str">
        <f>IFERROR(VLOOKUP($B841,Invoices!$AL$2:$AM$412,2,FALSE),"")</f>
        <v/>
      </c>
      <c r="T841" s="18" t="str">
        <f>IFERROR(VLOOKUP($B841,Invoices!$AN$2:$AO$412,2,FALSE),"")</f>
        <v/>
      </c>
      <c r="U841" s="18" cm="1">
        <f t="array" ref="U841">IFERROR(INDEX(F841:T841, 1, MATCH(TRUE, ISNUMBER(F841:T841), 0)), "0.0")</f>
        <v>0.99</v>
      </c>
    </row>
    <row r="842" spans="1:21" ht="13" x14ac:dyDescent="0.15">
      <c r="A842" s="14" t="s">
        <v>6874</v>
      </c>
      <c r="B842" s="6" t="s">
        <v>2002</v>
      </c>
      <c r="C842" s="6" t="s">
        <v>1851</v>
      </c>
      <c r="D842" s="6" t="s">
        <v>1659</v>
      </c>
      <c r="E842" s="6" t="s">
        <v>681</v>
      </c>
      <c r="F842" s="18" t="str">
        <f>IFERROR(VLOOKUP(B842,Invoices!$L$2:$M$413,2,FALSE),"")</f>
        <v/>
      </c>
      <c r="G842" s="18" t="str">
        <f>IFERROR(VLOOKUP(B842,Invoices!$N$2:$O$412,2,FALSE),"")</f>
        <v/>
      </c>
      <c r="H842" s="18">
        <f>IFERROR(VLOOKUP($B842,Invoices!$P$2:$Q$412,2,FALSE),"")</f>
        <v>0.99</v>
      </c>
      <c r="I842" s="18">
        <f>IFERROR(VLOOKUP($B842,Invoices!$R$2:$S$412,2,FALSE),"")</f>
        <v>0.99</v>
      </c>
      <c r="J842" s="18" t="str">
        <f>IFERROR(VLOOKUP($B842,Invoices!$T$2:$U$412,2,FALSE),"")</f>
        <v/>
      </c>
      <c r="K842" s="18" t="str">
        <f>IFERROR(VLOOKUP($B842,Invoices!$V$2:$W$412,2,FALSE),"")</f>
        <v/>
      </c>
      <c r="L842" s="18" t="str">
        <f>IFERROR(VLOOKUP($B842,Invoices!$X$2:$Y$412,2,FALSE),"")</f>
        <v/>
      </c>
      <c r="M842" s="18" t="str">
        <f>IFERROR(VLOOKUP($B842,Invoices!$Z$2:$AA$412,2,FALSE),"")</f>
        <v/>
      </c>
      <c r="N842" s="18" t="str">
        <f>IFERROR(VLOOKUP($B842,Invoices!$AB$2:$AC$412,2,FALSE),"")</f>
        <v/>
      </c>
      <c r="O842" s="18" t="str">
        <f>IFERROR(VLOOKUP($B842,Invoices!$AD$2:$AE$412,2,FALSE),"")</f>
        <v/>
      </c>
      <c r="P842" s="18" t="str">
        <f>IFERROR(VLOOKUP($B842,Invoices!$AF$2:$AG$412,2,FALSE),"")</f>
        <v/>
      </c>
      <c r="Q842" s="18" t="str">
        <f>IFERROR(VLOOKUP($B842,Invoices!$AH$2:$AI$412,2,FALSE),"")</f>
        <v/>
      </c>
      <c r="R842" s="18" t="str">
        <f>IFERROR(VLOOKUP($B842,Invoices!$AJ$2:$AK$412,2,FALSE),"")</f>
        <v/>
      </c>
      <c r="S842" s="18" t="str">
        <f>IFERROR(VLOOKUP($B842,Invoices!$AL$2:$AM$412,2,FALSE),"")</f>
        <v/>
      </c>
      <c r="T842" s="18" t="str">
        <f>IFERROR(VLOOKUP($B842,Invoices!$AN$2:$AO$412,2,FALSE),"")</f>
        <v/>
      </c>
      <c r="U842" s="18" cm="1">
        <f t="array" ref="U842">IFERROR(INDEX(F842:T842, 1, MATCH(TRUE, ISNUMBER(F842:T842), 0)), "0.0")</f>
        <v>0.99</v>
      </c>
    </row>
    <row r="843" spans="1:21" ht="13" x14ac:dyDescent="0.15">
      <c r="A843" s="14" t="s">
        <v>6875</v>
      </c>
      <c r="B843" s="6" t="s">
        <v>2002</v>
      </c>
      <c r="C843" s="6" t="s">
        <v>573</v>
      </c>
      <c r="D843" s="6" t="s">
        <v>988</v>
      </c>
      <c r="E843" s="6" t="s">
        <v>574</v>
      </c>
      <c r="F843" s="18" t="str">
        <f>IFERROR(VLOOKUP(B843,Invoices!$L$2:$M$413,2,FALSE),"")</f>
        <v/>
      </c>
      <c r="G843" s="18" t="str">
        <f>IFERROR(VLOOKUP(B843,Invoices!$N$2:$O$412,2,FALSE),"")</f>
        <v/>
      </c>
      <c r="H843" s="18">
        <f>IFERROR(VLOOKUP($B843,Invoices!$P$2:$Q$412,2,FALSE),"")</f>
        <v>0.99</v>
      </c>
      <c r="I843" s="18">
        <f>IFERROR(VLOOKUP($B843,Invoices!$R$2:$S$412,2,FALSE),"")</f>
        <v>0.99</v>
      </c>
      <c r="J843" s="18" t="str">
        <f>IFERROR(VLOOKUP($B843,Invoices!$T$2:$U$412,2,FALSE),"")</f>
        <v/>
      </c>
      <c r="K843" s="18" t="str">
        <f>IFERROR(VLOOKUP($B843,Invoices!$V$2:$W$412,2,FALSE),"")</f>
        <v/>
      </c>
      <c r="L843" s="18" t="str">
        <f>IFERROR(VLOOKUP($B843,Invoices!$X$2:$Y$412,2,FALSE),"")</f>
        <v/>
      </c>
      <c r="M843" s="18" t="str">
        <f>IFERROR(VLOOKUP($B843,Invoices!$Z$2:$AA$412,2,FALSE),"")</f>
        <v/>
      </c>
      <c r="N843" s="18" t="str">
        <f>IFERROR(VLOOKUP($B843,Invoices!$AB$2:$AC$412,2,FALSE),"")</f>
        <v/>
      </c>
      <c r="O843" s="18" t="str">
        <f>IFERROR(VLOOKUP($B843,Invoices!$AD$2:$AE$412,2,FALSE),"")</f>
        <v/>
      </c>
      <c r="P843" s="18" t="str">
        <f>IFERROR(VLOOKUP($B843,Invoices!$AF$2:$AG$412,2,FALSE),"")</f>
        <v/>
      </c>
      <c r="Q843" s="18" t="str">
        <f>IFERROR(VLOOKUP($B843,Invoices!$AH$2:$AI$412,2,FALSE),"")</f>
        <v/>
      </c>
      <c r="R843" s="18" t="str">
        <f>IFERROR(VLOOKUP($B843,Invoices!$AJ$2:$AK$412,2,FALSE),"")</f>
        <v/>
      </c>
      <c r="S843" s="18" t="str">
        <f>IFERROR(VLOOKUP($B843,Invoices!$AL$2:$AM$412,2,FALSE),"")</f>
        <v/>
      </c>
      <c r="T843" s="18" t="str">
        <f>IFERROR(VLOOKUP($B843,Invoices!$AN$2:$AO$412,2,FALSE),"")</f>
        <v/>
      </c>
      <c r="U843" s="18" cm="1">
        <f t="array" ref="U843">IFERROR(INDEX(F843:T843, 1, MATCH(TRUE, ISNUMBER(F843:T843), 0)), "0.0")</f>
        <v>0.99</v>
      </c>
    </row>
    <row r="844" spans="1:21" ht="13" x14ac:dyDescent="0.15">
      <c r="A844" s="14" t="s">
        <v>6876</v>
      </c>
      <c r="B844" s="6" t="s">
        <v>2003</v>
      </c>
      <c r="C844" s="6" t="s">
        <v>1210</v>
      </c>
      <c r="D844" s="6" t="s">
        <v>1506</v>
      </c>
      <c r="E844" s="6" t="s">
        <v>1210</v>
      </c>
      <c r="F844" s="18" t="str">
        <f>IFERROR(VLOOKUP(B844,Invoices!$L$2:$M$413,2,FALSE),"")</f>
        <v/>
      </c>
      <c r="G844" s="18" t="str">
        <f>IFERROR(VLOOKUP(B844,Invoices!$N$2:$O$412,2,FALSE),"")</f>
        <v/>
      </c>
      <c r="H844" s="18" t="str">
        <f>IFERROR(VLOOKUP($B844,Invoices!$P$2:$Q$412,2,FALSE),"")</f>
        <v/>
      </c>
      <c r="I844" s="18" t="str">
        <f>IFERROR(VLOOKUP($B844,Invoices!$R$2:$S$412,2,FALSE),"")</f>
        <v/>
      </c>
      <c r="J844" s="18" t="str">
        <f>IFERROR(VLOOKUP($B844,Invoices!$T$2:$U$412,2,FALSE),"")</f>
        <v/>
      </c>
      <c r="K844" s="18" t="str">
        <f>IFERROR(VLOOKUP($B844,Invoices!$V$2:$W$412,2,FALSE),"")</f>
        <v/>
      </c>
      <c r="L844" s="18" t="str">
        <f>IFERROR(VLOOKUP($B844,Invoices!$X$2:$Y$412,2,FALSE),"")</f>
        <v/>
      </c>
      <c r="M844" s="18" t="str">
        <f>IFERROR(VLOOKUP($B844,Invoices!$Z$2:$AA$412,2,FALSE),"")</f>
        <v/>
      </c>
      <c r="N844" s="18" t="str">
        <f>IFERROR(VLOOKUP($B844,Invoices!$AB$2:$AC$412,2,FALSE),"")</f>
        <v/>
      </c>
      <c r="O844" s="18" t="str">
        <f>IFERROR(VLOOKUP($B844,Invoices!$AD$2:$AE$412,2,FALSE),"")</f>
        <v/>
      </c>
      <c r="P844" s="18" t="str">
        <f>IFERROR(VLOOKUP($B844,Invoices!$AF$2:$AG$412,2,FALSE),"")</f>
        <v/>
      </c>
      <c r="Q844" s="18" t="str">
        <f>IFERROR(VLOOKUP($B844,Invoices!$AH$2:$AI$412,2,FALSE),"")</f>
        <v/>
      </c>
      <c r="R844" s="18" t="str">
        <f>IFERROR(VLOOKUP($B844,Invoices!$AJ$2:$AK$412,2,FALSE),"")</f>
        <v/>
      </c>
      <c r="S844" s="18" t="str">
        <f>IFERROR(VLOOKUP($B844,Invoices!$AL$2:$AM$412,2,FALSE),"")</f>
        <v/>
      </c>
      <c r="T844" s="18" t="str">
        <f>IFERROR(VLOOKUP($B844,Invoices!$AN$2:$AO$412,2,FALSE),"")</f>
        <v/>
      </c>
      <c r="U844" s="18" t="str" cm="1">
        <f t="array" ref="U844">IFERROR(INDEX(F844:T844, 1, MATCH(TRUE, ISNUMBER(F844:T844), 0)), "0.0")</f>
        <v>0.0</v>
      </c>
    </row>
    <row r="845" spans="1:21" ht="13" x14ac:dyDescent="0.15">
      <c r="A845" s="14" t="s">
        <v>6877</v>
      </c>
      <c r="B845" s="6" t="s">
        <v>2004</v>
      </c>
      <c r="C845" s="6" t="s">
        <v>564</v>
      </c>
      <c r="D845" s="6" t="s">
        <v>565</v>
      </c>
      <c r="E845" s="6" t="s">
        <v>566</v>
      </c>
      <c r="F845" s="18" t="str">
        <f>IFERROR(VLOOKUP(B845,Invoices!$L$2:$M$413,2,FALSE),"")</f>
        <v/>
      </c>
      <c r="G845" s="18" t="str">
        <f>IFERROR(VLOOKUP(B845,Invoices!$N$2:$O$412,2,FALSE),"")</f>
        <v/>
      </c>
      <c r="H845" s="18" t="str">
        <f>IFERROR(VLOOKUP($B845,Invoices!$P$2:$Q$412,2,FALSE),"")</f>
        <v/>
      </c>
      <c r="I845" s="18" t="str">
        <f>IFERROR(VLOOKUP($B845,Invoices!$R$2:$S$412,2,FALSE),"")</f>
        <v/>
      </c>
      <c r="J845" s="18" t="str">
        <f>IFERROR(VLOOKUP($B845,Invoices!$T$2:$U$412,2,FALSE),"")</f>
        <v/>
      </c>
      <c r="K845" s="18" t="str">
        <f>IFERROR(VLOOKUP($B845,Invoices!$V$2:$W$412,2,FALSE),"")</f>
        <v/>
      </c>
      <c r="L845" s="18" t="str">
        <f>IFERROR(VLOOKUP($B845,Invoices!$X$2:$Y$412,2,FALSE),"")</f>
        <v/>
      </c>
      <c r="M845" s="18" t="str">
        <f>IFERROR(VLOOKUP($B845,Invoices!$Z$2:$AA$412,2,FALSE),"")</f>
        <v/>
      </c>
      <c r="N845" s="18" t="str">
        <f>IFERROR(VLOOKUP($B845,Invoices!$AB$2:$AC$412,2,FALSE),"")</f>
        <v/>
      </c>
      <c r="O845" s="18" t="str">
        <f>IFERROR(VLOOKUP($B845,Invoices!$AD$2:$AE$412,2,FALSE),"")</f>
        <v/>
      </c>
      <c r="P845" s="18" t="str">
        <f>IFERROR(VLOOKUP($B845,Invoices!$AF$2:$AG$412,2,FALSE),"")</f>
        <v/>
      </c>
      <c r="Q845" s="18" t="str">
        <f>IFERROR(VLOOKUP($B845,Invoices!$AH$2:$AI$412,2,FALSE),"")</f>
        <v/>
      </c>
      <c r="R845" s="18" t="str">
        <f>IFERROR(VLOOKUP($B845,Invoices!$AJ$2:$AK$412,2,FALSE),"")</f>
        <v/>
      </c>
      <c r="S845" s="18">
        <f>IFERROR(VLOOKUP($B845,Invoices!$AL$2:$AM$412,2,FALSE),"")</f>
        <v>0.99</v>
      </c>
      <c r="T845" s="18" t="str">
        <f>IFERROR(VLOOKUP($B845,Invoices!$AN$2:$AO$412,2,FALSE),"")</f>
        <v/>
      </c>
      <c r="U845" s="18" cm="1">
        <f t="array" ref="U845">IFERROR(INDEX(F845:T845, 1, MATCH(TRUE, ISNUMBER(F845:T845), 0)), "0.0")</f>
        <v>0.99</v>
      </c>
    </row>
    <row r="846" spans="1:21" ht="13" x14ac:dyDescent="0.15">
      <c r="A846" s="14" t="s">
        <v>6878</v>
      </c>
      <c r="B846" s="6" t="s">
        <v>2005</v>
      </c>
      <c r="C846" s="6" t="s">
        <v>568</v>
      </c>
      <c r="D846" s="6" t="s">
        <v>569</v>
      </c>
      <c r="E846" s="6" t="s">
        <v>570</v>
      </c>
      <c r="F846" s="18" t="str">
        <f>IFERROR(VLOOKUP(B846,Invoices!$L$2:$M$413,2,FALSE),"")</f>
        <v/>
      </c>
      <c r="G846" s="18" t="str">
        <f>IFERROR(VLOOKUP(B846,Invoices!$N$2:$O$412,2,FALSE),"")</f>
        <v/>
      </c>
      <c r="H846" s="18" t="str">
        <f>IFERROR(VLOOKUP($B846,Invoices!$P$2:$Q$412,2,FALSE),"")</f>
        <v/>
      </c>
      <c r="I846" s="18">
        <f>IFERROR(VLOOKUP($B846,Invoices!$R$2:$S$412,2,FALSE),"")</f>
        <v>0.99</v>
      </c>
      <c r="J846" s="18" t="str">
        <f>IFERROR(VLOOKUP($B846,Invoices!$T$2:$U$412,2,FALSE),"")</f>
        <v/>
      </c>
      <c r="K846" s="18" t="str">
        <f>IFERROR(VLOOKUP($B846,Invoices!$V$2:$W$412,2,FALSE),"")</f>
        <v/>
      </c>
      <c r="L846" s="18" t="str">
        <f>IFERROR(VLOOKUP($B846,Invoices!$X$2:$Y$412,2,FALSE),"")</f>
        <v/>
      </c>
      <c r="M846" s="18" t="str">
        <f>IFERROR(VLOOKUP($B846,Invoices!$Z$2:$AA$412,2,FALSE),"")</f>
        <v/>
      </c>
      <c r="N846" s="18" t="str">
        <f>IFERROR(VLOOKUP($B846,Invoices!$AB$2:$AC$412,2,FALSE),"")</f>
        <v/>
      </c>
      <c r="O846" s="18" t="str">
        <f>IFERROR(VLOOKUP($B846,Invoices!$AD$2:$AE$412,2,FALSE),"")</f>
        <v/>
      </c>
      <c r="P846" s="18" t="str">
        <f>IFERROR(VLOOKUP($B846,Invoices!$AF$2:$AG$412,2,FALSE),"")</f>
        <v/>
      </c>
      <c r="Q846" s="18" t="str">
        <f>IFERROR(VLOOKUP($B846,Invoices!$AH$2:$AI$412,2,FALSE),"")</f>
        <v/>
      </c>
      <c r="R846" s="18" t="str">
        <f>IFERROR(VLOOKUP($B846,Invoices!$AJ$2:$AK$412,2,FALSE),"")</f>
        <v/>
      </c>
      <c r="S846" s="18" t="str">
        <f>IFERROR(VLOOKUP($B846,Invoices!$AL$2:$AM$412,2,FALSE),"")</f>
        <v/>
      </c>
      <c r="T846" s="18" t="str">
        <f>IFERROR(VLOOKUP($B846,Invoices!$AN$2:$AO$412,2,FALSE),"")</f>
        <v/>
      </c>
      <c r="U846" s="18" cm="1">
        <f t="array" ref="U846">IFERROR(INDEX(F846:T846, 1, MATCH(TRUE, ISNUMBER(F846:T846), 0)), "0.0")</f>
        <v>0.99</v>
      </c>
    </row>
    <row r="847" spans="1:21" ht="13" x14ac:dyDescent="0.15">
      <c r="A847" s="14" t="s">
        <v>6879</v>
      </c>
      <c r="B847" s="6" t="s">
        <v>2006</v>
      </c>
      <c r="C847" s="6" t="s">
        <v>562</v>
      </c>
      <c r="D847" s="6" t="s">
        <v>657</v>
      </c>
      <c r="E847" s="6" t="s">
        <v>562</v>
      </c>
      <c r="F847" s="18">
        <f>IFERROR(VLOOKUP(B847,Invoices!$L$2:$M$413,2,FALSE),"")</f>
        <v>0.99</v>
      </c>
      <c r="G847" s="18" t="str">
        <f>IFERROR(VLOOKUP(B847,Invoices!$N$2:$O$412,2,FALSE),"")</f>
        <v/>
      </c>
      <c r="H847" s="18" t="str">
        <f>IFERROR(VLOOKUP($B847,Invoices!$P$2:$Q$412,2,FALSE),"")</f>
        <v/>
      </c>
      <c r="I847" s="18" t="str">
        <f>IFERROR(VLOOKUP($B847,Invoices!$R$2:$S$412,2,FALSE),"")</f>
        <v/>
      </c>
      <c r="J847" s="18" t="str">
        <f>IFERROR(VLOOKUP($B847,Invoices!$T$2:$U$412,2,FALSE),"")</f>
        <v/>
      </c>
      <c r="K847" s="18" t="str">
        <f>IFERROR(VLOOKUP($B847,Invoices!$V$2:$W$412,2,FALSE),"")</f>
        <v/>
      </c>
      <c r="L847" s="18" t="str">
        <f>IFERROR(VLOOKUP($B847,Invoices!$X$2:$Y$412,2,FALSE),"")</f>
        <v/>
      </c>
      <c r="M847" s="18" t="str">
        <f>IFERROR(VLOOKUP($B847,Invoices!$Z$2:$AA$412,2,FALSE),"")</f>
        <v/>
      </c>
      <c r="N847" s="18" t="str">
        <f>IFERROR(VLOOKUP($B847,Invoices!$AB$2:$AC$412,2,FALSE),"")</f>
        <v/>
      </c>
      <c r="O847" s="18" t="str">
        <f>IFERROR(VLOOKUP($B847,Invoices!$AD$2:$AE$412,2,FALSE),"")</f>
        <v/>
      </c>
      <c r="P847" s="18" t="str">
        <f>IFERROR(VLOOKUP($B847,Invoices!$AF$2:$AG$412,2,FALSE),"")</f>
        <v/>
      </c>
      <c r="Q847" s="18" t="str">
        <f>IFERROR(VLOOKUP($B847,Invoices!$AH$2:$AI$412,2,FALSE),"")</f>
        <v/>
      </c>
      <c r="R847" s="18" t="str">
        <f>IFERROR(VLOOKUP($B847,Invoices!$AJ$2:$AK$412,2,FALSE),"")</f>
        <v/>
      </c>
      <c r="S847" s="18" t="str">
        <f>IFERROR(VLOOKUP($B847,Invoices!$AL$2:$AM$412,2,FALSE),"")</f>
        <v/>
      </c>
      <c r="T847" s="18" t="str">
        <f>IFERROR(VLOOKUP($B847,Invoices!$AN$2:$AO$412,2,FALSE),"")</f>
        <v/>
      </c>
      <c r="U847" s="18" cm="1">
        <f t="array" ref="U847">IFERROR(INDEX(F847:T847, 1, MATCH(TRUE, ISNUMBER(F847:T847), 0)), "0.0")</f>
        <v>0.99</v>
      </c>
    </row>
    <row r="848" spans="1:21" ht="13" x14ac:dyDescent="0.15">
      <c r="A848" s="14" t="s">
        <v>6880</v>
      </c>
      <c r="B848" s="6" t="s">
        <v>2007</v>
      </c>
      <c r="D848" s="6" t="s">
        <v>1391</v>
      </c>
      <c r="E848" s="6" t="s">
        <v>673</v>
      </c>
      <c r="F848" s="18" t="str">
        <f>IFERROR(VLOOKUP(B848,Invoices!$L$2:$M$413,2,FALSE),"")</f>
        <v/>
      </c>
      <c r="G848" s="18" t="str">
        <f>IFERROR(VLOOKUP(B848,Invoices!$N$2:$O$412,2,FALSE),"")</f>
        <v/>
      </c>
      <c r="H848" s="18" t="str">
        <f>IFERROR(VLOOKUP($B848,Invoices!$P$2:$Q$412,2,FALSE),"")</f>
        <v/>
      </c>
      <c r="I848" s="18" t="str">
        <f>IFERROR(VLOOKUP($B848,Invoices!$R$2:$S$412,2,FALSE),"")</f>
        <v/>
      </c>
      <c r="J848" s="18" t="str">
        <f>IFERROR(VLOOKUP($B848,Invoices!$T$2:$U$412,2,FALSE),"")</f>
        <v/>
      </c>
      <c r="K848" s="18" t="str">
        <f>IFERROR(VLOOKUP($B848,Invoices!$V$2:$W$412,2,FALSE),"")</f>
        <v/>
      </c>
      <c r="L848" s="18" t="str">
        <f>IFERROR(VLOOKUP($B848,Invoices!$X$2:$Y$412,2,FALSE),"")</f>
        <v/>
      </c>
      <c r="M848" s="18" t="str">
        <f>IFERROR(VLOOKUP($B848,Invoices!$Z$2:$AA$412,2,FALSE),"")</f>
        <v/>
      </c>
      <c r="N848" s="18" t="str">
        <f>IFERROR(VLOOKUP($B848,Invoices!$AB$2:$AC$412,2,FALSE),"")</f>
        <v/>
      </c>
      <c r="O848" s="18" t="str">
        <f>IFERROR(VLOOKUP($B848,Invoices!$AD$2:$AE$412,2,FALSE),"")</f>
        <v/>
      </c>
      <c r="P848" s="18" t="str">
        <f>IFERROR(VLOOKUP($B848,Invoices!$AF$2:$AG$412,2,FALSE),"")</f>
        <v/>
      </c>
      <c r="Q848" s="18" t="str">
        <f>IFERROR(VLOOKUP($B848,Invoices!$AH$2:$AI$412,2,FALSE),"")</f>
        <v/>
      </c>
      <c r="R848" s="18" t="str">
        <f>IFERROR(VLOOKUP($B848,Invoices!$AJ$2:$AK$412,2,FALSE),"")</f>
        <v/>
      </c>
      <c r="S848" s="18" t="str">
        <f>IFERROR(VLOOKUP($B848,Invoices!$AL$2:$AM$412,2,FALSE),"")</f>
        <v/>
      </c>
      <c r="T848" s="18" t="str">
        <f>IFERROR(VLOOKUP($B848,Invoices!$AN$2:$AO$412,2,FALSE),"")</f>
        <v/>
      </c>
      <c r="U848" s="18" t="str" cm="1">
        <f t="array" ref="U848">IFERROR(INDEX(F848:T848, 1, MATCH(TRUE, ISNUMBER(F848:T848), 0)), "0.0")</f>
        <v>0.0</v>
      </c>
    </row>
    <row r="849" spans="1:21" ht="13" x14ac:dyDescent="0.15">
      <c r="A849" s="14" t="s">
        <v>6881</v>
      </c>
      <c r="B849" s="6" t="s">
        <v>2008</v>
      </c>
      <c r="D849" s="6" t="s">
        <v>1363</v>
      </c>
      <c r="E849" s="6" t="s">
        <v>1364</v>
      </c>
      <c r="F849" s="18">
        <f>IFERROR(VLOOKUP(B849,Invoices!$L$2:$M$413,2,FALSE),"")</f>
        <v>0.99</v>
      </c>
      <c r="G849" s="18" t="str">
        <f>IFERROR(VLOOKUP(B849,Invoices!$N$2:$O$412,2,FALSE),"")</f>
        <v/>
      </c>
      <c r="H849" s="18" t="str">
        <f>IFERROR(VLOOKUP($B849,Invoices!$P$2:$Q$412,2,FALSE),"")</f>
        <v/>
      </c>
      <c r="I849" s="18" t="str">
        <f>IFERROR(VLOOKUP($B849,Invoices!$R$2:$S$412,2,FALSE),"")</f>
        <v/>
      </c>
      <c r="J849" s="18" t="str">
        <f>IFERROR(VLOOKUP($B849,Invoices!$T$2:$U$412,2,FALSE),"")</f>
        <v/>
      </c>
      <c r="K849" s="18" t="str">
        <f>IFERROR(VLOOKUP($B849,Invoices!$V$2:$W$412,2,FALSE),"")</f>
        <v/>
      </c>
      <c r="L849" s="18" t="str">
        <f>IFERROR(VLOOKUP($B849,Invoices!$X$2:$Y$412,2,FALSE),"")</f>
        <v/>
      </c>
      <c r="M849" s="18">
        <f>IFERROR(VLOOKUP($B849,Invoices!$Z$2:$AA$412,2,FALSE),"")</f>
        <v>0.99</v>
      </c>
      <c r="N849" s="18" t="str">
        <f>IFERROR(VLOOKUP($B849,Invoices!$AB$2:$AC$412,2,FALSE),"")</f>
        <v/>
      </c>
      <c r="O849" s="18" t="str">
        <f>IFERROR(VLOOKUP($B849,Invoices!$AD$2:$AE$412,2,FALSE),"")</f>
        <v/>
      </c>
      <c r="P849" s="18" t="str">
        <f>IFERROR(VLOOKUP($B849,Invoices!$AF$2:$AG$412,2,FALSE),"")</f>
        <v/>
      </c>
      <c r="Q849" s="18" t="str">
        <f>IFERROR(VLOOKUP($B849,Invoices!$AH$2:$AI$412,2,FALSE),"")</f>
        <v/>
      </c>
      <c r="R849" s="18" t="str">
        <f>IFERROR(VLOOKUP($B849,Invoices!$AJ$2:$AK$412,2,FALSE),"")</f>
        <v/>
      </c>
      <c r="S849" s="18" t="str">
        <f>IFERROR(VLOOKUP($B849,Invoices!$AL$2:$AM$412,2,FALSE),"")</f>
        <v/>
      </c>
      <c r="T849" s="18" t="str">
        <f>IFERROR(VLOOKUP($B849,Invoices!$AN$2:$AO$412,2,FALSE),"")</f>
        <v/>
      </c>
      <c r="U849" s="18" cm="1">
        <f t="array" ref="U849">IFERROR(INDEX(F849:T849, 1, MATCH(TRUE, ISNUMBER(F849:T849), 0)), "0.0")</f>
        <v>0.99</v>
      </c>
    </row>
    <row r="850" spans="1:21" ht="13" x14ac:dyDescent="0.15">
      <c r="A850" s="14" t="s">
        <v>6882</v>
      </c>
      <c r="B850" s="6" t="s">
        <v>2009</v>
      </c>
      <c r="C850" s="6" t="s">
        <v>1754</v>
      </c>
      <c r="D850" s="6" t="s">
        <v>954</v>
      </c>
      <c r="E850" s="6" t="s">
        <v>955</v>
      </c>
      <c r="F850" s="18" t="str">
        <f>IFERROR(VLOOKUP(B850,Invoices!$L$2:$M$413,2,FALSE),"")</f>
        <v/>
      </c>
      <c r="G850" s="18" t="str">
        <f>IFERROR(VLOOKUP(B850,Invoices!$N$2:$O$412,2,FALSE),"")</f>
        <v/>
      </c>
      <c r="H850" s="18" t="str">
        <f>IFERROR(VLOOKUP($B850,Invoices!$P$2:$Q$412,2,FALSE),"")</f>
        <v/>
      </c>
      <c r="I850" s="18" t="str">
        <f>IFERROR(VLOOKUP($B850,Invoices!$R$2:$S$412,2,FALSE),"")</f>
        <v/>
      </c>
      <c r="J850" s="18" t="str">
        <f>IFERROR(VLOOKUP($B850,Invoices!$T$2:$U$412,2,FALSE),"")</f>
        <v/>
      </c>
      <c r="K850" s="18" t="str">
        <f>IFERROR(VLOOKUP($B850,Invoices!$V$2:$W$412,2,FALSE),"")</f>
        <v/>
      </c>
      <c r="L850" s="18" t="str">
        <f>IFERROR(VLOOKUP($B850,Invoices!$X$2:$Y$412,2,FALSE),"")</f>
        <v/>
      </c>
      <c r="M850" s="18" t="str">
        <f>IFERROR(VLOOKUP($B850,Invoices!$Z$2:$AA$412,2,FALSE),"")</f>
        <v/>
      </c>
      <c r="N850" s="18" t="str">
        <f>IFERROR(VLOOKUP($B850,Invoices!$AB$2:$AC$412,2,FALSE),"")</f>
        <v/>
      </c>
      <c r="O850" s="18" t="str">
        <f>IFERROR(VLOOKUP($B850,Invoices!$AD$2:$AE$412,2,FALSE),"")</f>
        <v/>
      </c>
      <c r="P850" s="18" t="str">
        <f>IFERROR(VLOOKUP($B850,Invoices!$AF$2:$AG$412,2,FALSE),"")</f>
        <v/>
      </c>
      <c r="Q850" s="18" t="str">
        <f>IFERROR(VLOOKUP($B850,Invoices!$AH$2:$AI$412,2,FALSE),"")</f>
        <v/>
      </c>
      <c r="R850" s="18" t="str">
        <f>IFERROR(VLOOKUP($B850,Invoices!$AJ$2:$AK$412,2,FALSE),"")</f>
        <v/>
      </c>
      <c r="S850" s="18" t="str">
        <f>IFERROR(VLOOKUP($B850,Invoices!$AL$2:$AM$412,2,FALSE),"")</f>
        <v/>
      </c>
      <c r="T850" s="18" t="str">
        <f>IFERROR(VLOOKUP($B850,Invoices!$AN$2:$AO$412,2,FALSE),"")</f>
        <v/>
      </c>
      <c r="U850" s="18" t="str" cm="1">
        <f t="array" ref="U850">IFERROR(INDEX(F850:T850, 1, MATCH(TRUE, ISNUMBER(F850:T850), 0)), "0.0")</f>
        <v>0.0</v>
      </c>
    </row>
    <row r="851" spans="1:21" ht="13" x14ac:dyDescent="0.15">
      <c r="A851" s="14" t="s">
        <v>6883</v>
      </c>
      <c r="B851" s="6" t="s">
        <v>2010</v>
      </c>
      <c r="C851" s="6" t="s">
        <v>573</v>
      </c>
      <c r="D851" s="6" t="s">
        <v>622</v>
      </c>
      <c r="E851" s="6" t="s">
        <v>574</v>
      </c>
      <c r="F851" s="18">
        <f>IFERROR(VLOOKUP(B851,Invoices!$L$2:$M$413,2,FALSE),"")</f>
        <v>0.99</v>
      </c>
      <c r="G851" s="18" t="str">
        <f>IFERROR(VLOOKUP(B851,Invoices!$N$2:$O$412,2,FALSE),"")</f>
        <v/>
      </c>
      <c r="H851" s="18" t="str">
        <f>IFERROR(VLOOKUP($B851,Invoices!$P$2:$Q$412,2,FALSE),"")</f>
        <v/>
      </c>
      <c r="I851" s="18" t="str">
        <f>IFERROR(VLOOKUP($B851,Invoices!$R$2:$S$412,2,FALSE),"")</f>
        <v/>
      </c>
      <c r="J851" s="18" t="str">
        <f>IFERROR(VLOOKUP($B851,Invoices!$T$2:$U$412,2,FALSE),"")</f>
        <v/>
      </c>
      <c r="K851" s="18" t="str">
        <f>IFERROR(VLOOKUP($B851,Invoices!$V$2:$W$412,2,FALSE),"")</f>
        <v/>
      </c>
      <c r="L851" s="18" t="str">
        <f>IFERROR(VLOOKUP($B851,Invoices!$X$2:$Y$412,2,FALSE),"")</f>
        <v/>
      </c>
      <c r="M851" s="18" t="str">
        <f>IFERROR(VLOOKUP($B851,Invoices!$Z$2:$AA$412,2,FALSE),"")</f>
        <v/>
      </c>
      <c r="N851" s="18" t="str">
        <f>IFERROR(VLOOKUP($B851,Invoices!$AB$2:$AC$412,2,FALSE),"")</f>
        <v/>
      </c>
      <c r="O851" s="18" t="str">
        <f>IFERROR(VLOOKUP($B851,Invoices!$AD$2:$AE$412,2,FALSE),"")</f>
        <v/>
      </c>
      <c r="P851" s="18" t="str">
        <f>IFERROR(VLOOKUP($B851,Invoices!$AF$2:$AG$412,2,FALSE),"")</f>
        <v/>
      </c>
      <c r="Q851" s="18" t="str">
        <f>IFERROR(VLOOKUP($B851,Invoices!$AH$2:$AI$412,2,FALSE),"")</f>
        <v/>
      </c>
      <c r="R851" s="18" t="str">
        <f>IFERROR(VLOOKUP($B851,Invoices!$AJ$2:$AK$412,2,FALSE),"")</f>
        <v/>
      </c>
      <c r="S851" s="18" t="str">
        <f>IFERROR(VLOOKUP($B851,Invoices!$AL$2:$AM$412,2,FALSE),"")</f>
        <v/>
      </c>
      <c r="T851" s="18" t="str">
        <f>IFERROR(VLOOKUP($B851,Invoices!$AN$2:$AO$412,2,FALSE),"")</f>
        <v/>
      </c>
      <c r="U851" s="18" cm="1">
        <f t="array" ref="U851">IFERROR(INDEX(F851:T851, 1, MATCH(TRUE, ISNUMBER(F851:T851), 0)), "0.0")</f>
        <v>0.99</v>
      </c>
    </row>
    <row r="852" spans="1:21" ht="13" x14ac:dyDescent="0.15">
      <c r="A852" s="14" t="s">
        <v>6884</v>
      </c>
      <c r="B852" s="6" t="s">
        <v>2011</v>
      </c>
      <c r="C852" s="6" t="s">
        <v>1316</v>
      </c>
      <c r="D852" s="6" t="s">
        <v>1317</v>
      </c>
      <c r="E852" s="6" t="s">
        <v>1318</v>
      </c>
      <c r="F852" s="18" t="str">
        <f>IFERROR(VLOOKUP(B852,Invoices!$L$2:$M$413,2,FALSE),"")</f>
        <v/>
      </c>
      <c r="G852" s="18" t="str">
        <f>IFERROR(VLOOKUP(B852,Invoices!$N$2:$O$412,2,FALSE),"")</f>
        <v/>
      </c>
      <c r="H852" s="18" t="str">
        <f>IFERROR(VLOOKUP($B852,Invoices!$P$2:$Q$412,2,FALSE),"")</f>
        <v/>
      </c>
      <c r="I852" s="18" t="str">
        <f>IFERROR(VLOOKUP($B852,Invoices!$R$2:$S$412,2,FALSE),"")</f>
        <v/>
      </c>
      <c r="J852" s="18" t="str">
        <f>IFERROR(VLOOKUP($B852,Invoices!$T$2:$U$412,2,FALSE),"")</f>
        <v/>
      </c>
      <c r="K852" s="18" t="str">
        <f>IFERROR(VLOOKUP($B852,Invoices!$V$2:$W$412,2,FALSE),"")</f>
        <v/>
      </c>
      <c r="L852" s="18">
        <f>IFERROR(VLOOKUP($B852,Invoices!$X$2:$Y$412,2,FALSE),"")</f>
        <v>0.99</v>
      </c>
      <c r="M852" s="18" t="str">
        <f>IFERROR(VLOOKUP($B852,Invoices!$Z$2:$AA$412,2,FALSE),"")</f>
        <v/>
      </c>
      <c r="N852" s="18" t="str">
        <f>IFERROR(VLOOKUP($B852,Invoices!$AB$2:$AC$412,2,FALSE),"")</f>
        <v/>
      </c>
      <c r="O852" s="18" t="str">
        <f>IFERROR(VLOOKUP($B852,Invoices!$AD$2:$AE$412,2,FALSE),"")</f>
        <v/>
      </c>
      <c r="P852" s="18" t="str">
        <f>IFERROR(VLOOKUP($B852,Invoices!$AF$2:$AG$412,2,FALSE),"")</f>
        <v/>
      </c>
      <c r="Q852" s="18" t="str">
        <f>IFERROR(VLOOKUP($B852,Invoices!$AH$2:$AI$412,2,FALSE),"")</f>
        <v/>
      </c>
      <c r="R852" s="18" t="str">
        <f>IFERROR(VLOOKUP($B852,Invoices!$AJ$2:$AK$412,2,FALSE),"")</f>
        <v/>
      </c>
      <c r="S852" s="18" t="str">
        <f>IFERROR(VLOOKUP($B852,Invoices!$AL$2:$AM$412,2,FALSE),"")</f>
        <v/>
      </c>
      <c r="T852" s="18" t="str">
        <f>IFERROR(VLOOKUP($B852,Invoices!$AN$2:$AO$412,2,FALSE),"")</f>
        <v/>
      </c>
      <c r="U852" s="18" cm="1">
        <f t="array" ref="U852">IFERROR(INDEX(F852:T852, 1, MATCH(TRUE, ISNUMBER(F852:T852), 0)), "0.0")</f>
        <v>0.99</v>
      </c>
    </row>
    <row r="853" spans="1:21" ht="13" x14ac:dyDescent="0.15">
      <c r="A853" s="14" t="s">
        <v>6885</v>
      </c>
      <c r="B853" s="6" t="s">
        <v>2012</v>
      </c>
      <c r="D853" s="6" t="s">
        <v>602</v>
      </c>
      <c r="E853" s="6" t="s">
        <v>603</v>
      </c>
      <c r="F853" s="18" t="str">
        <f>IFERROR(VLOOKUP(B853,Invoices!$L$2:$M$413,2,FALSE),"")</f>
        <v/>
      </c>
      <c r="G853" s="18" t="str">
        <f>IFERROR(VLOOKUP(B853,Invoices!$N$2:$O$412,2,FALSE),"")</f>
        <v/>
      </c>
      <c r="H853" s="18" t="str">
        <f>IFERROR(VLOOKUP($B853,Invoices!$P$2:$Q$412,2,FALSE),"")</f>
        <v/>
      </c>
      <c r="I853" s="18" t="str">
        <f>IFERROR(VLOOKUP($B853,Invoices!$R$2:$S$412,2,FALSE),"")</f>
        <v/>
      </c>
      <c r="J853" s="18" t="str">
        <f>IFERROR(VLOOKUP($B853,Invoices!$T$2:$U$412,2,FALSE),"")</f>
        <v/>
      </c>
      <c r="K853" s="18" t="str">
        <f>IFERROR(VLOOKUP($B853,Invoices!$V$2:$W$412,2,FALSE),"")</f>
        <v/>
      </c>
      <c r="L853" s="18" t="str">
        <f>IFERROR(VLOOKUP($B853,Invoices!$X$2:$Y$412,2,FALSE),"")</f>
        <v/>
      </c>
      <c r="M853" s="18" t="str">
        <f>IFERROR(VLOOKUP($B853,Invoices!$Z$2:$AA$412,2,FALSE),"")</f>
        <v/>
      </c>
      <c r="N853" s="18" t="str">
        <f>IFERROR(VLOOKUP($B853,Invoices!$AB$2:$AC$412,2,FALSE),"")</f>
        <v/>
      </c>
      <c r="O853" s="18" t="str">
        <f>IFERROR(VLOOKUP($B853,Invoices!$AD$2:$AE$412,2,FALSE),"")</f>
        <v/>
      </c>
      <c r="P853" s="18" t="str">
        <f>IFERROR(VLOOKUP($B853,Invoices!$AF$2:$AG$412,2,FALSE),"")</f>
        <v/>
      </c>
      <c r="Q853" s="18" t="str">
        <f>IFERROR(VLOOKUP($B853,Invoices!$AH$2:$AI$412,2,FALSE),"")</f>
        <v/>
      </c>
      <c r="R853" s="18">
        <f>IFERROR(VLOOKUP($B853,Invoices!$AJ$2:$AK$412,2,FALSE),"")</f>
        <v>0.99</v>
      </c>
      <c r="S853" s="18" t="str">
        <f>IFERROR(VLOOKUP($B853,Invoices!$AL$2:$AM$412,2,FALSE),"")</f>
        <v/>
      </c>
      <c r="T853" s="18" t="str">
        <f>IFERROR(VLOOKUP($B853,Invoices!$AN$2:$AO$412,2,FALSE),"")</f>
        <v/>
      </c>
      <c r="U853" s="18" cm="1">
        <f t="array" ref="U853">IFERROR(INDEX(F853:T853, 1, MATCH(TRUE, ISNUMBER(F853:T853), 0)), "0.0")</f>
        <v>0.99</v>
      </c>
    </row>
    <row r="854" spans="1:21" ht="13" x14ac:dyDescent="0.15">
      <c r="A854" s="14" t="s">
        <v>6886</v>
      </c>
      <c r="B854" s="6" t="s">
        <v>2013</v>
      </c>
      <c r="D854" s="6" t="s">
        <v>1133</v>
      </c>
      <c r="E854" s="6" t="s">
        <v>600</v>
      </c>
      <c r="F854" s="18">
        <f>IFERROR(VLOOKUP(B854,Invoices!$L$2:$M$413,2,FALSE),"")</f>
        <v>0.99</v>
      </c>
      <c r="G854" s="18" t="str">
        <f>IFERROR(VLOOKUP(B854,Invoices!$N$2:$O$412,2,FALSE),"")</f>
        <v/>
      </c>
      <c r="H854" s="18" t="str">
        <f>IFERROR(VLOOKUP($B854,Invoices!$P$2:$Q$412,2,FALSE),"")</f>
        <v/>
      </c>
      <c r="I854" s="18" t="str">
        <f>IFERROR(VLOOKUP($B854,Invoices!$R$2:$S$412,2,FALSE),"")</f>
        <v/>
      </c>
      <c r="J854" s="18" t="str">
        <f>IFERROR(VLOOKUP($B854,Invoices!$T$2:$U$412,2,FALSE),"")</f>
        <v/>
      </c>
      <c r="K854" s="18" t="str">
        <f>IFERROR(VLOOKUP($B854,Invoices!$V$2:$W$412,2,FALSE),"")</f>
        <v/>
      </c>
      <c r="L854" s="18" t="str">
        <f>IFERROR(VLOOKUP($B854,Invoices!$X$2:$Y$412,2,FALSE),"")</f>
        <v/>
      </c>
      <c r="M854" s="18" t="str">
        <f>IFERROR(VLOOKUP($B854,Invoices!$Z$2:$AA$412,2,FALSE),"")</f>
        <v/>
      </c>
      <c r="N854" s="18" t="str">
        <f>IFERROR(VLOOKUP($B854,Invoices!$AB$2:$AC$412,2,FALSE),"")</f>
        <v/>
      </c>
      <c r="O854" s="18" t="str">
        <f>IFERROR(VLOOKUP($B854,Invoices!$AD$2:$AE$412,2,FALSE),"")</f>
        <v/>
      </c>
      <c r="P854" s="18" t="str">
        <f>IFERROR(VLOOKUP($B854,Invoices!$AF$2:$AG$412,2,FALSE),"")</f>
        <v/>
      </c>
      <c r="Q854" s="18" t="str">
        <f>IFERROR(VLOOKUP($B854,Invoices!$AH$2:$AI$412,2,FALSE),"")</f>
        <v/>
      </c>
      <c r="R854" s="18" t="str">
        <f>IFERROR(VLOOKUP($B854,Invoices!$AJ$2:$AK$412,2,FALSE),"")</f>
        <v/>
      </c>
      <c r="S854" s="18" t="str">
        <f>IFERROR(VLOOKUP($B854,Invoices!$AL$2:$AM$412,2,FALSE),"")</f>
        <v/>
      </c>
      <c r="T854" s="18" t="str">
        <f>IFERROR(VLOOKUP($B854,Invoices!$AN$2:$AO$412,2,FALSE),"")</f>
        <v/>
      </c>
      <c r="U854" s="18" cm="1">
        <f t="array" ref="U854">IFERROR(INDEX(F854:T854, 1, MATCH(TRUE, ISNUMBER(F854:T854), 0)), "0.0")</f>
        <v>0.99</v>
      </c>
    </row>
    <row r="855" spans="1:21" ht="13" x14ac:dyDescent="0.15">
      <c r="A855" s="14" t="s">
        <v>6887</v>
      </c>
      <c r="B855" s="6" t="s">
        <v>2014</v>
      </c>
      <c r="D855" s="6" t="s">
        <v>1391</v>
      </c>
      <c r="E855" s="6" t="s">
        <v>673</v>
      </c>
      <c r="F855" s="18" t="str">
        <f>IFERROR(VLOOKUP(B855,Invoices!$L$2:$M$413,2,FALSE),"")</f>
        <v/>
      </c>
      <c r="G855" s="18" t="str">
        <f>IFERROR(VLOOKUP(B855,Invoices!$N$2:$O$412,2,FALSE),"")</f>
        <v/>
      </c>
      <c r="H855" s="18" t="str">
        <f>IFERROR(VLOOKUP($B855,Invoices!$P$2:$Q$412,2,FALSE),"")</f>
        <v/>
      </c>
      <c r="I855" s="18" t="str">
        <f>IFERROR(VLOOKUP($B855,Invoices!$R$2:$S$412,2,FALSE),"")</f>
        <v/>
      </c>
      <c r="J855" s="18" t="str">
        <f>IFERROR(VLOOKUP($B855,Invoices!$T$2:$U$412,2,FALSE),"")</f>
        <v/>
      </c>
      <c r="K855" s="18" t="str">
        <f>IFERROR(VLOOKUP($B855,Invoices!$V$2:$W$412,2,FALSE),"")</f>
        <v/>
      </c>
      <c r="L855" s="18" t="str">
        <f>IFERROR(VLOOKUP($B855,Invoices!$X$2:$Y$412,2,FALSE),"")</f>
        <v/>
      </c>
      <c r="M855" s="18" t="str">
        <f>IFERROR(VLOOKUP($B855,Invoices!$Z$2:$AA$412,2,FALSE),"")</f>
        <v/>
      </c>
      <c r="N855" s="18" t="str">
        <f>IFERROR(VLOOKUP($B855,Invoices!$AB$2:$AC$412,2,FALSE),"")</f>
        <v/>
      </c>
      <c r="O855" s="18" t="str">
        <f>IFERROR(VLOOKUP($B855,Invoices!$AD$2:$AE$412,2,FALSE),"")</f>
        <v/>
      </c>
      <c r="P855" s="18" t="str">
        <f>IFERROR(VLOOKUP($B855,Invoices!$AF$2:$AG$412,2,FALSE),"")</f>
        <v/>
      </c>
      <c r="Q855" s="18" t="str">
        <f>IFERROR(VLOOKUP($B855,Invoices!$AH$2:$AI$412,2,FALSE),"")</f>
        <v/>
      </c>
      <c r="R855" s="18" t="str">
        <f>IFERROR(VLOOKUP($B855,Invoices!$AJ$2:$AK$412,2,FALSE),"")</f>
        <v/>
      </c>
      <c r="S855" s="18" t="str">
        <f>IFERROR(VLOOKUP($B855,Invoices!$AL$2:$AM$412,2,FALSE),"")</f>
        <v/>
      </c>
      <c r="T855" s="18" t="str">
        <f>IFERROR(VLOOKUP($B855,Invoices!$AN$2:$AO$412,2,FALSE),"")</f>
        <v/>
      </c>
      <c r="U855" s="18" t="str" cm="1">
        <f t="array" ref="U855">IFERROR(INDEX(F855:T855, 1, MATCH(TRUE, ISNUMBER(F855:T855), 0)), "0.0")</f>
        <v>0.0</v>
      </c>
    </row>
    <row r="856" spans="1:21" ht="13" x14ac:dyDescent="0.15">
      <c r="A856" s="14" t="s">
        <v>6888</v>
      </c>
      <c r="B856" s="6" t="s">
        <v>2015</v>
      </c>
      <c r="C856" s="6" t="s">
        <v>2016</v>
      </c>
      <c r="D856" s="6" t="s">
        <v>520</v>
      </c>
      <c r="E856" s="6" t="s">
        <v>522</v>
      </c>
      <c r="F856" s="18" t="str">
        <f>IFERROR(VLOOKUP(B856,Invoices!$L$2:$M$413,2,FALSE),"")</f>
        <v/>
      </c>
      <c r="G856" s="18" t="str">
        <f>IFERROR(VLOOKUP(B856,Invoices!$N$2:$O$412,2,FALSE),"")</f>
        <v/>
      </c>
      <c r="H856" s="18" t="str">
        <f>IFERROR(VLOOKUP($B856,Invoices!$P$2:$Q$412,2,FALSE),"")</f>
        <v/>
      </c>
      <c r="I856" s="18" t="str">
        <f>IFERROR(VLOOKUP($B856,Invoices!$R$2:$S$412,2,FALSE),"")</f>
        <v/>
      </c>
      <c r="J856" s="18" t="str">
        <f>IFERROR(VLOOKUP($B856,Invoices!$T$2:$U$412,2,FALSE),"")</f>
        <v/>
      </c>
      <c r="K856" s="18" t="str">
        <f>IFERROR(VLOOKUP($B856,Invoices!$V$2:$W$412,2,FALSE),"")</f>
        <v/>
      </c>
      <c r="L856" s="18" t="str">
        <f>IFERROR(VLOOKUP($B856,Invoices!$X$2:$Y$412,2,FALSE),"")</f>
        <v/>
      </c>
      <c r="M856" s="18" t="str">
        <f>IFERROR(VLOOKUP($B856,Invoices!$Z$2:$AA$412,2,FALSE),"")</f>
        <v/>
      </c>
      <c r="N856" s="18" t="str">
        <f>IFERROR(VLOOKUP($B856,Invoices!$AB$2:$AC$412,2,FALSE),"")</f>
        <v/>
      </c>
      <c r="O856" s="18" t="str">
        <f>IFERROR(VLOOKUP($B856,Invoices!$AD$2:$AE$412,2,FALSE),"")</f>
        <v/>
      </c>
      <c r="P856" s="18" t="str">
        <f>IFERROR(VLOOKUP($B856,Invoices!$AF$2:$AG$412,2,FALSE),"")</f>
        <v/>
      </c>
      <c r="Q856" s="18" t="str">
        <f>IFERROR(VLOOKUP($B856,Invoices!$AH$2:$AI$412,2,FALSE),"")</f>
        <v/>
      </c>
      <c r="R856" s="18" t="str">
        <f>IFERROR(VLOOKUP($B856,Invoices!$AJ$2:$AK$412,2,FALSE),"")</f>
        <v/>
      </c>
      <c r="S856" s="18" t="str">
        <f>IFERROR(VLOOKUP($B856,Invoices!$AL$2:$AM$412,2,FALSE),"")</f>
        <v/>
      </c>
      <c r="T856" s="18" t="str">
        <f>IFERROR(VLOOKUP($B856,Invoices!$AN$2:$AO$412,2,FALSE),"")</f>
        <v/>
      </c>
      <c r="U856" s="18" t="str" cm="1">
        <f t="array" ref="U856">IFERROR(INDEX(F856:T856, 1, MATCH(TRUE, ISNUMBER(F856:T856), 0)), "0.0")</f>
        <v>0.0</v>
      </c>
    </row>
    <row r="857" spans="1:21" ht="13" x14ac:dyDescent="0.15">
      <c r="A857" s="14" t="s">
        <v>6889</v>
      </c>
      <c r="B857" s="6" t="s">
        <v>2017</v>
      </c>
      <c r="C857" s="6" t="s">
        <v>731</v>
      </c>
      <c r="D857" s="6" t="s">
        <v>732</v>
      </c>
      <c r="E857" s="6" t="s">
        <v>731</v>
      </c>
      <c r="F857" s="18" t="str">
        <f>IFERROR(VLOOKUP(B857,Invoices!$L$2:$M$413,2,FALSE),"")</f>
        <v/>
      </c>
      <c r="G857" s="18" t="str">
        <f>IFERROR(VLOOKUP(B857,Invoices!$N$2:$O$412,2,FALSE),"")</f>
        <v/>
      </c>
      <c r="H857" s="18" t="str">
        <f>IFERROR(VLOOKUP($B857,Invoices!$P$2:$Q$412,2,FALSE),"")</f>
        <v/>
      </c>
      <c r="I857" s="18" t="str">
        <f>IFERROR(VLOOKUP($B857,Invoices!$R$2:$S$412,2,FALSE),"")</f>
        <v/>
      </c>
      <c r="J857" s="18" t="str">
        <f>IFERROR(VLOOKUP($B857,Invoices!$T$2:$U$412,2,FALSE),"")</f>
        <v/>
      </c>
      <c r="K857" s="18" t="str">
        <f>IFERROR(VLOOKUP($B857,Invoices!$V$2:$W$412,2,FALSE),"")</f>
        <v/>
      </c>
      <c r="L857" s="18">
        <f>IFERROR(VLOOKUP($B857,Invoices!$X$2:$Y$412,2,FALSE),"")</f>
        <v>0.99</v>
      </c>
      <c r="M857" s="18" t="str">
        <f>IFERROR(VLOOKUP($B857,Invoices!$Z$2:$AA$412,2,FALSE),"")</f>
        <v/>
      </c>
      <c r="N857" s="18" t="str">
        <f>IFERROR(VLOOKUP($B857,Invoices!$AB$2:$AC$412,2,FALSE),"")</f>
        <v/>
      </c>
      <c r="O857" s="18" t="str">
        <f>IFERROR(VLOOKUP($B857,Invoices!$AD$2:$AE$412,2,FALSE),"")</f>
        <v/>
      </c>
      <c r="P857" s="18" t="str">
        <f>IFERROR(VLOOKUP($B857,Invoices!$AF$2:$AG$412,2,FALSE),"")</f>
        <v/>
      </c>
      <c r="Q857" s="18" t="str">
        <f>IFERROR(VLOOKUP($B857,Invoices!$AH$2:$AI$412,2,FALSE),"")</f>
        <v/>
      </c>
      <c r="R857" s="18" t="str">
        <f>IFERROR(VLOOKUP($B857,Invoices!$AJ$2:$AK$412,2,FALSE),"")</f>
        <v/>
      </c>
      <c r="S857" s="18" t="str">
        <f>IFERROR(VLOOKUP($B857,Invoices!$AL$2:$AM$412,2,FALSE),"")</f>
        <v/>
      </c>
      <c r="T857" s="18" t="str">
        <f>IFERROR(VLOOKUP($B857,Invoices!$AN$2:$AO$412,2,FALSE),"")</f>
        <v/>
      </c>
      <c r="U857" s="18" cm="1">
        <f t="array" ref="U857">IFERROR(INDEX(F857:T857, 1, MATCH(TRUE, ISNUMBER(F857:T857), 0)), "0.0")</f>
        <v>0.99</v>
      </c>
    </row>
    <row r="858" spans="1:21" ht="13" x14ac:dyDescent="0.15">
      <c r="A858" s="14" t="s">
        <v>6890</v>
      </c>
      <c r="B858" s="6" t="s">
        <v>2018</v>
      </c>
      <c r="C858" s="6" t="s">
        <v>2019</v>
      </c>
      <c r="D858" s="6" t="s">
        <v>950</v>
      </c>
      <c r="E858" s="6" t="s">
        <v>655</v>
      </c>
      <c r="F858" s="18" t="str">
        <f>IFERROR(VLOOKUP(B858,Invoices!$L$2:$M$413,2,FALSE),"")</f>
        <v/>
      </c>
      <c r="G858" s="18" t="str">
        <f>IFERROR(VLOOKUP(B858,Invoices!$N$2:$O$412,2,FALSE),"")</f>
        <v/>
      </c>
      <c r="H858" s="18" t="str">
        <f>IFERROR(VLOOKUP($B858,Invoices!$P$2:$Q$412,2,FALSE),"")</f>
        <v/>
      </c>
      <c r="I858" s="18" t="str">
        <f>IFERROR(VLOOKUP($B858,Invoices!$R$2:$S$412,2,FALSE),"")</f>
        <v/>
      </c>
      <c r="J858" s="18" t="str">
        <f>IFERROR(VLOOKUP($B858,Invoices!$T$2:$U$412,2,FALSE),"")</f>
        <v/>
      </c>
      <c r="K858" s="18" t="str">
        <f>IFERROR(VLOOKUP($B858,Invoices!$V$2:$W$412,2,FALSE),"")</f>
        <v/>
      </c>
      <c r="L858" s="18" t="str">
        <f>IFERROR(VLOOKUP($B858,Invoices!$X$2:$Y$412,2,FALSE),"")</f>
        <v/>
      </c>
      <c r="M858" s="18" t="str">
        <f>IFERROR(VLOOKUP($B858,Invoices!$Z$2:$AA$412,2,FALSE),"")</f>
        <v/>
      </c>
      <c r="N858" s="18" t="str">
        <f>IFERROR(VLOOKUP($B858,Invoices!$AB$2:$AC$412,2,FALSE),"")</f>
        <v/>
      </c>
      <c r="O858" s="18" t="str">
        <f>IFERROR(VLOOKUP($B858,Invoices!$AD$2:$AE$412,2,FALSE),"")</f>
        <v/>
      </c>
      <c r="P858" s="18" t="str">
        <f>IFERROR(VLOOKUP($B858,Invoices!$AF$2:$AG$412,2,FALSE),"")</f>
        <v/>
      </c>
      <c r="Q858" s="18" t="str">
        <f>IFERROR(VLOOKUP($B858,Invoices!$AH$2:$AI$412,2,FALSE),"")</f>
        <v/>
      </c>
      <c r="R858" s="18" t="str">
        <f>IFERROR(VLOOKUP($B858,Invoices!$AJ$2:$AK$412,2,FALSE),"")</f>
        <v/>
      </c>
      <c r="S858" s="18" t="str">
        <f>IFERROR(VLOOKUP($B858,Invoices!$AL$2:$AM$412,2,FALSE),"")</f>
        <v/>
      </c>
      <c r="T858" s="18" t="str">
        <f>IFERROR(VLOOKUP($B858,Invoices!$AN$2:$AO$412,2,FALSE),"")</f>
        <v/>
      </c>
      <c r="U858" s="18" t="str" cm="1">
        <f t="array" ref="U858">IFERROR(INDEX(F858:T858, 1, MATCH(TRUE, ISNUMBER(F858:T858), 0)), "0.0")</f>
        <v>0.0</v>
      </c>
    </row>
    <row r="859" spans="1:21" ht="13" x14ac:dyDescent="0.15">
      <c r="A859" s="14" t="s">
        <v>6891</v>
      </c>
      <c r="B859" s="6" t="s">
        <v>2020</v>
      </c>
      <c r="C859" s="6" t="s">
        <v>2021</v>
      </c>
      <c r="D859" s="6" t="s">
        <v>1195</v>
      </c>
      <c r="E859" s="6" t="s">
        <v>863</v>
      </c>
      <c r="F859" s="18" t="str">
        <f>IFERROR(VLOOKUP(B859,Invoices!$L$2:$M$413,2,FALSE),"")</f>
        <v/>
      </c>
      <c r="G859" s="18" t="str">
        <f>IFERROR(VLOOKUP(B859,Invoices!$N$2:$O$412,2,FALSE),"")</f>
        <v/>
      </c>
      <c r="H859" s="18" t="str">
        <f>IFERROR(VLOOKUP($B859,Invoices!$P$2:$Q$412,2,FALSE),"")</f>
        <v/>
      </c>
      <c r="I859" s="18" t="str">
        <f>IFERROR(VLOOKUP($B859,Invoices!$R$2:$S$412,2,FALSE),"")</f>
        <v/>
      </c>
      <c r="J859" s="18" t="str">
        <f>IFERROR(VLOOKUP($B859,Invoices!$T$2:$U$412,2,FALSE),"")</f>
        <v/>
      </c>
      <c r="K859" s="18" t="str">
        <f>IFERROR(VLOOKUP($B859,Invoices!$V$2:$W$412,2,FALSE),"")</f>
        <v/>
      </c>
      <c r="L859" s="18" t="str">
        <f>IFERROR(VLOOKUP($B859,Invoices!$X$2:$Y$412,2,FALSE),"")</f>
        <v/>
      </c>
      <c r="M859" s="18" t="str">
        <f>IFERROR(VLOOKUP($B859,Invoices!$Z$2:$AA$412,2,FALSE),"")</f>
        <v/>
      </c>
      <c r="N859" s="18" t="str">
        <f>IFERROR(VLOOKUP($B859,Invoices!$AB$2:$AC$412,2,FALSE),"")</f>
        <v/>
      </c>
      <c r="O859" s="18" t="str">
        <f>IFERROR(VLOOKUP($B859,Invoices!$AD$2:$AE$412,2,FALSE),"")</f>
        <v/>
      </c>
      <c r="P859" s="18" t="str">
        <f>IFERROR(VLOOKUP($B859,Invoices!$AF$2:$AG$412,2,FALSE),"")</f>
        <v/>
      </c>
      <c r="Q859" s="18" t="str">
        <f>IFERROR(VLOOKUP($B859,Invoices!$AH$2:$AI$412,2,FALSE),"")</f>
        <v/>
      </c>
      <c r="R859" s="18" t="str">
        <f>IFERROR(VLOOKUP($B859,Invoices!$AJ$2:$AK$412,2,FALSE),"")</f>
        <v/>
      </c>
      <c r="S859" s="18" t="str">
        <f>IFERROR(VLOOKUP($B859,Invoices!$AL$2:$AM$412,2,FALSE),"")</f>
        <v/>
      </c>
      <c r="T859" s="18" t="str">
        <f>IFERROR(VLOOKUP($B859,Invoices!$AN$2:$AO$412,2,FALSE),"")</f>
        <v/>
      </c>
      <c r="U859" s="18" t="str" cm="1">
        <f t="array" ref="U859">IFERROR(INDEX(F859:T859, 1, MATCH(TRUE, ISNUMBER(F859:T859), 0)), "0.0")</f>
        <v>0.0</v>
      </c>
    </row>
    <row r="860" spans="1:21" ht="13" x14ac:dyDescent="0.15">
      <c r="A860" s="14" t="s">
        <v>6892</v>
      </c>
      <c r="B860" s="6" t="s">
        <v>2022</v>
      </c>
      <c r="C860" s="6" t="s">
        <v>2023</v>
      </c>
      <c r="D860" s="6" t="s">
        <v>2024</v>
      </c>
      <c r="E860" s="6" t="s">
        <v>779</v>
      </c>
      <c r="F860" s="18" t="str">
        <f>IFERROR(VLOOKUP(B860,Invoices!$L$2:$M$413,2,FALSE),"")</f>
        <v/>
      </c>
      <c r="G860" s="18" t="str">
        <f>IFERROR(VLOOKUP(B860,Invoices!$N$2:$O$412,2,FALSE),"")</f>
        <v/>
      </c>
      <c r="H860" s="18" t="str">
        <f>IFERROR(VLOOKUP($B860,Invoices!$P$2:$Q$412,2,FALSE),"")</f>
        <v/>
      </c>
      <c r="I860" s="18" t="str">
        <f>IFERROR(VLOOKUP($B860,Invoices!$R$2:$S$412,2,FALSE),"")</f>
        <v/>
      </c>
      <c r="J860" s="18" t="str">
        <f>IFERROR(VLOOKUP($B860,Invoices!$T$2:$U$412,2,FALSE),"")</f>
        <v/>
      </c>
      <c r="K860" s="18" t="str">
        <f>IFERROR(VLOOKUP($B860,Invoices!$V$2:$W$412,2,FALSE),"")</f>
        <v/>
      </c>
      <c r="L860" s="18" t="str">
        <f>IFERROR(VLOOKUP($B860,Invoices!$X$2:$Y$412,2,FALSE),"")</f>
        <v/>
      </c>
      <c r="M860" s="18" t="str">
        <f>IFERROR(VLOOKUP($B860,Invoices!$Z$2:$AA$412,2,FALSE),"")</f>
        <v/>
      </c>
      <c r="N860" s="18" t="str">
        <f>IFERROR(VLOOKUP($B860,Invoices!$AB$2:$AC$412,2,FALSE),"")</f>
        <v/>
      </c>
      <c r="O860" s="18" t="str">
        <f>IFERROR(VLOOKUP($B860,Invoices!$AD$2:$AE$412,2,FALSE),"")</f>
        <v/>
      </c>
      <c r="P860" s="18" t="str">
        <f>IFERROR(VLOOKUP($B860,Invoices!$AF$2:$AG$412,2,FALSE),"")</f>
        <v/>
      </c>
      <c r="Q860" s="18" t="str">
        <f>IFERROR(VLOOKUP($B860,Invoices!$AH$2:$AI$412,2,FALSE),"")</f>
        <v/>
      </c>
      <c r="R860" s="18" t="str">
        <f>IFERROR(VLOOKUP($B860,Invoices!$AJ$2:$AK$412,2,FALSE),"")</f>
        <v/>
      </c>
      <c r="S860" s="18" t="str">
        <f>IFERROR(VLOOKUP($B860,Invoices!$AL$2:$AM$412,2,FALSE),"")</f>
        <v/>
      </c>
      <c r="T860" s="18" t="str">
        <f>IFERROR(VLOOKUP($B860,Invoices!$AN$2:$AO$412,2,FALSE),"")</f>
        <v/>
      </c>
      <c r="U860" s="18" t="str" cm="1">
        <f t="array" ref="U860">IFERROR(INDEX(F860:T860, 1, MATCH(TRUE, ISNUMBER(F860:T860), 0)), "0.0")</f>
        <v>0.0</v>
      </c>
    </row>
    <row r="861" spans="1:21" ht="13" x14ac:dyDescent="0.15">
      <c r="A861" s="14" t="s">
        <v>6893</v>
      </c>
      <c r="B861" s="6" t="s">
        <v>2025</v>
      </c>
      <c r="D861" s="6" t="s">
        <v>1640</v>
      </c>
      <c r="E861" s="6" t="s">
        <v>1641</v>
      </c>
      <c r="F861" s="18" t="str">
        <f>IFERROR(VLOOKUP(B861,Invoices!$L$2:$M$413,2,FALSE),"")</f>
        <v/>
      </c>
      <c r="G861" s="18" t="str">
        <f>IFERROR(VLOOKUP(B861,Invoices!$N$2:$O$412,2,FALSE),"")</f>
        <v/>
      </c>
      <c r="H861" s="18" t="str">
        <f>IFERROR(VLOOKUP($B861,Invoices!$P$2:$Q$412,2,FALSE),"")</f>
        <v/>
      </c>
      <c r="I861" s="18" t="str">
        <f>IFERROR(VLOOKUP($B861,Invoices!$R$2:$S$412,2,FALSE),"")</f>
        <v/>
      </c>
      <c r="J861" s="18" t="str">
        <f>IFERROR(VLOOKUP($B861,Invoices!$T$2:$U$412,2,FALSE),"")</f>
        <v/>
      </c>
      <c r="K861" s="18" t="str">
        <f>IFERROR(VLOOKUP($B861,Invoices!$V$2:$W$412,2,FALSE),"")</f>
        <v/>
      </c>
      <c r="L861" s="18" t="str">
        <f>IFERROR(VLOOKUP($B861,Invoices!$X$2:$Y$412,2,FALSE),"")</f>
        <v/>
      </c>
      <c r="M861" s="18" t="str">
        <f>IFERROR(VLOOKUP($B861,Invoices!$Z$2:$AA$412,2,FALSE),"")</f>
        <v/>
      </c>
      <c r="N861" s="18" t="str">
        <f>IFERROR(VLOOKUP($B861,Invoices!$AB$2:$AC$412,2,FALSE),"")</f>
        <v/>
      </c>
      <c r="O861" s="18" t="str">
        <f>IFERROR(VLOOKUP($B861,Invoices!$AD$2:$AE$412,2,FALSE),"")</f>
        <v/>
      </c>
      <c r="P861" s="18" t="str">
        <f>IFERROR(VLOOKUP($B861,Invoices!$AF$2:$AG$412,2,FALSE),"")</f>
        <v/>
      </c>
      <c r="Q861" s="18" t="str">
        <f>IFERROR(VLOOKUP($B861,Invoices!$AH$2:$AI$412,2,FALSE),"")</f>
        <v/>
      </c>
      <c r="R861" s="18" t="str">
        <f>IFERROR(VLOOKUP($B861,Invoices!$AJ$2:$AK$412,2,FALSE),"")</f>
        <v/>
      </c>
      <c r="S861" s="18" t="str">
        <f>IFERROR(VLOOKUP($B861,Invoices!$AL$2:$AM$412,2,FALSE),"")</f>
        <v/>
      </c>
      <c r="T861" s="18" t="str">
        <f>IFERROR(VLOOKUP($B861,Invoices!$AN$2:$AO$412,2,FALSE),"")</f>
        <v/>
      </c>
      <c r="U861" s="18" t="str" cm="1">
        <f t="array" ref="U861">IFERROR(INDEX(F861:T861, 1, MATCH(TRUE, ISNUMBER(F861:T861), 0)), "0.0")</f>
        <v>0.0</v>
      </c>
    </row>
    <row r="862" spans="1:21" ht="13" x14ac:dyDescent="0.15">
      <c r="A862" s="14" t="s">
        <v>6894</v>
      </c>
      <c r="B862" s="6" t="s">
        <v>2026</v>
      </c>
      <c r="C862" s="6" t="s">
        <v>1208</v>
      </c>
      <c r="D862" s="6" t="s">
        <v>1209</v>
      </c>
      <c r="E862" s="6" t="s">
        <v>1210</v>
      </c>
      <c r="F862" s="18" t="str">
        <f>IFERROR(VLOOKUP(B862,Invoices!$L$2:$M$413,2,FALSE),"")</f>
        <v/>
      </c>
      <c r="G862" s="18" t="str">
        <f>IFERROR(VLOOKUP(B862,Invoices!$N$2:$O$412,2,FALSE),"")</f>
        <v/>
      </c>
      <c r="H862" s="18" t="str">
        <f>IFERROR(VLOOKUP($B862,Invoices!$P$2:$Q$412,2,FALSE),"")</f>
        <v/>
      </c>
      <c r="I862" s="18" t="str">
        <f>IFERROR(VLOOKUP($B862,Invoices!$R$2:$S$412,2,FALSE),"")</f>
        <v/>
      </c>
      <c r="J862" s="18" t="str">
        <f>IFERROR(VLOOKUP($B862,Invoices!$T$2:$U$412,2,FALSE),"")</f>
        <v/>
      </c>
      <c r="K862" s="18" t="str">
        <f>IFERROR(VLOOKUP($B862,Invoices!$V$2:$W$412,2,FALSE),"")</f>
        <v/>
      </c>
      <c r="L862" s="18" t="str">
        <f>IFERROR(VLOOKUP($B862,Invoices!$X$2:$Y$412,2,FALSE),"")</f>
        <v/>
      </c>
      <c r="M862" s="18" t="str">
        <f>IFERROR(VLOOKUP($B862,Invoices!$Z$2:$AA$412,2,FALSE),"")</f>
        <v/>
      </c>
      <c r="N862" s="18" t="str">
        <f>IFERROR(VLOOKUP($B862,Invoices!$AB$2:$AC$412,2,FALSE),"")</f>
        <v/>
      </c>
      <c r="O862" s="18" t="str">
        <f>IFERROR(VLOOKUP($B862,Invoices!$AD$2:$AE$412,2,FALSE),"")</f>
        <v/>
      </c>
      <c r="P862" s="18" t="str">
        <f>IFERROR(VLOOKUP($B862,Invoices!$AF$2:$AG$412,2,FALSE),"")</f>
        <v/>
      </c>
      <c r="Q862" s="18" t="str">
        <f>IFERROR(VLOOKUP($B862,Invoices!$AH$2:$AI$412,2,FALSE),"")</f>
        <v/>
      </c>
      <c r="R862" s="18" t="str">
        <f>IFERROR(VLOOKUP($B862,Invoices!$AJ$2:$AK$412,2,FALSE),"")</f>
        <v/>
      </c>
      <c r="S862" s="18" t="str">
        <f>IFERROR(VLOOKUP($B862,Invoices!$AL$2:$AM$412,2,FALSE),"")</f>
        <v/>
      </c>
      <c r="T862" s="18" t="str">
        <f>IFERROR(VLOOKUP($B862,Invoices!$AN$2:$AO$412,2,FALSE),"")</f>
        <v/>
      </c>
      <c r="U862" s="18" t="str" cm="1">
        <f t="array" ref="U862">IFERROR(INDEX(F862:T862, 1, MATCH(TRUE, ISNUMBER(F862:T862), 0)), "0.0")</f>
        <v>0.0</v>
      </c>
    </row>
    <row r="863" spans="1:21" ht="13" x14ac:dyDescent="0.15">
      <c r="A863" s="14" t="s">
        <v>6895</v>
      </c>
      <c r="B863" s="6" t="s">
        <v>2027</v>
      </c>
      <c r="D863" s="6" t="s">
        <v>830</v>
      </c>
      <c r="E863" s="6" t="s">
        <v>590</v>
      </c>
      <c r="F863" s="18" t="str">
        <f>IFERROR(VLOOKUP(B863,Invoices!$L$2:$M$413,2,FALSE),"")</f>
        <v/>
      </c>
      <c r="G863" s="18" t="str">
        <f>IFERROR(VLOOKUP(B863,Invoices!$N$2:$O$412,2,FALSE),"")</f>
        <v/>
      </c>
      <c r="H863" s="18" t="str">
        <f>IFERROR(VLOOKUP($B863,Invoices!$P$2:$Q$412,2,FALSE),"")</f>
        <v/>
      </c>
      <c r="I863" s="18">
        <f>IFERROR(VLOOKUP($B863,Invoices!$R$2:$S$412,2,FALSE),"")</f>
        <v>0.99</v>
      </c>
      <c r="J863" s="18" t="str">
        <f>IFERROR(VLOOKUP($B863,Invoices!$T$2:$U$412,2,FALSE),"")</f>
        <v/>
      </c>
      <c r="K863" s="18" t="str">
        <f>IFERROR(VLOOKUP($B863,Invoices!$V$2:$W$412,2,FALSE),"")</f>
        <v/>
      </c>
      <c r="L863" s="18" t="str">
        <f>IFERROR(VLOOKUP($B863,Invoices!$X$2:$Y$412,2,FALSE),"")</f>
        <v/>
      </c>
      <c r="M863" s="18" t="str">
        <f>IFERROR(VLOOKUP($B863,Invoices!$Z$2:$AA$412,2,FALSE),"")</f>
        <v/>
      </c>
      <c r="N863" s="18" t="str">
        <f>IFERROR(VLOOKUP($B863,Invoices!$AB$2:$AC$412,2,FALSE),"")</f>
        <v/>
      </c>
      <c r="O863" s="18" t="str">
        <f>IFERROR(VLOOKUP($B863,Invoices!$AD$2:$AE$412,2,FALSE),"")</f>
        <v/>
      </c>
      <c r="P863" s="18" t="str">
        <f>IFERROR(VLOOKUP($B863,Invoices!$AF$2:$AG$412,2,FALSE),"")</f>
        <v/>
      </c>
      <c r="Q863" s="18" t="str">
        <f>IFERROR(VLOOKUP($B863,Invoices!$AH$2:$AI$412,2,FALSE),"")</f>
        <v/>
      </c>
      <c r="R863" s="18" t="str">
        <f>IFERROR(VLOOKUP($B863,Invoices!$AJ$2:$AK$412,2,FALSE),"")</f>
        <v/>
      </c>
      <c r="S863" s="18" t="str">
        <f>IFERROR(VLOOKUP($B863,Invoices!$AL$2:$AM$412,2,FALSE),"")</f>
        <v/>
      </c>
      <c r="T863" s="18" t="str">
        <f>IFERROR(VLOOKUP($B863,Invoices!$AN$2:$AO$412,2,FALSE),"")</f>
        <v/>
      </c>
      <c r="U863" s="18" cm="1">
        <f t="array" ref="U863">IFERROR(INDEX(F863:T863, 1, MATCH(TRUE, ISNUMBER(F863:T863), 0)), "0.0")</f>
        <v>0.99</v>
      </c>
    </row>
    <row r="864" spans="1:21" ht="13" x14ac:dyDescent="0.15">
      <c r="A864" s="14" t="s">
        <v>6896</v>
      </c>
      <c r="B864" s="6" t="s">
        <v>2028</v>
      </c>
      <c r="C864" s="6" t="s">
        <v>529</v>
      </c>
      <c r="D864" s="6" t="s">
        <v>1329</v>
      </c>
      <c r="E864" s="6" t="s">
        <v>529</v>
      </c>
      <c r="F864" s="18" t="str">
        <f>IFERROR(VLOOKUP(B864,Invoices!$L$2:$M$413,2,FALSE),"")</f>
        <v/>
      </c>
      <c r="G864" s="18" t="str">
        <f>IFERROR(VLOOKUP(B864,Invoices!$N$2:$O$412,2,FALSE),"")</f>
        <v/>
      </c>
      <c r="H864" s="18" t="str">
        <f>IFERROR(VLOOKUP($B864,Invoices!$P$2:$Q$412,2,FALSE),"")</f>
        <v/>
      </c>
      <c r="I864" s="18" t="str">
        <f>IFERROR(VLOOKUP($B864,Invoices!$R$2:$S$412,2,FALSE),"")</f>
        <v/>
      </c>
      <c r="J864" s="18" t="str">
        <f>IFERROR(VLOOKUP($B864,Invoices!$T$2:$U$412,2,FALSE),"")</f>
        <v/>
      </c>
      <c r="K864" s="18" t="str">
        <f>IFERROR(VLOOKUP($B864,Invoices!$V$2:$W$412,2,FALSE),"")</f>
        <v/>
      </c>
      <c r="L864" s="18" t="str">
        <f>IFERROR(VLOOKUP($B864,Invoices!$X$2:$Y$412,2,FALSE),"")</f>
        <v/>
      </c>
      <c r="M864" s="18" t="str">
        <f>IFERROR(VLOOKUP($B864,Invoices!$Z$2:$AA$412,2,FALSE),"")</f>
        <v/>
      </c>
      <c r="N864" s="18" t="str">
        <f>IFERROR(VLOOKUP($B864,Invoices!$AB$2:$AC$412,2,FALSE),"")</f>
        <v/>
      </c>
      <c r="O864" s="18" t="str">
        <f>IFERROR(VLOOKUP($B864,Invoices!$AD$2:$AE$412,2,FALSE),"")</f>
        <v/>
      </c>
      <c r="P864" s="18" t="str">
        <f>IFERROR(VLOOKUP($B864,Invoices!$AF$2:$AG$412,2,FALSE),"")</f>
        <v/>
      </c>
      <c r="Q864" s="18" t="str">
        <f>IFERROR(VLOOKUP($B864,Invoices!$AH$2:$AI$412,2,FALSE),"")</f>
        <v/>
      </c>
      <c r="R864" s="18" t="str">
        <f>IFERROR(VLOOKUP($B864,Invoices!$AJ$2:$AK$412,2,FALSE),"")</f>
        <v/>
      </c>
      <c r="S864" s="18">
        <f>IFERROR(VLOOKUP($B864,Invoices!$AL$2:$AM$412,2,FALSE),"")</f>
        <v>0.99</v>
      </c>
      <c r="T864" s="18" t="str">
        <f>IFERROR(VLOOKUP($B864,Invoices!$AN$2:$AO$412,2,FALSE),"")</f>
        <v/>
      </c>
      <c r="U864" s="18" cm="1">
        <f t="array" ref="U864">IFERROR(INDEX(F864:T864, 1, MATCH(TRUE, ISNUMBER(F864:T864), 0)), "0.0")</f>
        <v>0.99</v>
      </c>
    </row>
    <row r="865" spans="1:21" ht="13" x14ac:dyDescent="0.15">
      <c r="A865" s="14" t="s">
        <v>6897</v>
      </c>
      <c r="B865" s="6" t="s">
        <v>2029</v>
      </c>
      <c r="D865" s="6" t="s">
        <v>2030</v>
      </c>
      <c r="E865" s="6" t="s">
        <v>959</v>
      </c>
      <c r="F865" s="18" t="str">
        <f>IFERROR(VLOOKUP(B865,Invoices!$L$2:$M$413,2,FALSE),"")</f>
        <v/>
      </c>
      <c r="G865" s="18" t="str">
        <f>IFERROR(VLOOKUP(B865,Invoices!$N$2:$O$412,2,FALSE),"")</f>
        <v/>
      </c>
      <c r="H865" s="18" t="str">
        <f>IFERROR(VLOOKUP($B865,Invoices!$P$2:$Q$412,2,FALSE),"")</f>
        <v/>
      </c>
      <c r="I865" s="18" t="str">
        <f>IFERROR(VLOOKUP($B865,Invoices!$R$2:$S$412,2,FALSE),"")</f>
        <v/>
      </c>
      <c r="J865" s="18" t="str">
        <f>IFERROR(VLOOKUP($B865,Invoices!$T$2:$U$412,2,FALSE),"")</f>
        <v/>
      </c>
      <c r="K865" s="18" t="str">
        <f>IFERROR(VLOOKUP($B865,Invoices!$V$2:$W$412,2,FALSE),"")</f>
        <v/>
      </c>
      <c r="L865" s="18" t="str">
        <f>IFERROR(VLOOKUP($B865,Invoices!$X$2:$Y$412,2,FALSE),"")</f>
        <v/>
      </c>
      <c r="M865" s="18" t="str">
        <f>IFERROR(VLOOKUP($B865,Invoices!$Z$2:$AA$412,2,FALSE),"")</f>
        <v/>
      </c>
      <c r="N865" s="18" t="str">
        <f>IFERROR(VLOOKUP($B865,Invoices!$AB$2:$AC$412,2,FALSE),"")</f>
        <v/>
      </c>
      <c r="O865" s="18" t="str">
        <f>IFERROR(VLOOKUP($B865,Invoices!$AD$2:$AE$412,2,FALSE),"")</f>
        <v/>
      </c>
      <c r="P865" s="18" t="str">
        <f>IFERROR(VLOOKUP($B865,Invoices!$AF$2:$AG$412,2,FALSE),"")</f>
        <v/>
      </c>
      <c r="Q865" s="18" t="str">
        <f>IFERROR(VLOOKUP($B865,Invoices!$AH$2:$AI$412,2,FALSE),"")</f>
        <v/>
      </c>
      <c r="R865" s="18" t="str">
        <f>IFERROR(VLOOKUP($B865,Invoices!$AJ$2:$AK$412,2,FALSE),"")</f>
        <v/>
      </c>
      <c r="S865" s="18" t="str">
        <f>IFERROR(VLOOKUP($B865,Invoices!$AL$2:$AM$412,2,FALSE),"")</f>
        <v/>
      </c>
      <c r="T865" s="18" t="str">
        <f>IFERROR(VLOOKUP($B865,Invoices!$AN$2:$AO$412,2,FALSE),"")</f>
        <v/>
      </c>
      <c r="U865" s="18" t="str" cm="1">
        <f t="array" ref="U865">IFERROR(INDEX(F865:T865, 1, MATCH(TRUE, ISNUMBER(F865:T865), 0)), "0.0")</f>
        <v>0.0</v>
      </c>
    </row>
    <row r="866" spans="1:21" ht="13" x14ac:dyDescent="0.15">
      <c r="A866" s="14" t="s">
        <v>6898</v>
      </c>
      <c r="B866" s="6" t="s">
        <v>2031</v>
      </c>
      <c r="C866" s="6" t="s">
        <v>1021</v>
      </c>
      <c r="D866" s="6" t="s">
        <v>1051</v>
      </c>
      <c r="E866" s="6" t="s">
        <v>1021</v>
      </c>
      <c r="F866" s="18" t="str">
        <f>IFERROR(VLOOKUP(B866,Invoices!$L$2:$M$413,2,FALSE),"")</f>
        <v/>
      </c>
      <c r="G866" s="18" t="str">
        <f>IFERROR(VLOOKUP(B866,Invoices!$N$2:$O$412,2,FALSE),"")</f>
        <v/>
      </c>
      <c r="H866" s="18" t="str">
        <f>IFERROR(VLOOKUP($B866,Invoices!$P$2:$Q$412,2,FALSE),"")</f>
        <v/>
      </c>
      <c r="I866" s="18" t="str">
        <f>IFERROR(VLOOKUP($B866,Invoices!$R$2:$S$412,2,FALSE),"")</f>
        <v/>
      </c>
      <c r="J866" s="18" t="str">
        <f>IFERROR(VLOOKUP($B866,Invoices!$T$2:$U$412,2,FALSE),"")</f>
        <v/>
      </c>
      <c r="K866" s="18" t="str">
        <f>IFERROR(VLOOKUP($B866,Invoices!$V$2:$W$412,2,FALSE),"")</f>
        <v/>
      </c>
      <c r="L866" s="18" t="str">
        <f>IFERROR(VLOOKUP($B866,Invoices!$X$2:$Y$412,2,FALSE),"")</f>
        <v/>
      </c>
      <c r="M866" s="18" t="str">
        <f>IFERROR(VLOOKUP($B866,Invoices!$Z$2:$AA$412,2,FALSE),"")</f>
        <v/>
      </c>
      <c r="N866" s="18" t="str">
        <f>IFERROR(VLOOKUP($B866,Invoices!$AB$2:$AC$412,2,FALSE),"")</f>
        <v/>
      </c>
      <c r="O866" s="18" t="str">
        <f>IFERROR(VLOOKUP($B866,Invoices!$AD$2:$AE$412,2,FALSE),"")</f>
        <v/>
      </c>
      <c r="P866" s="18" t="str">
        <f>IFERROR(VLOOKUP($B866,Invoices!$AF$2:$AG$412,2,FALSE),"")</f>
        <v/>
      </c>
      <c r="Q866" s="18" t="str">
        <f>IFERROR(VLOOKUP($B866,Invoices!$AH$2:$AI$412,2,FALSE),"")</f>
        <v/>
      </c>
      <c r="R866" s="18" t="str">
        <f>IFERROR(VLOOKUP($B866,Invoices!$AJ$2:$AK$412,2,FALSE),"")</f>
        <v/>
      </c>
      <c r="S866" s="18" t="str">
        <f>IFERROR(VLOOKUP($B866,Invoices!$AL$2:$AM$412,2,FALSE),"")</f>
        <v/>
      </c>
      <c r="T866" s="18" t="str">
        <f>IFERROR(VLOOKUP($B866,Invoices!$AN$2:$AO$412,2,FALSE),"")</f>
        <v/>
      </c>
      <c r="U866" s="18" t="str" cm="1">
        <f t="array" ref="U866">IFERROR(INDEX(F866:T866, 1, MATCH(TRUE, ISNUMBER(F866:T866), 0)), "0.0")</f>
        <v>0.0</v>
      </c>
    </row>
    <row r="867" spans="1:21" ht="13" x14ac:dyDescent="0.15">
      <c r="A867" s="14" t="s">
        <v>6899</v>
      </c>
      <c r="B867" s="6" t="s">
        <v>2032</v>
      </c>
      <c r="D867" s="6" t="s">
        <v>757</v>
      </c>
      <c r="E867" s="6" t="s">
        <v>758</v>
      </c>
      <c r="F867" s="18" t="str">
        <f>IFERROR(VLOOKUP(B867,Invoices!$L$2:$M$413,2,FALSE),"")</f>
        <v/>
      </c>
      <c r="G867" s="18">
        <f>IFERROR(VLOOKUP(B867,Invoices!$N$2:$O$412,2,FALSE),"")</f>
        <v>0.99</v>
      </c>
      <c r="H867" s="18" t="str">
        <f>IFERROR(VLOOKUP($B867,Invoices!$P$2:$Q$412,2,FALSE),"")</f>
        <v/>
      </c>
      <c r="I867" s="18" t="str">
        <f>IFERROR(VLOOKUP($B867,Invoices!$R$2:$S$412,2,FALSE),"")</f>
        <v/>
      </c>
      <c r="J867" s="18">
        <f>IFERROR(VLOOKUP($B867,Invoices!$T$2:$U$412,2,FALSE),"")</f>
        <v>0.99</v>
      </c>
      <c r="K867" s="18" t="str">
        <f>IFERROR(VLOOKUP($B867,Invoices!$V$2:$W$412,2,FALSE),"")</f>
        <v/>
      </c>
      <c r="L867" s="18" t="str">
        <f>IFERROR(VLOOKUP($B867,Invoices!$X$2:$Y$412,2,FALSE),"")</f>
        <v/>
      </c>
      <c r="M867" s="18" t="str">
        <f>IFERROR(VLOOKUP($B867,Invoices!$Z$2:$AA$412,2,FALSE),"")</f>
        <v/>
      </c>
      <c r="N867" s="18" t="str">
        <f>IFERROR(VLOOKUP($B867,Invoices!$AB$2:$AC$412,2,FALSE),"")</f>
        <v/>
      </c>
      <c r="O867" s="18" t="str">
        <f>IFERROR(VLOOKUP($B867,Invoices!$AD$2:$AE$412,2,FALSE),"")</f>
        <v/>
      </c>
      <c r="P867" s="18" t="str">
        <f>IFERROR(VLOOKUP($B867,Invoices!$AF$2:$AG$412,2,FALSE),"")</f>
        <v/>
      </c>
      <c r="Q867" s="18" t="str">
        <f>IFERROR(VLOOKUP($B867,Invoices!$AH$2:$AI$412,2,FALSE),"")</f>
        <v/>
      </c>
      <c r="R867" s="18" t="str">
        <f>IFERROR(VLOOKUP($B867,Invoices!$AJ$2:$AK$412,2,FALSE),"")</f>
        <v/>
      </c>
      <c r="S867" s="18" t="str">
        <f>IFERROR(VLOOKUP($B867,Invoices!$AL$2:$AM$412,2,FALSE),"")</f>
        <v/>
      </c>
      <c r="T867" s="18" t="str">
        <f>IFERROR(VLOOKUP($B867,Invoices!$AN$2:$AO$412,2,FALSE),"")</f>
        <v/>
      </c>
      <c r="U867" s="18" cm="1">
        <f t="array" ref="U867">IFERROR(INDEX(F867:T867, 1, MATCH(TRUE, ISNUMBER(F867:T867), 0)), "0.0")</f>
        <v>0.99</v>
      </c>
    </row>
    <row r="868" spans="1:21" ht="13" x14ac:dyDescent="0.15">
      <c r="A868" s="14" t="s">
        <v>6900</v>
      </c>
      <c r="B868" s="6" t="s">
        <v>2033</v>
      </c>
      <c r="C868" s="6" t="s">
        <v>2034</v>
      </c>
      <c r="D868" s="6" t="s">
        <v>954</v>
      </c>
      <c r="E868" s="6" t="s">
        <v>955</v>
      </c>
      <c r="F868" s="18" t="str">
        <f>IFERROR(VLOOKUP(B868,Invoices!$L$2:$M$413,2,FALSE),"")</f>
        <v/>
      </c>
      <c r="G868" s="18" t="str">
        <f>IFERROR(VLOOKUP(B868,Invoices!$N$2:$O$412,2,FALSE),"")</f>
        <v/>
      </c>
      <c r="H868" s="18" t="str">
        <f>IFERROR(VLOOKUP($B868,Invoices!$P$2:$Q$412,2,FALSE),"")</f>
        <v/>
      </c>
      <c r="I868" s="18" t="str">
        <f>IFERROR(VLOOKUP($B868,Invoices!$R$2:$S$412,2,FALSE),"")</f>
        <v/>
      </c>
      <c r="J868" s="18" t="str">
        <f>IFERROR(VLOOKUP($B868,Invoices!$T$2:$U$412,2,FALSE),"")</f>
        <v/>
      </c>
      <c r="K868" s="18" t="str">
        <f>IFERROR(VLOOKUP($B868,Invoices!$V$2:$W$412,2,FALSE),"")</f>
        <v/>
      </c>
      <c r="L868" s="18" t="str">
        <f>IFERROR(VLOOKUP($B868,Invoices!$X$2:$Y$412,2,FALSE),"")</f>
        <v/>
      </c>
      <c r="M868" s="18" t="str">
        <f>IFERROR(VLOOKUP($B868,Invoices!$Z$2:$AA$412,2,FALSE),"")</f>
        <v/>
      </c>
      <c r="N868" s="18" t="str">
        <f>IFERROR(VLOOKUP($B868,Invoices!$AB$2:$AC$412,2,FALSE),"")</f>
        <v/>
      </c>
      <c r="O868" s="18" t="str">
        <f>IFERROR(VLOOKUP($B868,Invoices!$AD$2:$AE$412,2,FALSE),"")</f>
        <v/>
      </c>
      <c r="P868" s="18" t="str">
        <f>IFERROR(VLOOKUP($B868,Invoices!$AF$2:$AG$412,2,FALSE),"")</f>
        <v/>
      </c>
      <c r="Q868" s="18" t="str">
        <f>IFERROR(VLOOKUP($B868,Invoices!$AH$2:$AI$412,2,FALSE),"")</f>
        <v/>
      </c>
      <c r="R868" s="18" t="str">
        <f>IFERROR(VLOOKUP($B868,Invoices!$AJ$2:$AK$412,2,FALSE),"")</f>
        <v/>
      </c>
      <c r="S868" s="18" t="str">
        <f>IFERROR(VLOOKUP($B868,Invoices!$AL$2:$AM$412,2,FALSE),"")</f>
        <v/>
      </c>
      <c r="T868" s="18" t="str">
        <f>IFERROR(VLOOKUP($B868,Invoices!$AN$2:$AO$412,2,FALSE),"")</f>
        <v/>
      </c>
      <c r="U868" s="18" t="str" cm="1">
        <f t="array" ref="U868">IFERROR(INDEX(F868:T868, 1, MATCH(TRUE, ISNUMBER(F868:T868), 0)), "0.0")</f>
        <v>0.0</v>
      </c>
    </row>
    <row r="869" spans="1:21" ht="13" x14ac:dyDescent="0.15">
      <c r="A869" s="14" t="s">
        <v>6901</v>
      </c>
      <c r="B869" s="6" t="s">
        <v>2035</v>
      </c>
      <c r="C869" s="6" t="s">
        <v>2036</v>
      </c>
      <c r="D869" s="6" t="s">
        <v>939</v>
      </c>
      <c r="E869" s="6" t="s">
        <v>940</v>
      </c>
      <c r="F869" s="18" t="str">
        <f>IFERROR(VLOOKUP(B869,Invoices!$L$2:$M$413,2,FALSE),"")</f>
        <v/>
      </c>
      <c r="G869" s="18" t="str">
        <f>IFERROR(VLOOKUP(B869,Invoices!$N$2:$O$412,2,FALSE),"")</f>
        <v/>
      </c>
      <c r="H869" s="18" t="str">
        <f>IFERROR(VLOOKUP($B869,Invoices!$P$2:$Q$412,2,FALSE),"")</f>
        <v/>
      </c>
      <c r="I869" s="18" t="str">
        <f>IFERROR(VLOOKUP($B869,Invoices!$R$2:$S$412,2,FALSE),"")</f>
        <v/>
      </c>
      <c r="J869" s="18" t="str">
        <f>IFERROR(VLOOKUP($B869,Invoices!$T$2:$U$412,2,FALSE),"")</f>
        <v/>
      </c>
      <c r="K869" s="18" t="str">
        <f>IFERROR(VLOOKUP($B869,Invoices!$V$2:$W$412,2,FALSE),"")</f>
        <v/>
      </c>
      <c r="L869" s="18" t="str">
        <f>IFERROR(VLOOKUP($B869,Invoices!$X$2:$Y$412,2,FALSE),"")</f>
        <v/>
      </c>
      <c r="M869" s="18" t="str">
        <f>IFERROR(VLOOKUP($B869,Invoices!$Z$2:$AA$412,2,FALSE),"")</f>
        <v/>
      </c>
      <c r="N869" s="18" t="str">
        <f>IFERROR(VLOOKUP($B869,Invoices!$AB$2:$AC$412,2,FALSE),"")</f>
        <v/>
      </c>
      <c r="O869" s="18" t="str">
        <f>IFERROR(VLOOKUP($B869,Invoices!$AD$2:$AE$412,2,FALSE),"")</f>
        <v/>
      </c>
      <c r="P869" s="18" t="str">
        <f>IFERROR(VLOOKUP($B869,Invoices!$AF$2:$AG$412,2,FALSE),"")</f>
        <v/>
      </c>
      <c r="Q869" s="18" t="str">
        <f>IFERROR(VLOOKUP($B869,Invoices!$AH$2:$AI$412,2,FALSE),"")</f>
        <v/>
      </c>
      <c r="R869" s="18" t="str">
        <f>IFERROR(VLOOKUP($B869,Invoices!$AJ$2:$AK$412,2,FALSE),"")</f>
        <v/>
      </c>
      <c r="S869" s="18" t="str">
        <f>IFERROR(VLOOKUP($B869,Invoices!$AL$2:$AM$412,2,FALSE),"")</f>
        <v/>
      </c>
      <c r="T869" s="18" t="str">
        <f>IFERROR(VLOOKUP($B869,Invoices!$AN$2:$AO$412,2,FALSE),"")</f>
        <v/>
      </c>
      <c r="U869" s="18" t="str" cm="1">
        <f t="array" ref="U869">IFERROR(INDEX(F869:T869, 1, MATCH(TRUE, ISNUMBER(F869:T869), 0)), "0.0")</f>
        <v>0.0</v>
      </c>
    </row>
    <row r="870" spans="1:21" ht="13" x14ac:dyDescent="0.15">
      <c r="A870" s="14" t="s">
        <v>6902</v>
      </c>
      <c r="B870" s="6" t="s">
        <v>2037</v>
      </c>
      <c r="C870" s="6" t="s">
        <v>1412</v>
      </c>
      <c r="D870" s="6" t="s">
        <v>1002</v>
      </c>
      <c r="E870" s="6" t="s">
        <v>1003</v>
      </c>
      <c r="F870" s="18" t="str">
        <f>IFERROR(VLOOKUP(B870,Invoices!$L$2:$M$413,2,FALSE),"")</f>
        <v/>
      </c>
      <c r="G870" s="18" t="str">
        <f>IFERROR(VLOOKUP(B870,Invoices!$N$2:$O$412,2,FALSE),"")</f>
        <v/>
      </c>
      <c r="H870" s="18" t="str">
        <f>IFERROR(VLOOKUP($B870,Invoices!$P$2:$Q$412,2,FALSE),"")</f>
        <v/>
      </c>
      <c r="I870" s="18" t="str">
        <f>IFERROR(VLOOKUP($B870,Invoices!$R$2:$S$412,2,FALSE),"")</f>
        <v/>
      </c>
      <c r="J870" s="18" t="str">
        <f>IFERROR(VLOOKUP($B870,Invoices!$T$2:$U$412,2,FALSE),"")</f>
        <v/>
      </c>
      <c r="K870" s="18" t="str">
        <f>IFERROR(VLOOKUP($B870,Invoices!$V$2:$W$412,2,FALSE),"")</f>
        <v/>
      </c>
      <c r="L870" s="18" t="str">
        <f>IFERROR(VLOOKUP($B870,Invoices!$X$2:$Y$412,2,FALSE),"")</f>
        <v/>
      </c>
      <c r="M870" s="18" t="str">
        <f>IFERROR(VLOOKUP($B870,Invoices!$Z$2:$AA$412,2,FALSE),"")</f>
        <v/>
      </c>
      <c r="N870" s="18" t="str">
        <f>IFERROR(VLOOKUP($B870,Invoices!$AB$2:$AC$412,2,FALSE),"")</f>
        <v/>
      </c>
      <c r="O870" s="18" t="str">
        <f>IFERROR(VLOOKUP($B870,Invoices!$AD$2:$AE$412,2,FALSE),"")</f>
        <v/>
      </c>
      <c r="P870" s="18" t="str">
        <f>IFERROR(VLOOKUP($B870,Invoices!$AF$2:$AG$412,2,FALSE),"")</f>
        <v/>
      </c>
      <c r="Q870" s="18" t="str">
        <f>IFERROR(VLOOKUP($B870,Invoices!$AH$2:$AI$412,2,FALSE),"")</f>
        <v/>
      </c>
      <c r="R870" s="18" t="str">
        <f>IFERROR(VLOOKUP($B870,Invoices!$AJ$2:$AK$412,2,FALSE),"")</f>
        <v/>
      </c>
      <c r="S870" s="18" t="str">
        <f>IFERROR(VLOOKUP($B870,Invoices!$AL$2:$AM$412,2,FALSE),"")</f>
        <v/>
      </c>
      <c r="T870" s="18" t="str">
        <f>IFERROR(VLOOKUP($B870,Invoices!$AN$2:$AO$412,2,FALSE),"")</f>
        <v/>
      </c>
      <c r="U870" s="18" t="str" cm="1">
        <f t="array" ref="U870">IFERROR(INDEX(F870:T870, 1, MATCH(TRUE, ISNUMBER(F870:T870), 0)), "0.0")</f>
        <v>0.0</v>
      </c>
    </row>
    <row r="871" spans="1:21" ht="13" x14ac:dyDescent="0.15">
      <c r="A871" s="14" t="s">
        <v>6903</v>
      </c>
      <c r="B871" s="6" t="s">
        <v>2038</v>
      </c>
      <c r="C871" s="6" t="s">
        <v>716</v>
      </c>
      <c r="D871" s="6" t="s">
        <v>717</v>
      </c>
      <c r="E871" s="6" t="s">
        <v>716</v>
      </c>
      <c r="F871" s="18" t="str">
        <f>IFERROR(VLOOKUP(B871,Invoices!$L$2:$M$413,2,FALSE),"")</f>
        <v/>
      </c>
      <c r="G871" s="18">
        <f>IFERROR(VLOOKUP(B871,Invoices!$N$2:$O$412,2,FALSE),"")</f>
        <v>0.99</v>
      </c>
      <c r="H871" s="18" t="str">
        <f>IFERROR(VLOOKUP($B871,Invoices!$P$2:$Q$412,2,FALSE),"")</f>
        <v/>
      </c>
      <c r="I871" s="18" t="str">
        <f>IFERROR(VLOOKUP($B871,Invoices!$R$2:$S$412,2,FALSE),"")</f>
        <v/>
      </c>
      <c r="J871" s="18" t="str">
        <f>IFERROR(VLOOKUP($B871,Invoices!$T$2:$U$412,2,FALSE),"")</f>
        <v/>
      </c>
      <c r="K871" s="18" t="str">
        <f>IFERROR(VLOOKUP($B871,Invoices!$V$2:$W$412,2,FALSE),"")</f>
        <v/>
      </c>
      <c r="L871" s="18" t="str">
        <f>IFERROR(VLOOKUP($B871,Invoices!$X$2:$Y$412,2,FALSE),"")</f>
        <v/>
      </c>
      <c r="M871" s="18" t="str">
        <f>IFERROR(VLOOKUP($B871,Invoices!$Z$2:$AA$412,2,FALSE),"")</f>
        <v/>
      </c>
      <c r="N871" s="18" t="str">
        <f>IFERROR(VLOOKUP($B871,Invoices!$AB$2:$AC$412,2,FALSE),"")</f>
        <v/>
      </c>
      <c r="O871" s="18" t="str">
        <f>IFERROR(VLOOKUP($B871,Invoices!$AD$2:$AE$412,2,FALSE),"")</f>
        <v/>
      </c>
      <c r="P871" s="18" t="str">
        <f>IFERROR(VLOOKUP($B871,Invoices!$AF$2:$AG$412,2,FALSE),"")</f>
        <v/>
      </c>
      <c r="Q871" s="18" t="str">
        <f>IFERROR(VLOOKUP($B871,Invoices!$AH$2:$AI$412,2,FALSE),"")</f>
        <v/>
      </c>
      <c r="R871" s="18" t="str">
        <f>IFERROR(VLOOKUP($B871,Invoices!$AJ$2:$AK$412,2,FALSE),"")</f>
        <v/>
      </c>
      <c r="S871" s="18" t="str">
        <f>IFERROR(VLOOKUP($B871,Invoices!$AL$2:$AM$412,2,FALSE),"")</f>
        <v/>
      </c>
      <c r="T871" s="18" t="str">
        <f>IFERROR(VLOOKUP($B871,Invoices!$AN$2:$AO$412,2,FALSE),"")</f>
        <v/>
      </c>
      <c r="U871" s="18" cm="1">
        <f t="array" ref="U871">IFERROR(INDEX(F871:T871, 1, MATCH(TRUE, ISNUMBER(F871:T871), 0)), "0.0")</f>
        <v>0.99</v>
      </c>
    </row>
    <row r="872" spans="1:21" ht="13" x14ac:dyDescent="0.15">
      <c r="A872" s="14" t="s">
        <v>6904</v>
      </c>
      <c r="B872" s="6" t="s">
        <v>2039</v>
      </c>
      <c r="C872" s="6" t="s">
        <v>758</v>
      </c>
      <c r="D872" s="6" t="s">
        <v>2040</v>
      </c>
      <c r="E872" s="6" t="s">
        <v>758</v>
      </c>
      <c r="F872" s="18" t="str">
        <f>IFERROR(VLOOKUP(B872,Invoices!$L$2:$M$413,2,FALSE),"")</f>
        <v/>
      </c>
      <c r="G872" s="18" t="str">
        <f>IFERROR(VLOOKUP(B872,Invoices!$N$2:$O$412,2,FALSE),"")</f>
        <v/>
      </c>
      <c r="H872" s="18" t="str">
        <f>IFERROR(VLOOKUP($B872,Invoices!$P$2:$Q$412,2,FALSE),"")</f>
        <v/>
      </c>
      <c r="I872" s="18" t="str">
        <f>IFERROR(VLOOKUP($B872,Invoices!$R$2:$S$412,2,FALSE),"")</f>
        <v/>
      </c>
      <c r="J872" s="18" t="str">
        <f>IFERROR(VLOOKUP($B872,Invoices!$T$2:$U$412,2,FALSE),"")</f>
        <v/>
      </c>
      <c r="K872" s="18" t="str">
        <f>IFERROR(VLOOKUP($B872,Invoices!$V$2:$W$412,2,FALSE),"")</f>
        <v/>
      </c>
      <c r="L872" s="18" t="str">
        <f>IFERROR(VLOOKUP($B872,Invoices!$X$2:$Y$412,2,FALSE),"")</f>
        <v/>
      </c>
      <c r="M872" s="18" t="str">
        <f>IFERROR(VLOOKUP($B872,Invoices!$Z$2:$AA$412,2,FALSE),"")</f>
        <v/>
      </c>
      <c r="N872" s="18" t="str">
        <f>IFERROR(VLOOKUP($B872,Invoices!$AB$2:$AC$412,2,FALSE),"")</f>
        <v/>
      </c>
      <c r="O872" s="18" t="str">
        <f>IFERROR(VLOOKUP($B872,Invoices!$AD$2:$AE$412,2,FALSE),"")</f>
        <v/>
      </c>
      <c r="P872" s="18" t="str">
        <f>IFERROR(VLOOKUP($B872,Invoices!$AF$2:$AG$412,2,FALSE),"")</f>
        <v/>
      </c>
      <c r="Q872" s="18" t="str">
        <f>IFERROR(VLOOKUP($B872,Invoices!$AH$2:$AI$412,2,FALSE),"")</f>
        <v/>
      </c>
      <c r="R872" s="18" t="str">
        <f>IFERROR(VLOOKUP($B872,Invoices!$AJ$2:$AK$412,2,FALSE),"")</f>
        <v/>
      </c>
      <c r="S872" s="18" t="str">
        <f>IFERROR(VLOOKUP($B872,Invoices!$AL$2:$AM$412,2,FALSE),"")</f>
        <v/>
      </c>
      <c r="T872" s="18" t="str">
        <f>IFERROR(VLOOKUP($B872,Invoices!$AN$2:$AO$412,2,FALSE),"")</f>
        <v/>
      </c>
      <c r="U872" s="18" t="str" cm="1">
        <f t="array" ref="U872">IFERROR(INDEX(F872:T872, 1, MATCH(TRUE, ISNUMBER(F872:T872), 0)), "0.0")</f>
        <v>0.0</v>
      </c>
    </row>
    <row r="873" spans="1:21" ht="13" x14ac:dyDescent="0.15">
      <c r="A873" s="14" t="s">
        <v>6905</v>
      </c>
      <c r="B873" s="6" t="s">
        <v>2041</v>
      </c>
      <c r="D873" s="6" t="s">
        <v>2030</v>
      </c>
      <c r="E873" s="6" t="s">
        <v>959</v>
      </c>
      <c r="F873" s="18" t="str">
        <f>IFERROR(VLOOKUP(B873,Invoices!$L$2:$M$413,2,FALSE),"")</f>
        <v/>
      </c>
      <c r="G873" s="18" t="str">
        <f>IFERROR(VLOOKUP(B873,Invoices!$N$2:$O$412,2,FALSE),"")</f>
        <v/>
      </c>
      <c r="H873" s="18" t="str">
        <f>IFERROR(VLOOKUP($B873,Invoices!$P$2:$Q$412,2,FALSE),"")</f>
        <v/>
      </c>
      <c r="I873" s="18" t="str">
        <f>IFERROR(VLOOKUP($B873,Invoices!$R$2:$S$412,2,FALSE),"")</f>
        <v/>
      </c>
      <c r="J873" s="18" t="str">
        <f>IFERROR(VLOOKUP($B873,Invoices!$T$2:$U$412,2,FALSE),"")</f>
        <v/>
      </c>
      <c r="K873" s="18" t="str">
        <f>IFERROR(VLOOKUP($B873,Invoices!$V$2:$W$412,2,FALSE),"")</f>
        <v/>
      </c>
      <c r="L873" s="18">
        <f>IFERROR(VLOOKUP($B873,Invoices!$X$2:$Y$412,2,FALSE),"")</f>
        <v>0.99</v>
      </c>
      <c r="M873" s="18" t="str">
        <f>IFERROR(VLOOKUP($B873,Invoices!$Z$2:$AA$412,2,FALSE),"")</f>
        <v/>
      </c>
      <c r="N873" s="18" t="str">
        <f>IFERROR(VLOOKUP($B873,Invoices!$AB$2:$AC$412,2,FALSE),"")</f>
        <v/>
      </c>
      <c r="O873" s="18" t="str">
        <f>IFERROR(VLOOKUP($B873,Invoices!$AD$2:$AE$412,2,FALSE),"")</f>
        <v/>
      </c>
      <c r="P873" s="18" t="str">
        <f>IFERROR(VLOOKUP($B873,Invoices!$AF$2:$AG$412,2,FALSE),"")</f>
        <v/>
      </c>
      <c r="Q873" s="18" t="str">
        <f>IFERROR(VLOOKUP($B873,Invoices!$AH$2:$AI$412,2,FALSE),"")</f>
        <v/>
      </c>
      <c r="R873" s="18" t="str">
        <f>IFERROR(VLOOKUP($B873,Invoices!$AJ$2:$AK$412,2,FALSE),"")</f>
        <v/>
      </c>
      <c r="S873" s="18" t="str">
        <f>IFERROR(VLOOKUP($B873,Invoices!$AL$2:$AM$412,2,FALSE),"")</f>
        <v/>
      </c>
      <c r="T873" s="18" t="str">
        <f>IFERROR(VLOOKUP($B873,Invoices!$AN$2:$AO$412,2,FALSE),"")</f>
        <v/>
      </c>
      <c r="U873" s="18" cm="1">
        <f t="array" ref="U873">IFERROR(INDEX(F873:T873, 1, MATCH(TRUE, ISNUMBER(F873:T873), 0)), "0.0")</f>
        <v>0.99</v>
      </c>
    </row>
    <row r="874" spans="1:21" ht="13" x14ac:dyDescent="0.15">
      <c r="A874" s="14" t="s">
        <v>6906</v>
      </c>
      <c r="B874" s="6" t="s">
        <v>2042</v>
      </c>
      <c r="C874" s="6" t="s">
        <v>610</v>
      </c>
      <c r="D874" s="6" t="s">
        <v>871</v>
      </c>
      <c r="E874" s="6" t="s">
        <v>612</v>
      </c>
      <c r="F874" s="18" t="str">
        <f>IFERROR(VLOOKUP(B874,Invoices!$L$2:$M$413,2,FALSE),"")</f>
        <v/>
      </c>
      <c r="G874" s="18" t="str">
        <f>IFERROR(VLOOKUP(B874,Invoices!$N$2:$O$412,2,FALSE),"")</f>
        <v/>
      </c>
      <c r="H874" s="18" t="str">
        <f>IFERROR(VLOOKUP($B874,Invoices!$P$2:$Q$412,2,FALSE),"")</f>
        <v/>
      </c>
      <c r="I874" s="18" t="str">
        <f>IFERROR(VLOOKUP($B874,Invoices!$R$2:$S$412,2,FALSE),"")</f>
        <v/>
      </c>
      <c r="J874" s="18" t="str">
        <f>IFERROR(VLOOKUP($B874,Invoices!$T$2:$U$412,2,FALSE),"")</f>
        <v/>
      </c>
      <c r="K874" s="18" t="str">
        <f>IFERROR(VLOOKUP($B874,Invoices!$V$2:$W$412,2,FALSE),"")</f>
        <v/>
      </c>
      <c r="L874" s="18" t="str">
        <f>IFERROR(VLOOKUP($B874,Invoices!$X$2:$Y$412,2,FALSE),"")</f>
        <v/>
      </c>
      <c r="M874" s="18" t="str">
        <f>IFERROR(VLOOKUP($B874,Invoices!$Z$2:$AA$412,2,FALSE),"")</f>
        <v/>
      </c>
      <c r="N874" s="18" t="str">
        <f>IFERROR(VLOOKUP($B874,Invoices!$AB$2:$AC$412,2,FALSE),"")</f>
        <v/>
      </c>
      <c r="O874" s="18" t="str">
        <f>IFERROR(VLOOKUP($B874,Invoices!$AD$2:$AE$412,2,FALSE),"")</f>
        <v/>
      </c>
      <c r="P874" s="18" t="str">
        <f>IFERROR(VLOOKUP($B874,Invoices!$AF$2:$AG$412,2,FALSE),"")</f>
        <v/>
      </c>
      <c r="Q874" s="18" t="str">
        <f>IFERROR(VLOOKUP($B874,Invoices!$AH$2:$AI$412,2,FALSE),"")</f>
        <v/>
      </c>
      <c r="R874" s="18" t="str">
        <f>IFERROR(VLOOKUP($B874,Invoices!$AJ$2:$AK$412,2,FALSE),"")</f>
        <v/>
      </c>
      <c r="S874" s="18" t="str">
        <f>IFERROR(VLOOKUP($B874,Invoices!$AL$2:$AM$412,2,FALSE),"")</f>
        <v/>
      </c>
      <c r="T874" s="18" t="str">
        <f>IFERROR(VLOOKUP($B874,Invoices!$AN$2:$AO$412,2,FALSE),"")</f>
        <v/>
      </c>
      <c r="U874" s="18" t="str" cm="1">
        <f t="array" ref="U874">IFERROR(INDEX(F874:T874, 1, MATCH(TRUE, ISNUMBER(F874:T874), 0)), "0.0")</f>
        <v>0.0</v>
      </c>
    </row>
    <row r="875" spans="1:21" ht="13" x14ac:dyDescent="0.15">
      <c r="A875" s="14" t="s">
        <v>6907</v>
      </c>
      <c r="B875" s="6" t="s">
        <v>2043</v>
      </c>
      <c r="D875" s="6" t="s">
        <v>1483</v>
      </c>
      <c r="E875" s="6" t="s">
        <v>518</v>
      </c>
      <c r="F875" s="18" t="str">
        <f>IFERROR(VLOOKUP(B875,Invoices!$L$2:$M$413,2,FALSE),"")</f>
        <v/>
      </c>
      <c r="G875" s="18" t="str">
        <f>IFERROR(VLOOKUP(B875,Invoices!$N$2:$O$412,2,FALSE),"")</f>
        <v/>
      </c>
      <c r="H875" s="18" t="str">
        <f>IFERROR(VLOOKUP($B875,Invoices!$P$2:$Q$412,2,FALSE),"")</f>
        <v/>
      </c>
      <c r="I875" s="18" t="str">
        <f>IFERROR(VLOOKUP($B875,Invoices!$R$2:$S$412,2,FALSE),"")</f>
        <v/>
      </c>
      <c r="J875" s="18" t="str">
        <f>IFERROR(VLOOKUP($B875,Invoices!$T$2:$U$412,2,FALSE),"")</f>
        <v/>
      </c>
      <c r="K875" s="18" t="str">
        <f>IFERROR(VLOOKUP($B875,Invoices!$V$2:$W$412,2,FALSE),"")</f>
        <v/>
      </c>
      <c r="L875" s="18" t="str">
        <f>IFERROR(VLOOKUP($B875,Invoices!$X$2:$Y$412,2,FALSE),"")</f>
        <v/>
      </c>
      <c r="M875" s="18" t="str">
        <f>IFERROR(VLOOKUP($B875,Invoices!$Z$2:$AA$412,2,FALSE),"")</f>
        <v/>
      </c>
      <c r="N875" s="18" t="str">
        <f>IFERROR(VLOOKUP($B875,Invoices!$AB$2:$AC$412,2,FALSE),"")</f>
        <v/>
      </c>
      <c r="O875" s="18" t="str">
        <f>IFERROR(VLOOKUP($B875,Invoices!$AD$2:$AE$412,2,FALSE),"")</f>
        <v/>
      </c>
      <c r="P875" s="18" t="str">
        <f>IFERROR(VLOOKUP($B875,Invoices!$AF$2:$AG$412,2,FALSE),"")</f>
        <v/>
      </c>
      <c r="Q875" s="18" t="str">
        <f>IFERROR(VLOOKUP($B875,Invoices!$AH$2:$AI$412,2,FALSE),"")</f>
        <v/>
      </c>
      <c r="R875" s="18" t="str">
        <f>IFERROR(VLOOKUP($B875,Invoices!$AJ$2:$AK$412,2,FALSE),"")</f>
        <v/>
      </c>
      <c r="S875" s="18" t="str">
        <f>IFERROR(VLOOKUP($B875,Invoices!$AL$2:$AM$412,2,FALSE),"")</f>
        <v/>
      </c>
      <c r="T875" s="18" t="str">
        <f>IFERROR(VLOOKUP($B875,Invoices!$AN$2:$AO$412,2,FALSE),"")</f>
        <v/>
      </c>
      <c r="U875" s="18" t="str" cm="1">
        <f t="array" ref="U875">IFERROR(INDEX(F875:T875, 1, MATCH(TRUE, ISNUMBER(F875:T875), 0)), "0.0")</f>
        <v>0.0</v>
      </c>
    </row>
    <row r="876" spans="1:21" ht="13" x14ac:dyDescent="0.15">
      <c r="A876" s="14" t="s">
        <v>6908</v>
      </c>
      <c r="B876" s="6" t="s">
        <v>2044</v>
      </c>
      <c r="C876" s="6" t="s">
        <v>793</v>
      </c>
      <c r="D876" s="6" t="s">
        <v>792</v>
      </c>
      <c r="E876" s="6" t="s">
        <v>793</v>
      </c>
      <c r="F876" s="18" t="str">
        <f>IFERROR(VLOOKUP(B876,Invoices!$L$2:$M$413,2,FALSE),"")</f>
        <v/>
      </c>
      <c r="G876" s="18" t="str">
        <f>IFERROR(VLOOKUP(B876,Invoices!$N$2:$O$412,2,FALSE),"")</f>
        <v/>
      </c>
      <c r="H876" s="18" t="str">
        <f>IFERROR(VLOOKUP($B876,Invoices!$P$2:$Q$412,2,FALSE),"")</f>
        <v/>
      </c>
      <c r="I876" s="18" t="str">
        <f>IFERROR(VLOOKUP($B876,Invoices!$R$2:$S$412,2,FALSE),"")</f>
        <v/>
      </c>
      <c r="J876" s="18" t="str">
        <f>IFERROR(VLOOKUP($B876,Invoices!$T$2:$U$412,2,FALSE),"")</f>
        <v/>
      </c>
      <c r="K876" s="18" t="str">
        <f>IFERROR(VLOOKUP($B876,Invoices!$V$2:$W$412,2,FALSE),"")</f>
        <v/>
      </c>
      <c r="L876" s="18" t="str">
        <f>IFERROR(VLOOKUP($B876,Invoices!$X$2:$Y$412,2,FALSE),"")</f>
        <v/>
      </c>
      <c r="M876" s="18" t="str">
        <f>IFERROR(VLOOKUP($B876,Invoices!$Z$2:$AA$412,2,FALSE),"")</f>
        <v/>
      </c>
      <c r="N876" s="18" t="str">
        <f>IFERROR(VLOOKUP($B876,Invoices!$AB$2:$AC$412,2,FALSE),"")</f>
        <v/>
      </c>
      <c r="O876" s="18" t="str">
        <f>IFERROR(VLOOKUP($B876,Invoices!$AD$2:$AE$412,2,FALSE),"")</f>
        <v/>
      </c>
      <c r="P876" s="18" t="str">
        <f>IFERROR(VLOOKUP($B876,Invoices!$AF$2:$AG$412,2,FALSE),"")</f>
        <v/>
      </c>
      <c r="Q876" s="18" t="str">
        <f>IFERROR(VLOOKUP($B876,Invoices!$AH$2:$AI$412,2,FALSE),"")</f>
        <v/>
      </c>
      <c r="R876" s="18" t="str">
        <f>IFERROR(VLOOKUP($B876,Invoices!$AJ$2:$AK$412,2,FALSE),"")</f>
        <v/>
      </c>
      <c r="S876" s="18" t="str">
        <f>IFERROR(VLOOKUP($B876,Invoices!$AL$2:$AM$412,2,FALSE),"")</f>
        <v/>
      </c>
      <c r="T876" s="18" t="str">
        <f>IFERROR(VLOOKUP($B876,Invoices!$AN$2:$AO$412,2,FALSE),"")</f>
        <v/>
      </c>
      <c r="U876" s="18" t="str" cm="1">
        <f t="array" ref="U876">IFERROR(INDEX(F876:T876, 1, MATCH(TRUE, ISNUMBER(F876:T876), 0)), "0.0")</f>
        <v>0.0</v>
      </c>
    </row>
    <row r="877" spans="1:21" ht="13" x14ac:dyDescent="0.15">
      <c r="A877" s="14" t="s">
        <v>6909</v>
      </c>
      <c r="B877" s="6" t="s">
        <v>2045</v>
      </c>
      <c r="C877" s="6" t="s">
        <v>1694</v>
      </c>
      <c r="D877" s="6" t="s">
        <v>2046</v>
      </c>
      <c r="E877" s="6" t="s">
        <v>2047</v>
      </c>
      <c r="F877" s="18" t="str">
        <f>IFERROR(VLOOKUP(B877,Invoices!$L$2:$M$413,2,FALSE),"")</f>
        <v/>
      </c>
      <c r="G877" s="18" t="str">
        <f>IFERROR(VLOOKUP(B877,Invoices!$N$2:$O$412,2,FALSE),"")</f>
        <v/>
      </c>
      <c r="H877" s="18" t="str">
        <f>IFERROR(VLOOKUP($B877,Invoices!$P$2:$Q$412,2,FALSE),"")</f>
        <v/>
      </c>
      <c r="I877" s="18" t="str">
        <f>IFERROR(VLOOKUP($B877,Invoices!$R$2:$S$412,2,FALSE),"")</f>
        <v/>
      </c>
      <c r="J877" s="18" t="str">
        <f>IFERROR(VLOOKUP($B877,Invoices!$T$2:$U$412,2,FALSE),"")</f>
        <v/>
      </c>
      <c r="K877" s="18" t="str">
        <f>IFERROR(VLOOKUP($B877,Invoices!$V$2:$W$412,2,FALSE),"")</f>
        <v/>
      </c>
      <c r="L877" s="18" t="str">
        <f>IFERROR(VLOOKUP($B877,Invoices!$X$2:$Y$412,2,FALSE),"")</f>
        <v/>
      </c>
      <c r="M877" s="18" t="str">
        <f>IFERROR(VLOOKUP($B877,Invoices!$Z$2:$AA$412,2,FALSE),"")</f>
        <v/>
      </c>
      <c r="N877" s="18" t="str">
        <f>IFERROR(VLOOKUP($B877,Invoices!$AB$2:$AC$412,2,FALSE),"")</f>
        <v/>
      </c>
      <c r="O877" s="18" t="str">
        <f>IFERROR(VLOOKUP($B877,Invoices!$AD$2:$AE$412,2,FALSE),"")</f>
        <v/>
      </c>
      <c r="P877" s="18" t="str">
        <f>IFERROR(VLOOKUP($B877,Invoices!$AF$2:$AG$412,2,FALSE),"")</f>
        <v/>
      </c>
      <c r="Q877" s="18" t="str">
        <f>IFERROR(VLOOKUP($B877,Invoices!$AH$2:$AI$412,2,FALSE),"")</f>
        <v/>
      </c>
      <c r="R877" s="18" t="str">
        <f>IFERROR(VLOOKUP($B877,Invoices!$AJ$2:$AK$412,2,FALSE),"")</f>
        <v/>
      </c>
      <c r="S877" s="18" t="str">
        <f>IFERROR(VLOOKUP($B877,Invoices!$AL$2:$AM$412,2,FALSE),"")</f>
        <v/>
      </c>
      <c r="T877" s="18" t="str">
        <f>IFERROR(VLOOKUP($B877,Invoices!$AN$2:$AO$412,2,FALSE),"")</f>
        <v/>
      </c>
      <c r="U877" s="18" t="str" cm="1">
        <f t="array" ref="U877">IFERROR(INDEX(F877:T877, 1, MATCH(TRUE, ISNUMBER(F877:T877), 0)), "0.0")</f>
        <v>0.0</v>
      </c>
    </row>
    <row r="878" spans="1:21" ht="13" x14ac:dyDescent="0.15">
      <c r="A878" s="14" t="s">
        <v>6910</v>
      </c>
      <c r="B878" s="6" t="s">
        <v>2048</v>
      </c>
      <c r="C878" s="6" t="s">
        <v>2049</v>
      </c>
      <c r="D878" s="6" t="s">
        <v>1065</v>
      </c>
      <c r="E878" s="6" t="s">
        <v>535</v>
      </c>
      <c r="F878" s="18" t="str">
        <f>IFERROR(VLOOKUP(B878,Invoices!$L$2:$M$413,2,FALSE),"")</f>
        <v/>
      </c>
      <c r="G878" s="18" t="str">
        <f>IFERROR(VLOOKUP(B878,Invoices!$N$2:$O$412,2,FALSE),"")</f>
        <v/>
      </c>
      <c r="H878" s="18" t="str">
        <f>IFERROR(VLOOKUP($B878,Invoices!$P$2:$Q$412,2,FALSE),"")</f>
        <v/>
      </c>
      <c r="I878" s="18" t="str">
        <f>IFERROR(VLOOKUP($B878,Invoices!$R$2:$S$412,2,FALSE),"")</f>
        <v/>
      </c>
      <c r="J878" s="18" t="str">
        <f>IFERROR(VLOOKUP($B878,Invoices!$T$2:$U$412,2,FALSE),"")</f>
        <v/>
      </c>
      <c r="K878" s="18" t="str">
        <f>IFERROR(VLOOKUP($B878,Invoices!$V$2:$W$412,2,FALSE),"")</f>
        <v/>
      </c>
      <c r="L878" s="18" t="str">
        <f>IFERROR(VLOOKUP($B878,Invoices!$X$2:$Y$412,2,FALSE),"")</f>
        <v/>
      </c>
      <c r="M878" s="18" t="str">
        <f>IFERROR(VLOOKUP($B878,Invoices!$Z$2:$AA$412,2,FALSE),"")</f>
        <v/>
      </c>
      <c r="N878" s="18" t="str">
        <f>IFERROR(VLOOKUP($B878,Invoices!$AB$2:$AC$412,2,FALSE),"")</f>
        <v/>
      </c>
      <c r="O878" s="18" t="str">
        <f>IFERROR(VLOOKUP($B878,Invoices!$AD$2:$AE$412,2,FALSE),"")</f>
        <v/>
      </c>
      <c r="P878" s="18" t="str">
        <f>IFERROR(VLOOKUP($B878,Invoices!$AF$2:$AG$412,2,FALSE),"")</f>
        <v/>
      </c>
      <c r="Q878" s="18" t="str">
        <f>IFERROR(VLOOKUP($B878,Invoices!$AH$2:$AI$412,2,FALSE),"")</f>
        <v/>
      </c>
      <c r="R878" s="18" t="str">
        <f>IFERROR(VLOOKUP($B878,Invoices!$AJ$2:$AK$412,2,FALSE),"")</f>
        <v/>
      </c>
      <c r="S878" s="18" t="str">
        <f>IFERROR(VLOOKUP($B878,Invoices!$AL$2:$AM$412,2,FALSE),"")</f>
        <v/>
      </c>
      <c r="T878" s="18" t="str">
        <f>IFERROR(VLOOKUP($B878,Invoices!$AN$2:$AO$412,2,FALSE),"")</f>
        <v/>
      </c>
      <c r="U878" s="18" t="str" cm="1">
        <f t="array" ref="U878">IFERROR(INDEX(F878:T878, 1, MATCH(TRUE, ISNUMBER(F878:T878), 0)), "0.0")</f>
        <v>0.0</v>
      </c>
    </row>
    <row r="879" spans="1:21" ht="13" x14ac:dyDescent="0.15">
      <c r="A879" s="14" t="s">
        <v>6911</v>
      </c>
      <c r="B879" s="6" t="s">
        <v>2050</v>
      </c>
      <c r="C879" s="6" t="s">
        <v>2051</v>
      </c>
      <c r="D879" s="6" t="s">
        <v>536</v>
      </c>
      <c r="E879" s="6" t="s">
        <v>535</v>
      </c>
      <c r="F879" s="18" t="str">
        <f>IFERROR(VLOOKUP(B879,Invoices!$L$2:$M$413,2,FALSE),"")</f>
        <v/>
      </c>
      <c r="G879" s="18" t="str">
        <f>IFERROR(VLOOKUP(B879,Invoices!$N$2:$O$412,2,FALSE),"")</f>
        <v/>
      </c>
      <c r="H879" s="18" t="str">
        <f>IFERROR(VLOOKUP($B879,Invoices!$P$2:$Q$412,2,FALSE),"")</f>
        <v/>
      </c>
      <c r="I879" s="18" t="str">
        <f>IFERROR(VLOOKUP($B879,Invoices!$R$2:$S$412,2,FALSE),"")</f>
        <v/>
      </c>
      <c r="J879" s="18" t="str">
        <f>IFERROR(VLOOKUP($B879,Invoices!$T$2:$U$412,2,FALSE),"")</f>
        <v/>
      </c>
      <c r="K879" s="18" t="str">
        <f>IFERROR(VLOOKUP($B879,Invoices!$V$2:$W$412,2,FALSE),"")</f>
        <v/>
      </c>
      <c r="L879" s="18" t="str">
        <f>IFERROR(VLOOKUP($B879,Invoices!$X$2:$Y$412,2,FALSE),"")</f>
        <v/>
      </c>
      <c r="M879" s="18">
        <f>IFERROR(VLOOKUP($B879,Invoices!$Z$2:$AA$412,2,FALSE),"")</f>
        <v>0.99</v>
      </c>
      <c r="N879" s="18" t="str">
        <f>IFERROR(VLOOKUP($B879,Invoices!$AB$2:$AC$412,2,FALSE),"")</f>
        <v/>
      </c>
      <c r="O879" s="18" t="str">
        <f>IFERROR(VLOOKUP($B879,Invoices!$AD$2:$AE$412,2,FALSE),"")</f>
        <v/>
      </c>
      <c r="P879" s="18" t="str">
        <f>IFERROR(VLOOKUP($B879,Invoices!$AF$2:$AG$412,2,FALSE),"")</f>
        <v/>
      </c>
      <c r="Q879" s="18" t="str">
        <f>IFERROR(VLOOKUP($B879,Invoices!$AH$2:$AI$412,2,FALSE),"")</f>
        <v/>
      </c>
      <c r="R879" s="18" t="str">
        <f>IFERROR(VLOOKUP($B879,Invoices!$AJ$2:$AK$412,2,FALSE),"")</f>
        <v/>
      </c>
      <c r="S879" s="18" t="str">
        <f>IFERROR(VLOOKUP($B879,Invoices!$AL$2:$AM$412,2,FALSE),"")</f>
        <v/>
      </c>
      <c r="T879" s="18" t="str">
        <f>IFERROR(VLOOKUP($B879,Invoices!$AN$2:$AO$412,2,FALSE),"")</f>
        <v/>
      </c>
      <c r="U879" s="18" cm="1">
        <f t="array" ref="U879">IFERROR(INDEX(F879:T879, 1, MATCH(TRUE, ISNUMBER(F879:T879), 0)), "0.0")</f>
        <v>0.99</v>
      </c>
    </row>
    <row r="880" spans="1:21" ht="13" x14ac:dyDescent="0.15">
      <c r="A880" s="14" t="s">
        <v>6912</v>
      </c>
      <c r="B880" s="6" t="s">
        <v>2052</v>
      </c>
      <c r="C880" s="6" t="s">
        <v>2053</v>
      </c>
      <c r="D880" s="6" t="s">
        <v>778</v>
      </c>
      <c r="E880" s="6" t="s">
        <v>779</v>
      </c>
      <c r="F880" s="18" t="str">
        <f>IFERROR(VLOOKUP(B880,Invoices!$L$2:$M$413,2,FALSE),"")</f>
        <v/>
      </c>
      <c r="G880" s="18" t="str">
        <f>IFERROR(VLOOKUP(B880,Invoices!$N$2:$O$412,2,FALSE),"")</f>
        <v/>
      </c>
      <c r="H880" s="18" t="str">
        <f>IFERROR(VLOOKUP($B880,Invoices!$P$2:$Q$412,2,FALSE),"")</f>
        <v/>
      </c>
      <c r="I880" s="18" t="str">
        <f>IFERROR(VLOOKUP($B880,Invoices!$R$2:$S$412,2,FALSE),"")</f>
        <v/>
      </c>
      <c r="J880" s="18" t="str">
        <f>IFERROR(VLOOKUP($B880,Invoices!$T$2:$U$412,2,FALSE),"")</f>
        <v/>
      </c>
      <c r="K880" s="18" t="str">
        <f>IFERROR(VLOOKUP($B880,Invoices!$V$2:$W$412,2,FALSE),"")</f>
        <v/>
      </c>
      <c r="L880" s="18" t="str">
        <f>IFERROR(VLOOKUP($B880,Invoices!$X$2:$Y$412,2,FALSE),"")</f>
        <v/>
      </c>
      <c r="M880" s="18" t="str">
        <f>IFERROR(VLOOKUP($B880,Invoices!$Z$2:$AA$412,2,FALSE),"")</f>
        <v/>
      </c>
      <c r="N880" s="18" t="str">
        <f>IFERROR(VLOOKUP($B880,Invoices!$AB$2:$AC$412,2,FALSE),"")</f>
        <v/>
      </c>
      <c r="O880" s="18" t="str">
        <f>IFERROR(VLOOKUP($B880,Invoices!$AD$2:$AE$412,2,FALSE),"")</f>
        <v/>
      </c>
      <c r="P880" s="18" t="str">
        <f>IFERROR(VLOOKUP($B880,Invoices!$AF$2:$AG$412,2,FALSE),"")</f>
        <v/>
      </c>
      <c r="Q880" s="18" t="str">
        <f>IFERROR(VLOOKUP($B880,Invoices!$AH$2:$AI$412,2,FALSE),"")</f>
        <v/>
      </c>
      <c r="R880" s="18" t="str">
        <f>IFERROR(VLOOKUP($B880,Invoices!$AJ$2:$AK$412,2,FALSE),"")</f>
        <v/>
      </c>
      <c r="S880" s="18" t="str">
        <f>IFERROR(VLOOKUP($B880,Invoices!$AL$2:$AM$412,2,FALSE),"")</f>
        <v/>
      </c>
      <c r="T880" s="18" t="str">
        <f>IFERROR(VLOOKUP($B880,Invoices!$AN$2:$AO$412,2,FALSE),"")</f>
        <v/>
      </c>
      <c r="U880" s="18" t="str" cm="1">
        <f t="array" ref="U880">IFERROR(INDEX(F880:T880, 1, MATCH(TRUE, ISNUMBER(F880:T880), 0)), "0.0")</f>
        <v>0.0</v>
      </c>
    </row>
    <row r="881" spans="1:21" ht="13" x14ac:dyDescent="0.15">
      <c r="A881" s="14" t="s">
        <v>6913</v>
      </c>
      <c r="B881" s="6" t="s">
        <v>2054</v>
      </c>
      <c r="C881" s="6" t="s">
        <v>1394</v>
      </c>
      <c r="D881" s="6" t="s">
        <v>1016</v>
      </c>
      <c r="E881" s="6" t="s">
        <v>878</v>
      </c>
      <c r="F881" s="18" t="str">
        <f>IFERROR(VLOOKUP(B881,Invoices!$L$2:$M$413,2,FALSE),"")</f>
        <v/>
      </c>
      <c r="G881" s="18" t="str">
        <f>IFERROR(VLOOKUP(B881,Invoices!$N$2:$O$412,2,FALSE),"")</f>
        <v/>
      </c>
      <c r="H881" s="18" t="str">
        <f>IFERROR(VLOOKUP($B881,Invoices!$P$2:$Q$412,2,FALSE),"")</f>
        <v/>
      </c>
      <c r="I881" s="18" t="str">
        <f>IFERROR(VLOOKUP($B881,Invoices!$R$2:$S$412,2,FALSE),"")</f>
        <v/>
      </c>
      <c r="J881" s="18">
        <f>IFERROR(VLOOKUP($B881,Invoices!$T$2:$U$412,2,FALSE),"")</f>
        <v>0.99</v>
      </c>
      <c r="K881" s="18" t="str">
        <f>IFERROR(VLOOKUP($B881,Invoices!$V$2:$W$412,2,FALSE),"")</f>
        <v/>
      </c>
      <c r="L881" s="18" t="str">
        <f>IFERROR(VLOOKUP($B881,Invoices!$X$2:$Y$412,2,FALSE),"")</f>
        <v/>
      </c>
      <c r="M881" s="18" t="str">
        <f>IFERROR(VLOOKUP($B881,Invoices!$Z$2:$AA$412,2,FALSE),"")</f>
        <v/>
      </c>
      <c r="N881" s="18" t="str">
        <f>IFERROR(VLOOKUP($B881,Invoices!$AB$2:$AC$412,2,FALSE),"")</f>
        <v/>
      </c>
      <c r="O881" s="18" t="str">
        <f>IFERROR(VLOOKUP($B881,Invoices!$AD$2:$AE$412,2,FALSE),"")</f>
        <v/>
      </c>
      <c r="P881" s="18" t="str">
        <f>IFERROR(VLOOKUP($B881,Invoices!$AF$2:$AG$412,2,FALSE),"")</f>
        <v/>
      </c>
      <c r="Q881" s="18" t="str">
        <f>IFERROR(VLOOKUP($B881,Invoices!$AH$2:$AI$412,2,FALSE),"")</f>
        <v/>
      </c>
      <c r="R881" s="18" t="str">
        <f>IFERROR(VLOOKUP($B881,Invoices!$AJ$2:$AK$412,2,FALSE),"")</f>
        <v/>
      </c>
      <c r="S881" s="18" t="str">
        <f>IFERROR(VLOOKUP($B881,Invoices!$AL$2:$AM$412,2,FALSE),"")</f>
        <v/>
      </c>
      <c r="T881" s="18" t="str">
        <f>IFERROR(VLOOKUP($B881,Invoices!$AN$2:$AO$412,2,FALSE),"")</f>
        <v/>
      </c>
      <c r="U881" s="18" cm="1">
        <f t="array" ref="U881">IFERROR(INDEX(F881:T881, 1, MATCH(TRUE, ISNUMBER(F881:T881), 0)), "0.0")</f>
        <v>0.99</v>
      </c>
    </row>
    <row r="882" spans="1:21" ht="13" x14ac:dyDescent="0.15">
      <c r="A882" s="14" t="s">
        <v>6914</v>
      </c>
      <c r="B882" s="6" t="s">
        <v>2055</v>
      </c>
      <c r="C882" s="6" t="s">
        <v>1836</v>
      </c>
      <c r="D882" s="6" t="s">
        <v>1270</v>
      </c>
      <c r="E882" s="6" t="s">
        <v>587</v>
      </c>
      <c r="F882" s="18" t="str">
        <f>IFERROR(VLOOKUP(B882,Invoices!$L$2:$M$413,2,FALSE),"")</f>
        <v/>
      </c>
      <c r="G882" s="18" t="str">
        <f>IFERROR(VLOOKUP(B882,Invoices!$N$2:$O$412,2,FALSE),"")</f>
        <v/>
      </c>
      <c r="H882" s="18" t="str">
        <f>IFERROR(VLOOKUP($B882,Invoices!$P$2:$Q$412,2,FALSE),"")</f>
        <v/>
      </c>
      <c r="I882" s="18" t="str">
        <f>IFERROR(VLOOKUP($B882,Invoices!$R$2:$S$412,2,FALSE),"")</f>
        <v/>
      </c>
      <c r="J882" s="18" t="str">
        <f>IFERROR(VLOOKUP($B882,Invoices!$T$2:$U$412,2,FALSE),"")</f>
        <v/>
      </c>
      <c r="K882" s="18" t="str">
        <f>IFERROR(VLOOKUP($B882,Invoices!$V$2:$W$412,2,FALSE),"")</f>
        <v/>
      </c>
      <c r="L882" s="18" t="str">
        <f>IFERROR(VLOOKUP($B882,Invoices!$X$2:$Y$412,2,FALSE),"")</f>
        <v/>
      </c>
      <c r="M882" s="18" t="str">
        <f>IFERROR(VLOOKUP($B882,Invoices!$Z$2:$AA$412,2,FALSE),"")</f>
        <v/>
      </c>
      <c r="N882" s="18">
        <f>IFERROR(VLOOKUP($B882,Invoices!$AB$2:$AC$412,2,FALSE),"")</f>
        <v>0.99</v>
      </c>
      <c r="O882" s="18" t="str">
        <f>IFERROR(VLOOKUP($B882,Invoices!$AD$2:$AE$412,2,FALSE),"")</f>
        <v/>
      </c>
      <c r="P882" s="18" t="str">
        <f>IFERROR(VLOOKUP($B882,Invoices!$AF$2:$AG$412,2,FALSE),"")</f>
        <v/>
      </c>
      <c r="Q882" s="18" t="str">
        <f>IFERROR(VLOOKUP($B882,Invoices!$AH$2:$AI$412,2,FALSE),"")</f>
        <v/>
      </c>
      <c r="R882" s="18" t="str">
        <f>IFERROR(VLOOKUP($B882,Invoices!$AJ$2:$AK$412,2,FALSE),"")</f>
        <v/>
      </c>
      <c r="S882" s="18" t="str">
        <f>IFERROR(VLOOKUP($B882,Invoices!$AL$2:$AM$412,2,FALSE),"")</f>
        <v/>
      </c>
      <c r="T882" s="18" t="str">
        <f>IFERROR(VLOOKUP($B882,Invoices!$AN$2:$AO$412,2,FALSE),"")</f>
        <v/>
      </c>
      <c r="U882" s="18" cm="1">
        <f t="array" ref="U882">IFERROR(INDEX(F882:T882, 1, MATCH(TRUE, ISNUMBER(F882:T882), 0)), "0.0")</f>
        <v>0.99</v>
      </c>
    </row>
    <row r="883" spans="1:21" ht="13" x14ac:dyDescent="0.15">
      <c r="A883" s="14" t="s">
        <v>6915</v>
      </c>
      <c r="B883" s="6" t="s">
        <v>2055</v>
      </c>
      <c r="C883" s="6" t="s">
        <v>985</v>
      </c>
      <c r="D883" s="6" t="s">
        <v>986</v>
      </c>
      <c r="E883" s="6" t="s">
        <v>587</v>
      </c>
      <c r="F883" s="18" t="str">
        <f>IFERROR(VLOOKUP(B883,Invoices!$L$2:$M$413,2,FALSE),"")</f>
        <v/>
      </c>
      <c r="G883" s="18" t="str">
        <f>IFERROR(VLOOKUP(B883,Invoices!$N$2:$O$412,2,FALSE),"")</f>
        <v/>
      </c>
      <c r="H883" s="18" t="str">
        <f>IFERROR(VLOOKUP($B883,Invoices!$P$2:$Q$412,2,FALSE),"")</f>
        <v/>
      </c>
      <c r="I883" s="18" t="str">
        <f>IFERROR(VLOOKUP($B883,Invoices!$R$2:$S$412,2,FALSE),"")</f>
        <v/>
      </c>
      <c r="J883" s="18" t="str">
        <f>IFERROR(VLOOKUP($B883,Invoices!$T$2:$U$412,2,FALSE),"")</f>
        <v/>
      </c>
      <c r="K883" s="18" t="str">
        <f>IFERROR(VLOOKUP($B883,Invoices!$V$2:$W$412,2,FALSE),"")</f>
        <v/>
      </c>
      <c r="L883" s="18" t="str">
        <f>IFERROR(VLOOKUP($B883,Invoices!$X$2:$Y$412,2,FALSE),"")</f>
        <v/>
      </c>
      <c r="M883" s="18" t="str">
        <f>IFERROR(VLOOKUP($B883,Invoices!$Z$2:$AA$412,2,FALSE),"")</f>
        <v/>
      </c>
      <c r="N883" s="18">
        <f>IFERROR(VLOOKUP($B883,Invoices!$AB$2:$AC$412,2,FALSE),"")</f>
        <v>0.99</v>
      </c>
      <c r="O883" s="18" t="str">
        <f>IFERROR(VLOOKUP($B883,Invoices!$AD$2:$AE$412,2,FALSE),"")</f>
        <v/>
      </c>
      <c r="P883" s="18" t="str">
        <f>IFERROR(VLOOKUP($B883,Invoices!$AF$2:$AG$412,2,FALSE),"")</f>
        <v/>
      </c>
      <c r="Q883" s="18" t="str">
        <f>IFERROR(VLOOKUP($B883,Invoices!$AH$2:$AI$412,2,FALSE),"")</f>
        <v/>
      </c>
      <c r="R883" s="18" t="str">
        <f>IFERROR(VLOOKUP($B883,Invoices!$AJ$2:$AK$412,2,FALSE),"")</f>
        <v/>
      </c>
      <c r="S883" s="18" t="str">
        <f>IFERROR(VLOOKUP($B883,Invoices!$AL$2:$AM$412,2,FALSE),"")</f>
        <v/>
      </c>
      <c r="T883" s="18" t="str">
        <f>IFERROR(VLOOKUP($B883,Invoices!$AN$2:$AO$412,2,FALSE),"")</f>
        <v/>
      </c>
      <c r="U883" s="18" cm="1">
        <f t="array" ref="U883">IFERROR(INDEX(F883:T883, 1, MATCH(TRUE, ISNUMBER(F883:T883), 0)), "0.0")</f>
        <v>0.99</v>
      </c>
    </row>
    <row r="884" spans="1:21" ht="13" x14ac:dyDescent="0.15">
      <c r="A884" s="14" t="s">
        <v>6916</v>
      </c>
      <c r="B884" s="6" t="s">
        <v>2056</v>
      </c>
      <c r="D884" s="6" t="s">
        <v>830</v>
      </c>
      <c r="E884" s="6" t="s">
        <v>590</v>
      </c>
      <c r="F884" s="18" t="str">
        <f>IFERROR(VLOOKUP(B884,Invoices!$L$2:$M$413,2,FALSE),"")</f>
        <v/>
      </c>
      <c r="G884" s="18" t="str">
        <f>IFERROR(VLOOKUP(B884,Invoices!$N$2:$O$412,2,FALSE),"")</f>
        <v/>
      </c>
      <c r="H884" s="18" t="str">
        <f>IFERROR(VLOOKUP($B884,Invoices!$P$2:$Q$412,2,FALSE),"")</f>
        <v/>
      </c>
      <c r="I884" s="18" t="str">
        <f>IFERROR(VLOOKUP($B884,Invoices!$R$2:$S$412,2,FALSE),"")</f>
        <v/>
      </c>
      <c r="J884" s="18">
        <f>IFERROR(VLOOKUP($B884,Invoices!$T$2:$U$412,2,FALSE),"")</f>
        <v>0.99</v>
      </c>
      <c r="K884" s="18" t="str">
        <f>IFERROR(VLOOKUP($B884,Invoices!$V$2:$W$412,2,FALSE),"")</f>
        <v/>
      </c>
      <c r="L884" s="18" t="str">
        <f>IFERROR(VLOOKUP($B884,Invoices!$X$2:$Y$412,2,FALSE),"")</f>
        <v/>
      </c>
      <c r="M884" s="18" t="str">
        <f>IFERROR(VLOOKUP($B884,Invoices!$Z$2:$AA$412,2,FALSE),"")</f>
        <v/>
      </c>
      <c r="N884" s="18" t="str">
        <f>IFERROR(VLOOKUP($B884,Invoices!$AB$2:$AC$412,2,FALSE),"")</f>
        <v/>
      </c>
      <c r="O884" s="18" t="str">
        <f>IFERROR(VLOOKUP($B884,Invoices!$AD$2:$AE$412,2,FALSE),"")</f>
        <v/>
      </c>
      <c r="P884" s="18" t="str">
        <f>IFERROR(VLOOKUP($B884,Invoices!$AF$2:$AG$412,2,FALSE),"")</f>
        <v/>
      </c>
      <c r="Q884" s="18" t="str">
        <f>IFERROR(VLOOKUP($B884,Invoices!$AH$2:$AI$412,2,FALSE),"")</f>
        <v/>
      </c>
      <c r="R884" s="18" t="str">
        <f>IFERROR(VLOOKUP($B884,Invoices!$AJ$2:$AK$412,2,FALSE),"")</f>
        <v/>
      </c>
      <c r="S884" s="18" t="str">
        <f>IFERROR(VLOOKUP($B884,Invoices!$AL$2:$AM$412,2,FALSE),"")</f>
        <v/>
      </c>
      <c r="T884" s="18" t="str">
        <f>IFERROR(VLOOKUP($B884,Invoices!$AN$2:$AO$412,2,FALSE),"")</f>
        <v/>
      </c>
      <c r="U884" s="18" cm="1">
        <f t="array" ref="U884">IFERROR(INDEX(F884:T884, 1, MATCH(TRUE, ISNUMBER(F884:T884), 0)), "0.0")</f>
        <v>0.99</v>
      </c>
    </row>
    <row r="885" spans="1:21" ht="13" x14ac:dyDescent="0.15">
      <c r="A885" s="14" t="s">
        <v>6917</v>
      </c>
      <c r="B885" s="6" t="s">
        <v>2057</v>
      </c>
      <c r="D885" s="6" t="s">
        <v>1431</v>
      </c>
      <c r="E885" s="6" t="s">
        <v>1432</v>
      </c>
      <c r="F885" s="18" t="str">
        <f>IFERROR(VLOOKUP(B885,Invoices!$L$2:$M$413,2,FALSE),"")</f>
        <v/>
      </c>
      <c r="G885" s="18" t="str">
        <f>IFERROR(VLOOKUP(B885,Invoices!$N$2:$O$412,2,FALSE),"")</f>
        <v/>
      </c>
      <c r="H885" s="18" t="str">
        <f>IFERROR(VLOOKUP($B885,Invoices!$P$2:$Q$412,2,FALSE),"")</f>
        <v/>
      </c>
      <c r="I885" s="18" t="str">
        <f>IFERROR(VLOOKUP($B885,Invoices!$R$2:$S$412,2,FALSE),"")</f>
        <v/>
      </c>
      <c r="J885" s="18" t="str">
        <f>IFERROR(VLOOKUP($B885,Invoices!$T$2:$U$412,2,FALSE),"")</f>
        <v/>
      </c>
      <c r="K885" s="18" t="str">
        <f>IFERROR(VLOOKUP($B885,Invoices!$V$2:$W$412,2,FALSE),"")</f>
        <v/>
      </c>
      <c r="L885" s="18" t="str">
        <f>IFERROR(VLOOKUP($B885,Invoices!$X$2:$Y$412,2,FALSE),"")</f>
        <v/>
      </c>
      <c r="M885" s="18" t="str">
        <f>IFERROR(VLOOKUP($B885,Invoices!$Z$2:$AA$412,2,FALSE),"")</f>
        <v/>
      </c>
      <c r="N885" s="18" t="str">
        <f>IFERROR(VLOOKUP($B885,Invoices!$AB$2:$AC$412,2,FALSE),"")</f>
        <v/>
      </c>
      <c r="O885" s="18" t="str">
        <f>IFERROR(VLOOKUP($B885,Invoices!$AD$2:$AE$412,2,FALSE),"")</f>
        <v/>
      </c>
      <c r="P885" s="18" t="str">
        <f>IFERROR(VLOOKUP($B885,Invoices!$AF$2:$AG$412,2,FALSE),"")</f>
        <v/>
      </c>
      <c r="Q885" s="18" t="str">
        <f>IFERROR(VLOOKUP($B885,Invoices!$AH$2:$AI$412,2,FALSE),"")</f>
        <v/>
      </c>
      <c r="R885" s="18" t="str">
        <f>IFERROR(VLOOKUP($B885,Invoices!$AJ$2:$AK$412,2,FALSE),"")</f>
        <v/>
      </c>
      <c r="S885" s="18" t="str">
        <f>IFERROR(VLOOKUP($B885,Invoices!$AL$2:$AM$412,2,FALSE),"")</f>
        <v/>
      </c>
      <c r="T885" s="18" t="str">
        <f>IFERROR(VLOOKUP($B885,Invoices!$AN$2:$AO$412,2,FALSE),"")</f>
        <v/>
      </c>
      <c r="U885" s="18" t="str" cm="1">
        <f t="array" ref="U885">IFERROR(INDEX(F885:T885, 1, MATCH(TRUE, ISNUMBER(F885:T885), 0)), "0.0")</f>
        <v>0.0</v>
      </c>
    </row>
    <row r="886" spans="1:21" ht="13" x14ac:dyDescent="0.15">
      <c r="A886" s="14" t="s">
        <v>6918</v>
      </c>
      <c r="B886" s="6" t="s">
        <v>2058</v>
      </c>
      <c r="C886" s="6" t="s">
        <v>1208</v>
      </c>
      <c r="D886" s="6" t="s">
        <v>1209</v>
      </c>
      <c r="E886" s="6" t="s">
        <v>1210</v>
      </c>
      <c r="F886" s="18" t="str">
        <f>IFERROR(VLOOKUP(B886,Invoices!$L$2:$M$413,2,FALSE),"")</f>
        <v/>
      </c>
      <c r="G886" s="18" t="str">
        <f>IFERROR(VLOOKUP(B886,Invoices!$N$2:$O$412,2,FALSE),"")</f>
        <v/>
      </c>
      <c r="H886" s="18" t="str">
        <f>IFERROR(VLOOKUP($B886,Invoices!$P$2:$Q$412,2,FALSE),"")</f>
        <v/>
      </c>
      <c r="I886" s="18">
        <f>IFERROR(VLOOKUP($B886,Invoices!$R$2:$S$412,2,FALSE),"")</f>
        <v>0.99</v>
      </c>
      <c r="J886" s="18" t="str">
        <f>IFERROR(VLOOKUP($B886,Invoices!$T$2:$U$412,2,FALSE),"")</f>
        <v/>
      </c>
      <c r="K886" s="18" t="str">
        <f>IFERROR(VLOOKUP($B886,Invoices!$V$2:$W$412,2,FALSE),"")</f>
        <v/>
      </c>
      <c r="L886" s="18" t="str">
        <f>IFERROR(VLOOKUP($B886,Invoices!$X$2:$Y$412,2,FALSE),"")</f>
        <v/>
      </c>
      <c r="M886" s="18" t="str">
        <f>IFERROR(VLOOKUP($B886,Invoices!$Z$2:$AA$412,2,FALSE),"")</f>
        <v/>
      </c>
      <c r="N886" s="18" t="str">
        <f>IFERROR(VLOOKUP($B886,Invoices!$AB$2:$AC$412,2,FALSE),"")</f>
        <v/>
      </c>
      <c r="O886" s="18" t="str">
        <f>IFERROR(VLOOKUP($B886,Invoices!$AD$2:$AE$412,2,FALSE),"")</f>
        <v/>
      </c>
      <c r="P886" s="18" t="str">
        <f>IFERROR(VLOOKUP($B886,Invoices!$AF$2:$AG$412,2,FALSE),"")</f>
        <v/>
      </c>
      <c r="Q886" s="18" t="str">
        <f>IFERROR(VLOOKUP($B886,Invoices!$AH$2:$AI$412,2,FALSE),"")</f>
        <v/>
      </c>
      <c r="R886" s="18" t="str">
        <f>IFERROR(VLOOKUP($B886,Invoices!$AJ$2:$AK$412,2,FALSE),"")</f>
        <v/>
      </c>
      <c r="S886" s="18" t="str">
        <f>IFERROR(VLOOKUP($B886,Invoices!$AL$2:$AM$412,2,FALSE),"")</f>
        <v/>
      </c>
      <c r="T886" s="18" t="str">
        <f>IFERROR(VLOOKUP($B886,Invoices!$AN$2:$AO$412,2,FALSE),"")</f>
        <v/>
      </c>
      <c r="U886" s="18" cm="1">
        <f t="array" ref="U886">IFERROR(INDEX(F886:T886, 1, MATCH(TRUE, ISNUMBER(F886:T886), 0)), "0.0")</f>
        <v>0.99</v>
      </c>
    </row>
    <row r="887" spans="1:21" ht="13" x14ac:dyDescent="0.15">
      <c r="A887" s="14" t="s">
        <v>6919</v>
      </c>
      <c r="B887" s="6" t="s">
        <v>2059</v>
      </c>
      <c r="C887" s="6" t="s">
        <v>1219</v>
      </c>
      <c r="D887" s="6" t="s">
        <v>1220</v>
      </c>
      <c r="E887" s="6" t="s">
        <v>562</v>
      </c>
      <c r="F887" s="18" t="str">
        <f>IFERROR(VLOOKUP(B887,Invoices!$L$2:$M$413,2,FALSE),"")</f>
        <v/>
      </c>
      <c r="G887" s="18" t="str">
        <f>IFERROR(VLOOKUP(B887,Invoices!$N$2:$O$412,2,FALSE),"")</f>
        <v/>
      </c>
      <c r="H887" s="18" t="str">
        <f>IFERROR(VLOOKUP($B887,Invoices!$P$2:$Q$412,2,FALSE),"")</f>
        <v/>
      </c>
      <c r="I887" s="18" t="str">
        <f>IFERROR(VLOOKUP($B887,Invoices!$R$2:$S$412,2,FALSE),"")</f>
        <v/>
      </c>
      <c r="J887" s="18" t="str">
        <f>IFERROR(VLOOKUP($B887,Invoices!$T$2:$U$412,2,FALSE),"")</f>
        <v/>
      </c>
      <c r="K887" s="18" t="str">
        <f>IFERROR(VLOOKUP($B887,Invoices!$V$2:$W$412,2,FALSE),"")</f>
        <v/>
      </c>
      <c r="L887" s="18" t="str">
        <f>IFERROR(VLOOKUP($B887,Invoices!$X$2:$Y$412,2,FALSE),"")</f>
        <v/>
      </c>
      <c r="M887" s="18" t="str">
        <f>IFERROR(VLOOKUP($B887,Invoices!$Z$2:$AA$412,2,FALSE),"")</f>
        <v/>
      </c>
      <c r="N887" s="18" t="str">
        <f>IFERROR(VLOOKUP($B887,Invoices!$AB$2:$AC$412,2,FALSE),"")</f>
        <v/>
      </c>
      <c r="O887" s="18" t="str">
        <f>IFERROR(VLOOKUP($B887,Invoices!$AD$2:$AE$412,2,FALSE),"")</f>
        <v/>
      </c>
      <c r="P887" s="18" t="str">
        <f>IFERROR(VLOOKUP($B887,Invoices!$AF$2:$AG$412,2,FALSE),"")</f>
        <v/>
      </c>
      <c r="Q887" s="18" t="str">
        <f>IFERROR(VLOOKUP($B887,Invoices!$AH$2:$AI$412,2,FALSE),"")</f>
        <v/>
      </c>
      <c r="R887" s="18" t="str">
        <f>IFERROR(VLOOKUP($B887,Invoices!$AJ$2:$AK$412,2,FALSE),"")</f>
        <v/>
      </c>
      <c r="S887" s="18" t="str">
        <f>IFERROR(VLOOKUP($B887,Invoices!$AL$2:$AM$412,2,FALSE),"")</f>
        <v/>
      </c>
      <c r="T887" s="18" t="str">
        <f>IFERROR(VLOOKUP($B887,Invoices!$AN$2:$AO$412,2,FALSE),"")</f>
        <v/>
      </c>
      <c r="U887" s="18" t="str" cm="1">
        <f t="array" ref="U887">IFERROR(INDEX(F887:T887, 1, MATCH(TRUE, ISNUMBER(F887:T887), 0)), "0.0")</f>
        <v>0.0</v>
      </c>
    </row>
    <row r="888" spans="1:21" ht="13" x14ac:dyDescent="0.15">
      <c r="A888" s="14" t="s">
        <v>6920</v>
      </c>
      <c r="B888" s="6" t="s">
        <v>2060</v>
      </c>
      <c r="C888" s="6" t="s">
        <v>695</v>
      </c>
      <c r="D888" s="6" t="s">
        <v>696</v>
      </c>
      <c r="E888" s="6" t="s">
        <v>697</v>
      </c>
      <c r="F888" s="18" t="str">
        <f>IFERROR(VLOOKUP(B888,Invoices!$L$2:$M$413,2,FALSE),"")</f>
        <v/>
      </c>
      <c r="G888" s="18" t="str">
        <f>IFERROR(VLOOKUP(B888,Invoices!$N$2:$O$412,2,FALSE),"")</f>
        <v/>
      </c>
      <c r="H888" s="18" t="str">
        <f>IFERROR(VLOOKUP($B888,Invoices!$P$2:$Q$412,2,FALSE),"")</f>
        <v/>
      </c>
      <c r="I888" s="18" t="str">
        <f>IFERROR(VLOOKUP($B888,Invoices!$R$2:$S$412,2,FALSE),"")</f>
        <v/>
      </c>
      <c r="J888" s="18" t="str">
        <f>IFERROR(VLOOKUP($B888,Invoices!$T$2:$U$412,2,FALSE),"")</f>
        <v/>
      </c>
      <c r="K888" s="18" t="str">
        <f>IFERROR(VLOOKUP($B888,Invoices!$V$2:$W$412,2,FALSE),"")</f>
        <v/>
      </c>
      <c r="L888" s="18" t="str">
        <f>IFERROR(VLOOKUP($B888,Invoices!$X$2:$Y$412,2,FALSE),"")</f>
        <v/>
      </c>
      <c r="M888" s="18" t="str">
        <f>IFERROR(VLOOKUP($B888,Invoices!$Z$2:$AA$412,2,FALSE),"")</f>
        <v/>
      </c>
      <c r="N888" s="18" t="str">
        <f>IFERROR(VLOOKUP($B888,Invoices!$AB$2:$AC$412,2,FALSE),"")</f>
        <v/>
      </c>
      <c r="O888" s="18" t="str">
        <f>IFERROR(VLOOKUP($B888,Invoices!$AD$2:$AE$412,2,FALSE),"")</f>
        <v/>
      </c>
      <c r="P888" s="18" t="str">
        <f>IFERROR(VLOOKUP($B888,Invoices!$AF$2:$AG$412,2,FALSE),"")</f>
        <v/>
      </c>
      <c r="Q888" s="18" t="str">
        <f>IFERROR(VLOOKUP($B888,Invoices!$AH$2:$AI$412,2,FALSE),"")</f>
        <v/>
      </c>
      <c r="R888" s="18" t="str">
        <f>IFERROR(VLOOKUP($B888,Invoices!$AJ$2:$AK$412,2,FALSE),"")</f>
        <v/>
      </c>
      <c r="S888" s="18" t="str">
        <f>IFERROR(VLOOKUP($B888,Invoices!$AL$2:$AM$412,2,FALSE),"")</f>
        <v/>
      </c>
      <c r="T888" s="18" t="str">
        <f>IFERROR(VLOOKUP($B888,Invoices!$AN$2:$AO$412,2,FALSE),"")</f>
        <v/>
      </c>
      <c r="U888" s="18" t="str" cm="1">
        <f t="array" ref="U888">IFERROR(INDEX(F888:T888, 1, MATCH(TRUE, ISNUMBER(F888:T888), 0)), "0.0")</f>
        <v>0.0</v>
      </c>
    </row>
    <row r="889" spans="1:21" ht="13" x14ac:dyDescent="0.15">
      <c r="A889" s="14" t="s">
        <v>6921</v>
      </c>
      <c r="B889" s="6" t="s">
        <v>2061</v>
      </c>
      <c r="D889" s="6" t="s">
        <v>1067</v>
      </c>
      <c r="E889" s="6" t="s">
        <v>1068</v>
      </c>
      <c r="F889" s="18" t="str">
        <f>IFERROR(VLOOKUP(B889,Invoices!$L$2:$M$413,2,FALSE),"")</f>
        <v/>
      </c>
      <c r="G889" s="18" t="str">
        <f>IFERROR(VLOOKUP(B889,Invoices!$N$2:$O$412,2,FALSE),"")</f>
        <v/>
      </c>
      <c r="H889" s="18">
        <f>IFERROR(VLOOKUP($B889,Invoices!$P$2:$Q$412,2,FALSE),"")</f>
        <v>0.99</v>
      </c>
      <c r="I889" s="18" t="str">
        <f>IFERROR(VLOOKUP($B889,Invoices!$R$2:$S$412,2,FALSE),"")</f>
        <v/>
      </c>
      <c r="J889" s="18" t="str">
        <f>IFERROR(VLOOKUP($B889,Invoices!$T$2:$U$412,2,FALSE),"")</f>
        <v/>
      </c>
      <c r="K889" s="18" t="str">
        <f>IFERROR(VLOOKUP($B889,Invoices!$V$2:$W$412,2,FALSE),"")</f>
        <v/>
      </c>
      <c r="L889" s="18" t="str">
        <f>IFERROR(VLOOKUP($B889,Invoices!$X$2:$Y$412,2,FALSE),"")</f>
        <v/>
      </c>
      <c r="M889" s="18" t="str">
        <f>IFERROR(VLOOKUP($B889,Invoices!$Z$2:$AA$412,2,FALSE),"")</f>
        <v/>
      </c>
      <c r="N889" s="18" t="str">
        <f>IFERROR(VLOOKUP($B889,Invoices!$AB$2:$AC$412,2,FALSE),"")</f>
        <v/>
      </c>
      <c r="O889" s="18" t="str">
        <f>IFERROR(VLOOKUP($B889,Invoices!$AD$2:$AE$412,2,FALSE),"")</f>
        <v/>
      </c>
      <c r="P889" s="18" t="str">
        <f>IFERROR(VLOOKUP($B889,Invoices!$AF$2:$AG$412,2,FALSE),"")</f>
        <v/>
      </c>
      <c r="Q889" s="18" t="str">
        <f>IFERROR(VLOOKUP($B889,Invoices!$AH$2:$AI$412,2,FALSE),"")</f>
        <v/>
      </c>
      <c r="R889" s="18" t="str">
        <f>IFERROR(VLOOKUP($B889,Invoices!$AJ$2:$AK$412,2,FALSE),"")</f>
        <v/>
      </c>
      <c r="S889" s="18" t="str">
        <f>IFERROR(VLOOKUP($B889,Invoices!$AL$2:$AM$412,2,FALSE),"")</f>
        <v/>
      </c>
      <c r="T889" s="18" t="str">
        <f>IFERROR(VLOOKUP($B889,Invoices!$AN$2:$AO$412,2,FALSE),"")</f>
        <v/>
      </c>
      <c r="U889" s="18" cm="1">
        <f t="array" ref="U889">IFERROR(INDEX(F889:T889, 1, MATCH(TRUE, ISNUMBER(F889:T889), 0)), "0.0")</f>
        <v>0.99</v>
      </c>
    </row>
    <row r="890" spans="1:21" ht="13" x14ac:dyDescent="0.15">
      <c r="A890" s="14" t="s">
        <v>6922</v>
      </c>
      <c r="B890" s="6" t="s">
        <v>2062</v>
      </c>
      <c r="D890" s="6" t="s">
        <v>1391</v>
      </c>
      <c r="E890" s="6" t="s">
        <v>673</v>
      </c>
      <c r="F890" s="18" t="str">
        <f>IFERROR(VLOOKUP(B890,Invoices!$L$2:$M$413,2,FALSE),"")</f>
        <v/>
      </c>
      <c r="G890" s="18" t="str">
        <f>IFERROR(VLOOKUP(B890,Invoices!$N$2:$O$412,2,FALSE),"")</f>
        <v/>
      </c>
      <c r="H890" s="18" t="str">
        <f>IFERROR(VLOOKUP($B890,Invoices!$P$2:$Q$412,2,FALSE),"")</f>
        <v/>
      </c>
      <c r="I890" s="18" t="str">
        <f>IFERROR(VLOOKUP($B890,Invoices!$R$2:$S$412,2,FALSE),"")</f>
        <v/>
      </c>
      <c r="J890" s="18" t="str">
        <f>IFERROR(VLOOKUP($B890,Invoices!$T$2:$U$412,2,FALSE),"")</f>
        <v/>
      </c>
      <c r="K890" s="18" t="str">
        <f>IFERROR(VLOOKUP($B890,Invoices!$V$2:$W$412,2,FALSE),"")</f>
        <v/>
      </c>
      <c r="L890" s="18" t="str">
        <f>IFERROR(VLOOKUP($B890,Invoices!$X$2:$Y$412,2,FALSE),"")</f>
        <v/>
      </c>
      <c r="M890" s="18" t="str">
        <f>IFERROR(VLOOKUP($B890,Invoices!$Z$2:$AA$412,2,FALSE),"")</f>
        <v/>
      </c>
      <c r="N890" s="18" t="str">
        <f>IFERROR(VLOOKUP($B890,Invoices!$AB$2:$AC$412,2,FALSE),"")</f>
        <v/>
      </c>
      <c r="O890" s="18" t="str">
        <f>IFERROR(VLOOKUP($B890,Invoices!$AD$2:$AE$412,2,FALSE),"")</f>
        <v/>
      </c>
      <c r="P890" s="18" t="str">
        <f>IFERROR(VLOOKUP($B890,Invoices!$AF$2:$AG$412,2,FALSE),"")</f>
        <v/>
      </c>
      <c r="Q890" s="18" t="str">
        <f>IFERROR(VLOOKUP($B890,Invoices!$AH$2:$AI$412,2,FALSE),"")</f>
        <v/>
      </c>
      <c r="R890" s="18" t="str">
        <f>IFERROR(VLOOKUP($B890,Invoices!$AJ$2:$AK$412,2,FALSE),"")</f>
        <v/>
      </c>
      <c r="S890" s="18">
        <f>IFERROR(VLOOKUP($B890,Invoices!$AL$2:$AM$412,2,FALSE),"")</f>
        <v>1.99</v>
      </c>
      <c r="T890" s="18" t="str">
        <f>IFERROR(VLOOKUP($B890,Invoices!$AN$2:$AO$412,2,FALSE),"")</f>
        <v/>
      </c>
      <c r="U890" s="18" cm="1">
        <f t="array" ref="U890">IFERROR(INDEX(F890:T890, 1, MATCH(TRUE, ISNUMBER(F890:T890), 0)), "0.0")</f>
        <v>1.99</v>
      </c>
    </row>
    <row r="891" spans="1:21" ht="13" x14ac:dyDescent="0.15">
      <c r="A891" s="14" t="s">
        <v>6923</v>
      </c>
      <c r="B891" s="6" t="s">
        <v>2063</v>
      </c>
      <c r="C891" s="6" t="s">
        <v>850</v>
      </c>
      <c r="D891" s="6" t="s">
        <v>851</v>
      </c>
      <c r="E891" s="6" t="s">
        <v>850</v>
      </c>
      <c r="F891" s="18" t="str">
        <f>IFERROR(VLOOKUP(B891,Invoices!$L$2:$M$413,2,FALSE),"")</f>
        <v/>
      </c>
      <c r="G891" s="18" t="str">
        <f>IFERROR(VLOOKUP(B891,Invoices!$N$2:$O$412,2,FALSE),"")</f>
        <v/>
      </c>
      <c r="H891" s="18" t="str">
        <f>IFERROR(VLOOKUP($B891,Invoices!$P$2:$Q$412,2,FALSE),"")</f>
        <v/>
      </c>
      <c r="I891" s="18" t="str">
        <f>IFERROR(VLOOKUP($B891,Invoices!$R$2:$S$412,2,FALSE),"")</f>
        <v/>
      </c>
      <c r="J891" s="18" t="str">
        <f>IFERROR(VLOOKUP($B891,Invoices!$T$2:$U$412,2,FALSE),"")</f>
        <v/>
      </c>
      <c r="K891" s="18" t="str">
        <f>IFERROR(VLOOKUP($B891,Invoices!$V$2:$W$412,2,FALSE),"")</f>
        <v/>
      </c>
      <c r="L891" s="18" t="str">
        <f>IFERROR(VLOOKUP($B891,Invoices!$X$2:$Y$412,2,FALSE),"")</f>
        <v/>
      </c>
      <c r="M891" s="18" t="str">
        <f>IFERROR(VLOOKUP($B891,Invoices!$Z$2:$AA$412,2,FALSE),"")</f>
        <v/>
      </c>
      <c r="N891" s="18" t="str">
        <f>IFERROR(VLOOKUP($B891,Invoices!$AB$2:$AC$412,2,FALSE),"")</f>
        <v/>
      </c>
      <c r="O891" s="18" t="str">
        <f>IFERROR(VLOOKUP($B891,Invoices!$AD$2:$AE$412,2,FALSE),"")</f>
        <v/>
      </c>
      <c r="P891" s="18" t="str">
        <f>IFERROR(VLOOKUP($B891,Invoices!$AF$2:$AG$412,2,FALSE),"")</f>
        <v/>
      </c>
      <c r="Q891" s="18" t="str">
        <f>IFERROR(VLOOKUP($B891,Invoices!$AH$2:$AI$412,2,FALSE),"")</f>
        <v/>
      </c>
      <c r="R891" s="18" t="str">
        <f>IFERROR(VLOOKUP($B891,Invoices!$AJ$2:$AK$412,2,FALSE),"")</f>
        <v/>
      </c>
      <c r="S891" s="18" t="str">
        <f>IFERROR(VLOOKUP($B891,Invoices!$AL$2:$AM$412,2,FALSE),"")</f>
        <v/>
      </c>
      <c r="T891" s="18" t="str">
        <f>IFERROR(VLOOKUP($B891,Invoices!$AN$2:$AO$412,2,FALSE),"")</f>
        <v/>
      </c>
      <c r="U891" s="18" t="str" cm="1">
        <f t="array" ref="U891">IFERROR(INDEX(F891:T891, 1, MATCH(TRUE, ISNUMBER(F891:T891), 0)), "0.0")</f>
        <v>0.0</v>
      </c>
    </row>
    <row r="892" spans="1:21" ht="13" x14ac:dyDescent="0.15">
      <c r="A892" s="14" t="s">
        <v>6924</v>
      </c>
      <c r="B892" s="6" t="s">
        <v>2064</v>
      </c>
      <c r="C892" s="6" t="s">
        <v>2065</v>
      </c>
      <c r="D892" s="6" t="s">
        <v>550</v>
      </c>
      <c r="E892" s="6" t="s">
        <v>551</v>
      </c>
      <c r="F892" s="18" t="str">
        <f>IFERROR(VLOOKUP(B892,Invoices!$L$2:$M$413,2,FALSE),"")</f>
        <v/>
      </c>
      <c r="G892" s="18" t="str">
        <f>IFERROR(VLOOKUP(B892,Invoices!$N$2:$O$412,2,FALSE),"")</f>
        <v/>
      </c>
      <c r="H892" s="18" t="str">
        <f>IFERROR(VLOOKUP($B892,Invoices!$P$2:$Q$412,2,FALSE),"")</f>
        <v/>
      </c>
      <c r="I892" s="18" t="str">
        <f>IFERROR(VLOOKUP($B892,Invoices!$R$2:$S$412,2,FALSE),"")</f>
        <v/>
      </c>
      <c r="J892" s="18" t="str">
        <f>IFERROR(VLOOKUP($B892,Invoices!$T$2:$U$412,2,FALSE),"")</f>
        <v/>
      </c>
      <c r="K892" s="18" t="str">
        <f>IFERROR(VLOOKUP($B892,Invoices!$V$2:$W$412,2,FALSE),"")</f>
        <v/>
      </c>
      <c r="L892" s="18" t="str">
        <f>IFERROR(VLOOKUP($B892,Invoices!$X$2:$Y$412,2,FALSE),"")</f>
        <v/>
      </c>
      <c r="M892" s="18" t="str">
        <f>IFERROR(VLOOKUP($B892,Invoices!$Z$2:$AA$412,2,FALSE),"")</f>
        <v/>
      </c>
      <c r="N892" s="18" t="str">
        <f>IFERROR(VLOOKUP($B892,Invoices!$AB$2:$AC$412,2,FALSE),"")</f>
        <v/>
      </c>
      <c r="O892" s="18" t="str">
        <f>IFERROR(VLOOKUP($B892,Invoices!$AD$2:$AE$412,2,FALSE),"")</f>
        <v/>
      </c>
      <c r="P892" s="18" t="str">
        <f>IFERROR(VLOOKUP($B892,Invoices!$AF$2:$AG$412,2,FALSE),"")</f>
        <v/>
      </c>
      <c r="Q892" s="18" t="str">
        <f>IFERROR(VLOOKUP($B892,Invoices!$AH$2:$AI$412,2,FALSE),"")</f>
        <v/>
      </c>
      <c r="R892" s="18" t="str">
        <f>IFERROR(VLOOKUP($B892,Invoices!$AJ$2:$AK$412,2,FALSE),"")</f>
        <v/>
      </c>
      <c r="S892" s="18" t="str">
        <f>IFERROR(VLOOKUP($B892,Invoices!$AL$2:$AM$412,2,FALSE),"")</f>
        <v/>
      </c>
      <c r="T892" s="18" t="str">
        <f>IFERROR(VLOOKUP($B892,Invoices!$AN$2:$AO$412,2,FALSE),"")</f>
        <v/>
      </c>
      <c r="U892" s="18" t="str" cm="1">
        <f t="array" ref="U892">IFERROR(INDEX(F892:T892, 1, MATCH(TRUE, ISNUMBER(F892:T892), 0)), "0.0")</f>
        <v>0.0</v>
      </c>
    </row>
    <row r="893" spans="1:21" ht="13" x14ac:dyDescent="0.15">
      <c r="A893" s="14" t="s">
        <v>6925</v>
      </c>
      <c r="B893" s="6" t="s">
        <v>1361</v>
      </c>
      <c r="C893" s="6" t="s">
        <v>1360</v>
      </c>
      <c r="D893" s="6" t="s">
        <v>1361</v>
      </c>
      <c r="E893" s="6" t="s">
        <v>1301</v>
      </c>
      <c r="F893" s="18" t="str">
        <f>IFERROR(VLOOKUP(B893,Invoices!$L$2:$M$413,2,FALSE),"")</f>
        <v/>
      </c>
      <c r="G893" s="18" t="str">
        <f>IFERROR(VLOOKUP(B893,Invoices!$N$2:$O$412,2,FALSE),"")</f>
        <v/>
      </c>
      <c r="H893" s="18" t="str">
        <f>IFERROR(VLOOKUP($B893,Invoices!$P$2:$Q$412,2,FALSE),"")</f>
        <v/>
      </c>
      <c r="I893" s="18" t="str">
        <f>IFERROR(VLOOKUP($B893,Invoices!$R$2:$S$412,2,FALSE),"")</f>
        <v/>
      </c>
      <c r="J893" s="18" t="str">
        <f>IFERROR(VLOOKUP($B893,Invoices!$T$2:$U$412,2,FALSE),"")</f>
        <v/>
      </c>
      <c r="K893" s="18" t="str">
        <f>IFERROR(VLOOKUP($B893,Invoices!$V$2:$W$412,2,FALSE),"")</f>
        <v/>
      </c>
      <c r="L893" s="18" t="str">
        <f>IFERROR(VLOOKUP($B893,Invoices!$X$2:$Y$412,2,FALSE),"")</f>
        <v/>
      </c>
      <c r="M893" s="18" t="str">
        <f>IFERROR(VLOOKUP($B893,Invoices!$Z$2:$AA$412,2,FALSE),"")</f>
        <v/>
      </c>
      <c r="N893" s="18" t="str">
        <f>IFERROR(VLOOKUP($B893,Invoices!$AB$2:$AC$412,2,FALSE),"")</f>
        <v/>
      </c>
      <c r="O893" s="18" t="str">
        <f>IFERROR(VLOOKUP($B893,Invoices!$AD$2:$AE$412,2,FALSE),"")</f>
        <v/>
      </c>
      <c r="P893" s="18" t="str">
        <f>IFERROR(VLOOKUP($B893,Invoices!$AF$2:$AG$412,2,FALSE),"")</f>
        <v/>
      </c>
      <c r="Q893" s="18" t="str">
        <f>IFERROR(VLOOKUP($B893,Invoices!$AH$2:$AI$412,2,FALSE),"")</f>
        <v/>
      </c>
      <c r="R893" s="18" t="str">
        <f>IFERROR(VLOOKUP($B893,Invoices!$AJ$2:$AK$412,2,FALSE),"")</f>
        <v/>
      </c>
      <c r="S893" s="18" t="str">
        <f>IFERROR(VLOOKUP($B893,Invoices!$AL$2:$AM$412,2,FALSE),"")</f>
        <v/>
      </c>
      <c r="T893" s="18" t="str">
        <f>IFERROR(VLOOKUP($B893,Invoices!$AN$2:$AO$412,2,FALSE),"")</f>
        <v/>
      </c>
      <c r="U893" s="18" t="str" cm="1">
        <f t="array" ref="U893">IFERROR(INDEX(F893:T893, 1, MATCH(TRUE, ISNUMBER(F893:T893), 0)), "0.0")</f>
        <v>0.0</v>
      </c>
    </row>
    <row r="894" spans="1:21" ht="13" x14ac:dyDescent="0.15">
      <c r="A894" s="14" t="s">
        <v>6926</v>
      </c>
      <c r="B894" s="6" t="s">
        <v>2066</v>
      </c>
      <c r="C894" s="6" t="s">
        <v>1021</v>
      </c>
      <c r="D894" s="6" t="s">
        <v>1051</v>
      </c>
      <c r="E894" s="6" t="s">
        <v>1021</v>
      </c>
      <c r="F894" s="18" t="str">
        <f>IFERROR(VLOOKUP(B894,Invoices!$L$2:$M$413,2,FALSE),"")</f>
        <v/>
      </c>
      <c r="G894" s="18" t="str">
        <f>IFERROR(VLOOKUP(B894,Invoices!$N$2:$O$412,2,FALSE),"")</f>
        <v/>
      </c>
      <c r="H894" s="18" t="str">
        <f>IFERROR(VLOOKUP($B894,Invoices!$P$2:$Q$412,2,FALSE),"")</f>
        <v/>
      </c>
      <c r="I894" s="18" t="str">
        <f>IFERROR(VLOOKUP($B894,Invoices!$R$2:$S$412,2,FALSE),"")</f>
        <v/>
      </c>
      <c r="J894" s="18" t="str">
        <f>IFERROR(VLOOKUP($B894,Invoices!$T$2:$U$412,2,FALSE),"")</f>
        <v/>
      </c>
      <c r="K894" s="18" t="str">
        <f>IFERROR(VLOOKUP($B894,Invoices!$V$2:$W$412,2,FALSE),"")</f>
        <v/>
      </c>
      <c r="L894" s="18" t="str">
        <f>IFERROR(VLOOKUP($B894,Invoices!$X$2:$Y$412,2,FALSE),"")</f>
        <v/>
      </c>
      <c r="M894" s="18" t="str">
        <f>IFERROR(VLOOKUP($B894,Invoices!$Z$2:$AA$412,2,FALSE),"")</f>
        <v/>
      </c>
      <c r="N894" s="18" t="str">
        <f>IFERROR(VLOOKUP($B894,Invoices!$AB$2:$AC$412,2,FALSE),"")</f>
        <v/>
      </c>
      <c r="O894" s="18" t="str">
        <f>IFERROR(VLOOKUP($B894,Invoices!$AD$2:$AE$412,2,FALSE),"")</f>
        <v/>
      </c>
      <c r="P894" s="18" t="str">
        <f>IFERROR(VLOOKUP($B894,Invoices!$AF$2:$AG$412,2,FALSE),"")</f>
        <v/>
      </c>
      <c r="Q894" s="18" t="str">
        <f>IFERROR(VLOOKUP($B894,Invoices!$AH$2:$AI$412,2,FALSE),"")</f>
        <v/>
      </c>
      <c r="R894" s="18" t="str">
        <f>IFERROR(VLOOKUP($B894,Invoices!$AJ$2:$AK$412,2,FALSE),"")</f>
        <v/>
      </c>
      <c r="S894" s="18" t="str">
        <f>IFERROR(VLOOKUP($B894,Invoices!$AL$2:$AM$412,2,FALSE),"")</f>
        <v/>
      </c>
      <c r="T894" s="18" t="str">
        <f>IFERROR(VLOOKUP($B894,Invoices!$AN$2:$AO$412,2,FALSE),"")</f>
        <v/>
      </c>
      <c r="U894" s="18" t="str" cm="1">
        <f t="array" ref="U894">IFERROR(INDEX(F894:T894, 1, MATCH(TRUE, ISNUMBER(F894:T894), 0)), "0.0")</f>
        <v>0.0</v>
      </c>
    </row>
    <row r="895" spans="1:21" ht="13" x14ac:dyDescent="0.15">
      <c r="A895" s="14" t="s">
        <v>6927</v>
      </c>
      <c r="B895" s="6" t="s">
        <v>2067</v>
      </c>
      <c r="C895" s="6" t="s">
        <v>2068</v>
      </c>
      <c r="D895" s="6" t="s">
        <v>770</v>
      </c>
      <c r="E895" s="6" t="s">
        <v>771</v>
      </c>
      <c r="F895" s="18" t="str">
        <f>IFERROR(VLOOKUP(B895,Invoices!$L$2:$M$413,2,FALSE),"")</f>
        <v/>
      </c>
      <c r="G895" s="18" t="str">
        <f>IFERROR(VLOOKUP(B895,Invoices!$N$2:$O$412,2,FALSE),"")</f>
        <v/>
      </c>
      <c r="H895" s="18" t="str">
        <f>IFERROR(VLOOKUP($B895,Invoices!$P$2:$Q$412,2,FALSE),"")</f>
        <v/>
      </c>
      <c r="I895" s="18" t="str">
        <f>IFERROR(VLOOKUP($B895,Invoices!$R$2:$S$412,2,FALSE),"")</f>
        <v/>
      </c>
      <c r="J895" s="18" t="str">
        <f>IFERROR(VLOOKUP($B895,Invoices!$T$2:$U$412,2,FALSE),"")</f>
        <v/>
      </c>
      <c r="K895" s="18" t="str">
        <f>IFERROR(VLOOKUP($B895,Invoices!$V$2:$W$412,2,FALSE),"")</f>
        <v/>
      </c>
      <c r="L895" s="18" t="str">
        <f>IFERROR(VLOOKUP($B895,Invoices!$X$2:$Y$412,2,FALSE),"")</f>
        <v/>
      </c>
      <c r="M895" s="18" t="str">
        <f>IFERROR(VLOOKUP($B895,Invoices!$Z$2:$AA$412,2,FALSE),"")</f>
        <v/>
      </c>
      <c r="N895" s="18" t="str">
        <f>IFERROR(VLOOKUP($B895,Invoices!$AB$2:$AC$412,2,FALSE),"")</f>
        <v/>
      </c>
      <c r="O895" s="18">
        <f>IFERROR(VLOOKUP($B895,Invoices!$AD$2:$AE$412,2,FALSE),"")</f>
        <v>0.99</v>
      </c>
      <c r="P895" s="18" t="str">
        <f>IFERROR(VLOOKUP($B895,Invoices!$AF$2:$AG$412,2,FALSE),"")</f>
        <v/>
      </c>
      <c r="Q895" s="18" t="str">
        <f>IFERROR(VLOOKUP($B895,Invoices!$AH$2:$AI$412,2,FALSE),"")</f>
        <v/>
      </c>
      <c r="R895" s="18" t="str">
        <f>IFERROR(VLOOKUP($B895,Invoices!$AJ$2:$AK$412,2,FALSE),"")</f>
        <v/>
      </c>
      <c r="S895" s="18" t="str">
        <f>IFERROR(VLOOKUP($B895,Invoices!$AL$2:$AM$412,2,FALSE),"")</f>
        <v/>
      </c>
      <c r="T895" s="18" t="str">
        <f>IFERROR(VLOOKUP($B895,Invoices!$AN$2:$AO$412,2,FALSE),"")</f>
        <v/>
      </c>
      <c r="U895" s="18" cm="1">
        <f t="array" ref="U895">IFERROR(INDEX(F895:T895, 1, MATCH(TRUE, ISNUMBER(F895:T895), 0)), "0.0")</f>
        <v>0.99</v>
      </c>
    </row>
    <row r="896" spans="1:21" ht="13" x14ac:dyDescent="0.15">
      <c r="A896" s="14" t="s">
        <v>6928</v>
      </c>
      <c r="B896" s="6" t="s">
        <v>2069</v>
      </c>
      <c r="C896" s="6" t="s">
        <v>2070</v>
      </c>
      <c r="D896" s="6" t="s">
        <v>2071</v>
      </c>
      <c r="E896" s="6" t="s">
        <v>1071</v>
      </c>
      <c r="F896" s="18">
        <f>IFERROR(VLOOKUP(B896,Invoices!$L$2:$M$413,2,FALSE),"")</f>
        <v>0.99</v>
      </c>
      <c r="G896" s="18">
        <f>IFERROR(VLOOKUP(B896,Invoices!$N$2:$O$412,2,FALSE),"")</f>
        <v>0.99</v>
      </c>
      <c r="H896" s="18" t="str">
        <f>IFERROR(VLOOKUP($B896,Invoices!$P$2:$Q$412,2,FALSE),"")</f>
        <v/>
      </c>
      <c r="I896" s="18" t="str">
        <f>IFERROR(VLOOKUP($B896,Invoices!$R$2:$S$412,2,FALSE),"")</f>
        <v/>
      </c>
      <c r="J896" s="18" t="str">
        <f>IFERROR(VLOOKUP($B896,Invoices!$T$2:$U$412,2,FALSE),"")</f>
        <v/>
      </c>
      <c r="K896" s="18" t="str">
        <f>IFERROR(VLOOKUP($B896,Invoices!$V$2:$W$412,2,FALSE),"")</f>
        <v/>
      </c>
      <c r="L896" s="18" t="str">
        <f>IFERROR(VLOOKUP($B896,Invoices!$X$2:$Y$412,2,FALSE),"")</f>
        <v/>
      </c>
      <c r="M896" s="18" t="str">
        <f>IFERROR(VLOOKUP($B896,Invoices!$Z$2:$AA$412,2,FALSE),"")</f>
        <v/>
      </c>
      <c r="N896" s="18" t="str">
        <f>IFERROR(VLOOKUP($B896,Invoices!$AB$2:$AC$412,2,FALSE),"")</f>
        <v/>
      </c>
      <c r="O896" s="18" t="str">
        <f>IFERROR(VLOOKUP($B896,Invoices!$AD$2:$AE$412,2,FALSE),"")</f>
        <v/>
      </c>
      <c r="P896" s="18" t="str">
        <f>IFERROR(VLOOKUP($B896,Invoices!$AF$2:$AG$412,2,FALSE),"")</f>
        <v/>
      </c>
      <c r="Q896" s="18" t="str">
        <f>IFERROR(VLOOKUP($B896,Invoices!$AH$2:$AI$412,2,FALSE),"")</f>
        <v/>
      </c>
      <c r="R896" s="18" t="str">
        <f>IFERROR(VLOOKUP($B896,Invoices!$AJ$2:$AK$412,2,FALSE),"")</f>
        <v/>
      </c>
      <c r="S896" s="18" t="str">
        <f>IFERROR(VLOOKUP($B896,Invoices!$AL$2:$AM$412,2,FALSE),"")</f>
        <v/>
      </c>
      <c r="T896" s="18" t="str">
        <f>IFERROR(VLOOKUP($B896,Invoices!$AN$2:$AO$412,2,FALSE),"")</f>
        <v/>
      </c>
      <c r="U896" s="18" cm="1">
        <f t="array" ref="U896">IFERROR(INDEX(F896:T896, 1, MATCH(TRUE, ISNUMBER(F896:T896), 0)), "0.0")</f>
        <v>0.99</v>
      </c>
    </row>
    <row r="897" spans="1:21" ht="13" x14ac:dyDescent="0.15">
      <c r="A897" s="14" t="s">
        <v>6929</v>
      </c>
      <c r="B897" s="6" t="s">
        <v>2072</v>
      </c>
      <c r="C897" s="6" t="s">
        <v>1423</v>
      </c>
      <c r="D897" s="6" t="s">
        <v>875</v>
      </c>
      <c r="E897" s="6" t="s">
        <v>875</v>
      </c>
      <c r="F897" s="18" t="str">
        <f>IFERROR(VLOOKUP(B897,Invoices!$L$2:$M$413,2,FALSE),"")</f>
        <v/>
      </c>
      <c r="G897" s="18" t="str">
        <f>IFERROR(VLOOKUP(B897,Invoices!$N$2:$O$412,2,FALSE),"")</f>
        <v/>
      </c>
      <c r="H897" s="18" t="str">
        <f>IFERROR(VLOOKUP($B897,Invoices!$P$2:$Q$412,2,FALSE),"")</f>
        <v/>
      </c>
      <c r="I897" s="18" t="str">
        <f>IFERROR(VLOOKUP($B897,Invoices!$R$2:$S$412,2,FALSE),"")</f>
        <v/>
      </c>
      <c r="J897" s="18" t="str">
        <f>IFERROR(VLOOKUP($B897,Invoices!$T$2:$U$412,2,FALSE),"")</f>
        <v/>
      </c>
      <c r="K897" s="18" t="str">
        <f>IFERROR(VLOOKUP($B897,Invoices!$V$2:$W$412,2,FALSE),"")</f>
        <v/>
      </c>
      <c r="L897" s="18" t="str">
        <f>IFERROR(VLOOKUP($B897,Invoices!$X$2:$Y$412,2,FALSE),"")</f>
        <v/>
      </c>
      <c r="M897" s="18" t="str">
        <f>IFERROR(VLOOKUP($B897,Invoices!$Z$2:$AA$412,2,FALSE),"")</f>
        <v/>
      </c>
      <c r="N897" s="18" t="str">
        <f>IFERROR(VLOOKUP($B897,Invoices!$AB$2:$AC$412,2,FALSE),"")</f>
        <v/>
      </c>
      <c r="O897" s="18" t="str">
        <f>IFERROR(VLOOKUP($B897,Invoices!$AD$2:$AE$412,2,FALSE),"")</f>
        <v/>
      </c>
      <c r="P897" s="18" t="str">
        <f>IFERROR(VLOOKUP($B897,Invoices!$AF$2:$AG$412,2,FALSE),"")</f>
        <v/>
      </c>
      <c r="Q897" s="18" t="str">
        <f>IFERROR(VLOOKUP($B897,Invoices!$AH$2:$AI$412,2,FALSE),"")</f>
        <v/>
      </c>
      <c r="R897" s="18" t="str">
        <f>IFERROR(VLOOKUP($B897,Invoices!$AJ$2:$AK$412,2,FALSE),"")</f>
        <v/>
      </c>
      <c r="S897" s="18" t="str">
        <f>IFERROR(VLOOKUP($B897,Invoices!$AL$2:$AM$412,2,FALSE),"")</f>
        <v/>
      </c>
      <c r="T897" s="18" t="str">
        <f>IFERROR(VLOOKUP($B897,Invoices!$AN$2:$AO$412,2,FALSE),"")</f>
        <v/>
      </c>
      <c r="U897" s="18" t="str" cm="1">
        <f t="array" ref="U897">IFERROR(INDEX(F897:T897, 1, MATCH(TRUE, ISNUMBER(F897:T897), 0)), "0.0")</f>
        <v>0.0</v>
      </c>
    </row>
    <row r="898" spans="1:21" ht="13" x14ac:dyDescent="0.15">
      <c r="A898" s="14" t="s">
        <v>6930</v>
      </c>
      <c r="B898" s="6" t="s">
        <v>2073</v>
      </c>
      <c r="C898" s="6" t="s">
        <v>1260</v>
      </c>
      <c r="D898" s="6" t="s">
        <v>1261</v>
      </c>
      <c r="E898" s="6" t="s">
        <v>912</v>
      </c>
      <c r="F898" s="18" t="str">
        <f>IFERROR(VLOOKUP(B898,Invoices!$L$2:$M$413,2,FALSE),"")</f>
        <v/>
      </c>
      <c r="G898" s="18" t="str">
        <f>IFERROR(VLOOKUP(B898,Invoices!$N$2:$O$412,2,FALSE),"")</f>
        <v/>
      </c>
      <c r="H898" s="18" t="str">
        <f>IFERROR(VLOOKUP($B898,Invoices!$P$2:$Q$412,2,FALSE),"")</f>
        <v/>
      </c>
      <c r="I898" s="18" t="str">
        <f>IFERROR(VLOOKUP($B898,Invoices!$R$2:$S$412,2,FALSE),"")</f>
        <v/>
      </c>
      <c r="J898" s="18" t="str">
        <f>IFERROR(VLOOKUP($B898,Invoices!$T$2:$U$412,2,FALSE),"")</f>
        <v/>
      </c>
      <c r="K898" s="18" t="str">
        <f>IFERROR(VLOOKUP($B898,Invoices!$V$2:$W$412,2,FALSE),"")</f>
        <v/>
      </c>
      <c r="L898" s="18" t="str">
        <f>IFERROR(VLOOKUP($B898,Invoices!$X$2:$Y$412,2,FALSE),"")</f>
        <v/>
      </c>
      <c r="M898" s="18" t="str">
        <f>IFERROR(VLOOKUP($B898,Invoices!$Z$2:$AA$412,2,FALSE),"")</f>
        <v/>
      </c>
      <c r="N898" s="18" t="str">
        <f>IFERROR(VLOOKUP($B898,Invoices!$AB$2:$AC$412,2,FALSE),"")</f>
        <v/>
      </c>
      <c r="O898" s="18" t="str">
        <f>IFERROR(VLOOKUP($B898,Invoices!$AD$2:$AE$412,2,FALSE),"")</f>
        <v/>
      </c>
      <c r="P898" s="18" t="str">
        <f>IFERROR(VLOOKUP($B898,Invoices!$AF$2:$AG$412,2,FALSE),"")</f>
        <v/>
      </c>
      <c r="Q898" s="18" t="str">
        <f>IFERROR(VLOOKUP($B898,Invoices!$AH$2:$AI$412,2,FALSE),"")</f>
        <v/>
      </c>
      <c r="R898" s="18" t="str">
        <f>IFERROR(VLOOKUP($B898,Invoices!$AJ$2:$AK$412,2,FALSE),"")</f>
        <v/>
      </c>
      <c r="S898" s="18" t="str">
        <f>IFERROR(VLOOKUP($B898,Invoices!$AL$2:$AM$412,2,FALSE),"")</f>
        <v/>
      </c>
      <c r="T898" s="18" t="str">
        <f>IFERROR(VLOOKUP($B898,Invoices!$AN$2:$AO$412,2,FALSE),"")</f>
        <v/>
      </c>
      <c r="U898" s="18" t="str" cm="1">
        <f t="array" ref="U898">IFERROR(INDEX(F898:T898, 1, MATCH(TRUE, ISNUMBER(F898:T898), 0)), "0.0")</f>
        <v>0.0</v>
      </c>
    </row>
    <row r="899" spans="1:21" ht="13" x14ac:dyDescent="0.15">
      <c r="A899" s="14" t="s">
        <v>6931</v>
      </c>
      <c r="B899" s="6" t="s">
        <v>2074</v>
      </c>
      <c r="C899" s="6" t="s">
        <v>1249</v>
      </c>
      <c r="D899" s="6" t="s">
        <v>1250</v>
      </c>
      <c r="E899" s="6" t="s">
        <v>1251</v>
      </c>
      <c r="F899" s="18">
        <f>IFERROR(VLOOKUP(B899,Invoices!$L$2:$M$413,2,FALSE),"")</f>
        <v>0.99</v>
      </c>
      <c r="G899" s="18" t="str">
        <f>IFERROR(VLOOKUP(B899,Invoices!$N$2:$O$412,2,FALSE),"")</f>
        <v/>
      </c>
      <c r="H899" s="18" t="str">
        <f>IFERROR(VLOOKUP($B899,Invoices!$P$2:$Q$412,2,FALSE),"")</f>
        <v/>
      </c>
      <c r="I899" s="18" t="str">
        <f>IFERROR(VLOOKUP($B899,Invoices!$R$2:$S$412,2,FALSE),"")</f>
        <v/>
      </c>
      <c r="J899" s="18" t="str">
        <f>IFERROR(VLOOKUP($B899,Invoices!$T$2:$U$412,2,FALSE),"")</f>
        <v/>
      </c>
      <c r="K899" s="18" t="str">
        <f>IFERROR(VLOOKUP($B899,Invoices!$V$2:$W$412,2,FALSE),"")</f>
        <v/>
      </c>
      <c r="L899" s="18" t="str">
        <f>IFERROR(VLOOKUP($B899,Invoices!$X$2:$Y$412,2,FALSE),"")</f>
        <v/>
      </c>
      <c r="M899" s="18" t="str">
        <f>IFERROR(VLOOKUP($B899,Invoices!$Z$2:$AA$412,2,FALSE),"")</f>
        <v/>
      </c>
      <c r="N899" s="18" t="str">
        <f>IFERROR(VLOOKUP($B899,Invoices!$AB$2:$AC$412,2,FALSE),"")</f>
        <v/>
      </c>
      <c r="O899" s="18" t="str">
        <f>IFERROR(VLOOKUP($B899,Invoices!$AD$2:$AE$412,2,FALSE),"")</f>
        <v/>
      </c>
      <c r="P899" s="18" t="str">
        <f>IFERROR(VLOOKUP($B899,Invoices!$AF$2:$AG$412,2,FALSE),"")</f>
        <v/>
      </c>
      <c r="Q899" s="18" t="str">
        <f>IFERROR(VLOOKUP($B899,Invoices!$AH$2:$AI$412,2,FALSE),"")</f>
        <v/>
      </c>
      <c r="R899" s="18" t="str">
        <f>IFERROR(VLOOKUP($B899,Invoices!$AJ$2:$AK$412,2,FALSE),"")</f>
        <v/>
      </c>
      <c r="S899" s="18" t="str">
        <f>IFERROR(VLOOKUP($B899,Invoices!$AL$2:$AM$412,2,FALSE),"")</f>
        <v/>
      </c>
      <c r="T899" s="18" t="str">
        <f>IFERROR(VLOOKUP($B899,Invoices!$AN$2:$AO$412,2,FALSE),"")</f>
        <v/>
      </c>
      <c r="U899" s="18" cm="1">
        <f t="array" ref="U899">IFERROR(INDEX(F899:T899, 1, MATCH(TRUE, ISNUMBER(F899:T899), 0)), "0.0")</f>
        <v>0.99</v>
      </c>
    </row>
    <row r="900" spans="1:21" ht="13" x14ac:dyDescent="0.15">
      <c r="A900" s="14" t="s">
        <v>6932</v>
      </c>
      <c r="B900" s="6" t="s">
        <v>2075</v>
      </c>
      <c r="C900" s="6" t="s">
        <v>562</v>
      </c>
      <c r="D900" s="6" t="s">
        <v>752</v>
      </c>
      <c r="E900" s="6" t="s">
        <v>562</v>
      </c>
      <c r="F900" s="18" t="str">
        <f>IFERROR(VLOOKUP(B900,Invoices!$L$2:$M$413,2,FALSE),"")</f>
        <v/>
      </c>
      <c r="G900" s="18" t="str">
        <f>IFERROR(VLOOKUP(B900,Invoices!$N$2:$O$412,2,FALSE),"")</f>
        <v/>
      </c>
      <c r="H900" s="18" t="str">
        <f>IFERROR(VLOOKUP($B900,Invoices!$P$2:$Q$412,2,FALSE),"")</f>
        <v/>
      </c>
      <c r="I900" s="18" t="str">
        <f>IFERROR(VLOOKUP($B900,Invoices!$R$2:$S$412,2,FALSE),"")</f>
        <v/>
      </c>
      <c r="J900" s="18" t="str">
        <f>IFERROR(VLOOKUP($B900,Invoices!$T$2:$U$412,2,FALSE),"")</f>
        <v/>
      </c>
      <c r="K900" s="18" t="str">
        <f>IFERROR(VLOOKUP($B900,Invoices!$V$2:$W$412,2,FALSE),"")</f>
        <v/>
      </c>
      <c r="L900" s="18" t="str">
        <f>IFERROR(VLOOKUP($B900,Invoices!$X$2:$Y$412,2,FALSE),"")</f>
        <v/>
      </c>
      <c r="M900" s="18" t="str">
        <f>IFERROR(VLOOKUP($B900,Invoices!$Z$2:$AA$412,2,FALSE),"")</f>
        <v/>
      </c>
      <c r="N900" s="18" t="str">
        <f>IFERROR(VLOOKUP($B900,Invoices!$AB$2:$AC$412,2,FALSE),"")</f>
        <v/>
      </c>
      <c r="O900" s="18" t="str">
        <f>IFERROR(VLOOKUP($B900,Invoices!$AD$2:$AE$412,2,FALSE),"")</f>
        <v/>
      </c>
      <c r="P900" s="18" t="str">
        <f>IFERROR(VLOOKUP($B900,Invoices!$AF$2:$AG$412,2,FALSE),"")</f>
        <v/>
      </c>
      <c r="Q900" s="18" t="str">
        <f>IFERROR(VLOOKUP($B900,Invoices!$AH$2:$AI$412,2,FALSE),"")</f>
        <v/>
      </c>
      <c r="R900" s="18" t="str">
        <f>IFERROR(VLOOKUP($B900,Invoices!$AJ$2:$AK$412,2,FALSE),"")</f>
        <v/>
      </c>
      <c r="S900" s="18" t="str">
        <f>IFERROR(VLOOKUP($B900,Invoices!$AL$2:$AM$412,2,FALSE),"")</f>
        <v/>
      </c>
      <c r="T900" s="18" t="str">
        <f>IFERROR(VLOOKUP($B900,Invoices!$AN$2:$AO$412,2,FALSE),"")</f>
        <v/>
      </c>
      <c r="U900" s="18" t="str" cm="1">
        <f t="array" ref="U900">IFERROR(INDEX(F900:T900, 1, MATCH(TRUE, ISNUMBER(F900:T900), 0)), "0.0")</f>
        <v>0.0</v>
      </c>
    </row>
    <row r="901" spans="1:21" ht="13" x14ac:dyDescent="0.15">
      <c r="A901" s="14" t="s">
        <v>6933</v>
      </c>
      <c r="B901" s="6" t="s">
        <v>2076</v>
      </c>
      <c r="D901" s="6" t="s">
        <v>883</v>
      </c>
      <c r="E901" s="6" t="s">
        <v>884</v>
      </c>
      <c r="F901" s="18" t="str">
        <f>IFERROR(VLOOKUP(B901,Invoices!$L$2:$M$413,2,FALSE),"")</f>
        <v/>
      </c>
      <c r="G901" s="18" t="str">
        <f>IFERROR(VLOOKUP(B901,Invoices!$N$2:$O$412,2,FALSE),"")</f>
        <v/>
      </c>
      <c r="H901" s="18" t="str">
        <f>IFERROR(VLOOKUP($B901,Invoices!$P$2:$Q$412,2,FALSE),"")</f>
        <v/>
      </c>
      <c r="I901" s="18" t="str">
        <f>IFERROR(VLOOKUP($B901,Invoices!$R$2:$S$412,2,FALSE),"")</f>
        <v/>
      </c>
      <c r="J901" s="18" t="str">
        <f>IFERROR(VLOOKUP($B901,Invoices!$T$2:$U$412,2,FALSE),"")</f>
        <v/>
      </c>
      <c r="K901" s="18" t="str">
        <f>IFERROR(VLOOKUP($B901,Invoices!$V$2:$W$412,2,FALSE),"")</f>
        <v/>
      </c>
      <c r="L901" s="18" t="str">
        <f>IFERROR(VLOOKUP($B901,Invoices!$X$2:$Y$412,2,FALSE),"")</f>
        <v/>
      </c>
      <c r="M901" s="18" t="str">
        <f>IFERROR(VLOOKUP($B901,Invoices!$Z$2:$AA$412,2,FALSE),"")</f>
        <v/>
      </c>
      <c r="N901" s="18" t="str">
        <f>IFERROR(VLOOKUP($B901,Invoices!$AB$2:$AC$412,2,FALSE),"")</f>
        <v/>
      </c>
      <c r="O901" s="18" t="str">
        <f>IFERROR(VLOOKUP($B901,Invoices!$AD$2:$AE$412,2,FALSE),"")</f>
        <v/>
      </c>
      <c r="P901" s="18" t="str">
        <f>IFERROR(VLOOKUP($B901,Invoices!$AF$2:$AG$412,2,FALSE),"")</f>
        <v/>
      </c>
      <c r="Q901" s="18" t="str">
        <f>IFERROR(VLOOKUP($B901,Invoices!$AH$2:$AI$412,2,FALSE),"")</f>
        <v/>
      </c>
      <c r="R901" s="18" t="str">
        <f>IFERROR(VLOOKUP($B901,Invoices!$AJ$2:$AK$412,2,FALSE),"")</f>
        <v/>
      </c>
      <c r="S901" s="18" t="str">
        <f>IFERROR(VLOOKUP($B901,Invoices!$AL$2:$AM$412,2,FALSE),"")</f>
        <v/>
      </c>
      <c r="T901" s="18" t="str">
        <f>IFERROR(VLOOKUP($B901,Invoices!$AN$2:$AO$412,2,FALSE),"")</f>
        <v/>
      </c>
      <c r="U901" s="18" t="str" cm="1">
        <f t="array" ref="U901">IFERROR(INDEX(F901:T901, 1, MATCH(TRUE, ISNUMBER(F901:T901), 0)), "0.0")</f>
        <v>0.0</v>
      </c>
    </row>
    <row r="902" spans="1:21" ht="13" x14ac:dyDescent="0.15">
      <c r="A902" s="14" t="s">
        <v>6934</v>
      </c>
      <c r="B902" s="6" t="s">
        <v>2077</v>
      </c>
      <c r="C902" s="6" t="s">
        <v>2078</v>
      </c>
      <c r="D902" s="6" t="s">
        <v>554</v>
      </c>
      <c r="E902" s="6" t="s">
        <v>555</v>
      </c>
      <c r="F902" s="18" t="str">
        <f>IFERROR(VLOOKUP(B902,Invoices!$L$2:$M$413,2,FALSE),"")</f>
        <v/>
      </c>
      <c r="G902" s="18" t="str">
        <f>IFERROR(VLOOKUP(B902,Invoices!$N$2:$O$412,2,FALSE),"")</f>
        <v/>
      </c>
      <c r="H902" s="18" t="str">
        <f>IFERROR(VLOOKUP($B902,Invoices!$P$2:$Q$412,2,FALSE),"")</f>
        <v/>
      </c>
      <c r="I902" s="18" t="str">
        <f>IFERROR(VLOOKUP($B902,Invoices!$R$2:$S$412,2,FALSE),"")</f>
        <v/>
      </c>
      <c r="J902" s="18" t="str">
        <f>IFERROR(VLOOKUP($B902,Invoices!$T$2:$U$412,2,FALSE),"")</f>
        <v/>
      </c>
      <c r="K902" s="18" t="str">
        <f>IFERROR(VLOOKUP($B902,Invoices!$V$2:$W$412,2,FALSE),"")</f>
        <v/>
      </c>
      <c r="L902" s="18" t="str">
        <f>IFERROR(VLOOKUP($B902,Invoices!$X$2:$Y$412,2,FALSE),"")</f>
        <v/>
      </c>
      <c r="M902" s="18" t="str">
        <f>IFERROR(VLOOKUP($B902,Invoices!$Z$2:$AA$412,2,FALSE),"")</f>
        <v/>
      </c>
      <c r="N902" s="18" t="str">
        <f>IFERROR(VLOOKUP($B902,Invoices!$AB$2:$AC$412,2,FALSE),"")</f>
        <v/>
      </c>
      <c r="O902" s="18" t="str">
        <f>IFERROR(VLOOKUP($B902,Invoices!$AD$2:$AE$412,2,FALSE),"")</f>
        <v/>
      </c>
      <c r="P902" s="18" t="str">
        <f>IFERROR(VLOOKUP($B902,Invoices!$AF$2:$AG$412,2,FALSE),"")</f>
        <v/>
      </c>
      <c r="Q902" s="18" t="str">
        <f>IFERROR(VLOOKUP($B902,Invoices!$AH$2:$AI$412,2,FALSE),"")</f>
        <v/>
      </c>
      <c r="R902" s="18" t="str">
        <f>IFERROR(VLOOKUP($B902,Invoices!$AJ$2:$AK$412,2,FALSE),"")</f>
        <v/>
      </c>
      <c r="S902" s="18" t="str">
        <f>IFERROR(VLOOKUP($B902,Invoices!$AL$2:$AM$412,2,FALSE),"")</f>
        <v/>
      </c>
      <c r="T902" s="18" t="str">
        <f>IFERROR(VLOOKUP($B902,Invoices!$AN$2:$AO$412,2,FALSE),"")</f>
        <v/>
      </c>
      <c r="U902" s="18" t="str" cm="1">
        <f t="array" ref="U902">IFERROR(INDEX(F902:T902, 1, MATCH(TRUE, ISNUMBER(F902:T902), 0)), "0.0")</f>
        <v>0.0</v>
      </c>
    </row>
    <row r="903" spans="1:21" ht="13" x14ac:dyDescent="0.15">
      <c r="A903" s="14" t="s">
        <v>6935</v>
      </c>
      <c r="B903" s="6" t="s">
        <v>2079</v>
      </c>
      <c r="C903" s="6" t="s">
        <v>2080</v>
      </c>
      <c r="D903" s="6" t="s">
        <v>1960</v>
      </c>
      <c r="E903" s="6" t="s">
        <v>912</v>
      </c>
      <c r="F903" s="18" t="str">
        <f>IFERROR(VLOOKUP(B903,Invoices!$L$2:$M$413,2,FALSE),"")</f>
        <v/>
      </c>
      <c r="G903" s="18" t="str">
        <f>IFERROR(VLOOKUP(B903,Invoices!$N$2:$O$412,2,FALSE),"")</f>
        <v/>
      </c>
      <c r="H903" s="18" t="str">
        <f>IFERROR(VLOOKUP($B903,Invoices!$P$2:$Q$412,2,FALSE),"")</f>
        <v/>
      </c>
      <c r="I903" s="18" t="str">
        <f>IFERROR(VLOOKUP($B903,Invoices!$R$2:$S$412,2,FALSE),"")</f>
        <v/>
      </c>
      <c r="J903" s="18" t="str">
        <f>IFERROR(VLOOKUP($B903,Invoices!$T$2:$U$412,2,FALSE),"")</f>
        <v/>
      </c>
      <c r="K903" s="18" t="str">
        <f>IFERROR(VLOOKUP($B903,Invoices!$V$2:$W$412,2,FALSE),"")</f>
        <v/>
      </c>
      <c r="L903" s="18" t="str">
        <f>IFERROR(VLOOKUP($B903,Invoices!$X$2:$Y$412,2,FALSE),"")</f>
        <v/>
      </c>
      <c r="M903" s="18" t="str">
        <f>IFERROR(VLOOKUP($B903,Invoices!$Z$2:$AA$412,2,FALSE),"")</f>
        <v/>
      </c>
      <c r="N903" s="18" t="str">
        <f>IFERROR(VLOOKUP($B903,Invoices!$AB$2:$AC$412,2,FALSE),"")</f>
        <v/>
      </c>
      <c r="O903" s="18" t="str">
        <f>IFERROR(VLOOKUP($B903,Invoices!$AD$2:$AE$412,2,FALSE),"")</f>
        <v/>
      </c>
      <c r="P903" s="18" t="str">
        <f>IFERROR(VLOOKUP($B903,Invoices!$AF$2:$AG$412,2,FALSE),"")</f>
        <v/>
      </c>
      <c r="Q903" s="18" t="str">
        <f>IFERROR(VLOOKUP($B903,Invoices!$AH$2:$AI$412,2,FALSE),"")</f>
        <v/>
      </c>
      <c r="R903" s="18" t="str">
        <f>IFERROR(VLOOKUP($B903,Invoices!$AJ$2:$AK$412,2,FALSE),"")</f>
        <v/>
      </c>
      <c r="S903" s="18" t="str">
        <f>IFERROR(VLOOKUP($B903,Invoices!$AL$2:$AM$412,2,FALSE),"")</f>
        <v/>
      </c>
      <c r="T903" s="18" t="str">
        <f>IFERROR(VLOOKUP($B903,Invoices!$AN$2:$AO$412,2,FALSE),"")</f>
        <v/>
      </c>
      <c r="U903" s="18" t="str" cm="1">
        <f t="array" ref="U903">IFERROR(INDEX(F903:T903, 1, MATCH(TRUE, ISNUMBER(F903:T903), 0)), "0.0")</f>
        <v>0.0</v>
      </c>
    </row>
    <row r="904" spans="1:21" ht="13" x14ac:dyDescent="0.15">
      <c r="A904" s="14" t="s">
        <v>6936</v>
      </c>
      <c r="B904" s="6" t="s">
        <v>2081</v>
      </c>
      <c r="C904" s="6" t="s">
        <v>1404</v>
      </c>
      <c r="D904" s="6" t="s">
        <v>1405</v>
      </c>
      <c r="E904" s="6" t="s">
        <v>1404</v>
      </c>
      <c r="F904" s="18" t="str">
        <f>IFERROR(VLOOKUP(B904,Invoices!$L$2:$M$413,2,FALSE),"")</f>
        <v/>
      </c>
      <c r="G904" s="18" t="str">
        <f>IFERROR(VLOOKUP(B904,Invoices!$N$2:$O$412,2,FALSE),"")</f>
        <v/>
      </c>
      <c r="H904" s="18" t="str">
        <f>IFERROR(VLOOKUP($B904,Invoices!$P$2:$Q$412,2,FALSE),"")</f>
        <v/>
      </c>
      <c r="I904" s="18" t="str">
        <f>IFERROR(VLOOKUP($B904,Invoices!$R$2:$S$412,2,FALSE),"")</f>
        <v/>
      </c>
      <c r="J904" s="18" t="str">
        <f>IFERROR(VLOOKUP($B904,Invoices!$T$2:$U$412,2,FALSE),"")</f>
        <v/>
      </c>
      <c r="K904" s="18" t="str">
        <f>IFERROR(VLOOKUP($B904,Invoices!$V$2:$W$412,2,FALSE),"")</f>
        <v/>
      </c>
      <c r="L904" s="18">
        <f>IFERROR(VLOOKUP($B904,Invoices!$X$2:$Y$412,2,FALSE),"")</f>
        <v>0.99</v>
      </c>
      <c r="M904" s="18" t="str">
        <f>IFERROR(VLOOKUP($B904,Invoices!$Z$2:$AA$412,2,FALSE),"")</f>
        <v/>
      </c>
      <c r="N904" s="18" t="str">
        <f>IFERROR(VLOOKUP($B904,Invoices!$AB$2:$AC$412,2,FALSE),"")</f>
        <v/>
      </c>
      <c r="O904" s="18" t="str">
        <f>IFERROR(VLOOKUP($B904,Invoices!$AD$2:$AE$412,2,FALSE),"")</f>
        <v/>
      </c>
      <c r="P904" s="18" t="str">
        <f>IFERROR(VLOOKUP($B904,Invoices!$AF$2:$AG$412,2,FALSE),"")</f>
        <v/>
      </c>
      <c r="Q904" s="18" t="str">
        <f>IFERROR(VLOOKUP($B904,Invoices!$AH$2:$AI$412,2,FALSE),"")</f>
        <v/>
      </c>
      <c r="R904" s="18" t="str">
        <f>IFERROR(VLOOKUP($B904,Invoices!$AJ$2:$AK$412,2,FALSE),"")</f>
        <v/>
      </c>
      <c r="S904" s="18" t="str">
        <f>IFERROR(VLOOKUP($B904,Invoices!$AL$2:$AM$412,2,FALSE),"")</f>
        <v/>
      </c>
      <c r="T904" s="18" t="str">
        <f>IFERROR(VLOOKUP($B904,Invoices!$AN$2:$AO$412,2,FALSE),"")</f>
        <v/>
      </c>
      <c r="U904" s="18" cm="1">
        <f t="array" ref="U904">IFERROR(INDEX(F904:T904, 1, MATCH(TRUE, ISNUMBER(F904:T904), 0)), "0.0")</f>
        <v>0.99</v>
      </c>
    </row>
    <row r="905" spans="1:21" ht="13" x14ac:dyDescent="0.15">
      <c r="A905" s="14" t="s">
        <v>6937</v>
      </c>
      <c r="B905" s="6" t="s">
        <v>2082</v>
      </c>
      <c r="C905" s="6" t="s">
        <v>966</v>
      </c>
      <c r="D905" s="6" t="s">
        <v>967</v>
      </c>
      <c r="E905" s="6" t="s">
        <v>968</v>
      </c>
      <c r="F905" s="18" t="str">
        <f>IFERROR(VLOOKUP(B905,Invoices!$L$2:$M$413,2,FALSE),"")</f>
        <v/>
      </c>
      <c r="G905" s="18" t="str">
        <f>IFERROR(VLOOKUP(B905,Invoices!$N$2:$O$412,2,FALSE),"")</f>
        <v/>
      </c>
      <c r="H905" s="18" t="str">
        <f>IFERROR(VLOOKUP($B905,Invoices!$P$2:$Q$412,2,FALSE),"")</f>
        <v/>
      </c>
      <c r="I905" s="18" t="str">
        <f>IFERROR(VLOOKUP($B905,Invoices!$R$2:$S$412,2,FALSE),"")</f>
        <v/>
      </c>
      <c r="J905" s="18" t="str">
        <f>IFERROR(VLOOKUP($B905,Invoices!$T$2:$U$412,2,FALSE),"")</f>
        <v/>
      </c>
      <c r="K905" s="18" t="str">
        <f>IFERROR(VLOOKUP($B905,Invoices!$V$2:$W$412,2,FALSE),"")</f>
        <v/>
      </c>
      <c r="L905" s="18" t="str">
        <f>IFERROR(VLOOKUP($B905,Invoices!$X$2:$Y$412,2,FALSE),"")</f>
        <v/>
      </c>
      <c r="M905" s="18" t="str">
        <f>IFERROR(VLOOKUP($B905,Invoices!$Z$2:$AA$412,2,FALSE),"")</f>
        <v/>
      </c>
      <c r="N905" s="18" t="str">
        <f>IFERROR(VLOOKUP($B905,Invoices!$AB$2:$AC$412,2,FALSE),"")</f>
        <v/>
      </c>
      <c r="O905" s="18" t="str">
        <f>IFERROR(VLOOKUP($B905,Invoices!$AD$2:$AE$412,2,FALSE),"")</f>
        <v/>
      </c>
      <c r="P905" s="18" t="str">
        <f>IFERROR(VLOOKUP($B905,Invoices!$AF$2:$AG$412,2,FALSE),"")</f>
        <v/>
      </c>
      <c r="Q905" s="18" t="str">
        <f>IFERROR(VLOOKUP($B905,Invoices!$AH$2:$AI$412,2,FALSE),"")</f>
        <v/>
      </c>
      <c r="R905" s="18" t="str">
        <f>IFERROR(VLOOKUP($B905,Invoices!$AJ$2:$AK$412,2,FALSE),"")</f>
        <v/>
      </c>
      <c r="S905" s="18" t="str">
        <f>IFERROR(VLOOKUP($B905,Invoices!$AL$2:$AM$412,2,FALSE),"")</f>
        <v/>
      </c>
      <c r="T905" s="18" t="str">
        <f>IFERROR(VLOOKUP($B905,Invoices!$AN$2:$AO$412,2,FALSE),"")</f>
        <v/>
      </c>
      <c r="U905" s="18" t="str" cm="1">
        <f t="array" ref="U905">IFERROR(INDEX(F905:T905, 1, MATCH(TRUE, ISNUMBER(F905:T905), 0)), "0.0")</f>
        <v>0.0</v>
      </c>
    </row>
    <row r="906" spans="1:21" ht="13" x14ac:dyDescent="0.15">
      <c r="A906" s="14" t="s">
        <v>6938</v>
      </c>
      <c r="B906" s="6" t="s">
        <v>2083</v>
      </c>
      <c r="C906" s="6" t="s">
        <v>2084</v>
      </c>
      <c r="D906" s="6" t="s">
        <v>838</v>
      </c>
      <c r="E906" s="6" t="s">
        <v>839</v>
      </c>
      <c r="F906" s="18" t="str">
        <f>IFERROR(VLOOKUP(B906,Invoices!$L$2:$M$413,2,FALSE),"")</f>
        <v/>
      </c>
      <c r="G906" s="18" t="str">
        <f>IFERROR(VLOOKUP(B906,Invoices!$N$2:$O$412,2,FALSE),"")</f>
        <v/>
      </c>
      <c r="H906" s="18" t="str">
        <f>IFERROR(VLOOKUP($B906,Invoices!$P$2:$Q$412,2,FALSE),"")</f>
        <v/>
      </c>
      <c r="I906" s="18" t="str">
        <f>IFERROR(VLOOKUP($B906,Invoices!$R$2:$S$412,2,FALSE),"")</f>
        <v/>
      </c>
      <c r="J906" s="18" t="str">
        <f>IFERROR(VLOOKUP($B906,Invoices!$T$2:$U$412,2,FALSE),"")</f>
        <v/>
      </c>
      <c r="K906" s="18" t="str">
        <f>IFERROR(VLOOKUP($B906,Invoices!$V$2:$W$412,2,FALSE),"")</f>
        <v/>
      </c>
      <c r="L906" s="18" t="str">
        <f>IFERROR(VLOOKUP($B906,Invoices!$X$2:$Y$412,2,FALSE),"")</f>
        <v/>
      </c>
      <c r="M906" s="18" t="str">
        <f>IFERROR(VLOOKUP($B906,Invoices!$Z$2:$AA$412,2,FALSE),"")</f>
        <v/>
      </c>
      <c r="N906" s="18" t="str">
        <f>IFERROR(VLOOKUP($B906,Invoices!$AB$2:$AC$412,2,FALSE),"")</f>
        <v/>
      </c>
      <c r="O906" s="18" t="str">
        <f>IFERROR(VLOOKUP($B906,Invoices!$AD$2:$AE$412,2,FALSE),"")</f>
        <v/>
      </c>
      <c r="P906" s="18" t="str">
        <f>IFERROR(VLOOKUP($B906,Invoices!$AF$2:$AG$412,2,FALSE),"")</f>
        <v/>
      </c>
      <c r="Q906" s="18" t="str">
        <f>IFERROR(VLOOKUP($B906,Invoices!$AH$2:$AI$412,2,FALSE),"")</f>
        <v/>
      </c>
      <c r="R906" s="18" t="str">
        <f>IFERROR(VLOOKUP($B906,Invoices!$AJ$2:$AK$412,2,FALSE),"")</f>
        <v/>
      </c>
      <c r="S906" s="18" t="str">
        <f>IFERROR(VLOOKUP($B906,Invoices!$AL$2:$AM$412,2,FALSE),"")</f>
        <v/>
      </c>
      <c r="T906" s="18" t="str">
        <f>IFERROR(VLOOKUP($B906,Invoices!$AN$2:$AO$412,2,FALSE),"")</f>
        <v/>
      </c>
      <c r="U906" s="18" t="str" cm="1">
        <f t="array" ref="U906">IFERROR(INDEX(F906:T906, 1, MATCH(TRUE, ISNUMBER(F906:T906), 0)), "0.0")</f>
        <v>0.0</v>
      </c>
    </row>
    <row r="907" spans="1:21" ht="13" x14ac:dyDescent="0.15">
      <c r="A907" s="14" t="s">
        <v>6939</v>
      </c>
      <c r="B907" s="6" t="s">
        <v>2085</v>
      </c>
      <c r="D907" s="6" t="s">
        <v>768</v>
      </c>
      <c r="E907" s="6" t="s">
        <v>518</v>
      </c>
      <c r="F907" s="18" t="str">
        <f>IFERROR(VLOOKUP(B907,Invoices!$L$2:$M$413,2,FALSE),"")</f>
        <v/>
      </c>
      <c r="G907" s="18" t="str">
        <f>IFERROR(VLOOKUP(B907,Invoices!$N$2:$O$412,2,FALSE),"")</f>
        <v/>
      </c>
      <c r="H907" s="18" t="str">
        <f>IFERROR(VLOOKUP($B907,Invoices!$P$2:$Q$412,2,FALSE),"")</f>
        <v/>
      </c>
      <c r="I907" s="18" t="str">
        <f>IFERROR(VLOOKUP($B907,Invoices!$R$2:$S$412,2,FALSE),"")</f>
        <v/>
      </c>
      <c r="J907" s="18" t="str">
        <f>IFERROR(VLOOKUP($B907,Invoices!$T$2:$U$412,2,FALSE),"")</f>
        <v/>
      </c>
      <c r="K907" s="18" t="str">
        <f>IFERROR(VLOOKUP($B907,Invoices!$V$2:$W$412,2,FALSE),"")</f>
        <v/>
      </c>
      <c r="L907" s="18">
        <f>IFERROR(VLOOKUP($B907,Invoices!$X$2:$Y$412,2,FALSE),"")</f>
        <v>1.99</v>
      </c>
      <c r="M907" s="18" t="str">
        <f>IFERROR(VLOOKUP($B907,Invoices!$Z$2:$AA$412,2,FALSE),"")</f>
        <v/>
      </c>
      <c r="N907" s="18" t="str">
        <f>IFERROR(VLOOKUP($B907,Invoices!$AB$2:$AC$412,2,FALSE),"")</f>
        <v/>
      </c>
      <c r="O907" s="18" t="str">
        <f>IFERROR(VLOOKUP($B907,Invoices!$AD$2:$AE$412,2,FALSE),"")</f>
        <v/>
      </c>
      <c r="P907" s="18" t="str">
        <f>IFERROR(VLOOKUP($B907,Invoices!$AF$2:$AG$412,2,FALSE),"")</f>
        <v/>
      </c>
      <c r="Q907" s="18" t="str">
        <f>IFERROR(VLOOKUP($B907,Invoices!$AH$2:$AI$412,2,FALSE),"")</f>
        <v/>
      </c>
      <c r="R907" s="18" t="str">
        <f>IFERROR(VLOOKUP($B907,Invoices!$AJ$2:$AK$412,2,FALSE),"")</f>
        <v/>
      </c>
      <c r="S907" s="18" t="str">
        <f>IFERROR(VLOOKUP($B907,Invoices!$AL$2:$AM$412,2,FALSE),"")</f>
        <v/>
      </c>
      <c r="T907" s="18" t="str">
        <f>IFERROR(VLOOKUP($B907,Invoices!$AN$2:$AO$412,2,FALSE),"")</f>
        <v/>
      </c>
      <c r="U907" s="18" cm="1">
        <f t="array" ref="U907">IFERROR(INDEX(F907:T907, 1, MATCH(TRUE, ISNUMBER(F907:T907), 0)), "0.0")</f>
        <v>1.99</v>
      </c>
    </row>
    <row r="908" spans="1:21" ht="13" x14ac:dyDescent="0.15">
      <c r="A908" s="14" t="s">
        <v>6940</v>
      </c>
      <c r="B908" s="6" t="s">
        <v>2086</v>
      </c>
      <c r="C908" s="6" t="s">
        <v>1762</v>
      </c>
      <c r="D908" s="6" t="s">
        <v>1763</v>
      </c>
      <c r="E908" s="6" t="s">
        <v>1762</v>
      </c>
      <c r="F908" s="18" t="str">
        <f>IFERROR(VLOOKUP(B908,Invoices!$L$2:$M$413,2,FALSE),"")</f>
        <v/>
      </c>
      <c r="G908" s="18" t="str">
        <f>IFERROR(VLOOKUP(B908,Invoices!$N$2:$O$412,2,FALSE),"")</f>
        <v/>
      </c>
      <c r="H908" s="18" t="str">
        <f>IFERROR(VLOOKUP($B908,Invoices!$P$2:$Q$412,2,FALSE),"")</f>
        <v/>
      </c>
      <c r="I908" s="18" t="str">
        <f>IFERROR(VLOOKUP($B908,Invoices!$R$2:$S$412,2,FALSE),"")</f>
        <v/>
      </c>
      <c r="J908" s="18" t="str">
        <f>IFERROR(VLOOKUP($B908,Invoices!$T$2:$U$412,2,FALSE),"")</f>
        <v/>
      </c>
      <c r="K908" s="18" t="str">
        <f>IFERROR(VLOOKUP($B908,Invoices!$V$2:$W$412,2,FALSE),"")</f>
        <v/>
      </c>
      <c r="L908" s="18" t="str">
        <f>IFERROR(VLOOKUP($B908,Invoices!$X$2:$Y$412,2,FALSE),"")</f>
        <v/>
      </c>
      <c r="M908" s="18" t="str">
        <f>IFERROR(VLOOKUP($B908,Invoices!$Z$2:$AA$412,2,FALSE),"")</f>
        <v/>
      </c>
      <c r="N908" s="18" t="str">
        <f>IFERROR(VLOOKUP($B908,Invoices!$AB$2:$AC$412,2,FALSE),"")</f>
        <v/>
      </c>
      <c r="O908" s="18" t="str">
        <f>IFERROR(VLOOKUP($B908,Invoices!$AD$2:$AE$412,2,FALSE),"")</f>
        <v/>
      </c>
      <c r="P908" s="18" t="str">
        <f>IFERROR(VLOOKUP($B908,Invoices!$AF$2:$AG$412,2,FALSE),"")</f>
        <v/>
      </c>
      <c r="Q908" s="18" t="str">
        <f>IFERROR(VLOOKUP($B908,Invoices!$AH$2:$AI$412,2,FALSE),"")</f>
        <v/>
      </c>
      <c r="R908" s="18" t="str">
        <f>IFERROR(VLOOKUP($B908,Invoices!$AJ$2:$AK$412,2,FALSE),"")</f>
        <v/>
      </c>
      <c r="S908" s="18" t="str">
        <f>IFERROR(VLOOKUP($B908,Invoices!$AL$2:$AM$412,2,FALSE),"")</f>
        <v/>
      </c>
      <c r="T908" s="18" t="str">
        <f>IFERROR(VLOOKUP($B908,Invoices!$AN$2:$AO$412,2,FALSE),"")</f>
        <v/>
      </c>
      <c r="U908" s="18" t="str" cm="1">
        <f t="array" ref="U908">IFERROR(INDEX(F908:T908, 1, MATCH(TRUE, ISNUMBER(F908:T908), 0)), "0.0")</f>
        <v>0.0</v>
      </c>
    </row>
    <row r="909" spans="1:21" ht="13" x14ac:dyDescent="0.15">
      <c r="A909" s="14" t="s">
        <v>6941</v>
      </c>
      <c r="B909" s="6" t="s">
        <v>2086</v>
      </c>
      <c r="C909" s="6" t="s">
        <v>2016</v>
      </c>
      <c r="D909" s="6" t="s">
        <v>1982</v>
      </c>
      <c r="E909" s="6" t="s">
        <v>522</v>
      </c>
      <c r="F909" s="18" t="str">
        <f>IFERROR(VLOOKUP(B909,Invoices!$L$2:$M$413,2,FALSE),"")</f>
        <v/>
      </c>
      <c r="G909" s="18" t="str">
        <f>IFERROR(VLOOKUP(B909,Invoices!$N$2:$O$412,2,FALSE),"")</f>
        <v/>
      </c>
      <c r="H909" s="18" t="str">
        <f>IFERROR(VLOOKUP($B909,Invoices!$P$2:$Q$412,2,FALSE),"")</f>
        <v/>
      </c>
      <c r="I909" s="18" t="str">
        <f>IFERROR(VLOOKUP($B909,Invoices!$R$2:$S$412,2,FALSE),"")</f>
        <v/>
      </c>
      <c r="J909" s="18" t="str">
        <f>IFERROR(VLOOKUP($B909,Invoices!$T$2:$U$412,2,FALSE),"")</f>
        <v/>
      </c>
      <c r="K909" s="18" t="str">
        <f>IFERROR(VLOOKUP($B909,Invoices!$V$2:$W$412,2,FALSE),"")</f>
        <v/>
      </c>
      <c r="L909" s="18" t="str">
        <f>IFERROR(VLOOKUP($B909,Invoices!$X$2:$Y$412,2,FALSE),"")</f>
        <v/>
      </c>
      <c r="M909" s="18" t="str">
        <f>IFERROR(VLOOKUP($B909,Invoices!$Z$2:$AA$412,2,FALSE),"")</f>
        <v/>
      </c>
      <c r="N909" s="18" t="str">
        <f>IFERROR(VLOOKUP($B909,Invoices!$AB$2:$AC$412,2,FALSE),"")</f>
        <v/>
      </c>
      <c r="O909" s="18" t="str">
        <f>IFERROR(VLOOKUP($B909,Invoices!$AD$2:$AE$412,2,FALSE),"")</f>
        <v/>
      </c>
      <c r="P909" s="18" t="str">
        <f>IFERROR(VLOOKUP($B909,Invoices!$AF$2:$AG$412,2,FALSE),"")</f>
        <v/>
      </c>
      <c r="Q909" s="18" t="str">
        <f>IFERROR(VLOOKUP($B909,Invoices!$AH$2:$AI$412,2,FALSE),"")</f>
        <v/>
      </c>
      <c r="R909" s="18" t="str">
        <f>IFERROR(VLOOKUP($B909,Invoices!$AJ$2:$AK$412,2,FALSE),"")</f>
        <v/>
      </c>
      <c r="S909" s="18" t="str">
        <f>IFERROR(VLOOKUP($B909,Invoices!$AL$2:$AM$412,2,FALSE),"")</f>
        <v/>
      </c>
      <c r="T909" s="18" t="str">
        <f>IFERROR(VLOOKUP($B909,Invoices!$AN$2:$AO$412,2,FALSE),"")</f>
        <v/>
      </c>
      <c r="U909" s="18" t="str" cm="1">
        <f t="array" ref="U909">IFERROR(INDEX(F909:T909, 1, MATCH(TRUE, ISNUMBER(F909:T909), 0)), "0.0")</f>
        <v>0.0</v>
      </c>
    </row>
    <row r="910" spans="1:21" ht="13" x14ac:dyDescent="0.15">
      <c r="A910" s="14" t="s">
        <v>6942</v>
      </c>
      <c r="B910" s="6" t="s">
        <v>2087</v>
      </c>
      <c r="D910" s="6" t="s">
        <v>602</v>
      </c>
      <c r="E910" s="6" t="s">
        <v>603</v>
      </c>
      <c r="F910" s="18" t="str">
        <f>IFERROR(VLOOKUP(B910,Invoices!$L$2:$M$413,2,FALSE),"")</f>
        <v/>
      </c>
      <c r="G910" s="18" t="str">
        <f>IFERROR(VLOOKUP(B910,Invoices!$N$2:$O$412,2,FALSE),"")</f>
        <v/>
      </c>
      <c r="H910" s="18" t="str">
        <f>IFERROR(VLOOKUP($B910,Invoices!$P$2:$Q$412,2,FALSE),"")</f>
        <v/>
      </c>
      <c r="I910" s="18" t="str">
        <f>IFERROR(VLOOKUP($B910,Invoices!$R$2:$S$412,2,FALSE),"")</f>
        <v/>
      </c>
      <c r="J910" s="18" t="str">
        <f>IFERROR(VLOOKUP($B910,Invoices!$T$2:$U$412,2,FALSE),"")</f>
        <v/>
      </c>
      <c r="K910" s="18" t="str">
        <f>IFERROR(VLOOKUP($B910,Invoices!$V$2:$W$412,2,FALSE),"")</f>
        <v/>
      </c>
      <c r="L910" s="18" t="str">
        <f>IFERROR(VLOOKUP($B910,Invoices!$X$2:$Y$412,2,FALSE),"")</f>
        <v/>
      </c>
      <c r="M910" s="18" t="str">
        <f>IFERROR(VLOOKUP($B910,Invoices!$Z$2:$AA$412,2,FALSE),"")</f>
        <v/>
      </c>
      <c r="N910" s="18" t="str">
        <f>IFERROR(VLOOKUP($B910,Invoices!$AB$2:$AC$412,2,FALSE),"")</f>
        <v/>
      </c>
      <c r="O910" s="18" t="str">
        <f>IFERROR(VLOOKUP($B910,Invoices!$AD$2:$AE$412,2,FALSE),"")</f>
        <v/>
      </c>
      <c r="P910" s="18" t="str">
        <f>IFERROR(VLOOKUP($B910,Invoices!$AF$2:$AG$412,2,FALSE),"")</f>
        <v/>
      </c>
      <c r="Q910" s="18">
        <f>IFERROR(VLOOKUP($B910,Invoices!$AH$2:$AI$412,2,FALSE),"")</f>
        <v>0.99</v>
      </c>
      <c r="R910" s="18" t="str">
        <f>IFERROR(VLOOKUP($B910,Invoices!$AJ$2:$AK$412,2,FALSE),"")</f>
        <v/>
      </c>
      <c r="S910" s="18" t="str">
        <f>IFERROR(VLOOKUP($B910,Invoices!$AL$2:$AM$412,2,FALSE),"")</f>
        <v/>
      </c>
      <c r="T910" s="18" t="str">
        <f>IFERROR(VLOOKUP($B910,Invoices!$AN$2:$AO$412,2,FALSE),"")</f>
        <v/>
      </c>
      <c r="U910" s="18" cm="1">
        <f t="array" ref="U910">IFERROR(INDEX(F910:T910, 1, MATCH(TRUE, ISNUMBER(F910:T910), 0)), "0.0")</f>
        <v>0.99</v>
      </c>
    </row>
    <row r="911" spans="1:21" ht="13" x14ac:dyDescent="0.15">
      <c r="A911" s="14" t="s">
        <v>6943</v>
      </c>
      <c r="B911" s="6" t="s">
        <v>2088</v>
      </c>
      <c r="D911" s="6" t="s">
        <v>754</v>
      </c>
      <c r="E911" s="6" t="s">
        <v>755</v>
      </c>
      <c r="F911" s="18" t="str">
        <f>IFERROR(VLOOKUP(B911,Invoices!$L$2:$M$413,2,FALSE),"")</f>
        <v/>
      </c>
      <c r="G911" s="18" t="str">
        <f>IFERROR(VLOOKUP(B911,Invoices!$N$2:$O$412,2,FALSE),"")</f>
        <v/>
      </c>
      <c r="H911" s="18" t="str">
        <f>IFERROR(VLOOKUP($B911,Invoices!$P$2:$Q$412,2,FALSE),"")</f>
        <v/>
      </c>
      <c r="I911" s="18" t="str">
        <f>IFERROR(VLOOKUP($B911,Invoices!$R$2:$S$412,2,FALSE),"")</f>
        <v/>
      </c>
      <c r="J911" s="18" t="str">
        <f>IFERROR(VLOOKUP($B911,Invoices!$T$2:$U$412,2,FALSE),"")</f>
        <v/>
      </c>
      <c r="K911" s="18">
        <f>IFERROR(VLOOKUP($B911,Invoices!$V$2:$W$412,2,FALSE),"")</f>
        <v>0.99</v>
      </c>
      <c r="L911" s="18" t="str">
        <f>IFERROR(VLOOKUP($B911,Invoices!$X$2:$Y$412,2,FALSE),"")</f>
        <v/>
      </c>
      <c r="M911" s="18" t="str">
        <f>IFERROR(VLOOKUP($B911,Invoices!$Z$2:$AA$412,2,FALSE),"")</f>
        <v/>
      </c>
      <c r="N911" s="18" t="str">
        <f>IFERROR(VLOOKUP($B911,Invoices!$AB$2:$AC$412,2,FALSE),"")</f>
        <v/>
      </c>
      <c r="O911" s="18" t="str">
        <f>IFERROR(VLOOKUP($B911,Invoices!$AD$2:$AE$412,2,FALSE),"")</f>
        <v/>
      </c>
      <c r="P911" s="18" t="str">
        <f>IFERROR(VLOOKUP($B911,Invoices!$AF$2:$AG$412,2,FALSE),"")</f>
        <v/>
      </c>
      <c r="Q911" s="18" t="str">
        <f>IFERROR(VLOOKUP($B911,Invoices!$AH$2:$AI$412,2,FALSE),"")</f>
        <v/>
      </c>
      <c r="R911" s="18" t="str">
        <f>IFERROR(VLOOKUP($B911,Invoices!$AJ$2:$AK$412,2,FALSE),"")</f>
        <v/>
      </c>
      <c r="S911" s="18" t="str">
        <f>IFERROR(VLOOKUP($B911,Invoices!$AL$2:$AM$412,2,FALSE),"")</f>
        <v/>
      </c>
      <c r="T911" s="18" t="str">
        <f>IFERROR(VLOOKUP($B911,Invoices!$AN$2:$AO$412,2,FALSE),"")</f>
        <v/>
      </c>
      <c r="U911" s="18" cm="1">
        <f t="array" ref="U911">IFERROR(INDEX(F911:T911, 1, MATCH(TRUE, ISNUMBER(F911:T911), 0)), "0.0")</f>
        <v>0.99</v>
      </c>
    </row>
    <row r="912" spans="1:21" ht="13" x14ac:dyDescent="0.15">
      <c r="A912" s="14" t="s">
        <v>6944</v>
      </c>
      <c r="B912" s="6" t="s">
        <v>2089</v>
      </c>
      <c r="C912" s="6" t="s">
        <v>758</v>
      </c>
      <c r="D912" s="6" t="s">
        <v>2040</v>
      </c>
      <c r="E912" s="6" t="s">
        <v>758</v>
      </c>
      <c r="F912" s="18" t="str">
        <f>IFERROR(VLOOKUP(B912,Invoices!$L$2:$M$413,2,FALSE),"")</f>
        <v/>
      </c>
      <c r="G912" s="18" t="str">
        <f>IFERROR(VLOOKUP(B912,Invoices!$N$2:$O$412,2,FALSE),"")</f>
        <v/>
      </c>
      <c r="H912" s="18" t="str">
        <f>IFERROR(VLOOKUP($B912,Invoices!$P$2:$Q$412,2,FALSE),"")</f>
        <v/>
      </c>
      <c r="I912" s="18">
        <f>IFERROR(VLOOKUP($B912,Invoices!$R$2:$S$412,2,FALSE),"")</f>
        <v>0.99</v>
      </c>
      <c r="J912" s="18" t="str">
        <f>IFERROR(VLOOKUP($B912,Invoices!$T$2:$U$412,2,FALSE),"")</f>
        <v/>
      </c>
      <c r="K912" s="18" t="str">
        <f>IFERROR(VLOOKUP($B912,Invoices!$V$2:$W$412,2,FALSE),"")</f>
        <v/>
      </c>
      <c r="L912" s="18" t="str">
        <f>IFERROR(VLOOKUP($B912,Invoices!$X$2:$Y$412,2,FALSE),"")</f>
        <v/>
      </c>
      <c r="M912" s="18" t="str">
        <f>IFERROR(VLOOKUP($B912,Invoices!$Z$2:$AA$412,2,FALSE),"")</f>
        <v/>
      </c>
      <c r="N912" s="18" t="str">
        <f>IFERROR(VLOOKUP($B912,Invoices!$AB$2:$AC$412,2,FALSE),"")</f>
        <v/>
      </c>
      <c r="O912" s="18" t="str">
        <f>IFERROR(VLOOKUP($B912,Invoices!$AD$2:$AE$412,2,FALSE),"")</f>
        <v/>
      </c>
      <c r="P912" s="18" t="str">
        <f>IFERROR(VLOOKUP($B912,Invoices!$AF$2:$AG$412,2,FALSE),"")</f>
        <v/>
      </c>
      <c r="Q912" s="18" t="str">
        <f>IFERROR(VLOOKUP($B912,Invoices!$AH$2:$AI$412,2,FALSE),"")</f>
        <v/>
      </c>
      <c r="R912" s="18" t="str">
        <f>IFERROR(VLOOKUP($B912,Invoices!$AJ$2:$AK$412,2,FALSE),"")</f>
        <v/>
      </c>
      <c r="S912" s="18" t="str">
        <f>IFERROR(VLOOKUP($B912,Invoices!$AL$2:$AM$412,2,FALSE),"")</f>
        <v/>
      </c>
      <c r="T912" s="18" t="str">
        <f>IFERROR(VLOOKUP($B912,Invoices!$AN$2:$AO$412,2,FALSE),"")</f>
        <v/>
      </c>
      <c r="U912" s="18" cm="1">
        <f t="array" ref="U912">IFERROR(INDEX(F912:T912, 1, MATCH(TRUE, ISNUMBER(F912:T912), 0)), "0.0")</f>
        <v>0.99</v>
      </c>
    </row>
    <row r="913" spans="1:21" ht="13" x14ac:dyDescent="0.15">
      <c r="A913" s="14" t="s">
        <v>6945</v>
      </c>
      <c r="B913" s="6" t="s">
        <v>2090</v>
      </c>
      <c r="D913" s="6" t="s">
        <v>735</v>
      </c>
      <c r="E913" s="6" t="s">
        <v>736</v>
      </c>
      <c r="F913" s="18" t="str">
        <f>IFERROR(VLOOKUP(B913,Invoices!$L$2:$M$413,2,FALSE),"")</f>
        <v/>
      </c>
      <c r="G913" s="18" t="str">
        <f>IFERROR(VLOOKUP(B913,Invoices!$N$2:$O$412,2,FALSE),"")</f>
        <v/>
      </c>
      <c r="H913" s="18" t="str">
        <f>IFERROR(VLOOKUP($B913,Invoices!$P$2:$Q$412,2,FALSE),"")</f>
        <v/>
      </c>
      <c r="I913" s="18" t="str">
        <f>IFERROR(VLOOKUP($B913,Invoices!$R$2:$S$412,2,FALSE),"")</f>
        <v/>
      </c>
      <c r="J913" s="18" t="str">
        <f>IFERROR(VLOOKUP($B913,Invoices!$T$2:$U$412,2,FALSE),"")</f>
        <v/>
      </c>
      <c r="K913" s="18" t="str">
        <f>IFERROR(VLOOKUP($B913,Invoices!$V$2:$W$412,2,FALSE),"")</f>
        <v/>
      </c>
      <c r="L913" s="18" t="str">
        <f>IFERROR(VLOOKUP($B913,Invoices!$X$2:$Y$412,2,FALSE),"")</f>
        <v/>
      </c>
      <c r="M913" s="18" t="str">
        <f>IFERROR(VLOOKUP($B913,Invoices!$Z$2:$AA$412,2,FALSE),"")</f>
        <v/>
      </c>
      <c r="N913" s="18" t="str">
        <f>IFERROR(VLOOKUP($B913,Invoices!$AB$2:$AC$412,2,FALSE),"")</f>
        <v/>
      </c>
      <c r="O913" s="18" t="str">
        <f>IFERROR(VLOOKUP($B913,Invoices!$AD$2:$AE$412,2,FALSE),"")</f>
        <v/>
      </c>
      <c r="P913" s="18" t="str">
        <f>IFERROR(VLOOKUP($B913,Invoices!$AF$2:$AG$412,2,FALSE),"")</f>
        <v/>
      </c>
      <c r="Q913" s="18" t="str">
        <f>IFERROR(VLOOKUP($B913,Invoices!$AH$2:$AI$412,2,FALSE),"")</f>
        <v/>
      </c>
      <c r="R913" s="18" t="str">
        <f>IFERROR(VLOOKUP($B913,Invoices!$AJ$2:$AK$412,2,FALSE),"")</f>
        <v/>
      </c>
      <c r="S913" s="18" t="str">
        <f>IFERROR(VLOOKUP($B913,Invoices!$AL$2:$AM$412,2,FALSE),"")</f>
        <v/>
      </c>
      <c r="T913" s="18" t="str">
        <f>IFERROR(VLOOKUP($B913,Invoices!$AN$2:$AO$412,2,FALSE),"")</f>
        <v/>
      </c>
      <c r="U913" s="18" t="str" cm="1">
        <f t="array" ref="U913">IFERROR(INDEX(F913:T913, 1, MATCH(TRUE, ISNUMBER(F913:T913), 0)), "0.0")</f>
        <v>0.0</v>
      </c>
    </row>
    <row r="914" spans="1:21" ht="13" x14ac:dyDescent="0.15">
      <c r="A914" s="14" t="s">
        <v>6946</v>
      </c>
      <c r="B914" s="6" t="s">
        <v>2091</v>
      </c>
      <c r="C914" s="6" t="s">
        <v>1404</v>
      </c>
      <c r="D914" s="6" t="s">
        <v>1405</v>
      </c>
      <c r="E914" s="6" t="s">
        <v>1404</v>
      </c>
      <c r="F914" s="18" t="str">
        <f>IFERROR(VLOOKUP(B914,Invoices!$L$2:$M$413,2,FALSE),"")</f>
        <v/>
      </c>
      <c r="G914" s="18" t="str">
        <f>IFERROR(VLOOKUP(B914,Invoices!$N$2:$O$412,2,FALSE),"")</f>
        <v/>
      </c>
      <c r="H914" s="18" t="str">
        <f>IFERROR(VLOOKUP($B914,Invoices!$P$2:$Q$412,2,FALSE),"")</f>
        <v/>
      </c>
      <c r="I914" s="18" t="str">
        <f>IFERROR(VLOOKUP($B914,Invoices!$R$2:$S$412,2,FALSE),"")</f>
        <v/>
      </c>
      <c r="J914" s="18" t="str">
        <f>IFERROR(VLOOKUP($B914,Invoices!$T$2:$U$412,2,FALSE),"")</f>
        <v/>
      </c>
      <c r="K914" s="18" t="str">
        <f>IFERROR(VLOOKUP($B914,Invoices!$V$2:$W$412,2,FALSE),"")</f>
        <v/>
      </c>
      <c r="L914" s="18" t="str">
        <f>IFERROR(VLOOKUP($B914,Invoices!$X$2:$Y$412,2,FALSE),"")</f>
        <v/>
      </c>
      <c r="M914" s="18" t="str">
        <f>IFERROR(VLOOKUP($B914,Invoices!$Z$2:$AA$412,2,FALSE),"")</f>
        <v/>
      </c>
      <c r="N914" s="18" t="str">
        <f>IFERROR(VLOOKUP($B914,Invoices!$AB$2:$AC$412,2,FALSE),"")</f>
        <v/>
      </c>
      <c r="O914" s="18" t="str">
        <f>IFERROR(VLOOKUP($B914,Invoices!$AD$2:$AE$412,2,FALSE),"")</f>
        <v/>
      </c>
      <c r="P914" s="18" t="str">
        <f>IFERROR(VLOOKUP($B914,Invoices!$AF$2:$AG$412,2,FALSE),"")</f>
        <v/>
      </c>
      <c r="Q914" s="18" t="str">
        <f>IFERROR(VLOOKUP($B914,Invoices!$AH$2:$AI$412,2,FALSE),"")</f>
        <v/>
      </c>
      <c r="R914" s="18" t="str">
        <f>IFERROR(VLOOKUP($B914,Invoices!$AJ$2:$AK$412,2,FALSE),"")</f>
        <v/>
      </c>
      <c r="S914" s="18">
        <f>IFERROR(VLOOKUP($B914,Invoices!$AL$2:$AM$412,2,FALSE),"")</f>
        <v>0.99</v>
      </c>
      <c r="T914" s="18" t="str">
        <f>IFERROR(VLOOKUP($B914,Invoices!$AN$2:$AO$412,2,FALSE),"")</f>
        <v/>
      </c>
      <c r="U914" s="18" cm="1">
        <f t="array" ref="U914">IFERROR(INDEX(F914:T914, 1, MATCH(TRUE, ISNUMBER(F914:T914), 0)), "0.0")</f>
        <v>0.99</v>
      </c>
    </row>
    <row r="915" spans="1:21" ht="13" x14ac:dyDescent="0.15">
      <c r="A915" s="14" t="s">
        <v>6947</v>
      </c>
      <c r="B915" s="6" t="s">
        <v>2092</v>
      </c>
      <c r="C915" s="6" t="s">
        <v>2093</v>
      </c>
      <c r="D915" s="6" t="s">
        <v>950</v>
      </c>
      <c r="E915" s="6" t="s">
        <v>655</v>
      </c>
      <c r="F915" s="18" t="str">
        <f>IFERROR(VLOOKUP(B915,Invoices!$L$2:$M$413,2,FALSE),"")</f>
        <v/>
      </c>
      <c r="G915" s="18" t="str">
        <f>IFERROR(VLOOKUP(B915,Invoices!$N$2:$O$412,2,FALSE),"")</f>
        <v/>
      </c>
      <c r="H915" s="18" t="str">
        <f>IFERROR(VLOOKUP($B915,Invoices!$P$2:$Q$412,2,FALSE),"")</f>
        <v/>
      </c>
      <c r="I915" s="18">
        <f>IFERROR(VLOOKUP($B915,Invoices!$R$2:$S$412,2,FALSE),"")</f>
        <v>0.99</v>
      </c>
      <c r="J915" s="18" t="str">
        <f>IFERROR(VLOOKUP($B915,Invoices!$T$2:$U$412,2,FALSE),"")</f>
        <v/>
      </c>
      <c r="K915" s="18" t="str">
        <f>IFERROR(VLOOKUP($B915,Invoices!$V$2:$W$412,2,FALSE),"")</f>
        <v/>
      </c>
      <c r="L915" s="18" t="str">
        <f>IFERROR(VLOOKUP($B915,Invoices!$X$2:$Y$412,2,FALSE),"")</f>
        <v/>
      </c>
      <c r="M915" s="18" t="str">
        <f>IFERROR(VLOOKUP($B915,Invoices!$Z$2:$AA$412,2,FALSE),"")</f>
        <v/>
      </c>
      <c r="N915" s="18" t="str">
        <f>IFERROR(VLOOKUP($B915,Invoices!$AB$2:$AC$412,2,FALSE),"")</f>
        <v/>
      </c>
      <c r="O915" s="18" t="str">
        <f>IFERROR(VLOOKUP($B915,Invoices!$AD$2:$AE$412,2,FALSE),"")</f>
        <v/>
      </c>
      <c r="P915" s="18" t="str">
        <f>IFERROR(VLOOKUP($B915,Invoices!$AF$2:$AG$412,2,FALSE),"")</f>
        <v/>
      </c>
      <c r="Q915" s="18" t="str">
        <f>IFERROR(VLOOKUP($B915,Invoices!$AH$2:$AI$412,2,FALSE),"")</f>
        <v/>
      </c>
      <c r="R915" s="18" t="str">
        <f>IFERROR(VLOOKUP($B915,Invoices!$AJ$2:$AK$412,2,FALSE),"")</f>
        <v/>
      </c>
      <c r="S915" s="18" t="str">
        <f>IFERROR(VLOOKUP($B915,Invoices!$AL$2:$AM$412,2,FALSE),"")</f>
        <v/>
      </c>
      <c r="T915" s="18" t="str">
        <f>IFERROR(VLOOKUP($B915,Invoices!$AN$2:$AO$412,2,FALSE),"")</f>
        <v/>
      </c>
      <c r="U915" s="18" cm="1">
        <f t="array" ref="U915">IFERROR(INDEX(F915:T915, 1, MATCH(TRUE, ISNUMBER(F915:T915), 0)), "0.0")</f>
        <v>0.99</v>
      </c>
    </row>
    <row r="916" spans="1:21" ht="13" x14ac:dyDescent="0.15">
      <c r="A916" s="14" t="s">
        <v>6948</v>
      </c>
      <c r="B916" s="6" t="s">
        <v>2094</v>
      </c>
      <c r="D916" s="6" t="s">
        <v>2095</v>
      </c>
      <c r="E916" s="6" t="s">
        <v>2096</v>
      </c>
      <c r="F916" s="18" t="str">
        <f>IFERROR(VLOOKUP(B916,Invoices!$L$2:$M$413,2,FALSE),"")</f>
        <v/>
      </c>
      <c r="G916" s="18" t="str">
        <f>IFERROR(VLOOKUP(B916,Invoices!$N$2:$O$412,2,FALSE),"")</f>
        <v/>
      </c>
      <c r="H916" s="18" t="str">
        <f>IFERROR(VLOOKUP($B916,Invoices!$P$2:$Q$412,2,FALSE),"")</f>
        <v/>
      </c>
      <c r="I916" s="18" t="str">
        <f>IFERROR(VLOOKUP($B916,Invoices!$R$2:$S$412,2,FALSE),"")</f>
        <v/>
      </c>
      <c r="J916" s="18" t="str">
        <f>IFERROR(VLOOKUP($B916,Invoices!$T$2:$U$412,2,FALSE),"")</f>
        <v/>
      </c>
      <c r="K916" s="18" t="str">
        <f>IFERROR(VLOOKUP($B916,Invoices!$V$2:$W$412,2,FALSE),"")</f>
        <v/>
      </c>
      <c r="L916" s="18" t="str">
        <f>IFERROR(VLOOKUP($B916,Invoices!$X$2:$Y$412,2,FALSE),"")</f>
        <v/>
      </c>
      <c r="M916" s="18" t="str">
        <f>IFERROR(VLOOKUP($B916,Invoices!$Z$2:$AA$412,2,FALSE),"")</f>
        <v/>
      </c>
      <c r="N916" s="18" t="str">
        <f>IFERROR(VLOOKUP($B916,Invoices!$AB$2:$AC$412,2,FALSE),"")</f>
        <v/>
      </c>
      <c r="O916" s="18" t="str">
        <f>IFERROR(VLOOKUP($B916,Invoices!$AD$2:$AE$412,2,FALSE),"")</f>
        <v/>
      </c>
      <c r="P916" s="18" t="str">
        <f>IFERROR(VLOOKUP($B916,Invoices!$AF$2:$AG$412,2,FALSE),"")</f>
        <v/>
      </c>
      <c r="Q916" s="18" t="str">
        <f>IFERROR(VLOOKUP($B916,Invoices!$AH$2:$AI$412,2,FALSE),"")</f>
        <v/>
      </c>
      <c r="R916" s="18" t="str">
        <f>IFERROR(VLOOKUP($B916,Invoices!$AJ$2:$AK$412,2,FALSE),"")</f>
        <v/>
      </c>
      <c r="S916" s="18" t="str">
        <f>IFERROR(VLOOKUP($B916,Invoices!$AL$2:$AM$412,2,FALSE),"")</f>
        <v/>
      </c>
      <c r="T916" s="18" t="str">
        <f>IFERROR(VLOOKUP($B916,Invoices!$AN$2:$AO$412,2,FALSE),"")</f>
        <v/>
      </c>
      <c r="U916" s="18" t="str" cm="1">
        <f t="array" ref="U916">IFERROR(INDEX(F916:T916, 1, MATCH(TRUE, ISNUMBER(F916:T916), 0)), "0.0")</f>
        <v>0.0</v>
      </c>
    </row>
    <row r="917" spans="1:21" ht="13" x14ac:dyDescent="0.15">
      <c r="A917" s="14" t="s">
        <v>6949</v>
      </c>
      <c r="B917" s="6" t="s">
        <v>2097</v>
      </c>
      <c r="C917" s="6" t="s">
        <v>865</v>
      </c>
      <c r="D917" s="6" t="s">
        <v>866</v>
      </c>
      <c r="E917" s="6" t="s">
        <v>543</v>
      </c>
      <c r="F917" s="18" t="str">
        <f>IFERROR(VLOOKUP(B917,Invoices!$L$2:$M$413,2,FALSE),"")</f>
        <v/>
      </c>
      <c r="G917" s="18">
        <f>IFERROR(VLOOKUP(B917,Invoices!$N$2:$O$412,2,FALSE),"")</f>
        <v>0.99</v>
      </c>
      <c r="H917" s="18">
        <f>IFERROR(VLOOKUP($B917,Invoices!$P$2:$Q$412,2,FALSE),"")</f>
        <v>0.99</v>
      </c>
      <c r="I917" s="18" t="str">
        <f>IFERROR(VLOOKUP($B917,Invoices!$R$2:$S$412,2,FALSE),"")</f>
        <v/>
      </c>
      <c r="J917" s="18">
        <f>IFERROR(VLOOKUP($B917,Invoices!$T$2:$U$412,2,FALSE),"")</f>
        <v>0.99</v>
      </c>
      <c r="K917" s="18" t="str">
        <f>IFERROR(VLOOKUP($B917,Invoices!$V$2:$W$412,2,FALSE),"")</f>
        <v/>
      </c>
      <c r="L917" s="18" t="str">
        <f>IFERROR(VLOOKUP($B917,Invoices!$X$2:$Y$412,2,FALSE),"")</f>
        <v/>
      </c>
      <c r="M917" s="18" t="str">
        <f>IFERROR(VLOOKUP($B917,Invoices!$Z$2:$AA$412,2,FALSE),"")</f>
        <v/>
      </c>
      <c r="N917" s="18" t="str">
        <f>IFERROR(VLOOKUP($B917,Invoices!$AB$2:$AC$412,2,FALSE),"")</f>
        <v/>
      </c>
      <c r="O917" s="18" t="str">
        <f>IFERROR(VLOOKUP($B917,Invoices!$AD$2:$AE$412,2,FALSE),"")</f>
        <v/>
      </c>
      <c r="P917" s="18" t="str">
        <f>IFERROR(VLOOKUP($B917,Invoices!$AF$2:$AG$412,2,FALSE),"")</f>
        <v/>
      </c>
      <c r="Q917" s="18" t="str">
        <f>IFERROR(VLOOKUP($B917,Invoices!$AH$2:$AI$412,2,FALSE),"")</f>
        <v/>
      </c>
      <c r="R917" s="18" t="str">
        <f>IFERROR(VLOOKUP($B917,Invoices!$AJ$2:$AK$412,2,FALSE),"")</f>
        <v/>
      </c>
      <c r="S917" s="18" t="str">
        <f>IFERROR(VLOOKUP($B917,Invoices!$AL$2:$AM$412,2,FALSE),"")</f>
        <v/>
      </c>
      <c r="T917" s="18" t="str">
        <f>IFERROR(VLOOKUP($B917,Invoices!$AN$2:$AO$412,2,FALSE),"")</f>
        <v/>
      </c>
      <c r="U917" s="18" cm="1">
        <f t="array" ref="U917">IFERROR(INDEX(F917:T917, 1, MATCH(TRUE, ISNUMBER(F917:T917), 0)), "0.0")</f>
        <v>0.99</v>
      </c>
    </row>
    <row r="918" spans="1:21" ht="13" x14ac:dyDescent="0.15">
      <c r="A918" s="14" t="s">
        <v>6950</v>
      </c>
      <c r="B918" s="6" t="s">
        <v>2097</v>
      </c>
      <c r="C918" s="6" t="s">
        <v>868</v>
      </c>
      <c r="D918" s="6" t="s">
        <v>543</v>
      </c>
      <c r="E918" s="6" t="s">
        <v>543</v>
      </c>
      <c r="F918" s="18" t="str">
        <f>IFERROR(VLOOKUP(B918,Invoices!$L$2:$M$413,2,FALSE),"")</f>
        <v/>
      </c>
      <c r="G918" s="18">
        <f>IFERROR(VLOOKUP(B918,Invoices!$N$2:$O$412,2,FALSE),"")</f>
        <v>0.99</v>
      </c>
      <c r="H918" s="18">
        <f>IFERROR(VLOOKUP($B918,Invoices!$P$2:$Q$412,2,FALSE),"")</f>
        <v>0.99</v>
      </c>
      <c r="I918" s="18" t="str">
        <f>IFERROR(VLOOKUP($B918,Invoices!$R$2:$S$412,2,FALSE),"")</f>
        <v/>
      </c>
      <c r="J918" s="18">
        <f>IFERROR(VLOOKUP($B918,Invoices!$T$2:$U$412,2,FALSE),"")</f>
        <v>0.99</v>
      </c>
      <c r="K918" s="18" t="str">
        <f>IFERROR(VLOOKUP($B918,Invoices!$V$2:$W$412,2,FALSE),"")</f>
        <v/>
      </c>
      <c r="L918" s="18" t="str">
        <f>IFERROR(VLOOKUP($B918,Invoices!$X$2:$Y$412,2,FALSE),"")</f>
        <v/>
      </c>
      <c r="M918" s="18" t="str">
        <f>IFERROR(VLOOKUP($B918,Invoices!$Z$2:$AA$412,2,FALSE),"")</f>
        <v/>
      </c>
      <c r="N918" s="18" t="str">
        <f>IFERROR(VLOOKUP($B918,Invoices!$AB$2:$AC$412,2,FALSE),"")</f>
        <v/>
      </c>
      <c r="O918" s="18" t="str">
        <f>IFERROR(VLOOKUP($B918,Invoices!$AD$2:$AE$412,2,FALSE),"")</f>
        <v/>
      </c>
      <c r="P918" s="18" t="str">
        <f>IFERROR(VLOOKUP($B918,Invoices!$AF$2:$AG$412,2,FALSE),"")</f>
        <v/>
      </c>
      <c r="Q918" s="18" t="str">
        <f>IFERROR(VLOOKUP($B918,Invoices!$AH$2:$AI$412,2,FALSE),"")</f>
        <v/>
      </c>
      <c r="R918" s="18" t="str">
        <f>IFERROR(VLOOKUP($B918,Invoices!$AJ$2:$AK$412,2,FALSE),"")</f>
        <v/>
      </c>
      <c r="S918" s="18" t="str">
        <f>IFERROR(VLOOKUP($B918,Invoices!$AL$2:$AM$412,2,FALSE),"")</f>
        <v/>
      </c>
      <c r="T918" s="18" t="str">
        <f>IFERROR(VLOOKUP($B918,Invoices!$AN$2:$AO$412,2,FALSE),"")</f>
        <v/>
      </c>
      <c r="U918" s="18" cm="1">
        <f t="array" ref="U918">IFERROR(INDEX(F918:T918, 1, MATCH(TRUE, ISNUMBER(F918:T918), 0)), "0.0")</f>
        <v>0.99</v>
      </c>
    </row>
    <row r="919" spans="1:21" ht="13" x14ac:dyDescent="0.15">
      <c r="A919" s="14" t="s">
        <v>6951</v>
      </c>
      <c r="B919" s="6" t="s">
        <v>2098</v>
      </c>
      <c r="C919" s="6" t="s">
        <v>522</v>
      </c>
      <c r="D919" s="6" t="s">
        <v>1764</v>
      </c>
      <c r="E919" s="6" t="s">
        <v>522</v>
      </c>
      <c r="F919" s="18" t="str">
        <f>IFERROR(VLOOKUP(B919,Invoices!$L$2:$M$413,2,FALSE),"")</f>
        <v/>
      </c>
      <c r="G919" s="18" t="str">
        <f>IFERROR(VLOOKUP(B919,Invoices!$N$2:$O$412,2,FALSE),"")</f>
        <v/>
      </c>
      <c r="H919" s="18" t="str">
        <f>IFERROR(VLOOKUP($B919,Invoices!$P$2:$Q$412,2,FALSE),"")</f>
        <v/>
      </c>
      <c r="I919" s="18" t="str">
        <f>IFERROR(VLOOKUP($B919,Invoices!$R$2:$S$412,2,FALSE),"")</f>
        <v/>
      </c>
      <c r="J919" s="18" t="str">
        <f>IFERROR(VLOOKUP($B919,Invoices!$T$2:$U$412,2,FALSE),"")</f>
        <v/>
      </c>
      <c r="K919" s="18" t="str">
        <f>IFERROR(VLOOKUP($B919,Invoices!$V$2:$W$412,2,FALSE),"")</f>
        <v/>
      </c>
      <c r="L919" s="18" t="str">
        <f>IFERROR(VLOOKUP($B919,Invoices!$X$2:$Y$412,2,FALSE),"")</f>
        <v/>
      </c>
      <c r="M919" s="18" t="str">
        <f>IFERROR(VLOOKUP($B919,Invoices!$Z$2:$AA$412,2,FALSE),"")</f>
        <v/>
      </c>
      <c r="N919" s="18" t="str">
        <f>IFERROR(VLOOKUP($B919,Invoices!$AB$2:$AC$412,2,FALSE),"")</f>
        <v/>
      </c>
      <c r="O919" s="18" t="str">
        <f>IFERROR(VLOOKUP($B919,Invoices!$AD$2:$AE$412,2,FALSE),"")</f>
        <v/>
      </c>
      <c r="P919" s="18" t="str">
        <f>IFERROR(VLOOKUP($B919,Invoices!$AF$2:$AG$412,2,FALSE),"")</f>
        <v/>
      </c>
      <c r="Q919" s="18" t="str">
        <f>IFERROR(VLOOKUP($B919,Invoices!$AH$2:$AI$412,2,FALSE),"")</f>
        <v/>
      </c>
      <c r="R919" s="18" t="str">
        <f>IFERROR(VLOOKUP($B919,Invoices!$AJ$2:$AK$412,2,FALSE),"")</f>
        <v/>
      </c>
      <c r="S919" s="18" t="str">
        <f>IFERROR(VLOOKUP($B919,Invoices!$AL$2:$AM$412,2,FALSE),"")</f>
        <v/>
      </c>
      <c r="T919" s="18" t="str">
        <f>IFERROR(VLOOKUP($B919,Invoices!$AN$2:$AO$412,2,FALSE),"")</f>
        <v/>
      </c>
      <c r="U919" s="18" t="str" cm="1">
        <f t="array" ref="U919">IFERROR(INDEX(F919:T919, 1, MATCH(TRUE, ISNUMBER(F919:T919), 0)), "0.0")</f>
        <v>0.0</v>
      </c>
    </row>
    <row r="920" spans="1:21" ht="13" x14ac:dyDescent="0.15">
      <c r="A920" s="14" t="s">
        <v>6952</v>
      </c>
      <c r="B920" s="6" t="s">
        <v>2099</v>
      </c>
      <c r="C920" s="6" t="s">
        <v>742</v>
      </c>
      <c r="D920" s="6" t="s">
        <v>743</v>
      </c>
      <c r="E920" s="6" t="s">
        <v>744</v>
      </c>
      <c r="F920" s="18" t="str">
        <f>IFERROR(VLOOKUP(B920,Invoices!$L$2:$M$413,2,FALSE),"")</f>
        <v/>
      </c>
      <c r="G920" s="18" t="str">
        <f>IFERROR(VLOOKUP(B920,Invoices!$N$2:$O$412,2,FALSE),"")</f>
        <v/>
      </c>
      <c r="H920" s="18" t="str">
        <f>IFERROR(VLOOKUP($B920,Invoices!$P$2:$Q$412,2,FALSE),"")</f>
        <v/>
      </c>
      <c r="I920" s="18" t="str">
        <f>IFERROR(VLOOKUP($B920,Invoices!$R$2:$S$412,2,FALSE),"")</f>
        <v/>
      </c>
      <c r="J920" s="18" t="str">
        <f>IFERROR(VLOOKUP($B920,Invoices!$T$2:$U$412,2,FALSE),"")</f>
        <v/>
      </c>
      <c r="K920" s="18" t="str">
        <f>IFERROR(VLOOKUP($B920,Invoices!$V$2:$W$412,2,FALSE),"")</f>
        <v/>
      </c>
      <c r="L920" s="18" t="str">
        <f>IFERROR(VLOOKUP($B920,Invoices!$X$2:$Y$412,2,FALSE),"")</f>
        <v/>
      </c>
      <c r="M920" s="18" t="str">
        <f>IFERROR(VLOOKUP($B920,Invoices!$Z$2:$AA$412,2,FALSE),"")</f>
        <v/>
      </c>
      <c r="N920" s="18" t="str">
        <f>IFERROR(VLOOKUP($B920,Invoices!$AB$2:$AC$412,2,FALSE),"")</f>
        <v/>
      </c>
      <c r="O920" s="18" t="str">
        <f>IFERROR(VLOOKUP($B920,Invoices!$AD$2:$AE$412,2,FALSE),"")</f>
        <v/>
      </c>
      <c r="P920" s="18" t="str">
        <f>IFERROR(VLOOKUP($B920,Invoices!$AF$2:$AG$412,2,FALSE),"")</f>
        <v/>
      </c>
      <c r="Q920" s="18" t="str">
        <f>IFERROR(VLOOKUP($B920,Invoices!$AH$2:$AI$412,2,FALSE),"")</f>
        <v/>
      </c>
      <c r="R920" s="18" t="str">
        <f>IFERROR(VLOOKUP($B920,Invoices!$AJ$2:$AK$412,2,FALSE),"")</f>
        <v/>
      </c>
      <c r="S920" s="18" t="str">
        <f>IFERROR(VLOOKUP($B920,Invoices!$AL$2:$AM$412,2,FALSE),"")</f>
        <v/>
      </c>
      <c r="T920" s="18" t="str">
        <f>IFERROR(VLOOKUP($B920,Invoices!$AN$2:$AO$412,2,FALSE),"")</f>
        <v/>
      </c>
      <c r="U920" s="18" t="str" cm="1">
        <f t="array" ref="U920">IFERROR(INDEX(F920:T920, 1, MATCH(TRUE, ISNUMBER(F920:T920), 0)), "0.0")</f>
        <v>0.0</v>
      </c>
    </row>
    <row r="921" spans="1:21" ht="13" x14ac:dyDescent="0.15">
      <c r="A921" s="14" t="s">
        <v>6953</v>
      </c>
      <c r="B921" s="6" t="s">
        <v>2100</v>
      </c>
      <c r="C921" s="6" t="s">
        <v>2101</v>
      </c>
      <c r="D921" s="6" t="s">
        <v>783</v>
      </c>
      <c r="E921" s="6" t="s">
        <v>742</v>
      </c>
      <c r="F921" s="18" t="str">
        <f>IFERROR(VLOOKUP(B921,Invoices!$L$2:$M$413,2,FALSE),"")</f>
        <v/>
      </c>
      <c r="G921" s="18" t="str">
        <f>IFERROR(VLOOKUP(B921,Invoices!$N$2:$O$412,2,FALSE),"")</f>
        <v/>
      </c>
      <c r="H921" s="18" t="str">
        <f>IFERROR(VLOOKUP($B921,Invoices!$P$2:$Q$412,2,FALSE),"")</f>
        <v/>
      </c>
      <c r="I921" s="18" t="str">
        <f>IFERROR(VLOOKUP($B921,Invoices!$R$2:$S$412,2,FALSE),"")</f>
        <v/>
      </c>
      <c r="J921" s="18" t="str">
        <f>IFERROR(VLOOKUP($B921,Invoices!$T$2:$U$412,2,FALSE),"")</f>
        <v/>
      </c>
      <c r="K921" s="18" t="str">
        <f>IFERROR(VLOOKUP($B921,Invoices!$V$2:$W$412,2,FALSE),"")</f>
        <v/>
      </c>
      <c r="L921" s="18" t="str">
        <f>IFERROR(VLOOKUP($B921,Invoices!$X$2:$Y$412,2,FALSE),"")</f>
        <v/>
      </c>
      <c r="M921" s="18" t="str">
        <f>IFERROR(VLOOKUP($B921,Invoices!$Z$2:$AA$412,2,FALSE),"")</f>
        <v/>
      </c>
      <c r="N921" s="18" t="str">
        <f>IFERROR(VLOOKUP($B921,Invoices!$AB$2:$AC$412,2,FALSE),"")</f>
        <v/>
      </c>
      <c r="O921" s="18" t="str">
        <f>IFERROR(VLOOKUP($B921,Invoices!$AD$2:$AE$412,2,FALSE),"")</f>
        <v/>
      </c>
      <c r="P921" s="18" t="str">
        <f>IFERROR(VLOOKUP($B921,Invoices!$AF$2:$AG$412,2,FALSE),"")</f>
        <v/>
      </c>
      <c r="Q921" s="18" t="str">
        <f>IFERROR(VLOOKUP($B921,Invoices!$AH$2:$AI$412,2,FALSE),"")</f>
        <v/>
      </c>
      <c r="R921" s="18" t="str">
        <f>IFERROR(VLOOKUP($B921,Invoices!$AJ$2:$AK$412,2,FALSE),"")</f>
        <v/>
      </c>
      <c r="S921" s="18">
        <f>IFERROR(VLOOKUP($B921,Invoices!$AL$2:$AM$412,2,FALSE),"")</f>
        <v>0.99</v>
      </c>
      <c r="T921" s="18" t="str">
        <f>IFERROR(VLOOKUP($B921,Invoices!$AN$2:$AO$412,2,FALSE),"")</f>
        <v/>
      </c>
      <c r="U921" s="18" cm="1">
        <f t="array" ref="U921">IFERROR(INDEX(F921:T921, 1, MATCH(TRUE, ISNUMBER(F921:T921), 0)), "0.0")</f>
        <v>0.99</v>
      </c>
    </row>
    <row r="922" spans="1:21" ht="13" x14ac:dyDescent="0.15">
      <c r="A922" s="14" t="s">
        <v>6954</v>
      </c>
      <c r="B922" s="6" t="s">
        <v>2102</v>
      </c>
      <c r="C922" s="6" t="s">
        <v>610</v>
      </c>
      <c r="D922" s="6" t="s">
        <v>611</v>
      </c>
      <c r="E922" s="6" t="s">
        <v>612</v>
      </c>
      <c r="F922" s="18" t="str">
        <f>IFERROR(VLOOKUP(B922,Invoices!$L$2:$M$413,2,FALSE),"")</f>
        <v/>
      </c>
      <c r="G922" s="18" t="str">
        <f>IFERROR(VLOOKUP(B922,Invoices!$N$2:$O$412,2,FALSE),"")</f>
        <v/>
      </c>
      <c r="H922" s="18" t="str">
        <f>IFERROR(VLOOKUP($B922,Invoices!$P$2:$Q$412,2,FALSE),"")</f>
        <v/>
      </c>
      <c r="I922" s="18" t="str">
        <f>IFERROR(VLOOKUP($B922,Invoices!$R$2:$S$412,2,FALSE),"")</f>
        <v/>
      </c>
      <c r="J922" s="18" t="str">
        <f>IFERROR(VLOOKUP($B922,Invoices!$T$2:$U$412,2,FALSE),"")</f>
        <v/>
      </c>
      <c r="K922" s="18" t="str">
        <f>IFERROR(VLOOKUP($B922,Invoices!$V$2:$W$412,2,FALSE),"")</f>
        <v/>
      </c>
      <c r="L922" s="18" t="str">
        <f>IFERROR(VLOOKUP($B922,Invoices!$X$2:$Y$412,2,FALSE),"")</f>
        <v/>
      </c>
      <c r="M922" s="18" t="str">
        <f>IFERROR(VLOOKUP($B922,Invoices!$Z$2:$AA$412,2,FALSE),"")</f>
        <v/>
      </c>
      <c r="N922" s="18" t="str">
        <f>IFERROR(VLOOKUP($B922,Invoices!$AB$2:$AC$412,2,FALSE),"")</f>
        <v/>
      </c>
      <c r="O922" s="18" t="str">
        <f>IFERROR(VLOOKUP($B922,Invoices!$AD$2:$AE$412,2,FALSE),"")</f>
        <v/>
      </c>
      <c r="P922" s="18" t="str">
        <f>IFERROR(VLOOKUP($B922,Invoices!$AF$2:$AG$412,2,FALSE),"")</f>
        <v/>
      </c>
      <c r="Q922" s="18" t="str">
        <f>IFERROR(VLOOKUP($B922,Invoices!$AH$2:$AI$412,2,FALSE),"")</f>
        <v/>
      </c>
      <c r="R922" s="18" t="str">
        <f>IFERROR(VLOOKUP($B922,Invoices!$AJ$2:$AK$412,2,FALSE),"")</f>
        <v/>
      </c>
      <c r="S922" s="18" t="str">
        <f>IFERROR(VLOOKUP($B922,Invoices!$AL$2:$AM$412,2,FALSE),"")</f>
        <v/>
      </c>
      <c r="T922" s="18" t="str">
        <f>IFERROR(VLOOKUP($B922,Invoices!$AN$2:$AO$412,2,FALSE),"")</f>
        <v/>
      </c>
      <c r="U922" s="18" t="str" cm="1">
        <f t="array" ref="U922">IFERROR(INDEX(F922:T922, 1, MATCH(TRUE, ISNUMBER(F922:T922), 0)), "0.0")</f>
        <v>0.0</v>
      </c>
    </row>
    <row r="923" spans="1:21" ht="13" x14ac:dyDescent="0.15">
      <c r="A923" s="14" t="s">
        <v>6955</v>
      </c>
      <c r="B923" s="6" t="s">
        <v>2103</v>
      </c>
      <c r="C923" s="6" t="s">
        <v>1641</v>
      </c>
      <c r="D923" s="6" t="s">
        <v>1640</v>
      </c>
      <c r="E923" s="6" t="s">
        <v>1641</v>
      </c>
      <c r="F923" s="18" t="str">
        <f>IFERROR(VLOOKUP(B923,Invoices!$L$2:$M$413,2,FALSE),"")</f>
        <v/>
      </c>
      <c r="G923" s="18" t="str">
        <f>IFERROR(VLOOKUP(B923,Invoices!$N$2:$O$412,2,FALSE),"")</f>
        <v/>
      </c>
      <c r="H923" s="18" t="str">
        <f>IFERROR(VLOOKUP($B923,Invoices!$P$2:$Q$412,2,FALSE),"")</f>
        <v/>
      </c>
      <c r="I923" s="18" t="str">
        <f>IFERROR(VLOOKUP($B923,Invoices!$R$2:$S$412,2,FALSE),"")</f>
        <v/>
      </c>
      <c r="J923" s="18" t="str">
        <f>IFERROR(VLOOKUP($B923,Invoices!$T$2:$U$412,2,FALSE),"")</f>
        <v/>
      </c>
      <c r="K923" s="18" t="str">
        <f>IFERROR(VLOOKUP($B923,Invoices!$V$2:$W$412,2,FALSE),"")</f>
        <v/>
      </c>
      <c r="L923" s="18" t="str">
        <f>IFERROR(VLOOKUP($B923,Invoices!$X$2:$Y$412,2,FALSE),"")</f>
        <v/>
      </c>
      <c r="M923" s="18" t="str">
        <f>IFERROR(VLOOKUP($B923,Invoices!$Z$2:$AA$412,2,FALSE),"")</f>
        <v/>
      </c>
      <c r="N923" s="18" t="str">
        <f>IFERROR(VLOOKUP($B923,Invoices!$AB$2:$AC$412,2,FALSE),"")</f>
        <v/>
      </c>
      <c r="O923" s="18" t="str">
        <f>IFERROR(VLOOKUP($B923,Invoices!$AD$2:$AE$412,2,FALSE),"")</f>
        <v/>
      </c>
      <c r="P923" s="18" t="str">
        <f>IFERROR(VLOOKUP($B923,Invoices!$AF$2:$AG$412,2,FALSE),"")</f>
        <v/>
      </c>
      <c r="Q923" s="18" t="str">
        <f>IFERROR(VLOOKUP($B923,Invoices!$AH$2:$AI$412,2,FALSE),"")</f>
        <v/>
      </c>
      <c r="R923" s="18" t="str">
        <f>IFERROR(VLOOKUP($B923,Invoices!$AJ$2:$AK$412,2,FALSE),"")</f>
        <v/>
      </c>
      <c r="S923" s="18" t="str">
        <f>IFERROR(VLOOKUP($B923,Invoices!$AL$2:$AM$412,2,FALSE),"")</f>
        <v/>
      </c>
      <c r="T923" s="18" t="str">
        <f>IFERROR(VLOOKUP($B923,Invoices!$AN$2:$AO$412,2,FALSE),"")</f>
        <v/>
      </c>
      <c r="U923" s="18" t="str" cm="1">
        <f t="array" ref="U923">IFERROR(INDEX(F923:T923, 1, MATCH(TRUE, ISNUMBER(F923:T923), 0)), "0.0")</f>
        <v>0.0</v>
      </c>
    </row>
    <row r="924" spans="1:21" ht="13" x14ac:dyDescent="0.15">
      <c r="A924" s="14" t="s">
        <v>6956</v>
      </c>
      <c r="B924" s="6" t="s">
        <v>2104</v>
      </c>
      <c r="C924" s="6" t="s">
        <v>764</v>
      </c>
      <c r="D924" s="6" t="s">
        <v>765</v>
      </c>
      <c r="E924" s="6" t="s">
        <v>766</v>
      </c>
      <c r="F924" s="18" t="str">
        <f>IFERROR(VLOOKUP(B924,Invoices!$L$2:$M$413,2,FALSE),"")</f>
        <v/>
      </c>
      <c r="G924" s="18">
        <f>IFERROR(VLOOKUP(B924,Invoices!$N$2:$O$412,2,FALSE),"")</f>
        <v>0.99</v>
      </c>
      <c r="H924" s="18" t="str">
        <f>IFERROR(VLOOKUP($B924,Invoices!$P$2:$Q$412,2,FALSE),"")</f>
        <v/>
      </c>
      <c r="I924" s="18" t="str">
        <f>IFERROR(VLOOKUP($B924,Invoices!$R$2:$S$412,2,FALSE),"")</f>
        <v/>
      </c>
      <c r="J924" s="18">
        <f>IFERROR(VLOOKUP($B924,Invoices!$T$2:$U$412,2,FALSE),"")</f>
        <v>0.99</v>
      </c>
      <c r="K924" s="18" t="str">
        <f>IFERROR(VLOOKUP($B924,Invoices!$V$2:$W$412,2,FALSE),"")</f>
        <v/>
      </c>
      <c r="L924" s="18" t="str">
        <f>IFERROR(VLOOKUP($B924,Invoices!$X$2:$Y$412,2,FALSE),"")</f>
        <v/>
      </c>
      <c r="M924" s="18" t="str">
        <f>IFERROR(VLOOKUP($B924,Invoices!$Z$2:$AA$412,2,FALSE),"")</f>
        <v/>
      </c>
      <c r="N924" s="18" t="str">
        <f>IFERROR(VLOOKUP($B924,Invoices!$AB$2:$AC$412,2,FALSE),"")</f>
        <v/>
      </c>
      <c r="O924" s="18" t="str">
        <f>IFERROR(VLOOKUP($B924,Invoices!$AD$2:$AE$412,2,FALSE),"")</f>
        <v/>
      </c>
      <c r="P924" s="18" t="str">
        <f>IFERROR(VLOOKUP($B924,Invoices!$AF$2:$AG$412,2,FALSE),"")</f>
        <v/>
      </c>
      <c r="Q924" s="18" t="str">
        <f>IFERROR(VLOOKUP($B924,Invoices!$AH$2:$AI$412,2,FALSE),"")</f>
        <v/>
      </c>
      <c r="R924" s="18" t="str">
        <f>IFERROR(VLOOKUP($B924,Invoices!$AJ$2:$AK$412,2,FALSE),"")</f>
        <v/>
      </c>
      <c r="S924" s="18" t="str">
        <f>IFERROR(VLOOKUP($B924,Invoices!$AL$2:$AM$412,2,FALSE),"")</f>
        <v/>
      </c>
      <c r="T924" s="18" t="str">
        <f>IFERROR(VLOOKUP($B924,Invoices!$AN$2:$AO$412,2,FALSE),"")</f>
        <v/>
      </c>
      <c r="U924" s="18" cm="1">
        <f t="array" ref="U924">IFERROR(INDEX(F924:T924, 1, MATCH(TRUE, ISNUMBER(F924:T924), 0)), "0.0")</f>
        <v>0.99</v>
      </c>
    </row>
    <row r="925" spans="1:21" ht="13" x14ac:dyDescent="0.15">
      <c r="A925" s="14" t="s">
        <v>6957</v>
      </c>
      <c r="B925" s="6" t="s">
        <v>2105</v>
      </c>
      <c r="D925" s="6" t="s">
        <v>804</v>
      </c>
      <c r="E925" s="6" t="s">
        <v>677</v>
      </c>
      <c r="F925" s="18">
        <f>IFERROR(VLOOKUP(B925,Invoices!$L$2:$M$413,2,FALSE),"")</f>
        <v>0.99</v>
      </c>
      <c r="G925" s="18" t="str">
        <f>IFERROR(VLOOKUP(B925,Invoices!$N$2:$O$412,2,FALSE),"")</f>
        <v/>
      </c>
      <c r="H925" s="18" t="str">
        <f>IFERROR(VLOOKUP($B925,Invoices!$P$2:$Q$412,2,FALSE),"")</f>
        <v/>
      </c>
      <c r="I925" s="18" t="str">
        <f>IFERROR(VLOOKUP($B925,Invoices!$R$2:$S$412,2,FALSE),"")</f>
        <v/>
      </c>
      <c r="J925" s="18" t="str">
        <f>IFERROR(VLOOKUP($B925,Invoices!$T$2:$U$412,2,FALSE),"")</f>
        <v/>
      </c>
      <c r="K925" s="18" t="str">
        <f>IFERROR(VLOOKUP($B925,Invoices!$V$2:$W$412,2,FALSE),"")</f>
        <v/>
      </c>
      <c r="L925" s="18" t="str">
        <f>IFERROR(VLOOKUP($B925,Invoices!$X$2:$Y$412,2,FALSE),"")</f>
        <v/>
      </c>
      <c r="M925" s="18">
        <f>IFERROR(VLOOKUP($B925,Invoices!$Z$2:$AA$412,2,FALSE),"")</f>
        <v>0.99</v>
      </c>
      <c r="N925" s="18" t="str">
        <f>IFERROR(VLOOKUP($B925,Invoices!$AB$2:$AC$412,2,FALSE),"")</f>
        <v/>
      </c>
      <c r="O925" s="18" t="str">
        <f>IFERROR(VLOOKUP($B925,Invoices!$AD$2:$AE$412,2,FALSE),"")</f>
        <v/>
      </c>
      <c r="P925" s="18" t="str">
        <f>IFERROR(VLOOKUP($B925,Invoices!$AF$2:$AG$412,2,FALSE),"")</f>
        <v/>
      </c>
      <c r="Q925" s="18" t="str">
        <f>IFERROR(VLOOKUP($B925,Invoices!$AH$2:$AI$412,2,FALSE),"")</f>
        <v/>
      </c>
      <c r="R925" s="18" t="str">
        <f>IFERROR(VLOOKUP($B925,Invoices!$AJ$2:$AK$412,2,FALSE),"")</f>
        <v/>
      </c>
      <c r="S925" s="18" t="str">
        <f>IFERROR(VLOOKUP($B925,Invoices!$AL$2:$AM$412,2,FALSE),"")</f>
        <v/>
      </c>
      <c r="T925" s="18" t="str">
        <f>IFERROR(VLOOKUP($B925,Invoices!$AN$2:$AO$412,2,FALSE),"")</f>
        <v/>
      </c>
      <c r="U925" s="18" cm="1">
        <f t="array" ref="U925">IFERROR(INDEX(F925:T925, 1, MATCH(TRUE, ISNUMBER(F925:T925), 0)), "0.0")</f>
        <v>0.99</v>
      </c>
    </row>
    <row r="926" spans="1:21" ht="13" x14ac:dyDescent="0.15">
      <c r="A926" s="14" t="s">
        <v>6958</v>
      </c>
      <c r="B926" s="6" t="s">
        <v>2106</v>
      </c>
      <c r="D926" s="6" t="s">
        <v>666</v>
      </c>
      <c r="E926" s="6" t="s">
        <v>667</v>
      </c>
      <c r="F926" s="18" t="str">
        <f>IFERROR(VLOOKUP(B926,Invoices!$L$2:$M$413,2,FALSE),"")</f>
        <v/>
      </c>
      <c r="G926" s="18" t="str">
        <f>IFERROR(VLOOKUP(B926,Invoices!$N$2:$O$412,2,FALSE),"")</f>
        <v/>
      </c>
      <c r="H926" s="18" t="str">
        <f>IFERROR(VLOOKUP($B926,Invoices!$P$2:$Q$412,2,FALSE),"")</f>
        <v/>
      </c>
      <c r="I926" s="18" t="str">
        <f>IFERROR(VLOOKUP($B926,Invoices!$R$2:$S$412,2,FALSE),"")</f>
        <v/>
      </c>
      <c r="J926" s="18" t="str">
        <f>IFERROR(VLOOKUP($B926,Invoices!$T$2:$U$412,2,FALSE),"")</f>
        <v/>
      </c>
      <c r="K926" s="18" t="str">
        <f>IFERROR(VLOOKUP($B926,Invoices!$V$2:$W$412,2,FALSE),"")</f>
        <v/>
      </c>
      <c r="L926" s="18" t="str">
        <f>IFERROR(VLOOKUP($B926,Invoices!$X$2:$Y$412,2,FALSE),"")</f>
        <v/>
      </c>
      <c r="M926" s="18" t="str">
        <f>IFERROR(VLOOKUP($B926,Invoices!$Z$2:$AA$412,2,FALSE),"")</f>
        <v/>
      </c>
      <c r="N926" s="18" t="str">
        <f>IFERROR(VLOOKUP($B926,Invoices!$AB$2:$AC$412,2,FALSE),"")</f>
        <v/>
      </c>
      <c r="O926" s="18" t="str">
        <f>IFERROR(VLOOKUP($B926,Invoices!$AD$2:$AE$412,2,FALSE),"")</f>
        <v/>
      </c>
      <c r="P926" s="18" t="str">
        <f>IFERROR(VLOOKUP($B926,Invoices!$AF$2:$AG$412,2,FALSE),"")</f>
        <v/>
      </c>
      <c r="Q926" s="18" t="str">
        <f>IFERROR(VLOOKUP($B926,Invoices!$AH$2:$AI$412,2,FALSE),"")</f>
        <v/>
      </c>
      <c r="R926" s="18" t="str">
        <f>IFERROR(VLOOKUP($B926,Invoices!$AJ$2:$AK$412,2,FALSE),"")</f>
        <v/>
      </c>
      <c r="S926" s="18" t="str">
        <f>IFERROR(VLOOKUP($B926,Invoices!$AL$2:$AM$412,2,FALSE),"")</f>
        <v/>
      </c>
      <c r="T926" s="18" t="str">
        <f>IFERROR(VLOOKUP($B926,Invoices!$AN$2:$AO$412,2,FALSE),"")</f>
        <v/>
      </c>
      <c r="U926" s="18" t="str" cm="1">
        <f t="array" ref="U926">IFERROR(INDEX(F926:T926, 1, MATCH(TRUE, ISNUMBER(F926:T926), 0)), "0.0")</f>
        <v>0.0</v>
      </c>
    </row>
    <row r="927" spans="1:21" ht="13" x14ac:dyDescent="0.15">
      <c r="A927" s="14" t="s">
        <v>6959</v>
      </c>
      <c r="B927" s="6" t="s">
        <v>2107</v>
      </c>
      <c r="C927" s="6" t="s">
        <v>716</v>
      </c>
      <c r="D927" s="6" t="s">
        <v>717</v>
      </c>
      <c r="E927" s="6" t="s">
        <v>716</v>
      </c>
      <c r="F927" s="18" t="str">
        <f>IFERROR(VLOOKUP(B927,Invoices!$L$2:$M$413,2,FALSE),"")</f>
        <v/>
      </c>
      <c r="G927" s="18" t="str">
        <f>IFERROR(VLOOKUP(B927,Invoices!$N$2:$O$412,2,FALSE),"")</f>
        <v/>
      </c>
      <c r="H927" s="18" t="str">
        <f>IFERROR(VLOOKUP($B927,Invoices!$P$2:$Q$412,2,FALSE),"")</f>
        <v/>
      </c>
      <c r="I927" s="18" t="str">
        <f>IFERROR(VLOOKUP($B927,Invoices!$R$2:$S$412,2,FALSE),"")</f>
        <v/>
      </c>
      <c r="J927" s="18" t="str">
        <f>IFERROR(VLOOKUP($B927,Invoices!$T$2:$U$412,2,FALSE),"")</f>
        <v/>
      </c>
      <c r="K927" s="18" t="str">
        <f>IFERROR(VLOOKUP($B927,Invoices!$V$2:$W$412,2,FALSE),"")</f>
        <v/>
      </c>
      <c r="L927" s="18" t="str">
        <f>IFERROR(VLOOKUP($B927,Invoices!$X$2:$Y$412,2,FALSE),"")</f>
        <v/>
      </c>
      <c r="M927" s="18" t="str">
        <f>IFERROR(VLOOKUP($B927,Invoices!$Z$2:$AA$412,2,FALSE),"")</f>
        <v/>
      </c>
      <c r="N927" s="18" t="str">
        <f>IFERROR(VLOOKUP($B927,Invoices!$AB$2:$AC$412,2,FALSE),"")</f>
        <v/>
      </c>
      <c r="O927" s="18" t="str">
        <f>IFERROR(VLOOKUP($B927,Invoices!$AD$2:$AE$412,2,FALSE),"")</f>
        <v/>
      </c>
      <c r="P927" s="18" t="str">
        <f>IFERROR(VLOOKUP($B927,Invoices!$AF$2:$AG$412,2,FALSE),"")</f>
        <v/>
      </c>
      <c r="Q927" s="18" t="str">
        <f>IFERROR(VLOOKUP($B927,Invoices!$AH$2:$AI$412,2,FALSE),"")</f>
        <v/>
      </c>
      <c r="R927" s="18" t="str">
        <f>IFERROR(VLOOKUP($B927,Invoices!$AJ$2:$AK$412,2,FALSE),"")</f>
        <v/>
      </c>
      <c r="S927" s="18">
        <f>IFERROR(VLOOKUP($B927,Invoices!$AL$2:$AM$412,2,FALSE),"")</f>
        <v>0.99</v>
      </c>
      <c r="T927" s="18" t="str">
        <f>IFERROR(VLOOKUP($B927,Invoices!$AN$2:$AO$412,2,FALSE),"")</f>
        <v/>
      </c>
      <c r="U927" s="18" cm="1">
        <f t="array" ref="U927">IFERROR(INDEX(F927:T927, 1, MATCH(TRUE, ISNUMBER(F927:T927), 0)), "0.0")</f>
        <v>0.99</v>
      </c>
    </row>
    <row r="928" spans="1:21" ht="13" x14ac:dyDescent="0.15">
      <c r="A928" s="14" t="s">
        <v>6960</v>
      </c>
      <c r="B928" s="6" t="s">
        <v>2108</v>
      </c>
      <c r="D928" s="6" t="s">
        <v>706</v>
      </c>
      <c r="E928" s="6" t="s">
        <v>707</v>
      </c>
      <c r="F928" s="18" t="str">
        <f>IFERROR(VLOOKUP(B928,Invoices!$L$2:$M$413,2,FALSE),"")</f>
        <v/>
      </c>
      <c r="G928" s="18" t="str">
        <f>IFERROR(VLOOKUP(B928,Invoices!$N$2:$O$412,2,FALSE),"")</f>
        <v/>
      </c>
      <c r="H928" s="18" t="str">
        <f>IFERROR(VLOOKUP($B928,Invoices!$P$2:$Q$412,2,FALSE),"")</f>
        <v/>
      </c>
      <c r="I928" s="18" t="str">
        <f>IFERROR(VLOOKUP($B928,Invoices!$R$2:$S$412,2,FALSE),"")</f>
        <v/>
      </c>
      <c r="J928" s="18" t="str">
        <f>IFERROR(VLOOKUP($B928,Invoices!$T$2:$U$412,2,FALSE),"")</f>
        <v/>
      </c>
      <c r="K928" s="18" t="str">
        <f>IFERROR(VLOOKUP($B928,Invoices!$V$2:$W$412,2,FALSE),"")</f>
        <v/>
      </c>
      <c r="L928" s="18" t="str">
        <f>IFERROR(VLOOKUP($B928,Invoices!$X$2:$Y$412,2,FALSE),"")</f>
        <v/>
      </c>
      <c r="M928" s="18" t="str">
        <f>IFERROR(VLOOKUP($B928,Invoices!$Z$2:$AA$412,2,FALSE),"")</f>
        <v/>
      </c>
      <c r="N928" s="18" t="str">
        <f>IFERROR(VLOOKUP($B928,Invoices!$AB$2:$AC$412,2,FALSE),"")</f>
        <v/>
      </c>
      <c r="O928" s="18" t="str">
        <f>IFERROR(VLOOKUP($B928,Invoices!$AD$2:$AE$412,2,FALSE),"")</f>
        <v/>
      </c>
      <c r="P928" s="18" t="str">
        <f>IFERROR(VLOOKUP($B928,Invoices!$AF$2:$AG$412,2,FALSE),"")</f>
        <v/>
      </c>
      <c r="Q928" s="18" t="str">
        <f>IFERROR(VLOOKUP($B928,Invoices!$AH$2:$AI$412,2,FALSE),"")</f>
        <v/>
      </c>
      <c r="R928" s="18" t="str">
        <f>IFERROR(VLOOKUP($B928,Invoices!$AJ$2:$AK$412,2,FALSE),"")</f>
        <v/>
      </c>
      <c r="S928" s="18" t="str">
        <f>IFERROR(VLOOKUP($B928,Invoices!$AL$2:$AM$412,2,FALSE),"")</f>
        <v/>
      </c>
      <c r="T928" s="18" t="str">
        <f>IFERROR(VLOOKUP($B928,Invoices!$AN$2:$AO$412,2,FALSE),"")</f>
        <v/>
      </c>
      <c r="U928" s="18" t="str" cm="1">
        <f t="array" ref="U928">IFERROR(INDEX(F928:T928, 1, MATCH(TRUE, ISNUMBER(F928:T928), 0)), "0.0")</f>
        <v>0.0</v>
      </c>
    </row>
    <row r="929" spans="1:21" ht="13" x14ac:dyDescent="0.15">
      <c r="A929" s="14" t="s">
        <v>6961</v>
      </c>
      <c r="B929" s="6" t="s">
        <v>2109</v>
      </c>
      <c r="C929" s="6" t="s">
        <v>1425</v>
      </c>
      <c r="D929" s="6" t="s">
        <v>599</v>
      </c>
      <c r="E929" s="6" t="s">
        <v>600</v>
      </c>
      <c r="F929" s="18" t="str">
        <f>IFERROR(VLOOKUP(B929,Invoices!$L$2:$M$413,2,FALSE),"")</f>
        <v/>
      </c>
      <c r="G929" s="18" t="str">
        <f>IFERROR(VLOOKUP(B929,Invoices!$N$2:$O$412,2,FALSE),"")</f>
        <v/>
      </c>
      <c r="H929" s="18">
        <f>IFERROR(VLOOKUP($B929,Invoices!$P$2:$Q$412,2,FALSE),"")</f>
        <v>0.99</v>
      </c>
      <c r="I929" s="18" t="str">
        <f>IFERROR(VLOOKUP($B929,Invoices!$R$2:$S$412,2,FALSE),"")</f>
        <v/>
      </c>
      <c r="J929" s="18" t="str">
        <f>IFERROR(VLOOKUP($B929,Invoices!$T$2:$U$412,2,FALSE),"")</f>
        <v/>
      </c>
      <c r="K929" s="18" t="str">
        <f>IFERROR(VLOOKUP($B929,Invoices!$V$2:$W$412,2,FALSE),"")</f>
        <v/>
      </c>
      <c r="L929" s="18" t="str">
        <f>IFERROR(VLOOKUP($B929,Invoices!$X$2:$Y$412,2,FALSE),"")</f>
        <v/>
      </c>
      <c r="M929" s="18" t="str">
        <f>IFERROR(VLOOKUP($B929,Invoices!$Z$2:$AA$412,2,FALSE),"")</f>
        <v/>
      </c>
      <c r="N929" s="18" t="str">
        <f>IFERROR(VLOOKUP($B929,Invoices!$AB$2:$AC$412,2,FALSE),"")</f>
        <v/>
      </c>
      <c r="O929" s="18" t="str">
        <f>IFERROR(VLOOKUP($B929,Invoices!$AD$2:$AE$412,2,FALSE),"")</f>
        <v/>
      </c>
      <c r="P929" s="18" t="str">
        <f>IFERROR(VLOOKUP($B929,Invoices!$AF$2:$AG$412,2,FALSE),"")</f>
        <v/>
      </c>
      <c r="Q929" s="18" t="str">
        <f>IFERROR(VLOOKUP($B929,Invoices!$AH$2:$AI$412,2,FALSE),"")</f>
        <v/>
      </c>
      <c r="R929" s="18" t="str">
        <f>IFERROR(VLOOKUP($B929,Invoices!$AJ$2:$AK$412,2,FALSE),"")</f>
        <v/>
      </c>
      <c r="S929" s="18" t="str">
        <f>IFERROR(VLOOKUP($B929,Invoices!$AL$2:$AM$412,2,FALSE),"")</f>
        <v/>
      </c>
      <c r="T929" s="18" t="str">
        <f>IFERROR(VLOOKUP($B929,Invoices!$AN$2:$AO$412,2,FALSE),"")</f>
        <v/>
      </c>
      <c r="U929" s="18" cm="1">
        <f t="array" ref="U929">IFERROR(INDEX(F929:T929, 1, MATCH(TRUE, ISNUMBER(F929:T929), 0)), "0.0")</f>
        <v>0.99</v>
      </c>
    </row>
    <row r="930" spans="1:21" ht="13" x14ac:dyDescent="0.15">
      <c r="A930" s="14" t="s">
        <v>6962</v>
      </c>
      <c r="B930" s="6" t="s">
        <v>2110</v>
      </c>
      <c r="D930" s="6" t="s">
        <v>746</v>
      </c>
      <c r="E930" s="6" t="s">
        <v>742</v>
      </c>
      <c r="F930" s="18" t="str">
        <f>IFERROR(VLOOKUP(B930,Invoices!$L$2:$M$413,2,FALSE),"")</f>
        <v/>
      </c>
      <c r="G930" s="18" t="str">
        <f>IFERROR(VLOOKUP(B930,Invoices!$N$2:$O$412,2,FALSE),"")</f>
        <v/>
      </c>
      <c r="H930" s="18" t="str">
        <f>IFERROR(VLOOKUP($B930,Invoices!$P$2:$Q$412,2,FALSE),"")</f>
        <v/>
      </c>
      <c r="I930" s="18" t="str">
        <f>IFERROR(VLOOKUP($B930,Invoices!$R$2:$S$412,2,FALSE),"")</f>
        <v/>
      </c>
      <c r="J930" s="18" t="str">
        <f>IFERROR(VLOOKUP($B930,Invoices!$T$2:$U$412,2,FALSE),"")</f>
        <v/>
      </c>
      <c r="K930" s="18" t="str">
        <f>IFERROR(VLOOKUP($B930,Invoices!$V$2:$W$412,2,FALSE),"")</f>
        <v/>
      </c>
      <c r="L930" s="18" t="str">
        <f>IFERROR(VLOOKUP($B930,Invoices!$X$2:$Y$412,2,FALSE),"")</f>
        <v/>
      </c>
      <c r="M930" s="18" t="str">
        <f>IFERROR(VLOOKUP($B930,Invoices!$Z$2:$AA$412,2,FALSE),"")</f>
        <v/>
      </c>
      <c r="N930" s="18" t="str">
        <f>IFERROR(VLOOKUP($B930,Invoices!$AB$2:$AC$412,2,FALSE),"")</f>
        <v/>
      </c>
      <c r="O930" s="18" t="str">
        <f>IFERROR(VLOOKUP($B930,Invoices!$AD$2:$AE$412,2,FALSE),"")</f>
        <v/>
      </c>
      <c r="P930" s="18">
        <f>IFERROR(VLOOKUP($B930,Invoices!$AF$2:$AG$412,2,FALSE),"")</f>
        <v>0.99</v>
      </c>
      <c r="Q930" s="18" t="str">
        <f>IFERROR(VLOOKUP($B930,Invoices!$AH$2:$AI$412,2,FALSE),"")</f>
        <v/>
      </c>
      <c r="R930" s="18" t="str">
        <f>IFERROR(VLOOKUP($B930,Invoices!$AJ$2:$AK$412,2,FALSE),"")</f>
        <v/>
      </c>
      <c r="S930" s="18" t="str">
        <f>IFERROR(VLOOKUP($B930,Invoices!$AL$2:$AM$412,2,FALSE),"")</f>
        <v/>
      </c>
      <c r="T930" s="18" t="str">
        <f>IFERROR(VLOOKUP($B930,Invoices!$AN$2:$AO$412,2,FALSE),"")</f>
        <v/>
      </c>
      <c r="U930" s="18" cm="1">
        <f t="array" ref="U930">IFERROR(INDEX(F930:T930, 1, MATCH(TRUE, ISNUMBER(F930:T930), 0)), "0.0")</f>
        <v>0.99</v>
      </c>
    </row>
    <row r="931" spans="1:21" ht="13" x14ac:dyDescent="0.15">
      <c r="A931" s="14" t="s">
        <v>6963</v>
      </c>
      <c r="B931" s="6" t="s">
        <v>2111</v>
      </c>
      <c r="C931" s="6" t="s">
        <v>966</v>
      </c>
      <c r="D931" s="6" t="s">
        <v>967</v>
      </c>
      <c r="E931" s="6" t="s">
        <v>968</v>
      </c>
      <c r="F931" s="18">
        <f>IFERROR(VLOOKUP(B931,Invoices!$L$2:$M$413,2,FALSE),"")</f>
        <v>0.99</v>
      </c>
      <c r="G931" s="18" t="str">
        <f>IFERROR(VLOOKUP(B931,Invoices!$N$2:$O$412,2,FALSE),"")</f>
        <v/>
      </c>
      <c r="H931" s="18" t="str">
        <f>IFERROR(VLOOKUP($B931,Invoices!$P$2:$Q$412,2,FALSE),"")</f>
        <v/>
      </c>
      <c r="I931" s="18" t="str">
        <f>IFERROR(VLOOKUP($B931,Invoices!$R$2:$S$412,2,FALSE),"")</f>
        <v/>
      </c>
      <c r="J931" s="18" t="str">
        <f>IFERROR(VLOOKUP($B931,Invoices!$T$2:$U$412,2,FALSE),"")</f>
        <v/>
      </c>
      <c r="K931" s="18" t="str">
        <f>IFERROR(VLOOKUP($B931,Invoices!$V$2:$W$412,2,FALSE),"")</f>
        <v/>
      </c>
      <c r="L931" s="18" t="str">
        <f>IFERROR(VLOOKUP($B931,Invoices!$X$2:$Y$412,2,FALSE),"")</f>
        <v/>
      </c>
      <c r="M931" s="18" t="str">
        <f>IFERROR(VLOOKUP($B931,Invoices!$Z$2:$AA$412,2,FALSE),"")</f>
        <v/>
      </c>
      <c r="N931" s="18" t="str">
        <f>IFERROR(VLOOKUP($B931,Invoices!$AB$2:$AC$412,2,FALSE),"")</f>
        <v/>
      </c>
      <c r="O931" s="18" t="str">
        <f>IFERROR(VLOOKUP($B931,Invoices!$AD$2:$AE$412,2,FALSE),"")</f>
        <v/>
      </c>
      <c r="P931" s="18" t="str">
        <f>IFERROR(VLOOKUP($B931,Invoices!$AF$2:$AG$412,2,FALSE),"")</f>
        <v/>
      </c>
      <c r="Q931" s="18" t="str">
        <f>IFERROR(VLOOKUP($B931,Invoices!$AH$2:$AI$412,2,FALSE),"")</f>
        <v/>
      </c>
      <c r="R931" s="18" t="str">
        <f>IFERROR(VLOOKUP($B931,Invoices!$AJ$2:$AK$412,2,FALSE),"")</f>
        <v/>
      </c>
      <c r="S931" s="18" t="str">
        <f>IFERROR(VLOOKUP($B931,Invoices!$AL$2:$AM$412,2,FALSE),"")</f>
        <v/>
      </c>
      <c r="T931" s="18" t="str">
        <f>IFERROR(VLOOKUP($B931,Invoices!$AN$2:$AO$412,2,FALSE),"")</f>
        <v/>
      </c>
      <c r="U931" s="18" cm="1">
        <f t="array" ref="U931">IFERROR(INDEX(F931:T931, 1, MATCH(TRUE, ISNUMBER(F931:T931), 0)), "0.0")</f>
        <v>0.99</v>
      </c>
    </row>
    <row r="932" spans="1:21" ht="13" x14ac:dyDescent="0.15">
      <c r="A932" s="14" t="s">
        <v>6964</v>
      </c>
      <c r="B932" s="6" t="s">
        <v>2112</v>
      </c>
      <c r="D932" s="6" t="s">
        <v>2113</v>
      </c>
      <c r="E932" s="6" t="s">
        <v>2114</v>
      </c>
      <c r="F932" s="18">
        <f>IFERROR(VLOOKUP(B932,Invoices!$L$2:$M$413,2,FALSE),"")</f>
        <v>0.99</v>
      </c>
      <c r="G932" s="18" t="str">
        <f>IFERROR(VLOOKUP(B932,Invoices!$N$2:$O$412,2,FALSE),"")</f>
        <v/>
      </c>
      <c r="H932" s="18" t="str">
        <f>IFERROR(VLOOKUP($B932,Invoices!$P$2:$Q$412,2,FALSE),"")</f>
        <v/>
      </c>
      <c r="I932" s="18" t="str">
        <f>IFERROR(VLOOKUP($B932,Invoices!$R$2:$S$412,2,FALSE),"")</f>
        <v/>
      </c>
      <c r="J932" s="18" t="str">
        <f>IFERROR(VLOOKUP($B932,Invoices!$T$2:$U$412,2,FALSE),"")</f>
        <v/>
      </c>
      <c r="K932" s="18" t="str">
        <f>IFERROR(VLOOKUP($B932,Invoices!$V$2:$W$412,2,FALSE),"")</f>
        <v/>
      </c>
      <c r="L932" s="18" t="str">
        <f>IFERROR(VLOOKUP($B932,Invoices!$X$2:$Y$412,2,FALSE),"")</f>
        <v/>
      </c>
      <c r="M932" s="18" t="str">
        <f>IFERROR(VLOOKUP($B932,Invoices!$Z$2:$AA$412,2,FALSE),"")</f>
        <v/>
      </c>
      <c r="N932" s="18" t="str">
        <f>IFERROR(VLOOKUP($B932,Invoices!$AB$2:$AC$412,2,FALSE),"")</f>
        <v/>
      </c>
      <c r="O932" s="18" t="str">
        <f>IFERROR(VLOOKUP($B932,Invoices!$AD$2:$AE$412,2,FALSE),"")</f>
        <v/>
      </c>
      <c r="P932" s="18" t="str">
        <f>IFERROR(VLOOKUP($B932,Invoices!$AF$2:$AG$412,2,FALSE),"")</f>
        <v/>
      </c>
      <c r="Q932" s="18" t="str">
        <f>IFERROR(VLOOKUP($B932,Invoices!$AH$2:$AI$412,2,FALSE),"")</f>
        <v/>
      </c>
      <c r="R932" s="18" t="str">
        <f>IFERROR(VLOOKUP($B932,Invoices!$AJ$2:$AK$412,2,FALSE),"")</f>
        <v/>
      </c>
      <c r="S932" s="18" t="str">
        <f>IFERROR(VLOOKUP($B932,Invoices!$AL$2:$AM$412,2,FALSE),"")</f>
        <v/>
      </c>
      <c r="T932" s="18" t="str">
        <f>IFERROR(VLOOKUP($B932,Invoices!$AN$2:$AO$412,2,FALSE),"")</f>
        <v/>
      </c>
      <c r="U932" s="18" cm="1">
        <f t="array" ref="U932">IFERROR(INDEX(F932:T932, 1, MATCH(TRUE, ISNUMBER(F932:T932), 0)), "0.0")</f>
        <v>0.99</v>
      </c>
    </row>
    <row r="933" spans="1:21" ht="13" x14ac:dyDescent="0.15">
      <c r="A933" s="14" t="s">
        <v>6965</v>
      </c>
      <c r="B933" s="6" t="s">
        <v>2115</v>
      </c>
      <c r="D933" s="6" t="s">
        <v>706</v>
      </c>
      <c r="E933" s="6" t="s">
        <v>707</v>
      </c>
      <c r="F933" s="18" t="str">
        <f>IFERROR(VLOOKUP(B933,Invoices!$L$2:$M$413,2,FALSE),"")</f>
        <v/>
      </c>
      <c r="G933" s="18" t="str">
        <f>IFERROR(VLOOKUP(B933,Invoices!$N$2:$O$412,2,FALSE),"")</f>
        <v/>
      </c>
      <c r="H933" s="18" t="str">
        <f>IFERROR(VLOOKUP($B933,Invoices!$P$2:$Q$412,2,FALSE),"")</f>
        <v/>
      </c>
      <c r="I933" s="18" t="str">
        <f>IFERROR(VLOOKUP($B933,Invoices!$R$2:$S$412,2,FALSE),"")</f>
        <v/>
      </c>
      <c r="J933" s="18">
        <f>IFERROR(VLOOKUP($B933,Invoices!$T$2:$U$412,2,FALSE),"")</f>
        <v>0.99</v>
      </c>
      <c r="K933" s="18" t="str">
        <f>IFERROR(VLOOKUP($B933,Invoices!$V$2:$W$412,2,FALSE),"")</f>
        <v/>
      </c>
      <c r="L933" s="18" t="str">
        <f>IFERROR(VLOOKUP($B933,Invoices!$X$2:$Y$412,2,FALSE),"")</f>
        <v/>
      </c>
      <c r="M933" s="18" t="str">
        <f>IFERROR(VLOOKUP($B933,Invoices!$Z$2:$AA$412,2,FALSE),"")</f>
        <v/>
      </c>
      <c r="N933" s="18" t="str">
        <f>IFERROR(VLOOKUP($B933,Invoices!$AB$2:$AC$412,2,FALSE),"")</f>
        <v/>
      </c>
      <c r="O933" s="18" t="str">
        <f>IFERROR(VLOOKUP($B933,Invoices!$AD$2:$AE$412,2,FALSE),"")</f>
        <v/>
      </c>
      <c r="P933" s="18" t="str">
        <f>IFERROR(VLOOKUP($B933,Invoices!$AF$2:$AG$412,2,FALSE),"")</f>
        <v/>
      </c>
      <c r="Q933" s="18" t="str">
        <f>IFERROR(VLOOKUP($B933,Invoices!$AH$2:$AI$412,2,FALSE),"")</f>
        <v/>
      </c>
      <c r="R933" s="18" t="str">
        <f>IFERROR(VLOOKUP($B933,Invoices!$AJ$2:$AK$412,2,FALSE),"")</f>
        <v/>
      </c>
      <c r="S933" s="18" t="str">
        <f>IFERROR(VLOOKUP($B933,Invoices!$AL$2:$AM$412,2,FALSE),"")</f>
        <v/>
      </c>
      <c r="T933" s="18" t="str">
        <f>IFERROR(VLOOKUP($B933,Invoices!$AN$2:$AO$412,2,FALSE),"")</f>
        <v/>
      </c>
      <c r="U933" s="18" cm="1">
        <f t="array" ref="U933">IFERROR(INDEX(F933:T933, 1, MATCH(TRUE, ISNUMBER(F933:T933), 0)), "0.0")</f>
        <v>0.99</v>
      </c>
    </row>
    <row r="934" spans="1:21" ht="13" x14ac:dyDescent="0.15">
      <c r="A934" s="14" t="s">
        <v>6966</v>
      </c>
      <c r="B934" s="6" t="s">
        <v>2116</v>
      </c>
      <c r="D934" s="6" t="s">
        <v>1640</v>
      </c>
      <c r="E934" s="6" t="s">
        <v>1641</v>
      </c>
      <c r="F934" s="18" t="str">
        <f>IFERROR(VLOOKUP(B934,Invoices!$L$2:$M$413,2,FALSE),"")</f>
        <v/>
      </c>
      <c r="G934" s="18" t="str">
        <f>IFERROR(VLOOKUP(B934,Invoices!$N$2:$O$412,2,FALSE),"")</f>
        <v/>
      </c>
      <c r="H934" s="18" t="str">
        <f>IFERROR(VLOOKUP($B934,Invoices!$P$2:$Q$412,2,FALSE),"")</f>
        <v/>
      </c>
      <c r="I934" s="18" t="str">
        <f>IFERROR(VLOOKUP($B934,Invoices!$R$2:$S$412,2,FALSE),"")</f>
        <v/>
      </c>
      <c r="J934" s="18" t="str">
        <f>IFERROR(VLOOKUP($B934,Invoices!$T$2:$U$412,2,FALSE),"")</f>
        <v/>
      </c>
      <c r="K934" s="18" t="str">
        <f>IFERROR(VLOOKUP($B934,Invoices!$V$2:$W$412,2,FALSE),"")</f>
        <v/>
      </c>
      <c r="L934" s="18" t="str">
        <f>IFERROR(VLOOKUP($B934,Invoices!$X$2:$Y$412,2,FALSE),"")</f>
        <v/>
      </c>
      <c r="M934" s="18" t="str">
        <f>IFERROR(VLOOKUP($B934,Invoices!$Z$2:$AA$412,2,FALSE),"")</f>
        <v/>
      </c>
      <c r="N934" s="18">
        <f>IFERROR(VLOOKUP($B934,Invoices!$AB$2:$AC$412,2,FALSE),"")</f>
        <v>0.99</v>
      </c>
      <c r="O934" s="18" t="str">
        <f>IFERROR(VLOOKUP($B934,Invoices!$AD$2:$AE$412,2,FALSE),"")</f>
        <v/>
      </c>
      <c r="P934" s="18" t="str">
        <f>IFERROR(VLOOKUP($B934,Invoices!$AF$2:$AG$412,2,FALSE),"")</f>
        <v/>
      </c>
      <c r="Q934" s="18" t="str">
        <f>IFERROR(VLOOKUP($B934,Invoices!$AH$2:$AI$412,2,FALSE),"")</f>
        <v/>
      </c>
      <c r="R934" s="18" t="str">
        <f>IFERROR(VLOOKUP($B934,Invoices!$AJ$2:$AK$412,2,FALSE),"")</f>
        <v/>
      </c>
      <c r="S934" s="18" t="str">
        <f>IFERROR(VLOOKUP($B934,Invoices!$AL$2:$AM$412,2,FALSE),"")</f>
        <v/>
      </c>
      <c r="T934" s="18" t="str">
        <f>IFERROR(VLOOKUP($B934,Invoices!$AN$2:$AO$412,2,FALSE),"")</f>
        <v/>
      </c>
      <c r="U934" s="18" cm="1">
        <f t="array" ref="U934">IFERROR(INDEX(F934:T934, 1, MATCH(TRUE, ISNUMBER(F934:T934), 0)), "0.0")</f>
        <v>0.99</v>
      </c>
    </row>
    <row r="935" spans="1:21" ht="13" x14ac:dyDescent="0.15">
      <c r="A935" s="14" t="s">
        <v>6967</v>
      </c>
      <c r="B935" s="6" t="s">
        <v>2117</v>
      </c>
      <c r="C935" s="6" t="s">
        <v>2023</v>
      </c>
      <c r="D935" s="6" t="s">
        <v>2024</v>
      </c>
      <c r="E935" s="6" t="s">
        <v>779</v>
      </c>
      <c r="F935" s="18" t="str">
        <f>IFERROR(VLOOKUP(B935,Invoices!$L$2:$M$413,2,FALSE),"")</f>
        <v/>
      </c>
      <c r="G935" s="18" t="str">
        <f>IFERROR(VLOOKUP(B935,Invoices!$N$2:$O$412,2,FALSE),"")</f>
        <v/>
      </c>
      <c r="H935" s="18" t="str">
        <f>IFERROR(VLOOKUP($B935,Invoices!$P$2:$Q$412,2,FALSE),"")</f>
        <v/>
      </c>
      <c r="I935" s="18" t="str">
        <f>IFERROR(VLOOKUP($B935,Invoices!$R$2:$S$412,2,FALSE),"")</f>
        <v/>
      </c>
      <c r="J935" s="18" t="str">
        <f>IFERROR(VLOOKUP($B935,Invoices!$T$2:$U$412,2,FALSE),"")</f>
        <v/>
      </c>
      <c r="K935" s="18" t="str">
        <f>IFERROR(VLOOKUP($B935,Invoices!$V$2:$W$412,2,FALSE),"")</f>
        <v/>
      </c>
      <c r="L935" s="18" t="str">
        <f>IFERROR(VLOOKUP($B935,Invoices!$X$2:$Y$412,2,FALSE),"")</f>
        <v/>
      </c>
      <c r="M935" s="18" t="str">
        <f>IFERROR(VLOOKUP($B935,Invoices!$Z$2:$AA$412,2,FALSE),"")</f>
        <v/>
      </c>
      <c r="N935" s="18" t="str">
        <f>IFERROR(VLOOKUP($B935,Invoices!$AB$2:$AC$412,2,FALSE),"")</f>
        <v/>
      </c>
      <c r="O935" s="18" t="str">
        <f>IFERROR(VLOOKUP($B935,Invoices!$AD$2:$AE$412,2,FALSE),"")</f>
        <v/>
      </c>
      <c r="P935" s="18" t="str">
        <f>IFERROR(VLOOKUP($B935,Invoices!$AF$2:$AG$412,2,FALSE),"")</f>
        <v/>
      </c>
      <c r="Q935" s="18" t="str">
        <f>IFERROR(VLOOKUP($B935,Invoices!$AH$2:$AI$412,2,FALSE),"")</f>
        <v/>
      </c>
      <c r="R935" s="18" t="str">
        <f>IFERROR(VLOOKUP($B935,Invoices!$AJ$2:$AK$412,2,FALSE),"")</f>
        <v/>
      </c>
      <c r="S935" s="18" t="str">
        <f>IFERROR(VLOOKUP($B935,Invoices!$AL$2:$AM$412,2,FALSE),"")</f>
        <v/>
      </c>
      <c r="T935" s="18" t="str">
        <f>IFERROR(VLOOKUP($B935,Invoices!$AN$2:$AO$412,2,FALSE),"")</f>
        <v/>
      </c>
      <c r="U935" s="18" t="str" cm="1">
        <f t="array" ref="U935">IFERROR(INDEX(F935:T935, 1, MATCH(TRUE, ISNUMBER(F935:T935), 0)), "0.0")</f>
        <v>0.0</v>
      </c>
    </row>
    <row r="936" spans="1:21" ht="13" x14ac:dyDescent="0.15">
      <c r="A936" s="14" t="s">
        <v>6968</v>
      </c>
      <c r="B936" s="6" t="s">
        <v>2118</v>
      </c>
      <c r="C936" s="6" t="s">
        <v>924</v>
      </c>
      <c r="D936" s="6" t="s">
        <v>950</v>
      </c>
      <c r="E936" s="6" t="s">
        <v>655</v>
      </c>
      <c r="F936" s="18" t="str">
        <f>IFERROR(VLOOKUP(B936,Invoices!$L$2:$M$413,2,FALSE),"")</f>
        <v/>
      </c>
      <c r="G936" s="18" t="str">
        <f>IFERROR(VLOOKUP(B936,Invoices!$N$2:$O$412,2,FALSE),"")</f>
        <v/>
      </c>
      <c r="H936" s="18">
        <f>IFERROR(VLOOKUP($B936,Invoices!$P$2:$Q$412,2,FALSE),"")</f>
        <v>0.99</v>
      </c>
      <c r="I936" s="18" t="str">
        <f>IFERROR(VLOOKUP($B936,Invoices!$R$2:$S$412,2,FALSE),"")</f>
        <v/>
      </c>
      <c r="J936" s="18" t="str">
        <f>IFERROR(VLOOKUP($B936,Invoices!$T$2:$U$412,2,FALSE),"")</f>
        <v/>
      </c>
      <c r="K936" s="18" t="str">
        <f>IFERROR(VLOOKUP($B936,Invoices!$V$2:$W$412,2,FALSE),"")</f>
        <v/>
      </c>
      <c r="L936" s="18" t="str">
        <f>IFERROR(VLOOKUP($B936,Invoices!$X$2:$Y$412,2,FALSE),"")</f>
        <v/>
      </c>
      <c r="M936" s="18" t="str">
        <f>IFERROR(VLOOKUP($B936,Invoices!$Z$2:$AA$412,2,FALSE),"")</f>
        <v/>
      </c>
      <c r="N936" s="18" t="str">
        <f>IFERROR(VLOOKUP($B936,Invoices!$AB$2:$AC$412,2,FALSE),"")</f>
        <v/>
      </c>
      <c r="O936" s="18" t="str">
        <f>IFERROR(VLOOKUP($B936,Invoices!$AD$2:$AE$412,2,FALSE),"")</f>
        <v/>
      </c>
      <c r="P936" s="18" t="str">
        <f>IFERROR(VLOOKUP($B936,Invoices!$AF$2:$AG$412,2,FALSE),"")</f>
        <v/>
      </c>
      <c r="Q936" s="18" t="str">
        <f>IFERROR(VLOOKUP($B936,Invoices!$AH$2:$AI$412,2,FALSE),"")</f>
        <v/>
      </c>
      <c r="R936" s="18" t="str">
        <f>IFERROR(VLOOKUP($B936,Invoices!$AJ$2:$AK$412,2,FALSE),"")</f>
        <v/>
      </c>
      <c r="S936" s="18" t="str">
        <f>IFERROR(VLOOKUP($B936,Invoices!$AL$2:$AM$412,2,FALSE),"")</f>
        <v/>
      </c>
      <c r="T936" s="18" t="str">
        <f>IFERROR(VLOOKUP($B936,Invoices!$AN$2:$AO$412,2,FALSE),"")</f>
        <v/>
      </c>
      <c r="U936" s="18" cm="1">
        <f t="array" ref="U936">IFERROR(INDEX(F936:T936, 1, MATCH(TRUE, ISNUMBER(F936:T936), 0)), "0.0")</f>
        <v>0.99</v>
      </c>
    </row>
    <row r="937" spans="1:21" ht="13" x14ac:dyDescent="0.15">
      <c r="A937" s="14" t="s">
        <v>6969</v>
      </c>
      <c r="B937" s="6" t="s">
        <v>2119</v>
      </c>
      <c r="D937" s="6" t="s">
        <v>1042</v>
      </c>
      <c r="E937" s="6" t="s">
        <v>1043</v>
      </c>
      <c r="F937" s="18" t="str">
        <f>IFERROR(VLOOKUP(B937,Invoices!$L$2:$M$413,2,FALSE),"")</f>
        <v/>
      </c>
      <c r="G937" s="18" t="str">
        <f>IFERROR(VLOOKUP(B937,Invoices!$N$2:$O$412,2,FALSE),"")</f>
        <v/>
      </c>
      <c r="H937" s="18" t="str">
        <f>IFERROR(VLOOKUP($B937,Invoices!$P$2:$Q$412,2,FALSE),"")</f>
        <v/>
      </c>
      <c r="I937" s="18" t="str">
        <f>IFERROR(VLOOKUP($B937,Invoices!$R$2:$S$412,2,FALSE),"")</f>
        <v/>
      </c>
      <c r="J937" s="18" t="str">
        <f>IFERROR(VLOOKUP($B937,Invoices!$T$2:$U$412,2,FALSE),"")</f>
        <v/>
      </c>
      <c r="K937" s="18" t="str">
        <f>IFERROR(VLOOKUP($B937,Invoices!$V$2:$W$412,2,FALSE),"")</f>
        <v/>
      </c>
      <c r="L937" s="18" t="str">
        <f>IFERROR(VLOOKUP($B937,Invoices!$X$2:$Y$412,2,FALSE),"")</f>
        <v/>
      </c>
      <c r="M937" s="18" t="str">
        <f>IFERROR(VLOOKUP($B937,Invoices!$Z$2:$AA$412,2,FALSE),"")</f>
        <v/>
      </c>
      <c r="N937" s="18" t="str">
        <f>IFERROR(VLOOKUP($B937,Invoices!$AB$2:$AC$412,2,FALSE),"")</f>
        <v/>
      </c>
      <c r="O937" s="18" t="str">
        <f>IFERROR(VLOOKUP($B937,Invoices!$AD$2:$AE$412,2,FALSE),"")</f>
        <v/>
      </c>
      <c r="P937" s="18" t="str">
        <f>IFERROR(VLOOKUP($B937,Invoices!$AF$2:$AG$412,2,FALSE),"")</f>
        <v/>
      </c>
      <c r="Q937" s="18" t="str">
        <f>IFERROR(VLOOKUP($B937,Invoices!$AH$2:$AI$412,2,FALSE),"")</f>
        <v/>
      </c>
      <c r="R937" s="18" t="str">
        <f>IFERROR(VLOOKUP($B937,Invoices!$AJ$2:$AK$412,2,FALSE),"")</f>
        <v/>
      </c>
      <c r="S937" s="18" t="str">
        <f>IFERROR(VLOOKUP($B937,Invoices!$AL$2:$AM$412,2,FALSE),"")</f>
        <v/>
      </c>
      <c r="T937" s="18" t="str">
        <f>IFERROR(VLOOKUP($B937,Invoices!$AN$2:$AO$412,2,FALSE),"")</f>
        <v/>
      </c>
      <c r="U937" s="18" t="str" cm="1">
        <f t="array" ref="U937">IFERROR(INDEX(F937:T937, 1, MATCH(TRUE, ISNUMBER(F937:T937), 0)), "0.0")</f>
        <v>0.0</v>
      </c>
    </row>
    <row r="938" spans="1:21" ht="13" x14ac:dyDescent="0.15">
      <c r="A938" s="14" t="s">
        <v>6970</v>
      </c>
      <c r="B938" s="6" t="s">
        <v>2120</v>
      </c>
      <c r="D938" s="6" t="s">
        <v>589</v>
      </c>
      <c r="E938" s="6" t="s">
        <v>590</v>
      </c>
      <c r="F938" s="18" t="str">
        <f>IFERROR(VLOOKUP(B938,Invoices!$L$2:$M$413,2,FALSE),"")</f>
        <v/>
      </c>
      <c r="G938" s="18" t="str">
        <f>IFERROR(VLOOKUP(B938,Invoices!$N$2:$O$412,2,FALSE),"")</f>
        <v/>
      </c>
      <c r="H938" s="18" t="str">
        <f>IFERROR(VLOOKUP($B938,Invoices!$P$2:$Q$412,2,FALSE),"")</f>
        <v/>
      </c>
      <c r="I938" s="18" t="str">
        <f>IFERROR(VLOOKUP($B938,Invoices!$R$2:$S$412,2,FALSE),"")</f>
        <v/>
      </c>
      <c r="J938" s="18" t="str">
        <f>IFERROR(VLOOKUP($B938,Invoices!$T$2:$U$412,2,FALSE),"")</f>
        <v/>
      </c>
      <c r="K938" s="18" t="str">
        <f>IFERROR(VLOOKUP($B938,Invoices!$V$2:$W$412,2,FALSE),"")</f>
        <v/>
      </c>
      <c r="L938" s="18" t="str">
        <f>IFERROR(VLOOKUP($B938,Invoices!$X$2:$Y$412,2,FALSE),"")</f>
        <v/>
      </c>
      <c r="M938" s="18" t="str">
        <f>IFERROR(VLOOKUP($B938,Invoices!$Z$2:$AA$412,2,FALSE),"")</f>
        <v/>
      </c>
      <c r="N938" s="18">
        <f>IFERROR(VLOOKUP($B938,Invoices!$AB$2:$AC$412,2,FALSE),"")</f>
        <v>0.99</v>
      </c>
      <c r="O938" s="18" t="str">
        <f>IFERROR(VLOOKUP($B938,Invoices!$AD$2:$AE$412,2,FALSE),"")</f>
        <v/>
      </c>
      <c r="P938" s="18" t="str">
        <f>IFERROR(VLOOKUP($B938,Invoices!$AF$2:$AG$412,2,FALSE),"")</f>
        <v/>
      </c>
      <c r="Q938" s="18" t="str">
        <f>IFERROR(VLOOKUP($B938,Invoices!$AH$2:$AI$412,2,FALSE),"")</f>
        <v/>
      </c>
      <c r="R938" s="18" t="str">
        <f>IFERROR(VLOOKUP($B938,Invoices!$AJ$2:$AK$412,2,FALSE),"")</f>
        <v/>
      </c>
      <c r="S938" s="18" t="str">
        <f>IFERROR(VLOOKUP($B938,Invoices!$AL$2:$AM$412,2,FALSE),"")</f>
        <v/>
      </c>
      <c r="T938" s="18" t="str">
        <f>IFERROR(VLOOKUP($B938,Invoices!$AN$2:$AO$412,2,FALSE),"")</f>
        <v/>
      </c>
      <c r="U938" s="18" cm="1">
        <f t="array" ref="U938">IFERROR(INDEX(F938:T938, 1, MATCH(TRUE, ISNUMBER(F938:T938), 0)), "0.0")</f>
        <v>0.99</v>
      </c>
    </row>
    <row r="939" spans="1:21" ht="13" x14ac:dyDescent="0.15">
      <c r="A939" s="14" t="s">
        <v>6971</v>
      </c>
      <c r="B939" s="6" t="s">
        <v>2121</v>
      </c>
      <c r="C939" s="6" t="s">
        <v>2122</v>
      </c>
      <c r="D939" s="6" t="s">
        <v>687</v>
      </c>
      <c r="E939" s="6" t="s">
        <v>685</v>
      </c>
      <c r="F939" s="18" t="str">
        <f>IFERROR(VLOOKUP(B939,Invoices!$L$2:$M$413,2,FALSE),"")</f>
        <v/>
      </c>
      <c r="G939" s="18" t="str">
        <f>IFERROR(VLOOKUP(B939,Invoices!$N$2:$O$412,2,FALSE),"")</f>
        <v/>
      </c>
      <c r="H939" s="18" t="str">
        <f>IFERROR(VLOOKUP($B939,Invoices!$P$2:$Q$412,2,FALSE),"")</f>
        <v/>
      </c>
      <c r="I939" s="18">
        <f>IFERROR(VLOOKUP($B939,Invoices!$R$2:$S$412,2,FALSE),"")</f>
        <v>0.99</v>
      </c>
      <c r="J939" s="18" t="str">
        <f>IFERROR(VLOOKUP($B939,Invoices!$T$2:$U$412,2,FALSE),"")</f>
        <v/>
      </c>
      <c r="K939" s="18" t="str">
        <f>IFERROR(VLOOKUP($B939,Invoices!$V$2:$W$412,2,FALSE),"")</f>
        <v/>
      </c>
      <c r="L939" s="18" t="str">
        <f>IFERROR(VLOOKUP($B939,Invoices!$X$2:$Y$412,2,FALSE),"")</f>
        <v/>
      </c>
      <c r="M939" s="18" t="str">
        <f>IFERROR(VLOOKUP($B939,Invoices!$Z$2:$AA$412,2,FALSE),"")</f>
        <v/>
      </c>
      <c r="N939" s="18" t="str">
        <f>IFERROR(VLOOKUP($B939,Invoices!$AB$2:$AC$412,2,FALSE),"")</f>
        <v/>
      </c>
      <c r="O939" s="18" t="str">
        <f>IFERROR(VLOOKUP($B939,Invoices!$AD$2:$AE$412,2,FALSE),"")</f>
        <v/>
      </c>
      <c r="P939" s="18" t="str">
        <f>IFERROR(VLOOKUP($B939,Invoices!$AF$2:$AG$412,2,FALSE),"")</f>
        <v/>
      </c>
      <c r="Q939" s="18" t="str">
        <f>IFERROR(VLOOKUP($B939,Invoices!$AH$2:$AI$412,2,FALSE),"")</f>
        <v/>
      </c>
      <c r="R939" s="18" t="str">
        <f>IFERROR(VLOOKUP($B939,Invoices!$AJ$2:$AK$412,2,FALSE),"")</f>
        <v/>
      </c>
      <c r="S939" s="18" t="str">
        <f>IFERROR(VLOOKUP($B939,Invoices!$AL$2:$AM$412,2,FALSE),"")</f>
        <v/>
      </c>
      <c r="T939" s="18" t="str">
        <f>IFERROR(VLOOKUP($B939,Invoices!$AN$2:$AO$412,2,FALSE),"")</f>
        <v/>
      </c>
      <c r="U939" s="18" cm="1">
        <f t="array" ref="U939">IFERROR(INDEX(F939:T939, 1, MATCH(TRUE, ISNUMBER(F939:T939), 0)), "0.0")</f>
        <v>0.99</v>
      </c>
    </row>
    <row r="940" spans="1:21" ht="13" x14ac:dyDescent="0.15">
      <c r="A940" s="14" t="s">
        <v>6972</v>
      </c>
      <c r="B940" s="6" t="s">
        <v>2123</v>
      </c>
      <c r="D940" s="6" t="s">
        <v>804</v>
      </c>
      <c r="E940" s="6" t="s">
        <v>677</v>
      </c>
      <c r="F940" s="18" t="str">
        <f>IFERROR(VLOOKUP(B940,Invoices!$L$2:$M$413,2,FALSE),"")</f>
        <v/>
      </c>
      <c r="G940" s="18" t="str">
        <f>IFERROR(VLOOKUP(B940,Invoices!$N$2:$O$412,2,FALSE),"")</f>
        <v/>
      </c>
      <c r="H940" s="18" t="str">
        <f>IFERROR(VLOOKUP($B940,Invoices!$P$2:$Q$412,2,FALSE),"")</f>
        <v/>
      </c>
      <c r="I940" s="18" t="str">
        <f>IFERROR(VLOOKUP($B940,Invoices!$R$2:$S$412,2,FALSE),"")</f>
        <v/>
      </c>
      <c r="J940" s="18" t="str">
        <f>IFERROR(VLOOKUP($B940,Invoices!$T$2:$U$412,2,FALSE),"")</f>
        <v/>
      </c>
      <c r="K940" s="18" t="str">
        <f>IFERROR(VLOOKUP($B940,Invoices!$V$2:$W$412,2,FALSE),"")</f>
        <v/>
      </c>
      <c r="L940" s="18" t="str">
        <f>IFERROR(VLOOKUP($B940,Invoices!$X$2:$Y$412,2,FALSE),"")</f>
        <v/>
      </c>
      <c r="M940" s="18" t="str">
        <f>IFERROR(VLOOKUP($B940,Invoices!$Z$2:$AA$412,2,FALSE),"")</f>
        <v/>
      </c>
      <c r="N940" s="18" t="str">
        <f>IFERROR(VLOOKUP($B940,Invoices!$AB$2:$AC$412,2,FALSE),"")</f>
        <v/>
      </c>
      <c r="O940" s="18" t="str">
        <f>IFERROR(VLOOKUP($B940,Invoices!$AD$2:$AE$412,2,FALSE),"")</f>
        <v/>
      </c>
      <c r="P940" s="18" t="str">
        <f>IFERROR(VLOOKUP($B940,Invoices!$AF$2:$AG$412,2,FALSE),"")</f>
        <v/>
      </c>
      <c r="Q940" s="18" t="str">
        <f>IFERROR(VLOOKUP($B940,Invoices!$AH$2:$AI$412,2,FALSE),"")</f>
        <v/>
      </c>
      <c r="R940" s="18" t="str">
        <f>IFERROR(VLOOKUP($B940,Invoices!$AJ$2:$AK$412,2,FALSE),"")</f>
        <v/>
      </c>
      <c r="S940" s="18" t="str">
        <f>IFERROR(VLOOKUP($B940,Invoices!$AL$2:$AM$412,2,FALSE),"")</f>
        <v/>
      </c>
      <c r="T940" s="18" t="str">
        <f>IFERROR(VLOOKUP($B940,Invoices!$AN$2:$AO$412,2,FALSE),"")</f>
        <v/>
      </c>
      <c r="U940" s="18" t="str" cm="1">
        <f t="array" ref="U940">IFERROR(INDEX(F940:T940, 1, MATCH(TRUE, ISNUMBER(F940:T940), 0)), "0.0")</f>
        <v>0.0</v>
      </c>
    </row>
    <row r="941" spans="1:21" ht="13" x14ac:dyDescent="0.15">
      <c r="A941" s="14" t="s">
        <v>6973</v>
      </c>
      <c r="B941" s="6" t="s">
        <v>2124</v>
      </c>
      <c r="C941" s="6" t="s">
        <v>795</v>
      </c>
      <c r="D941" s="6" t="s">
        <v>796</v>
      </c>
      <c r="E941" s="6" t="s">
        <v>797</v>
      </c>
      <c r="F941" s="18" t="str">
        <f>IFERROR(VLOOKUP(B941,Invoices!$L$2:$M$413,2,FALSE),"")</f>
        <v/>
      </c>
      <c r="G941" s="18">
        <f>IFERROR(VLOOKUP(B941,Invoices!$N$2:$O$412,2,FALSE),"")</f>
        <v>0.99</v>
      </c>
      <c r="H941" s="18" t="str">
        <f>IFERROR(VLOOKUP($B941,Invoices!$P$2:$Q$412,2,FALSE),"")</f>
        <v/>
      </c>
      <c r="I941" s="18" t="str">
        <f>IFERROR(VLOOKUP($B941,Invoices!$R$2:$S$412,2,FALSE),"")</f>
        <v/>
      </c>
      <c r="J941" s="18" t="str">
        <f>IFERROR(VLOOKUP($B941,Invoices!$T$2:$U$412,2,FALSE),"")</f>
        <v/>
      </c>
      <c r="K941" s="18" t="str">
        <f>IFERROR(VLOOKUP($B941,Invoices!$V$2:$W$412,2,FALSE),"")</f>
        <v/>
      </c>
      <c r="L941" s="18" t="str">
        <f>IFERROR(VLOOKUP($B941,Invoices!$X$2:$Y$412,2,FALSE),"")</f>
        <v/>
      </c>
      <c r="M941" s="18" t="str">
        <f>IFERROR(VLOOKUP($B941,Invoices!$Z$2:$AA$412,2,FALSE),"")</f>
        <v/>
      </c>
      <c r="N941" s="18" t="str">
        <f>IFERROR(VLOOKUP($B941,Invoices!$AB$2:$AC$412,2,FALSE),"")</f>
        <v/>
      </c>
      <c r="O941" s="18" t="str">
        <f>IFERROR(VLOOKUP($B941,Invoices!$AD$2:$AE$412,2,FALSE),"")</f>
        <v/>
      </c>
      <c r="P941" s="18" t="str">
        <f>IFERROR(VLOOKUP($B941,Invoices!$AF$2:$AG$412,2,FALSE),"")</f>
        <v/>
      </c>
      <c r="Q941" s="18" t="str">
        <f>IFERROR(VLOOKUP($B941,Invoices!$AH$2:$AI$412,2,FALSE),"")</f>
        <v/>
      </c>
      <c r="R941" s="18" t="str">
        <f>IFERROR(VLOOKUP($B941,Invoices!$AJ$2:$AK$412,2,FALSE),"")</f>
        <v/>
      </c>
      <c r="S941" s="18" t="str">
        <f>IFERROR(VLOOKUP($B941,Invoices!$AL$2:$AM$412,2,FALSE),"")</f>
        <v/>
      </c>
      <c r="T941" s="18" t="str">
        <f>IFERROR(VLOOKUP($B941,Invoices!$AN$2:$AO$412,2,FALSE),"")</f>
        <v/>
      </c>
      <c r="U941" s="18" cm="1">
        <f t="array" ref="U941">IFERROR(INDEX(F941:T941, 1, MATCH(TRUE, ISNUMBER(F941:T941), 0)), "0.0")</f>
        <v>0.99</v>
      </c>
    </row>
    <row r="942" spans="1:21" ht="13" x14ac:dyDescent="0.15">
      <c r="A942" s="14" t="s">
        <v>6974</v>
      </c>
      <c r="B942" s="6" t="s">
        <v>2125</v>
      </c>
      <c r="C942" s="6" t="s">
        <v>562</v>
      </c>
      <c r="D942" s="6" t="s">
        <v>812</v>
      </c>
      <c r="E942" s="6" t="s">
        <v>562</v>
      </c>
      <c r="F942" s="18" t="str">
        <f>IFERROR(VLOOKUP(B942,Invoices!$L$2:$M$413,2,FALSE),"")</f>
        <v/>
      </c>
      <c r="G942" s="18" t="str">
        <f>IFERROR(VLOOKUP(B942,Invoices!$N$2:$O$412,2,FALSE),"")</f>
        <v/>
      </c>
      <c r="H942" s="18" t="str">
        <f>IFERROR(VLOOKUP($B942,Invoices!$P$2:$Q$412,2,FALSE),"")</f>
        <v/>
      </c>
      <c r="I942" s="18" t="str">
        <f>IFERROR(VLOOKUP($B942,Invoices!$R$2:$S$412,2,FALSE),"")</f>
        <v/>
      </c>
      <c r="J942" s="18" t="str">
        <f>IFERROR(VLOOKUP($B942,Invoices!$T$2:$U$412,2,FALSE),"")</f>
        <v/>
      </c>
      <c r="K942" s="18" t="str">
        <f>IFERROR(VLOOKUP($B942,Invoices!$V$2:$W$412,2,FALSE),"")</f>
        <v/>
      </c>
      <c r="L942" s="18" t="str">
        <f>IFERROR(VLOOKUP($B942,Invoices!$X$2:$Y$412,2,FALSE),"")</f>
        <v/>
      </c>
      <c r="M942" s="18" t="str">
        <f>IFERROR(VLOOKUP($B942,Invoices!$Z$2:$AA$412,2,FALSE),"")</f>
        <v/>
      </c>
      <c r="N942" s="18" t="str">
        <f>IFERROR(VLOOKUP($B942,Invoices!$AB$2:$AC$412,2,FALSE),"")</f>
        <v/>
      </c>
      <c r="O942" s="18" t="str">
        <f>IFERROR(VLOOKUP($B942,Invoices!$AD$2:$AE$412,2,FALSE),"")</f>
        <v/>
      </c>
      <c r="P942" s="18">
        <f>IFERROR(VLOOKUP($B942,Invoices!$AF$2:$AG$412,2,FALSE),"")</f>
        <v>0.99</v>
      </c>
      <c r="Q942" s="18" t="str">
        <f>IFERROR(VLOOKUP($B942,Invoices!$AH$2:$AI$412,2,FALSE),"")</f>
        <v/>
      </c>
      <c r="R942" s="18" t="str">
        <f>IFERROR(VLOOKUP($B942,Invoices!$AJ$2:$AK$412,2,FALSE),"")</f>
        <v/>
      </c>
      <c r="S942" s="18" t="str">
        <f>IFERROR(VLOOKUP($B942,Invoices!$AL$2:$AM$412,2,FALSE),"")</f>
        <v/>
      </c>
      <c r="T942" s="18" t="str">
        <f>IFERROR(VLOOKUP($B942,Invoices!$AN$2:$AO$412,2,FALSE),"")</f>
        <v/>
      </c>
      <c r="U942" s="18" cm="1">
        <f t="array" ref="U942">IFERROR(INDEX(F942:T942, 1, MATCH(TRUE, ISNUMBER(F942:T942), 0)), "0.0")</f>
        <v>0.99</v>
      </c>
    </row>
    <row r="943" spans="1:21" ht="13" x14ac:dyDescent="0.15">
      <c r="A943" s="14" t="s">
        <v>6975</v>
      </c>
      <c r="B943" s="6" t="s">
        <v>2126</v>
      </c>
      <c r="C943" s="6" t="s">
        <v>1296</v>
      </c>
      <c r="D943" s="6" t="s">
        <v>1270</v>
      </c>
      <c r="E943" s="6" t="s">
        <v>587</v>
      </c>
      <c r="F943" s="18" t="str">
        <f>IFERROR(VLOOKUP(B943,Invoices!$L$2:$M$413,2,FALSE),"")</f>
        <v/>
      </c>
      <c r="G943" s="18" t="str">
        <f>IFERROR(VLOOKUP(B943,Invoices!$N$2:$O$412,2,FALSE),"")</f>
        <v/>
      </c>
      <c r="H943" s="18" t="str">
        <f>IFERROR(VLOOKUP($B943,Invoices!$P$2:$Q$412,2,FALSE),"")</f>
        <v/>
      </c>
      <c r="I943" s="18" t="str">
        <f>IFERROR(VLOOKUP($B943,Invoices!$R$2:$S$412,2,FALSE),"")</f>
        <v/>
      </c>
      <c r="J943" s="18" t="str">
        <f>IFERROR(VLOOKUP($B943,Invoices!$T$2:$U$412,2,FALSE),"")</f>
        <v/>
      </c>
      <c r="K943" s="18" t="str">
        <f>IFERROR(VLOOKUP($B943,Invoices!$V$2:$W$412,2,FALSE),"")</f>
        <v/>
      </c>
      <c r="L943" s="18" t="str">
        <f>IFERROR(VLOOKUP($B943,Invoices!$X$2:$Y$412,2,FALSE),"")</f>
        <v/>
      </c>
      <c r="M943" s="18" t="str">
        <f>IFERROR(VLOOKUP($B943,Invoices!$Z$2:$AA$412,2,FALSE),"")</f>
        <v/>
      </c>
      <c r="N943" s="18" t="str">
        <f>IFERROR(VLOOKUP($B943,Invoices!$AB$2:$AC$412,2,FALSE),"")</f>
        <v/>
      </c>
      <c r="O943" s="18" t="str">
        <f>IFERROR(VLOOKUP($B943,Invoices!$AD$2:$AE$412,2,FALSE),"")</f>
        <v/>
      </c>
      <c r="P943" s="18" t="str">
        <f>IFERROR(VLOOKUP($B943,Invoices!$AF$2:$AG$412,2,FALSE),"")</f>
        <v/>
      </c>
      <c r="Q943" s="18" t="str">
        <f>IFERROR(VLOOKUP($B943,Invoices!$AH$2:$AI$412,2,FALSE),"")</f>
        <v/>
      </c>
      <c r="R943" s="18" t="str">
        <f>IFERROR(VLOOKUP($B943,Invoices!$AJ$2:$AK$412,2,FALSE),"")</f>
        <v/>
      </c>
      <c r="S943" s="18" t="str">
        <f>IFERROR(VLOOKUP($B943,Invoices!$AL$2:$AM$412,2,FALSE),"")</f>
        <v/>
      </c>
      <c r="T943" s="18" t="str">
        <f>IFERROR(VLOOKUP($B943,Invoices!$AN$2:$AO$412,2,FALSE),"")</f>
        <v/>
      </c>
      <c r="U943" s="18" t="str" cm="1">
        <f t="array" ref="U943">IFERROR(INDEX(F943:T943, 1, MATCH(TRUE, ISNUMBER(F943:T943), 0)), "0.0")</f>
        <v>0.0</v>
      </c>
    </row>
    <row r="944" spans="1:21" ht="13" x14ac:dyDescent="0.15">
      <c r="A944" s="14" t="s">
        <v>6976</v>
      </c>
      <c r="B944" s="6" t="s">
        <v>2127</v>
      </c>
      <c r="C944" s="6" t="s">
        <v>893</v>
      </c>
      <c r="D944" s="6" t="s">
        <v>894</v>
      </c>
      <c r="E944" s="6" t="s">
        <v>587</v>
      </c>
      <c r="F944" s="18" t="str">
        <f>IFERROR(VLOOKUP(B944,Invoices!$L$2:$M$413,2,FALSE),"")</f>
        <v/>
      </c>
      <c r="G944" s="18" t="str">
        <f>IFERROR(VLOOKUP(B944,Invoices!$N$2:$O$412,2,FALSE),"")</f>
        <v/>
      </c>
      <c r="H944" s="18" t="str">
        <f>IFERROR(VLOOKUP($B944,Invoices!$P$2:$Q$412,2,FALSE),"")</f>
        <v/>
      </c>
      <c r="I944" s="18" t="str">
        <f>IFERROR(VLOOKUP($B944,Invoices!$R$2:$S$412,2,FALSE),"")</f>
        <v/>
      </c>
      <c r="J944" s="18" t="str">
        <f>IFERROR(VLOOKUP($B944,Invoices!$T$2:$U$412,2,FALSE),"")</f>
        <v/>
      </c>
      <c r="K944" s="18" t="str">
        <f>IFERROR(VLOOKUP($B944,Invoices!$V$2:$W$412,2,FALSE),"")</f>
        <v/>
      </c>
      <c r="L944" s="18" t="str">
        <f>IFERROR(VLOOKUP($B944,Invoices!$X$2:$Y$412,2,FALSE),"")</f>
        <v/>
      </c>
      <c r="M944" s="18" t="str">
        <f>IFERROR(VLOOKUP($B944,Invoices!$Z$2:$AA$412,2,FALSE),"")</f>
        <v/>
      </c>
      <c r="N944" s="18" t="str">
        <f>IFERROR(VLOOKUP($B944,Invoices!$AB$2:$AC$412,2,FALSE),"")</f>
        <v/>
      </c>
      <c r="O944" s="18" t="str">
        <f>IFERROR(VLOOKUP($B944,Invoices!$AD$2:$AE$412,2,FALSE),"")</f>
        <v/>
      </c>
      <c r="P944" s="18" t="str">
        <f>IFERROR(VLOOKUP($B944,Invoices!$AF$2:$AG$412,2,FALSE),"")</f>
        <v/>
      </c>
      <c r="Q944" s="18" t="str">
        <f>IFERROR(VLOOKUP($B944,Invoices!$AH$2:$AI$412,2,FALSE),"")</f>
        <v/>
      </c>
      <c r="R944" s="18" t="str">
        <f>IFERROR(VLOOKUP($B944,Invoices!$AJ$2:$AK$412,2,FALSE),"")</f>
        <v/>
      </c>
      <c r="S944" s="18" t="str">
        <f>IFERROR(VLOOKUP($B944,Invoices!$AL$2:$AM$412,2,FALSE),"")</f>
        <v/>
      </c>
      <c r="T944" s="18" t="str">
        <f>IFERROR(VLOOKUP($B944,Invoices!$AN$2:$AO$412,2,FALSE),"")</f>
        <v/>
      </c>
      <c r="U944" s="18" t="str" cm="1">
        <f t="array" ref="U944">IFERROR(INDEX(F944:T944, 1, MATCH(TRUE, ISNUMBER(F944:T944), 0)), "0.0")</f>
        <v>0.0</v>
      </c>
    </row>
    <row r="945" spans="1:21" ht="13" x14ac:dyDescent="0.15">
      <c r="A945" s="14" t="s">
        <v>6977</v>
      </c>
      <c r="B945" s="6" t="s">
        <v>2128</v>
      </c>
      <c r="C945" s="6" t="s">
        <v>2129</v>
      </c>
      <c r="D945" s="6" t="s">
        <v>752</v>
      </c>
      <c r="E945" s="6" t="s">
        <v>562</v>
      </c>
      <c r="F945" s="18" t="str">
        <f>IFERROR(VLOOKUP(B945,Invoices!$L$2:$M$413,2,FALSE),"")</f>
        <v/>
      </c>
      <c r="G945" s="18">
        <f>IFERROR(VLOOKUP(B945,Invoices!$N$2:$O$412,2,FALSE),"")</f>
        <v>0.99</v>
      </c>
      <c r="H945" s="18" t="str">
        <f>IFERROR(VLOOKUP($B945,Invoices!$P$2:$Q$412,2,FALSE),"")</f>
        <v/>
      </c>
      <c r="I945" s="18" t="str">
        <f>IFERROR(VLOOKUP($B945,Invoices!$R$2:$S$412,2,FALSE),"")</f>
        <v/>
      </c>
      <c r="J945" s="18" t="str">
        <f>IFERROR(VLOOKUP($B945,Invoices!$T$2:$U$412,2,FALSE),"")</f>
        <v/>
      </c>
      <c r="K945" s="18" t="str">
        <f>IFERROR(VLOOKUP($B945,Invoices!$V$2:$W$412,2,FALSE),"")</f>
        <v/>
      </c>
      <c r="L945" s="18" t="str">
        <f>IFERROR(VLOOKUP($B945,Invoices!$X$2:$Y$412,2,FALSE),"")</f>
        <v/>
      </c>
      <c r="M945" s="18" t="str">
        <f>IFERROR(VLOOKUP($B945,Invoices!$Z$2:$AA$412,2,FALSE),"")</f>
        <v/>
      </c>
      <c r="N945" s="18">
        <f>IFERROR(VLOOKUP($B945,Invoices!$AB$2:$AC$412,2,FALSE),"")</f>
        <v>0.99</v>
      </c>
      <c r="O945" s="18" t="str">
        <f>IFERROR(VLOOKUP($B945,Invoices!$AD$2:$AE$412,2,FALSE),"")</f>
        <v/>
      </c>
      <c r="P945" s="18" t="str">
        <f>IFERROR(VLOOKUP($B945,Invoices!$AF$2:$AG$412,2,FALSE),"")</f>
        <v/>
      </c>
      <c r="Q945" s="18" t="str">
        <f>IFERROR(VLOOKUP($B945,Invoices!$AH$2:$AI$412,2,FALSE),"")</f>
        <v/>
      </c>
      <c r="R945" s="18" t="str">
        <f>IFERROR(VLOOKUP($B945,Invoices!$AJ$2:$AK$412,2,FALSE),"")</f>
        <v/>
      </c>
      <c r="S945" s="18" t="str">
        <f>IFERROR(VLOOKUP($B945,Invoices!$AL$2:$AM$412,2,FALSE),"")</f>
        <v/>
      </c>
      <c r="T945" s="18" t="str">
        <f>IFERROR(VLOOKUP($B945,Invoices!$AN$2:$AO$412,2,FALSE),"")</f>
        <v/>
      </c>
      <c r="U945" s="18" cm="1">
        <f t="array" ref="U945">IFERROR(INDEX(F945:T945, 1, MATCH(TRUE, ISNUMBER(F945:T945), 0)), "0.0")</f>
        <v>0.99</v>
      </c>
    </row>
    <row r="946" spans="1:21" ht="13" x14ac:dyDescent="0.15">
      <c r="A946" s="14" t="s">
        <v>6978</v>
      </c>
      <c r="B946" s="6" t="s">
        <v>2130</v>
      </c>
      <c r="C946" s="6" t="s">
        <v>2080</v>
      </c>
      <c r="D946" s="6" t="s">
        <v>1960</v>
      </c>
      <c r="E946" s="6" t="s">
        <v>912</v>
      </c>
      <c r="F946" s="18" t="str">
        <f>IFERROR(VLOOKUP(B946,Invoices!$L$2:$M$413,2,FALSE),"")</f>
        <v/>
      </c>
      <c r="G946" s="18" t="str">
        <f>IFERROR(VLOOKUP(B946,Invoices!$N$2:$O$412,2,FALSE),"")</f>
        <v/>
      </c>
      <c r="H946" s="18" t="str">
        <f>IFERROR(VLOOKUP($B946,Invoices!$P$2:$Q$412,2,FALSE),"")</f>
        <v/>
      </c>
      <c r="I946" s="18" t="str">
        <f>IFERROR(VLOOKUP($B946,Invoices!$R$2:$S$412,2,FALSE),"")</f>
        <v/>
      </c>
      <c r="J946" s="18" t="str">
        <f>IFERROR(VLOOKUP($B946,Invoices!$T$2:$U$412,2,FALSE),"")</f>
        <v/>
      </c>
      <c r="K946" s="18" t="str">
        <f>IFERROR(VLOOKUP($B946,Invoices!$V$2:$W$412,2,FALSE),"")</f>
        <v/>
      </c>
      <c r="L946" s="18" t="str">
        <f>IFERROR(VLOOKUP($B946,Invoices!$X$2:$Y$412,2,FALSE),"")</f>
        <v/>
      </c>
      <c r="M946" s="18" t="str">
        <f>IFERROR(VLOOKUP($B946,Invoices!$Z$2:$AA$412,2,FALSE),"")</f>
        <v/>
      </c>
      <c r="N946" s="18">
        <f>IFERROR(VLOOKUP($B946,Invoices!$AB$2:$AC$412,2,FALSE),"")</f>
        <v>0.99</v>
      </c>
      <c r="O946" s="18" t="str">
        <f>IFERROR(VLOOKUP($B946,Invoices!$AD$2:$AE$412,2,FALSE),"")</f>
        <v/>
      </c>
      <c r="P946" s="18" t="str">
        <f>IFERROR(VLOOKUP($B946,Invoices!$AF$2:$AG$412,2,FALSE),"")</f>
        <v/>
      </c>
      <c r="Q946" s="18" t="str">
        <f>IFERROR(VLOOKUP($B946,Invoices!$AH$2:$AI$412,2,FALSE),"")</f>
        <v/>
      </c>
      <c r="R946" s="18" t="str">
        <f>IFERROR(VLOOKUP($B946,Invoices!$AJ$2:$AK$412,2,FALSE),"")</f>
        <v/>
      </c>
      <c r="S946" s="18" t="str">
        <f>IFERROR(VLOOKUP($B946,Invoices!$AL$2:$AM$412,2,FALSE),"")</f>
        <v/>
      </c>
      <c r="T946" s="18" t="str">
        <f>IFERROR(VLOOKUP($B946,Invoices!$AN$2:$AO$412,2,FALSE),"")</f>
        <v/>
      </c>
      <c r="U946" s="18" cm="1">
        <f t="array" ref="U946">IFERROR(INDEX(F946:T946, 1, MATCH(TRUE, ISNUMBER(F946:T946), 0)), "0.0")</f>
        <v>0.99</v>
      </c>
    </row>
    <row r="947" spans="1:21" ht="13" x14ac:dyDescent="0.15">
      <c r="A947" s="14" t="s">
        <v>6979</v>
      </c>
      <c r="B947" s="6" t="s">
        <v>2131</v>
      </c>
      <c r="C947" s="6" t="s">
        <v>1512</v>
      </c>
      <c r="D947" s="6" t="s">
        <v>1513</v>
      </c>
      <c r="E947" s="6" t="s">
        <v>1514</v>
      </c>
      <c r="F947" s="18" t="str">
        <f>IFERROR(VLOOKUP(B947,Invoices!$L$2:$M$413,2,FALSE),"")</f>
        <v/>
      </c>
      <c r="G947" s="18" t="str">
        <f>IFERROR(VLOOKUP(B947,Invoices!$N$2:$O$412,2,FALSE),"")</f>
        <v/>
      </c>
      <c r="H947" s="18" t="str">
        <f>IFERROR(VLOOKUP($B947,Invoices!$P$2:$Q$412,2,FALSE),"")</f>
        <v/>
      </c>
      <c r="I947" s="18" t="str">
        <f>IFERROR(VLOOKUP($B947,Invoices!$R$2:$S$412,2,FALSE),"")</f>
        <v/>
      </c>
      <c r="J947" s="18" t="str">
        <f>IFERROR(VLOOKUP($B947,Invoices!$T$2:$U$412,2,FALSE),"")</f>
        <v/>
      </c>
      <c r="K947" s="18" t="str">
        <f>IFERROR(VLOOKUP($B947,Invoices!$V$2:$W$412,2,FALSE),"")</f>
        <v/>
      </c>
      <c r="L947" s="18">
        <f>IFERROR(VLOOKUP($B947,Invoices!$X$2:$Y$412,2,FALSE),"")</f>
        <v>0.99</v>
      </c>
      <c r="M947" s="18" t="str">
        <f>IFERROR(VLOOKUP($B947,Invoices!$Z$2:$AA$412,2,FALSE),"")</f>
        <v/>
      </c>
      <c r="N947" s="18" t="str">
        <f>IFERROR(VLOOKUP($B947,Invoices!$AB$2:$AC$412,2,FALSE),"")</f>
        <v/>
      </c>
      <c r="O947" s="18" t="str">
        <f>IFERROR(VLOOKUP($B947,Invoices!$AD$2:$AE$412,2,FALSE),"")</f>
        <v/>
      </c>
      <c r="P947" s="18" t="str">
        <f>IFERROR(VLOOKUP($B947,Invoices!$AF$2:$AG$412,2,FALSE),"")</f>
        <v/>
      </c>
      <c r="Q947" s="18" t="str">
        <f>IFERROR(VLOOKUP($B947,Invoices!$AH$2:$AI$412,2,FALSE),"")</f>
        <v/>
      </c>
      <c r="R947" s="18" t="str">
        <f>IFERROR(VLOOKUP($B947,Invoices!$AJ$2:$AK$412,2,FALSE),"")</f>
        <v/>
      </c>
      <c r="S947" s="18" t="str">
        <f>IFERROR(VLOOKUP($B947,Invoices!$AL$2:$AM$412,2,FALSE),"")</f>
        <v/>
      </c>
      <c r="T947" s="18" t="str">
        <f>IFERROR(VLOOKUP($B947,Invoices!$AN$2:$AO$412,2,FALSE),"")</f>
        <v/>
      </c>
      <c r="U947" s="18" cm="1">
        <f t="array" ref="U947">IFERROR(INDEX(F947:T947, 1, MATCH(TRUE, ISNUMBER(F947:T947), 0)), "0.0")</f>
        <v>0.99</v>
      </c>
    </row>
    <row r="948" spans="1:21" ht="13" x14ac:dyDescent="0.15">
      <c r="A948" s="14" t="s">
        <v>6980</v>
      </c>
      <c r="B948" s="6" t="s">
        <v>2132</v>
      </c>
      <c r="C948" s="6" t="s">
        <v>1512</v>
      </c>
      <c r="D948" s="6" t="s">
        <v>1513</v>
      </c>
      <c r="E948" s="6" t="s">
        <v>1514</v>
      </c>
      <c r="F948" s="18" t="str">
        <f>IFERROR(VLOOKUP(B948,Invoices!$L$2:$M$413,2,FALSE),"")</f>
        <v/>
      </c>
      <c r="G948" s="18" t="str">
        <f>IFERROR(VLOOKUP(B948,Invoices!$N$2:$O$412,2,FALSE),"")</f>
        <v/>
      </c>
      <c r="H948" s="18" t="str">
        <f>IFERROR(VLOOKUP($B948,Invoices!$P$2:$Q$412,2,FALSE),"")</f>
        <v/>
      </c>
      <c r="I948" s="18" t="str">
        <f>IFERROR(VLOOKUP($B948,Invoices!$R$2:$S$412,2,FALSE),"")</f>
        <v/>
      </c>
      <c r="J948" s="18" t="str">
        <f>IFERROR(VLOOKUP($B948,Invoices!$T$2:$U$412,2,FALSE),"")</f>
        <v/>
      </c>
      <c r="K948" s="18" t="str">
        <f>IFERROR(VLOOKUP($B948,Invoices!$V$2:$W$412,2,FALSE),"")</f>
        <v/>
      </c>
      <c r="L948" s="18" t="str">
        <f>IFERROR(VLOOKUP($B948,Invoices!$X$2:$Y$412,2,FALSE),"")</f>
        <v/>
      </c>
      <c r="M948" s="18" t="str">
        <f>IFERROR(VLOOKUP($B948,Invoices!$Z$2:$AA$412,2,FALSE),"")</f>
        <v/>
      </c>
      <c r="N948" s="18" t="str">
        <f>IFERROR(VLOOKUP($B948,Invoices!$AB$2:$AC$412,2,FALSE),"")</f>
        <v/>
      </c>
      <c r="O948" s="18" t="str">
        <f>IFERROR(VLOOKUP($B948,Invoices!$AD$2:$AE$412,2,FALSE),"")</f>
        <v/>
      </c>
      <c r="P948" s="18" t="str">
        <f>IFERROR(VLOOKUP($B948,Invoices!$AF$2:$AG$412,2,FALSE),"")</f>
        <v/>
      </c>
      <c r="Q948" s="18" t="str">
        <f>IFERROR(VLOOKUP($B948,Invoices!$AH$2:$AI$412,2,FALSE),"")</f>
        <v/>
      </c>
      <c r="R948" s="18" t="str">
        <f>IFERROR(VLOOKUP($B948,Invoices!$AJ$2:$AK$412,2,FALSE),"")</f>
        <v/>
      </c>
      <c r="S948" s="18" t="str">
        <f>IFERROR(VLOOKUP($B948,Invoices!$AL$2:$AM$412,2,FALSE),"")</f>
        <v/>
      </c>
      <c r="T948" s="18" t="str">
        <f>IFERROR(VLOOKUP($B948,Invoices!$AN$2:$AO$412,2,FALSE),"")</f>
        <v/>
      </c>
      <c r="U948" s="18" t="str" cm="1">
        <f t="array" ref="U948">IFERROR(INDEX(F948:T948, 1, MATCH(TRUE, ISNUMBER(F948:T948), 0)), "0.0")</f>
        <v>0.0</v>
      </c>
    </row>
    <row r="949" spans="1:21" ht="13" x14ac:dyDescent="0.15">
      <c r="A949" s="14" t="s">
        <v>6981</v>
      </c>
      <c r="B949" s="6" t="s">
        <v>2133</v>
      </c>
      <c r="D949" s="6" t="s">
        <v>768</v>
      </c>
      <c r="E949" s="6" t="s">
        <v>518</v>
      </c>
      <c r="F949" s="18" t="str">
        <f>IFERROR(VLOOKUP(B949,Invoices!$L$2:$M$413,2,FALSE),"")</f>
        <v/>
      </c>
      <c r="G949" s="18" t="str">
        <f>IFERROR(VLOOKUP(B949,Invoices!$N$2:$O$412,2,FALSE),"")</f>
        <v/>
      </c>
      <c r="H949" s="18" t="str">
        <f>IFERROR(VLOOKUP($B949,Invoices!$P$2:$Q$412,2,FALSE),"")</f>
        <v/>
      </c>
      <c r="I949" s="18" t="str">
        <f>IFERROR(VLOOKUP($B949,Invoices!$R$2:$S$412,2,FALSE),"")</f>
        <v/>
      </c>
      <c r="J949" s="18" t="str">
        <f>IFERROR(VLOOKUP($B949,Invoices!$T$2:$U$412,2,FALSE),"")</f>
        <v/>
      </c>
      <c r="K949" s="18" t="str">
        <f>IFERROR(VLOOKUP($B949,Invoices!$V$2:$W$412,2,FALSE),"")</f>
        <v/>
      </c>
      <c r="L949" s="18" t="str">
        <f>IFERROR(VLOOKUP($B949,Invoices!$X$2:$Y$412,2,FALSE),"")</f>
        <v/>
      </c>
      <c r="M949" s="18" t="str">
        <f>IFERROR(VLOOKUP($B949,Invoices!$Z$2:$AA$412,2,FALSE),"")</f>
        <v/>
      </c>
      <c r="N949" s="18" t="str">
        <f>IFERROR(VLOOKUP($B949,Invoices!$AB$2:$AC$412,2,FALSE),"")</f>
        <v/>
      </c>
      <c r="O949" s="18" t="str">
        <f>IFERROR(VLOOKUP($B949,Invoices!$AD$2:$AE$412,2,FALSE),"")</f>
        <v/>
      </c>
      <c r="P949" s="18" t="str">
        <f>IFERROR(VLOOKUP($B949,Invoices!$AF$2:$AG$412,2,FALSE),"")</f>
        <v/>
      </c>
      <c r="Q949" s="18" t="str">
        <f>IFERROR(VLOOKUP($B949,Invoices!$AH$2:$AI$412,2,FALSE),"")</f>
        <v/>
      </c>
      <c r="R949" s="18" t="str">
        <f>IFERROR(VLOOKUP($B949,Invoices!$AJ$2:$AK$412,2,FALSE),"")</f>
        <v/>
      </c>
      <c r="S949" s="18" t="str">
        <f>IFERROR(VLOOKUP($B949,Invoices!$AL$2:$AM$412,2,FALSE),"")</f>
        <v/>
      </c>
      <c r="T949" s="18" t="str">
        <f>IFERROR(VLOOKUP($B949,Invoices!$AN$2:$AO$412,2,FALSE),"")</f>
        <v/>
      </c>
      <c r="U949" s="18" t="str" cm="1">
        <f t="array" ref="U949">IFERROR(INDEX(F949:T949, 1, MATCH(TRUE, ISNUMBER(F949:T949), 0)), "0.0")</f>
        <v>0.0</v>
      </c>
    </row>
    <row r="950" spans="1:21" ht="13" x14ac:dyDescent="0.15">
      <c r="A950" s="14" t="s">
        <v>6982</v>
      </c>
      <c r="B950" s="6" t="s">
        <v>2134</v>
      </c>
      <c r="C950" s="6" t="s">
        <v>2135</v>
      </c>
      <c r="D950" s="6" t="s">
        <v>629</v>
      </c>
      <c r="E950" s="6" t="s">
        <v>630</v>
      </c>
      <c r="F950" s="18" t="str">
        <f>IFERROR(VLOOKUP(B950,Invoices!$L$2:$M$413,2,FALSE),"")</f>
        <v/>
      </c>
      <c r="G950" s="18" t="str">
        <f>IFERROR(VLOOKUP(B950,Invoices!$N$2:$O$412,2,FALSE),"")</f>
        <v/>
      </c>
      <c r="H950" s="18" t="str">
        <f>IFERROR(VLOOKUP($B950,Invoices!$P$2:$Q$412,2,FALSE),"")</f>
        <v/>
      </c>
      <c r="I950" s="18" t="str">
        <f>IFERROR(VLOOKUP($B950,Invoices!$R$2:$S$412,2,FALSE),"")</f>
        <v/>
      </c>
      <c r="J950" s="18" t="str">
        <f>IFERROR(VLOOKUP($B950,Invoices!$T$2:$U$412,2,FALSE),"")</f>
        <v/>
      </c>
      <c r="K950" s="18" t="str">
        <f>IFERROR(VLOOKUP($B950,Invoices!$V$2:$W$412,2,FALSE),"")</f>
        <v/>
      </c>
      <c r="L950" s="18" t="str">
        <f>IFERROR(VLOOKUP($B950,Invoices!$X$2:$Y$412,2,FALSE),"")</f>
        <v/>
      </c>
      <c r="M950" s="18" t="str">
        <f>IFERROR(VLOOKUP($B950,Invoices!$Z$2:$AA$412,2,FALSE),"")</f>
        <v/>
      </c>
      <c r="N950" s="18" t="str">
        <f>IFERROR(VLOOKUP($B950,Invoices!$AB$2:$AC$412,2,FALSE),"")</f>
        <v/>
      </c>
      <c r="O950" s="18">
        <f>IFERROR(VLOOKUP($B950,Invoices!$AD$2:$AE$412,2,FALSE),"")</f>
        <v>0.99</v>
      </c>
      <c r="P950" s="18" t="str">
        <f>IFERROR(VLOOKUP($B950,Invoices!$AF$2:$AG$412,2,FALSE),"")</f>
        <v/>
      </c>
      <c r="Q950" s="18" t="str">
        <f>IFERROR(VLOOKUP($B950,Invoices!$AH$2:$AI$412,2,FALSE),"")</f>
        <v/>
      </c>
      <c r="R950" s="18" t="str">
        <f>IFERROR(VLOOKUP($B950,Invoices!$AJ$2:$AK$412,2,FALSE),"")</f>
        <v/>
      </c>
      <c r="S950" s="18" t="str">
        <f>IFERROR(VLOOKUP($B950,Invoices!$AL$2:$AM$412,2,FALSE),"")</f>
        <v/>
      </c>
      <c r="T950" s="18" t="str">
        <f>IFERROR(VLOOKUP($B950,Invoices!$AN$2:$AO$412,2,FALSE),"")</f>
        <v/>
      </c>
      <c r="U950" s="18" cm="1">
        <f t="array" ref="U950">IFERROR(INDEX(F950:T950, 1, MATCH(TRUE, ISNUMBER(F950:T950), 0)), "0.0")</f>
        <v>0.99</v>
      </c>
    </row>
    <row r="951" spans="1:21" ht="13" x14ac:dyDescent="0.15">
      <c r="A951" s="14" t="s">
        <v>6983</v>
      </c>
      <c r="B951" s="6" t="s">
        <v>2136</v>
      </c>
      <c r="D951" s="6" t="s">
        <v>517</v>
      </c>
      <c r="E951" s="6" t="s">
        <v>518</v>
      </c>
      <c r="F951" s="18" t="str">
        <f>IFERROR(VLOOKUP(B951,Invoices!$L$2:$M$413,2,FALSE),"")</f>
        <v/>
      </c>
      <c r="G951" s="18" t="str">
        <f>IFERROR(VLOOKUP(B951,Invoices!$N$2:$O$412,2,FALSE),"")</f>
        <v/>
      </c>
      <c r="H951" s="18" t="str">
        <f>IFERROR(VLOOKUP($B951,Invoices!$P$2:$Q$412,2,FALSE),"")</f>
        <v/>
      </c>
      <c r="I951" s="18" t="str">
        <f>IFERROR(VLOOKUP($B951,Invoices!$R$2:$S$412,2,FALSE),"")</f>
        <v/>
      </c>
      <c r="J951" s="18" t="str">
        <f>IFERROR(VLOOKUP($B951,Invoices!$T$2:$U$412,2,FALSE),"")</f>
        <v/>
      </c>
      <c r="K951" s="18" t="str">
        <f>IFERROR(VLOOKUP($B951,Invoices!$V$2:$W$412,2,FALSE),"")</f>
        <v/>
      </c>
      <c r="L951" s="18" t="str">
        <f>IFERROR(VLOOKUP($B951,Invoices!$X$2:$Y$412,2,FALSE),"")</f>
        <v/>
      </c>
      <c r="M951" s="18" t="str">
        <f>IFERROR(VLOOKUP($B951,Invoices!$Z$2:$AA$412,2,FALSE),"")</f>
        <v/>
      </c>
      <c r="N951" s="18" t="str">
        <f>IFERROR(VLOOKUP($B951,Invoices!$AB$2:$AC$412,2,FALSE),"")</f>
        <v/>
      </c>
      <c r="O951" s="18" t="str">
        <f>IFERROR(VLOOKUP($B951,Invoices!$AD$2:$AE$412,2,FALSE),"")</f>
        <v/>
      </c>
      <c r="P951" s="18" t="str">
        <f>IFERROR(VLOOKUP($B951,Invoices!$AF$2:$AG$412,2,FALSE),"")</f>
        <v/>
      </c>
      <c r="Q951" s="18" t="str">
        <f>IFERROR(VLOOKUP($B951,Invoices!$AH$2:$AI$412,2,FALSE),"")</f>
        <v/>
      </c>
      <c r="R951" s="18" t="str">
        <f>IFERROR(VLOOKUP($B951,Invoices!$AJ$2:$AK$412,2,FALSE),"")</f>
        <v/>
      </c>
      <c r="S951" s="18" t="str">
        <f>IFERROR(VLOOKUP($B951,Invoices!$AL$2:$AM$412,2,FALSE),"")</f>
        <v/>
      </c>
      <c r="T951" s="18" t="str">
        <f>IFERROR(VLOOKUP($B951,Invoices!$AN$2:$AO$412,2,FALSE),"")</f>
        <v/>
      </c>
      <c r="U951" s="18" t="str" cm="1">
        <f t="array" ref="U951">IFERROR(INDEX(F951:T951, 1, MATCH(TRUE, ISNUMBER(F951:T951), 0)), "0.0")</f>
        <v>0.0</v>
      </c>
    </row>
    <row r="952" spans="1:21" ht="13" x14ac:dyDescent="0.15">
      <c r="A952" s="14" t="s">
        <v>6984</v>
      </c>
      <c r="B952" s="6" t="s">
        <v>2137</v>
      </c>
      <c r="D952" s="6" t="s">
        <v>1205</v>
      </c>
      <c r="E952" s="6" t="s">
        <v>1206</v>
      </c>
      <c r="F952" s="18" t="str">
        <f>IFERROR(VLOOKUP(B952,Invoices!$L$2:$M$413,2,FALSE),"")</f>
        <v/>
      </c>
      <c r="G952" s="18" t="str">
        <f>IFERROR(VLOOKUP(B952,Invoices!$N$2:$O$412,2,FALSE),"")</f>
        <v/>
      </c>
      <c r="H952" s="18" t="str">
        <f>IFERROR(VLOOKUP($B952,Invoices!$P$2:$Q$412,2,FALSE),"")</f>
        <v/>
      </c>
      <c r="I952" s="18" t="str">
        <f>IFERROR(VLOOKUP($B952,Invoices!$R$2:$S$412,2,FALSE),"")</f>
        <v/>
      </c>
      <c r="J952" s="18" t="str">
        <f>IFERROR(VLOOKUP($B952,Invoices!$T$2:$U$412,2,FALSE),"")</f>
        <v/>
      </c>
      <c r="K952" s="18" t="str">
        <f>IFERROR(VLOOKUP($B952,Invoices!$V$2:$W$412,2,FALSE),"")</f>
        <v/>
      </c>
      <c r="L952" s="18" t="str">
        <f>IFERROR(VLOOKUP($B952,Invoices!$X$2:$Y$412,2,FALSE),"")</f>
        <v/>
      </c>
      <c r="M952" s="18" t="str">
        <f>IFERROR(VLOOKUP($B952,Invoices!$Z$2:$AA$412,2,FALSE),"")</f>
        <v/>
      </c>
      <c r="N952" s="18" t="str">
        <f>IFERROR(VLOOKUP($B952,Invoices!$AB$2:$AC$412,2,FALSE),"")</f>
        <v/>
      </c>
      <c r="O952" s="18" t="str">
        <f>IFERROR(VLOOKUP($B952,Invoices!$AD$2:$AE$412,2,FALSE),"")</f>
        <v/>
      </c>
      <c r="P952" s="18" t="str">
        <f>IFERROR(VLOOKUP($B952,Invoices!$AF$2:$AG$412,2,FALSE),"")</f>
        <v/>
      </c>
      <c r="Q952" s="18" t="str">
        <f>IFERROR(VLOOKUP($B952,Invoices!$AH$2:$AI$412,2,FALSE),"")</f>
        <v/>
      </c>
      <c r="R952" s="18" t="str">
        <f>IFERROR(VLOOKUP($B952,Invoices!$AJ$2:$AK$412,2,FALSE),"")</f>
        <v/>
      </c>
      <c r="S952" s="18">
        <f>IFERROR(VLOOKUP($B952,Invoices!$AL$2:$AM$412,2,FALSE),"")</f>
        <v>0.99</v>
      </c>
      <c r="T952" s="18" t="str">
        <f>IFERROR(VLOOKUP($B952,Invoices!$AN$2:$AO$412,2,FALSE),"")</f>
        <v/>
      </c>
      <c r="U952" s="18" cm="1">
        <f t="array" ref="U952">IFERROR(INDEX(F952:T952, 1, MATCH(TRUE, ISNUMBER(F952:T952), 0)), "0.0")</f>
        <v>0.99</v>
      </c>
    </row>
    <row r="953" spans="1:21" ht="13" x14ac:dyDescent="0.15">
      <c r="A953" s="14" t="s">
        <v>6985</v>
      </c>
      <c r="B953" s="6" t="s">
        <v>2138</v>
      </c>
      <c r="D953" s="6" t="s">
        <v>757</v>
      </c>
      <c r="E953" s="6" t="s">
        <v>758</v>
      </c>
      <c r="F953" s="18" t="str">
        <f>IFERROR(VLOOKUP(B953,Invoices!$L$2:$M$413,2,FALSE),"")</f>
        <v/>
      </c>
      <c r="G953" s="18" t="str">
        <f>IFERROR(VLOOKUP(B953,Invoices!$N$2:$O$412,2,FALSE),"")</f>
        <v/>
      </c>
      <c r="H953" s="18" t="str">
        <f>IFERROR(VLOOKUP($B953,Invoices!$P$2:$Q$412,2,FALSE),"")</f>
        <v/>
      </c>
      <c r="I953" s="18">
        <f>IFERROR(VLOOKUP($B953,Invoices!$R$2:$S$412,2,FALSE),"")</f>
        <v>0.99</v>
      </c>
      <c r="J953" s="18" t="str">
        <f>IFERROR(VLOOKUP($B953,Invoices!$T$2:$U$412,2,FALSE),"")</f>
        <v/>
      </c>
      <c r="K953" s="18" t="str">
        <f>IFERROR(VLOOKUP($B953,Invoices!$V$2:$W$412,2,FALSE),"")</f>
        <v/>
      </c>
      <c r="L953" s="18" t="str">
        <f>IFERROR(VLOOKUP($B953,Invoices!$X$2:$Y$412,2,FALSE),"")</f>
        <v/>
      </c>
      <c r="M953" s="18" t="str">
        <f>IFERROR(VLOOKUP($B953,Invoices!$Z$2:$AA$412,2,FALSE),"")</f>
        <v/>
      </c>
      <c r="N953" s="18" t="str">
        <f>IFERROR(VLOOKUP($B953,Invoices!$AB$2:$AC$412,2,FALSE),"")</f>
        <v/>
      </c>
      <c r="O953" s="18" t="str">
        <f>IFERROR(VLOOKUP($B953,Invoices!$AD$2:$AE$412,2,FALSE),"")</f>
        <v/>
      </c>
      <c r="P953" s="18" t="str">
        <f>IFERROR(VLOOKUP($B953,Invoices!$AF$2:$AG$412,2,FALSE),"")</f>
        <v/>
      </c>
      <c r="Q953" s="18" t="str">
        <f>IFERROR(VLOOKUP($B953,Invoices!$AH$2:$AI$412,2,FALSE),"")</f>
        <v/>
      </c>
      <c r="R953" s="18" t="str">
        <f>IFERROR(VLOOKUP($B953,Invoices!$AJ$2:$AK$412,2,FALSE),"")</f>
        <v/>
      </c>
      <c r="S953" s="18" t="str">
        <f>IFERROR(VLOOKUP($B953,Invoices!$AL$2:$AM$412,2,FALSE),"")</f>
        <v/>
      </c>
      <c r="T953" s="18" t="str">
        <f>IFERROR(VLOOKUP($B953,Invoices!$AN$2:$AO$412,2,FALSE),"")</f>
        <v/>
      </c>
      <c r="U953" s="18" cm="1">
        <f t="array" ref="U953">IFERROR(INDEX(F953:T953, 1, MATCH(TRUE, ISNUMBER(F953:T953), 0)), "0.0")</f>
        <v>0.99</v>
      </c>
    </row>
    <row r="954" spans="1:21" ht="13" x14ac:dyDescent="0.15">
      <c r="A954" s="14" t="s">
        <v>6986</v>
      </c>
      <c r="B954" s="6" t="s">
        <v>2139</v>
      </c>
      <c r="C954" s="6" t="s">
        <v>1533</v>
      </c>
      <c r="D954" s="6" t="s">
        <v>800</v>
      </c>
      <c r="E954" s="6" t="s">
        <v>758</v>
      </c>
      <c r="F954" s="18" t="str">
        <f>IFERROR(VLOOKUP(B954,Invoices!$L$2:$M$413,2,FALSE),"")</f>
        <v/>
      </c>
      <c r="G954" s="18" t="str">
        <f>IFERROR(VLOOKUP(B954,Invoices!$N$2:$O$412,2,FALSE),"")</f>
        <v/>
      </c>
      <c r="H954" s="18" t="str">
        <f>IFERROR(VLOOKUP($B954,Invoices!$P$2:$Q$412,2,FALSE),"")</f>
        <v/>
      </c>
      <c r="I954" s="18" t="str">
        <f>IFERROR(VLOOKUP($B954,Invoices!$R$2:$S$412,2,FALSE),"")</f>
        <v/>
      </c>
      <c r="J954" s="18" t="str">
        <f>IFERROR(VLOOKUP($B954,Invoices!$T$2:$U$412,2,FALSE),"")</f>
        <v/>
      </c>
      <c r="K954" s="18" t="str">
        <f>IFERROR(VLOOKUP($B954,Invoices!$V$2:$W$412,2,FALSE),"")</f>
        <v/>
      </c>
      <c r="L954" s="18" t="str">
        <f>IFERROR(VLOOKUP($B954,Invoices!$X$2:$Y$412,2,FALSE),"")</f>
        <v/>
      </c>
      <c r="M954" s="18" t="str">
        <f>IFERROR(VLOOKUP($B954,Invoices!$Z$2:$AA$412,2,FALSE),"")</f>
        <v/>
      </c>
      <c r="N954" s="18" t="str">
        <f>IFERROR(VLOOKUP($B954,Invoices!$AB$2:$AC$412,2,FALSE),"")</f>
        <v/>
      </c>
      <c r="O954" s="18" t="str">
        <f>IFERROR(VLOOKUP($B954,Invoices!$AD$2:$AE$412,2,FALSE),"")</f>
        <v/>
      </c>
      <c r="P954" s="18" t="str">
        <f>IFERROR(VLOOKUP($B954,Invoices!$AF$2:$AG$412,2,FALSE),"")</f>
        <v/>
      </c>
      <c r="Q954" s="18" t="str">
        <f>IFERROR(VLOOKUP($B954,Invoices!$AH$2:$AI$412,2,FALSE),"")</f>
        <v/>
      </c>
      <c r="R954" s="18" t="str">
        <f>IFERROR(VLOOKUP($B954,Invoices!$AJ$2:$AK$412,2,FALSE),"")</f>
        <v/>
      </c>
      <c r="S954" s="18" t="str">
        <f>IFERROR(VLOOKUP($B954,Invoices!$AL$2:$AM$412,2,FALSE),"")</f>
        <v/>
      </c>
      <c r="T954" s="18" t="str">
        <f>IFERROR(VLOOKUP($B954,Invoices!$AN$2:$AO$412,2,FALSE),"")</f>
        <v/>
      </c>
      <c r="U954" s="18" t="str" cm="1">
        <f t="array" ref="U954">IFERROR(INDEX(F954:T954, 1, MATCH(TRUE, ISNUMBER(F954:T954), 0)), "0.0")</f>
        <v>0.0</v>
      </c>
    </row>
    <row r="955" spans="1:21" ht="13" x14ac:dyDescent="0.15">
      <c r="A955" s="14" t="s">
        <v>6987</v>
      </c>
      <c r="B955" s="6" t="s">
        <v>2140</v>
      </c>
      <c r="D955" s="6" t="s">
        <v>762</v>
      </c>
      <c r="E955" s="6" t="s">
        <v>762</v>
      </c>
      <c r="F955" s="18">
        <f>IFERROR(VLOOKUP(B955,Invoices!$L$2:$M$413,2,FALSE),"")</f>
        <v>0.99</v>
      </c>
      <c r="G955" s="18" t="str">
        <f>IFERROR(VLOOKUP(B955,Invoices!$N$2:$O$412,2,FALSE),"")</f>
        <v/>
      </c>
      <c r="H955" s="18" t="str">
        <f>IFERROR(VLOOKUP($B955,Invoices!$P$2:$Q$412,2,FALSE),"")</f>
        <v/>
      </c>
      <c r="I955" s="18" t="str">
        <f>IFERROR(VLOOKUP($B955,Invoices!$R$2:$S$412,2,FALSE),"")</f>
        <v/>
      </c>
      <c r="J955" s="18" t="str">
        <f>IFERROR(VLOOKUP($B955,Invoices!$T$2:$U$412,2,FALSE),"")</f>
        <v/>
      </c>
      <c r="K955" s="18" t="str">
        <f>IFERROR(VLOOKUP($B955,Invoices!$V$2:$W$412,2,FALSE),"")</f>
        <v/>
      </c>
      <c r="L955" s="18" t="str">
        <f>IFERROR(VLOOKUP($B955,Invoices!$X$2:$Y$412,2,FALSE),"")</f>
        <v/>
      </c>
      <c r="M955" s="18" t="str">
        <f>IFERROR(VLOOKUP($B955,Invoices!$Z$2:$AA$412,2,FALSE),"")</f>
        <v/>
      </c>
      <c r="N955" s="18" t="str">
        <f>IFERROR(VLOOKUP($B955,Invoices!$AB$2:$AC$412,2,FALSE),"")</f>
        <v/>
      </c>
      <c r="O955" s="18" t="str">
        <f>IFERROR(VLOOKUP($B955,Invoices!$AD$2:$AE$412,2,FALSE),"")</f>
        <v/>
      </c>
      <c r="P955" s="18" t="str">
        <f>IFERROR(VLOOKUP($B955,Invoices!$AF$2:$AG$412,2,FALSE),"")</f>
        <v/>
      </c>
      <c r="Q955" s="18" t="str">
        <f>IFERROR(VLOOKUP($B955,Invoices!$AH$2:$AI$412,2,FALSE),"")</f>
        <v/>
      </c>
      <c r="R955" s="18" t="str">
        <f>IFERROR(VLOOKUP($B955,Invoices!$AJ$2:$AK$412,2,FALSE),"")</f>
        <v/>
      </c>
      <c r="S955" s="18" t="str">
        <f>IFERROR(VLOOKUP($B955,Invoices!$AL$2:$AM$412,2,FALSE),"")</f>
        <v/>
      </c>
      <c r="T955" s="18" t="str">
        <f>IFERROR(VLOOKUP($B955,Invoices!$AN$2:$AO$412,2,FALSE),"")</f>
        <v/>
      </c>
      <c r="U955" s="18" cm="1">
        <f t="array" ref="U955">IFERROR(INDEX(F955:T955, 1, MATCH(TRUE, ISNUMBER(F955:T955), 0)), "0.0")</f>
        <v>0.99</v>
      </c>
    </row>
    <row r="956" spans="1:21" ht="13" x14ac:dyDescent="0.15">
      <c r="A956" s="14" t="s">
        <v>6988</v>
      </c>
      <c r="B956" s="6" t="s">
        <v>2141</v>
      </c>
      <c r="C956" s="6" t="s">
        <v>1434</v>
      </c>
      <c r="D956" s="6" t="s">
        <v>1435</v>
      </c>
      <c r="E956" s="6" t="s">
        <v>1140</v>
      </c>
      <c r="F956" s="18" t="str">
        <f>IFERROR(VLOOKUP(B956,Invoices!$L$2:$M$413,2,FALSE),"")</f>
        <v/>
      </c>
      <c r="G956" s="18" t="str">
        <f>IFERROR(VLOOKUP(B956,Invoices!$N$2:$O$412,2,FALSE),"")</f>
        <v/>
      </c>
      <c r="H956" s="18">
        <f>IFERROR(VLOOKUP($B956,Invoices!$P$2:$Q$412,2,FALSE),"")</f>
        <v>0.99</v>
      </c>
      <c r="I956" s="18" t="str">
        <f>IFERROR(VLOOKUP($B956,Invoices!$R$2:$S$412,2,FALSE),"")</f>
        <v/>
      </c>
      <c r="J956" s="18" t="str">
        <f>IFERROR(VLOOKUP($B956,Invoices!$T$2:$U$412,2,FALSE),"")</f>
        <v/>
      </c>
      <c r="K956" s="18" t="str">
        <f>IFERROR(VLOOKUP($B956,Invoices!$V$2:$W$412,2,FALSE),"")</f>
        <v/>
      </c>
      <c r="L956" s="18" t="str">
        <f>IFERROR(VLOOKUP($B956,Invoices!$X$2:$Y$412,2,FALSE),"")</f>
        <v/>
      </c>
      <c r="M956" s="18" t="str">
        <f>IFERROR(VLOOKUP($B956,Invoices!$Z$2:$AA$412,2,FALSE),"")</f>
        <v/>
      </c>
      <c r="N956" s="18" t="str">
        <f>IFERROR(VLOOKUP($B956,Invoices!$AB$2:$AC$412,2,FALSE),"")</f>
        <v/>
      </c>
      <c r="O956" s="18" t="str">
        <f>IFERROR(VLOOKUP($B956,Invoices!$AD$2:$AE$412,2,FALSE),"")</f>
        <v/>
      </c>
      <c r="P956" s="18" t="str">
        <f>IFERROR(VLOOKUP($B956,Invoices!$AF$2:$AG$412,2,FALSE),"")</f>
        <v/>
      </c>
      <c r="Q956" s="18" t="str">
        <f>IFERROR(VLOOKUP($B956,Invoices!$AH$2:$AI$412,2,FALSE),"")</f>
        <v/>
      </c>
      <c r="R956" s="18" t="str">
        <f>IFERROR(VLOOKUP($B956,Invoices!$AJ$2:$AK$412,2,FALSE),"")</f>
        <v/>
      </c>
      <c r="S956" s="18" t="str">
        <f>IFERROR(VLOOKUP($B956,Invoices!$AL$2:$AM$412,2,FALSE),"")</f>
        <v/>
      </c>
      <c r="T956" s="18" t="str">
        <f>IFERROR(VLOOKUP($B956,Invoices!$AN$2:$AO$412,2,FALSE),"")</f>
        <v/>
      </c>
      <c r="U956" s="18" cm="1">
        <f t="array" ref="U956">IFERROR(INDEX(F956:T956, 1, MATCH(TRUE, ISNUMBER(F956:T956), 0)), "0.0")</f>
        <v>0.99</v>
      </c>
    </row>
    <row r="957" spans="1:21" ht="13" x14ac:dyDescent="0.15">
      <c r="A957" s="14" t="s">
        <v>6989</v>
      </c>
      <c r="B957" s="6" t="s">
        <v>2142</v>
      </c>
      <c r="D957" s="6" t="s">
        <v>2143</v>
      </c>
      <c r="E957" s="6" t="s">
        <v>535</v>
      </c>
      <c r="F957" s="18" t="str">
        <f>IFERROR(VLOOKUP(B957,Invoices!$L$2:$M$413,2,FALSE),"")</f>
        <v/>
      </c>
      <c r="G957" s="18">
        <f>IFERROR(VLOOKUP(B957,Invoices!$N$2:$O$412,2,FALSE),"")</f>
        <v>0.99</v>
      </c>
      <c r="H957" s="18" t="str">
        <f>IFERROR(VLOOKUP($B957,Invoices!$P$2:$Q$412,2,FALSE),"")</f>
        <v/>
      </c>
      <c r="I957" s="18" t="str">
        <f>IFERROR(VLOOKUP($B957,Invoices!$R$2:$S$412,2,FALSE),"")</f>
        <v/>
      </c>
      <c r="J957" s="18" t="str">
        <f>IFERROR(VLOOKUP($B957,Invoices!$T$2:$U$412,2,FALSE),"")</f>
        <v/>
      </c>
      <c r="K957" s="18" t="str">
        <f>IFERROR(VLOOKUP($B957,Invoices!$V$2:$W$412,2,FALSE),"")</f>
        <v/>
      </c>
      <c r="L957" s="18" t="str">
        <f>IFERROR(VLOOKUP($B957,Invoices!$X$2:$Y$412,2,FALSE),"")</f>
        <v/>
      </c>
      <c r="M957" s="18" t="str">
        <f>IFERROR(VLOOKUP($B957,Invoices!$Z$2:$AA$412,2,FALSE),"")</f>
        <v/>
      </c>
      <c r="N957" s="18" t="str">
        <f>IFERROR(VLOOKUP($B957,Invoices!$AB$2:$AC$412,2,FALSE),"")</f>
        <v/>
      </c>
      <c r="O957" s="18" t="str">
        <f>IFERROR(VLOOKUP($B957,Invoices!$AD$2:$AE$412,2,FALSE),"")</f>
        <v/>
      </c>
      <c r="P957" s="18" t="str">
        <f>IFERROR(VLOOKUP($B957,Invoices!$AF$2:$AG$412,2,FALSE),"")</f>
        <v/>
      </c>
      <c r="Q957" s="18" t="str">
        <f>IFERROR(VLOOKUP($B957,Invoices!$AH$2:$AI$412,2,FALSE),"")</f>
        <v/>
      </c>
      <c r="R957" s="18" t="str">
        <f>IFERROR(VLOOKUP($B957,Invoices!$AJ$2:$AK$412,2,FALSE),"")</f>
        <v/>
      </c>
      <c r="S957" s="18" t="str">
        <f>IFERROR(VLOOKUP($B957,Invoices!$AL$2:$AM$412,2,FALSE),"")</f>
        <v/>
      </c>
      <c r="T957" s="18" t="str">
        <f>IFERROR(VLOOKUP($B957,Invoices!$AN$2:$AO$412,2,FALSE),"")</f>
        <v/>
      </c>
      <c r="U957" s="18" cm="1">
        <f t="array" ref="U957">IFERROR(INDEX(F957:T957, 1, MATCH(TRUE, ISNUMBER(F957:T957), 0)), "0.0")</f>
        <v>0.99</v>
      </c>
    </row>
    <row r="958" spans="1:21" ht="13" x14ac:dyDescent="0.15">
      <c r="A958" s="14" t="s">
        <v>6990</v>
      </c>
      <c r="B958" s="6" t="s">
        <v>2144</v>
      </c>
      <c r="D958" s="6" t="s">
        <v>1227</v>
      </c>
      <c r="E958" s="6" t="s">
        <v>1227</v>
      </c>
      <c r="F958" s="18" t="str">
        <f>IFERROR(VLOOKUP(B958,Invoices!$L$2:$M$413,2,FALSE),"")</f>
        <v/>
      </c>
      <c r="G958" s="18" t="str">
        <f>IFERROR(VLOOKUP(B958,Invoices!$N$2:$O$412,2,FALSE),"")</f>
        <v/>
      </c>
      <c r="H958" s="18" t="str">
        <f>IFERROR(VLOOKUP($B958,Invoices!$P$2:$Q$412,2,FALSE),"")</f>
        <v/>
      </c>
      <c r="I958" s="18" t="str">
        <f>IFERROR(VLOOKUP($B958,Invoices!$R$2:$S$412,2,FALSE),"")</f>
        <v/>
      </c>
      <c r="J958" s="18" t="str">
        <f>IFERROR(VLOOKUP($B958,Invoices!$T$2:$U$412,2,FALSE),"")</f>
        <v/>
      </c>
      <c r="K958" s="18" t="str">
        <f>IFERROR(VLOOKUP($B958,Invoices!$V$2:$W$412,2,FALSE),"")</f>
        <v/>
      </c>
      <c r="L958" s="18">
        <f>IFERROR(VLOOKUP($B958,Invoices!$X$2:$Y$412,2,FALSE),"")</f>
        <v>0.99</v>
      </c>
      <c r="M958" s="18" t="str">
        <f>IFERROR(VLOOKUP($B958,Invoices!$Z$2:$AA$412,2,FALSE),"")</f>
        <v/>
      </c>
      <c r="N958" s="18" t="str">
        <f>IFERROR(VLOOKUP($B958,Invoices!$AB$2:$AC$412,2,FALSE),"")</f>
        <v/>
      </c>
      <c r="O958" s="18" t="str">
        <f>IFERROR(VLOOKUP($B958,Invoices!$AD$2:$AE$412,2,FALSE),"")</f>
        <v/>
      </c>
      <c r="P958" s="18" t="str">
        <f>IFERROR(VLOOKUP($B958,Invoices!$AF$2:$AG$412,2,FALSE),"")</f>
        <v/>
      </c>
      <c r="Q958" s="18" t="str">
        <f>IFERROR(VLOOKUP($B958,Invoices!$AH$2:$AI$412,2,FALSE),"")</f>
        <v/>
      </c>
      <c r="R958" s="18" t="str">
        <f>IFERROR(VLOOKUP($B958,Invoices!$AJ$2:$AK$412,2,FALSE),"")</f>
        <v/>
      </c>
      <c r="S958" s="18" t="str">
        <f>IFERROR(VLOOKUP($B958,Invoices!$AL$2:$AM$412,2,FALSE),"")</f>
        <v/>
      </c>
      <c r="T958" s="18" t="str">
        <f>IFERROR(VLOOKUP($B958,Invoices!$AN$2:$AO$412,2,FALSE),"")</f>
        <v/>
      </c>
      <c r="U958" s="18" cm="1">
        <f t="array" ref="U958">IFERROR(INDEX(F958:T958, 1, MATCH(TRUE, ISNUMBER(F958:T958), 0)), "0.0")</f>
        <v>0.99</v>
      </c>
    </row>
    <row r="959" spans="1:21" ht="13" x14ac:dyDescent="0.15">
      <c r="A959" s="14" t="s">
        <v>6991</v>
      </c>
      <c r="B959" s="6" t="s">
        <v>2145</v>
      </c>
      <c r="D959" s="6" t="s">
        <v>524</v>
      </c>
      <c r="E959" s="6" t="s">
        <v>518</v>
      </c>
      <c r="F959" s="18" t="str">
        <f>IFERROR(VLOOKUP(B959,Invoices!$L$2:$M$413,2,FALSE),"")</f>
        <v/>
      </c>
      <c r="G959" s="18" t="str">
        <f>IFERROR(VLOOKUP(B959,Invoices!$N$2:$O$412,2,FALSE),"")</f>
        <v/>
      </c>
      <c r="H959" s="18" t="str">
        <f>IFERROR(VLOOKUP($B959,Invoices!$P$2:$Q$412,2,FALSE),"")</f>
        <v/>
      </c>
      <c r="I959" s="18" t="str">
        <f>IFERROR(VLOOKUP($B959,Invoices!$R$2:$S$412,2,FALSE),"")</f>
        <v/>
      </c>
      <c r="J959" s="18" t="str">
        <f>IFERROR(VLOOKUP($B959,Invoices!$T$2:$U$412,2,FALSE),"")</f>
        <v/>
      </c>
      <c r="K959" s="18" t="str">
        <f>IFERROR(VLOOKUP($B959,Invoices!$V$2:$W$412,2,FALSE),"")</f>
        <v/>
      </c>
      <c r="L959" s="18" t="str">
        <f>IFERROR(VLOOKUP($B959,Invoices!$X$2:$Y$412,2,FALSE),"")</f>
        <v/>
      </c>
      <c r="M959" s="18" t="str">
        <f>IFERROR(VLOOKUP($B959,Invoices!$Z$2:$AA$412,2,FALSE),"")</f>
        <v/>
      </c>
      <c r="N959" s="18" t="str">
        <f>IFERROR(VLOOKUP($B959,Invoices!$AB$2:$AC$412,2,FALSE),"")</f>
        <v/>
      </c>
      <c r="O959" s="18" t="str">
        <f>IFERROR(VLOOKUP($B959,Invoices!$AD$2:$AE$412,2,FALSE),"")</f>
        <v/>
      </c>
      <c r="P959" s="18" t="str">
        <f>IFERROR(VLOOKUP($B959,Invoices!$AF$2:$AG$412,2,FALSE),"")</f>
        <v/>
      </c>
      <c r="Q959" s="18" t="str">
        <f>IFERROR(VLOOKUP($B959,Invoices!$AH$2:$AI$412,2,FALSE),"")</f>
        <v/>
      </c>
      <c r="R959" s="18" t="str">
        <f>IFERROR(VLOOKUP($B959,Invoices!$AJ$2:$AK$412,2,FALSE),"")</f>
        <v/>
      </c>
      <c r="S959" s="18" t="str">
        <f>IFERROR(VLOOKUP($B959,Invoices!$AL$2:$AM$412,2,FALSE),"")</f>
        <v/>
      </c>
      <c r="T959" s="18" t="str">
        <f>IFERROR(VLOOKUP($B959,Invoices!$AN$2:$AO$412,2,FALSE),"")</f>
        <v/>
      </c>
      <c r="U959" s="18" t="str" cm="1">
        <f t="array" ref="U959">IFERROR(INDEX(F959:T959, 1, MATCH(TRUE, ISNUMBER(F959:T959), 0)), "0.0")</f>
        <v>0.0</v>
      </c>
    </row>
    <row r="960" spans="1:21" ht="13" x14ac:dyDescent="0.15">
      <c r="A960" s="14" t="s">
        <v>6992</v>
      </c>
      <c r="B960" s="6" t="s">
        <v>2146</v>
      </c>
      <c r="D960" s="6" t="s">
        <v>524</v>
      </c>
      <c r="E960" s="6" t="s">
        <v>518</v>
      </c>
      <c r="F960" s="18" t="str">
        <f>IFERROR(VLOOKUP(B960,Invoices!$L$2:$M$413,2,FALSE),"")</f>
        <v/>
      </c>
      <c r="G960" s="18" t="str">
        <f>IFERROR(VLOOKUP(B960,Invoices!$N$2:$O$412,2,FALSE),"")</f>
        <v/>
      </c>
      <c r="H960" s="18" t="str">
        <f>IFERROR(VLOOKUP($B960,Invoices!$P$2:$Q$412,2,FALSE),"")</f>
        <v/>
      </c>
      <c r="I960" s="18" t="str">
        <f>IFERROR(VLOOKUP($B960,Invoices!$R$2:$S$412,2,FALSE),"")</f>
        <v/>
      </c>
      <c r="J960" s="18" t="str">
        <f>IFERROR(VLOOKUP($B960,Invoices!$T$2:$U$412,2,FALSE),"")</f>
        <v/>
      </c>
      <c r="K960" s="18" t="str">
        <f>IFERROR(VLOOKUP($B960,Invoices!$V$2:$W$412,2,FALSE),"")</f>
        <v/>
      </c>
      <c r="L960" s="18" t="str">
        <f>IFERROR(VLOOKUP($B960,Invoices!$X$2:$Y$412,2,FALSE),"")</f>
        <v/>
      </c>
      <c r="M960" s="18">
        <f>IFERROR(VLOOKUP($B960,Invoices!$Z$2:$AA$412,2,FALSE),"")</f>
        <v>1.99</v>
      </c>
      <c r="N960" s="18" t="str">
        <f>IFERROR(VLOOKUP($B960,Invoices!$AB$2:$AC$412,2,FALSE),"")</f>
        <v/>
      </c>
      <c r="O960" s="18" t="str">
        <f>IFERROR(VLOOKUP($B960,Invoices!$AD$2:$AE$412,2,FALSE),"")</f>
        <v/>
      </c>
      <c r="P960" s="18" t="str">
        <f>IFERROR(VLOOKUP($B960,Invoices!$AF$2:$AG$412,2,FALSE),"")</f>
        <v/>
      </c>
      <c r="Q960" s="18" t="str">
        <f>IFERROR(VLOOKUP($B960,Invoices!$AH$2:$AI$412,2,FALSE),"")</f>
        <v/>
      </c>
      <c r="R960" s="18" t="str">
        <f>IFERROR(VLOOKUP($B960,Invoices!$AJ$2:$AK$412,2,FALSE),"")</f>
        <v/>
      </c>
      <c r="S960" s="18" t="str">
        <f>IFERROR(VLOOKUP($B960,Invoices!$AL$2:$AM$412,2,FALSE),"")</f>
        <v/>
      </c>
      <c r="T960" s="18" t="str">
        <f>IFERROR(VLOOKUP($B960,Invoices!$AN$2:$AO$412,2,FALSE),"")</f>
        <v/>
      </c>
      <c r="U960" s="18" cm="1">
        <f t="array" ref="U960">IFERROR(INDEX(F960:T960, 1, MATCH(TRUE, ISNUMBER(F960:T960), 0)), "0.0")</f>
        <v>1.99</v>
      </c>
    </row>
    <row r="961" spans="1:21" ht="13" x14ac:dyDescent="0.15">
      <c r="A961" s="14" t="s">
        <v>6993</v>
      </c>
      <c r="B961" s="6" t="s">
        <v>2147</v>
      </c>
      <c r="D961" s="6" t="s">
        <v>524</v>
      </c>
      <c r="E961" s="6" t="s">
        <v>518</v>
      </c>
      <c r="F961" s="18" t="str">
        <f>IFERROR(VLOOKUP(B961,Invoices!$L$2:$M$413,2,FALSE),"")</f>
        <v/>
      </c>
      <c r="G961" s="18" t="str">
        <f>IFERROR(VLOOKUP(B961,Invoices!$N$2:$O$412,2,FALSE),"")</f>
        <v/>
      </c>
      <c r="H961" s="18" t="str">
        <f>IFERROR(VLOOKUP($B961,Invoices!$P$2:$Q$412,2,FALSE),"")</f>
        <v/>
      </c>
      <c r="I961" s="18" t="str">
        <f>IFERROR(VLOOKUP($B961,Invoices!$R$2:$S$412,2,FALSE),"")</f>
        <v/>
      </c>
      <c r="J961" s="18" t="str">
        <f>IFERROR(VLOOKUP($B961,Invoices!$T$2:$U$412,2,FALSE),"")</f>
        <v/>
      </c>
      <c r="K961" s="18" t="str">
        <f>IFERROR(VLOOKUP($B961,Invoices!$V$2:$W$412,2,FALSE),"")</f>
        <v/>
      </c>
      <c r="L961" s="18" t="str">
        <f>IFERROR(VLOOKUP($B961,Invoices!$X$2:$Y$412,2,FALSE),"")</f>
        <v/>
      </c>
      <c r="M961" s="18" t="str">
        <f>IFERROR(VLOOKUP($B961,Invoices!$Z$2:$AA$412,2,FALSE),"")</f>
        <v/>
      </c>
      <c r="N961" s="18" t="str">
        <f>IFERROR(VLOOKUP($B961,Invoices!$AB$2:$AC$412,2,FALSE),"")</f>
        <v/>
      </c>
      <c r="O961" s="18" t="str">
        <f>IFERROR(VLOOKUP($B961,Invoices!$AD$2:$AE$412,2,FALSE),"")</f>
        <v/>
      </c>
      <c r="P961" s="18" t="str">
        <f>IFERROR(VLOOKUP($B961,Invoices!$AF$2:$AG$412,2,FALSE),"")</f>
        <v/>
      </c>
      <c r="Q961" s="18" t="str">
        <f>IFERROR(VLOOKUP($B961,Invoices!$AH$2:$AI$412,2,FALSE),"")</f>
        <v/>
      </c>
      <c r="R961" s="18" t="str">
        <f>IFERROR(VLOOKUP($B961,Invoices!$AJ$2:$AK$412,2,FALSE),"")</f>
        <v/>
      </c>
      <c r="S961" s="18" t="str">
        <f>IFERROR(VLOOKUP($B961,Invoices!$AL$2:$AM$412,2,FALSE),"")</f>
        <v/>
      </c>
      <c r="T961" s="18" t="str">
        <f>IFERROR(VLOOKUP($B961,Invoices!$AN$2:$AO$412,2,FALSE),"")</f>
        <v/>
      </c>
      <c r="U961" s="18" t="str" cm="1">
        <f t="array" ref="U961">IFERROR(INDEX(F961:T961, 1, MATCH(TRUE, ISNUMBER(F961:T961), 0)), "0.0")</f>
        <v>0.0</v>
      </c>
    </row>
    <row r="962" spans="1:21" ht="13" x14ac:dyDescent="0.15">
      <c r="A962" s="14" t="s">
        <v>6994</v>
      </c>
      <c r="B962" s="6" t="s">
        <v>2148</v>
      </c>
      <c r="D962" s="6" t="s">
        <v>692</v>
      </c>
      <c r="E962" s="6" t="s">
        <v>693</v>
      </c>
      <c r="F962" s="18" t="str">
        <f>IFERROR(VLOOKUP(B962,Invoices!$L$2:$M$413,2,FALSE),"")</f>
        <v/>
      </c>
      <c r="G962" s="18" t="str">
        <f>IFERROR(VLOOKUP(B962,Invoices!$N$2:$O$412,2,FALSE),"")</f>
        <v/>
      </c>
      <c r="H962" s="18" t="str">
        <f>IFERROR(VLOOKUP($B962,Invoices!$P$2:$Q$412,2,FALSE),"")</f>
        <v/>
      </c>
      <c r="I962" s="18">
        <f>IFERROR(VLOOKUP($B962,Invoices!$R$2:$S$412,2,FALSE),"")</f>
        <v>1.99</v>
      </c>
      <c r="J962" s="18" t="str">
        <f>IFERROR(VLOOKUP($B962,Invoices!$T$2:$U$412,2,FALSE),"")</f>
        <v/>
      </c>
      <c r="K962" s="18" t="str">
        <f>IFERROR(VLOOKUP($B962,Invoices!$V$2:$W$412,2,FALSE),"")</f>
        <v/>
      </c>
      <c r="L962" s="18" t="str">
        <f>IFERROR(VLOOKUP($B962,Invoices!$X$2:$Y$412,2,FALSE),"")</f>
        <v/>
      </c>
      <c r="M962" s="18" t="str">
        <f>IFERROR(VLOOKUP($B962,Invoices!$Z$2:$AA$412,2,FALSE),"")</f>
        <v/>
      </c>
      <c r="N962" s="18" t="str">
        <f>IFERROR(VLOOKUP($B962,Invoices!$AB$2:$AC$412,2,FALSE),"")</f>
        <v/>
      </c>
      <c r="O962" s="18" t="str">
        <f>IFERROR(VLOOKUP($B962,Invoices!$AD$2:$AE$412,2,FALSE),"")</f>
        <v/>
      </c>
      <c r="P962" s="18" t="str">
        <f>IFERROR(VLOOKUP($B962,Invoices!$AF$2:$AG$412,2,FALSE),"")</f>
        <v/>
      </c>
      <c r="Q962" s="18" t="str">
        <f>IFERROR(VLOOKUP($B962,Invoices!$AH$2:$AI$412,2,FALSE),"")</f>
        <v/>
      </c>
      <c r="R962" s="18" t="str">
        <f>IFERROR(VLOOKUP($B962,Invoices!$AJ$2:$AK$412,2,FALSE),"")</f>
        <v/>
      </c>
      <c r="S962" s="18" t="str">
        <f>IFERROR(VLOOKUP($B962,Invoices!$AL$2:$AM$412,2,FALSE),"")</f>
        <v/>
      </c>
      <c r="T962" s="18" t="str">
        <f>IFERROR(VLOOKUP($B962,Invoices!$AN$2:$AO$412,2,FALSE),"")</f>
        <v/>
      </c>
      <c r="U962" s="18" cm="1">
        <f t="array" ref="U962">IFERROR(INDEX(F962:T962, 1, MATCH(TRUE, ISNUMBER(F962:T962), 0)), "0.0")</f>
        <v>1.99</v>
      </c>
    </row>
    <row r="963" spans="1:21" ht="13" x14ac:dyDescent="0.15">
      <c r="A963" s="14" t="s">
        <v>6995</v>
      </c>
      <c r="B963" s="6" t="s">
        <v>2149</v>
      </c>
      <c r="D963" s="6" t="s">
        <v>692</v>
      </c>
      <c r="E963" s="6" t="s">
        <v>693</v>
      </c>
      <c r="F963" s="18" t="str">
        <f>IFERROR(VLOOKUP(B963,Invoices!$L$2:$M$413,2,FALSE),"")</f>
        <v/>
      </c>
      <c r="G963" s="18" t="str">
        <f>IFERROR(VLOOKUP(B963,Invoices!$N$2:$O$412,2,FALSE),"")</f>
        <v/>
      </c>
      <c r="H963" s="18" t="str">
        <f>IFERROR(VLOOKUP($B963,Invoices!$P$2:$Q$412,2,FALSE),"")</f>
        <v/>
      </c>
      <c r="I963" s="18" t="str">
        <f>IFERROR(VLOOKUP($B963,Invoices!$R$2:$S$412,2,FALSE),"")</f>
        <v/>
      </c>
      <c r="J963" s="18" t="str">
        <f>IFERROR(VLOOKUP($B963,Invoices!$T$2:$U$412,2,FALSE),"")</f>
        <v/>
      </c>
      <c r="K963" s="18" t="str">
        <f>IFERROR(VLOOKUP($B963,Invoices!$V$2:$W$412,2,FALSE),"")</f>
        <v/>
      </c>
      <c r="L963" s="18" t="str">
        <f>IFERROR(VLOOKUP($B963,Invoices!$X$2:$Y$412,2,FALSE),"")</f>
        <v/>
      </c>
      <c r="M963" s="18">
        <f>IFERROR(VLOOKUP($B963,Invoices!$Z$2:$AA$412,2,FALSE),"")</f>
        <v>1.99</v>
      </c>
      <c r="N963" s="18" t="str">
        <f>IFERROR(VLOOKUP($B963,Invoices!$AB$2:$AC$412,2,FALSE),"")</f>
        <v/>
      </c>
      <c r="O963" s="18" t="str">
        <f>IFERROR(VLOOKUP($B963,Invoices!$AD$2:$AE$412,2,FALSE),"")</f>
        <v/>
      </c>
      <c r="P963" s="18" t="str">
        <f>IFERROR(VLOOKUP($B963,Invoices!$AF$2:$AG$412,2,FALSE),"")</f>
        <v/>
      </c>
      <c r="Q963" s="18" t="str">
        <f>IFERROR(VLOOKUP($B963,Invoices!$AH$2:$AI$412,2,FALSE),"")</f>
        <v/>
      </c>
      <c r="R963" s="18" t="str">
        <f>IFERROR(VLOOKUP($B963,Invoices!$AJ$2:$AK$412,2,FALSE),"")</f>
        <v/>
      </c>
      <c r="S963" s="18" t="str">
        <f>IFERROR(VLOOKUP($B963,Invoices!$AL$2:$AM$412,2,FALSE),"")</f>
        <v/>
      </c>
      <c r="T963" s="18" t="str">
        <f>IFERROR(VLOOKUP($B963,Invoices!$AN$2:$AO$412,2,FALSE),"")</f>
        <v/>
      </c>
      <c r="U963" s="18" cm="1">
        <f t="array" ref="U963">IFERROR(INDEX(F963:T963, 1, MATCH(TRUE, ISNUMBER(F963:T963), 0)), "0.0")</f>
        <v>1.99</v>
      </c>
    </row>
    <row r="964" spans="1:21" ht="13" x14ac:dyDescent="0.15">
      <c r="A964" s="14" t="s">
        <v>6996</v>
      </c>
      <c r="B964" s="6" t="s">
        <v>2150</v>
      </c>
      <c r="D964" s="6" t="s">
        <v>1167</v>
      </c>
      <c r="E964" s="6" t="s">
        <v>1168</v>
      </c>
      <c r="F964" s="18">
        <f>IFERROR(VLOOKUP(B964,Invoices!$L$2:$M$413,2,FALSE),"")</f>
        <v>1.99</v>
      </c>
      <c r="G964" s="18" t="str">
        <f>IFERROR(VLOOKUP(B964,Invoices!$N$2:$O$412,2,FALSE),"")</f>
        <v/>
      </c>
      <c r="H964" s="18" t="str">
        <f>IFERROR(VLOOKUP($B964,Invoices!$P$2:$Q$412,2,FALSE),"")</f>
        <v/>
      </c>
      <c r="I964" s="18" t="str">
        <f>IFERROR(VLOOKUP($B964,Invoices!$R$2:$S$412,2,FALSE),"")</f>
        <v/>
      </c>
      <c r="J964" s="18" t="str">
        <f>IFERROR(VLOOKUP($B964,Invoices!$T$2:$U$412,2,FALSE),"")</f>
        <v/>
      </c>
      <c r="K964" s="18" t="str">
        <f>IFERROR(VLOOKUP($B964,Invoices!$V$2:$W$412,2,FALSE),"")</f>
        <v/>
      </c>
      <c r="L964" s="18" t="str">
        <f>IFERROR(VLOOKUP($B964,Invoices!$X$2:$Y$412,2,FALSE),"")</f>
        <v/>
      </c>
      <c r="M964" s="18" t="str">
        <f>IFERROR(VLOOKUP($B964,Invoices!$Z$2:$AA$412,2,FALSE),"")</f>
        <v/>
      </c>
      <c r="N964" s="18" t="str">
        <f>IFERROR(VLOOKUP($B964,Invoices!$AB$2:$AC$412,2,FALSE),"")</f>
        <v/>
      </c>
      <c r="O964" s="18" t="str">
        <f>IFERROR(VLOOKUP($B964,Invoices!$AD$2:$AE$412,2,FALSE),"")</f>
        <v/>
      </c>
      <c r="P964" s="18" t="str">
        <f>IFERROR(VLOOKUP($B964,Invoices!$AF$2:$AG$412,2,FALSE),"")</f>
        <v/>
      </c>
      <c r="Q964" s="18" t="str">
        <f>IFERROR(VLOOKUP($B964,Invoices!$AH$2:$AI$412,2,FALSE),"")</f>
        <v/>
      </c>
      <c r="R964" s="18" t="str">
        <f>IFERROR(VLOOKUP($B964,Invoices!$AJ$2:$AK$412,2,FALSE),"")</f>
        <v/>
      </c>
      <c r="S964" s="18" t="str">
        <f>IFERROR(VLOOKUP($B964,Invoices!$AL$2:$AM$412,2,FALSE),"")</f>
        <v/>
      </c>
      <c r="T964" s="18" t="str">
        <f>IFERROR(VLOOKUP($B964,Invoices!$AN$2:$AO$412,2,FALSE),"")</f>
        <v/>
      </c>
      <c r="U964" s="18" cm="1">
        <f t="array" ref="U964">IFERROR(INDEX(F964:T964, 1, MATCH(TRUE, ISNUMBER(F964:T964), 0)), "0.0")</f>
        <v>1.99</v>
      </c>
    </row>
    <row r="965" spans="1:21" ht="13" x14ac:dyDescent="0.15">
      <c r="A965" s="14" t="s">
        <v>6997</v>
      </c>
      <c r="B965" s="6" t="s">
        <v>2151</v>
      </c>
      <c r="C965" s="6" t="s">
        <v>1449</v>
      </c>
      <c r="D965" s="6" t="s">
        <v>570</v>
      </c>
      <c r="E965" s="6" t="s">
        <v>570</v>
      </c>
      <c r="F965" s="18" t="str">
        <f>IFERROR(VLOOKUP(B965,Invoices!$L$2:$M$413,2,FALSE),"")</f>
        <v/>
      </c>
      <c r="G965" s="18" t="str">
        <f>IFERROR(VLOOKUP(B965,Invoices!$N$2:$O$412,2,FALSE),"")</f>
        <v/>
      </c>
      <c r="H965" s="18" t="str">
        <f>IFERROR(VLOOKUP($B965,Invoices!$P$2:$Q$412,2,FALSE),"")</f>
        <v/>
      </c>
      <c r="I965" s="18" t="str">
        <f>IFERROR(VLOOKUP($B965,Invoices!$R$2:$S$412,2,FALSE),"")</f>
        <v/>
      </c>
      <c r="J965" s="18" t="str">
        <f>IFERROR(VLOOKUP($B965,Invoices!$T$2:$U$412,2,FALSE),"")</f>
        <v/>
      </c>
      <c r="K965" s="18" t="str">
        <f>IFERROR(VLOOKUP($B965,Invoices!$V$2:$W$412,2,FALSE),"")</f>
        <v/>
      </c>
      <c r="L965" s="18" t="str">
        <f>IFERROR(VLOOKUP($B965,Invoices!$X$2:$Y$412,2,FALSE),"")</f>
        <v/>
      </c>
      <c r="M965" s="18">
        <f>IFERROR(VLOOKUP($B965,Invoices!$Z$2:$AA$412,2,FALSE),"")</f>
        <v>0.99</v>
      </c>
      <c r="N965" s="18" t="str">
        <f>IFERROR(VLOOKUP($B965,Invoices!$AB$2:$AC$412,2,FALSE),"")</f>
        <v/>
      </c>
      <c r="O965" s="18" t="str">
        <f>IFERROR(VLOOKUP($B965,Invoices!$AD$2:$AE$412,2,FALSE),"")</f>
        <v/>
      </c>
      <c r="P965" s="18" t="str">
        <f>IFERROR(VLOOKUP($B965,Invoices!$AF$2:$AG$412,2,FALSE),"")</f>
        <v/>
      </c>
      <c r="Q965" s="18" t="str">
        <f>IFERROR(VLOOKUP($B965,Invoices!$AH$2:$AI$412,2,FALSE),"")</f>
        <v/>
      </c>
      <c r="R965" s="18" t="str">
        <f>IFERROR(VLOOKUP($B965,Invoices!$AJ$2:$AK$412,2,FALSE),"")</f>
        <v/>
      </c>
      <c r="S965" s="18" t="str">
        <f>IFERROR(VLOOKUP($B965,Invoices!$AL$2:$AM$412,2,FALSE),"")</f>
        <v/>
      </c>
      <c r="T965" s="18" t="str">
        <f>IFERROR(VLOOKUP($B965,Invoices!$AN$2:$AO$412,2,FALSE),"")</f>
        <v/>
      </c>
      <c r="U965" s="18" cm="1">
        <f t="array" ref="U965">IFERROR(INDEX(F965:T965, 1, MATCH(TRUE, ISNUMBER(F965:T965), 0)), "0.0")</f>
        <v>0.99</v>
      </c>
    </row>
    <row r="966" spans="1:21" ht="13" x14ac:dyDescent="0.15">
      <c r="A966" s="14" t="s">
        <v>6998</v>
      </c>
      <c r="B966" s="6" t="s">
        <v>2152</v>
      </c>
      <c r="D966" s="6" t="s">
        <v>768</v>
      </c>
      <c r="E966" s="6" t="s">
        <v>518</v>
      </c>
      <c r="F966" s="18" t="str">
        <f>IFERROR(VLOOKUP(B966,Invoices!$L$2:$M$413,2,FALSE),"")</f>
        <v/>
      </c>
      <c r="G966" s="18" t="str">
        <f>IFERROR(VLOOKUP(B966,Invoices!$N$2:$O$412,2,FALSE),"")</f>
        <v/>
      </c>
      <c r="H966" s="18" t="str">
        <f>IFERROR(VLOOKUP($B966,Invoices!$P$2:$Q$412,2,FALSE),"")</f>
        <v/>
      </c>
      <c r="I966" s="18" t="str">
        <f>IFERROR(VLOOKUP($B966,Invoices!$R$2:$S$412,2,FALSE),"")</f>
        <v/>
      </c>
      <c r="J966" s="18" t="str">
        <f>IFERROR(VLOOKUP($B966,Invoices!$T$2:$U$412,2,FALSE),"")</f>
        <v/>
      </c>
      <c r="K966" s="18" t="str">
        <f>IFERROR(VLOOKUP($B966,Invoices!$V$2:$W$412,2,FALSE),"")</f>
        <v/>
      </c>
      <c r="L966" s="18" t="str">
        <f>IFERROR(VLOOKUP($B966,Invoices!$X$2:$Y$412,2,FALSE),"")</f>
        <v/>
      </c>
      <c r="M966" s="18">
        <f>IFERROR(VLOOKUP($B966,Invoices!$Z$2:$AA$412,2,FALSE),"")</f>
        <v>1.99</v>
      </c>
      <c r="N966" s="18" t="str">
        <f>IFERROR(VLOOKUP($B966,Invoices!$AB$2:$AC$412,2,FALSE),"")</f>
        <v/>
      </c>
      <c r="O966" s="18" t="str">
        <f>IFERROR(VLOOKUP($B966,Invoices!$AD$2:$AE$412,2,FALSE),"")</f>
        <v/>
      </c>
      <c r="P966" s="18" t="str">
        <f>IFERROR(VLOOKUP($B966,Invoices!$AF$2:$AG$412,2,FALSE),"")</f>
        <v/>
      </c>
      <c r="Q966" s="18" t="str">
        <f>IFERROR(VLOOKUP($B966,Invoices!$AH$2:$AI$412,2,FALSE),"")</f>
        <v/>
      </c>
      <c r="R966" s="18" t="str">
        <f>IFERROR(VLOOKUP($B966,Invoices!$AJ$2:$AK$412,2,FALSE),"")</f>
        <v/>
      </c>
      <c r="S966" s="18" t="str">
        <f>IFERROR(VLOOKUP($B966,Invoices!$AL$2:$AM$412,2,FALSE),"")</f>
        <v/>
      </c>
      <c r="T966" s="18" t="str">
        <f>IFERROR(VLOOKUP($B966,Invoices!$AN$2:$AO$412,2,FALSE),"")</f>
        <v/>
      </c>
      <c r="U966" s="18" cm="1">
        <f t="array" ref="U966">IFERROR(INDEX(F966:T966, 1, MATCH(TRUE, ISNUMBER(F966:T966), 0)), "0.0")</f>
        <v>1.99</v>
      </c>
    </row>
    <row r="967" spans="1:21" ht="13" x14ac:dyDescent="0.15">
      <c r="A967" s="14" t="s">
        <v>6999</v>
      </c>
      <c r="B967" s="6" t="s">
        <v>2153</v>
      </c>
      <c r="C967" s="6" t="s">
        <v>742</v>
      </c>
      <c r="D967" s="6" t="s">
        <v>743</v>
      </c>
      <c r="E967" s="6" t="s">
        <v>744</v>
      </c>
      <c r="F967" s="18">
        <f>IFERROR(VLOOKUP(B967,Invoices!$L$2:$M$413,2,FALSE),"")</f>
        <v>0.99</v>
      </c>
      <c r="G967" s="18" t="str">
        <f>IFERROR(VLOOKUP(B967,Invoices!$N$2:$O$412,2,FALSE),"")</f>
        <v/>
      </c>
      <c r="H967" s="18" t="str">
        <f>IFERROR(VLOOKUP($B967,Invoices!$P$2:$Q$412,2,FALSE),"")</f>
        <v/>
      </c>
      <c r="I967" s="18" t="str">
        <f>IFERROR(VLOOKUP($B967,Invoices!$R$2:$S$412,2,FALSE),"")</f>
        <v/>
      </c>
      <c r="J967" s="18" t="str">
        <f>IFERROR(VLOOKUP($B967,Invoices!$T$2:$U$412,2,FALSE),"")</f>
        <v/>
      </c>
      <c r="K967" s="18" t="str">
        <f>IFERROR(VLOOKUP($B967,Invoices!$V$2:$W$412,2,FALSE),"")</f>
        <v/>
      </c>
      <c r="L967" s="18" t="str">
        <f>IFERROR(VLOOKUP($B967,Invoices!$X$2:$Y$412,2,FALSE),"")</f>
        <v/>
      </c>
      <c r="M967" s="18" t="str">
        <f>IFERROR(VLOOKUP($B967,Invoices!$Z$2:$AA$412,2,FALSE),"")</f>
        <v/>
      </c>
      <c r="N967" s="18" t="str">
        <f>IFERROR(VLOOKUP($B967,Invoices!$AB$2:$AC$412,2,FALSE),"")</f>
        <v/>
      </c>
      <c r="O967" s="18" t="str">
        <f>IFERROR(VLOOKUP($B967,Invoices!$AD$2:$AE$412,2,FALSE),"")</f>
        <v/>
      </c>
      <c r="P967" s="18" t="str">
        <f>IFERROR(VLOOKUP($B967,Invoices!$AF$2:$AG$412,2,FALSE),"")</f>
        <v/>
      </c>
      <c r="Q967" s="18" t="str">
        <f>IFERROR(VLOOKUP($B967,Invoices!$AH$2:$AI$412,2,FALSE),"")</f>
        <v/>
      </c>
      <c r="R967" s="18" t="str">
        <f>IFERROR(VLOOKUP($B967,Invoices!$AJ$2:$AK$412,2,FALSE),"")</f>
        <v/>
      </c>
      <c r="S967" s="18" t="str">
        <f>IFERROR(VLOOKUP($B967,Invoices!$AL$2:$AM$412,2,FALSE),"")</f>
        <v/>
      </c>
      <c r="T967" s="18" t="str">
        <f>IFERROR(VLOOKUP($B967,Invoices!$AN$2:$AO$412,2,FALSE),"")</f>
        <v/>
      </c>
      <c r="U967" s="18" cm="1">
        <f t="array" ref="U967">IFERROR(INDEX(F967:T967, 1, MATCH(TRUE, ISNUMBER(F967:T967), 0)), "0.0")</f>
        <v>0.99</v>
      </c>
    </row>
    <row r="968" spans="1:21" ht="13" x14ac:dyDescent="0.15">
      <c r="A968" s="14" t="s">
        <v>7000</v>
      </c>
      <c r="B968" s="6" t="s">
        <v>2154</v>
      </c>
      <c r="C968" s="6" t="s">
        <v>742</v>
      </c>
      <c r="D968" s="6" t="s">
        <v>684</v>
      </c>
      <c r="E968" s="6" t="s">
        <v>685</v>
      </c>
      <c r="F968" s="18" t="str">
        <f>IFERROR(VLOOKUP(B968,Invoices!$L$2:$M$413,2,FALSE),"")</f>
        <v/>
      </c>
      <c r="G968" s="18" t="str">
        <f>IFERROR(VLOOKUP(B968,Invoices!$N$2:$O$412,2,FALSE),"")</f>
        <v/>
      </c>
      <c r="H968" s="18" t="str">
        <f>IFERROR(VLOOKUP($B968,Invoices!$P$2:$Q$412,2,FALSE),"")</f>
        <v/>
      </c>
      <c r="I968" s="18" t="str">
        <f>IFERROR(VLOOKUP($B968,Invoices!$R$2:$S$412,2,FALSE),"")</f>
        <v/>
      </c>
      <c r="J968" s="18" t="str">
        <f>IFERROR(VLOOKUP($B968,Invoices!$T$2:$U$412,2,FALSE),"")</f>
        <v/>
      </c>
      <c r="K968" s="18" t="str">
        <f>IFERROR(VLOOKUP($B968,Invoices!$V$2:$W$412,2,FALSE),"")</f>
        <v/>
      </c>
      <c r="L968" s="18">
        <f>IFERROR(VLOOKUP($B968,Invoices!$X$2:$Y$412,2,FALSE),"")</f>
        <v>0.99</v>
      </c>
      <c r="M968" s="18" t="str">
        <f>IFERROR(VLOOKUP($B968,Invoices!$Z$2:$AA$412,2,FALSE),"")</f>
        <v/>
      </c>
      <c r="N968" s="18" t="str">
        <f>IFERROR(VLOOKUP($B968,Invoices!$AB$2:$AC$412,2,FALSE),"")</f>
        <v/>
      </c>
      <c r="O968" s="18" t="str">
        <f>IFERROR(VLOOKUP($B968,Invoices!$AD$2:$AE$412,2,FALSE),"")</f>
        <v/>
      </c>
      <c r="P968" s="18" t="str">
        <f>IFERROR(VLOOKUP($B968,Invoices!$AF$2:$AG$412,2,FALSE),"")</f>
        <v/>
      </c>
      <c r="Q968" s="18" t="str">
        <f>IFERROR(VLOOKUP($B968,Invoices!$AH$2:$AI$412,2,FALSE),"")</f>
        <v/>
      </c>
      <c r="R968" s="18" t="str">
        <f>IFERROR(VLOOKUP($B968,Invoices!$AJ$2:$AK$412,2,FALSE),"")</f>
        <v/>
      </c>
      <c r="S968" s="18" t="str">
        <f>IFERROR(VLOOKUP($B968,Invoices!$AL$2:$AM$412,2,FALSE),"")</f>
        <v/>
      </c>
      <c r="T968" s="18" t="str">
        <f>IFERROR(VLOOKUP($B968,Invoices!$AN$2:$AO$412,2,FALSE),"")</f>
        <v/>
      </c>
      <c r="U968" s="18" cm="1">
        <f t="array" ref="U968">IFERROR(INDEX(F968:T968, 1, MATCH(TRUE, ISNUMBER(F968:T968), 0)), "0.0")</f>
        <v>0.99</v>
      </c>
    </row>
    <row r="969" spans="1:21" ht="13" x14ac:dyDescent="0.15">
      <c r="A969" s="14" t="s">
        <v>7001</v>
      </c>
      <c r="B969" s="6" t="s">
        <v>2155</v>
      </c>
      <c r="C969" s="6" t="s">
        <v>962</v>
      </c>
      <c r="D969" s="6" t="s">
        <v>960</v>
      </c>
      <c r="E969" s="6" t="s">
        <v>962</v>
      </c>
      <c r="F969" s="18" t="str">
        <f>IFERROR(VLOOKUP(B969,Invoices!$L$2:$M$413,2,FALSE),"")</f>
        <v/>
      </c>
      <c r="G969" s="18">
        <f>IFERROR(VLOOKUP(B969,Invoices!$N$2:$O$412,2,FALSE),"")</f>
        <v>0.99</v>
      </c>
      <c r="H969" s="18" t="str">
        <f>IFERROR(VLOOKUP($B969,Invoices!$P$2:$Q$412,2,FALSE),"")</f>
        <v/>
      </c>
      <c r="I969" s="18" t="str">
        <f>IFERROR(VLOOKUP($B969,Invoices!$R$2:$S$412,2,FALSE),"")</f>
        <v/>
      </c>
      <c r="J969" s="18" t="str">
        <f>IFERROR(VLOOKUP($B969,Invoices!$T$2:$U$412,2,FALSE),"")</f>
        <v/>
      </c>
      <c r="K969" s="18" t="str">
        <f>IFERROR(VLOOKUP($B969,Invoices!$V$2:$W$412,2,FALSE),"")</f>
        <v/>
      </c>
      <c r="L969" s="18" t="str">
        <f>IFERROR(VLOOKUP($B969,Invoices!$X$2:$Y$412,2,FALSE),"")</f>
        <v/>
      </c>
      <c r="M969" s="18" t="str">
        <f>IFERROR(VLOOKUP($B969,Invoices!$Z$2:$AA$412,2,FALSE),"")</f>
        <v/>
      </c>
      <c r="N969" s="18" t="str">
        <f>IFERROR(VLOOKUP($B969,Invoices!$AB$2:$AC$412,2,FALSE),"")</f>
        <v/>
      </c>
      <c r="O969" s="18" t="str">
        <f>IFERROR(VLOOKUP($B969,Invoices!$AD$2:$AE$412,2,FALSE),"")</f>
        <v/>
      </c>
      <c r="P969" s="18" t="str">
        <f>IFERROR(VLOOKUP($B969,Invoices!$AF$2:$AG$412,2,FALSE),"")</f>
        <v/>
      </c>
      <c r="Q969" s="18" t="str">
        <f>IFERROR(VLOOKUP($B969,Invoices!$AH$2:$AI$412,2,FALSE),"")</f>
        <v/>
      </c>
      <c r="R969" s="18" t="str">
        <f>IFERROR(VLOOKUP($B969,Invoices!$AJ$2:$AK$412,2,FALSE),"")</f>
        <v/>
      </c>
      <c r="S969" s="18" t="str">
        <f>IFERROR(VLOOKUP($B969,Invoices!$AL$2:$AM$412,2,FALSE),"")</f>
        <v/>
      </c>
      <c r="T969" s="18" t="str">
        <f>IFERROR(VLOOKUP($B969,Invoices!$AN$2:$AO$412,2,FALSE),"")</f>
        <v/>
      </c>
      <c r="U969" s="18" cm="1">
        <f t="array" ref="U969">IFERROR(INDEX(F969:T969, 1, MATCH(TRUE, ISNUMBER(F969:T969), 0)), "0.0")</f>
        <v>0.99</v>
      </c>
    </row>
    <row r="970" spans="1:21" ht="13" x14ac:dyDescent="0.15">
      <c r="A970" s="14" t="s">
        <v>7002</v>
      </c>
      <c r="B970" s="6" t="s">
        <v>2156</v>
      </c>
      <c r="C970" s="6" t="s">
        <v>564</v>
      </c>
      <c r="D970" s="6" t="s">
        <v>565</v>
      </c>
      <c r="E970" s="6" t="s">
        <v>566</v>
      </c>
      <c r="F970" s="18">
        <f>IFERROR(VLOOKUP(B970,Invoices!$L$2:$M$413,2,FALSE),"")</f>
        <v>0.99</v>
      </c>
      <c r="G970" s="18" t="str">
        <f>IFERROR(VLOOKUP(B970,Invoices!$N$2:$O$412,2,FALSE),"")</f>
        <v/>
      </c>
      <c r="H970" s="18" t="str">
        <f>IFERROR(VLOOKUP($B970,Invoices!$P$2:$Q$412,2,FALSE),"")</f>
        <v/>
      </c>
      <c r="I970" s="18" t="str">
        <f>IFERROR(VLOOKUP($B970,Invoices!$R$2:$S$412,2,FALSE),"")</f>
        <v/>
      </c>
      <c r="J970" s="18" t="str">
        <f>IFERROR(VLOOKUP($B970,Invoices!$T$2:$U$412,2,FALSE),"")</f>
        <v/>
      </c>
      <c r="K970" s="18" t="str">
        <f>IFERROR(VLOOKUP($B970,Invoices!$V$2:$W$412,2,FALSE),"")</f>
        <v/>
      </c>
      <c r="L970" s="18" t="str">
        <f>IFERROR(VLOOKUP($B970,Invoices!$X$2:$Y$412,2,FALSE),"")</f>
        <v/>
      </c>
      <c r="M970" s="18" t="str">
        <f>IFERROR(VLOOKUP($B970,Invoices!$Z$2:$AA$412,2,FALSE),"")</f>
        <v/>
      </c>
      <c r="N970" s="18" t="str">
        <f>IFERROR(VLOOKUP($B970,Invoices!$AB$2:$AC$412,2,FALSE),"")</f>
        <v/>
      </c>
      <c r="O970" s="18" t="str">
        <f>IFERROR(VLOOKUP($B970,Invoices!$AD$2:$AE$412,2,FALSE),"")</f>
        <v/>
      </c>
      <c r="P970" s="18" t="str">
        <f>IFERROR(VLOOKUP($B970,Invoices!$AF$2:$AG$412,2,FALSE),"")</f>
        <v/>
      </c>
      <c r="Q970" s="18" t="str">
        <f>IFERROR(VLOOKUP($B970,Invoices!$AH$2:$AI$412,2,FALSE),"")</f>
        <v/>
      </c>
      <c r="R970" s="18" t="str">
        <f>IFERROR(VLOOKUP($B970,Invoices!$AJ$2:$AK$412,2,FALSE),"")</f>
        <v/>
      </c>
      <c r="S970" s="18" t="str">
        <f>IFERROR(VLOOKUP($B970,Invoices!$AL$2:$AM$412,2,FALSE),"")</f>
        <v/>
      </c>
      <c r="T970" s="18" t="str">
        <f>IFERROR(VLOOKUP($B970,Invoices!$AN$2:$AO$412,2,FALSE),"")</f>
        <v/>
      </c>
      <c r="U970" s="18" cm="1">
        <f t="array" ref="U970">IFERROR(INDEX(F970:T970, 1, MATCH(TRUE, ISNUMBER(F970:T970), 0)), "0.0")</f>
        <v>0.99</v>
      </c>
    </row>
    <row r="971" spans="1:21" ht="13" x14ac:dyDescent="0.15">
      <c r="A971" s="14" t="s">
        <v>7003</v>
      </c>
      <c r="B971" s="6" t="s">
        <v>2157</v>
      </c>
      <c r="C971" s="6" t="s">
        <v>521</v>
      </c>
      <c r="D971" s="6" t="s">
        <v>520</v>
      </c>
      <c r="E971" s="6" t="s">
        <v>522</v>
      </c>
      <c r="F971" s="18" t="str">
        <f>IFERROR(VLOOKUP(B971,Invoices!$L$2:$M$413,2,FALSE),"")</f>
        <v/>
      </c>
      <c r="G971" s="18">
        <f>IFERROR(VLOOKUP(B971,Invoices!$N$2:$O$412,2,FALSE),"")</f>
        <v>0.99</v>
      </c>
      <c r="H971" s="18" t="str">
        <f>IFERROR(VLOOKUP($B971,Invoices!$P$2:$Q$412,2,FALSE),"")</f>
        <v/>
      </c>
      <c r="I971" s="18" t="str">
        <f>IFERROR(VLOOKUP($B971,Invoices!$R$2:$S$412,2,FALSE),"")</f>
        <v/>
      </c>
      <c r="J971" s="18" t="str">
        <f>IFERROR(VLOOKUP($B971,Invoices!$T$2:$U$412,2,FALSE),"")</f>
        <v/>
      </c>
      <c r="K971" s="18" t="str">
        <f>IFERROR(VLOOKUP($B971,Invoices!$V$2:$W$412,2,FALSE),"")</f>
        <v/>
      </c>
      <c r="L971" s="18" t="str">
        <f>IFERROR(VLOOKUP($B971,Invoices!$X$2:$Y$412,2,FALSE),"")</f>
        <v/>
      </c>
      <c r="M971" s="18" t="str">
        <f>IFERROR(VLOOKUP($B971,Invoices!$Z$2:$AA$412,2,FALSE),"")</f>
        <v/>
      </c>
      <c r="N971" s="18" t="str">
        <f>IFERROR(VLOOKUP($B971,Invoices!$AB$2:$AC$412,2,FALSE),"")</f>
        <v/>
      </c>
      <c r="O971" s="18" t="str">
        <f>IFERROR(VLOOKUP($B971,Invoices!$AD$2:$AE$412,2,FALSE),"")</f>
        <v/>
      </c>
      <c r="P971" s="18" t="str">
        <f>IFERROR(VLOOKUP($B971,Invoices!$AF$2:$AG$412,2,FALSE),"")</f>
        <v/>
      </c>
      <c r="Q971" s="18" t="str">
        <f>IFERROR(VLOOKUP($B971,Invoices!$AH$2:$AI$412,2,FALSE),"")</f>
        <v/>
      </c>
      <c r="R971" s="18" t="str">
        <f>IFERROR(VLOOKUP($B971,Invoices!$AJ$2:$AK$412,2,FALSE),"")</f>
        <v/>
      </c>
      <c r="S971" s="18" t="str">
        <f>IFERROR(VLOOKUP($B971,Invoices!$AL$2:$AM$412,2,FALSE),"")</f>
        <v/>
      </c>
      <c r="T971" s="18" t="str">
        <f>IFERROR(VLOOKUP($B971,Invoices!$AN$2:$AO$412,2,FALSE),"")</f>
        <v/>
      </c>
      <c r="U971" s="18" cm="1">
        <f t="array" ref="U971">IFERROR(INDEX(F971:T971, 1, MATCH(TRUE, ISNUMBER(F971:T971), 0)), "0.0")</f>
        <v>0.99</v>
      </c>
    </row>
    <row r="972" spans="1:21" ht="13" x14ac:dyDescent="0.15">
      <c r="A972" s="14" t="s">
        <v>7004</v>
      </c>
      <c r="B972" s="6" t="s">
        <v>2158</v>
      </c>
      <c r="C972" s="6" t="s">
        <v>1501</v>
      </c>
      <c r="D972" s="6" t="s">
        <v>855</v>
      </c>
      <c r="E972" s="6" t="s">
        <v>574</v>
      </c>
      <c r="F972" s="18" t="str">
        <f>IFERROR(VLOOKUP(B972,Invoices!$L$2:$M$413,2,FALSE),"")</f>
        <v/>
      </c>
      <c r="G972" s="18" t="str">
        <f>IFERROR(VLOOKUP(B972,Invoices!$N$2:$O$412,2,FALSE),"")</f>
        <v/>
      </c>
      <c r="H972" s="18" t="str">
        <f>IFERROR(VLOOKUP($B972,Invoices!$P$2:$Q$412,2,FALSE),"")</f>
        <v/>
      </c>
      <c r="I972" s="18" t="str">
        <f>IFERROR(VLOOKUP($B972,Invoices!$R$2:$S$412,2,FALSE),"")</f>
        <v/>
      </c>
      <c r="J972" s="18" t="str">
        <f>IFERROR(VLOOKUP($B972,Invoices!$T$2:$U$412,2,FALSE),"")</f>
        <v/>
      </c>
      <c r="K972" s="18" t="str">
        <f>IFERROR(VLOOKUP($B972,Invoices!$V$2:$W$412,2,FALSE),"")</f>
        <v/>
      </c>
      <c r="L972" s="18" t="str">
        <f>IFERROR(VLOOKUP($B972,Invoices!$X$2:$Y$412,2,FALSE),"")</f>
        <v/>
      </c>
      <c r="M972" s="18">
        <f>IFERROR(VLOOKUP($B972,Invoices!$Z$2:$AA$412,2,FALSE),"")</f>
        <v>0.99</v>
      </c>
      <c r="N972" s="18" t="str">
        <f>IFERROR(VLOOKUP($B972,Invoices!$AB$2:$AC$412,2,FALSE),"")</f>
        <v/>
      </c>
      <c r="O972" s="18" t="str">
        <f>IFERROR(VLOOKUP($B972,Invoices!$AD$2:$AE$412,2,FALSE),"")</f>
        <v/>
      </c>
      <c r="P972" s="18" t="str">
        <f>IFERROR(VLOOKUP($B972,Invoices!$AF$2:$AG$412,2,FALSE),"")</f>
        <v/>
      </c>
      <c r="Q972" s="18" t="str">
        <f>IFERROR(VLOOKUP($B972,Invoices!$AH$2:$AI$412,2,FALSE),"")</f>
        <v/>
      </c>
      <c r="R972" s="18" t="str">
        <f>IFERROR(VLOOKUP($B972,Invoices!$AJ$2:$AK$412,2,FALSE),"")</f>
        <v/>
      </c>
      <c r="S972" s="18" t="str">
        <f>IFERROR(VLOOKUP($B972,Invoices!$AL$2:$AM$412,2,FALSE),"")</f>
        <v/>
      </c>
      <c r="T972" s="18" t="str">
        <f>IFERROR(VLOOKUP($B972,Invoices!$AN$2:$AO$412,2,FALSE),"")</f>
        <v/>
      </c>
      <c r="U972" s="18" cm="1">
        <f t="array" ref="U972">IFERROR(INDEX(F972:T972, 1, MATCH(TRUE, ISNUMBER(F972:T972), 0)), "0.0")</f>
        <v>0.99</v>
      </c>
    </row>
    <row r="973" spans="1:21" ht="13" x14ac:dyDescent="0.15">
      <c r="A973" s="14" t="s">
        <v>7005</v>
      </c>
      <c r="B973" s="6" t="s">
        <v>1583</v>
      </c>
      <c r="C973" s="6" t="s">
        <v>1848</v>
      </c>
      <c r="D973" s="6" t="s">
        <v>1583</v>
      </c>
      <c r="E973" s="6" t="s">
        <v>1584</v>
      </c>
      <c r="F973" s="18" t="str">
        <f>IFERROR(VLOOKUP(B973,Invoices!$L$2:$M$413,2,FALSE),"")</f>
        <v/>
      </c>
      <c r="G973" s="18">
        <f>IFERROR(VLOOKUP(B973,Invoices!$N$2:$O$412,2,FALSE),"")</f>
        <v>0.99</v>
      </c>
      <c r="H973" s="18" t="str">
        <f>IFERROR(VLOOKUP($B973,Invoices!$P$2:$Q$412,2,FALSE),"")</f>
        <v/>
      </c>
      <c r="I973" s="18" t="str">
        <f>IFERROR(VLOOKUP($B973,Invoices!$R$2:$S$412,2,FALSE),"")</f>
        <v/>
      </c>
      <c r="J973" s="18" t="str">
        <f>IFERROR(VLOOKUP($B973,Invoices!$T$2:$U$412,2,FALSE),"")</f>
        <v/>
      </c>
      <c r="K973" s="18" t="str">
        <f>IFERROR(VLOOKUP($B973,Invoices!$V$2:$W$412,2,FALSE),"")</f>
        <v/>
      </c>
      <c r="L973" s="18" t="str">
        <f>IFERROR(VLOOKUP($B973,Invoices!$X$2:$Y$412,2,FALSE),"")</f>
        <v/>
      </c>
      <c r="M973" s="18" t="str">
        <f>IFERROR(VLOOKUP($B973,Invoices!$Z$2:$AA$412,2,FALSE),"")</f>
        <v/>
      </c>
      <c r="N973" s="18" t="str">
        <f>IFERROR(VLOOKUP($B973,Invoices!$AB$2:$AC$412,2,FALSE),"")</f>
        <v/>
      </c>
      <c r="O973" s="18" t="str">
        <f>IFERROR(VLOOKUP($B973,Invoices!$AD$2:$AE$412,2,FALSE),"")</f>
        <v/>
      </c>
      <c r="P973" s="18" t="str">
        <f>IFERROR(VLOOKUP($B973,Invoices!$AF$2:$AG$412,2,FALSE),"")</f>
        <v/>
      </c>
      <c r="Q973" s="18" t="str">
        <f>IFERROR(VLOOKUP($B973,Invoices!$AH$2:$AI$412,2,FALSE),"")</f>
        <v/>
      </c>
      <c r="R973" s="18" t="str">
        <f>IFERROR(VLOOKUP($B973,Invoices!$AJ$2:$AK$412,2,FALSE),"")</f>
        <v/>
      </c>
      <c r="S973" s="18" t="str">
        <f>IFERROR(VLOOKUP($B973,Invoices!$AL$2:$AM$412,2,FALSE),"")</f>
        <v/>
      </c>
      <c r="T973" s="18" t="str">
        <f>IFERROR(VLOOKUP($B973,Invoices!$AN$2:$AO$412,2,FALSE),"")</f>
        <v/>
      </c>
      <c r="U973" s="18" cm="1">
        <f t="array" ref="U973">IFERROR(INDEX(F973:T973, 1, MATCH(TRUE, ISNUMBER(F973:T973), 0)), "0.0")</f>
        <v>0.99</v>
      </c>
    </row>
    <row r="974" spans="1:21" ht="13" x14ac:dyDescent="0.15">
      <c r="A974" s="14" t="s">
        <v>7006</v>
      </c>
      <c r="B974" s="6" t="s">
        <v>2159</v>
      </c>
      <c r="C974" s="6" t="s">
        <v>522</v>
      </c>
      <c r="D974" s="6" t="s">
        <v>1764</v>
      </c>
      <c r="E974" s="6" t="s">
        <v>522</v>
      </c>
      <c r="F974" s="18" t="str">
        <f>IFERROR(VLOOKUP(B974,Invoices!$L$2:$M$413,2,FALSE),"")</f>
        <v/>
      </c>
      <c r="G974" s="18" t="str">
        <f>IFERROR(VLOOKUP(B974,Invoices!$N$2:$O$412,2,FALSE),"")</f>
        <v/>
      </c>
      <c r="H974" s="18" t="str">
        <f>IFERROR(VLOOKUP($B974,Invoices!$P$2:$Q$412,2,FALSE),"")</f>
        <v/>
      </c>
      <c r="I974" s="18" t="str">
        <f>IFERROR(VLOOKUP($B974,Invoices!$R$2:$S$412,2,FALSE),"")</f>
        <v/>
      </c>
      <c r="J974" s="18" t="str">
        <f>IFERROR(VLOOKUP($B974,Invoices!$T$2:$U$412,2,FALSE),"")</f>
        <v/>
      </c>
      <c r="K974" s="18" t="str">
        <f>IFERROR(VLOOKUP($B974,Invoices!$V$2:$W$412,2,FALSE),"")</f>
        <v/>
      </c>
      <c r="L974" s="18" t="str">
        <f>IFERROR(VLOOKUP($B974,Invoices!$X$2:$Y$412,2,FALSE),"")</f>
        <v/>
      </c>
      <c r="M974" s="18" t="str">
        <f>IFERROR(VLOOKUP($B974,Invoices!$Z$2:$AA$412,2,FALSE),"")</f>
        <v/>
      </c>
      <c r="N974" s="18">
        <f>IFERROR(VLOOKUP($B974,Invoices!$AB$2:$AC$412,2,FALSE),"")</f>
        <v>0.99</v>
      </c>
      <c r="O974" s="18" t="str">
        <f>IFERROR(VLOOKUP($B974,Invoices!$AD$2:$AE$412,2,FALSE),"")</f>
        <v/>
      </c>
      <c r="P974" s="18" t="str">
        <f>IFERROR(VLOOKUP($B974,Invoices!$AF$2:$AG$412,2,FALSE),"")</f>
        <v/>
      </c>
      <c r="Q974" s="18" t="str">
        <f>IFERROR(VLOOKUP($B974,Invoices!$AH$2:$AI$412,2,FALSE),"")</f>
        <v/>
      </c>
      <c r="R974" s="18" t="str">
        <f>IFERROR(VLOOKUP($B974,Invoices!$AJ$2:$AK$412,2,FALSE),"")</f>
        <v/>
      </c>
      <c r="S974" s="18" t="str">
        <f>IFERROR(VLOOKUP($B974,Invoices!$AL$2:$AM$412,2,FALSE),"")</f>
        <v/>
      </c>
      <c r="T974" s="18" t="str">
        <f>IFERROR(VLOOKUP($B974,Invoices!$AN$2:$AO$412,2,FALSE),"")</f>
        <v/>
      </c>
      <c r="U974" s="18" cm="1">
        <f t="array" ref="U974">IFERROR(INDEX(F974:T974, 1, MATCH(TRUE, ISNUMBER(F974:T974), 0)), "0.0")</f>
        <v>0.99</v>
      </c>
    </row>
    <row r="975" spans="1:21" ht="13" x14ac:dyDescent="0.15">
      <c r="A975" s="14" t="s">
        <v>7007</v>
      </c>
      <c r="B975" s="6" t="s">
        <v>2160</v>
      </c>
      <c r="C975" s="6" t="s">
        <v>1471</v>
      </c>
      <c r="D975" s="6" t="s">
        <v>1300</v>
      </c>
      <c r="E975" s="6" t="s">
        <v>1301</v>
      </c>
      <c r="F975" s="18" t="str">
        <f>IFERROR(VLOOKUP(B975,Invoices!$L$2:$M$413,2,FALSE),"")</f>
        <v/>
      </c>
      <c r="G975" s="18" t="str">
        <f>IFERROR(VLOOKUP(B975,Invoices!$N$2:$O$412,2,FALSE),"")</f>
        <v/>
      </c>
      <c r="H975" s="18" t="str">
        <f>IFERROR(VLOOKUP($B975,Invoices!$P$2:$Q$412,2,FALSE),"")</f>
        <v/>
      </c>
      <c r="I975" s="18" t="str">
        <f>IFERROR(VLOOKUP($B975,Invoices!$R$2:$S$412,2,FALSE),"")</f>
        <v/>
      </c>
      <c r="J975" s="18" t="str">
        <f>IFERROR(VLOOKUP($B975,Invoices!$T$2:$U$412,2,FALSE),"")</f>
        <v/>
      </c>
      <c r="K975" s="18" t="str">
        <f>IFERROR(VLOOKUP($B975,Invoices!$V$2:$W$412,2,FALSE),"")</f>
        <v/>
      </c>
      <c r="L975" s="18" t="str">
        <f>IFERROR(VLOOKUP($B975,Invoices!$X$2:$Y$412,2,FALSE),"")</f>
        <v/>
      </c>
      <c r="M975" s="18" t="str">
        <f>IFERROR(VLOOKUP($B975,Invoices!$Z$2:$AA$412,2,FALSE),"")</f>
        <v/>
      </c>
      <c r="N975" s="18" t="str">
        <f>IFERROR(VLOOKUP($B975,Invoices!$AB$2:$AC$412,2,FALSE),"")</f>
        <v/>
      </c>
      <c r="O975" s="18" t="str">
        <f>IFERROR(VLOOKUP($B975,Invoices!$AD$2:$AE$412,2,FALSE),"")</f>
        <v/>
      </c>
      <c r="P975" s="18" t="str">
        <f>IFERROR(VLOOKUP($B975,Invoices!$AF$2:$AG$412,2,FALSE),"")</f>
        <v/>
      </c>
      <c r="Q975" s="18" t="str">
        <f>IFERROR(VLOOKUP($B975,Invoices!$AH$2:$AI$412,2,FALSE),"")</f>
        <v/>
      </c>
      <c r="R975" s="18" t="str">
        <f>IFERROR(VLOOKUP($B975,Invoices!$AJ$2:$AK$412,2,FALSE),"")</f>
        <v/>
      </c>
      <c r="S975" s="18" t="str">
        <f>IFERROR(VLOOKUP($B975,Invoices!$AL$2:$AM$412,2,FALSE),"")</f>
        <v/>
      </c>
      <c r="T975" s="18" t="str">
        <f>IFERROR(VLOOKUP($B975,Invoices!$AN$2:$AO$412,2,FALSE),"")</f>
        <v/>
      </c>
      <c r="U975" s="18" t="str" cm="1">
        <f t="array" ref="U975">IFERROR(INDEX(F975:T975, 1, MATCH(TRUE, ISNUMBER(F975:T975), 0)), "0.0")</f>
        <v>0.0</v>
      </c>
    </row>
    <row r="976" spans="1:21" ht="13" x14ac:dyDescent="0.15">
      <c r="A976" s="14" t="s">
        <v>7008</v>
      </c>
      <c r="B976" s="6" t="s">
        <v>2161</v>
      </c>
      <c r="C976" s="6" t="s">
        <v>734</v>
      </c>
      <c r="D976" s="6" t="s">
        <v>735</v>
      </c>
      <c r="E976" s="6" t="s">
        <v>736</v>
      </c>
      <c r="F976" s="18" t="str">
        <f>IFERROR(VLOOKUP(B976,Invoices!$L$2:$M$413,2,FALSE),"")</f>
        <v/>
      </c>
      <c r="G976" s="18" t="str">
        <f>IFERROR(VLOOKUP(B976,Invoices!$N$2:$O$412,2,FALSE),"")</f>
        <v/>
      </c>
      <c r="H976" s="18" t="str">
        <f>IFERROR(VLOOKUP($B976,Invoices!$P$2:$Q$412,2,FALSE),"")</f>
        <v/>
      </c>
      <c r="I976" s="18" t="str">
        <f>IFERROR(VLOOKUP($B976,Invoices!$R$2:$S$412,2,FALSE),"")</f>
        <v/>
      </c>
      <c r="J976" s="18" t="str">
        <f>IFERROR(VLOOKUP($B976,Invoices!$T$2:$U$412,2,FALSE),"")</f>
        <v/>
      </c>
      <c r="K976" s="18" t="str">
        <f>IFERROR(VLOOKUP($B976,Invoices!$V$2:$W$412,2,FALSE),"")</f>
        <v/>
      </c>
      <c r="L976" s="18" t="str">
        <f>IFERROR(VLOOKUP($B976,Invoices!$X$2:$Y$412,2,FALSE),"")</f>
        <v/>
      </c>
      <c r="M976" s="18" t="str">
        <f>IFERROR(VLOOKUP($B976,Invoices!$Z$2:$AA$412,2,FALSE),"")</f>
        <v/>
      </c>
      <c r="N976" s="18" t="str">
        <f>IFERROR(VLOOKUP($B976,Invoices!$AB$2:$AC$412,2,FALSE),"")</f>
        <v/>
      </c>
      <c r="O976" s="18" t="str">
        <f>IFERROR(VLOOKUP($B976,Invoices!$AD$2:$AE$412,2,FALSE),"")</f>
        <v/>
      </c>
      <c r="P976" s="18" t="str">
        <f>IFERROR(VLOOKUP($B976,Invoices!$AF$2:$AG$412,2,FALSE),"")</f>
        <v/>
      </c>
      <c r="Q976" s="18" t="str">
        <f>IFERROR(VLOOKUP($B976,Invoices!$AH$2:$AI$412,2,FALSE),"")</f>
        <v/>
      </c>
      <c r="R976" s="18" t="str">
        <f>IFERROR(VLOOKUP($B976,Invoices!$AJ$2:$AK$412,2,FALSE),"")</f>
        <v/>
      </c>
      <c r="S976" s="18" t="str">
        <f>IFERROR(VLOOKUP($B976,Invoices!$AL$2:$AM$412,2,FALSE),"")</f>
        <v/>
      </c>
      <c r="T976" s="18" t="str">
        <f>IFERROR(VLOOKUP($B976,Invoices!$AN$2:$AO$412,2,FALSE),"")</f>
        <v/>
      </c>
      <c r="U976" s="18" t="str" cm="1">
        <f t="array" ref="U976">IFERROR(INDEX(F976:T976, 1, MATCH(TRUE, ISNUMBER(F976:T976), 0)), "0.0")</f>
        <v>0.0</v>
      </c>
    </row>
    <row r="977" spans="1:21" ht="13" x14ac:dyDescent="0.15">
      <c r="A977" s="14" t="s">
        <v>7009</v>
      </c>
      <c r="B977" s="6" t="s">
        <v>2162</v>
      </c>
      <c r="D977" s="6" t="s">
        <v>1327</v>
      </c>
      <c r="E977" s="6" t="s">
        <v>1182</v>
      </c>
      <c r="F977" s="18" t="str">
        <f>IFERROR(VLOOKUP(B977,Invoices!$L$2:$M$413,2,FALSE),"")</f>
        <v/>
      </c>
      <c r="G977" s="18" t="str">
        <f>IFERROR(VLOOKUP(B977,Invoices!$N$2:$O$412,2,FALSE),"")</f>
        <v/>
      </c>
      <c r="H977" s="18">
        <f>IFERROR(VLOOKUP($B977,Invoices!$P$2:$Q$412,2,FALSE),"")</f>
        <v>0.99</v>
      </c>
      <c r="I977" s="18" t="str">
        <f>IFERROR(VLOOKUP($B977,Invoices!$R$2:$S$412,2,FALSE),"")</f>
        <v/>
      </c>
      <c r="J977" s="18" t="str">
        <f>IFERROR(VLOOKUP($B977,Invoices!$T$2:$U$412,2,FALSE),"")</f>
        <v/>
      </c>
      <c r="K977" s="18" t="str">
        <f>IFERROR(VLOOKUP($B977,Invoices!$V$2:$W$412,2,FALSE),"")</f>
        <v/>
      </c>
      <c r="L977" s="18" t="str">
        <f>IFERROR(VLOOKUP($B977,Invoices!$X$2:$Y$412,2,FALSE),"")</f>
        <v/>
      </c>
      <c r="M977" s="18" t="str">
        <f>IFERROR(VLOOKUP($B977,Invoices!$Z$2:$AA$412,2,FALSE),"")</f>
        <v/>
      </c>
      <c r="N977" s="18" t="str">
        <f>IFERROR(VLOOKUP($B977,Invoices!$AB$2:$AC$412,2,FALSE),"")</f>
        <v/>
      </c>
      <c r="O977" s="18" t="str">
        <f>IFERROR(VLOOKUP($B977,Invoices!$AD$2:$AE$412,2,FALSE),"")</f>
        <v/>
      </c>
      <c r="P977" s="18" t="str">
        <f>IFERROR(VLOOKUP($B977,Invoices!$AF$2:$AG$412,2,FALSE),"")</f>
        <v/>
      </c>
      <c r="Q977" s="18" t="str">
        <f>IFERROR(VLOOKUP($B977,Invoices!$AH$2:$AI$412,2,FALSE),"")</f>
        <v/>
      </c>
      <c r="R977" s="18" t="str">
        <f>IFERROR(VLOOKUP($B977,Invoices!$AJ$2:$AK$412,2,FALSE),"")</f>
        <v/>
      </c>
      <c r="S977" s="18" t="str">
        <f>IFERROR(VLOOKUP($B977,Invoices!$AL$2:$AM$412,2,FALSE),"")</f>
        <v/>
      </c>
      <c r="T977" s="18" t="str">
        <f>IFERROR(VLOOKUP($B977,Invoices!$AN$2:$AO$412,2,FALSE),"")</f>
        <v/>
      </c>
      <c r="U977" s="18" cm="1">
        <f t="array" ref="U977">IFERROR(INDEX(F977:T977, 1, MATCH(TRUE, ISNUMBER(F977:T977), 0)), "0.0")</f>
        <v>0.99</v>
      </c>
    </row>
    <row r="978" spans="1:21" ht="13" x14ac:dyDescent="0.15">
      <c r="A978" s="14" t="s">
        <v>7010</v>
      </c>
      <c r="B978" s="6" t="s">
        <v>2163</v>
      </c>
      <c r="C978" s="6" t="s">
        <v>2164</v>
      </c>
      <c r="D978" s="6" t="s">
        <v>1497</v>
      </c>
      <c r="E978" s="6" t="s">
        <v>1498</v>
      </c>
      <c r="F978" s="18" t="str">
        <f>IFERROR(VLOOKUP(B978,Invoices!$L$2:$M$413,2,FALSE),"")</f>
        <v/>
      </c>
      <c r="G978" s="18" t="str">
        <f>IFERROR(VLOOKUP(B978,Invoices!$N$2:$O$412,2,FALSE),"")</f>
        <v/>
      </c>
      <c r="H978" s="18" t="str">
        <f>IFERROR(VLOOKUP($B978,Invoices!$P$2:$Q$412,2,FALSE),"")</f>
        <v/>
      </c>
      <c r="I978" s="18" t="str">
        <f>IFERROR(VLOOKUP($B978,Invoices!$R$2:$S$412,2,FALSE),"")</f>
        <v/>
      </c>
      <c r="J978" s="18" t="str">
        <f>IFERROR(VLOOKUP($B978,Invoices!$T$2:$U$412,2,FALSE),"")</f>
        <v/>
      </c>
      <c r="K978" s="18" t="str">
        <f>IFERROR(VLOOKUP($B978,Invoices!$V$2:$W$412,2,FALSE),"")</f>
        <v/>
      </c>
      <c r="L978" s="18">
        <f>IFERROR(VLOOKUP($B978,Invoices!$X$2:$Y$412,2,FALSE),"")</f>
        <v>0.99</v>
      </c>
      <c r="M978" s="18" t="str">
        <f>IFERROR(VLOOKUP($B978,Invoices!$Z$2:$AA$412,2,FALSE),"")</f>
        <v/>
      </c>
      <c r="N978" s="18" t="str">
        <f>IFERROR(VLOOKUP($B978,Invoices!$AB$2:$AC$412,2,FALSE),"")</f>
        <v/>
      </c>
      <c r="O978" s="18" t="str">
        <f>IFERROR(VLOOKUP($B978,Invoices!$AD$2:$AE$412,2,FALSE),"")</f>
        <v/>
      </c>
      <c r="P978" s="18" t="str">
        <f>IFERROR(VLOOKUP($B978,Invoices!$AF$2:$AG$412,2,FALSE),"")</f>
        <v/>
      </c>
      <c r="Q978" s="18" t="str">
        <f>IFERROR(VLOOKUP($B978,Invoices!$AH$2:$AI$412,2,FALSE),"")</f>
        <v/>
      </c>
      <c r="R978" s="18" t="str">
        <f>IFERROR(VLOOKUP($B978,Invoices!$AJ$2:$AK$412,2,FALSE),"")</f>
        <v/>
      </c>
      <c r="S978" s="18" t="str">
        <f>IFERROR(VLOOKUP($B978,Invoices!$AL$2:$AM$412,2,FALSE),"")</f>
        <v/>
      </c>
      <c r="T978" s="18" t="str">
        <f>IFERROR(VLOOKUP($B978,Invoices!$AN$2:$AO$412,2,FALSE),"")</f>
        <v/>
      </c>
      <c r="U978" s="18" cm="1">
        <f t="array" ref="U978">IFERROR(INDEX(F978:T978, 1, MATCH(TRUE, ISNUMBER(F978:T978), 0)), "0.0")</f>
        <v>0.99</v>
      </c>
    </row>
    <row r="979" spans="1:21" ht="13" x14ac:dyDescent="0.15">
      <c r="A979" s="14" t="s">
        <v>7011</v>
      </c>
      <c r="B979" s="6" t="s">
        <v>2165</v>
      </c>
      <c r="D979" s="6" t="s">
        <v>1075</v>
      </c>
      <c r="E979" s="6" t="s">
        <v>1076</v>
      </c>
      <c r="F979" s="18" t="str">
        <f>IFERROR(VLOOKUP(B979,Invoices!$L$2:$M$413,2,FALSE),"")</f>
        <v/>
      </c>
      <c r="G979" s="18">
        <f>IFERROR(VLOOKUP(B979,Invoices!$N$2:$O$412,2,FALSE),"")</f>
        <v>0.99</v>
      </c>
      <c r="H979" s="18">
        <f>IFERROR(VLOOKUP($B979,Invoices!$P$2:$Q$412,2,FALSE),"")</f>
        <v>0.99</v>
      </c>
      <c r="I979" s="18" t="str">
        <f>IFERROR(VLOOKUP($B979,Invoices!$R$2:$S$412,2,FALSE),"")</f>
        <v/>
      </c>
      <c r="J979" s="18" t="str">
        <f>IFERROR(VLOOKUP($B979,Invoices!$T$2:$U$412,2,FALSE),"")</f>
        <v/>
      </c>
      <c r="K979" s="18" t="str">
        <f>IFERROR(VLOOKUP($B979,Invoices!$V$2:$W$412,2,FALSE),"")</f>
        <v/>
      </c>
      <c r="L979" s="18" t="str">
        <f>IFERROR(VLOOKUP($B979,Invoices!$X$2:$Y$412,2,FALSE),"")</f>
        <v/>
      </c>
      <c r="M979" s="18" t="str">
        <f>IFERROR(VLOOKUP($B979,Invoices!$Z$2:$AA$412,2,FALSE),"")</f>
        <v/>
      </c>
      <c r="N979" s="18" t="str">
        <f>IFERROR(VLOOKUP($B979,Invoices!$AB$2:$AC$412,2,FALSE),"")</f>
        <v/>
      </c>
      <c r="O979" s="18" t="str">
        <f>IFERROR(VLOOKUP($B979,Invoices!$AD$2:$AE$412,2,FALSE),"")</f>
        <v/>
      </c>
      <c r="P979" s="18" t="str">
        <f>IFERROR(VLOOKUP($B979,Invoices!$AF$2:$AG$412,2,FALSE),"")</f>
        <v/>
      </c>
      <c r="Q979" s="18" t="str">
        <f>IFERROR(VLOOKUP($B979,Invoices!$AH$2:$AI$412,2,FALSE),"")</f>
        <v/>
      </c>
      <c r="R979" s="18" t="str">
        <f>IFERROR(VLOOKUP($B979,Invoices!$AJ$2:$AK$412,2,FALSE),"")</f>
        <v/>
      </c>
      <c r="S979" s="18" t="str">
        <f>IFERROR(VLOOKUP($B979,Invoices!$AL$2:$AM$412,2,FALSE),"")</f>
        <v/>
      </c>
      <c r="T979" s="18" t="str">
        <f>IFERROR(VLOOKUP($B979,Invoices!$AN$2:$AO$412,2,FALSE),"")</f>
        <v/>
      </c>
      <c r="U979" s="18" cm="1">
        <f t="array" ref="U979">IFERROR(INDEX(F979:T979, 1, MATCH(TRUE, ISNUMBER(F979:T979), 0)), "0.0")</f>
        <v>0.99</v>
      </c>
    </row>
    <row r="980" spans="1:21" ht="13" x14ac:dyDescent="0.15">
      <c r="A980" s="14" t="s">
        <v>7012</v>
      </c>
      <c r="B980" s="6" t="s">
        <v>2166</v>
      </c>
      <c r="D980" s="6" t="s">
        <v>983</v>
      </c>
      <c r="E980" s="6" t="s">
        <v>797</v>
      </c>
      <c r="F980" s="18" t="str">
        <f>IFERROR(VLOOKUP(B980,Invoices!$L$2:$M$413,2,FALSE),"")</f>
        <v/>
      </c>
      <c r="G980" s="18" t="str">
        <f>IFERROR(VLOOKUP(B980,Invoices!$N$2:$O$412,2,FALSE),"")</f>
        <v/>
      </c>
      <c r="H980" s="18">
        <f>IFERROR(VLOOKUP($B980,Invoices!$P$2:$Q$412,2,FALSE),"")</f>
        <v>0.99</v>
      </c>
      <c r="I980" s="18" t="str">
        <f>IFERROR(VLOOKUP($B980,Invoices!$R$2:$S$412,2,FALSE),"")</f>
        <v/>
      </c>
      <c r="J980" s="18" t="str">
        <f>IFERROR(VLOOKUP($B980,Invoices!$T$2:$U$412,2,FALSE),"")</f>
        <v/>
      </c>
      <c r="K980" s="18" t="str">
        <f>IFERROR(VLOOKUP($B980,Invoices!$V$2:$W$412,2,FALSE),"")</f>
        <v/>
      </c>
      <c r="L980" s="18" t="str">
        <f>IFERROR(VLOOKUP($B980,Invoices!$X$2:$Y$412,2,FALSE),"")</f>
        <v/>
      </c>
      <c r="M980" s="18" t="str">
        <f>IFERROR(VLOOKUP($B980,Invoices!$Z$2:$AA$412,2,FALSE),"")</f>
        <v/>
      </c>
      <c r="N980" s="18" t="str">
        <f>IFERROR(VLOOKUP($B980,Invoices!$AB$2:$AC$412,2,FALSE),"")</f>
        <v/>
      </c>
      <c r="O980" s="18" t="str">
        <f>IFERROR(VLOOKUP($B980,Invoices!$AD$2:$AE$412,2,FALSE),"")</f>
        <v/>
      </c>
      <c r="P980" s="18" t="str">
        <f>IFERROR(VLOOKUP($B980,Invoices!$AF$2:$AG$412,2,FALSE),"")</f>
        <v/>
      </c>
      <c r="Q980" s="18" t="str">
        <f>IFERROR(VLOOKUP($B980,Invoices!$AH$2:$AI$412,2,FALSE),"")</f>
        <v/>
      </c>
      <c r="R980" s="18" t="str">
        <f>IFERROR(VLOOKUP($B980,Invoices!$AJ$2:$AK$412,2,FALSE),"")</f>
        <v/>
      </c>
      <c r="S980" s="18" t="str">
        <f>IFERROR(VLOOKUP($B980,Invoices!$AL$2:$AM$412,2,FALSE),"")</f>
        <v/>
      </c>
      <c r="T980" s="18" t="str">
        <f>IFERROR(VLOOKUP($B980,Invoices!$AN$2:$AO$412,2,FALSE),"")</f>
        <v/>
      </c>
      <c r="U980" s="18" cm="1">
        <f t="array" ref="U980">IFERROR(INDEX(F980:T980, 1, MATCH(TRUE, ISNUMBER(F980:T980), 0)), "0.0")</f>
        <v>0.99</v>
      </c>
    </row>
    <row r="981" spans="1:21" ht="13" x14ac:dyDescent="0.15">
      <c r="A981" s="14" t="s">
        <v>7013</v>
      </c>
      <c r="B981" s="6" t="s">
        <v>2167</v>
      </c>
      <c r="C981" s="6" t="s">
        <v>2168</v>
      </c>
      <c r="D981" s="6" t="s">
        <v>687</v>
      </c>
      <c r="E981" s="6" t="s">
        <v>685</v>
      </c>
      <c r="F981" s="18" t="str">
        <f>IFERROR(VLOOKUP(B981,Invoices!$L$2:$M$413,2,FALSE),"")</f>
        <v/>
      </c>
      <c r="G981" s="18" t="str">
        <f>IFERROR(VLOOKUP(B981,Invoices!$N$2:$O$412,2,FALSE),"")</f>
        <v/>
      </c>
      <c r="H981" s="18">
        <f>IFERROR(VLOOKUP($B981,Invoices!$P$2:$Q$412,2,FALSE),"")</f>
        <v>0.99</v>
      </c>
      <c r="I981" s="18" t="str">
        <f>IFERROR(VLOOKUP($B981,Invoices!$R$2:$S$412,2,FALSE),"")</f>
        <v/>
      </c>
      <c r="J981" s="18" t="str">
        <f>IFERROR(VLOOKUP($B981,Invoices!$T$2:$U$412,2,FALSE),"")</f>
        <v/>
      </c>
      <c r="K981" s="18" t="str">
        <f>IFERROR(VLOOKUP($B981,Invoices!$V$2:$W$412,2,FALSE),"")</f>
        <v/>
      </c>
      <c r="L981" s="18" t="str">
        <f>IFERROR(VLOOKUP($B981,Invoices!$X$2:$Y$412,2,FALSE),"")</f>
        <v/>
      </c>
      <c r="M981" s="18" t="str">
        <f>IFERROR(VLOOKUP($B981,Invoices!$Z$2:$AA$412,2,FALSE),"")</f>
        <v/>
      </c>
      <c r="N981" s="18" t="str">
        <f>IFERROR(VLOOKUP($B981,Invoices!$AB$2:$AC$412,2,FALSE),"")</f>
        <v/>
      </c>
      <c r="O981" s="18" t="str">
        <f>IFERROR(VLOOKUP($B981,Invoices!$AD$2:$AE$412,2,FALSE),"")</f>
        <v/>
      </c>
      <c r="P981" s="18" t="str">
        <f>IFERROR(VLOOKUP($B981,Invoices!$AF$2:$AG$412,2,FALSE),"")</f>
        <v/>
      </c>
      <c r="Q981" s="18" t="str">
        <f>IFERROR(VLOOKUP($B981,Invoices!$AH$2:$AI$412,2,FALSE),"")</f>
        <v/>
      </c>
      <c r="R981" s="18" t="str">
        <f>IFERROR(VLOOKUP($B981,Invoices!$AJ$2:$AK$412,2,FALSE),"")</f>
        <v/>
      </c>
      <c r="S981" s="18" t="str">
        <f>IFERROR(VLOOKUP($B981,Invoices!$AL$2:$AM$412,2,FALSE),"")</f>
        <v/>
      </c>
      <c r="T981" s="18" t="str">
        <f>IFERROR(VLOOKUP($B981,Invoices!$AN$2:$AO$412,2,FALSE),"")</f>
        <v/>
      </c>
      <c r="U981" s="18" cm="1">
        <f t="array" ref="U981">IFERROR(INDEX(F981:T981, 1, MATCH(TRUE, ISNUMBER(F981:T981), 0)), "0.0")</f>
        <v>0.99</v>
      </c>
    </row>
    <row r="982" spans="1:21" ht="13" x14ac:dyDescent="0.15">
      <c r="A982" s="14" t="s">
        <v>7014</v>
      </c>
      <c r="B982" s="6" t="s">
        <v>2169</v>
      </c>
      <c r="C982" s="6" t="s">
        <v>1210</v>
      </c>
      <c r="D982" s="6" t="s">
        <v>1506</v>
      </c>
      <c r="E982" s="6" t="s">
        <v>1210</v>
      </c>
      <c r="F982" s="18" t="str">
        <f>IFERROR(VLOOKUP(B982,Invoices!$L$2:$M$413,2,FALSE),"")</f>
        <v/>
      </c>
      <c r="G982" s="18">
        <f>IFERROR(VLOOKUP(B982,Invoices!$N$2:$O$412,2,FALSE),"")</f>
        <v>0.99</v>
      </c>
      <c r="H982" s="18">
        <f>IFERROR(VLOOKUP($B982,Invoices!$P$2:$Q$412,2,FALSE),"")</f>
        <v>0.99</v>
      </c>
      <c r="I982" s="18" t="str">
        <f>IFERROR(VLOOKUP($B982,Invoices!$R$2:$S$412,2,FALSE),"")</f>
        <v/>
      </c>
      <c r="J982" s="18" t="str">
        <f>IFERROR(VLOOKUP($B982,Invoices!$T$2:$U$412,2,FALSE),"")</f>
        <v/>
      </c>
      <c r="K982" s="18" t="str">
        <f>IFERROR(VLOOKUP($B982,Invoices!$V$2:$W$412,2,FALSE),"")</f>
        <v/>
      </c>
      <c r="L982" s="18" t="str">
        <f>IFERROR(VLOOKUP($B982,Invoices!$X$2:$Y$412,2,FALSE),"")</f>
        <v/>
      </c>
      <c r="M982" s="18" t="str">
        <f>IFERROR(VLOOKUP($B982,Invoices!$Z$2:$AA$412,2,FALSE),"")</f>
        <v/>
      </c>
      <c r="N982" s="18" t="str">
        <f>IFERROR(VLOOKUP($B982,Invoices!$AB$2:$AC$412,2,FALSE),"")</f>
        <v/>
      </c>
      <c r="O982" s="18" t="str">
        <f>IFERROR(VLOOKUP($B982,Invoices!$AD$2:$AE$412,2,FALSE),"")</f>
        <v/>
      </c>
      <c r="P982" s="18" t="str">
        <f>IFERROR(VLOOKUP($B982,Invoices!$AF$2:$AG$412,2,FALSE),"")</f>
        <v/>
      </c>
      <c r="Q982" s="18" t="str">
        <f>IFERROR(VLOOKUP($B982,Invoices!$AH$2:$AI$412,2,FALSE),"")</f>
        <v/>
      </c>
      <c r="R982" s="18" t="str">
        <f>IFERROR(VLOOKUP($B982,Invoices!$AJ$2:$AK$412,2,FALSE),"")</f>
        <v/>
      </c>
      <c r="S982" s="18" t="str">
        <f>IFERROR(VLOOKUP($B982,Invoices!$AL$2:$AM$412,2,FALSE),"")</f>
        <v/>
      </c>
      <c r="T982" s="18" t="str">
        <f>IFERROR(VLOOKUP($B982,Invoices!$AN$2:$AO$412,2,FALSE),"")</f>
        <v/>
      </c>
      <c r="U982" s="18" cm="1">
        <f t="array" ref="U982">IFERROR(INDEX(F982:T982, 1, MATCH(TRUE, ISNUMBER(F982:T982), 0)), "0.0")</f>
        <v>0.99</v>
      </c>
    </row>
    <row r="983" spans="1:21" ht="13" x14ac:dyDescent="0.15">
      <c r="A983" s="14" t="s">
        <v>7015</v>
      </c>
      <c r="B983" s="6" t="s">
        <v>2170</v>
      </c>
      <c r="C983" s="6" t="s">
        <v>1279</v>
      </c>
      <c r="D983" s="6" t="s">
        <v>1280</v>
      </c>
      <c r="E983" s="6" t="s">
        <v>1281</v>
      </c>
      <c r="F983" s="18" t="str">
        <f>IFERROR(VLOOKUP(B983,Invoices!$L$2:$M$413,2,FALSE),"")</f>
        <v/>
      </c>
      <c r="G983" s="18" t="str">
        <f>IFERROR(VLOOKUP(B983,Invoices!$N$2:$O$412,2,FALSE),"")</f>
        <v/>
      </c>
      <c r="H983" s="18" t="str">
        <f>IFERROR(VLOOKUP($B983,Invoices!$P$2:$Q$412,2,FALSE),"")</f>
        <v/>
      </c>
      <c r="I983" s="18" t="str">
        <f>IFERROR(VLOOKUP($B983,Invoices!$R$2:$S$412,2,FALSE),"")</f>
        <v/>
      </c>
      <c r="J983" s="18" t="str">
        <f>IFERROR(VLOOKUP($B983,Invoices!$T$2:$U$412,2,FALSE),"")</f>
        <v/>
      </c>
      <c r="K983" s="18" t="str">
        <f>IFERROR(VLOOKUP($B983,Invoices!$V$2:$W$412,2,FALSE),"")</f>
        <v/>
      </c>
      <c r="L983" s="18" t="str">
        <f>IFERROR(VLOOKUP($B983,Invoices!$X$2:$Y$412,2,FALSE),"")</f>
        <v/>
      </c>
      <c r="M983" s="18">
        <f>IFERROR(VLOOKUP($B983,Invoices!$Z$2:$AA$412,2,FALSE),"")</f>
        <v>0.99</v>
      </c>
      <c r="N983" s="18" t="str">
        <f>IFERROR(VLOOKUP($B983,Invoices!$AB$2:$AC$412,2,FALSE),"")</f>
        <v/>
      </c>
      <c r="O983" s="18" t="str">
        <f>IFERROR(VLOOKUP($B983,Invoices!$AD$2:$AE$412,2,FALSE),"")</f>
        <v/>
      </c>
      <c r="P983" s="18" t="str">
        <f>IFERROR(VLOOKUP($B983,Invoices!$AF$2:$AG$412,2,FALSE),"")</f>
        <v/>
      </c>
      <c r="Q983" s="18" t="str">
        <f>IFERROR(VLOOKUP($B983,Invoices!$AH$2:$AI$412,2,FALSE),"")</f>
        <v/>
      </c>
      <c r="R983" s="18" t="str">
        <f>IFERROR(VLOOKUP($B983,Invoices!$AJ$2:$AK$412,2,FALSE),"")</f>
        <v/>
      </c>
      <c r="S983" s="18" t="str">
        <f>IFERROR(VLOOKUP($B983,Invoices!$AL$2:$AM$412,2,FALSE),"")</f>
        <v/>
      </c>
      <c r="T983" s="18" t="str">
        <f>IFERROR(VLOOKUP($B983,Invoices!$AN$2:$AO$412,2,FALSE),"")</f>
        <v/>
      </c>
      <c r="U983" s="18" cm="1">
        <f t="array" ref="U983">IFERROR(INDEX(F983:T983, 1, MATCH(TRUE, ISNUMBER(F983:T983), 0)), "0.0")</f>
        <v>0.99</v>
      </c>
    </row>
    <row r="984" spans="1:21" ht="13" x14ac:dyDescent="0.15">
      <c r="A984" s="14" t="s">
        <v>7016</v>
      </c>
      <c r="B984" s="6" t="s">
        <v>2171</v>
      </c>
      <c r="C984" s="6" t="s">
        <v>1316</v>
      </c>
      <c r="D984" s="6" t="s">
        <v>1317</v>
      </c>
      <c r="E984" s="6" t="s">
        <v>1318</v>
      </c>
      <c r="F984" s="18" t="str">
        <f>IFERROR(VLOOKUP(B984,Invoices!$L$2:$M$413,2,FALSE),"")</f>
        <v/>
      </c>
      <c r="G984" s="18" t="str">
        <f>IFERROR(VLOOKUP(B984,Invoices!$N$2:$O$412,2,FALSE),"")</f>
        <v/>
      </c>
      <c r="H984" s="18" t="str">
        <f>IFERROR(VLOOKUP($B984,Invoices!$P$2:$Q$412,2,FALSE),"")</f>
        <v/>
      </c>
      <c r="I984" s="18" t="str">
        <f>IFERROR(VLOOKUP($B984,Invoices!$R$2:$S$412,2,FALSE),"")</f>
        <v/>
      </c>
      <c r="J984" s="18" t="str">
        <f>IFERROR(VLOOKUP($B984,Invoices!$T$2:$U$412,2,FALSE),"")</f>
        <v/>
      </c>
      <c r="K984" s="18" t="str">
        <f>IFERROR(VLOOKUP($B984,Invoices!$V$2:$W$412,2,FALSE),"")</f>
        <v/>
      </c>
      <c r="L984" s="18" t="str">
        <f>IFERROR(VLOOKUP($B984,Invoices!$X$2:$Y$412,2,FALSE),"")</f>
        <v/>
      </c>
      <c r="M984" s="18" t="str">
        <f>IFERROR(VLOOKUP($B984,Invoices!$Z$2:$AA$412,2,FALSE),"")</f>
        <v/>
      </c>
      <c r="N984" s="18" t="str">
        <f>IFERROR(VLOOKUP($B984,Invoices!$AB$2:$AC$412,2,FALSE),"")</f>
        <v/>
      </c>
      <c r="O984" s="18" t="str">
        <f>IFERROR(VLOOKUP($B984,Invoices!$AD$2:$AE$412,2,FALSE),"")</f>
        <v/>
      </c>
      <c r="P984" s="18" t="str">
        <f>IFERROR(VLOOKUP($B984,Invoices!$AF$2:$AG$412,2,FALSE),"")</f>
        <v/>
      </c>
      <c r="Q984" s="18" t="str">
        <f>IFERROR(VLOOKUP($B984,Invoices!$AH$2:$AI$412,2,FALSE),"")</f>
        <v/>
      </c>
      <c r="R984" s="18" t="str">
        <f>IFERROR(VLOOKUP($B984,Invoices!$AJ$2:$AK$412,2,FALSE),"")</f>
        <v/>
      </c>
      <c r="S984" s="18" t="str">
        <f>IFERROR(VLOOKUP($B984,Invoices!$AL$2:$AM$412,2,FALSE),"")</f>
        <v/>
      </c>
      <c r="T984" s="18" t="str">
        <f>IFERROR(VLOOKUP($B984,Invoices!$AN$2:$AO$412,2,FALSE),"")</f>
        <v/>
      </c>
      <c r="U984" s="18" t="str" cm="1">
        <f t="array" ref="U984">IFERROR(INDEX(F984:T984, 1, MATCH(TRUE, ISNUMBER(F984:T984), 0)), "0.0")</f>
        <v>0.0</v>
      </c>
    </row>
    <row r="985" spans="1:21" ht="13" x14ac:dyDescent="0.15">
      <c r="A985" s="14" t="s">
        <v>7017</v>
      </c>
      <c r="B985" s="6" t="s">
        <v>2172</v>
      </c>
      <c r="C985" s="6" t="s">
        <v>758</v>
      </c>
      <c r="D985" s="6" t="s">
        <v>2040</v>
      </c>
      <c r="E985" s="6" t="s">
        <v>758</v>
      </c>
      <c r="F985" s="18" t="str">
        <f>IFERROR(VLOOKUP(B985,Invoices!$L$2:$M$413,2,FALSE),"")</f>
        <v/>
      </c>
      <c r="G985" s="18" t="str">
        <f>IFERROR(VLOOKUP(B985,Invoices!$N$2:$O$412,2,FALSE),"")</f>
        <v/>
      </c>
      <c r="H985" s="18" t="str">
        <f>IFERROR(VLOOKUP($B985,Invoices!$P$2:$Q$412,2,FALSE),"")</f>
        <v/>
      </c>
      <c r="I985" s="18" t="str">
        <f>IFERROR(VLOOKUP($B985,Invoices!$R$2:$S$412,2,FALSE),"")</f>
        <v/>
      </c>
      <c r="J985" s="18" t="str">
        <f>IFERROR(VLOOKUP($B985,Invoices!$T$2:$U$412,2,FALSE),"")</f>
        <v/>
      </c>
      <c r="K985" s="18" t="str">
        <f>IFERROR(VLOOKUP($B985,Invoices!$V$2:$W$412,2,FALSE),"")</f>
        <v/>
      </c>
      <c r="L985" s="18" t="str">
        <f>IFERROR(VLOOKUP($B985,Invoices!$X$2:$Y$412,2,FALSE),"")</f>
        <v/>
      </c>
      <c r="M985" s="18">
        <f>IFERROR(VLOOKUP($B985,Invoices!$Z$2:$AA$412,2,FALSE),"")</f>
        <v>0.99</v>
      </c>
      <c r="N985" s="18" t="str">
        <f>IFERROR(VLOOKUP($B985,Invoices!$AB$2:$AC$412,2,FALSE),"")</f>
        <v/>
      </c>
      <c r="O985" s="18" t="str">
        <f>IFERROR(VLOOKUP($B985,Invoices!$AD$2:$AE$412,2,FALSE),"")</f>
        <v/>
      </c>
      <c r="P985" s="18" t="str">
        <f>IFERROR(VLOOKUP($B985,Invoices!$AF$2:$AG$412,2,FALSE),"")</f>
        <v/>
      </c>
      <c r="Q985" s="18" t="str">
        <f>IFERROR(VLOOKUP($B985,Invoices!$AH$2:$AI$412,2,FALSE),"")</f>
        <v/>
      </c>
      <c r="R985" s="18" t="str">
        <f>IFERROR(VLOOKUP($B985,Invoices!$AJ$2:$AK$412,2,FALSE),"")</f>
        <v/>
      </c>
      <c r="S985" s="18" t="str">
        <f>IFERROR(VLOOKUP($B985,Invoices!$AL$2:$AM$412,2,FALSE),"")</f>
        <v/>
      </c>
      <c r="T985" s="18" t="str">
        <f>IFERROR(VLOOKUP($B985,Invoices!$AN$2:$AO$412,2,FALSE),"")</f>
        <v/>
      </c>
      <c r="U985" s="18" cm="1">
        <f t="array" ref="U985">IFERROR(INDEX(F985:T985, 1, MATCH(TRUE, ISNUMBER(F985:T985), 0)), "0.0")</f>
        <v>0.99</v>
      </c>
    </row>
    <row r="986" spans="1:21" ht="13" x14ac:dyDescent="0.15">
      <c r="A986" s="14" t="s">
        <v>7018</v>
      </c>
      <c r="B986" s="6" t="s">
        <v>2173</v>
      </c>
      <c r="D986" s="6" t="s">
        <v>526</v>
      </c>
      <c r="E986" s="6" t="s">
        <v>527</v>
      </c>
      <c r="F986" s="18" t="str">
        <f>IFERROR(VLOOKUP(B986,Invoices!$L$2:$M$413,2,FALSE),"")</f>
        <v/>
      </c>
      <c r="G986" s="18" t="str">
        <f>IFERROR(VLOOKUP(B986,Invoices!$N$2:$O$412,2,FALSE),"")</f>
        <v/>
      </c>
      <c r="H986" s="18" t="str">
        <f>IFERROR(VLOOKUP($B986,Invoices!$P$2:$Q$412,2,FALSE),"")</f>
        <v/>
      </c>
      <c r="I986" s="18" t="str">
        <f>IFERROR(VLOOKUP($B986,Invoices!$R$2:$S$412,2,FALSE),"")</f>
        <v/>
      </c>
      <c r="J986" s="18" t="str">
        <f>IFERROR(VLOOKUP($B986,Invoices!$T$2:$U$412,2,FALSE),"")</f>
        <v/>
      </c>
      <c r="K986" s="18" t="str">
        <f>IFERROR(VLOOKUP($B986,Invoices!$V$2:$W$412,2,FALSE),"")</f>
        <v/>
      </c>
      <c r="L986" s="18" t="str">
        <f>IFERROR(VLOOKUP($B986,Invoices!$X$2:$Y$412,2,FALSE),"")</f>
        <v/>
      </c>
      <c r="M986" s="18" t="str">
        <f>IFERROR(VLOOKUP($B986,Invoices!$Z$2:$AA$412,2,FALSE),"")</f>
        <v/>
      </c>
      <c r="N986" s="18" t="str">
        <f>IFERROR(VLOOKUP($B986,Invoices!$AB$2:$AC$412,2,FALSE),"")</f>
        <v/>
      </c>
      <c r="O986" s="18" t="str">
        <f>IFERROR(VLOOKUP($B986,Invoices!$AD$2:$AE$412,2,FALSE),"")</f>
        <v/>
      </c>
      <c r="P986" s="18" t="str">
        <f>IFERROR(VLOOKUP($B986,Invoices!$AF$2:$AG$412,2,FALSE),"")</f>
        <v/>
      </c>
      <c r="Q986" s="18" t="str">
        <f>IFERROR(VLOOKUP($B986,Invoices!$AH$2:$AI$412,2,FALSE),"")</f>
        <v/>
      </c>
      <c r="R986" s="18" t="str">
        <f>IFERROR(VLOOKUP($B986,Invoices!$AJ$2:$AK$412,2,FALSE),"")</f>
        <v/>
      </c>
      <c r="S986" s="18" t="str">
        <f>IFERROR(VLOOKUP($B986,Invoices!$AL$2:$AM$412,2,FALSE),"")</f>
        <v/>
      </c>
      <c r="T986" s="18" t="str">
        <f>IFERROR(VLOOKUP($B986,Invoices!$AN$2:$AO$412,2,FALSE),"")</f>
        <v/>
      </c>
      <c r="U986" s="18" t="str" cm="1">
        <f t="array" ref="U986">IFERROR(INDEX(F986:T986, 1, MATCH(TRUE, ISNUMBER(F986:T986), 0)), "0.0")</f>
        <v>0.0</v>
      </c>
    </row>
    <row r="987" spans="1:21" ht="13" x14ac:dyDescent="0.15">
      <c r="A987" s="14" t="s">
        <v>7019</v>
      </c>
      <c r="B987" s="6" t="s">
        <v>2174</v>
      </c>
      <c r="D987" s="6" t="s">
        <v>804</v>
      </c>
      <c r="E987" s="6" t="s">
        <v>677</v>
      </c>
      <c r="F987" s="18" t="str">
        <f>IFERROR(VLOOKUP(B987,Invoices!$L$2:$M$413,2,FALSE),"")</f>
        <v/>
      </c>
      <c r="G987" s="18" t="str">
        <f>IFERROR(VLOOKUP(B987,Invoices!$N$2:$O$412,2,FALSE),"")</f>
        <v/>
      </c>
      <c r="H987" s="18" t="str">
        <f>IFERROR(VLOOKUP($B987,Invoices!$P$2:$Q$412,2,FALSE),"")</f>
        <v/>
      </c>
      <c r="I987" s="18" t="str">
        <f>IFERROR(VLOOKUP($B987,Invoices!$R$2:$S$412,2,FALSE),"")</f>
        <v/>
      </c>
      <c r="J987" s="18" t="str">
        <f>IFERROR(VLOOKUP($B987,Invoices!$T$2:$U$412,2,FALSE),"")</f>
        <v/>
      </c>
      <c r="K987" s="18" t="str">
        <f>IFERROR(VLOOKUP($B987,Invoices!$V$2:$W$412,2,FALSE),"")</f>
        <v/>
      </c>
      <c r="L987" s="18" t="str">
        <f>IFERROR(VLOOKUP($B987,Invoices!$X$2:$Y$412,2,FALSE),"")</f>
        <v/>
      </c>
      <c r="M987" s="18" t="str">
        <f>IFERROR(VLOOKUP($B987,Invoices!$Z$2:$AA$412,2,FALSE),"")</f>
        <v/>
      </c>
      <c r="N987" s="18" t="str">
        <f>IFERROR(VLOOKUP($B987,Invoices!$AB$2:$AC$412,2,FALSE),"")</f>
        <v/>
      </c>
      <c r="O987" s="18" t="str">
        <f>IFERROR(VLOOKUP($B987,Invoices!$AD$2:$AE$412,2,FALSE),"")</f>
        <v/>
      </c>
      <c r="P987" s="18" t="str">
        <f>IFERROR(VLOOKUP($B987,Invoices!$AF$2:$AG$412,2,FALSE),"")</f>
        <v/>
      </c>
      <c r="Q987" s="18" t="str">
        <f>IFERROR(VLOOKUP($B987,Invoices!$AH$2:$AI$412,2,FALSE),"")</f>
        <v/>
      </c>
      <c r="R987" s="18" t="str">
        <f>IFERROR(VLOOKUP($B987,Invoices!$AJ$2:$AK$412,2,FALSE),"")</f>
        <v/>
      </c>
      <c r="S987" s="18" t="str">
        <f>IFERROR(VLOOKUP($B987,Invoices!$AL$2:$AM$412,2,FALSE),"")</f>
        <v/>
      </c>
      <c r="T987" s="18" t="str">
        <f>IFERROR(VLOOKUP($B987,Invoices!$AN$2:$AO$412,2,FALSE),"")</f>
        <v/>
      </c>
      <c r="U987" s="18" t="str" cm="1">
        <f t="array" ref="U987">IFERROR(INDEX(F987:T987, 1, MATCH(TRUE, ISNUMBER(F987:T987), 0)), "0.0")</f>
        <v>0.0</v>
      </c>
    </row>
    <row r="988" spans="1:21" ht="13" x14ac:dyDescent="0.15">
      <c r="A988" s="14" t="s">
        <v>7020</v>
      </c>
      <c r="B988" s="6" t="s">
        <v>2175</v>
      </c>
      <c r="C988" s="6" t="s">
        <v>655</v>
      </c>
      <c r="D988" s="6" t="s">
        <v>656</v>
      </c>
      <c r="E988" s="6" t="s">
        <v>655</v>
      </c>
      <c r="F988" s="18" t="str">
        <f>IFERROR(VLOOKUP(B988,Invoices!$L$2:$M$413,2,FALSE),"")</f>
        <v/>
      </c>
      <c r="G988" s="18">
        <f>IFERROR(VLOOKUP(B988,Invoices!$N$2:$O$412,2,FALSE),"")</f>
        <v>0.99</v>
      </c>
      <c r="H988" s="18" t="str">
        <f>IFERROR(VLOOKUP($B988,Invoices!$P$2:$Q$412,2,FALSE),"")</f>
        <v/>
      </c>
      <c r="I988" s="18" t="str">
        <f>IFERROR(VLOOKUP($B988,Invoices!$R$2:$S$412,2,FALSE),"")</f>
        <v/>
      </c>
      <c r="J988" s="18" t="str">
        <f>IFERROR(VLOOKUP($B988,Invoices!$T$2:$U$412,2,FALSE),"")</f>
        <v/>
      </c>
      <c r="K988" s="18" t="str">
        <f>IFERROR(VLOOKUP($B988,Invoices!$V$2:$W$412,2,FALSE),"")</f>
        <v/>
      </c>
      <c r="L988" s="18" t="str">
        <f>IFERROR(VLOOKUP($B988,Invoices!$X$2:$Y$412,2,FALSE),"")</f>
        <v/>
      </c>
      <c r="M988" s="18" t="str">
        <f>IFERROR(VLOOKUP($B988,Invoices!$Z$2:$AA$412,2,FALSE),"")</f>
        <v/>
      </c>
      <c r="N988" s="18" t="str">
        <f>IFERROR(VLOOKUP($B988,Invoices!$AB$2:$AC$412,2,FALSE),"")</f>
        <v/>
      </c>
      <c r="O988" s="18" t="str">
        <f>IFERROR(VLOOKUP($B988,Invoices!$AD$2:$AE$412,2,FALSE),"")</f>
        <v/>
      </c>
      <c r="P988" s="18" t="str">
        <f>IFERROR(VLOOKUP($B988,Invoices!$AF$2:$AG$412,2,FALSE),"")</f>
        <v/>
      </c>
      <c r="Q988" s="18" t="str">
        <f>IFERROR(VLOOKUP($B988,Invoices!$AH$2:$AI$412,2,FALSE),"")</f>
        <v/>
      </c>
      <c r="R988" s="18" t="str">
        <f>IFERROR(VLOOKUP($B988,Invoices!$AJ$2:$AK$412,2,FALSE),"")</f>
        <v/>
      </c>
      <c r="S988" s="18" t="str">
        <f>IFERROR(VLOOKUP($B988,Invoices!$AL$2:$AM$412,2,FALSE),"")</f>
        <v/>
      </c>
      <c r="T988" s="18" t="str">
        <f>IFERROR(VLOOKUP($B988,Invoices!$AN$2:$AO$412,2,FALSE),"")</f>
        <v/>
      </c>
      <c r="U988" s="18" cm="1">
        <f t="array" ref="U988">IFERROR(INDEX(F988:T988, 1, MATCH(TRUE, ISNUMBER(F988:T988), 0)), "0.0")</f>
        <v>0.99</v>
      </c>
    </row>
    <row r="989" spans="1:21" ht="13" x14ac:dyDescent="0.15">
      <c r="A989" s="14" t="s">
        <v>7021</v>
      </c>
      <c r="B989" s="6" t="s">
        <v>2176</v>
      </c>
      <c r="C989" s="6" t="s">
        <v>2177</v>
      </c>
      <c r="D989" s="6" t="s">
        <v>2178</v>
      </c>
      <c r="E989" s="6" t="s">
        <v>2179</v>
      </c>
      <c r="F989" s="18" t="str">
        <f>IFERROR(VLOOKUP(B989,Invoices!$L$2:$M$413,2,FALSE),"")</f>
        <v/>
      </c>
      <c r="G989" s="18" t="str">
        <f>IFERROR(VLOOKUP(B989,Invoices!$N$2:$O$412,2,FALSE),"")</f>
        <v/>
      </c>
      <c r="H989" s="18" t="str">
        <f>IFERROR(VLOOKUP($B989,Invoices!$P$2:$Q$412,2,FALSE),"")</f>
        <v/>
      </c>
      <c r="I989" s="18" t="str">
        <f>IFERROR(VLOOKUP($B989,Invoices!$R$2:$S$412,2,FALSE),"")</f>
        <v/>
      </c>
      <c r="J989" s="18" t="str">
        <f>IFERROR(VLOOKUP($B989,Invoices!$T$2:$U$412,2,FALSE),"")</f>
        <v/>
      </c>
      <c r="K989" s="18" t="str">
        <f>IFERROR(VLOOKUP($B989,Invoices!$V$2:$W$412,2,FALSE),"")</f>
        <v/>
      </c>
      <c r="L989" s="18" t="str">
        <f>IFERROR(VLOOKUP($B989,Invoices!$X$2:$Y$412,2,FALSE),"")</f>
        <v/>
      </c>
      <c r="M989" s="18" t="str">
        <f>IFERROR(VLOOKUP($B989,Invoices!$Z$2:$AA$412,2,FALSE),"")</f>
        <v/>
      </c>
      <c r="N989" s="18" t="str">
        <f>IFERROR(VLOOKUP($B989,Invoices!$AB$2:$AC$412,2,FALSE),"")</f>
        <v/>
      </c>
      <c r="O989" s="18" t="str">
        <f>IFERROR(VLOOKUP($B989,Invoices!$AD$2:$AE$412,2,FALSE),"")</f>
        <v/>
      </c>
      <c r="P989" s="18" t="str">
        <f>IFERROR(VLOOKUP($B989,Invoices!$AF$2:$AG$412,2,FALSE),"")</f>
        <v/>
      </c>
      <c r="Q989" s="18" t="str">
        <f>IFERROR(VLOOKUP($B989,Invoices!$AH$2:$AI$412,2,FALSE),"")</f>
        <v/>
      </c>
      <c r="R989" s="18" t="str">
        <f>IFERROR(VLOOKUP($B989,Invoices!$AJ$2:$AK$412,2,FALSE),"")</f>
        <v/>
      </c>
      <c r="S989" s="18" t="str">
        <f>IFERROR(VLOOKUP($B989,Invoices!$AL$2:$AM$412,2,FALSE),"")</f>
        <v/>
      </c>
      <c r="T989" s="18" t="str">
        <f>IFERROR(VLOOKUP($B989,Invoices!$AN$2:$AO$412,2,FALSE),"")</f>
        <v/>
      </c>
      <c r="U989" s="18" t="str" cm="1">
        <f t="array" ref="U989">IFERROR(INDEX(F989:T989, 1, MATCH(TRUE, ISNUMBER(F989:T989), 0)), "0.0")</f>
        <v>0.0</v>
      </c>
    </row>
    <row r="990" spans="1:21" ht="13" x14ac:dyDescent="0.15">
      <c r="A990" s="14" t="s">
        <v>7022</v>
      </c>
      <c r="B990" s="6" t="s">
        <v>2180</v>
      </c>
      <c r="C990" s="6" t="s">
        <v>2181</v>
      </c>
      <c r="D990" s="6" t="s">
        <v>2182</v>
      </c>
      <c r="E990" s="6" t="s">
        <v>2183</v>
      </c>
      <c r="F990" s="18" t="str">
        <f>IFERROR(VLOOKUP(B990,Invoices!$L$2:$M$413,2,FALSE),"")</f>
        <v/>
      </c>
      <c r="G990" s="18">
        <f>IFERROR(VLOOKUP(B990,Invoices!$N$2:$O$412,2,FALSE),"")</f>
        <v>0.99</v>
      </c>
      <c r="H990" s="18" t="str">
        <f>IFERROR(VLOOKUP($B990,Invoices!$P$2:$Q$412,2,FALSE),"")</f>
        <v/>
      </c>
      <c r="I990" s="18" t="str">
        <f>IFERROR(VLOOKUP($B990,Invoices!$R$2:$S$412,2,FALSE),"")</f>
        <v/>
      </c>
      <c r="J990" s="18" t="str">
        <f>IFERROR(VLOOKUP($B990,Invoices!$T$2:$U$412,2,FALSE),"")</f>
        <v/>
      </c>
      <c r="K990" s="18" t="str">
        <f>IFERROR(VLOOKUP($B990,Invoices!$V$2:$W$412,2,FALSE),"")</f>
        <v/>
      </c>
      <c r="L990" s="18" t="str">
        <f>IFERROR(VLOOKUP($B990,Invoices!$X$2:$Y$412,2,FALSE),"")</f>
        <v/>
      </c>
      <c r="M990" s="18" t="str">
        <f>IFERROR(VLOOKUP($B990,Invoices!$Z$2:$AA$412,2,FALSE),"")</f>
        <v/>
      </c>
      <c r="N990" s="18" t="str">
        <f>IFERROR(VLOOKUP($B990,Invoices!$AB$2:$AC$412,2,FALSE),"")</f>
        <v/>
      </c>
      <c r="O990" s="18" t="str">
        <f>IFERROR(VLOOKUP($B990,Invoices!$AD$2:$AE$412,2,FALSE),"")</f>
        <v/>
      </c>
      <c r="P990" s="18" t="str">
        <f>IFERROR(VLOOKUP($B990,Invoices!$AF$2:$AG$412,2,FALSE),"")</f>
        <v/>
      </c>
      <c r="Q990" s="18" t="str">
        <f>IFERROR(VLOOKUP($B990,Invoices!$AH$2:$AI$412,2,FALSE),"")</f>
        <v/>
      </c>
      <c r="R990" s="18" t="str">
        <f>IFERROR(VLOOKUP($B990,Invoices!$AJ$2:$AK$412,2,FALSE),"")</f>
        <v/>
      </c>
      <c r="S990" s="18" t="str">
        <f>IFERROR(VLOOKUP($B990,Invoices!$AL$2:$AM$412,2,FALSE),"")</f>
        <v/>
      </c>
      <c r="T990" s="18" t="str">
        <f>IFERROR(VLOOKUP($B990,Invoices!$AN$2:$AO$412,2,FALSE),"")</f>
        <v/>
      </c>
      <c r="U990" s="18" cm="1">
        <f t="array" ref="U990">IFERROR(INDEX(F990:T990, 1, MATCH(TRUE, ISNUMBER(F990:T990), 0)), "0.0")</f>
        <v>0.99</v>
      </c>
    </row>
    <row r="991" spans="1:21" ht="13" x14ac:dyDescent="0.15">
      <c r="A991" s="14" t="s">
        <v>7023</v>
      </c>
      <c r="B991" s="6" t="s">
        <v>2184</v>
      </c>
      <c r="D991" s="6" t="s">
        <v>1555</v>
      </c>
      <c r="E991" s="6" t="s">
        <v>1555</v>
      </c>
      <c r="F991" s="18" t="str">
        <f>IFERROR(VLOOKUP(B991,Invoices!$L$2:$M$413,2,FALSE),"")</f>
        <v/>
      </c>
      <c r="G991" s="18" t="str">
        <f>IFERROR(VLOOKUP(B991,Invoices!$N$2:$O$412,2,FALSE),"")</f>
        <v/>
      </c>
      <c r="H991" s="18" t="str">
        <f>IFERROR(VLOOKUP($B991,Invoices!$P$2:$Q$412,2,FALSE),"")</f>
        <v/>
      </c>
      <c r="I991" s="18" t="str">
        <f>IFERROR(VLOOKUP($B991,Invoices!$R$2:$S$412,2,FALSE),"")</f>
        <v/>
      </c>
      <c r="J991" s="18" t="str">
        <f>IFERROR(VLOOKUP($B991,Invoices!$T$2:$U$412,2,FALSE),"")</f>
        <v/>
      </c>
      <c r="K991" s="18" t="str">
        <f>IFERROR(VLOOKUP($B991,Invoices!$V$2:$W$412,2,FALSE),"")</f>
        <v/>
      </c>
      <c r="L991" s="18" t="str">
        <f>IFERROR(VLOOKUP($B991,Invoices!$X$2:$Y$412,2,FALSE),"")</f>
        <v/>
      </c>
      <c r="M991" s="18" t="str">
        <f>IFERROR(VLOOKUP($B991,Invoices!$Z$2:$AA$412,2,FALSE),"")</f>
        <v/>
      </c>
      <c r="N991" s="18" t="str">
        <f>IFERROR(VLOOKUP($B991,Invoices!$AB$2:$AC$412,2,FALSE),"")</f>
        <v/>
      </c>
      <c r="O991" s="18" t="str">
        <f>IFERROR(VLOOKUP($B991,Invoices!$AD$2:$AE$412,2,FALSE),"")</f>
        <v/>
      </c>
      <c r="P991" s="18" t="str">
        <f>IFERROR(VLOOKUP($B991,Invoices!$AF$2:$AG$412,2,FALSE),"")</f>
        <v/>
      </c>
      <c r="Q991" s="18" t="str">
        <f>IFERROR(VLOOKUP($B991,Invoices!$AH$2:$AI$412,2,FALSE),"")</f>
        <v/>
      </c>
      <c r="R991" s="18" t="str">
        <f>IFERROR(VLOOKUP($B991,Invoices!$AJ$2:$AK$412,2,FALSE),"")</f>
        <v/>
      </c>
      <c r="S991" s="18" t="str">
        <f>IFERROR(VLOOKUP($B991,Invoices!$AL$2:$AM$412,2,FALSE),"")</f>
        <v/>
      </c>
      <c r="T991" s="18" t="str">
        <f>IFERROR(VLOOKUP($B991,Invoices!$AN$2:$AO$412,2,FALSE),"")</f>
        <v/>
      </c>
      <c r="U991" s="18" t="str" cm="1">
        <f t="array" ref="U991">IFERROR(INDEX(F991:T991, 1, MATCH(TRUE, ISNUMBER(F991:T991), 0)), "0.0")</f>
        <v>0.0</v>
      </c>
    </row>
    <row r="992" spans="1:21" ht="13" x14ac:dyDescent="0.15">
      <c r="A992" s="14" t="s">
        <v>7024</v>
      </c>
      <c r="B992" s="6" t="s">
        <v>2185</v>
      </c>
      <c r="C992" s="6" t="s">
        <v>610</v>
      </c>
      <c r="D992" s="6" t="s">
        <v>871</v>
      </c>
      <c r="E992" s="6" t="s">
        <v>612</v>
      </c>
      <c r="F992" s="18" t="str">
        <f>IFERROR(VLOOKUP(B992,Invoices!$L$2:$M$413,2,FALSE),"")</f>
        <v/>
      </c>
      <c r="G992" s="18" t="str">
        <f>IFERROR(VLOOKUP(B992,Invoices!$N$2:$O$412,2,FALSE),"")</f>
        <v/>
      </c>
      <c r="H992" s="18" t="str">
        <f>IFERROR(VLOOKUP($B992,Invoices!$P$2:$Q$412,2,FALSE),"")</f>
        <v/>
      </c>
      <c r="I992" s="18" t="str">
        <f>IFERROR(VLOOKUP($B992,Invoices!$R$2:$S$412,2,FALSE),"")</f>
        <v/>
      </c>
      <c r="J992" s="18" t="str">
        <f>IFERROR(VLOOKUP($B992,Invoices!$T$2:$U$412,2,FALSE),"")</f>
        <v/>
      </c>
      <c r="K992" s="18" t="str">
        <f>IFERROR(VLOOKUP($B992,Invoices!$V$2:$W$412,2,FALSE),"")</f>
        <v/>
      </c>
      <c r="L992" s="18" t="str">
        <f>IFERROR(VLOOKUP($B992,Invoices!$X$2:$Y$412,2,FALSE),"")</f>
        <v/>
      </c>
      <c r="M992" s="18" t="str">
        <f>IFERROR(VLOOKUP($B992,Invoices!$Z$2:$AA$412,2,FALSE),"")</f>
        <v/>
      </c>
      <c r="N992" s="18" t="str">
        <f>IFERROR(VLOOKUP($B992,Invoices!$AB$2:$AC$412,2,FALSE),"")</f>
        <v/>
      </c>
      <c r="O992" s="18" t="str">
        <f>IFERROR(VLOOKUP($B992,Invoices!$AD$2:$AE$412,2,FALSE),"")</f>
        <v/>
      </c>
      <c r="P992" s="18" t="str">
        <f>IFERROR(VLOOKUP($B992,Invoices!$AF$2:$AG$412,2,FALSE),"")</f>
        <v/>
      </c>
      <c r="Q992" s="18" t="str">
        <f>IFERROR(VLOOKUP($B992,Invoices!$AH$2:$AI$412,2,FALSE),"")</f>
        <v/>
      </c>
      <c r="R992" s="18" t="str">
        <f>IFERROR(VLOOKUP($B992,Invoices!$AJ$2:$AK$412,2,FALSE),"")</f>
        <v/>
      </c>
      <c r="S992" s="18" t="str">
        <f>IFERROR(VLOOKUP($B992,Invoices!$AL$2:$AM$412,2,FALSE),"")</f>
        <v/>
      </c>
      <c r="T992" s="18" t="str">
        <f>IFERROR(VLOOKUP($B992,Invoices!$AN$2:$AO$412,2,FALSE),"")</f>
        <v/>
      </c>
      <c r="U992" s="18" t="str" cm="1">
        <f t="array" ref="U992">IFERROR(INDEX(F992:T992, 1, MATCH(TRUE, ISNUMBER(F992:T992), 0)), "0.0")</f>
        <v>0.0</v>
      </c>
    </row>
    <row r="993" spans="1:21" ht="13" x14ac:dyDescent="0.15">
      <c r="A993" s="14" t="s">
        <v>7025</v>
      </c>
      <c r="B993" s="6" t="s">
        <v>2186</v>
      </c>
      <c r="D993" s="6" t="s">
        <v>931</v>
      </c>
      <c r="E993" s="6" t="s">
        <v>932</v>
      </c>
      <c r="F993" s="18" t="str">
        <f>IFERROR(VLOOKUP(B993,Invoices!$L$2:$M$413,2,FALSE),"")</f>
        <v/>
      </c>
      <c r="G993" s="18" t="str">
        <f>IFERROR(VLOOKUP(B993,Invoices!$N$2:$O$412,2,FALSE),"")</f>
        <v/>
      </c>
      <c r="H993" s="18" t="str">
        <f>IFERROR(VLOOKUP($B993,Invoices!$P$2:$Q$412,2,FALSE),"")</f>
        <v/>
      </c>
      <c r="I993" s="18" t="str">
        <f>IFERROR(VLOOKUP($B993,Invoices!$R$2:$S$412,2,FALSE),"")</f>
        <v/>
      </c>
      <c r="J993" s="18" t="str">
        <f>IFERROR(VLOOKUP($B993,Invoices!$T$2:$U$412,2,FALSE),"")</f>
        <v/>
      </c>
      <c r="K993" s="18" t="str">
        <f>IFERROR(VLOOKUP($B993,Invoices!$V$2:$W$412,2,FALSE),"")</f>
        <v/>
      </c>
      <c r="L993" s="18" t="str">
        <f>IFERROR(VLOOKUP($B993,Invoices!$X$2:$Y$412,2,FALSE),"")</f>
        <v/>
      </c>
      <c r="M993" s="18" t="str">
        <f>IFERROR(VLOOKUP($B993,Invoices!$Z$2:$AA$412,2,FALSE),"")</f>
        <v/>
      </c>
      <c r="N993" s="18" t="str">
        <f>IFERROR(VLOOKUP($B993,Invoices!$AB$2:$AC$412,2,FALSE),"")</f>
        <v/>
      </c>
      <c r="O993" s="18" t="str">
        <f>IFERROR(VLOOKUP($B993,Invoices!$AD$2:$AE$412,2,FALSE),"")</f>
        <v/>
      </c>
      <c r="P993" s="18">
        <f>IFERROR(VLOOKUP($B993,Invoices!$AF$2:$AG$412,2,FALSE),"")</f>
        <v>0.99</v>
      </c>
      <c r="Q993" s="18" t="str">
        <f>IFERROR(VLOOKUP($B993,Invoices!$AH$2:$AI$412,2,FALSE),"")</f>
        <v/>
      </c>
      <c r="R993" s="18" t="str">
        <f>IFERROR(VLOOKUP($B993,Invoices!$AJ$2:$AK$412,2,FALSE),"")</f>
        <v/>
      </c>
      <c r="S993" s="18" t="str">
        <f>IFERROR(VLOOKUP($B993,Invoices!$AL$2:$AM$412,2,FALSE),"")</f>
        <v/>
      </c>
      <c r="T993" s="18" t="str">
        <f>IFERROR(VLOOKUP($B993,Invoices!$AN$2:$AO$412,2,FALSE),"")</f>
        <v/>
      </c>
      <c r="U993" s="18" cm="1">
        <f t="array" ref="U993">IFERROR(INDEX(F993:T993, 1, MATCH(TRUE, ISNUMBER(F993:T993), 0)), "0.0")</f>
        <v>0.99</v>
      </c>
    </row>
    <row r="994" spans="1:21" ht="13" x14ac:dyDescent="0.15">
      <c r="A994" s="14" t="s">
        <v>7026</v>
      </c>
      <c r="B994" s="6" t="s">
        <v>2187</v>
      </c>
      <c r="C994" s="6" t="s">
        <v>549</v>
      </c>
      <c r="D994" s="6" t="s">
        <v>550</v>
      </c>
      <c r="E994" s="6" t="s">
        <v>551</v>
      </c>
      <c r="F994" s="18" t="str">
        <f>IFERROR(VLOOKUP(B994,Invoices!$L$2:$M$413,2,FALSE),"")</f>
        <v/>
      </c>
      <c r="G994" s="18" t="str">
        <f>IFERROR(VLOOKUP(B994,Invoices!$N$2:$O$412,2,FALSE),"")</f>
        <v/>
      </c>
      <c r="H994" s="18" t="str">
        <f>IFERROR(VLOOKUP($B994,Invoices!$P$2:$Q$412,2,FALSE),"")</f>
        <v/>
      </c>
      <c r="I994" s="18" t="str">
        <f>IFERROR(VLOOKUP($B994,Invoices!$R$2:$S$412,2,FALSE),"")</f>
        <v/>
      </c>
      <c r="J994" s="18" t="str">
        <f>IFERROR(VLOOKUP($B994,Invoices!$T$2:$U$412,2,FALSE),"")</f>
        <v/>
      </c>
      <c r="K994" s="18" t="str">
        <f>IFERROR(VLOOKUP($B994,Invoices!$V$2:$W$412,2,FALSE),"")</f>
        <v/>
      </c>
      <c r="L994" s="18" t="str">
        <f>IFERROR(VLOOKUP($B994,Invoices!$X$2:$Y$412,2,FALSE),"")</f>
        <v/>
      </c>
      <c r="M994" s="18" t="str">
        <f>IFERROR(VLOOKUP($B994,Invoices!$Z$2:$AA$412,2,FALSE),"")</f>
        <v/>
      </c>
      <c r="N994" s="18">
        <f>IFERROR(VLOOKUP($B994,Invoices!$AB$2:$AC$412,2,FALSE),"")</f>
        <v>0.99</v>
      </c>
      <c r="O994" s="18" t="str">
        <f>IFERROR(VLOOKUP($B994,Invoices!$AD$2:$AE$412,2,FALSE),"")</f>
        <v/>
      </c>
      <c r="P994" s="18" t="str">
        <f>IFERROR(VLOOKUP($B994,Invoices!$AF$2:$AG$412,2,FALSE),"")</f>
        <v/>
      </c>
      <c r="Q994" s="18" t="str">
        <f>IFERROR(VLOOKUP($B994,Invoices!$AH$2:$AI$412,2,FALSE),"")</f>
        <v/>
      </c>
      <c r="R994" s="18" t="str">
        <f>IFERROR(VLOOKUP($B994,Invoices!$AJ$2:$AK$412,2,FALSE),"")</f>
        <v/>
      </c>
      <c r="S994" s="18" t="str">
        <f>IFERROR(VLOOKUP($B994,Invoices!$AL$2:$AM$412,2,FALSE),"")</f>
        <v/>
      </c>
      <c r="T994" s="18" t="str">
        <f>IFERROR(VLOOKUP($B994,Invoices!$AN$2:$AO$412,2,FALSE),"")</f>
        <v/>
      </c>
      <c r="U994" s="18" cm="1">
        <f t="array" ref="U994">IFERROR(INDEX(F994:T994, 1, MATCH(TRUE, ISNUMBER(F994:T994), 0)), "0.0")</f>
        <v>0.99</v>
      </c>
    </row>
    <row r="995" spans="1:21" ht="13" x14ac:dyDescent="0.15">
      <c r="A995" s="14" t="s">
        <v>7027</v>
      </c>
      <c r="B995" s="6" t="s">
        <v>2188</v>
      </c>
      <c r="C995" s="6" t="s">
        <v>2189</v>
      </c>
      <c r="D995" s="6" t="s">
        <v>2190</v>
      </c>
      <c r="E995" s="6" t="s">
        <v>2191</v>
      </c>
      <c r="F995" s="18" t="str">
        <f>IFERROR(VLOOKUP(B995,Invoices!$L$2:$M$413,2,FALSE),"")</f>
        <v/>
      </c>
      <c r="G995" s="18" t="str">
        <f>IFERROR(VLOOKUP(B995,Invoices!$N$2:$O$412,2,FALSE),"")</f>
        <v/>
      </c>
      <c r="H995" s="18" t="str">
        <f>IFERROR(VLOOKUP($B995,Invoices!$P$2:$Q$412,2,FALSE),"")</f>
        <v/>
      </c>
      <c r="I995" s="18" t="str">
        <f>IFERROR(VLOOKUP($B995,Invoices!$R$2:$S$412,2,FALSE),"")</f>
        <v/>
      </c>
      <c r="J995" s="18" t="str">
        <f>IFERROR(VLOOKUP($B995,Invoices!$T$2:$U$412,2,FALSE),"")</f>
        <v/>
      </c>
      <c r="K995" s="18">
        <f>IFERROR(VLOOKUP($B995,Invoices!$V$2:$W$412,2,FALSE),"")</f>
        <v>0.99</v>
      </c>
      <c r="L995" s="18" t="str">
        <f>IFERROR(VLOOKUP($B995,Invoices!$X$2:$Y$412,2,FALSE),"")</f>
        <v/>
      </c>
      <c r="M995" s="18" t="str">
        <f>IFERROR(VLOOKUP($B995,Invoices!$Z$2:$AA$412,2,FALSE),"")</f>
        <v/>
      </c>
      <c r="N995" s="18" t="str">
        <f>IFERROR(VLOOKUP($B995,Invoices!$AB$2:$AC$412,2,FALSE),"")</f>
        <v/>
      </c>
      <c r="O995" s="18" t="str">
        <f>IFERROR(VLOOKUP($B995,Invoices!$AD$2:$AE$412,2,FALSE),"")</f>
        <v/>
      </c>
      <c r="P995" s="18" t="str">
        <f>IFERROR(VLOOKUP($B995,Invoices!$AF$2:$AG$412,2,FALSE),"")</f>
        <v/>
      </c>
      <c r="Q995" s="18" t="str">
        <f>IFERROR(VLOOKUP($B995,Invoices!$AH$2:$AI$412,2,FALSE),"")</f>
        <v/>
      </c>
      <c r="R995" s="18" t="str">
        <f>IFERROR(VLOOKUP($B995,Invoices!$AJ$2:$AK$412,2,FALSE),"")</f>
        <v/>
      </c>
      <c r="S995" s="18" t="str">
        <f>IFERROR(VLOOKUP($B995,Invoices!$AL$2:$AM$412,2,FALSE),"")</f>
        <v/>
      </c>
      <c r="T995" s="18" t="str">
        <f>IFERROR(VLOOKUP($B995,Invoices!$AN$2:$AO$412,2,FALSE),"")</f>
        <v/>
      </c>
      <c r="U995" s="18" cm="1">
        <f t="array" ref="U995">IFERROR(INDEX(F995:T995, 1, MATCH(TRUE, ISNUMBER(F995:T995), 0)), "0.0")</f>
        <v>0.99</v>
      </c>
    </row>
    <row r="996" spans="1:21" ht="13" x14ac:dyDescent="0.15">
      <c r="A996" s="14" t="s">
        <v>7028</v>
      </c>
      <c r="B996" s="6" t="s">
        <v>2192</v>
      </c>
      <c r="C996" s="6" t="s">
        <v>2193</v>
      </c>
      <c r="D996" s="6" t="s">
        <v>991</v>
      </c>
      <c r="E996" s="6" t="s">
        <v>714</v>
      </c>
      <c r="F996" s="18">
        <f>IFERROR(VLOOKUP(B996,Invoices!$L$2:$M$413,2,FALSE),"")</f>
        <v>0.99</v>
      </c>
      <c r="G996" s="18" t="str">
        <f>IFERROR(VLOOKUP(B996,Invoices!$N$2:$O$412,2,FALSE),"")</f>
        <v/>
      </c>
      <c r="H996" s="18" t="str">
        <f>IFERROR(VLOOKUP($B996,Invoices!$P$2:$Q$412,2,FALSE),"")</f>
        <v/>
      </c>
      <c r="I996" s="18" t="str">
        <f>IFERROR(VLOOKUP($B996,Invoices!$R$2:$S$412,2,FALSE),"")</f>
        <v/>
      </c>
      <c r="J996" s="18" t="str">
        <f>IFERROR(VLOOKUP($B996,Invoices!$T$2:$U$412,2,FALSE),"")</f>
        <v/>
      </c>
      <c r="K996" s="18" t="str">
        <f>IFERROR(VLOOKUP($B996,Invoices!$V$2:$W$412,2,FALSE),"")</f>
        <v/>
      </c>
      <c r="L996" s="18" t="str">
        <f>IFERROR(VLOOKUP($B996,Invoices!$X$2:$Y$412,2,FALSE),"")</f>
        <v/>
      </c>
      <c r="M996" s="18" t="str">
        <f>IFERROR(VLOOKUP($B996,Invoices!$Z$2:$AA$412,2,FALSE),"")</f>
        <v/>
      </c>
      <c r="N996" s="18" t="str">
        <f>IFERROR(VLOOKUP($B996,Invoices!$AB$2:$AC$412,2,FALSE),"")</f>
        <v/>
      </c>
      <c r="O996" s="18" t="str">
        <f>IFERROR(VLOOKUP($B996,Invoices!$AD$2:$AE$412,2,FALSE),"")</f>
        <v/>
      </c>
      <c r="P996" s="18" t="str">
        <f>IFERROR(VLOOKUP($B996,Invoices!$AF$2:$AG$412,2,FALSE),"")</f>
        <v/>
      </c>
      <c r="Q996" s="18" t="str">
        <f>IFERROR(VLOOKUP($B996,Invoices!$AH$2:$AI$412,2,FALSE),"")</f>
        <v/>
      </c>
      <c r="R996" s="18" t="str">
        <f>IFERROR(VLOOKUP($B996,Invoices!$AJ$2:$AK$412,2,FALSE),"")</f>
        <v/>
      </c>
      <c r="S996" s="18" t="str">
        <f>IFERROR(VLOOKUP($B996,Invoices!$AL$2:$AM$412,2,FALSE),"")</f>
        <v/>
      </c>
      <c r="T996" s="18" t="str">
        <f>IFERROR(VLOOKUP($B996,Invoices!$AN$2:$AO$412,2,FALSE),"")</f>
        <v/>
      </c>
      <c r="U996" s="18" cm="1">
        <f t="array" ref="U996">IFERROR(INDEX(F996:T996, 1, MATCH(TRUE, ISNUMBER(F996:T996), 0)), "0.0")</f>
        <v>0.99</v>
      </c>
    </row>
    <row r="997" spans="1:21" ht="13" x14ac:dyDescent="0.15">
      <c r="A997" s="14" t="s">
        <v>7029</v>
      </c>
      <c r="B997" s="6" t="s">
        <v>2194</v>
      </c>
      <c r="C997" s="6" t="s">
        <v>854</v>
      </c>
      <c r="D997" s="6" t="s">
        <v>2195</v>
      </c>
      <c r="E997" s="6" t="s">
        <v>574</v>
      </c>
      <c r="F997" s="18">
        <f>IFERROR(VLOOKUP(B997,Invoices!$L$2:$M$413,2,FALSE),"")</f>
        <v>0.99</v>
      </c>
      <c r="G997" s="18" t="str">
        <f>IFERROR(VLOOKUP(B997,Invoices!$N$2:$O$412,2,FALSE),"")</f>
        <v/>
      </c>
      <c r="H997" s="18" t="str">
        <f>IFERROR(VLOOKUP($B997,Invoices!$P$2:$Q$412,2,FALSE),"")</f>
        <v/>
      </c>
      <c r="I997" s="18" t="str">
        <f>IFERROR(VLOOKUP($B997,Invoices!$R$2:$S$412,2,FALSE),"")</f>
        <v/>
      </c>
      <c r="J997" s="18" t="str">
        <f>IFERROR(VLOOKUP($B997,Invoices!$T$2:$U$412,2,FALSE),"")</f>
        <v/>
      </c>
      <c r="K997" s="18" t="str">
        <f>IFERROR(VLOOKUP($B997,Invoices!$V$2:$W$412,2,FALSE),"")</f>
        <v/>
      </c>
      <c r="L997" s="18" t="str">
        <f>IFERROR(VLOOKUP($B997,Invoices!$X$2:$Y$412,2,FALSE),"")</f>
        <v/>
      </c>
      <c r="M997" s="18" t="str">
        <f>IFERROR(VLOOKUP($B997,Invoices!$Z$2:$AA$412,2,FALSE),"")</f>
        <v/>
      </c>
      <c r="N997" s="18" t="str">
        <f>IFERROR(VLOOKUP($B997,Invoices!$AB$2:$AC$412,2,FALSE),"")</f>
        <v/>
      </c>
      <c r="O997" s="18" t="str">
        <f>IFERROR(VLOOKUP($B997,Invoices!$AD$2:$AE$412,2,FALSE),"")</f>
        <v/>
      </c>
      <c r="P997" s="18" t="str">
        <f>IFERROR(VLOOKUP($B997,Invoices!$AF$2:$AG$412,2,FALSE),"")</f>
        <v/>
      </c>
      <c r="Q997" s="18" t="str">
        <f>IFERROR(VLOOKUP($B997,Invoices!$AH$2:$AI$412,2,FALSE),"")</f>
        <v/>
      </c>
      <c r="R997" s="18" t="str">
        <f>IFERROR(VLOOKUP($B997,Invoices!$AJ$2:$AK$412,2,FALSE),"")</f>
        <v/>
      </c>
      <c r="S997" s="18" t="str">
        <f>IFERROR(VLOOKUP($B997,Invoices!$AL$2:$AM$412,2,FALSE),"")</f>
        <v/>
      </c>
      <c r="T997" s="18" t="str">
        <f>IFERROR(VLOOKUP($B997,Invoices!$AN$2:$AO$412,2,FALSE),"")</f>
        <v/>
      </c>
      <c r="U997" s="18" cm="1">
        <f t="array" ref="U997">IFERROR(INDEX(F997:T997, 1, MATCH(TRUE, ISNUMBER(F997:T997), 0)), "0.0")</f>
        <v>0.99</v>
      </c>
    </row>
    <row r="998" spans="1:21" ht="13" x14ac:dyDescent="0.15">
      <c r="A998" s="14" t="s">
        <v>7030</v>
      </c>
      <c r="B998" s="6" t="s">
        <v>2196</v>
      </c>
      <c r="D998" s="6" t="s">
        <v>804</v>
      </c>
      <c r="E998" s="6" t="s">
        <v>677</v>
      </c>
      <c r="F998" s="18" t="str">
        <f>IFERROR(VLOOKUP(B998,Invoices!$L$2:$M$413,2,FALSE),"")</f>
        <v/>
      </c>
      <c r="G998" s="18" t="str">
        <f>IFERROR(VLOOKUP(B998,Invoices!$N$2:$O$412,2,FALSE),"")</f>
        <v/>
      </c>
      <c r="H998" s="18" t="str">
        <f>IFERROR(VLOOKUP($B998,Invoices!$P$2:$Q$412,2,FALSE),"")</f>
        <v/>
      </c>
      <c r="I998" s="18" t="str">
        <f>IFERROR(VLOOKUP($B998,Invoices!$R$2:$S$412,2,FALSE),"")</f>
        <v/>
      </c>
      <c r="J998" s="18" t="str">
        <f>IFERROR(VLOOKUP($B998,Invoices!$T$2:$U$412,2,FALSE),"")</f>
        <v/>
      </c>
      <c r="K998" s="18" t="str">
        <f>IFERROR(VLOOKUP($B998,Invoices!$V$2:$W$412,2,FALSE),"")</f>
        <v/>
      </c>
      <c r="L998" s="18" t="str">
        <f>IFERROR(VLOOKUP($B998,Invoices!$X$2:$Y$412,2,FALSE),"")</f>
        <v/>
      </c>
      <c r="M998" s="18" t="str">
        <f>IFERROR(VLOOKUP($B998,Invoices!$Z$2:$AA$412,2,FALSE),"")</f>
        <v/>
      </c>
      <c r="N998" s="18" t="str">
        <f>IFERROR(VLOOKUP($B998,Invoices!$AB$2:$AC$412,2,FALSE),"")</f>
        <v/>
      </c>
      <c r="O998" s="18" t="str">
        <f>IFERROR(VLOOKUP($B998,Invoices!$AD$2:$AE$412,2,FALSE),"")</f>
        <v/>
      </c>
      <c r="P998" s="18" t="str">
        <f>IFERROR(VLOOKUP($B998,Invoices!$AF$2:$AG$412,2,FALSE),"")</f>
        <v/>
      </c>
      <c r="Q998" s="18" t="str">
        <f>IFERROR(VLOOKUP($B998,Invoices!$AH$2:$AI$412,2,FALSE),"")</f>
        <v/>
      </c>
      <c r="R998" s="18" t="str">
        <f>IFERROR(VLOOKUP($B998,Invoices!$AJ$2:$AK$412,2,FALSE),"")</f>
        <v/>
      </c>
      <c r="S998" s="18" t="str">
        <f>IFERROR(VLOOKUP($B998,Invoices!$AL$2:$AM$412,2,FALSE),"")</f>
        <v/>
      </c>
      <c r="T998" s="18" t="str">
        <f>IFERROR(VLOOKUP($B998,Invoices!$AN$2:$AO$412,2,FALSE),"")</f>
        <v/>
      </c>
      <c r="U998" s="18" t="str" cm="1">
        <f t="array" ref="U998">IFERROR(INDEX(F998:T998, 1, MATCH(TRUE, ISNUMBER(F998:T998), 0)), "0.0")</f>
        <v>0.0</v>
      </c>
    </row>
    <row r="999" spans="1:21" ht="13" x14ac:dyDescent="0.15">
      <c r="A999" s="14" t="s">
        <v>7031</v>
      </c>
      <c r="B999" s="6" t="s">
        <v>2197</v>
      </c>
      <c r="C999" s="6" t="s">
        <v>2198</v>
      </c>
      <c r="D999" s="6" t="s">
        <v>1235</v>
      </c>
      <c r="E999" s="6" t="s">
        <v>740</v>
      </c>
      <c r="F999" s="18" t="str">
        <f>IFERROR(VLOOKUP(B999,Invoices!$L$2:$M$413,2,FALSE),"")</f>
        <v/>
      </c>
      <c r="G999" s="18" t="str">
        <f>IFERROR(VLOOKUP(B999,Invoices!$N$2:$O$412,2,FALSE),"")</f>
        <v/>
      </c>
      <c r="H999" s="18" t="str">
        <f>IFERROR(VLOOKUP($B999,Invoices!$P$2:$Q$412,2,FALSE),"")</f>
        <v/>
      </c>
      <c r="I999" s="18" t="str">
        <f>IFERROR(VLOOKUP($B999,Invoices!$R$2:$S$412,2,FALSE),"")</f>
        <v/>
      </c>
      <c r="J999" s="18" t="str">
        <f>IFERROR(VLOOKUP($B999,Invoices!$T$2:$U$412,2,FALSE),"")</f>
        <v/>
      </c>
      <c r="K999" s="18" t="str">
        <f>IFERROR(VLOOKUP($B999,Invoices!$V$2:$W$412,2,FALSE),"")</f>
        <v/>
      </c>
      <c r="L999" s="18" t="str">
        <f>IFERROR(VLOOKUP($B999,Invoices!$X$2:$Y$412,2,FALSE),"")</f>
        <v/>
      </c>
      <c r="M999" s="18" t="str">
        <f>IFERROR(VLOOKUP($B999,Invoices!$Z$2:$AA$412,2,FALSE),"")</f>
        <v/>
      </c>
      <c r="N999" s="18" t="str">
        <f>IFERROR(VLOOKUP($B999,Invoices!$AB$2:$AC$412,2,FALSE),"")</f>
        <v/>
      </c>
      <c r="O999" s="18" t="str">
        <f>IFERROR(VLOOKUP($B999,Invoices!$AD$2:$AE$412,2,FALSE),"")</f>
        <v/>
      </c>
      <c r="P999" s="18" t="str">
        <f>IFERROR(VLOOKUP($B999,Invoices!$AF$2:$AG$412,2,FALSE),"")</f>
        <v/>
      </c>
      <c r="Q999" s="18" t="str">
        <f>IFERROR(VLOOKUP($B999,Invoices!$AH$2:$AI$412,2,FALSE),"")</f>
        <v/>
      </c>
      <c r="R999" s="18" t="str">
        <f>IFERROR(VLOOKUP($B999,Invoices!$AJ$2:$AK$412,2,FALSE),"")</f>
        <v/>
      </c>
      <c r="S999" s="18" t="str">
        <f>IFERROR(VLOOKUP($B999,Invoices!$AL$2:$AM$412,2,FALSE),"")</f>
        <v/>
      </c>
      <c r="T999" s="18" t="str">
        <f>IFERROR(VLOOKUP($B999,Invoices!$AN$2:$AO$412,2,FALSE),"")</f>
        <v/>
      </c>
      <c r="U999" s="18" t="str" cm="1">
        <f t="array" ref="U999">IFERROR(INDEX(F999:T999, 1, MATCH(TRUE, ISNUMBER(F999:T999), 0)), "0.0")</f>
        <v>0.0</v>
      </c>
    </row>
    <row r="1000" spans="1:21" ht="13" x14ac:dyDescent="0.15">
      <c r="A1000" s="14" t="s">
        <v>7032</v>
      </c>
      <c r="B1000" s="6" t="s">
        <v>2199</v>
      </c>
      <c r="C1000" s="6" t="s">
        <v>1212</v>
      </c>
      <c r="D1000" s="6" t="s">
        <v>842</v>
      </c>
      <c r="E1000" s="6" t="s">
        <v>574</v>
      </c>
      <c r="F1000" s="18">
        <f>IFERROR(VLOOKUP(B1000,Invoices!$L$2:$M$413,2,FALSE),"")</f>
        <v>0.99</v>
      </c>
      <c r="G1000" s="18" t="str">
        <f>IFERROR(VLOOKUP(B1000,Invoices!$N$2:$O$412,2,FALSE),"")</f>
        <v/>
      </c>
      <c r="H1000" s="18" t="str">
        <f>IFERROR(VLOOKUP($B1000,Invoices!$P$2:$Q$412,2,FALSE),"")</f>
        <v/>
      </c>
      <c r="I1000" s="18" t="str">
        <f>IFERROR(VLOOKUP($B1000,Invoices!$R$2:$S$412,2,FALSE),"")</f>
        <v/>
      </c>
      <c r="J1000" s="18" t="str">
        <f>IFERROR(VLOOKUP($B1000,Invoices!$T$2:$U$412,2,FALSE),"")</f>
        <v/>
      </c>
      <c r="K1000" s="18" t="str">
        <f>IFERROR(VLOOKUP($B1000,Invoices!$V$2:$W$412,2,FALSE),"")</f>
        <v/>
      </c>
      <c r="L1000" s="18" t="str">
        <f>IFERROR(VLOOKUP($B1000,Invoices!$X$2:$Y$412,2,FALSE),"")</f>
        <v/>
      </c>
      <c r="M1000" s="18" t="str">
        <f>IFERROR(VLOOKUP($B1000,Invoices!$Z$2:$AA$412,2,FALSE),"")</f>
        <v/>
      </c>
      <c r="N1000" s="18" t="str">
        <f>IFERROR(VLOOKUP($B1000,Invoices!$AB$2:$AC$412,2,FALSE),"")</f>
        <v/>
      </c>
      <c r="O1000" s="18" t="str">
        <f>IFERROR(VLOOKUP($B1000,Invoices!$AD$2:$AE$412,2,FALSE),"")</f>
        <v/>
      </c>
      <c r="P1000" s="18" t="str">
        <f>IFERROR(VLOOKUP($B1000,Invoices!$AF$2:$AG$412,2,FALSE),"")</f>
        <v/>
      </c>
      <c r="Q1000" s="18" t="str">
        <f>IFERROR(VLOOKUP($B1000,Invoices!$AH$2:$AI$412,2,FALSE),"")</f>
        <v/>
      </c>
      <c r="R1000" s="18" t="str">
        <f>IFERROR(VLOOKUP($B1000,Invoices!$AJ$2:$AK$412,2,FALSE),"")</f>
        <v/>
      </c>
      <c r="S1000" s="18" t="str">
        <f>IFERROR(VLOOKUP($B1000,Invoices!$AL$2:$AM$412,2,FALSE),"")</f>
        <v/>
      </c>
      <c r="T1000" s="18" t="str">
        <f>IFERROR(VLOOKUP($B1000,Invoices!$AN$2:$AO$412,2,FALSE),"")</f>
        <v/>
      </c>
      <c r="U1000" s="18" cm="1">
        <f t="array" ref="U1000">IFERROR(INDEX(F1000:T1000, 1, MATCH(TRUE, ISNUMBER(F1000:T1000), 0)), "0.0")</f>
        <v>0.99</v>
      </c>
    </row>
    <row r="1001" spans="1:21" ht="13" x14ac:dyDescent="0.15">
      <c r="A1001" s="14" t="s">
        <v>7033</v>
      </c>
      <c r="B1001" s="6" t="s">
        <v>842</v>
      </c>
      <c r="C1001" s="6" t="s">
        <v>573</v>
      </c>
      <c r="D1001" s="6" t="s">
        <v>841</v>
      </c>
      <c r="E1001" s="6" t="s">
        <v>574</v>
      </c>
      <c r="F1001" s="18">
        <f>IFERROR(VLOOKUP(B1001,Invoices!$L$2:$M$413,2,FALSE),"")</f>
        <v>0.99</v>
      </c>
      <c r="G1001" s="18" t="str">
        <f>IFERROR(VLOOKUP(B1001,Invoices!$N$2:$O$412,2,FALSE),"")</f>
        <v/>
      </c>
      <c r="H1001" s="18" t="str">
        <f>IFERROR(VLOOKUP($B1001,Invoices!$P$2:$Q$412,2,FALSE),"")</f>
        <v/>
      </c>
      <c r="I1001" s="18" t="str">
        <f>IFERROR(VLOOKUP($B1001,Invoices!$R$2:$S$412,2,FALSE),"")</f>
        <v/>
      </c>
      <c r="J1001" s="18" t="str">
        <f>IFERROR(VLOOKUP($B1001,Invoices!$T$2:$U$412,2,FALSE),"")</f>
        <v/>
      </c>
      <c r="K1001" s="18">
        <f>IFERROR(VLOOKUP($B1001,Invoices!$V$2:$W$412,2,FALSE),"")</f>
        <v>0.99</v>
      </c>
      <c r="L1001" s="18" t="str">
        <f>IFERROR(VLOOKUP($B1001,Invoices!$X$2:$Y$412,2,FALSE),"")</f>
        <v/>
      </c>
      <c r="M1001" s="18" t="str">
        <f>IFERROR(VLOOKUP($B1001,Invoices!$Z$2:$AA$412,2,FALSE),"")</f>
        <v/>
      </c>
      <c r="N1001" s="18" t="str">
        <f>IFERROR(VLOOKUP($B1001,Invoices!$AB$2:$AC$412,2,FALSE),"")</f>
        <v/>
      </c>
      <c r="O1001" s="18" t="str">
        <f>IFERROR(VLOOKUP($B1001,Invoices!$AD$2:$AE$412,2,FALSE),"")</f>
        <v/>
      </c>
      <c r="P1001" s="18" t="str">
        <f>IFERROR(VLOOKUP($B1001,Invoices!$AF$2:$AG$412,2,FALSE),"")</f>
        <v/>
      </c>
      <c r="Q1001" s="18" t="str">
        <f>IFERROR(VLOOKUP($B1001,Invoices!$AH$2:$AI$412,2,FALSE),"")</f>
        <v/>
      </c>
      <c r="R1001" s="18" t="str">
        <f>IFERROR(VLOOKUP($B1001,Invoices!$AJ$2:$AK$412,2,FALSE),"")</f>
        <v/>
      </c>
      <c r="S1001" s="18" t="str">
        <f>IFERROR(VLOOKUP($B1001,Invoices!$AL$2:$AM$412,2,FALSE),"")</f>
        <v/>
      </c>
      <c r="T1001" s="18" t="str">
        <f>IFERROR(VLOOKUP($B1001,Invoices!$AN$2:$AO$412,2,FALSE),"")</f>
        <v/>
      </c>
      <c r="U1001" s="18" cm="1">
        <f t="array" ref="U1001">IFERROR(INDEX(F1001:T1001, 1, MATCH(TRUE, ISNUMBER(F1001:T1001), 0)), "0.0")</f>
        <v>0.99</v>
      </c>
    </row>
    <row r="1002" spans="1:21" ht="13" x14ac:dyDescent="0.15">
      <c r="A1002" s="14" t="s">
        <v>7034</v>
      </c>
      <c r="B1002" s="6" t="s">
        <v>842</v>
      </c>
      <c r="C1002" s="6" t="s">
        <v>573</v>
      </c>
      <c r="D1002" s="6" t="s">
        <v>842</v>
      </c>
      <c r="E1002" s="6" t="s">
        <v>574</v>
      </c>
      <c r="F1002" s="18">
        <f>IFERROR(VLOOKUP(B1002,Invoices!$L$2:$M$413,2,FALSE),"")</f>
        <v>0.99</v>
      </c>
      <c r="G1002" s="18" t="str">
        <f>IFERROR(VLOOKUP(B1002,Invoices!$N$2:$O$412,2,FALSE),"")</f>
        <v/>
      </c>
      <c r="H1002" s="18" t="str">
        <f>IFERROR(VLOOKUP($B1002,Invoices!$P$2:$Q$412,2,FALSE),"")</f>
        <v/>
      </c>
      <c r="I1002" s="18" t="str">
        <f>IFERROR(VLOOKUP($B1002,Invoices!$R$2:$S$412,2,FALSE),"")</f>
        <v/>
      </c>
      <c r="J1002" s="18" t="str">
        <f>IFERROR(VLOOKUP($B1002,Invoices!$T$2:$U$412,2,FALSE),"")</f>
        <v/>
      </c>
      <c r="K1002" s="18">
        <f>IFERROR(VLOOKUP($B1002,Invoices!$V$2:$W$412,2,FALSE),"")</f>
        <v>0.99</v>
      </c>
      <c r="L1002" s="18" t="str">
        <f>IFERROR(VLOOKUP($B1002,Invoices!$X$2:$Y$412,2,FALSE),"")</f>
        <v/>
      </c>
      <c r="M1002" s="18" t="str">
        <f>IFERROR(VLOOKUP($B1002,Invoices!$Z$2:$AA$412,2,FALSE),"")</f>
        <v/>
      </c>
      <c r="N1002" s="18" t="str">
        <f>IFERROR(VLOOKUP($B1002,Invoices!$AB$2:$AC$412,2,FALSE),"")</f>
        <v/>
      </c>
      <c r="O1002" s="18" t="str">
        <f>IFERROR(VLOOKUP($B1002,Invoices!$AD$2:$AE$412,2,FALSE),"")</f>
        <v/>
      </c>
      <c r="P1002" s="18" t="str">
        <f>IFERROR(VLOOKUP($B1002,Invoices!$AF$2:$AG$412,2,FALSE),"")</f>
        <v/>
      </c>
      <c r="Q1002" s="18" t="str">
        <f>IFERROR(VLOOKUP($B1002,Invoices!$AH$2:$AI$412,2,FALSE),"")</f>
        <v/>
      </c>
      <c r="R1002" s="18" t="str">
        <f>IFERROR(VLOOKUP($B1002,Invoices!$AJ$2:$AK$412,2,FALSE),"")</f>
        <v/>
      </c>
      <c r="S1002" s="18" t="str">
        <f>IFERROR(VLOOKUP($B1002,Invoices!$AL$2:$AM$412,2,FALSE),"")</f>
        <v/>
      </c>
      <c r="T1002" s="18" t="str">
        <f>IFERROR(VLOOKUP($B1002,Invoices!$AN$2:$AO$412,2,FALSE),"")</f>
        <v/>
      </c>
      <c r="U1002" s="18" cm="1">
        <f t="array" ref="U1002">IFERROR(INDEX(F1002:T1002, 1, MATCH(TRUE, ISNUMBER(F1002:T1002), 0)), "0.0")</f>
        <v>0.99</v>
      </c>
    </row>
    <row r="1003" spans="1:21" ht="13" x14ac:dyDescent="0.15">
      <c r="A1003" s="14" t="s">
        <v>7035</v>
      </c>
      <c r="B1003" s="6" t="s">
        <v>842</v>
      </c>
      <c r="D1003" s="6" t="s">
        <v>843</v>
      </c>
      <c r="E1003" s="6" t="s">
        <v>574</v>
      </c>
      <c r="F1003" s="18">
        <f>IFERROR(VLOOKUP(B1003,Invoices!$L$2:$M$413,2,FALSE),"")</f>
        <v>0.99</v>
      </c>
      <c r="G1003" s="18" t="str">
        <f>IFERROR(VLOOKUP(B1003,Invoices!$N$2:$O$412,2,FALSE),"")</f>
        <v/>
      </c>
      <c r="H1003" s="18" t="str">
        <f>IFERROR(VLOOKUP($B1003,Invoices!$P$2:$Q$412,2,FALSE),"")</f>
        <v/>
      </c>
      <c r="I1003" s="18" t="str">
        <f>IFERROR(VLOOKUP($B1003,Invoices!$R$2:$S$412,2,FALSE),"")</f>
        <v/>
      </c>
      <c r="J1003" s="18" t="str">
        <f>IFERROR(VLOOKUP($B1003,Invoices!$T$2:$U$412,2,FALSE),"")</f>
        <v/>
      </c>
      <c r="K1003" s="18">
        <f>IFERROR(VLOOKUP($B1003,Invoices!$V$2:$W$412,2,FALSE),"")</f>
        <v>0.99</v>
      </c>
      <c r="L1003" s="18" t="str">
        <f>IFERROR(VLOOKUP($B1003,Invoices!$X$2:$Y$412,2,FALSE),"")</f>
        <v/>
      </c>
      <c r="M1003" s="18" t="str">
        <f>IFERROR(VLOOKUP($B1003,Invoices!$Z$2:$AA$412,2,FALSE),"")</f>
        <v/>
      </c>
      <c r="N1003" s="18" t="str">
        <f>IFERROR(VLOOKUP($B1003,Invoices!$AB$2:$AC$412,2,FALSE),"")</f>
        <v/>
      </c>
      <c r="O1003" s="18" t="str">
        <f>IFERROR(VLOOKUP($B1003,Invoices!$AD$2:$AE$412,2,FALSE),"")</f>
        <v/>
      </c>
      <c r="P1003" s="18" t="str">
        <f>IFERROR(VLOOKUP($B1003,Invoices!$AF$2:$AG$412,2,FALSE),"")</f>
        <v/>
      </c>
      <c r="Q1003" s="18" t="str">
        <f>IFERROR(VLOOKUP($B1003,Invoices!$AH$2:$AI$412,2,FALSE),"")</f>
        <v/>
      </c>
      <c r="R1003" s="18" t="str">
        <f>IFERROR(VLOOKUP($B1003,Invoices!$AJ$2:$AK$412,2,FALSE),"")</f>
        <v/>
      </c>
      <c r="S1003" s="18" t="str">
        <f>IFERROR(VLOOKUP($B1003,Invoices!$AL$2:$AM$412,2,FALSE),"")</f>
        <v/>
      </c>
      <c r="T1003" s="18" t="str">
        <f>IFERROR(VLOOKUP($B1003,Invoices!$AN$2:$AO$412,2,FALSE),"")</f>
        <v/>
      </c>
      <c r="U1003" s="18" cm="1">
        <f t="array" ref="U1003">IFERROR(INDEX(F1003:T1003, 1, MATCH(TRUE, ISNUMBER(F1003:T1003), 0)), "0.0")</f>
        <v>0.99</v>
      </c>
    </row>
    <row r="1004" spans="1:21" ht="13" x14ac:dyDescent="0.15">
      <c r="A1004" s="14" t="s">
        <v>7036</v>
      </c>
      <c r="B1004" s="6" t="s">
        <v>842</v>
      </c>
      <c r="C1004" s="6" t="s">
        <v>573</v>
      </c>
      <c r="D1004" s="6" t="s">
        <v>1999</v>
      </c>
      <c r="E1004" s="6" t="s">
        <v>574</v>
      </c>
      <c r="F1004" s="18">
        <f>IFERROR(VLOOKUP(B1004,Invoices!$L$2:$M$413,2,FALSE),"")</f>
        <v>0.99</v>
      </c>
      <c r="G1004" s="18" t="str">
        <f>IFERROR(VLOOKUP(B1004,Invoices!$N$2:$O$412,2,FALSE),"")</f>
        <v/>
      </c>
      <c r="H1004" s="18" t="str">
        <f>IFERROR(VLOOKUP($B1004,Invoices!$P$2:$Q$412,2,FALSE),"")</f>
        <v/>
      </c>
      <c r="I1004" s="18" t="str">
        <f>IFERROR(VLOOKUP($B1004,Invoices!$R$2:$S$412,2,FALSE),"")</f>
        <v/>
      </c>
      <c r="J1004" s="18" t="str">
        <f>IFERROR(VLOOKUP($B1004,Invoices!$T$2:$U$412,2,FALSE),"")</f>
        <v/>
      </c>
      <c r="K1004" s="18">
        <f>IFERROR(VLOOKUP($B1004,Invoices!$V$2:$W$412,2,FALSE),"")</f>
        <v>0.99</v>
      </c>
      <c r="L1004" s="18" t="str">
        <f>IFERROR(VLOOKUP($B1004,Invoices!$X$2:$Y$412,2,FALSE),"")</f>
        <v/>
      </c>
      <c r="M1004" s="18" t="str">
        <f>IFERROR(VLOOKUP($B1004,Invoices!$Z$2:$AA$412,2,FALSE),"")</f>
        <v/>
      </c>
      <c r="N1004" s="18" t="str">
        <f>IFERROR(VLOOKUP($B1004,Invoices!$AB$2:$AC$412,2,FALSE),"")</f>
        <v/>
      </c>
      <c r="O1004" s="18" t="str">
        <f>IFERROR(VLOOKUP($B1004,Invoices!$AD$2:$AE$412,2,FALSE),"")</f>
        <v/>
      </c>
      <c r="P1004" s="18" t="str">
        <f>IFERROR(VLOOKUP($B1004,Invoices!$AF$2:$AG$412,2,FALSE),"")</f>
        <v/>
      </c>
      <c r="Q1004" s="18" t="str">
        <f>IFERROR(VLOOKUP($B1004,Invoices!$AH$2:$AI$412,2,FALSE),"")</f>
        <v/>
      </c>
      <c r="R1004" s="18" t="str">
        <f>IFERROR(VLOOKUP($B1004,Invoices!$AJ$2:$AK$412,2,FALSE),"")</f>
        <v/>
      </c>
      <c r="S1004" s="18" t="str">
        <f>IFERROR(VLOOKUP($B1004,Invoices!$AL$2:$AM$412,2,FALSE),"")</f>
        <v/>
      </c>
      <c r="T1004" s="18" t="str">
        <f>IFERROR(VLOOKUP($B1004,Invoices!$AN$2:$AO$412,2,FALSE),"")</f>
        <v/>
      </c>
      <c r="U1004" s="18" cm="1">
        <f t="array" ref="U1004">IFERROR(INDEX(F1004:T1004, 1, MATCH(TRUE, ISNUMBER(F1004:T1004), 0)), "0.0")</f>
        <v>0.99</v>
      </c>
    </row>
    <row r="1005" spans="1:21" ht="13" x14ac:dyDescent="0.15">
      <c r="A1005" s="14" t="s">
        <v>7037</v>
      </c>
      <c r="B1005" s="6" t="s">
        <v>2200</v>
      </c>
      <c r="C1005" s="6" t="s">
        <v>1959</v>
      </c>
      <c r="D1005" s="6" t="s">
        <v>1960</v>
      </c>
      <c r="E1005" s="6" t="s">
        <v>912</v>
      </c>
      <c r="F1005" s="18" t="str">
        <f>IFERROR(VLOOKUP(B1005,Invoices!$L$2:$M$413,2,FALSE),"")</f>
        <v/>
      </c>
      <c r="G1005" s="18" t="str">
        <f>IFERROR(VLOOKUP(B1005,Invoices!$N$2:$O$412,2,FALSE),"")</f>
        <v/>
      </c>
      <c r="H1005" s="18" t="str">
        <f>IFERROR(VLOOKUP($B1005,Invoices!$P$2:$Q$412,2,FALSE),"")</f>
        <v/>
      </c>
      <c r="I1005" s="18" t="str">
        <f>IFERROR(VLOOKUP($B1005,Invoices!$R$2:$S$412,2,FALSE),"")</f>
        <v/>
      </c>
      <c r="J1005" s="18" t="str">
        <f>IFERROR(VLOOKUP($B1005,Invoices!$T$2:$U$412,2,FALSE),"")</f>
        <v/>
      </c>
      <c r="K1005" s="18" t="str">
        <f>IFERROR(VLOOKUP($B1005,Invoices!$V$2:$W$412,2,FALSE),"")</f>
        <v/>
      </c>
      <c r="L1005" s="18" t="str">
        <f>IFERROR(VLOOKUP($B1005,Invoices!$X$2:$Y$412,2,FALSE),"")</f>
        <v/>
      </c>
      <c r="M1005" s="18" t="str">
        <f>IFERROR(VLOOKUP($B1005,Invoices!$Z$2:$AA$412,2,FALSE),"")</f>
        <v/>
      </c>
      <c r="N1005" s="18" t="str">
        <f>IFERROR(VLOOKUP($B1005,Invoices!$AB$2:$AC$412,2,FALSE),"")</f>
        <v/>
      </c>
      <c r="O1005" s="18" t="str">
        <f>IFERROR(VLOOKUP($B1005,Invoices!$AD$2:$AE$412,2,FALSE),"")</f>
        <v/>
      </c>
      <c r="P1005" s="18" t="str">
        <f>IFERROR(VLOOKUP($B1005,Invoices!$AF$2:$AG$412,2,FALSE),"")</f>
        <v/>
      </c>
      <c r="Q1005" s="18" t="str">
        <f>IFERROR(VLOOKUP($B1005,Invoices!$AH$2:$AI$412,2,FALSE),"")</f>
        <v/>
      </c>
      <c r="R1005" s="18" t="str">
        <f>IFERROR(VLOOKUP($B1005,Invoices!$AJ$2:$AK$412,2,FALSE),"")</f>
        <v/>
      </c>
      <c r="S1005" s="18" t="str">
        <f>IFERROR(VLOOKUP($B1005,Invoices!$AL$2:$AM$412,2,FALSE),"")</f>
        <v/>
      </c>
      <c r="T1005" s="18" t="str">
        <f>IFERROR(VLOOKUP($B1005,Invoices!$AN$2:$AO$412,2,FALSE),"")</f>
        <v/>
      </c>
      <c r="U1005" s="18" t="str" cm="1">
        <f t="array" ref="U1005">IFERROR(INDEX(F1005:T1005, 1, MATCH(TRUE, ISNUMBER(F1005:T1005), 0)), "0.0")</f>
        <v>0.0</v>
      </c>
    </row>
    <row r="1006" spans="1:21" ht="13" x14ac:dyDescent="0.15">
      <c r="A1006" s="14" t="s">
        <v>7038</v>
      </c>
      <c r="B1006" s="6" t="s">
        <v>2201</v>
      </c>
      <c r="C1006" s="6" t="s">
        <v>2202</v>
      </c>
      <c r="D1006" s="6" t="s">
        <v>918</v>
      </c>
      <c r="E1006" s="6" t="s">
        <v>919</v>
      </c>
      <c r="F1006" s="18" t="str">
        <f>IFERROR(VLOOKUP(B1006,Invoices!$L$2:$M$413,2,FALSE),"")</f>
        <v/>
      </c>
      <c r="G1006" s="18" t="str">
        <f>IFERROR(VLOOKUP(B1006,Invoices!$N$2:$O$412,2,FALSE),"")</f>
        <v/>
      </c>
      <c r="H1006" s="18" t="str">
        <f>IFERROR(VLOOKUP($B1006,Invoices!$P$2:$Q$412,2,FALSE),"")</f>
        <v/>
      </c>
      <c r="I1006" s="18" t="str">
        <f>IFERROR(VLOOKUP($B1006,Invoices!$R$2:$S$412,2,FALSE),"")</f>
        <v/>
      </c>
      <c r="J1006" s="18" t="str">
        <f>IFERROR(VLOOKUP($B1006,Invoices!$T$2:$U$412,2,FALSE),"")</f>
        <v/>
      </c>
      <c r="K1006" s="18" t="str">
        <f>IFERROR(VLOOKUP($B1006,Invoices!$V$2:$W$412,2,FALSE),"")</f>
        <v/>
      </c>
      <c r="L1006" s="18" t="str">
        <f>IFERROR(VLOOKUP($B1006,Invoices!$X$2:$Y$412,2,FALSE),"")</f>
        <v/>
      </c>
      <c r="M1006" s="18" t="str">
        <f>IFERROR(VLOOKUP($B1006,Invoices!$Z$2:$AA$412,2,FALSE),"")</f>
        <v/>
      </c>
      <c r="N1006" s="18">
        <f>IFERROR(VLOOKUP($B1006,Invoices!$AB$2:$AC$412,2,FALSE),"")</f>
        <v>0.99</v>
      </c>
      <c r="O1006" s="18" t="str">
        <f>IFERROR(VLOOKUP($B1006,Invoices!$AD$2:$AE$412,2,FALSE),"")</f>
        <v/>
      </c>
      <c r="P1006" s="18" t="str">
        <f>IFERROR(VLOOKUP($B1006,Invoices!$AF$2:$AG$412,2,FALSE),"")</f>
        <v/>
      </c>
      <c r="Q1006" s="18" t="str">
        <f>IFERROR(VLOOKUP($B1006,Invoices!$AH$2:$AI$412,2,FALSE),"")</f>
        <v/>
      </c>
      <c r="R1006" s="18" t="str">
        <f>IFERROR(VLOOKUP($B1006,Invoices!$AJ$2:$AK$412,2,FALSE),"")</f>
        <v/>
      </c>
      <c r="S1006" s="18" t="str">
        <f>IFERROR(VLOOKUP($B1006,Invoices!$AL$2:$AM$412,2,FALSE),"")</f>
        <v/>
      </c>
      <c r="T1006" s="18" t="str">
        <f>IFERROR(VLOOKUP($B1006,Invoices!$AN$2:$AO$412,2,FALSE),"")</f>
        <v/>
      </c>
      <c r="U1006" s="18" cm="1">
        <f t="array" ref="U1006">IFERROR(INDEX(F1006:T1006, 1, MATCH(TRUE, ISNUMBER(F1006:T1006), 0)), "0.0")</f>
        <v>0.99</v>
      </c>
    </row>
    <row r="1007" spans="1:21" ht="13" x14ac:dyDescent="0.15">
      <c r="A1007" s="14" t="s">
        <v>7039</v>
      </c>
      <c r="B1007" s="6" t="s">
        <v>2203</v>
      </c>
      <c r="C1007" s="6" t="s">
        <v>868</v>
      </c>
      <c r="D1007" s="6" t="s">
        <v>543</v>
      </c>
      <c r="E1007" s="6" t="s">
        <v>543</v>
      </c>
      <c r="F1007" s="18" t="str">
        <f>IFERROR(VLOOKUP(B1007,Invoices!$L$2:$M$413,2,FALSE),"")</f>
        <v/>
      </c>
      <c r="G1007" s="18" t="str">
        <f>IFERROR(VLOOKUP(B1007,Invoices!$N$2:$O$412,2,FALSE),"")</f>
        <v/>
      </c>
      <c r="H1007" s="18" t="str">
        <f>IFERROR(VLOOKUP($B1007,Invoices!$P$2:$Q$412,2,FALSE),"")</f>
        <v/>
      </c>
      <c r="I1007" s="18" t="str">
        <f>IFERROR(VLOOKUP($B1007,Invoices!$R$2:$S$412,2,FALSE),"")</f>
        <v/>
      </c>
      <c r="J1007" s="18" t="str">
        <f>IFERROR(VLOOKUP($B1007,Invoices!$T$2:$U$412,2,FALSE),"")</f>
        <v/>
      </c>
      <c r="K1007" s="18">
        <f>IFERROR(VLOOKUP($B1007,Invoices!$V$2:$W$412,2,FALSE),"")</f>
        <v>0.99</v>
      </c>
      <c r="L1007" s="18" t="str">
        <f>IFERROR(VLOOKUP($B1007,Invoices!$X$2:$Y$412,2,FALSE),"")</f>
        <v/>
      </c>
      <c r="M1007" s="18" t="str">
        <f>IFERROR(VLOOKUP($B1007,Invoices!$Z$2:$AA$412,2,FALSE),"")</f>
        <v/>
      </c>
      <c r="N1007" s="18" t="str">
        <f>IFERROR(VLOOKUP($B1007,Invoices!$AB$2:$AC$412,2,FALSE),"")</f>
        <v/>
      </c>
      <c r="O1007" s="18" t="str">
        <f>IFERROR(VLOOKUP($B1007,Invoices!$AD$2:$AE$412,2,FALSE),"")</f>
        <v/>
      </c>
      <c r="P1007" s="18" t="str">
        <f>IFERROR(VLOOKUP($B1007,Invoices!$AF$2:$AG$412,2,FALSE),"")</f>
        <v/>
      </c>
      <c r="Q1007" s="18" t="str">
        <f>IFERROR(VLOOKUP($B1007,Invoices!$AH$2:$AI$412,2,FALSE),"")</f>
        <v/>
      </c>
      <c r="R1007" s="18" t="str">
        <f>IFERROR(VLOOKUP($B1007,Invoices!$AJ$2:$AK$412,2,FALSE),"")</f>
        <v/>
      </c>
      <c r="S1007" s="18" t="str">
        <f>IFERROR(VLOOKUP($B1007,Invoices!$AL$2:$AM$412,2,FALSE),"")</f>
        <v/>
      </c>
      <c r="T1007" s="18" t="str">
        <f>IFERROR(VLOOKUP($B1007,Invoices!$AN$2:$AO$412,2,FALSE),"")</f>
        <v/>
      </c>
      <c r="U1007" s="18" cm="1">
        <f t="array" ref="U1007">IFERROR(INDEX(F1007:T1007, 1, MATCH(TRUE, ISNUMBER(F1007:T1007), 0)), "0.0")</f>
        <v>0.99</v>
      </c>
    </row>
    <row r="1008" spans="1:21" ht="13" x14ac:dyDescent="0.15">
      <c r="A1008" s="14" t="s">
        <v>7040</v>
      </c>
      <c r="B1008" s="6" t="s">
        <v>2204</v>
      </c>
      <c r="C1008" s="6" t="s">
        <v>2205</v>
      </c>
      <c r="D1008" s="6" t="s">
        <v>1395</v>
      </c>
      <c r="E1008" s="6" t="s">
        <v>878</v>
      </c>
      <c r="F1008" s="18" t="str">
        <f>IFERROR(VLOOKUP(B1008,Invoices!$L$2:$M$413,2,FALSE),"")</f>
        <v/>
      </c>
      <c r="G1008" s="18" t="str">
        <f>IFERROR(VLOOKUP(B1008,Invoices!$N$2:$O$412,2,FALSE),"")</f>
        <v/>
      </c>
      <c r="H1008" s="18" t="str">
        <f>IFERROR(VLOOKUP($B1008,Invoices!$P$2:$Q$412,2,FALSE),"")</f>
        <v/>
      </c>
      <c r="I1008" s="18" t="str">
        <f>IFERROR(VLOOKUP($B1008,Invoices!$R$2:$S$412,2,FALSE),"")</f>
        <v/>
      </c>
      <c r="J1008" s="18" t="str">
        <f>IFERROR(VLOOKUP($B1008,Invoices!$T$2:$U$412,2,FALSE),"")</f>
        <v/>
      </c>
      <c r="K1008" s="18" t="str">
        <f>IFERROR(VLOOKUP($B1008,Invoices!$V$2:$W$412,2,FALSE),"")</f>
        <v/>
      </c>
      <c r="L1008" s="18" t="str">
        <f>IFERROR(VLOOKUP($B1008,Invoices!$X$2:$Y$412,2,FALSE),"")</f>
        <v/>
      </c>
      <c r="M1008" s="18" t="str">
        <f>IFERROR(VLOOKUP($B1008,Invoices!$Z$2:$AA$412,2,FALSE),"")</f>
        <v/>
      </c>
      <c r="N1008" s="18" t="str">
        <f>IFERROR(VLOOKUP($B1008,Invoices!$AB$2:$AC$412,2,FALSE),"")</f>
        <v/>
      </c>
      <c r="O1008" s="18" t="str">
        <f>IFERROR(VLOOKUP($B1008,Invoices!$AD$2:$AE$412,2,FALSE),"")</f>
        <v/>
      </c>
      <c r="P1008" s="18" t="str">
        <f>IFERROR(VLOOKUP($B1008,Invoices!$AF$2:$AG$412,2,FALSE),"")</f>
        <v/>
      </c>
      <c r="Q1008" s="18" t="str">
        <f>IFERROR(VLOOKUP($B1008,Invoices!$AH$2:$AI$412,2,FALSE),"")</f>
        <v/>
      </c>
      <c r="R1008" s="18" t="str">
        <f>IFERROR(VLOOKUP($B1008,Invoices!$AJ$2:$AK$412,2,FALSE),"")</f>
        <v/>
      </c>
      <c r="S1008" s="18" t="str">
        <f>IFERROR(VLOOKUP($B1008,Invoices!$AL$2:$AM$412,2,FALSE),"")</f>
        <v/>
      </c>
      <c r="T1008" s="18" t="str">
        <f>IFERROR(VLOOKUP($B1008,Invoices!$AN$2:$AO$412,2,FALSE),"")</f>
        <v/>
      </c>
      <c r="U1008" s="18" t="str" cm="1">
        <f t="array" ref="U1008">IFERROR(INDEX(F1008:T1008, 1, MATCH(TRUE, ISNUMBER(F1008:T1008), 0)), "0.0")</f>
        <v>0.0</v>
      </c>
    </row>
    <row r="1009" spans="1:21" ht="13" x14ac:dyDescent="0.15">
      <c r="A1009" s="14" t="s">
        <v>7041</v>
      </c>
      <c r="B1009" s="6" t="s">
        <v>2206</v>
      </c>
      <c r="C1009" s="6" t="s">
        <v>2207</v>
      </c>
      <c r="D1009" s="6" t="s">
        <v>1497</v>
      </c>
      <c r="E1009" s="6" t="s">
        <v>1498</v>
      </c>
      <c r="F1009" s="18" t="str">
        <f>IFERROR(VLOOKUP(B1009,Invoices!$L$2:$M$413,2,FALSE),"")</f>
        <v/>
      </c>
      <c r="G1009" s="18" t="str">
        <f>IFERROR(VLOOKUP(B1009,Invoices!$N$2:$O$412,2,FALSE),"")</f>
        <v/>
      </c>
      <c r="H1009" s="18" t="str">
        <f>IFERROR(VLOOKUP($B1009,Invoices!$P$2:$Q$412,2,FALSE),"")</f>
        <v/>
      </c>
      <c r="I1009" s="18" t="str">
        <f>IFERROR(VLOOKUP($B1009,Invoices!$R$2:$S$412,2,FALSE),"")</f>
        <v/>
      </c>
      <c r="J1009" s="18" t="str">
        <f>IFERROR(VLOOKUP($B1009,Invoices!$T$2:$U$412,2,FALSE),"")</f>
        <v/>
      </c>
      <c r="K1009" s="18" t="str">
        <f>IFERROR(VLOOKUP($B1009,Invoices!$V$2:$W$412,2,FALSE),"")</f>
        <v/>
      </c>
      <c r="L1009" s="18" t="str">
        <f>IFERROR(VLOOKUP($B1009,Invoices!$X$2:$Y$412,2,FALSE),"")</f>
        <v/>
      </c>
      <c r="M1009" s="18" t="str">
        <f>IFERROR(VLOOKUP($B1009,Invoices!$Z$2:$AA$412,2,FALSE),"")</f>
        <v/>
      </c>
      <c r="N1009" s="18" t="str">
        <f>IFERROR(VLOOKUP($B1009,Invoices!$AB$2:$AC$412,2,FALSE),"")</f>
        <v/>
      </c>
      <c r="O1009" s="18" t="str">
        <f>IFERROR(VLOOKUP($B1009,Invoices!$AD$2:$AE$412,2,FALSE),"")</f>
        <v/>
      </c>
      <c r="P1009" s="18" t="str">
        <f>IFERROR(VLOOKUP($B1009,Invoices!$AF$2:$AG$412,2,FALSE),"")</f>
        <v/>
      </c>
      <c r="Q1009" s="18" t="str">
        <f>IFERROR(VLOOKUP($B1009,Invoices!$AH$2:$AI$412,2,FALSE),"")</f>
        <v/>
      </c>
      <c r="R1009" s="18">
        <f>IFERROR(VLOOKUP($B1009,Invoices!$AJ$2:$AK$412,2,FALSE),"")</f>
        <v>0.99</v>
      </c>
      <c r="S1009" s="18" t="str">
        <f>IFERROR(VLOOKUP($B1009,Invoices!$AL$2:$AM$412,2,FALSE),"")</f>
        <v/>
      </c>
      <c r="T1009" s="18" t="str">
        <f>IFERROR(VLOOKUP($B1009,Invoices!$AN$2:$AO$412,2,FALSE),"")</f>
        <v/>
      </c>
      <c r="U1009" s="18" cm="1">
        <f t="array" ref="U1009">IFERROR(INDEX(F1009:T1009, 1, MATCH(TRUE, ISNUMBER(F1009:T1009), 0)), "0.0")</f>
        <v>0.99</v>
      </c>
    </row>
    <row r="1010" spans="1:21" ht="13" x14ac:dyDescent="0.15">
      <c r="A1010" s="14" t="s">
        <v>7042</v>
      </c>
      <c r="B1010" s="6" t="s">
        <v>2208</v>
      </c>
      <c r="D1010" s="6" t="s">
        <v>709</v>
      </c>
      <c r="E1010" s="6" t="s">
        <v>710</v>
      </c>
      <c r="F1010" s="18" t="str">
        <f>IFERROR(VLOOKUP(B1010,Invoices!$L$2:$M$413,2,FALSE),"")</f>
        <v/>
      </c>
      <c r="G1010" s="18" t="str">
        <f>IFERROR(VLOOKUP(B1010,Invoices!$N$2:$O$412,2,FALSE),"")</f>
        <v/>
      </c>
      <c r="H1010" s="18" t="str">
        <f>IFERROR(VLOOKUP($B1010,Invoices!$P$2:$Q$412,2,FALSE),"")</f>
        <v/>
      </c>
      <c r="I1010" s="18" t="str">
        <f>IFERROR(VLOOKUP($B1010,Invoices!$R$2:$S$412,2,FALSE),"")</f>
        <v/>
      </c>
      <c r="J1010" s="18">
        <f>IFERROR(VLOOKUP($B1010,Invoices!$T$2:$U$412,2,FALSE),"")</f>
        <v>0.99</v>
      </c>
      <c r="K1010" s="18" t="str">
        <f>IFERROR(VLOOKUP($B1010,Invoices!$V$2:$W$412,2,FALSE),"")</f>
        <v/>
      </c>
      <c r="L1010" s="18" t="str">
        <f>IFERROR(VLOOKUP($B1010,Invoices!$X$2:$Y$412,2,FALSE),"")</f>
        <v/>
      </c>
      <c r="M1010" s="18" t="str">
        <f>IFERROR(VLOOKUP($B1010,Invoices!$Z$2:$AA$412,2,FALSE),"")</f>
        <v/>
      </c>
      <c r="N1010" s="18" t="str">
        <f>IFERROR(VLOOKUP($B1010,Invoices!$AB$2:$AC$412,2,FALSE),"")</f>
        <v/>
      </c>
      <c r="O1010" s="18" t="str">
        <f>IFERROR(VLOOKUP($B1010,Invoices!$AD$2:$AE$412,2,FALSE),"")</f>
        <v/>
      </c>
      <c r="P1010" s="18" t="str">
        <f>IFERROR(VLOOKUP($B1010,Invoices!$AF$2:$AG$412,2,FALSE),"")</f>
        <v/>
      </c>
      <c r="Q1010" s="18" t="str">
        <f>IFERROR(VLOOKUP($B1010,Invoices!$AH$2:$AI$412,2,FALSE),"")</f>
        <v/>
      </c>
      <c r="R1010" s="18" t="str">
        <f>IFERROR(VLOOKUP($B1010,Invoices!$AJ$2:$AK$412,2,FALSE),"")</f>
        <v/>
      </c>
      <c r="S1010" s="18" t="str">
        <f>IFERROR(VLOOKUP($B1010,Invoices!$AL$2:$AM$412,2,FALSE),"")</f>
        <v/>
      </c>
      <c r="T1010" s="18" t="str">
        <f>IFERROR(VLOOKUP($B1010,Invoices!$AN$2:$AO$412,2,FALSE),"")</f>
        <v/>
      </c>
      <c r="U1010" s="18" cm="1">
        <f t="array" ref="U1010">IFERROR(INDEX(F1010:T1010, 1, MATCH(TRUE, ISNUMBER(F1010:T1010), 0)), "0.0")</f>
        <v>0.99</v>
      </c>
    </row>
    <row r="1011" spans="1:21" ht="13" x14ac:dyDescent="0.15">
      <c r="A1011" s="14" t="s">
        <v>7043</v>
      </c>
      <c r="B1011" s="6" t="s">
        <v>2209</v>
      </c>
      <c r="C1011" s="6" t="s">
        <v>1046</v>
      </c>
      <c r="D1011" s="6" t="s">
        <v>1314</v>
      </c>
      <c r="E1011" s="6" t="s">
        <v>1313</v>
      </c>
      <c r="F1011" s="18" t="str">
        <f>IFERROR(VLOOKUP(B1011,Invoices!$L$2:$M$413,2,FALSE),"")</f>
        <v/>
      </c>
      <c r="G1011" s="18" t="str">
        <f>IFERROR(VLOOKUP(B1011,Invoices!$N$2:$O$412,2,FALSE),"")</f>
        <v/>
      </c>
      <c r="H1011" s="18" t="str">
        <f>IFERROR(VLOOKUP($B1011,Invoices!$P$2:$Q$412,2,FALSE),"")</f>
        <v/>
      </c>
      <c r="I1011" s="18" t="str">
        <f>IFERROR(VLOOKUP($B1011,Invoices!$R$2:$S$412,2,FALSE),"")</f>
        <v/>
      </c>
      <c r="J1011" s="18" t="str">
        <f>IFERROR(VLOOKUP($B1011,Invoices!$T$2:$U$412,2,FALSE),"")</f>
        <v/>
      </c>
      <c r="K1011" s="18" t="str">
        <f>IFERROR(VLOOKUP($B1011,Invoices!$V$2:$W$412,2,FALSE),"")</f>
        <v/>
      </c>
      <c r="L1011" s="18" t="str">
        <f>IFERROR(VLOOKUP($B1011,Invoices!$X$2:$Y$412,2,FALSE),"")</f>
        <v/>
      </c>
      <c r="M1011" s="18" t="str">
        <f>IFERROR(VLOOKUP($B1011,Invoices!$Z$2:$AA$412,2,FALSE),"")</f>
        <v/>
      </c>
      <c r="N1011" s="18" t="str">
        <f>IFERROR(VLOOKUP($B1011,Invoices!$AB$2:$AC$412,2,FALSE),"")</f>
        <v/>
      </c>
      <c r="O1011" s="18" t="str">
        <f>IFERROR(VLOOKUP($B1011,Invoices!$AD$2:$AE$412,2,FALSE),"")</f>
        <v/>
      </c>
      <c r="P1011" s="18" t="str">
        <f>IFERROR(VLOOKUP($B1011,Invoices!$AF$2:$AG$412,2,FALSE),"")</f>
        <v/>
      </c>
      <c r="Q1011" s="18" t="str">
        <f>IFERROR(VLOOKUP($B1011,Invoices!$AH$2:$AI$412,2,FALSE),"")</f>
        <v/>
      </c>
      <c r="R1011" s="18" t="str">
        <f>IFERROR(VLOOKUP($B1011,Invoices!$AJ$2:$AK$412,2,FALSE),"")</f>
        <v/>
      </c>
      <c r="S1011" s="18" t="str">
        <f>IFERROR(VLOOKUP($B1011,Invoices!$AL$2:$AM$412,2,FALSE),"")</f>
        <v/>
      </c>
      <c r="T1011" s="18" t="str">
        <f>IFERROR(VLOOKUP($B1011,Invoices!$AN$2:$AO$412,2,FALSE),"")</f>
        <v/>
      </c>
      <c r="U1011" s="18" t="str" cm="1">
        <f t="array" ref="U1011">IFERROR(INDEX(F1011:T1011, 1, MATCH(TRUE, ISNUMBER(F1011:T1011), 0)), "0.0")</f>
        <v>0.0</v>
      </c>
    </row>
    <row r="1012" spans="1:21" ht="13" x14ac:dyDescent="0.15">
      <c r="A1012" s="14" t="s">
        <v>7044</v>
      </c>
      <c r="B1012" s="6" t="s">
        <v>2210</v>
      </c>
      <c r="D1012" s="6" t="s">
        <v>709</v>
      </c>
      <c r="E1012" s="6" t="s">
        <v>710</v>
      </c>
      <c r="F1012" s="18" t="str">
        <f>IFERROR(VLOOKUP(B1012,Invoices!$L$2:$M$413,2,FALSE),"")</f>
        <v/>
      </c>
      <c r="G1012" s="18" t="str">
        <f>IFERROR(VLOOKUP(B1012,Invoices!$N$2:$O$412,2,FALSE),"")</f>
        <v/>
      </c>
      <c r="H1012" s="18" t="str">
        <f>IFERROR(VLOOKUP($B1012,Invoices!$P$2:$Q$412,2,FALSE),"")</f>
        <v/>
      </c>
      <c r="I1012" s="18" t="str">
        <f>IFERROR(VLOOKUP($B1012,Invoices!$R$2:$S$412,2,FALSE),"")</f>
        <v/>
      </c>
      <c r="J1012" s="18" t="str">
        <f>IFERROR(VLOOKUP($B1012,Invoices!$T$2:$U$412,2,FALSE),"")</f>
        <v/>
      </c>
      <c r="K1012" s="18" t="str">
        <f>IFERROR(VLOOKUP($B1012,Invoices!$V$2:$W$412,2,FALSE),"")</f>
        <v/>
      </c>
      <c r="L1012" s="18" t="str">
        <f>IFERROR(VLOOKUP($B1012,Invoices!$X$2:$Y$412,2,FALSE),"")</f>
        <v/>
      </c>
      <c r="M1012" s="18" t="str">
        <f>IFERROR(VLOOKUP($B1012,Invoices!$Z$2:$AA$412,2,FALSE),"")</f>
        <v/>
      </c>
      <c r="N1012" s="18" t="str">
        <f>IFERROR(VLOOKUP($B1012,Invoices!$AB$2:$AC$412,2,FALSE),"")</f>
        <v/>
      </c>
      <c r="O1012" s="18" t="str">
        <f>IFERROR(VLOOKUP($B1012,Invoices!$AD$2:$AE$412,2,FALSE),"")</f>
        <v/>
      </c>
      <c r="P1012" s="18" t="str">
        <f>IFERROR(VLOOKUP($B1012,Invoices!$AF$2:$AG$412,2,FALSE),"")</f>
        <v/>
      </c>
      <c r="Q1012" s="18" t="str">
        <f>IFERROR(VLOOKUP($B1012,Invoices!$AH$2:$AI$412,2,FALSE),"")</f>
        <v/>
      </c>
      <c r="R1012" s="18" t="str">
        <f>IFERROR(VLOOKUP($B1012,Invoices!$AJ$2:$AK$412,2,FALSE),"")</f>
        <v/>
      </c>
      <c r="S1012" s="18" t="str">
        <f>IFERROR(VLOOKUP($B1012,Invoices!$AL$2:$AM$412,2,FALSE),"")</f>
        <v/>
      </c>
      <c r="T1012" s="18" t="str">
        <f>IFERROR(VLOOKUP($B1012,Invoices!$AN$2:$AO$412,2,FALSE),"")</f>
        <v/>
      </c>
      <c r="U1012" s="18" t="str" cm="1">
        <f t="array" ref="U1012">IFERROR(INDEX(F1012:T1012, 1, MATCH(TRUE, ISNUMBER(F1012:T1012), 0)), "0.0")</f>
        <v>0.0</v>
      </c>
    </row>
    <row r="1013" spans="1:21" ht="13" x14ac:dyDescent="0.15">
      <c r="A1013" s="14" t="s">
        <v>7045</v>
      </c>
      <c r="B1013" s="6" t="s">
        <v>2211</v>
      </c>
      <c r="C1013" s="6" t="s">
        <v>2053</v>
      </c>
      <c r="D1013" s="6" t="s">
        <v>778</v>
      </c>
      <c r="E1013" s="6" t="s">
        <v>779</v>
      </c>
      <c r="F1013" s="18" t="str">
        <f>IFERROR(VLOOKUP(B1013,Invoices!$L$2:$M$413,2,FALSE),"")</f>
        <v/>
      </c>
      <c r="G1013" s="18" t="str">
        <f>IFERROR(VLOOKUP(B1013,Invoices!$N$2:$O$412,2,FALSE),"")</f>
        <v/>
      </c>
      <c r="H1013" s="18" t="str">
        <f>IFERROR(VLOOKUP($B1013,Invoices!$P$2:$Q$412,2,FALSE),"")</f>
        <v/>
      </c>
      <c r="I1013" s="18" t="str">
        <f>IFERROR(VLOOKUP($B1013,Invoices!$R$2:$S$412,2,FALSE),"")</f>
        <v/>
      </c>
      <c r="J1013" s="18" t="str">
        <f>IFERROR(VLOOKUP($B1013,Invoices!$T$2:$U$412,2,FALSE),"")</f>
        <v/>
      </c>
      <c r="K1013" s="18" t="str">
        <f>IFERROR(VLOOKUP($B1013,Invoices!$V$2:$W$412,2,FALSE),"")</f>
        <v/>
      </c>
      <c r="L1013" s="18" t="str">
        <f>IFERROR(VLOOKUP($B1013,Invoices!$X$2:$Y$412,2,FALSE),"")</f>
        <v/>
      </c>
      <c r="M1013" s="18" t="str">
        <f>IFERROR(VLOOKUP($B1013,Invoices!$Z$2:$AA$412,2,FALSE),"")</f>
        <v/>
      </c>
      <c r="N1013" s="18" t="str">
        <f>IFERROR(VLOOKUP($B1013,Invoices!$AB$2:$AC$412,2,FALSE),"")</f>
        <v/>
      </c>
      <c r="O1013" s="18" t="str">
        <f>IFERROR(VLOOKUP($B1013,Invoices!$AD$2:$AE$412,2,FALSE),"")</f>
        <v/>
      </c>
      <c r="P1013" s="18" t="str">
        <f>IFERROR(VLOOKUP($B1013,Invoices!$AF$2:$AG$412,2,FALSE),"")</f>
        <v/>
      </c>
      <c r="Q1013" s="18" t="str">
        <f>IFERROR(VLOOKUP($B1013,Invoices!$AH$2:$AI$412,2,FALSE),"")</f>
        <v/>
      </c>
      <c r="R1013" s="18">
        <f>IFERROR(VLOOKUP($B1013,Invoices!$AJ$2:$AK$412,2,FALSE),"")</f>
        <v>0.99</v>
      </c>
      <c r="S1013" s="18" t="str">
        <f>IFERROR(VLOOKUP($B1013,Invoices!$AL$2:$AM$412,2,FALSE),"")</f>
        <v/>
      </c>
      <c r="T1013" s="18" t="str">
        <f>IFERROR(VLOOKUP($B1013,Invoices!$AN$2:$AO$412,2,FALSE),"")</f>
        <v/>
      </c>
      <c r="U1013" s="18" cm="1">
        <f t="array" ref="U1013">IFERROR(INDEX(F1013:T1013, 1, MATCH(TRUE, ISNUMBER(F1013:T1013), 0)), "0.0")</f>
        <v>0.99</v>
      </c>
    </row>
    <row r="1014" spans="1:21" ht="13" x14ac:dyDescent="0.15">
      <c r="A1014" s="14" t="s">
        <v>7046</v>
      </c>
      <c r="B1014" s="6" t="s">
        <v>2212</v>
      </c>
      <c r="C1014" s="6" t="s">
        <v>522</v>
      </c>
      <c r="D1014" s="6" t="s">
        <v>1764</v>
      </c>
      <c r="E1014" s="6" t="s">
        <v>522</v>
      </c>
      <c r="F1014" s="18" t="str">
        <f>IFERROR(VLOOKUP(B1014,Invoices!$L$2:$M$413,2,FALSE),"")</f>
        <v/>
      </c>
      <c r="G1014" s="18" t="str">
        <f>IFERROR(VLOOKUP(B1014,Invoices!$N$2:$O$412,2,FALSE),"")</f>
        <v/>
      </c>
      <c r="H1014" s="18" t="str">
        <f>IFERROR(VLOOKUP($B1014,Invoices!$P$2:$Q$412,2,FALSE),"")</f>
        <v/>
      </c>
      <c r="I1014" s="18" t="str">
        <f>IFERROR(VLOOKUP($B1014,Invoices!$R$2:$S$412,2,FALSE),"")</f>
        <v/>
      </c>
      <c r="J1014" s="18" t="str">
        <f>IFERROR(VLOOKUP($B1014,Invoices!$T$2:$U$412,2,FALSE),"")</f>
        <v/>
      </c>
      <c r="K1014" s="18" t="str">
        <f>IFERROR(VLOOKUP($B1014,Invoices!$V$2:$W$412,2,FALSE),"")</f>
        <v/>
      </c>
      <c r="L1014" s="18" t="str">
        <f>IFERROR(VLOOKUP($B1014,Invoices!$X$2:$Y$412,2,FALSE),"")</f>
        <v/>
      </c>
      <c r="M1014" s="18" t="str">
        <f>IFERROR(VLOOKUP($B1014,Invoices!$Z$2:$AA$412,2,FALSE),"")</f>
        <v/>
      </c>
      <c r="N1014" s="18" t="str">
        <f>IFERROR(VLOOKUP($B1014,Invoices!$AB$2:$AC$412,2,FALSE),"")</f>
        <v/>
      </c>
      <c r="O1014" s="18" t="str">
        <f>IFERROR(VLOOKUP($B1014,Invoices!$AD$2:$AE$412,2,FALSE),"")</f>
        <v/>
      </c>
      <c r="P1014" s="18" t="str">
        <f>IFERROR(VLOOKUP($B1014,Invoices!$AF$2:$AG$412,2,FALSE),"")</f>
        <v/>
      </c>
      <c r="Q1014" s="18" t="str">
        <f>IFERROR(VLOOKUP($B1014,Invoices!$AH$2:$AI$412,2,FALSE),"")</f>
        <v/>
      </c>
      <c r="R1014" s="18" t="str">
        <f>IFERROR(VLOOKUP($B1014,Invoices!$AJ$2:$AK$412,2,FALSE),"")</f>
        <v/>
      </c>
      <c r="S1014" s="18" t="str">
        <f>IFERROR(VLOOKUP($B1014,Invoices!$AL$2:$AM$412,2,FALSE),"")</f>
        <v/>
      </c>
      <c r="T1014" s="18" t="str">
        <f>IFERROR(VLOOKUP($B1014,Invoices!$AN$2:$AO$412,2,FALSE),"")</f>
        <v/>
      </c>
      <c r="U1014" s="18" t="str" cm="1">
        <f t="array" ref="U1014">IFERROR(INDEX(F1014:T1014, 1, MATCH(TRUE, ISNUMBER(F1014:T1014), 0)), "0.0")</f>
        <v>0.0</v>
      </c>
    </row>
    <row r="1015" spans="1:21" ht="13" x14ac:dyDescent="0.15">
      <c r="A1015" s="14" t="s">
        <v>7047</v>
      </c>
      <c r="B1015" s="6" t="s">
        <v>2213</v>
      </c>
      <c r="C1015" s="6" t="s">
        <v>2214</v>
      </c>
      <c r="D1015" s="6" t="s">
        <v>901</v>
      </c>
      <c r="E1015" s="6" t="s">
        <v>714</v>
      </c>
      <c r="F1015" s="18">
        <f>IFERROR(VLOOKUP(B1015,Invoices!$L$2:$M$413,2,FALSE),"")</f>
        <v>0.99</v>
      </c>
      <c r="G1015" s="18" t="str">
        <f>IFERROR(VLOOKUP(B1015,Invoices!$N$2:$O$412,2,FALSE),"")</f>
        <v/>
      </c>
      <c r="H1015" s="18" t="str">
        <f>IFERROR(VLOOKUP($B1015,Invoices!$P$2:$Q$412,2,FALSE),"")</f>
        <v/>
      </c>
      <c r="I1015" s="18" t="str">
        <f>IFERROR(VLOOKUP($B1015,Invoices!$R$2:$S$412,2,FALSE),"")</f>
        <v/>
      </c>
      <c r="J1015" s="18" t="str">
        <f>IFERROR(VLOOKUP($B1015,Invoices!$T$2:$U$412,2,FALSE),"")</f>
        <v/>
      </c>
      <c r="K1015" s="18" t="str">
        <f>IFERROR(VLOOKUP($B1015,Invoices!$V$2:$W$412,2,FALSE),"")</f>
        <v/>
      </c>
      <c r="L1015" s="18" t="str">
        <f>IFERROR(VLOOKUP($B1015,Invoices!$X$2:$Y$412,2,FALSE),"")</f>
        <v/>
      </c>
      <c r="M1015" s="18" t="str">
        <f>IFERROR(VLOOKUP($B1015,Invoices!$Z$2:$AA$412,2,FALSE),"")</f>
        <v/>
      </c>
      <c r="N1015" s="18" t="str">
        <f>IFERROR(VLOOKUP($B1015,Invoices!$AB$2:$AC$412,2,FALSE),"")</f>
        <v/>
      </c>
      <c r="O1015" s="18" t="str">
        <f>IFERROR(VLOOKUP($B1015,Invoices!$AD$2:$AE$412,2,FALSE),"")</f>
        <v/>
      </c>
      <c r="P1015" s="18" t="str">
        <f>IFERROR(VLOOKUP($B1015,Invoices!$AF$2:$AG$412,2,FALSE),"")</f>
        <v/>
      </c>
      <c r="Q1015" s="18" t="str">
        <f>IFERROR(VLOOKUP($B1015,Invoices!$AH$2:$AI$412,2,FALSE),"")</f>
        <v/>
      </c>
      <c r="R1015" s="18" t="str">
        <f>IFERROR(VLOOKUP($B1015,Invoices!$AJ$2:$AK$412,2,FALSE),"")</f>
        <v/>
      </c>
      <c r="S1015" s="18" t="str">
        <f>IFERROR(VLOOKUP($B1015,Invoices!$AL$2:$AM$412,2,FALSE),"")</f>
        <v/>
      </c>
      <c r="T1015" s="18" t="str">
        <f>IFERROR(VLOOKUP($B1015,Invoices!$AN$2:$AO$412,2,FALSE),"")</f>
        <v/>
      </c>
      <c r="U1015" s="18" cm="1">
        <f t="array" ref="U1015">IFERROR(INDEX(F1015:T1015, 1, MATCH(TRUE, ISNUMBER(F1015:T1015), 0)), "0.0")</f>
        <v>0.99</v>
      </c>
    </row>
    <row r="1016" spans="1:21" ht="13" x14ac:dyDescent="0.15">
      <c r="A1016" s="14" t="s">
        <v>7048</v>
      </c>
      <c r="B1016" s="6" t="s">
        <v>2215</v>
      </c>
      <c r="D1016" s="6" t="s">
        <v>883</v>
      </c>
      <c r="E1016" s="6" t="s">
        <v>884</v>
      </c>
      <c r="F1016" s="18" t="str">
        <f>IFERROR(VLOOKUP(B1016,Invoices!$L$2:$M$413,2,FALSE),"")</f>
        <v/>
      </c>
      <c r="G1016" s="18" t="str">
        <f>IFERROR(VLOOKUP(B1016,Invoices!$N$2:$O$412,2,FALSE),"")</f>
        <v/>
      </c>
      <c r="H1016" s="18" t="str">
        <f>IFERROR(VLOOKUP($B1016,Invoices!$P$2:$Q$412,2,FALSE),"")</f>
        <v/>
      </c>
      <c r="I1016" s="18">
        <f>IFERROR(VLOOKUP($B1016,Invoices!$R$2:$S$412,2,FALSE),"")</f>
        <v>0.99</v>
      </c>
      <c r="J1016" s="18" t="str">
        <f>IFERROR(VLOOKUP($B1016,Invoices!$T$2:$U$412,2,FALSE),"")</f>
        <v/>
      </c>
      <c r="K1016" s="18" t="str">
        <f>IFERROR(VLOOKUP($B1016,Invoices!$V$2:$W$412,2,FALSE),"")</f>
        <v/>
      </c>
      <c r="L1016" s="18" t="str">
        <f>IFERROR(VLOOKUP($B1016,Invoices!$X$2:$Y$412,2,FALSE),"")</f>
        <v/>
      </c>
      <c r="M1016" s="18" t="str">
        <f>IFERROR(VLOOKUP($B1016,Invoices!$Z$2:$AA$412,2,FALSE),"")</f>
        <v/>
      </c>
      <c r="N1016" s="18" t="str">
        <f>IFERROR(VLOOKUP($B1016,Invoices!$AB$2:$AC$412,2,FALSE),"")</f>
        <v/>
      </c>
      <c r="O1016" s="18" t="str">
        <f>IFERROR(VLOOKUP($B1016,Invoices!$AD$2:$AE$412,2,FALSE),"")</f>
        <v/>
      </c>
      <c r="P1016" s="18" t="str">
        <f>IFERROR(VLOOKUP($B1016,Invoices!$AF$2:$AG$412,2,FALSE),"")</f>
        <v/>
      </c>
      <c r="Q1016" s="18" t="str">
        <f>IFERROR(VLOOKUP($B1016,Invoices!$AH$2:$AI$412,2,FALSE),"")</f>
        <v/>
      </c>
      <c r="R1016" s="18" t="str">
        <f>IFERROR(VLOOKUP($B1016,Invoices!$AJ$2:$AK$412,2,FALSE),"")</f>
        <v/>
      </c>
      <c r="S1016" s="18" t="str">
        <f>IFERROR(VLOOKUP($B1016,Invoices!$AL$2:$AM$412,2,FALSE),"")</f>
        <v/>
      </c>
      <c r="T1016" s="18" t="str">
        <f>IFERROR(VLOOKUP($B1016,Invoices!$AN$2:$AO$412,2,FALSE),"")</f>
        <v/>
      </c>
      <c r="U1016" s="18" cm="1">
        <f t="array" ref="U1016">IFERROR(INDEX(F1016:T1016, 1, MATCH(TRUE, ISNUMBER(F1016:T1016), 0)), "0.0")</f>
        <v>0.99</v>
      </c>
    </row>
    <row r="1017" spans="1:21" ht="13" x14ac:dyDescent="0.15">
      <c r="A1017" s="14" t="s">
        <v>7049</v>
      </c>
      <c r="B1017" s="6" t="s">
        <v>2216</v>
      </c>
      <c r="C1017" s="6" t="s">
        <v>1046</v>
      </c>
      <c r="D1017" s="6" t="s">
        <v>1047</v>
      </c>
      <c r="E1017" s="6" t="s">
        <v>1046</v>
      </c>
      <c r="F1017" s="18" t="str">
        <f>IFERROR(VLOOKUP(B1017,Invoices!$L$2:$M$413,2,FALSE),"")</f>
        <v/>
      </c>
      <c r="G1017" s="18" t="str">
        <f>IFERROR(VLOOKUP(B1017,Invoices!$N$2:$O$412,2,FALSE),"")</f>
        <v/>
      </c>
      <c r="H1017" s="18" t="str">
        <f>IFERROR(VLOOKUP($B1017,Invoices!$P$2:$Q$412,2,FALSE),"")</f>
        <v/>
      </c>
      <c r="I1017" s="18" t="str">
        <f>IFERROR(VLOOKUP($B1017,Invoices!$R$2:$S$412,2,FALSE),"")</f>
        <v/>
      </c>
      <c r="J1017" s="18" t="str">
        <f>IFERROR(VLOOKUP($B1017,Invoices!$T$2:$U$412,2,FALSE),"")</f>
        <v/>
      </c>
      <c r="K1017" s="18" t="str">
        <f>IFERROR(VLOOKUP($B1017,Invoices!$V$2:$W$412,2,FALSE),"")</f>
        <v/>
      </c>
      <c r="L1017" s="18" t="str">
        <f>IFERROR(VLOOKUP($B1017,Invoices!$X$2:$Y$412,2,FALSE),"")</f>
        <v/>
      </c>
      <c r="M1017" s="18" t="str">
        <f>IFERROR(VLOOKUP($B1017,Invoices!$Z$2:$AA$412,2,FALSE),"")</f>
        <v/>
      </c>
      <c r="N1017" s="18" t="str">
        <f>IFERROR(VLOOKUP($B1017,Invoices!$AB$2:$AC$412,2,FALSE),"")</f>
        <v/>
      </c>
      <c r="O1017" s="18" t="str">
        <f>IFERROR(VLOOKUP($B1017,Invoices!$AD$2:$AE$412,2,FALSE),"")</f>
        <v/>
      </c>
      <c r="P1017" s="18" t="str">
        <f>IFERROR(VLOOKUP($B1017,Invoices!$AF$2:$AG$412,2,FALSE),"")</f>
        <v/>
      </c>
      <c r="Q1017" s="18" t="str">
        <f>IFERROR(VLOOKUP($B1017,Invoices!$AH$2:$AI$412,2,FALSE),"")</f>
        <v/>
      </c>
      <c r="R1017" s="18" t="str">
        <f>IFERROR(VLOOKUP($B1017,Invoices!$AJ$2:$AK$412,2,FALSE),"")</f>
        <v/>
      </c>
      <c r="S1017" s="18" t="str">
        <f>IFERROR(VLOOKUP($B1017,Invoices!$AL$2:$AM$412,2,FALSE),"")</f>
        <v/>
      </c>
      <c r="T1017" s="18" t="str">
        <f>IFERROR(VLOOKUP($B1017,Invoices!$AN$2:$AO$412,2,FALSE),"")</f>
        <v/>
      </c>
      <c r="U1017" s="18" t="str" cm="1">
        <f t="array" ref="U1017">IFERROR(INDEX(F1017:T1017, 1, MATCH(TRUE, ISNUMBER(F1017:T1017), 0)), "0.0")</f>
        <v>0.0</v>
      </c>
    </row>
    <row r="1018" spans="1:21" ht="13" x14ac:dyDescent="0.15">
      <c r="A1018" s="14" t="s">
        <v>7050</v>
      </c>
      <c r="B1018" s="6" t="s">
        <v>2217</v>
      </c>
      <c r="C1018" s="6" t="s">
        <v>640</v>
      </c>
      <c r="D1018" s="6" t="s">
        <v>641</v>
      </c>
      <c r="E1018" s="6" t="s">
        <v>642</v>
      </c>
      <c r="F1018" s="18">
        <f>IFERROR(VLOOKUP(B1018,Invoices!$L$2:$M$413,2,FALSE),"")</f>
        <v>0.99</v>
      </c>
      <c r="G1018" s="18" t="str">
        <f>IFERROR(VLOOKUP(B1018,Invoices!$N$2:$O$412,2,FALSE),"")</f>
        <v/>
      </c>
      <c r="H1018" s="18" t="str">
        <f>IFERROR(VLOOKUP($B1018,Invoices!$P$2:$Q$412,2,FALSE),"")</f>
        <v/>
      </c>
      <c r="I1018" s="18" t="str">
        <f>IFERROR(VLOOKUP($B1018,Invoices!$R$2:$S$412,2,FALSE),"")</f>
        <v/>
      </c>
      <c r="J1018" s="18" t="str">
        <f>IFERROR(VLOOKUP($B1018,Invoices!$T$2:$U$412,2,FALSE),"")</f>
        <v/>
      </c>
      <c r="K1018" s="18" t="str">
        <f>IFERROR(VLOOKUP($B1018,Invoices!$V$2:$W$412,2,FALSE),"")</f>
        <v/>
      </c>
      <c r="L1018" s="18" t="str">
        <f>IFERROR(VLOOKUP($B1018,Invoices!$X$2:$Y$412,2,FALSE),"")</f>
        <v/>
      </c>
      <c r="M1018" s="18" t="str">
        <f>IFERROR(VLOOKUP($B1018,Invoices!$Z$2:$AA$412,2,FALSE),"")</f>
        <v/>
      </c>
      <c r="N1018" s="18" t="str">
        <f>IFERROR(VLOOKUP($B1018,Invoices!$AB$2:$AC$412,2,FALSE),"")</f>
        <v/>
      </c>
      <c r="O1018" s="18" t="str">
        <f>IFERROR(VLOOKUP($B1018,Invoices!$AD$2:$AE$412,2,FALSE),"")</f>
        <v/>
      </c>
      <c r="P1018" s="18" t="str">
        <f>IFERROR(VLOOKUP($B1018,Invoices!$AF$2:$AG$412,2,FALSE),"")</f>
        <v/>
      </c>
      <c r="Q1018" s="18" t="str">
        <f>IFERROR(VLOOKUP($B1018,Invoices!$AH$2:$AI$412,2,FALSE),"")</f>
        <v/>
      </c>
      <c r="R1018" s="18" t="str">
        <f>IFERROR(VLOOKUP($B1018,Invoices!$AJ$2:$AK$412,2,FALSE),"")</f>
        <v/>
      </c>
      <c r="S1018" s="18" t="str">
        <f>IFERROR(VLOOKUP($B1018,Invoices!$AL$2:$AM$412,2,FALSE),"")</f>
        <v/>
      </c>
      <c r="T1018" s="18" t="str">
        <f>IFERROR(VLOOKUP($B1018,Invoices!$AN$2:$AO$412,2,FALSE),"")</f>
        <v/>
      </c>
      <c r="U1018" s="18" cm="1">
        <f t="array" ref="U1018">IFERROR(INDEX(F1018:T1018, 1, MATCH(TRUE, ISNUMBER(F1018:T1018), 0)), "0.0")</f>
        <v>0.99</v>
      </c>
    </row>
    <row r="1019" spans="1:21" ht="13" x14ac:dyDescent="0.15">
      <c r="A1019" s="14" t="s">
        <v>7051</v>
      </c>
      <c r="B1019" s="6" t="s">
        <v>2218</v>
      </c>
      <c r="C1019" s="6" t="s">
        <v>663</v>
      </c>
      <c r="D1019" s="6" t="s">
        <v>664</v>
      </c>
      <c r="E1019" s="6" t="s">
        <v>663</v>
      </c>
      <c r="F1019" s="18" t="str">
        <f>IFERROR(VLOOKUP(B1019,Invoices!$L$2:$M$413,2,FALSE),"")</f>
        <v/>
      </c>
      <c r="G1019" s="18" t="str">
        <f>IFERROR(VLOOKUP(B1019,Invoices!$N$2:$O$412,2,FALSE),"")</f>
        <v/>
      </c>
      <c r="H1019" s="18">
        <f>IFERROR(VLOOKUP($B1019,Invoices!$P$2:$Q$412,2,FALSE),"")</f>
        <v>0.99</v>
      </c>
      <c r="I1019" s="18" t="str">
        <f>IFERROR(VLOOKUP($B1019,Invoices!$R$2:$S$412,2,FALSE),"")</f>
        <v/>
      </c>
      <c r="J1019" s="18" t="str">
        <f>IFERROR(VLOOKUP($B1019,Invoices!$T$2:$U$412,2,FALSE),"")</f>
        <v/>
      </c>
      <c r="K1019" s="18" t="str">
        <f>IFERROR(VLOOKUP($B1019,Invoices!$V$2:$W$412,2,FALSE),"")</f>
        <v/>
      </c>
      <c r="L1019" s="18" t="str">
        <f>IFERROR(VLOOKUP($B1019,Invoices!$X$2:$Y$412,2,FALSE),"")</f>
        <v/>
      </c>
      <c r="M1019" s="18" t="str">
        <f>IFERROR(VLOOKUP($B1019,Invoices!$Z$2:$AA$412,2,FALSE),"")</f>
        <v/>
      </c>
      <c r="N1019" s="18" t="str">
        <f>IFERROR(VLOOKUP($B1019,Invoices!$AB$2:$AC$412,2,FALSE),"")</f>
        <v/>
      </c>
      <c r="O1019" s="18" t="str">
        <f>IFERROR(VLOOKUP($B1019,Invoices!$AD$2:$AE$412,2,FALSE),"")</f>
        <v/>
      </c>
      <c r="P1019" s="18" t="str">
        <f>IFERROR(VLOOKUP($B1019,Invoices!$AF$2:$AG$412,2,FALSE),"")</f>
        <v/>
      </c>
      <c r="Q1019" s="18" t="str">
        <f>IFERROR(VLOOKUP($B1019,Invoices!$AH$2:$AI$412,2,FALSE),"")</f>
        <v/>
      </c>
      <c r="R1019" s="18" t="str">
        <f>IFERROR(VLOOKUP($B1019,Invoices!$AJ$2:$AK$412,2,FALSE),"")</f>
        <v/>
      </c>
      <c r="S1019" s="18" t="str">
        <f>IFERROR(VLOOKUP($B1019,Invoices!$AL$2:$AM$412,2,FALSE),"")</f>
        <v/>
      </c>
      <c r="T1019" s="18" t="str">
        <f>IFERROR(VLOOKUP($B1019,Invoices!$AN$2:$AO$412,2,FALSE),"")</f>
        <v/>
      </c>
      <c r="U1019" s="18" cm="1">
        <f t="array" ref="U1019">IFERROR(INDEX(F1019:T1019, 1, MATCH(TRUE, ISNUMBER(F1019:T1019), 0)), "0.0")</f>
        <v>0.99</v>
      </c>
    </row>
    <row r="1020" spans="1:21" ht="13" x14ac:dyDescent="0.15">
      <c r="A1020" s="14" t="s">
        <v>7052</v>
      </c>
      <c r="B1020" s="6" t="s">
        <v>2219</v>
      </c>
      <c r="D1020" s="6" t="s">
        <v>517</v>
      </c>
      <c r="E1020" s="6" t="s">
        <v>518</v>
      </c>
      <c r="F1020" s="18" t="str">
        <f>IFERROR(VLOOKUP(B1020,Invoices!$L$2:$M$413,2,FALSE),"")</f>
        <v/>
      </c>
      <c r="G1020" s="18">
        <f>IFERROR(VLOOKUP(B1020,Invoices!$N$2:$O$412,2,FALSE),"")</f>
        <v>1.99</v>
      </c>
      <c r="H1020" s="18" t="str">
        <f>IFERROR(VLOOKUP($B1020,Invoices!$P$2:$Q$412,2,FALSE),"")</f>
        <v/>
      </c>
      <c r="I1020" s="18" t="str">
        <f>IFERROR(VLOOKUP($B1020,Invoices!$R$2:$S$412,2,FALSE),"")</f>
        <v/>
      </c>
      <c r="J1020" s="18" t="str">
        <f>IFERROR(VLOOKUP($B1020,Invoices!$T$2:$U$412,2,FALSE),"")</f>
        <v/>
      </c>
      <c r="K1020" s="18" t="str">
        <f>IFERROR(VLOOKUP($B1020,Invoices!$V$2:$W$412,2,FALSE),"")</f>
        <v/>
      </c>
      <c r="L1020" s="18" t="str">
        <f>IFERROR(VLOOKUP($B1020,Invoices!$X$2:$Y$412,2,FALSE),"")</f>
        <v/>
      </c>
      <c r="M1020" s="18" t="str">
        <f>IFERROR(VLOOKUP($B1020,Invoices!$Z$2:$AA$412,2,FALSE),"")</f>
        <v/>
      </c>
      <c r="N1020" s="18" t="str">
        <f>IFERROR(VLOOKUP($B1020,Invoices!$AB$2:$AC$412,2,FALSE),"")</f>
        <v/>
      </c>
      <c r="O1020" s="18" t="str">
        <f>IFERROR(VLOOKUP($B1020,Invoices!$AD$2:$AE$412,2,FALSE),"")</f>
        <v/>
      </c>
      <c r="P1020" s="18" t="str">
        <f>IFERROR(VLOOKUP($B1020,Invoices!$AF$2:$AG$412,2,FALSE),"")</f>
        <v/>
      </c>
      <c r="Q1020" s="18" t="str">
        <f>IFERROR(VLOOKUP($B1020,Invoices!$AH$2:$AI$412,2,FALSE),"")</f>
        <v/>
      </c>
      <c r="R1020" s="18" t="str">
        <f>IFERROR(VLOOKUP($B1020,Invoices!$AJ$2:$AK$412,2,FALSE),"")</f>
        <v/>
      </c>
      <c r="S1020" s="18" t="str">
        <f>IFERROR(VLOOKUP($B1020,Invoices!$AL$2:$AM$412,2,FALSE),"")</f>
        <v/>
      </c>
      <c r="T1020" s="18" t="str">
        <f>IFERROR(VLOOKUP($B1020,Invoices!$AN$2:$AO$412,2,FALSE),"")</f>
        <v/>
      </c>
      <c r="U1020" s="18" cm="1">
        <f t="array" ref="U1020">IFERROR(INDEX(F1020:T1020, 1, MATCH(TRUE, ISNUMBER(F1020:T1020), 0)), "0.0")</f>
        <v>1.99</v>
      </c>
    </row>
    <row r="1021" spans="1:21" ht="13" x14ac:dyDescent="0.15">
      <c r="A1021" s="14" t="s">
        <v>7053</v>
      </c>
      <c r="B1021" s="6" t="s">
        <v>2220</v>
      </c>
      <c r="C1021" s="6" t="s">
        <v>549</v>
      </c>
      <c r="D1021" s="6" t="s">
        <v>550</v>
      </c>
      <c r="E1021" s="6" t="s">
        <v>551</v>
      </c>
      <c r="F1021" s="18" t="str">
        <f>IFERROR(VLOOKUP(B1021,Invoices!$L$2:$M$413,2,FALSE),"")</f>
        <v/>
      </c>
      <c r="G1021" s="18" t="str">
        <f>IFERROR(VLOOKUP(B1021,Invoices!$N$2:$O$412,2,FALSE),"")</f>
        <v/>
      </c>
      <c r="H1021" s="18" t="str">
        <f>IFERROR(VLOOKUP($B1021,Invoices!$P$2:$Q$412,2,FALSE),"")</f>
        <v/>
      </c>
      <c r="I1021" s="18" t="str">
        <f>IFERROR(VLOOKUP($B1021,Invoices!$R$2:$S$412,2,FALSE),"")</f>
        <v/>
      </c>
      <c r="J1021" s="18" t="str">
        <f>IFERROR(VLOOKUP($B1021,Invoices!$T$2:$U$412,2,FALSE),"")</f>
        <v/>
      </c>
      <c r="K1021" s="18" t="str">
        <f>IFERROR(VLOOKUP($B1021,Invoices!$V$2:$W$412,2,FALSE),"")</f>
        <v/>
      </c>
      <c r="L1021" s="18" t="str">
        <f>IFERROR(VLOOKUP($B1021,Invoices!$X$2:$Y$412,2,FALSE),"")</f>
        <v/>
      </c>
      <c r="M1021" s="18" t="str">
        <f>IFERROR(VLOOKUP($B1021,Invoices!$Z$2:$AA$412,2,FALSE),"")</f>
        <v/>
      </c>
      <c r="N1021" s="18" t="str">
        <f>IFERROR(VLOOKUP($B1021,Invoices!$AB$2:$AC$412,2,FALSE),"")</f>
        <v/>
      </c>
      <c r="O1021" s="18" t="str">
        <f>IFERROR(VLOOKUP($B1021,Invoices!$AD$2:$AE$412,2,FALSE),"")</f>
        <v/>
      </c>
      <c r="P1021" s="18" t="str">
        <f>IFERROR(VLOOKUP($B1021,Invoices!$AF$2:$AG$412,2,FALSE),"")</f>
        <v/>
      </c>
      <c r="Q1021" s="18" t="str">
        <f>IFERROR(VLOOKUP($B1021,Invoices!$AH$2:$AI$412,2,FALSE),"")</f>
        <v/>
      </c>
      <c r="R1021" s="18" t="str">
        <f>IFERROR(VLOOKUP($B1021,Invoices!$AJ$2:$AK$412,2,FALSE),"")</f>
        <v/>
      </c>
      <c r="S1021" s="18" t="str">
        <f>IFERROR(VLOOKUP($B1021,Invoices!$AL$2:$AM$412,2,FALSE),"")</f>
        <v/>
      </c>
      <c r="T1021" s="18" t="str">
        <f>IFERROR(VLOOKUP($B1021,Invoices!$AN$2:$AO$412,2,FALSE),"")</f>
        <v/>
      </c>
      <c r="U1021" s="18" t="str" cm="1">
        <f t="array" ref="U1021">IFERROR(INDEX(F1021:T1021, 1, MATCH(TRUE, ISNUMBER(F1021:T1021), 0)), "0.0")</f>
        <v>0.0</v>
      </c>
    </row>
    <row r="1022" spans="1:21" ht="13" x14ac:dyDescent="0.15">
      <c r="A1022" s="14" t="s">
        <v>7054</v>
      </c>
      <c r="B1022" s="6" t="s">
        <v>2221</v>
      </c>
      <c r="D1022" s="6" t="s">
        <v>1167</v>
      </c>
      <c r="E1022" s="6" t="s">
        <v>1168</v>
      </c>
      <c r="F1022" s="18" t="str">
        <f>IFERROR(VLOOKUP(B1022,Invoices!$L$2:$M$413,2,FALSE),"")</f>
        <v/>
      </c>
      <c r="G1022" s="18" t="str">
        <f>IFERROR(VLOOKUP(B1022,Invoices!$N$2:$O$412,2,FALSE),"")</f>
        <v/>
      </c>
      <c r="H1022" s="18" t="str">
        <f>IFERROR(VLOOKUP($B1022,Invoices!$P$2:$Q$412,2,FALSE),"")</f>
        <v/>
      </c>
      <c r="I1022" s="18" t="str">
        <f>IFERROR(VLOOKUP($B1022,Invoices!$R$2:$S$412,2,FALSE),"")</f>
        <v/>
      </c>
      <c r="J1022" s="18" t="str">
        <f>IFERROR(VLOOKUP($B1022,Invoices!$T$2:$U$412,2,FALSE),"")</f>
        <v/>
      </c>
      <c r="K1022" s="18" t="str">
        <f>IFERROR(VLOOKUP($B1022,Invoices!$V$2:$W$412,2,FALSE),"")</f>
        <v/>
      </c>
      <c r="L1022" s="18" t="str">
        <f>IFERROR(VLOOKUP($B1022,Invoices!$X$2:$Y$412,2,FALSE),"")</f>
        <v/>
      </c>
      <c r="M1022" s="18" t="str">
        <f>IFERROR(VLOOKUP($B1022,Invoices!$Z$2:$AA$412,2,FALSE),"")</f>
        <v/>
      </c>
      <c r="N1022" s="18" t="str">
        <f>IFERROR(VLOOKUP($B1022,Invoices!$AB$2:$AC$412,2,FALSE),"")</f>
        <v/>
      </c>
      <c r="O1022" s="18" t="str">
        <f>IFERROR(VLOOKUP($B1022,Invoices!$AD$2:$AE$412,2,FALSE),"")</f>
        <v/>
      </c>
      <c r="P1022" s="18" t="str">
        <f>IFERROR(VLOOKUP($B1022,Invoices!$AF$2:$AG$412,2,FALSE),"")</f>
        <v/>
      </c>
      <c r="Q1022" s="18" t="str">
        <f>IFERROR(VLOOKUP($B1022,Invoices!$AH$2:$AI$412,2,FALSE),"")</f>
        <v/>
      </c>
      <c r="R1022" s="18" t="str">
        <f>IFERROR(VLOOKUP($B1022,Invoices!$AJ$2:$AK$412,2,FALSE),"")</f>
        <v/>
      </c>
      <c r="S1022" s="18" t="str">
        <f>IFERROR(VLOOKUP($B1022,Invoices!$AL$2:$AM$412,2,FALSE),"")</f>
        <v/>
      </c>
      <c r="T1022" s="18" t="str">
        <f>IFERROR(VLOOKUP($B1022,Invoices!$AN$2:$AO$412,2,FALSE),"")</f>
        <v/>
      </c>
      <c r="U1022" s="18" t="str" cm="1">
        <f t="array" ref="U1022">IFERROR(INDEX(F1022:T1022, 1, MATCH(TRUE, ISNUMBER(F1022:T1022), 0)), "0.0")</f>
        <v>0.0</v>
      </c>
    </row>
    <row r="1023" spans="1:21" ht="13" x14ac:dyDescent="0.15">
      <c r="A1023" s="14" t="s">
        <v>7055</v>
      </c>
      <c r="B1023" s="6" t="s">
        <v>2222</v>
      </c>
      <c r="C1023" s="6" t="s">
        <v>2223</v>
      </c>
      <c r="D1023" s="6" t="s">
        <v>1428</v>
      </c>
      <c r="E1023" s="6" t="s">
        <v>681</v>
      </c>
      <c r="F1023" s="18" t="str">
        <f>IFERROR(VLOOKUP(B1023,Invoices!$L$2:$M$413,2,FALSE),"")</f>
        <v/>
      </c>
      <c r="G1023" s="18" t="str">
        <f>IFERROR(VLOOKUP(B1023,Invoices!$N$2:$O$412,2,FALSE),"")</f>
        <v/>
      </c>
      <c r="H1023" s="18" t="str">
        <f>IFERROR(VLOOKUP($B1023,Invoices!$P$2:$Q$412,2,FALSE),"")</f>
        <v/>
      </c>
      <c r="I1023" s="18" t="str">
        <f>IFERROR(VLOOKUP($B1023,Invoices!$R$2:$S$412,2,FALSE),"")</f>
        <v/>
      </c>
      <c r="J1023" s="18" t="str">
        <f>IFERROR(VLOOKUP($B1023,Invoices!$T$2:$U$412,2,FALSE),"")</f>
        <v/>
      </c>
      <c r="K1023" s="18" t="str">
        <f>IFERROR(VLOOKUP($B1023,Invoices!$V$2:$W$412,2,FALSE),"")</f>
        <v/>
      </c>
      <c r="L1023" s="18" t="str">
        <f>IFERROR(VLOOKUP($B1023,Invoices!$X$2:$Y$412,2,FALSE),"")</f>
        <v/>
      </c>
      <c r="M1023" s="18" t="str">
        <f>IFERROR(VLOOKUP($B1023,Invoices!$Z$2:$AA$412,2,FALSE),"")</f>
        <v/>
      </c>
      <c r="N1023" s="18" t="str">
        <f>IFERROR(VLOOKUP($B1023,Invoices!$AB$2:$AC$412,2,FALSE),"")</f>
        <v/>
      </c>
      <c r="O1023" s="18" t="str">
        <f>IFERROR(VLOOKUP($B1023,Invoices!$AD$2:$AE$412,2,FALSE),"")</f>
        <v/>
      </c>
      <c r="P1023" s="18" t="str">
        <f>IFERROR(VLOOKUP($B1023,Invoices!$AF$2:$AG$412,2,FALSE),"")</f>
        <v/>
      </c>
      <c r="Q1023" s="18" t="str">
        <f>IFERROR(VLOOKUP($B1023,Invoices!$AH$2:$AI$412,2,FALSE),"")</f>
        <v/>
      </c>
      <c r="R1023" s="18" t="str">
        <f>IFERROR(VLOOKUP($B1023,Invoices!$AJ$2:$AK$412,2,FALSE),"")</f>
        <v/>
      </c>
      <c r="S1023" s="18" t="str">
        <f>IFERROR(VLOOKUP($B1023,Invoices!$AL$2:$AM$412,2,FALSE),"")</f>
        <v/>
      </c>
      <c r="T1023" s="18" t="str">
        <f>IFERROR(VLOOKUP($B1023,Invoices!$AN$2:$AO$412,2,FALSE),"")</f>
        <v/>
      </c>
      <c r="U1023" s="18" t="str" cm="1">
        <f t="array" ref="U1023">IFERROR(INDEX(F1023:T1023, 1, MATCH(TRUE, ISNUMBER(F1023:T1023), 0)), "0.0")</f>
        <v>0.0</v>
      </c>
    </row>
    <row r="1024" spans="1:21" ht="13" x14ac:dyDescent="0.15">
      <c r="A1024" s="14" t="s">
        <v>7056</v>
      </c>
      <c r="B1024" s="6" t="s">
        <v>2224</v>
      </c>
      <c r="C1024" s="6" t="s">
        <v>850</v>
      </c>
      <c r="D1024" s="6" t="s">
        <v>1123</v>
      </c>
      <c r="E1024" s="6" t="s">
        <v>850</v>
      </c>
      <c r="F1024" s="18" t="str">
        <f>IFERROR(VLOOKUP(B1024,Invoices!$L$2:$M$413,2,FALSE),"")</f>
        <v/>
      </c>
      <c r="G1024" s="18" t="str">
        <f>IFERROR(VLOOKUP(B1024,Invoices!$N$2:$O$412,2,FALSE),"")</f>
        <v/>
      </c>
      <c r="H1024" s="18" t="str">
        <f>IFERROR(VLOOKUP($B1024,Invoices!$P$2:$Q$412,2,FALSE),"")</f>
        <v/>
      </c>
      <c r="I1024" s="18" t="str">
        <f>IFERROR(VLOOKUP($B1024,Invoices!$R$2:$S$412,2,FALSE),"")</f>
        <v/>
      </c>
      <c r="J1024" s="18" t="str">
        <f>IFERROR(VLOOKUP($B1024,Invoices!$T$2:$U$412,2,FALSE),"")</f>
        <v/>
      </c>
      <c r="K1024" s="18" t="str">
        <f>IFERROR(VLOOKUP($B1024,Invoices!$V$2:$W$412,2,FALSE),"")</f>
        <v/>
      </c>
      <c r="L1024" s="18" t="str">
        <f>IFERROR(VLOOKUP($B1024,Invoices!$X$2:$Y$412,2,FALSE),"")</f>
        <v/>
      </c>
      <c r="M1024" s="18" t="str">
        <f>IFERROR(VLOOKUP($B1024,Invoices!$Z$2:$AA$412,2,FALSE),"")</f>
        <v/>
      </c>
      <c r="N1024" s="18" t="str">
        <f>IFERROR(VLOOKUP($B1024,Invoices!$AB$2:$AC$412,2,FALSE),"")</f>
        <v/>
      </c>
      <c r="O1024" s="18" t="str">
        <f>IFERROR(VLOOKUP($B1024,Invoices!$AD$2:$AE$412,2,FALSE),"")</f>
        <v/>
      </c>
      <c r="P1024" s="18" t="str">
        <f>IFERROR(VLOOKUP($B1024,Invoices!$AF$2:$AG$412,2,FALSE),"")</f>
        <v/>
      </c>
      <c r="Q1024" s="18" t="str">
        <f>IFERROR(VLOOKUP($B1024,Invoices!$AH$2:$AI$412,2,FALSE),"")</f>
        <v/>
      </c>
      <c r="R1024" s="18" t="str">
        <f>IFERROR(VLOOKUP($B1024,Invoices!$AJ$2:$AK$412,2,FALSE),"")</f>
        <v/>
      </c>
      <c r="S1024" s="18" t="str">
        <f>IFERROR(VLOOKUP($B1024,Invoices!$AL$2:$AM$412,2,FALSE),"")</f>
        <v/>
      </c>
      <c r="T1024" s="18" t="str">
        <f>IFERROR(VLOOKUP($B1024,Invoices!$AN$2:$AO$412,2,FALSE),"")</f>
        <v/>
      </c>
      <c r="U1024" s="18" t="str" cm="1">
        <f t="array" ref="U1024">IFERROR(INDEX(F1024:T1024, 1, MATCH(TRUE, ISNUMBER(F1024:T1024), 0)), "0.0")</f>
        <v>0.0</v>
      </c>
    </row>
    <row r="1025" spans="1:21" ht="13" x14ac:dyDescent="0.15">
      <c r="A1025" s="14" t="s">
        <v>7057</v>
      </c>
      <c r="B1025" s="6" t="s">
        <v>2225</v>
      </c>
      <c r="C1025" s="6" t="s">
        <v>543</v>
      </c>
      <c r="D1025" s="6" t="s">
        <v>1165</v>
      </c>
      <c r="E1025" s="6" t="s">
        <v>543</v>
      </c>
      <c r="F1025" s="18" t="str">
        <f>IFERROR(VLOOKUP(B1025,Invoices!$L$2:$M$413,2,FALSE),"")</f>
        <v/>
      </c>
      <c r="G1025" s="18" t="str">
        <f>IFERROR(VLOOKUP(B1025,Invoices!$N$2:$O$412,2,FALSE),"")</f>
        <v/>
      </c>
      <c r="H1025" s="18" t="str">
        <f>IFERROR(VLOOKUP($B1025,Invoices!$P$2:$Q$412,2,FALSE),"")</f>
        <v/>
      </c>
      <c r="I1025" s="18" t="str">
        <f>IFERROR(VLOOKUP($B1025,Invoices!$R$2:$S$412,2,FALSE),"")</f>
        <v/>
      </c>
      <c r="J1025" s="18" t="str">
        <f>IFERROR(VLOOKUP($B1025,Invoices!$T$2:$U$412,2,FALSE),"")</f>
        <v/>
      </c>
      <c r="K1025" s="18" t="str">
        <f>IFERROR(VLOOKUP($B1025,Invoices!$V$2:$W$412,2,FALSE),"")</f>
        <v/>
      </c>
      <c r="L1025" s="18" t="str">
        <f>IFERROR(VLOOKUP($B1025,Invoices!$X$2:$Y$412,2,FALSE),"")</f>
        <v/>
      </c>
      <c r="M1025" s="18" t="str">
        <f>IFERROR(VLOOKUP($B1025,Invoices!$Z$2:$AA$412,2,FALSE),"")</f>
        <v/>
      </c>
      <c r="N1025" s="18" t="str">
        <f>IFERROR(VLOOKUP($B1025,Invoices!$AB$2:$AC$412,2,FALSE),"")</f>
        <v/>
      </c>
      <c r="O1025" s="18" t="str">
        <f>IFERROR(VLOOKUP($B1025,Invoices!$AD$2:$AE$412,2,FALSE),"")</f>
        <v/>
      </c>
      <c r="P1025" s="18" t="str">
        <f>IFERROR(VLOOKUP($B1025,Invoices!$AF$2:$AG$412,2,FALSE),"")</f>
        <v/>
      </c>
      <c r="Q1025" s="18" t="str">
        <f>IFERROR(VLOOKUP($B1025,Invoices!$AH$2:$AI$412,2,FALSE),"")</f>
        <v/>
      </c>
      <c r="R1025" s="18" t="str">
        <f>IFERROR(VLOOKUP($B1025,Invoices!$AJ$2:$AK$412,2,FALSE),"")</f>
        <v/>
      </c>
      <c r="S1025" s="18" t="str">
        <f>IFERROR(VLOOKUP($B1025,Invoices!$AL$2:$AM$412,2,FALSE),"")</f>
        <v/>
      </c>
      <c r="T1025" s="18" t="str">
        <f>IFERROR(VLOOKUP($B1025,Invoices!$AN$2:$AO$412,2,FALSE),"")</f>
        <v/>
      </c>
      <c r="U1025" s="18" t="str" cm="1">
        <f t="array" ref="U1025">IFERROR(INDEX(F1025:T1025, 1, MATCH(TRUE, ISNUMBER(F1025:T1025), 0)), "0.0")</f>
        <v>0.0</v>
      </c>
    </row>
    <row r="1026" spans="1:21" ht="13" x14ac:dyDescent="0.15">
      <c r="A1026" s="14" t="s">
        <v>7058</v>
      </c>
      <c r="B1026" s="6" t="s">
        <v>2226</v>
      </c>
      <c r="D1026" s="6" t="s">
        <v>2030</v>
      </c>
      <c r="E1026" s="6" t="s">
        <v>959</v>
      </c>
      <c r="F1026" s="18" t="str">
        <f>IFERROR(VLOOKUP(B1026,Invoices!$L$2:$M$413,2,FALSE),"")</f>
        <v/>
      </c>
      <c r="G1026" s="18" t="str">
        <f>IFERROR(VLOOKUP(B1026,Invoices!$N$2:$O$412,2,FALSE),"")</f>
        <v/>
      </c>
      <c r="H1026" s="18" t="str">
        <f>IFERROR(VLOOKUP($B1026,Invoices!$P$2:$Q$412,2,FALSE),"")</f>
        <v/>
      </c>
      <c r="I1026" s="18" t="str">
        <f>IFERROR(VLOOKUP($B1026,Invoices!$R$2:$S$412,2,FALSE),"")</f>
        <v/>
      </c>
      <c r="J1026" s="18" t="str">
        <f>IFERROR(VLOOKUP($B1026,Invoices!$T$2:$U$412,2,FALSE),"")</f>
        <v/>
      </c>
      <c r="K1026" s="18" t="str">
        <f>IFERROR(VLOOKUP($B1026,Invoices!$V$2:$W$412,2,FALSE),"")</f>
        <v/>
      </c>
      <c r="L1026" s="18" t="str">
        <f>IFERROR(VLOOKUP($B1026,Invoices!$X$2:$Y$412,2,FALSE),"")</f>
        <v/>
      </c>
      <c r="M1026" s="18" t="str">
        <f>IFERROR(VLOOKUP($B1026,Invoices!$Z$2:$AA$412,2,FALSE),"")</f>
        <v/>
      </c>
      <c r="N1026" s="18" t="str">
        <f>IFERROR(VLOOKUP($B1026,Invoices!$AB$2:$AC$412,2,FALSE),"")</f>
        <v/>
      </c>
      <c r="O1026" s="18" t="str">
        <f>IFERROR(VLOOKUP($B1026,Invoices!$AD$2:$AE$412,2,FALSE),"")</f>
        <v/>
      </c>
      <c r="P1026" s="18" t="str">
        <f>IFERROR(VLOOKUP($B1026,Invoices!$AF$2:$AG$412,2,FALSE),"")</f>
        <v/>
      </c>
      <c r="Q1026" s="18" t="str">
        <f>IFERROR(VLOOKUP($B1026,Invoices!$AH$2:$AI$412,2,FALSE),"")</f>
        <v/>
      </c>
      <c r="R1026" s="18" t="str">
        <f>IFERROR(VLOOKUP($B1026,Invoices!$AJ$2:$AK$412,2,FALSE),"")</f>
        <v/>
      </c>
      <c r="S1026" s="18" t="str">
        <f>IFERROR(VLOOKUP($B1026,Invoices!$AL$2:$AM$412,2,FALSE),"")</f>
        <v/>
      </c>
      <c r="T1026" s="18" t="str">
        <f>IFERROR(VLOOKUP($B1026,Invoices!$AN$2:$AO$412,2,FALSE),"")</f>
        <v/>
      </c>
      <c r="U1026" s="18" t="str" cm="1">
        <f t="array" ref="U1026">IFERROR(INDEX(F1026:T1026, 1, MATCH(TRUE, ISNUMBER(F1026:T1026), 0)), "0.0")</f>
        <v>0.0</v>
      </c>
    </row>
    <row r="1027" spans="1:21" ht="13" x14ac:dyDescent="0.15">
      <c r="A1027" s="14" t="s">
        <v>7059</v>
      </c>
      <c r="B1027" s="6" t="s">
        <v>1008</v>
      </c>
      <c r="C1027" s="6" t="s">
        <v>1007</v>
      </c>
      <c r="D1027" s="6" t="s">
        <v>1008</v>
      </c>
      <c r="E1027" s="6" t="s">
        <v>681</v>
      </c>
      <c r="F1027" s="18" t="str">
        <f>IFERROR(VLOOKUP(B1027,Invoices!$L$2:$M$413,2,FALSE),"")</f>
        <v/>
      </c>
      <c r="G1027" s="18" t="str">
        <f>IFERROR(VLOOKUP(B1027,Invoices!$N$2:$O$412,2,FALSE),"")</f>
        <v/>
      </c>
      <c r="H1027" s="18" t="str">
        <f>IFERROR(VLOOKUP($B1027,Invoices!$P$2:$Q$412,2,FALSE),"")</f>
        <v/>
      </c>
      <c r="I1027" s="18" t="str">
        <f>IFERROR(VLOOKUP($B1027,Invoices!$R$2:$S$412,2,FALSE),"")</f>
        <v/>
      </c>
      <c r="J1027" s="18" t="str">
        <f>IFERROR(VLOOKUP($B1027,Invoices!$T$2:$U$412,2,FALSE),"")</f>
        <v/>
      </c>
      <c r="K1027" s="18" t="str">
        <f>IFERROR(VLOOKUP($B1027,Invoices!$V$2:$W$412,2,FALSE),"")</f>
        <v/>
      </c>
      <c r="L1027" s="18" t="str">
        <f>IFERROR(VLOOKUP($B1027,Invoices!$X$2:$Y$412,2,FALSE),"")</f>
        <v/>
      </c>
      <c r="M1027" s="18" t="str">
        <f>IFERROR(VLOOKUP($B1027,Invoices!$Z$2:$AA$412,2,FALSE),"")</f>
        <v/>
      </c>
      <c r="N1027" s="18" t="str">
        <f>IFERROR(VLOOKUP($B1027,Invoices!$AB$2:$AC$412,2,FALSE),"")</f>
        <v/>
      </c>
      <c r="O1027" s="18" t="str">
        <f>IFERROR(VLOOKUP($B1027,Invoices!$AD$2:$AE$412,2,FALSE),"")</f>
        <v/>
      </c>
      <c r="P1027" s="18" t="str">
        <f>IFERROR(VLOOKUP($B1027,Invoices!$AF$2:$AG$412,2,FALSE),"")</f>
        <v/>
      </c>
      <c r="Q1027" s="18" t="str">
        <f>IFERROR(VLOOKUP($B1027,Invoices!$AH$2:$AI$412,2,FALSE),"")</f>
        <v/>
      </c>
      <c r="R1027" s="18" t="str">
        <f>IFERROR(VLOOKUP($B1027,Invoices!$AJ$2:$AK$412,2,FALSE),"")</f>
        <v/>
      </c>
      <c r="S1027" s="18" t="str">
        <f>IFERROR(VLOOKUP($B1027,Invoices!$AL$2:$AM$412,2,FALSE),"")</f>
        <v/>
      </c>
      <c r="T1027" s="18" t="str">
        <f>IFERROR(VLOOKUP($B1027,Invoices!$AN$2:$AO$412,2,FALSE),"")</f>
        <v/>
      </c>
      <c r="U1027" s="18" t="str" cm="1">
        <f t="array" ref="U1027">IFERROR(INDEX(F1027:T1027, 1, MATCH(TRUE, ISNUMBER(F1027:T1027), 0)), "0.0")</f>
        <v>0.0</v>
      </c>
    </row>
    <row r="1028" spans="1:21" ht="13" x14ac:dyDescent="0.15">
      <c r="A1028" s="14" t="s">
        <v>7060</v>
      </c>
      <c r="B1028" s="6" t="s">
        <v>2227</v>
      </c>
      <c r="C1028" s="6" t="s">
        <v>2228</v>
      </c>
      <c r="D1028" s="6" t="s">
        <v>684</v>
      </c>
      <c r="E1028" s="6" t="s">
        <v>685</v>
      </c>
      <c r="F1028" s="18" t="str">
        <f>IFERROR(VLOOKUP(B1028,Invoices!$L$2:$M$413,2,FALSE),"")</f>
        <v/>
      </c>
      <c r="G1028" s="18" t="str">
        <f>IFERROR(VLOOKUP(B1028,Invoices!$N$2:$O$412,2,FALSE),"")</f>
        <v/>
      </c>
      <c r="H1028" s="18">
        <f>IFERROR(VLOOKUP($B1028,Invoices!$P$2:$Q$412,2,FALSE),"")</f>
        <v>0.99</v>
      </c>
      <c r="I1028" s="18" t="str">
        <f>IFERROR(VLOOKUP($B1028,Invoices!$R$2:$S$412,2,FALSE),"")</f>
        <v/>
      </c>
      <c r="J1028" s="18" t="str">
        <f>IFERROR(VLOOKUP($B1028,Invoices!$T$2:$U$412,2,FALSE),"")</f>
        <v/>
      </c>
      <c r="K1028" s="18">
        <f>IFERROR(VLOOKUP($B1028,Invoices!$V$2:$W$412,2,FALSE),"")</f>
        <v>0.99</v>
      </c>
      <c r="L1028" s="18" t="str">
        <f>IFERROR(VLOOKUP($B1028,Invoices!$X$2:$Y$412,2,FALSE),"")</f>
        <v/>
      </c>
      <c r="M1028" s="18" t="str">
        <f>IFERROR(VLOOKUP($B1028,Invoices!$Z$2:$AA$412,2,FALSE),"")</f>
        <v/>
      </c>
      <c r="N1028" s="18" t="str">
        <f>IFERROR(VLOOKUP($B1028,Invoices!$AB$2:$AC$412,2,FALSE),"")</f>
        <v/>
      </c>
      <c r="O1028" s="18" t="str">
        <f>IFERROR(VLOOKUP($B1028,Invoices!$AD$2:$AE$412,2,FALSE),"")</f>
        <v/>
      </c>
      <c r="P1028" s="18" t="str">
        <f>IFERROR(VLOOKUP($B1028,Invoices!$AF$2:$AG$412,2,FALSE),"")</f>
        <v/>
      </c>
      <c r="Q1028" s="18" t="str">
        <f>IFERROR(VLOOKUP($B1028,Invoices!$AH$2:$AI$412,2,FALSE),"")</f>
        <v/>
      </c>
      <c r="R1028" s="18" t="str">
        <f>IFERROR(VLOOKUP($B1028,Invoices!$AJ$2:$AK$412,2,FALSE),"")</f>
        <v/>
      </c>
      <c r="S1028" s="18" t="str">
        <f>IFERROR(VLOOKUP($B1028,Invoices!$AL$2:$AM$412,2,FALSE),"")</f>
        <v/>
      </c>
      <c r="T1028" s="18" t="str">
        <f>IFERROR(VLOOKUP($B1028,Invoices!$AN$2:$AO$412,2,FALSE),"")</f>
        <v/>
      </c>
      <c r="U1028" s="18" cm="1">
        <f t="array" ref="U1028">IFERROR(INDEX(F1028:T1028, 1, MATCH(TRUE, ISNUMBER(F1028:T1028), 0)), "0.0")</f>
        <v>0.99</v>
      </c>
    </row>
    <row r="1029" spans="1:21" ht="13" x14ac:dyDescent="0.15">
      <c r="A1029" s="14" t="s">
        <v>7061</v>
      </c>
      <c r="B1029" s="6" t="s">
        <v>2227</v>
      </c>
      <c r="C1029" s="6" t="s">
        <v>2229</v>
      </c>
      <c r="D1029" s="6" t="s">
        <v>687</v>
      </c>
      <c r="E1029" s="6" t="s">
        <v>685</v>
      </c>
      <c r="F1029" s="18" t="str">
        <f>IFERROR(VLOOKUP(B1029,Invoices!$L$2:$M$413,2,FALSE),"")</f>
        <v/>
      </c>
      <c r="G1029" s="18" t="str">
        <f>IFERROR(VLOOKUP(B1029,Invoices!$N$2:$O$412,2,FALSE),"")</f>
        <v/>
      </c>
      <c r="H1029" s="18">
        <f>IFERROR(VLOOKUP($B1029,Invoices!$P$2:$Q$412,2,FALSE),"")</f>
        <v>0.99</v>
      </c>
      <c r="I1029" s="18" t="str">
        <f>IFERROR(VLOOKUP($B1029,Invoices!$R$2:$S$412,2,FALSE),"")</f>
        <v/>
      </c>
      <c r="J1029" s="18" t="str">
        <f>IFERROR(VLOOKUP($B1029,Invoices!$T$2:$U$412,2,FALSE),"")</f>
        <v/>
      </c>
      <c r="K1029" s="18">
        <f>IFERROR(VLOOKUP($B1029,Invoices!$V$2:$W$412,2,FALSE),"")</f>
        <v>0.99</v>
      </c>
      <c r="L1029" s="18" t="str">
        <f>IFERROR(VLOOKUP($B1029,Invoices!$X$2:$Y$412,2,FALSE),"")</f>
        <v/>
      </c>
      <c r="M1029" s="18" t="str">
        <f>IFERROR(VLOOKUP($B1029,Invoices!$Z$2:$AA$412,2,FALSE),"")</f>
        <v/>
      </c>
      <c r="N1029" s="18" t="str">
        <f>IFERROR(VLOOKUP($B1029,Invoices!$AB$2:$AC$412,2,FALSE),"")</f>
        <v/>
      </c>
      <c r="O1029" s="18" t="str">
        <f>IFERROR(VLOOKUP($B1029,Invoices!$AD$2:$AE$412,2,FALSE),"")</f>
        <v/>
      </c>
      <c r="P1029" s="18" t="str">
        <f>IFERROR(VLOOKUP($B1029,Invoices!$AF$2:$AG$412,2,FALSE),"")</f>
        <v/>
      </c>
      <c r="Q1029" s="18" t="str">
        <f>IFERROR(VLOOKUP($B1029,Invoices!$AH$2:$AI$412,2,FALSE),"")</f>
        <v/>
      </c>
      <c r="R1029" s="18" t="str">
        <f>IFERROR(VLOOKUP($B1029,Invoices!$AJ$2:$AK$412,2,FALSE),"")</f>
        <v/>
      </c>
      <c r="S1029" s="18" t="str">
        <f>IFERROR(VLOOKUP($B1029,Invoices!$AL$2:$AM$412,2,FALSE),"")</f>
        <v/>
      </c>
      <c r="T1029" s="18" t="str">
        <f>IFERROR(VLOOKUP($B1029,Invoices!$AN$2:$AO$412,2,FALSE),"")</f>
        <v/>
      </c>
      <c r="U1029" s="18" cm="1">
        <f t="array" ref="U1029">IFERROR(INDEX(F1029:T1029, 1, MATCH(TRUE, ISNUMBER(F1029:T1029), 0)), "0.0")</f>
        <v>0.99</v>
      </c>
    </row>
    <row r="1030" spans="1:21" ht="13" x14ac:dyDescent="0.15">
      <c r="A1030" s="14" t="s">
        <v>7062</v>
      </c>
      <c r="B1030" s="6" t="s">
        <v>2230</v>
      </c>
      <c r="C1030" s="6" t="s">
        <v>2231</v>
      </c>
      <c r="D1030" s="6" t="s">
        <v>2232</v>
      </c>
      <c r="E1030" s="6" t="s">
        <v>2233</v>
      </c>
      <c r="F1030" s="18" t="str">
        <f>IFERROR(VLOOKUP(B1030,Invoices!$L$2:$M$413,2,FALSE),"")</f>
        <v/>
      </c>
      <c r="G1030" s="18">
        <f>IFERROR(VLOOKUP(B1030,Invoices!$N$2:$O$412,2,FALSE),"")</f>
        <v>0.99</v>
      </c>
      <c r="H1030" s="18" t="str">
        <f>IFERROR(VLOOKUP($B1030,Invoices!$P$2:$Q$412,2,FALSE),"")</f>
        <v/>
      </c>
      <c r="I1030" s="18" t="str">
        <f>IFERROR(VLOOKUP($B1030,Invoices!$R$2:$S$412,2,FALSE),"")</f>
        <v/>
      </c>
      <c r="J1030" s="18" t="str">
        <f>IFERROR(VLOOKUP($B1030,Invoices!$T$2:$U$412,2,FALSE),"")</f>
        <v/>
      </c>
      <c r="K1030" s="18" t="str">
        <f>IFERROR(VLOOKUP($B1030,Invoices!$V$2:$W$412,2,FALSE),"")</f>
        <v/>
      </c>
      <c r="L1030" s="18" t="str">
        <f>IFERROR(VLOOKUP($B1030,Invoices!$X$2:$Y$412,2,FALSE),"")</f>
        <v/>
      </c>
      <c r="M1030" s="18" t="str">
        <f>IFERROR(VLOOKUP($B1030,Invoices!$Z$2:$AA$412,2,FALSE),"")</f>
        <v/>
      </c>
      <c r="N1030" s="18" t="str">
        <f>IFERROR(VLOOKUP($B1030,Invoices!$AB$2:$AC$412,2,FALSE),"")</f>
        <v/>
      </c>
      <c r="O1030" s="18" t="str">
        <f>IFERROR(VLOOKUP($B1030,Invoices!$AD$2:$AE$412,2,FALSE),"")</f>
        <v/>
      </c>
      <c r="P1030" s="18" t="str">
        <f>IFERROR(VLOOKUP($B1030,Invoices!$AF$2:$AG$412,2,FALSE),"")</f>
        <v/>
      </c>
      <c r="Q1030" s="18" t="str">
        <f>IFERROR(VLOOKUP($B1030,Invoices!$AH$2:$AI$412,2,FALSE),"")</f>
        <v/>
      </c>
      <c r="R1030" s="18" t="str">
        <f>IFERROR(VLOOKUP($B1030,Invoices!$AJ$2:$AK$412,2,FALSE),"")</f>
        <v/>
      </c>
      <c r="S1030" s="18" t="str">
        <f>IFERROR(VLOOKUP($B1030,Invoices!$AL$2:$AM$412,2,FALSE),"")</f>
        <v/>
      </c>
      <c r="T1030" s="18" t="str">
        <f>IFERROR(VLOOKUP($B1030,Invoices!$AN$2:$AO$412,2,FALSE),"")</f>
        <v/>
      </c>
      <c r="U1030" s="18" cm="1">
        <f t="array" ref="U1030">IFERROR(INDEX(F1030:T1030, 1, MATCH(TRUE, ISNUMBER(F1030:T1030), 0)), "0.0")</f>
        <v>0.99</v>
      </c>
    </row>
    <row r="1031" spans="1:21" ht="13" x14ac:dyDescent="0.15">
      <c r="A1031" s="14" t="s">
        <v>7063</v>
      </c>
      <c r="B1031" s="6" t="s">
        <v>2234</v>
      </c>
      <c r="D1031" s="6" t="s">
        <v>526</v>
      </c>
      <c r="E1031" s="6" t="s">
        <v>527</v>
      </c>
      <c r="F1031" s="18" t="str">
        <f>IFERROR(VLOOKUP(B1031,Invoices!$L$2:$M$413,2,FALSE),"")</f>
        <v/>
      </c>
      <c r="G1031" s="18" t="str">
        <f>IFERROR(VLOOKUP(B1031,Invoices!$N$2:$O$412,2,FALSE),"")</f>
        <v/>
      </c>
      <c r="H1031" s="18" t="str">
        <f>IFERROR(VLOOKUP($B1031,Invoices!$P$2:$Q$412,2,FALSE),"")</f>
        <v/>
      </c>
      <c r="I1031" s="18" t="str">
        <f>IFERROR(VLOOKUP($B1031,Invoices!$R$2:$S$412,2,FALSE),"")</f>
        <v/>
      </c>
      <c r="J1031" s="18" t="str">
        <f>IFERROR(VLOOKUP($B1031,Invoices!$T$2:$U$412,2,FALSE),"")</f>
        <v/>
      </c>
      <c r="K1031" s="18" t="str">
        <f>IFERROR(VLOOKUP($B1031,Invoices!$V$2:$W$412,2,FALSE),"")</f>
        <v/>
      </c>
      <c r="L1031" s="18" t="str">
        <f>IFERROR(VLOOKUP($B1031,Invoices!$X$2:$Y$412,2,FALSE),"")</f>
        <v/>
      </c>
      <c r="M1031" s="18" t="str">
        <f>IFERROR(VLOOKUP($B1031,Invoices!$Z$2:$AA$412,2,FALSE),"")</f>
        <v/>
      </c>
      <c r="N1031" s="18" t="str">
        <f>IFERROR(VLOOKUP($B1031,Invoices!$AB$2:$AC$412,2,FALSE),"")</f>
        <v/>
      </c>
      <c r="O1031" s="18" t="str">
        <f>IFERROR(VLOOKUP($B1031,Invoices!$AD$2:$AE$412,2,FALSE),"")</f>
        <v/>
      </c>
      <c r="P1031" s="18" t="str">
        <f>IFERROR(VLOOKUP($B1031,Invoices!$AF$2:$AG$412,2,FALSE),"")</f>
        <v/>
      </c>
      <c r="Q1031" s="18" t="str">
        <f>IFERROR(VLOOKUP($B1031,Invoices!$AH$2:$AI$412,2,FALSE),"")</f>
        <v/>
      </c>
      <c r="R1031" s="18" t="str">
        <f>IFERROR(VLOOKUP($B1031,Invoices!$AJ$2:$AK$412,2,FALSE),"")</f>
        <v/>
      </c>
      <c r="S1031" s="18" t="str">
        <f>IFERROR(VLOOKUP($B1031,Invoices!$AL$2:$AM$412,2,FALSE),"")</f>
        <v/>
      </c>
      <c r="T1031" s="18" t="str">
        <f>IFERROR(VLOOKUP($B1031,Invoices!$AN$2:$AO$412,2,FALSE),"")</f>
        <v/>
      </c>
      <c r="U1031" s="18" t="str" cm="1">
        <f t="array" ref="U1031">IFERROR(INDEX(F1031:T1031, 1, MATCH(TRUE, ISNUMBER(F1031:T1031), 0)), "0.0")</f>
        <v>0.0</v>
      </c>
    </row>
    <row r="1032" spans="1:21" ht="13" x14ac:dyDescent="0.15">
      <c r="A1032" s="14" t="s">
        <v>7064</v>
      </c>
      <c r="B1032" s="6" t="s">
        <v>2235</v>
      </c>
      <c r="C1032" s="6" t="s">
        <v>1147</v>
      </c>
      <c r="D1032" s="6" t="s">
        <v>1098</v>
      </c>
      <c r="E1032" s="6" t="s">
        <v>522</v>
      </c>
      <c r="F1032" s="18" t="str">
        <f>IFERROR(VLOOKUP(B1032,Invoices!$L$2:$M$413,2,FALSE),"")</f>
        <v/>
      </c>
      <c r="G1032" s="18" t="str">
        <f>IFERROR(VLOOKUP(B1032,Invoices!$N$2:$O$412,2,FALSE),"")</f>
        <v/>
      </c>
      <c r="H1032" s="18" t="str">
        <f>IFERROR(VLOOKUP($B1032,Invoices!$P$2:$Q$412,2,FALSE),"")</f>
        <v/>
      </c>
      <c r="I1032" s="18" t="str">
        <f>IFERROR(VLOOKUP($B1032,Invoices!$R$2:$S$412,2,FALSE),"")</f>
        <v/>
      </c>
      <c r="J1032" s="18" t="str">
        <f>IFERROR(VLOOKUP($B1032,Invoices!$T$2:$U$412,2,FALSE),"")</f>
        <v/>
      </c>
      <c r="K1032" s="18" t="str">
        <f>IFERROR(VLOOKUP($B1032,Invoices!$V$2:$W$412,2,FALSE),"")</f>
        <v/>
      </c>
      <c r="L1032" s="18" t="str">
        <f>IFERROR(VLOOKUP($B1032,Invoices!$X$2:$Y$412,2,FALSE),"")</f>
        <v/>
      </c>
      <c r="M1032" s="18" t="str">
        <f>IFERROR(VLOOKUP($B1032,Invoices!$Z$2:$AA$412,2,FALSE),"")</f>
        <v/>
      </c>
      <c r="N1032" s="18" t="str">
        <f>IFERROR(VLOOKUP($B1032,Invoices!$AB$2:$AC$412,2,FALSE),"")</f>
        <v/>
      </c>
      <c r="O1032" s="18" t="str">
        <f>IFERROR(VLOOKUP($B1032,Invoices!$AD$2:$AE$412,2,FALSE),"")</f>
        <v/>
      </c>
      <c r="P1032" s="18" t="str">
        <f>IFERROR(VLOOKUP($B1032,Invoices!$AF$2:$AG$412,2,FALSE),"")</f>
        <v/>
      </c>
      <c r="Q1032" s="18" t="str">
        <f>IFERROR(VLOOKUP($B1032,Invoices!$AH$2:$AI$412,2,FALSE),"")</f>
        <v/>
      </c>
      <c r="R1032" s="18" t="str">
        <f>IFERROR(VLOOKUP($B1032,Invoices!$AJ$2:$AK$412,2,FALSE),"")</f>
        <v/>
      </c>
      <c r="S1032" s="18" t="str">
        <f>IFERROR(VLOOKUP($B1032,Invoices!$AL$2:$AM$412,2,FALSE),"")</f>
        <v/>
      </c>
      <c r="T1032" s="18" t="str">
        <f>IFERROR(VLOOKUP($B1032,Invoices!$AN$2:$AO$412,2,FALSE),"")</f>
        <v/>
      </c>
      <c r="U1032" s="18" t="str" cm="1">
        <f t="array" ref="U1032">IFERROR(INDEX(F1032:T1032, 1, MATCH(TRUE, ISNUMBER(F1032:T1032), 0)), "0.0")</f>
        <v>0.0</v>
      </c>
    </row>
    <row r="1033" spans="1:21" ht="13" x14ac:dyDescent="0.15">
      <c r="A1033" s="14" t="s">
        <v>7065</v>
      </c>
      <c r="B1033" s="6" t="s">
        <v>2236</v>
      </c>
      <c r="C1033" s="6" t="s">
        <v>2193</v>
      </c>
      <c r="D1033" s="6" t="s">
        <v>991</v>
      </c>
      <c r="E1033" s="6" t="s">
        <v>714</v>
      </c>
      <c r="F1033" s="18">
        <f>IFERROR(VLOOKUP(B1033,Invoices!$L$2:$M$413,2,FALSE),"")</f>
        <v>0.99</v>
      </c>
      <c r="G1033" s="18" t="str">
        <f>IFERROR(VLOOKUP(B1033,Invoices!$N$2:$O$412,2,FALSE),"")</f>
        <v/>
      </c>
      <c r="H1033" s="18" t="str">
        <f>IFERROR(VLOOKUP($B1033,Invoices!$P$2:$Q$412,2,FALSE),"")</f>
        <v/>
      </c>
      <c r="I1033" s="18" t="str">
        <f>IFERROR(VLOOKUP($B1033,Invoices!$R$2:$S$412,2,FALSE),"")</f>
        <v/>
      </c>
      <c r="J1033" s="18" t="str">
        <f>IFERROR(VLOOKUP($B1033,Invoices!$T$2:$U$412,2,FALSE),"")</f>
        <v/>
      </c>
      <c r="K1033" s="18" t="str">
        <f>IFERROR(VLOOKUP($B1033,Invoices!$V$2:$W$412,2,FALSE),"")</f>
        <v/>
      </c>
      <c r="L1033" s="18" t="str">
        <f>IFERROR(VLOOKUP($B1033,Invoices!$X$2:$Y$412,2,FALSE),"")</f>
        <v/>
      </c>
      <c r="M1033" s="18" t="str">
        <f>IFERROR(VLOOKUP($B1033,Invoices!$Z$2:$AA$412,2,FALSE),"")</f>
        <v/>
      </c>
      <c r="N1033" s="18" t="str">
        <f>IFERROR(VLOOKUP($B1033,Invoices!$AB$2:$AC$412,2,FALSE),"")</f>
        <v/>
      </c>
      <c r="O1033" s="18" t="str">
        <f>IFERROR(VLOOKUP($B1033,Invoices!$AD$2:$AE$412,2,FALSE),"")</f>
        <v/>
      </c>
      <c r="P1033" s="18" t="str">
        <f>IFERROR(VLOOKUP($B1033,Invoices!$AF$2:$AG$412,2,FALSE),"")</f>
        <v/>
      </c>
      <c r="Q1033" s="18" t="str">
        <f>IFERROR(VLOOKUP($B1033,Invoices!$AH$2:$AI$412,2,FALSE),"")</f>
        <v/>
      </c>
      <c r="R1033" s="18" t="str">
        <f>IFERROR(VLOOKUP($B1033,Invoices!$AJ$2:$AK$412,2,FALSE),"")</f>
        <v/>
      </c>
      <c r="S1033" s="18" t="str">
        <f>IFERROR(VLOOKUP($B1033,Invoices!$AL$2:$AM$412,2,FALSE),"")</f>
        <v/>
      </c>
      <c r="T1033" s="18" t="str">
        <f>IFERROR(VLOOKUP($B1033,Invoices!$AN$2:$AO$412,2,FALSE),"")</f>
        <v/>
      </c>
      <c r="U1033" s="18" cm="1">
        <f t="array" ref="U1033">IFERROR(INDEX(F1033:T1033, 1, MATCH(TRUE, ISNUMBER(F1033:T1033), 0)), "0.0")</f>
        <v>0.99</v>
      </c>
    </row>
    <row r="1034" spans="1:21" ht="13" x14ac:dyDescent="0.15">
      <c r="A1034" s="14" t="s">
        <v>7066</v>
      </c>
      <c r="B1034" s="6" t="s">
        <v>2237</v>
      </c>
      <c r="C1034" s="6" t="s">
        <v>2238</v>
      </c>
      <c r="D1034" s="6" t="s">
        <v>622</v>
      </c>
      <c r="E1034" s="6" t="s">
        <v>574</v>
      </c>
      <c r="F1034" s="18" t="str">
        <f>IFERROR(VLOOKUP(B1034,Invoices!$L$2:$M$413,2,FALSE),"")</f>
        <v/>
      </c>
      <c r="G1034" s="18" t="str">
        <f>IFERROR(VLOOKUP(B1034,Invoices!$N$2:$O$412,2,FALSE),"")</f>
        <v/>
      </c>
      <c r="H1034" s="18">
        <f>IFERROR(VLOOKUP($B1034,Invoices!$P$2:$Q$412,2,FALSE),"")</f>
        <v>0.99</v>
      </c>
      <c r="I1034" s="18" t="str">
        <f>IFERROR(VLOOKUP($B1034,Invoices!$R$2:$S$412,2,FALSE),"")</f>
        <v/>
      </c>
      <c r="J1034" s="18" t="str">
        <f>IFERROR(VLOOKUP($B1034,Invoices!$T$2:$U$412,2,FALSE),"")</f>
        <v/>
      </c>
      <c r="K1034" s="18" t="str">
        <f>IFERROR(VLOOKUP($B1034,Invoices!$V$2:$W$412,2,FALSE),"")</f>
        <v/>
      </c>
      <c r="L1034" s="18" t="str">
        <f>IFERROR(VLOOKUP($B1034,Invoices!$X$2:$Y$412,2,FALSE),"")</f>
        <v/>
      </c>
      <c r="M1034" s="18" t="str">
        <f>IFERROR(VLOOKUP($B1034,Invoices!$Z$2:$AA$412,2,FALSE),"")</f>
        <v/>
      </c>
      <c r="N1034" s="18" t="str">
        <f>IFERROR(VLOOKUP($B1034,Invoices!$AB$2:$AC$412,2,FALSE),"")</f>
        <v/>
      </c>
      <c r="O1034" s="18" t="str">
        <f>IFERROR(VLOOKUP($B1034,Invoices!$AD$2:$AE$412,2,FALSE),"")</f>
        <v/>
      </c>
      <c r="P1034" s="18" t="str">
        <f>IFERROR(VLOOKUP($B1034,Invoices!$AF$2:$AG$412,2,FALSE),"")</f>
        <v/>
      </c>
      <c r="Q1034" s="18" t="str">
        <f>IFERROR(VLOOKUP($B1034,Invoices!$AH$2:$AI$412,2,FALSE),"")</f>
        <v/>
      </c>
      <c r="R1034" s="18" t="str">
        <f>IFERROR(VLOOKUP($B1034,Invoices!$AJ$2:$AK$412,2,FALSE),"")</f>
        <v/>
      </c>
      <c r="S1034" s="18" t="str">
        <f>IFERROR(VLOOKUP($B1034,Invoices!$AL$2:$AM$412,2,FALSE),"")</f>
        <v/>
      </c>
      <c r="T1034" s="18" t="str">
        <f>IFERROR(VLOOKUP($B1034,Invoices!$AN$2:$AO$412,2,FALSE),"")</f>
        <v/>
      </c>
      <c r="U1034" s="18" cm="1">
        <f t="array" ref="U1034">IFERROR(INDEX(F1034:T1034, 1, MATCH(TRUE, ISNUMBER(F1034:T1034), 0)), "0.0")</f>
        <v>0.99</v>
      </c>
    </row>
    <row r="1035" spans="1:21" ht="13" x14ac:dyDescent="0.15">
      <c r="A1035" s="14" t="s">
        <v>7067</v>
      </c>
      <c r="B1035" s="6" t="s">
        <v>2239</v>
      </c>
      <c r="D1035" s="6" t="s">
        <v>768</v>
      </c>
      <c r="E1035" s="6" t="s">
        <v>518</v>
      </c>
      <c r="F1035" s="18" t="str">
        <f>IFERROR(VLOOKUP(B1035,Invoices!$L$2:$M$413,2,FALSE),"")</f>
        <v/>
      </c>
      <c r="G1035" s="18" t="str">
        <f>IFERROR(VLOOKUP(B1035,Invoices!$N$2:$O$412,2,FALSE),"")</f>
        <v/>
      </c>
      <c r="H1035" s="18" t="str">
        <f>IFERROR(VLOOKUP($B1035,Invoices!$P$2:$Q$412,2,FALSE),"")</f>
        <v/>
      </c>
      <c r="I1035" s="18" t="str">
        <f>IFERROR(VLOOKUP($B1035,Invoices!$R$2:$S$412,2,FALSE),"")</f>
        <v/>
      </c>
      <c r="J1035" s="18" t="str">
        <f>IFERROR(VLOOKUP($B1035,Invoices!$T$2:$U$412,2,FALSE),"")</f>
        <v/>
      </c>
      <c r="K1035" s="18" t="str">
        <f>IFERROR(VLOOKUP($B1035,Invoices!$V$2:$W$412,2,FALSE),"")</f>
        <v/>
      </c>
      <c r="L1035" s="18" t="str">
        <f>IFERROR(VLOOKUP($B1035,Invoices!$X$2:$Y$412,2,FALSE),"")</f>
        <v/>
      </c>
      <c r="M1035" s="18" t="str">
        <f>IFERROR(VLOOKUP($B1035,Invoices!$Z$2:$AA$412,2,FALSE),"")</f>
        <v/>
      </c>
      <c r="N1035" s="18" t="str">
        <f>IFERROR(VLOOKUP($B1035,Invoices!$AB$2:$AC$412,2,FALSE),"")</f>
        <v/>
      </c>
      <c r="O1035" s="18" t="str">
        <f>IFERROR(VLOOKUP($B1035,Invoices!$AD$2:$AE$412,2,FALSE),"")</f>
        <v/>
      </c>
      <c r="P1035" s="18" t="str">
        <f>IFERROR(VLOOKUP($B1035,Invoices!$AF$2:$AG$412,2,FALSE),"")</f>
        <v/>
      </c>
      <c r="Q1035" s="18" t="str">
        <f>IFERROR(VLOOKUP($B1035,Invoices!$AH$2:$AI$412,2,FALSE),"")</f>
        <v/>
      </c>
      <c r="R1035" s="18" t="str">
        <f>IFERROR(VLOOKUP($B1035,Invoices!$AJ$2:$AK$412,2,FALSE),"")</f>
        <v/>
      </c>
      <c r="S1035" s="18" t="str">
        <f>IFERROR(VLOOKUP($B1035,Invoices!$AL$2:$AM$412,2,FALSE),"")</f>
        <v/>
      </c>
      <c r="T1035" s="18" t="str">
        <f>IFERROR(VLOOKUP($B1035,Invoices!$AN$2:$AO$412,2,FALSE),"")</f>
        <v/>
      </c>
      <c r="U1035" s="18" t="str" cm="1">
        <f t="array" ref="U1035">IFERROR(INDEX(F1035:T1035, 1, MATCH(TRUE, ISNUMBER(F1035:T1035), 0)), "0.0")</f>
        <v>0.0</v>
      </c>
    </row>
    <row r="1036" spans="1:21" ht="13" x14ac:dyDescent="0.15">
      <c r="A1036" s="14" t="s">
        <v>7068</v>
      </c>
      <c r="B1036" s="6" t="s">
        <v>2240</v>
      </c>
      <c r="C1036" s="6" t="s">
        <v>619</v>
      </c>
      <c r="D1036" s="6" t="s">
        <v>620</v>
      </c>
      <c r="E1036" s="6" t="s">
        <v>574</v>
      </c>
      <c r="F1036" s="18" t="str">
        <f>IFERROR(VLOOKUP(B1036,Invoices!$L$2:$M$413,2,FALSE),"")</f>
        <v/>
      </c>
      <c r="G1036" s="18" t="str">
        <f>IFERROR(VLOOKUP(B1036,Invoices!$N$2:$O$412,2,FALSE),"")</f>
        <v/>
      </c>
      <c r="H1036" s="18" t="str">
        <f>IFERROR(VLOOKUP($B1036,Invoices!$P$2:$Q$412,2,FALSE),"")</f>
        <v/>
      </c>
      <c r="I1036" s="18" t="str">
        <f>IFERROR(VLOOKUP($B1036,Invoices!$R$2:$S$412,2,FALSE),"")</f>
        <v/>
      </c>
      <c r="J1036" s="18" t="str">
        <f>IFERROR(VLOOKUP($B1036,Invoices!$T$2:$U$412,2,FALSE),"")</f>
        <v/>
      </c>
      <c r="K1036" s="18" t="str">
        <f>IFERROR(VLOOKUP($B1036,Invoices!$V$2:$W$412,2,FALSE),"")</f>
        <v/>
      </c>
      <c r="L1036" s="18" t="str">
        <f>IFERROR(VLOOKUP($B1036,Invoices!$X$2:$Y$412,2,FALSE),"")</f>
        <v/>
      </c>
      <c r="M1036" s="18" t="str">
        <f>IFERROR(VLOOKUP($B1036,Invoices!$Z$2:$AA$412,2,FALSE),"")</f>
        <v/>
      </c>
      <c r="N1036" s="18" t="str">
        <f>IFERROR(VLOOKUP($B1036,Invoices!$AB$2:$AC$412,2,FALSE),"")</f>
        <v/>
      </c>
      <c r="O1036" s="18" t="str">
        <f>IFERROR(VLOOKUP($B1036,Invoices!$AD$2:$AE$412,2,FALSE),"")</f>
        <v/>
      </c>
      <c r="P1036" s="18" t="str">
        <f>IFERROR(VLOOKUP($B1036,Invoices!$AF$2:$AG$412,2,FALSE),"")</f>
        <v/>
      </c>
      <c r="Q1036" s="18" t="str">
        <f>IFERROR(VLOOKUP($B1036,Invoices!$AH$2:$AI$412,2,FALSE),"")</f>
        <v/>
      </c>
      <c r="R1036" s="18" t="str">
        <f>IFERROR(VLOOKUP($B1036,Invoices!$AJ$2:$AK$412,2,FALSE),"")</f>
        <v/>
      </c>
      <c r="S1036" s="18" t="str">
        <f>IFERROR(VLOOKUP($B1036,Invoices!$AL$2:$AM$412,2,FALSE),"")</f>
        <v/>
      </c>
      <c r="T1036" s="18" t="str">
        <f>IFERROR(VLOOKUP($B1036,Invoices!$AN$2:$AO$412,2,FALSE),"")</f>
        <v/>
      </c>
      <c r="U1036" s="18" t="str" cm="1">
        <f t="array" ref="U1036">IFERROR(INDEX(F1036:T1036, 1, MATCH(TRUE, ISNUMBER(F1036:T1036), 0)), "0.0")</f>
        <v>0.0</v>
      </c>
    </row>
    <row r="1037" spans="1:21" ht="13" x14ac:dyDescent="0.15">
      <c r="A1037" s="14" t="s">
        <v>7069</v>
      </c>
      <c r="B1037" s="6" t="s">
        <v>2241</v>
      </c>
      <c r="C1037" s="6" t="s">
        <v>617</v>
      </c>
      <c r="D1037" s="6" t="s">
        <v>1895</v>
      </c>
      <c r="E1037" s="6" t="s">
        <v>574</v>
      </c>
      <c r="F1037" s="18" t="str">
        <f>IFERROR(VLOOKUP(B1037,Invoices!$L$2:$M$413,2,FALSE),"")</f>
        <v/>
      </c>
      <c r="G1037" s="18" t="str">
        <f>IFERROR(VLOOKUP(B1037,Invoices!$N$2:$O$412,2,FALSE),"")</f>
        <v/>
      </c>
      <c r="H1037" s="18" t="str">
        <f>IFERROR(VLOOKUP($B1037,Invoices!$P$2:$Q$412,2,FALSE),"")</f>
        <v/>
      </c>
      <c r="I1037" s="18" t="str">
        <f>IFERROR(VLOOKUP($B1037,Invoices!$R$2:$S$412,2,FALSE),"")</f>
        <v/>
      </c>
      <c r="J1037" s="18" t="str">
        <f>IFERROR(VLOOKUP($B1037,Invoices!$T$2:$U$412,2,FALSE),"")</f>
        <v/>
      </c>
      <c r="K1037" s="18" t="str">
        <f>IFERROR(VLOOKUP($B1037,Invoices!$V$2:$W$412,2,FALSE),"")</f>
        <v/>
      </c>
      <c r="L1037" s="18" t="str">
        <f>IFERROR(VLOOKUP($B1037,Invoices!$X$2:$Y$412,2,FALSE),"")</f>
        <v/>
      </c>
      <c r="M1037" s="18" t="str">
        <f>IFERROR(VLOOKUP($B1037,Invoices!$Z$2:$AA$412,2,FALSE),"")</f>
        <v/>
      </c>
      <c r="N1037" s="18" t="str">
        <f>IFERROR(VLOOKUP($B1037,Invoices!$AB$2:$AC$412,2,FALSE),"")</f>
        <v/>
      </c>
      <c r="O1037" s="18" t="str">
        <f>IFERROR(VLOOKUP($B1037,Invoices!$AD$2:$AE$412,2,FALSE),"")</f>
        <v/>
      </c>
      <c r="P1037" s="18" t="str">
        <f>IFERROR(VLOOKUP($B1037,Invoices!$AF$2:$AG$412,2,FALSE),"")</f>
        <v/>
      </c>
      <c r="Q1037" s="18" t="str">
        <f>IFERROR(VLOOKUP($B1037,Invoices!$AH$2:$AI$412,2,FALSE),"")</f>
        <v/>
      </c>
      <c r="R1037" s="18" t="str">
        <f>IFERROR(VLOOKUP($B1037,Invoices!$AJ$2:$AK$412,2,FALSE),"")</f>
        <v/>
      </c>
      <c r="S1037" s="18" t="str">
        <f>IFERROR(VLOOKUP($B1037,Invoices!$AL$2:$AM$412,2,FALSE),"")</f>
        <v/>
      </c>
      <c r="T1037" s="18" t="str">
        <f>IFERROR(VLOOKUP($B1037,Invoices!$AN$2:$AO$412,2,FALSE),"")</f>
        <v/>
      </c>
      <c r="U1037" s="18" t="str" cm="1">
        <f t="array" ref="U1037">IFERROR(INDEX(F1037:T1037, 1, MATCH(TRUE, ISNUMBER(F1037:T1037), 0)), "0.0")</f>
        <v>0.0</v>
      </c>
    </row>
    <row r="1038" spans="1:21" ht="13" x14ac:dyDescent="0.15">
      <c r="A1038" s="14" t="s">
        <v>7070</v>
      </c>
      <c r="B1038" s="6" t="s">
        <v>2242</v>
      </c>
      <c r="C1038" s="6" t="s">
        <v>1356</v>
      </c>
      <c r="D1038" s="6" t="s">
        <v>1357</v>
      </c>
      <c r="E1038" s="6" t="s">
        <v>681</v>
      </c>
      <c r="F1038" s="18" t="str">
        <f>IFERROR(VLOOKUP(B1038,Invoices!$L$2:$M$413,2,FALSE),"")</f>
        <v/>
      </c>
      <c r="G1038" s="18" t="str">
        <f>IFERROR(VLOOKUP(B1038,Invoices!$N$2:$O$412,2,FALSE),"")</f>
        <v/>
      </c>
      <c r="H1038" s="18" t="str">
        <f>IFERROR(VLOOKUP($B1038,Invoices!$P$2:$Q$412,2,FALSE),"")</f>
        <v/>
      </c>
      <c r="I1038" s="18" t="str">
        <f>IFERROR(VLOOKUP($B1038,Invoices!$R$2:$S$412,2,FALSE),"")</f>
        <v/>
      </c>
      <c r="J1038" s="18" t="str">
        <f>IFERROR(VLOOKUP($B1038,Invoices!$T$2:$U$412,2,FALSE),"")</f>
        <v/>
      </c>
      <c r="K1038" s="18" t="str">
        <f>IFERROR(VLOOKUP($B1038,Invoices!$V$2:$W$412,2,FALSE),"")</f>
        <v/>
      </c>
      <c r="L1038" s="18" t="str">
        <f>IFERROR(VLOOKUP($B1038,Invoices!$X$2:$Y$412,2,FALSE),"")</f>
        <v/>
      </c>
      <c r="M1038" s="18">
        <f>IFERROR(VLOOKUP($B1038,Invoices!$Z$2:$AA$412,2,FALSE),"")</f>
        <v>0.99</v>
      </c>
      <c r="N1038" s="18" t="str">
        <f>IFERROR(VLOOKUP($B1038,Invoices!$AB$2:$AC$412,2,FALSE),"")</f>
        <v/>
      </c>
      <c r="O1038" s="18" t="str">
        <f>IFERROR(VLOOKUP($B1038,Invoices!$AD$2:$AE$412,2,FALSE),"")</f>
        <v/>
      </c>
      <c r="P1038" s="18" t="str">
        <f>IFERROR(VLOOKUP($B1038,Invoices!$AF$2:$AG$412,2,FALSE),"")</f>
        <v/>
      </c>
      <c r="Q1038" s="18" t="str">
        <f>IFERROR(VLOOKUP($B1038,Invoices!$AH$2:$AI$412,2,FALSE),"")</f>
        <v/>
      </c>
      <c r="R1038" s="18" t="str">
        <f>IFERROR(VLOOKUP($B1038,Invoices!$AJ$2:$AK$412,2,FALSE),"")</f>
        <v/>
      </c>
      <c r="S1038" s="18" t="str">
        <f>IFERROR(VLOOKUP($B1038,Invoices!$AL$2:$AM$412,2,FALSE),"")</f>
        <v/>
      </c>
      <c r="T1038" s="18" t="str">
        <f>IFERROR(VLOOKUP($B1038,Invoices!$AN$2:$AO$412,2,FALSE),"")</f>
        <v/>
      </c>
      <c r="U1038" s="18" cm="1">
        <f t="array" ref="U1038">IFERROR(INDEX(F1038:T1038, 1, MATCH(TRUE, ISNUMBER(F1038:T1038), 0)), "0.0")</f>
        <v>0.99</v>
      </c>
    </row>
    <row r="1039" spans="1:21" ht="13" x14ac:dyDescent="0.15">
      <c r="A1039" s="14" t="s">
        <v>7071</v>
      </c>
      <c r="B1039" s="6" t="s">
        <v>2243</v>
      </c>
      <c r="C1039" s="6" t="s">
        <v>606</v>
      </c>
      <c r="D1039" s="6" t="s">
        <v>1735</v>
      </c>
      <c r="E1039" s="6" t="s">
        <v>608</v>
      </c>
      <c r="F1039" s="18" t="str">
        <f>IFERROR(VLOOKUP(B1039,Invoices!$L$2:$M$413,2,FALSE),"")</f>
        <v/>
      </c>
      <c r="G1039" s="18" t="str">
        <f>IFERROR(VLOOKUP(B1039,Invoices!$N$2:$O$412,2,FALSE),"")</f>
        <v/>
      </c>
      <c r="H1039" s="18" t="str">
        <f>IFERROR(VLOOKUP($B1039,Invoices!$P$2:$Q$412,2,FALSE),"")</f>
        <v/>
      </c>
      <c r="I1039" s="18" t="str">
        <f>IFERROR(VLOOKUP($B1039,Invoices!$R$2:$S$412,2,FALSE),"")</f>
        <v/>
      </c>
      <c r="J1039" s="18" t="str">
        <f>IFERROR(VLOOKUP($B1039,Invoices!$T$2:$U$412,2,FALSE),"")</f>
        <v/>
      </c>
      <c r="K1039" s="18" t="str">
        <f>IFERROR(VLOOKUP($B1039,Invoices!$V$2:$W$412,2,FALSE),"")</f>
        <v/>
      </c>
      <c r="L1039" s="18" t="str">
        <f>IFERROR(VLOOKUP($B1039,Invoices!$X$2:$Y$412,2,FALSE),"")</f>
        <v/>
      </c>
      <c r="M1039" s="18" t="str">
        <f>IFERROR(VLOOKUP($B1039,Invoices!$Z$2:$AA$412,2,FALSE),"")</f>
        <v/>
      </c>
      <c r="N1039" s="18" t="str">
        <f>IFERROR(VLOOKUP($B1039,Invoices!$AB$2:$AC$412,2,FALSE),"")</f>
        <v/>
      </c>
      <c r="O1039" s="18" t="str">
        <f>IFERROR(VLOOKUP($B1039,Invoices!$AD$2:$AE$412,2,FALSE),"")</f>
        <v/>
      </c>
      <c r="P1039" s="18" t="str">
        <f>IFERROR(VLOOKUP($B1039,Invoices!$AF$2:$AG$412,2,FALSE),"")</f>
        <v/>
      </c>
      <c r="Q1039" s="18" t="str">
        <f>IFERROR(VLOOKUP($B1039,Invoices!$AH$2:$AI$412,2,FALSE),"")</f>
        <v/>
      </c>
      <c r="R1039" s="18" t="str">
        <f>IFERROR(VLOOKUP($B1039,Invoices!$AJ$2:$AK$412,2,FALSE),"")</f>
        <v/>
      </c>
      <c r="S1039" s="18" t="str">
        <f>IFERROR(VLOOKUP($B1039,Invoices!$AL$2:$AM$412,2,FALSE),"")</f>
        <v/>
      </c>
      <c r="T1039" s="18" t="str">
        <f>IFERROR(VLOOKUP($B1039,Invoices!$AN$2:$AO$412,2,FALSE),"")</f>
        <v/>
      </c>
      <c r="U1039" s="18" t="str" cm="1">
        <f t="array" ref="U1039">IFERROR(INDEX(F1039:T1039, 1, MATCH(TRUE, ISNUMBER(F1039:T1039), 0)), "0.0")</f>
        <v>0.0</v>
      </c>
    </row>
    <row r="1040" spans="1:21" ht="13" x14ac:dyDescent="0.15">
      <c r="A1040" s="14" t="s">
        <v>7072</v>
      </c>
      <c r="B1040" s="6" t="s">
        <v>2244</v>
      </c>
      <c r="C1040" s="6" t="s">
        <v>677</v>
      </c>
      <c r="D1040" s="6" t="s">
        <v>676</v>
      </c>
      <c r="E1040" s="6" t="s">
        <v>677</v>
      </c>
      <c r="F1040" s="18" t="str">
        <f>IFERROR(VLOOKUP(B1040,Invoices!$L$2:$M$413,2,FALSE),"")</f>
        <v/>
      </c>
      <c r="G1040" s="18" t="str">
        <f>IFERROR(VLOOKUP(B1040,Invoices!$N$2:$O$412,2,FALSE),"")</f>
        <v/>
      </c>
      <c r="H1040" s="18">
        <f>IFERROR(VLOOKUP($B1040,Invoices!$P$2:$Q$412,2,FALSE),"")</f>
        <v>0.99</v>
      </c>
      <c r="I1040" s="18" t="str">
        <f>IFERROR(VLOOKUP($B1040,Invoices!$R$2:$S$412,2,FALSE),"")</f>
        <v/>
      </c>
      <c r="J1040" s="18" t="str">
        <f>IFERROR(VLOOKUP($B1040,Invoices!$T$2:$U$412,2,FALSE),"")</f>
        <v/>
      </c>
      <c r="K1040" s="18" t="str">
        <f>IFERROR(VLOOKUP($B1040,Invoices!$V$2:$W$412,2,FALSE),"")</f>
        <v/>
      </c>
      <c r="L1040" s="18" t="str">
        <f>IFERROR(VLOOKUP($B1040,Invoices!$X$2:$Y$412,2,FALSE),"")</f>
        <v/>
      </c>
      <c r="M1040" s="18" t="str">
        <f>IFERROR(VLOOKUP($B1040,Invoices!$Z$2:$AA$412,2,FALSE),"")</f>
        <v/>
      </c>
      <c r="N1040" s="18" t="str">
        <f>IFERROR(VLOOKUP($B1040,Invoices!$AB$2:$AC$412,2,FALSE),"")</f>
        <v/>
      </c>
      <c r="O1040" s="18" t="str">
        <f>IFERROR(VLOOKUP($B1040,Invoices!$AD$2:$AE$412,2,FALSE),"")</f>
        <v/>
      </c>
      <c r="P1040" s="18" t="str">
        <f>IFERROR(VLOOKUP($B1040,Invoices!$AF$2:$AG$412,2,FALSE),"")</f>
        <v/>
      </c>
      <c r="Q1040" s="18" t="str">
        <f>IFERROR(VLOOKUP($B1040,Invoices!$AH$2:$AI$412,2,FALSE),"")</f>
        <v/>
      </c>
      <c r="R1040" s="18" t="str">
        <f>IFERROR(VLOOKUP($B1040,Invoices!$AJ$2:$AK$412,2,FALSE),"")</f>
        <v/>
      </c>
      <c r="S1040" s="18" t="str">
        <f>IFERROR(VLOOKUP($B1040,Invoices!$AL$2:$AM$412,2,FALSE),"")</f>
        <v/>
      </c>
      <c r="T1040" s="18" t="str">
        <f>IFERROR(VLOOKUP($B1040,Invoices!$AN$2:$AO$412,2,FALSE),"")</f>
        <v/>
      </c>
      <c r="U1040" s="18" cm="1">
        <f t="array" ref="U1040">IFERROR(INDEX(F1040:T1040, 1, MATCH(TRUE, ISNUMBER(F1040:T1040), 0)), "0.0")</f>
        <v>0.99</v>
      </c>
    </row>
    <row r="1041" spans="1:21" ht="13" x14ac:dyDescent="0.15">
      <c r="A1041" s="14" t="s">
        <v>7073</v>
      </c>
      <c r="B1041" s="6" t="s">
        <v>2245</v>
      </c>
      <c r="D1041" s="6" t="s">
        <v>709</v>
      </c>
      <c r="E1041" s="6" t="s">
        <v>710</v>
      </c>
      <c r="F1041" s="18" t="str">
        <f>IFERROR(VLOOKUP(B1041,Invoices!$L$2:$M$413,2,FALSE),"")</f>
        <v/>
      </c>
      <c r="G1041" s="18" t="str">
        <f>IFERROR(VLOOKUP(B1041,Invoices!$N$2:$O$412,2,FALSE),"")</f>
        <v/>
      </c>
      <c r="H1041" s="18" t="str">
        <f>IFERROR(VLOOKUP($B1041,Invoices!$P$2:$Q$412,2,FALSE),"")</f>
        <v/>
      </c>
      <c r="I1041" s="18" t="str">
        <f>IFERROR(VLOOKUP($B1041,Invoices!$R$2:$S$412,2,FALSE),"")</f>
        <v/>
      </c>
      <c r="J1041" s="18" t="str">
        <f>IFERROR(VLOOKUP($B1041,Invoices!$T$2:$U$412,2,FALSE),"")</f>
        <v/>
      </c>
      <c r="K1041" s="18" t="str">
        <f>IFERROR(VLOOKUP($B1041,Invoices!$V$2:$W$412,2,FALSE),"")</f>
        <v/>
      </c>
      <c r="L1041" s="18" t="str">
        <f>IFERROR(VLOOKUP($B1041,Invoices!$X$2:$Y$412,2,FALSE),"")</f>
        <v/>
      </c>
      <c r="M1041" s="18" t="str">
        <f>IFERROR(VLOOKUP($B1041,Invoices!$Z$2:$AA$412,2,FALSE),"")</f>
        <v/>
      </c>
      <c r="N1041" s="18" t="str">
        <f>IFERROR(VLOOKUP($B1041,Invoices!$AB$2:$AC$412,2,FALSE),"")</f>
        <v/>
      </c>
      <c r="O1041" s="18" t="str">
        <f>IFERROR(VLOOKUP($B1041,Invoices!$AD$2:$AE$412,2,FALSE),"")</f>
        <v/>
      </c>
      <c r="P1041" s="18" t="str">
        <f>IFERROR(VLOOKUP($B1041,Invoices!$AF$2:$AG$412,2,FALSE),"")</f>
        <v/>
      </c>
      <c r="Q1041" s="18" t="str">
        <f>IFERROR(VLOOKUP($B1041,Invoices!$AH$2:$AI$412,2,FALSE),"")</f>
        <v/>
      </c>
      <c r="R1041" s="18" t="str">
        <f>IFERROR(VLOOKUP($B1041,Invoices!$AJ$2:$AK$412,2,FALSE),"")</f>
        <v/>
      </c>
      <c r="S1041" s="18" t="str">
        <f>IFERROR(VLOOKUP($B1041,Invoices!$AL$2:$AM$412,2,FALSE),"")</f>
        <v/>
      </c>
      <c r="T1041" s="18" t="str">
        <f>IFERROR(VLOOKUP($B1041,Invoices!$AN$2:$AO$412,2,FALSE),"")</f>
        <v/>
      </c>
      <c r="U1041" s="18" t="str" cm="1">
        <f t="array" ref="U1041">IFERROR(INDEX(F1041:T1041, 1, MATCH(TRUE, ISNUMBER(F1041:T1041), 0)), "0.0")</f>
        <v>0.0</v>
      </c>
    </row>
    <row r="1042" spans="1:21" ht="13" x14ac:dyDescent="0.15">
      <c r="A1042" s="14" t="s">
        <v>7074</v>
      </c>
      <c r="B1042" s="6" t="s">
        <v>2246</v>
      </c>
      <c r="C1042" s="6" t="s">
        <v>655</v>
      </c>
      <c r="D1042" s="6" t="s">
        <v>656</v>
      </c>
      <c r="E1042" s="6" t="s">
        <v>655</v>
      </c>
      <c r="F1042" s="18" t="str">
        <f>IFERROR(VLOOKUP(B1042,Invoices!$L$2:$M$413,2,FALSE),"")</f>
        <v/>
      </c>
      <c r="G1042" s="18" t="str">
        <f>IFERROR(VLOOKUP(B1042,Invoices!$N$2:$O$412,2,FALSE),"")</f>
        <v/>
      </c>
      <c r="H1042" s="18" t="str">
        <f>IFERROR(VLOOKUP($B1042,Invoices!$P$2:$Q$412,2,FALSE),"")</f>
        <v/>
      </c>
      <c r="I1042" s="18">
        <f>IFERROR(VLOOKUP($B1042,Invoices!$R$2:$S$412,2,FALSE),"")</f>
        <v>0.99</v>
      </c>
      <c r="J1042" s="18" t="str">
        <f>IFERROR(VLOOKUP($B1042,Invoices!$T$2:$U$412,2,FALSE),"")</f>
        <v/>
      </c>
      <c r="K1042" s="18" t="str">
        <f>IFERROR(VLOOKUP($B1042,Invoices!$V$2:$W$412,2,FALSE),"")</f>
        <v/>
      </c>
      <c r="L1042" s="18" t="str">
        <f>IFERROR(VLOOKUP($B1042,Invoices!$X$2:$Y$412,2,FALSE),"")</f>
        <v/>
      </c>
      <c r="M1042" s="18" t="str">
        <f>IFERROR(VLOOKUP($B1042,Invoices!$Z$2:$AA$412,2,FALSE),"")</f>
        <v/>
      </c>
      <c r="N1042" s="18" t="str">
        <f>IFERROR(VLOOKUP($B1042,Invoices!$AB$2:$AC$412,2,FALSE),"")</f>
        <v/>
      </c>
      <c r="O1042" s="18" t="str">
        <f>IFERROR(VLOOKUP($B1042,Invoices!$AD$2:$AE$412,2,FALSE),"")</f>
        <v/>
      </c>
      <c r="P1042" s="18" t="str">
        <f>IFERROR(VLOOKUP($B1042,Invoices!$AF$2:$AG$412,2,FALSE),"")</f>
        <v/>
      </c>
      <c r="Q1042" s="18" t="str">
        <f>IFERROR(VLOOKUP($B1042,Invoices!$AH$2:$AI$412,2,FALSE),"")</f>
        <v/>
      </c>
      <c r="R1042" s="18" t="str">
        <f>IFERROR(VLOOKUP($B1042,Invoices!$AJ$2:$AK$412,2,FALSE),"")</f>
        <v/>
      </c>
      <c r="S1042" s="18" t="str">
        <f>IFERROR(VLOOKUP($B1042,Invoices!$AL$2:$AM$412,2,FALSE),"")</f>
        <v/>
      </c>
      <c r="T1042" s="18" t="str">
        <f>IFERROR(VLOOKUP($B1042,Invoices!$AN$2:$AO$412,2,FALSE),"")</f>
        <v/>
      </c>
      <c r="U1042" s="18" cm="1">
        <f t="array" ref="U1042">IFERROR(INDEX(F1042:T1042, 1, MATCH(TRUE, ISNUMBER(F1042:T1042), 0)), "0.0")</f>
        <v>0.99</v>
      </c>
    </row>
    <row r="1043" spans="1:21" ht="13" x14ac:dyDescent="0.15">
      <c r="A1043" s="14" t="s">
        <v>7075</v>
      </c>
      <c r="B1043" s="6" t="s">
        <v>2247</v>
      </c>
      <c r="C1043" s="6" t="s">
        <v>2248</v>
      </c>
      <c r="D1043" s="6" t="s">
        <v>1314</v>
      </c>
      <c r="E1043" s="6" t="s">
        <v>1313</v>
      </c>
      <c r="F1043" s="18" t="str">
        <f>IFERROR(VLOOKUP(B1043,Invoices!$L$2:$M$413,2,FALSE),"")</f>
        <v/>
      </c>
      <c r="G1043" s="18" t="str">
        <f>IFERROR(VLOOKUP(B1043,Invoices!$N$2:$O$412,2,FALSE),"")</f>
        <v/>
      </c>
      <c r="H1043" s="18">
        <f>IFERROR(VLOOKUP($B1043,Invoices!$P$2:$Q$412,2,FALSE),"")</f>
        <v>0.99</v>
      </c>
      <c r="I1043" s="18" t="str">
        <f>IFERROR(VLOOKUP($B1043,Invoices!$R$2:$S$412,2,FALSE),"")</f>
        <v/>
      </c>
      <c r="J1043" s="18" t="str">
        <f>IFERROR(VLOOKUP($B1043,Invoices!$T$2:$U$412,2,FALSE),"")</f>
        <v/>
      </c>
      <c r="K1043" s="18" t="str">
        <f>IFERROR(VLOOKUP($B1043,Invoices!$V$2:$W$412,2,FALSE),"")</f>
        <v/>
      </c>
      <c r="L1043" s="18" t="str">
        <f>IFERROR(VLOOKUP($B1043,Invoices!$X$2:$Y$412,2,FALSE),"")</f>
        <v/>
      </c>
      <c r="M1043" s="18" t="str">
        <f>IFERROR(VLOOKUP($B1043,Invoices!$Z$2:$AA$412,2,FALSE),"")</f>
        <v/>
      </c>
      <c r="N1043" s="18" t="str">
        <f>IFERROR(VLOOKUP($B1043,Invoices!$AB$2:$AC$412,2,FALSE),"")</f>
        <v/>
      </c>
      <c r="O1043" s="18" t="str">
        <f>IFERROR(VLOOKUP($B1043,Invoices!$AD$2:$AE$412,2,FALSE),"")</f>
        <v/>
      </c>
      <c r="P1043" s="18" t="str">
        <f>IFERROR(VLOOKUP($B1043,Invoices!$AF$2:$AG$412,2,FALSE),"")</f>
        <v/>
      </c>
      <c r="Q1043" s="18" t="str">
        <f>IFERROR(VLOOKUP($B1043,Invoices!$AH$2:$AI$412,2,FALSE),"")</f>
        <v/>
      </c>
      <c r="R1043" s="18" t="str">
        <f>IFERROR(VLOOKUP($B1043,Invoices!$AJ$2:$AK$412,2,FALSE),"")</f>
        <v/>
      </c>
      <c r="S1043" s="18" t="str">
        <f>IFERROR(VLOOKUP($B1043,Invoices!$AL$2:$AM$412,2,FALSE),"")</f>
        <v/>
      </c>
      <c r="T1043" s="18" t="str">
        <f>IFERROR(VLOOKUP($B1043,Invoices!$AN$2:$AO$412,2,FALSE),"")</f>
        <v/>
      </c>
      <c r="U1043" s="18" cm="1">
        <f t="array" ref="U1043">IFERROR(INDEX(F1043:T1043, 1, MATCH(TRUE, ISNUMBER(F1043:T1043), 0)), "0.0")</f>
        <v>0.99</v>
      </c>
    </row>
    <row r="1044" spans="1:21" ht="13" x14ac:dyDescent="0.15">
      <c r="A1044" s="14" t="s">
        <v>7076</v>
      </c>
      <c r="B1044" s="6" t="s">
        <v>2249</v>
      </c>
      <c r="C1044" s="6" t="s">
        <v>736</v>
      </c>
      <c r="D1044" s="6" t="s">
        <v>735</v>
      </c>
      <c r="E1044" s="6" t="s">
        <v>736</v>
      </c>
      <c r="F1044" s="18" t="str">
        <f>IFERROR(VLOOKUP(B1044,Invoices!$L$2:$M$413,2,FALSE),"")</f>
        <v/>
      </c>
      <c r="G1044" s="18" t="str">
        <f>IFERROR(VLOOKUP(B1044,Invoices!$N$2:$O$412,2,FALSE),"")</f>
        <v/>
      </c>
      <c r="H1044" s="18" t="str">
        <f>IFERROR(VLOOKUP($B1044,Invoices!$P$2:$Q$412,2,FALSE),"")</f>
        <v/>
      </c>
      <c r="I1044" s="18" t="str">
        <f>IFERROR(VLOOKUP($B1044,Invoices!$R$2:$S$412,2,FALSE),"")</f>
        <v/>
      </c>
      <c r="J1044" s="18" t="str">
        <f>IFERROR(VLOOKUP($B1044,Invoices!$T$2:$U$412,2,FALSE),"")</f>
        <v/>
      </c>
      <c r="K1044" s="18" t="str">
        <f>IFERROR(VLOOKUP($B1044,Invoices!$V$2:$W$412,2,FALSE),"")</f>
        <v/>
      </c>
      <c r="L1044" s="18" t="str">
        <f>IFERROR(VLOOKUP($B1044,Invoices!$X$2:$Y$412,2,FALSE),"")</f>
        <v/>
      </c>
      <c r="M1044" s="18" t="str">
        <f>IFERROR(VLOOKUP($B1044,Invoices!$Z$2:$AA$412,2,FALSE),"")</f>
        <v/>
      </c>
      <c r="N1044" s="18" t="str">
        <f>IFERROR(VLOOKUP($B1044,Invoices!$AB$2:$AC$412,2,FALSE),"")</f>
        <v/>
      </c>
      <c r="O1044" s="18" t="str">
        <f>IFERROR(VLOOKUP($B1044,Invoices!$AD$2:$AE$412,2,FALSE),"")</f>
        <v/>
      </c>
      <c r="P1044" s="18" t="str">
        <f>IFERROR(VLOOKUP($B1044,Invoices!$AF$2:$AG$412,2,FALSE),"")</f>
        <v/>
      </c>
      <c r="Q1044" s="18" t="str">
        <f>IFERROR(VLOOKUP($B1044,Invoices!$AH$2:$AI$412,2,FALSE),"")</f>
        <v/>
      </c>
      <c r="R1044" s="18" t="str">
        <f>IFERROR(VLOOKUP($B1044,Invoices!$AJ$2:$AK$412,2,FALSE),"")</f>
        <v/>
      </c>
      <c r="S1044" s="18" t="str">
        <f>IFERROR(VLOOKUP($B1044,Invoices!$AL$2:$AM$412,2,FALSE),"")</f>
        <v/>
      </c>
      <c r="T1044" s="18" t="str">
        <f>IFERROR(VLOOKUP($B1044,Invoices!$AN$2:$AO$412,2,FALSE),"")</f>
        <v/>
      </c>
      <c r="U1044" s="18" t="str" cm="1">
        <f t="array" ref="U1044">IFERROR(INDEX(F1044:T1044, 1, MATCH(TRUE, ISNUMBER(F1044:T1044), 0)), "0.0")</f>
        <v>0.0</v>
      </c>
    </row>
    <row r="1045" spans="1:21" ht="13" x14ac:dyDescent="0.15">
      <c r="A1045" s="14" t="s">
        <v>7077</v>
      </c>
      <c r="B1045" s="6" t="s">
        <v>2250</v>
      </c>
      <c r="C1045" s="6" t="s">
        <v>640</v>
      </c>
      <c r="D1045" s="6" t="s">
        <v>641</v>
      </c>
      <c r="E1045" s="6" t="s">
        <v>642</v>
      </c>
      <c r="F1045" s="18" t="str">
        <f>IFERROR(VLOOKUP(B1045,Invoices!$L$2:$M$413,2,FALSE),"")</f>
        <v/>
      </c>
      <c r="G1045" s="18" t="str">
        <f>IFERROR(VLOOKUP(B1045,Invoices!$N$2:$O$412,2,FALSE),"")</f>
        <v/>
      </c>
      <c r="H1045" s="18" t="str">
        <f>IFERROR(VLOOKUP($B1045,Invoices!$P$2:$Q$412,2,FALSE),"")</f>
        <v/>
      </c>
      <c r="I1045" s="18" t="str">
        <f>IFERROR(VLOOKUP($B1045,Invoices!$R$2:$S$412,2,FALSE),"")</f>
        <v/>
      </c>
      <c r="J1045" s="18" t="str">
        <f>IFERROR(VLOOKUP($B1045,Invoices!$T$2:$U$412,2,FALSE),"")</f>
        <v/>
      </c>
      <c r="K1045" s="18">
        <f>IFERROR(VLOOKUP($B1045,Invoices!$V$2:$W$412,2,FALSE),"")</f>
        <v>0.99</v>
      </c>
      <c r="L1045" s="18" t="str">
        <f>IFERROR(VLOOKUP($B1045,Invoices!$X$2:$Y$412,2,FALSE),"")</f>
        <v/>
      </c>
      <c r="M1045" s="18" t="str">
        <f>IFERROR(VLOOKUP($B1045,Invoices!$Z$2:$AA$412,2,FALSE),"")</f>
        <v/>
      </c>
      <c r="N1045" s="18" t="str">
        <f>IFERROR(VLOOKUP($B1045,Invoices!$AB$2:$AC$412,2,FALSE),"")</f>
        <v/>
      </c>
      <c r="O1045" s="18" t="str">
        <f>IFERROR(VLOOKUP($B1045,Invoices!$AD$2:$AE$412,2,FALSE),"")</f>
        <v/>
      </c>
      <c r="P1045" s="18" t="str">
        <f>IFERROR(VLOOKUP($B1045,Invoices!$AF$2:$AG$412,2,FALSE),"")</f>
        <v/>
      </c>
      <c r="Q1045" s="18" t="str">
        <f>IFERROR(VLOOKUP($B1045,Invoices!$AH$2:$AI$412,2,FALSE),"")</f>
        <v/>
      </c>
      <c r="R1045" s="18" t="str">
        <f>IFERROR(VLOOKUP($B1045,Invoices!$AJ$2:$AK$412,2,FALSE),"")</f>
        <v/>
      </c>
      <c r="S1045" s="18" t="str">
        <f>IFERROR(VLOOKUP($B1045,Invoices!$AL$2:$AM$412,2,FALSE),"")</f>
        <v/>
      </c>
      <c r="T1045" s="18" t="str">
        <f>IFERROR(VLOOKUP($B1045,Invoices!$AN$2:$AO$412,2,FALSE),"")</f>
        <v/>
      </c>
      <c r="U1045" s="18" cm="1">
        <f t="array" ref="U1045">IFERROR(INDEX(F1045:T1045, 1, MATCH(TRUE, ISNUMBER(F1045:T1045), 0)), "0.0")</f>
        <v>0.99</v>
      </c>
    </row>
    <row r="1046" spans="1:21" ht="13" x14ac:dyDescent="0.15">
      <c r="A1046" s="14" t="s">
        <v>7078</v>
      </c>
      <c r="B1046" s="6" t="s">
        <v>2251</v>
      </c>
      <c r="C1046" s="6" t="s">
        <v>2252</v>
      </c>
      <c r="D1046" s="6" t="s">
        <v>1150</v>
      </c>
      <c r="E1046" s="6" t="s">
        <v>1151</v>
      </c>
      <c r="F1046" s="18" t="str">
        <f>IFERROR(VLOOKUP(B1046,Invoices!$L$2:$M$413,2,FALSE),"")</f>
        <v/>
      </c>
      <c r="G1046" s="18" t="str">
        <f>IFERROR(VLOOKUP(B1046,Invoices!$N$2:$O$412,2,FALSE),"")</f>
        <v/>
      </c>
      <c r="H1046" s="18">
        <f>IFERROR(VLOOKUP($B1046,Invoices!$P$2:$Q$412,2,FALSE),"")</f>
        <v>0.99</v>
      </c>
      <c r="I1046" s="18" t="str">
        <f>IFERROR(VLOOKUP($B1046,Invoices!$R$2:$S$412,2,FALSE),"")</f>
        <v/>
      </c>
      <c r="J1046" s="18" t="str">
        <f>IFERROR(VLOOKUP($B1046,Invoices!$T$2:$U$412,2,FALSE),"")</f>
        <v/>
      </c>
      <c r="K1046" s="18" t="str">
        <f>IFERROR(VLOOKUP($B1046,Invoices!$V$2:$W$412,2,FALSE),"")</f>
        <v/>
      </c>
      <c r="L1046" s="18" t="str">
        <f>IFERROR(VLOOKUP($B1046,Invoices!$X$2:$Y$412,2,FALSE),"")</f>
        <v/>
      </c>
      <c r="M1046" s="18" t="str">
        <f>IFERROR(VLOOKUP($B1046,Invoices!$Z$2:$AA$412,2,FALSE),"")</f>
        <v/>
      </c>
      <c r="N1046" s="18" t="str">
        <f>IFERROR(VLOOKUP($B1046,Invoices!$AB$2:$AC$412,2,FALSE),"")</f>
        <v/>
      </c>
      <c r="O1046" s="18" t="str">
        <f>IFERROR(VLOOKUP($B1046,Invoices!$AD$2:$AE$412,2,FALSE),"")</f>
        <v/>
      </c>
      <c r="P1046" s="18" t="str">
        <f>IFERROR(VLOOKUP($B1046,Invoices!$AF$2:$AG$412,2,FALSE),"")</f>
        <v/>
      </c>
      <c r="Q1046" s="18" t="str">
        <f>IFERROR(VLOOKUP($B1046,Invoices!$AH$2:$AI$412,2,FALSE),"")</f>
        <v/>
      </c>
      <c r="R1046" s="18" t="str">
        <f>IFERROR(VLOOKUP($B1046,Invoices!$AJ$2:$AK$412,2,FALSE),"")</f>
        <v/>
      </c>
      <c r="S1046" s="18" t="str">
        <f>IFERROR(VLOOKUP($B1046,Invoices!$AL$2:$AM$412,2,FALSE),"")</f>
        <v/>
      </c>
      <c r="T1046" s="18" t="str">
        <f>IFERROR(VLOOKUP($B1046,Invoices!$AN$2:$AO$412,2,FALSE),"")</f>
        <v/>
      </c>
      <c r="U1046" s="18" cm="1">
        <f t="array" ref="U1046">IFERROR(INDEX(F1046:T1046, 1, MATCH(TRUE, ISNUMBER(F1046:T1046), 0)), "0.0")</f>
        <v>0.99</v>
      </c>
    </row>
    <row r="1047" spans="1:21" ht="13" x14ac:dyDescent="0.15">
      <c r="A1047" s="14" t="s">
        <v>7079</v>
      </c>
      <c r="B1047" s="6" t="s">
        <v>2253</v>
      </c>
      <c r="C1047" s="6" t="s">
        <v>2254</v>
      </c>
      <c r="D1047" s="6" t="s">
        <v>2255</v>
      </c>
      <c r="E1047" s="6" t="s">
        <v>1182</v>
      </c>
      <c r="F1047" s="18" t="str">
        <f>IFERROR(VLOOKUP(B1047,Invoices!$L$2:$M$413,2,FALSE),"")</f>
        <v/>
      </c>
      <c r="G1047" s="18">
        <f>IFERROR(VLOOKUP(B1047,Invoices!$N$2:$O$412,2,FALSE),"")</f>
        <v>0.99</v>
      </c>
      <c r="H1047" s="18">
        <f>IFERROR(VLOOKUP($B1047,Invoices!$P$2:$Q$412,2,FALSE),"")</f>
        <v>0.99</v>
      </c>
      <c r="I1047" s="18" t="str">
        <f>IFERROR(VLOOKUP($B1047,Invoices!$R$2:$S$412,2,FALSE),"")</f>
        <v/>
      </c>
      <c r="J1047" s="18" t="str">
        <f>IFERROR(VLOOKUP($B1047,Invoices!$T$2:$U$412,2,FALSE),"")</f>
        <v/>
      </c>
      <c r="K1047" s="18" t="str">
        <f>IFERROR(VLOOKUP($B1047,Invoices!$V$2:$W$412,2,FALSE),"")</f>
        <v/>
      </c>
      <c r="L1047" s="18" t="str">
        <f>IFERROR(VLOOKUP($B1047,Invoices!$X$2:$Y$412,2,FALSE),"")</f>
        <v/>
      </c>
      <c r="M1047" s="18">
        <f>IFERROR(VLOOKUP($B1047,Invoices!$Z$2:$AA$412,2,FALSE),"")</f>
        <v>0.99</v>
      </c>
      <c r="N1047" s="18" t="str">
        <f>IFERROR(VLOOKUP($B1047,Invoices!$AB$2:$AC$412,2,FALSE),"")</f>
        <v/>
      </c>
      <c r="O1047" s="18" t="str">
        <f>IFERROR(VLOOKUP($B1047,Invoices!$AD$2:$AE$412,2,FALSE),"")</f>
        <v/>
      </c>
      <c r="P1047" s="18" t="str">
        <f>IFERROR(VLOOKUP($B1047,Invoices!$AF$2:$AG$412,2,FALSE),"")</f>
        <v/>
      </c>
      <c r="Q1047" s="18" t="str">
        <f>IFERROR(VLOOKUP($B1047,Invoices!$AH$2:$AI$412,2,FALSE),"")</f>
        <v/>
      </c>
      <c r="R1047" s="18" t="str">
        <f>IFERROR(VLOOKUP($B1047,Invoices!$AJ$2:$AK$412,2,FALSE),"")</f>
        <v/>
      </c>
      <c r="S1047" s="18" t="str">
        <f>IFERROR(VLOOKUP($B1047,Invoices!$AL$2:$AM$412,2,FALSE),"")</f>
        <v/>
      </c>
      <c r="T1047" s="18" t="str">
        <f>IFERROR(VLOOKUP($B1047,Invoices!$AN$2:$AO$412,2,FALSE),"")</f>
        <v/>
      </c>
      <c r="U1047" s="18" cm="1">
        <f t="array" ref="U1047">IFERROR(INDEX(F1047:T1047, 1, MATCH(TRUE, ISNUMBER(F1047:T1047), 0)), "0.0")</f>
        <v>0.99</v>
      </c>
    </row>
    <row r="1048" spans="1:21" ht="13" x14ac:dyDescent="0.15">
      <c r="A1048" s="14" t="s">
        <v>7080</v>
      </c>
      <c r="B1048" s="6" t="s">
        <v>2253</v>
      </c>
      <c r="C1048" s="6" t="s">
        <v>2256</v>
      </c>
      <c r="D1048" s="6" t="s">
        <v>1245</v>
      </c>
      <c r="E1048" s="6" t="s">
        <v>1182</v>
      </c>
      <c r="F1048" s="18" t="str">
        <f>IFERROR(VLOOKUP(B1048,Invoices!$L$2:$M$413,2,FALSE),"")</f>
        <v/>
      </c>
      <c r="G1048" s="18">
        <f>IFERROR(VLOOKUP(B1048,Invoices!$N$2:$O$412,2,FALSE),"")</f>
        <v>0.99</v>
      </c>
      <c r="H1048" s="18">
        <f>IFERROR(VLOOKUP($B1048,Invoices!$P$2:$Q$412,2,FALSE),"")</f>
        <v>0.99</v>
      </c>
      <c r="I1048" s="18" t="str">
        <f>IFERROR(VLOOKUP($B1048,Invoices!$R$2:$S$412,2,FALSE),"")</f>
        <v/>
      </c>
      <c r="J1048" s="18" t="str">
        <f>IFERROR(VLOOKUP($B1048,Invoices!$T$2:$U$412,2,FALSE),"")</f>
        <v/>
      </c>
      <c r="K1048" s="18" t="str">
        <f>IFERROR(VLOOKUP($B1048,Invoices!$V$2:$W$412,2,FALSE),"")</f>
        <v/>
      </c>
      <c r="L1048" s="18" t="str">
        <f>IFERROR(VLOOKUP($B1048,Invoices!$X$2:$Y$412,2,FALSE),"")</f>
        <v/>
      </c>
      <c r="M1048" s="18">
        <f>IFERROR(VLOOKUP($B1048,Invoices!$Z$2:$AA$412,2,FALSE),"")</f>
        <v>0.99</v>
      </c>
      <c r="N1048" s="18" t="str">
        <f>IFERROR(VLOOKUP($B1048,Invoices!$AB$2:$AC$412,2,FALSE),"")</f>
        <v/>
      </c>
      <c r="O1048" s="18" t="str">
        <f>IFERROR(VLOOKUP($B1048,Invoices!$AD$2:$AE$412,2,FALSE),"")</f>
        <v/>
      </c>
      <c r="P1048" s="18" t="str">
        <f>IFERROR(VLOOKUP($B1048,Invoices!$AF$2:$AG$412,2,FALSE),"")</f>
        <v/>
      </c>
      <c r="Q1048" s="18" t="str">
        <f>IFERROR(VLOOKUP($B1048,Invoices!$AH$2:$AI$412,2,FALSE),"")</f>
        <v/>
      </c>
      <c r="R1048" s="18" t="str">
        <f>IFERROR(VLOOKUP($B1048,Invoices!$AJ$2:$AK$412,2,FALSE),"")</f>
        <v/>
      </c>
      <c r="S1048" s="18" t="str">
        <f>IFERROR(VLOOKUP($B1048,Invoices!$AL$2:$AM$412,2,FALSE),"")</f>
        <v/>
      </c>
      <c r="T1048" s="18" t="str">
        <f>IFERROR(VLOOKUP($B1048,Invoices!$AN$2:$AO$412,2,FALSE),"")</f>
        <v/>
      </c>
      <c r="U1048" s="18" cm="1">
        <f t="array" ref="U1048">IFERROR(INDEX(F1048:T1048, 1, MATCH(TRUE, ISNUMBER(F1048:T1048), 0)), "0.0")</f>
        <v>0.99</v>
      </c>
    </row>
    <row r="1049" spans="1:21" ht="13" x14ac:dyDescent="0.15">
      <c r="A1049" s="14" t="s">
        <v>7081</v>
      </c>
      <c r="B1049" s="6" t="s">
        <v>2257</v>
      </c>
      <c r="D1049" s="6" t="s">
        <v>1028</v>
      </c>
      <c r="E1049" s="6" t="s">
        <v>690</v>
      </c>
      <c r="F1049" s="18" t="str">
        <f>IFERROR(VLOOKUP(B1049,Invoices!$L$2:$M$413,2,FALSE),"")</f>
        <v/>
      </c>
      <c r="G1049" s="18" t="str">
        <f>IFERROR(VLOOKUP(B1049,Invoices!$N$2:$O$412,2,FALSE),"")</f>
        <v/>
      </c>
      <c r="H1049" s="18" t="str">
        <f>IFERROR(VLOOKUP($B1049,Invoices!$P$2:$Q$412,2,FALSE),"")</f>
        <v/>
      </c>
      <c r="I1049" s="18" t="str">
        <f>IFERROR(VLOOKUP($B1049,Invoices!$R$2:$S$412,2,FALSE),"")</f>
        <v/>
      </c>
      <c r="J1049" s="18" t="str">
        <f>IFERROR(VLOOKUP($B1049,Invoices!$T$2:$U$412,2,FALSE),"")</f>
        <v/>
      </c>
      <c r="K1049" s="18" t="str">
        <f>IFERROR(VLOOKUP($B1049,Invoices!$V$2:$W$412,2,FALSE),"")</f>
        <v/>
      </c>
      <c r="L1049" s="18" t="str">
        <f>IFERROR(VLOOKUP($B1049,Invoices!$X$2:$Y$412,2,FALSE),"")</f>
        <v/>
      </c>
      <c r="M1049" s="18" t="str">
        <f>IFERROR(VLOOKUP($B1049,Invoices!$Z$2:$AA$412,2,FALSE),"")</f>
        <v/>
      </c>
      <c r="N1049" s="18" t="str">
        <f>IFERROR(VLOOKUP($B1049,Invoices!$AB$2:$AC$412,2,FALSE),"")</f>
        <v/>
      </c>
      <c r="O1049" s="18" t="str">
        <f>IFERROR(VLOOKUP($B1049,Invoices!$AD$2:$AE$412,2,FALSE),"")</f>
        <v/>
      </c>
      <c r="P1049" s="18" t="str">
        <f>IFERROR(VLOOKUP($B1049,Invoices!$AF$2:$AG$412,2,FALSE),"")</f>
        <v/>
      </c>
      <c r="Q1049" s="18" t="str">
        <f>IFERROR(VLOOKUP($B1049,Invoices!$AH$2:$AI$412,2,FALSE),"")</f>
        <v/>
      </c>
      <c r="R1049" s="18" t="str">
        <f>IFERROR(VLOOKUP($B1049,Invoices!$AJ$2:$AK$412,2,FALSE),"")</f>
        <v/>
      </c>
      <c r="S1049" s="18" t="str">
        <f>IFERROR(VLOOKUP($B1049,Invoices!$AL$2:$AM$412,2,FALSE),"")</f>
        <v/>
      </c>
      <c r="T1049" s="18" t="str">
        <f>IFERROR(VLOOKUP($B1049,Invoices!$AN$2:$AO$412,2,FALSE),"")</f>
        <v/>
      </c>
      <c r="U1049" s="18" t="str" cm="1">
        <f t="array" ref="U1049">IFERROR(INDEX(F1049:T1049, 1, MATCH(TRUE, ISNUMBER(F1049:T1049), 0)), "0.0")</f>
        <v>0.0</v>
      </c>
    </row>
    <row r="1050" spans="1:21" ht="13" x14ac:dyDescent="0.15">
      <c r="A1050" s="14" t="s">
        <v>7082</v>
      </c>
      <c r="B1050" s="6" t="s">
        <v>2258</v>
      </c>
      <c r="D1050" s="6" t="s">
        <v>1067</v>
      </c>
      <c r="E1050" s="6" t="s">
        <v>1068</v>
      </c>
      <c r="F1050" s="18">
        <f>IFERROR(VLOOKUP(B1050,Invoices!$L$2:$M$413,2,FALSE),"")</f>
        <v>0.99</v>
      </c>
      <c r="G1050" s="18" t="str">
        <f>IFERROR(VLOOKUP(B1050,Invoices!$N$2:$O$412,2,FALSE),"")</f>
        <v/>
      </c>
      <c r="H1050" s="18" t="str">
        <f>IFERROR(VLOOKUP($B1050,Invoices!$P$2:$Q$412,2,FALSE),"")</f>
        <v/>
      </c>
      <c r="I1050" s="18" t="str">
        <f>IFERROR(VLOOKUP($B1050,Invoices!$R$2:$S$412,2,FALSE),"")</f>
        <v/>
      </c>
      <c r="J1050" s="18" t="str">
        <f>IFERROR(VLOOKUP($B1050,Invoices!$T$2:$U$412,2,FALSE),"")</f>
        <v/>
      </c>
      <c r="K1050" s="18" t="str">
        <f>IFERROR(VLOOKUP($B1050,Invoices!$V$2:$W$412,2,FALSE),"")</f>
        <v/>
      </c>
      <c r="L1050" s="18" t="str">
        <f>IFERROR(VLOOKUP($B1050,Invoices!$X$2:$Y$412,2,FALSE),"")</f>
        <v/>
      </c>
      <c r="M1050" s="18">
        <f>IFERROR(VLOOKUP($B1050,Invoices!$Z$2:$AA$412,2,FALSE),"")</f>
        <v>0.99</v>
      </c>
      <c r="N1050" s="18" t="str">
        <f>IFERROR(VLOOKUP($B1050,Invoices!$AB$2:$AC$412,2,FALSE),"")</f>
        <v/>
      </c>
      <c r="O1050" s="18" t="str">
        <f>IFERROR(VLOOKUP($B1050,Invoices!$AD$2:$AE$412,2,FALSE),"")</f>
        <v/>
      </c>
      <c r="P1050" s="18" t="str">
        <f>IFERROR(VLOOKUP($B1050,Invoices!$AF$2:$AG$412,2,FALSE),"")</f>
        <v/>
      </c>
      <c r="Q1050" s="18" t="str">
        <f>IFERROR(VLOOKUP($B1050,Invoices!$AH$2:$AI$412,2,FALSE),"")</f>
        <v/>
      </c>
      <c r="R1050" s="18" t="str">
        <f>IFERROR(VLOOKUP($B1050,Invoices!$AJ$2:$AK$412,2,FALSE),"")</f>
        <v/>
      </c>
      <c r="S1050" s="18" t="str">
        <f>IFERROR(VLOOKUP($B1050,Invoices!$AL$2:$AM$412,2,FALSE),"")</f>
        <v/>
      </c>
      <c r="T1050" s="18" t="str">
        <f>IFERROR(VLOOKUP($B1050,Invoices!$AN$2:$AO$412,2,FALSE),"")</f>
        <v/>
      </c>
      <c r="U1050" s="18" cm="1">
        <f t="array" ref="U1050">IFERROR(INDEX(F1050:T1050, 1, MATCH(TRUE, ISNUMBER(F1050:T1050), 0)), "0.0")</f>
        <v>0.99</v>
      </c>
    </row>
    <row r="1051" spans="1:21" ht="13" x14ac:dyDescent="0.15">
      <c r="A1051" s="14" t="s">
        <v>7083</v>
      </c>
      <c r="B1051" s="6" t="s">
        <v>2259</v>
      </c>
      <c r="C1051" s="6" t="s">
        <v>2260</v>
      </c>
      <c r="D1051" s="6" t="s">
        <v>735</v>
      </c>
      <c r="E1051" s="6" t="s">
        <v>736</v>
      </c>
      <c r="F1051" s="18" t="str">
        <f>IFERROR(VLOOKUP(B1051,Invoices!$L$2:$M$413,2,FALSE),"")</f>
        <v/>
      </c>
      <c r="G1051" s="18" t="str">
        <f>IFERROR(VLOOKUP(B1051,Invoices!$N$2:$O$412,2,FALSE),"")</f>
        <v/>
      </c>
      <c r="H1051" s="18" t="str">
        <f>IFERROR(VLOOKUP($B1051,Invoices!$P$2:$Q$412,2,FALSE),"")</f>
        <v/>
      </c>
      <c r="I1051" s="18" t="str">
        <f>IFERROR(VLOOKUP($B1051,Invoices!$R$2:$S$412,2,FALSE),"")</f>
        <v/>
      </c>
      <c r="J1051" s="18" t="str">
        <f>IFERROR(VLOOKUP($B1051,Invoices!$T$2:$U$412,2,FALSE),"")</f>
        <v/>
      </c>
      <c r="K1051" s="18" t="str">
        <f>IFERROR(VLOOKUP($B1051,Invoices!$V$2:$W$412,2,FALSE),"")</f>
        <v/>
      </c>
      <c r="L1051" s="18" t="str">
        <f>IFERROR(VLOOKUP($B1051,Invoices!$X$2:$Y$412,2,FALSE),"")</f>
        <v/>
      </c>
      <c r="M1051" s="18" t="str">
        <f>IFERROR(VLOOKUP($B1051,Invoices!$Z$2:$AA$412,2,FALSE),"")</f>
        <v/>
      </c>
      <c r="N1051" s="18" t="str">
        <f>IFERROR(VLOOKUP($B1051,Invoices!$AB$2:$AC$412,2,FALSE),"")</f>
        <v/>
      </c>
      <c r="O1051" s="18" t="str">
        <f>IFERROR(VLOOKUP($B1051,Invoices!$AD$2:$AE$412,2,FALSE),"")</f>
        <v/>
      </c>
      <c r="P1051" s="18" t="str">
        <f>IFERROR(VLOOKUP($B1051,Invoices!$AF$2:$AG$412,2,FALSE),"")</f>
        <v/>
      </c>
      <c r="Q1051" s="18" t="str">
        <f>IFERROR(VLOOKUP($B1051,Invoices!$AH$2:$AI$412,2,FALSE),"")</f>
        <v/>
      </c>
      <c r="R1051" s="18" t="str">
        <f>IFERROR(VLOOKUP($B1051,Invoices!$AJ$2:$AK$412,2,FALSE),"")</f>
        <v/>
      </c>
      <c r="S1051" s="18" t="str">
        <f>IFERROR(VLOOKUP($B1051,Invoices!$AL$2:$AM$412,2,FALSE),"")</f>
        <v/>
      </c>
      <c r="T1051" s="18" t="str">
        <f>IFERROR(VLOOKUP($B1051,Invoices!$AN$2:$AO$412,2,FALSE),"")</f>
        <v/>
      </c>
      <c r="U1051" s="18" t="str" cm="1">
        <f t="array" ref="U1051">IFERROR(INDEX(F1051:T1051, 1, MATCH(TRUE, ISNUMBER(F1051:T1051), 0)), "0.0")</f>
        <v>0.0</v>
      </c>
    </row>
    <row r="1052" spans="1:21" ht="13" x14ac:dyDescent="0.15">
      <c r="A1052" s="14" t="s">
        <v>7084</v>
      </c>
      <c r="B1052" s="6" t="s">
        <v>2261</v>
      </c>
      <c r="C1052" s="6" t="s">
        <v>2262</v>
      </c>
      <c r="D1052" s="6" t="s">
        <v>916</v>
      </c>
      <c r="E1052" s="6" t="s">
        <v>810</v>
      </c>
      <c r="F1052" s="18" t="str">
        <f>IFERROR(VLOOKUP(B1052,Invoices!$L$2:$M$413,2,FALSE),"")</f>
        <v/>
      </c>
      <c r="G1052" s="18">
        <f>IFERROR(VLOOKUP(B1052,Invoices!$N$2:$O$412,2,FALSE),"")</f>
        <v>0.99</v>
      </c>
      <c r="H1052" s="18" t="str">
        <f>IFERROR(VLOOKUP($B1052,Invoices!$P$2:$Q$412,2,FALSE),"")</f>
        <v/>
      </c>
      <c r="I1052" s="18" t="str">
        <f>IFERROR(VLOOKUP($B1052,Invoices!$R$2:$S$412,2,FALSE),"")</f>
        <v/>
      </c>
      <c r="J1052" s="18" t="str">
        <f>IFERROR(VLOOKUP($B1052,Invoices!$T$2:$U$412,2,FALSE),"")</f>
        <v/>
      </c>
      <c r="K1052" s="18" t="str">
        <f>IFERROR(VLOOKUP($B1052,Invoices!$V$2:$W$412,2,FALSE),"")</f>
        <v/>
      </c>
      <c r="L1052" s="18" t="str">
        <f>IFERROR(VLOOKUP($B1052,Invoices!$X$2:$Y$412,2,FALSE),"")</f>
        <v/>
      </c>
      <c r="M1052" s="18" t="str">
        <f>IFERROR(VLOOKUP($B1052,Invoices!$Z$2:$AA$412,2,FALSE),"")</f>
        <v/>
      </c>
      <c r="N1052" s="18" t="str">
        <f>IFERROR(VLOOKUP($B1052,Invoices!$AB$2:$AC$412,2,FALSE),"")</f>
        <v/>
      </c>
      <c r="O1052" s="18" t="str">
        <f>IFERROR(VLOOKUP($B1052,Invoices!$AD$2:$AE$412,2,FALSE),"")</f>
        <v/>
      </c>
      <c r="P1052" s="18" t="str">
        <f>IFERROR(VLOOKUP($B1052,Invoices!$AF$2:$AG$412,2,FALSE),"")</f>
        <v/>
      </c>
      <c r="Q1052" s="18" t="str">
        <f>IFERROR(VLOOKUP($B1052,Invoices!$AH$2:$AI$412,2,FALSE),"")</f>
        <v/>
      </c>
      <c r="R1052" s="18" t="str">
        <f>IFERROR(VLOOKUP($B1052,Invoices!$AJ$2:$AK$412,2,FALSE),"")</f>
        <v/>
      </c>
      <c r="S1052" s="18" t="str">
        <f>IFERROR(VLOOKUP($B1052,Invoices!$AL$2:$AM$412,2,FALSE),"")</f>
        <v/>
      </c>
      <c r="T1052" s="18" t="str">
        <f>IFERROR(VLOOKUP($B1052,Invoices!$AN$2:$AO$412,2,FALSE),"")</f>
        <v/>
      </c>
      <c r="U1052" s="18" cm="1">
        <f t="array" ref="U1052">IFERROR(INDEX(F1052:T1052, 1, MATCH(TRUE, ISNUMBER(F1052:T1052), 0)), "0.0")</f>
        <v>0.99</v>
      </c>
    </row>
    <row r="1053" spans="1:21" ht="13" x14ac:dyDescent="0.15">
      <c r="A1053" s="14" t="s">
        <v>7085</v>
      </c>
      <c r="B1053" s="6" t="s">
        <v>2263</v>
      </c>
      <c r="C1053" s="6" t="s">
        <v>1007</v>
      </c>
      <c r="D1053" s="6" t="s">
        <v>1008</v>
      </c>
      <c r="E1053" s="6" t="s">
        <v>681</v>
      </c>
      <c r="F1053" s="18" t="str">
        <f>IFERROR(VLOOKUP(B1053,Invoices!$L$2:$M$413,2,FALSE),"")</f>
        <v/>
      </c>
      <c r="G1053" s="18" t="str">
        <f>IFERROR(VLOOKUP(B1053,Invoices!$N$2:$O$412,2,FALSE),"")</f>
        <v/>
      </c>
      <c r="H1053" s="18" t="str">
        <f>IFERROR(VLOOKUP($B1053,Invoices!$P$2:$Q$412,2,FALSE),"")</f>
        <v/>
      </c>
      <c r="I1053" s="18" t="str">
        <f>IFERROR(VLOOKUP($B1053,Invoices!$R$2:$S$412,2,FALSE),"")</f>
        <v/>
      </c>
      <c r="J1053" s="18" t="str">
        <f>IFERROR(VLOOKUP($B1053,Invoices!$T$2:$U$412,2,FALSE),"")</f>
        <v/>
      </c>
      <c r="K1053" s="18" t="str">
        <f>IFERROR(VLOOKUP($B1053,Invoices!$V$2:$W$412,2,FALSE),"")</f>
        <v/>
      </c>
      <c r="L1053" s="18" t="str">
        <f>IFERROR(VLOOKUP($B1053,Invoices!$X$2:$Y$412,2,FALSE),"")</f>
        <v/>
      </c>
      <c r="M1053" s="18" t="str">
        <f>IFERROR(VLOOKUP($B1053,Invoices!$Z$2:$AA$412,2,FALSE),"")</f>
        <v/>
      </c>
      <c r="N1053" s="18" t="str">
        <f>IFERROR(VLOOKUP($B1053,Invoices!$AB$2:$AC$412,2,FALSE),"")</f>
        <v/>
      </c>
      <c r="O1053" s="18" t="str">
        <f>IFERROR(VLOOKUP($B1053,Invoices!$AD$2:$AE$412,2,FALSE),"")</f>
        <v/>
      </c>
      <c r="P1053" s="18" t="str">
        <f>IFERROR(VLOOKUP($B1053,Invoices!$AF$2:$AG$412,2,FALSE),"")</f>
        <v/>
      </c>
      <c r="Q1053" s="18" t="str">
        <f>IFERROR(VLOOKUP($B1053,Invoices!$AH$2:$AI$412,2,FALSE),"")</f>
        <v/>
      </c>
      <c r="R1053" s="18" t="str">
        <f>IFERROR(VLOOKUP($B1053,Invoices!$AJ$2:$AK$412,2,FALSE),"")</f>
        <v/>
      </c>
      <c r="S1053" s="18" t="str">
        <f>IFERROR(VLOOKUP($B1053,Invoices!$AL$2:$AM$412,2,FALSE),"")</f>
        <v/>
      </c>
      <c r="T1053" s="18" t="str">
        <f>IFERROR(VLOOKUP($B1053,Invoices!$AN$2:$AO$412,2,FALSE),"")</f>
        <v/>
      </c>
      <c r="U1053" s="18" t="str" cm="1">
        <f t="array" ref="U1053">IFERROR(INDEX(F1053:T1053, 1, MATCH(TRUE, ISNUMBER(F1053:T1053), 0)), "0.0")</f>
        <v>0.0</v>
      </c>
    </row>
    <row r="1054" spans="1:21" ht="13" x14ac:dyDescent="0.15">
      <c r="A1054" s="14" t="s">
        <v>7086</v>
      </c>
      <c r="B1054" s="6" t="s">
        <v>2264</v>
      </c>
      <c r="C1054" s="6" t="s">
        <v>2265</v>
      </c>
      <c r="D1054" s="6" t="s">
        <v>1150</v>
      </c>
      <c r="E1054" s="6" t="s">
        <v>1151</v>
      </c>
      <c r="F1054" s="18" t="str">
        <f>IFERROR(VLOOKUP(B1054,Invoices!$L$2:$M$413,2,FALSE),"")</f>
        <v/>
      </c>
      <c r="G1054" s="18" t="str">
        <f>IFERROR(VLOOKUP(B1054,Invoices!$N$2:$O$412,2,FALSE),"")</f>
        <v/>
      </c>
      <c r="H1054" s="18" t="str">
        <f>IFERROR(VLOOKUP($B1054,Invoices!$P$2:$Q$412,2,FALSE),"")</f>
        <v/>
      </c>
      <c r="I1054" s="18" t="str">
        <f>IFERROR(VLOOKUP($B1054,Invoices!$R$2:$S$412,2,FALSE),"")</f>
        <v/>
      </c>
      <c r="J1054" s="18" t="str">
        <f>IFERROR(VLOOKUP($B1054,Invoices!$T$2:$U$412,2,FALSE),"")</f>
        <v/>
      </c>
      <c r="K1054" s="18" t="str">
        <f>IFERROR(VLOOKUP($B1054,Invoices!$V$2:$W$412,2,FALSE),"")</f>
        <v/>
      </c>
      <c r="L1054" s="18" t="str">
        <f>IFERROR(VLOOKUP($B1054,Invoices!$X$2:$Y$412,2,FALSE),"")</f>
        <v/>
      </c>
      <c r="M1054" s="18" t="str">
        <f>IFERROR(VLOOKUP($B1054,Invoices!$Z$2:$AA$412,2,FALSE),"")</f>
        <v/>
      </c>
      <c r="N1054" s="18" t="str">
        <f>IFERROR(VLOOKUP($B1054,Invoices!$AB$2:$AC$412,2,FALSE),"")</f>
        <v/>
      </c>
      <c r="O1054" s="18" t="str">
        <f>IFERROR(VLOOKUP($B1054,Invoices!$AD$2:$AE$412,2,FALSE),"")</f>
        <v/>
      </c>
      <c r="P1054" s="18" t="str">
        <f>IFERROR(VLOOKUP($B1054,Invoices!$AF$2:$AG$412,2,FALSE),"")</f>
        <v/>
      </c>
      <c r="Q1054" s="18" t="str">
        <f>IFERROR(VLOOKUP($B1054,Invoices!$AH$2:$AI$412,2,FALSE),"")</f>
        <v/>
      </c>
      <c r="R1054" s="18" t="str">
        <f>IFERROR(VLOOKUP($B1054,Invoices!$AJ$2:$AK$412,2,FALSE),"")</f>
        <v/>
      </c>
      <c r="S1054" s="18" t="str">
        <f>IFERROR(VLOOKUP($B1054,Invoices!$AL$2:$AM$412,2,FALSE),"")</f>
        <v/>
      </c>
      <c r="T1054" s="18" t="str">
        <f>IFERROR(VLOOKUP($B1054,Invoices!$AN$2:$AO$412,2,FALSE),"")</f>
        <v/>
      </c>
      <c r="U1054" s="18" t="str" cm="1">
        <f t="array" ref="U1054">IFERROR(INDEX(F1054:T1054, 1, MATCH(TRUE, ISNUMBER(F1054:T1054), 0)), "0.0")</f>
        <v>0.0</v>
      </c>
    </row>
    <row r="1055" spans="1:21" ht="13" x14ac:dyDescent="0.15">
      <c r="A1055" s="14" t="s">
        <v>7087</v>
      </c>
      <c r="B1055" s="6" t="s">
        <v>2266</v>
      </c>
      <c r="D1055" s="6" t="s">
        <v>1443</v>
      </c>
      <c r="E1055" s="6" t="s">
        <v>574</v>
      </c>
      <c r="F1055" s="18" t="str">
        <f>IFERROR(VLOOKUP(B1055,Invoices!$L$2:$M$413,2,FALSE),"")</f>
        <v/>
      </c>
      <c r="G1055" s="18">
        <f>IFERROR(VLOOKUP(B1055,Invoices!$N$2:$O$412,2,FALSE),"")</f>
        <v>0.99</v>
      </c>
      <c r="H1055" s="18">
        <f>IFERROR(VLOOKUP($B1055,Invoices!$P$2:$Q$412,2,FALSE),"")</f>
        <v>0.99</v>
      </c>
      <c r="I1055" s="18" t="str">
        <f>IFERROR(VLOOKUP($B1055,Invoices!$R$2:$S$412,2,FALSE),"")</f>
        <v/>
      </c>
      <c r="J1055" s="18" t="str">
        <f>IFERROR(VLOOKUP($B1055,Invoices!$T$2:$U$412,2,FALSE),"")</f>
        <v/>
      </c>
      <c r="K1055" s="18" t="str">
        <f>IFERROR(VLOOKUP($B1055,Invoices!$V$2:$W$412,2,FALSE),"")</f>
        <v/>
      </c>
      <c r="L1055" s="18" t="str">
        <f>IFERROR(VLOOKUP($B1055,Invoices!$X$2:$Y$412,2,FALSE),"")</f>
        <v/>
      </c>
      <c r="M1055" s="18" t="str">
        <f>IFERROR(VLOOKUP($B1055,Invoices!$Z$2:$AA$412,2,FALSE),"")</f>
        <v/>
      </c>
      <c r="N1055" s="18" t="str">
        <f>IFERROR(VLOOKUP($B1055,Invoices!$AB$2:$AC$412,2,FALSE),"")</f>
        <v/>
      </c>
      <c r="O1055" s="18" t="str">
        <f>IFERROR(VLOOKUP($B1055,Invoices!$AD$2:$AE$412,2,FALSE),"")</f>
        <v/>
      </c>
      <c r="P1055" s="18" t="str">
        <f>IFERROR(VLOOKUP($B1055,Invoices!$AF$2:$AG$412,2,FALSE),"")</f>
        <v/>
      </c>
      <c r="Q1055" s="18" t="str">
        <f>IFERROR(VLOOKUP($B1055,Invoices!$AH$2:$AI$412,2,FALSE),"")</f>
        <v/>
      </c>
      <c r="R1055" s="18" t="str">
        <f>IFERROR(VLOOKUP($B1055,Invoices!$AJ$2:$AK$412,2,FALSE),"")</f>
        <v/>
      </c>
      <c r="S1055" s="18" t="str">
        <f>IFERROR(VLOOKUP($B1055,Invoices!$AL$2:$AM$412,2,FALSE),"")</f>
        <v/>
      </c>
      <c r="T1055" s="18" t="str">
        <f>IFERROR(VLOOKUP($B1055,Invoices!$AN$2:$AO$412,2,FALSE),"")</f>
        <v/>
      </c>
      <c r="U1055" s="18" cm="1">
        <f t="array" ref="U1055">IFERROR(INDEX(F1055:T1055, 1, MATCH(TRUE, ISNUMBER(F1055:T1055), 0)), "0.0")</f>
        <v>0.99</v>
      </c>
    </row>
    <row r="1056" spans="1:21" ht="13" x14ac:dyDescent="0.15">
      <c r="A1056" s="14" t="s">
        <v>7088</v>
      </c>
      <c r="B1056" s="6" t="s">
        <v>2267</v>
      </c>
      <c r="C1056" s="6" t="s">
        <v>1434</v>
      </c>
      <c r="D1056" s="6" t="s">
        <v>1435</v>
      </c>
      <c r="E1056" s="6" t="s">
        <v>1140</v>
      </c>
      <c r="F1056" s="18" t="str">
        <f>IFERROR(VLOOKUP(B1056,Invoices!$L$2:$M$413,2,FALSE),"")</f>
        <v/>
      </c>
      <c r="G1056" s="18" t="str">
        <f>IFERROR(VLOOKUP(B1056,Invoices!$N$2:$O$412,2,FALSE),"")</f>
        <v/>
      </c>
      <c r="H1056" s="18">
        <f>IFERROR(VLOOKUP($B1056,Invoices!$P$2:$Q$412,2,FALSE),"")</f>
        <v>0.99</v>
      </c>
      <c r="I1056" s="18" t="str">
        <f>IFERROR(VLOOKUP($B1056,Invoices!$R$2:$S$412,2,FALSE),"")</f>
        <v/>
      </c>
      <c r="J1056" s="18" t="str">
        <f>IFERROR(VLOOKUP($B1056,Invoices!$T$2:$U$412,2,FALSE),"")</f>
        <v/>
      </c>
      <c r="K1056" s="18" t="str">
        <f>IFERROR(VLOOKUP($B1056,Invoices!$V$2:$W$412,2,FALSE),"")</f>
        <v/>
      </c>
      <c r="L1056" s="18" t="str">
        <f>IFERROR(VLOOKUP($B1056,Invoices!$X$2:$Y$412,2,FALSE),"")</f>
        <v/>
      </c>
      <c r="M1056" s="18" t="str">
        <f>IFERROR(VLOOKUP($B1056,Invoices!$Z$2:$AA$412,2,FALSE),"")</f>
        <v/>
      </c>
      <c r="N1056" s="18" t="str">
        <f>IFERROR(VLOOKUP($B1056,Invoices!$AB$2:$AC$412,2,FALSE),"")</f>
        <v/>
      </c>
      <c r="O1056" s="18" t="str">
        <f>IFERROR(VLOOKUP($B1056,Invoices!$AD$2:$AE$412,2,FALSE),"")</f>
        <v/>
      </c>
      <c r="P1056" s="18" t="str">
        <f>IFERROR(VLOOKUP($B1056,Invoices!$AF$2:$AG$412,2,FALSE),"")</f>
        <v/>
      </c>
      <c r="Q1056" s="18" t="str">
        <f>IFERROR(VLOOKUP($B1056,Invoices!$AH$2:$AI$412,2,FALSE),"")</f>
        <v/>
      </c>
      <c r="R1056" s="18" t="str">
        <f>IFERROR(VLOOKUP($B1056,Invoices!$AJ$2:$AK$412,2,FALSE),"")</f>
        <v/>
      </c>
      <c r="S1056" s="18" t="str">
        <f>IFERROR(VLOOKUP($B1056,Invoices!$AL$2:$AM$412,2,FALSE),"")</f>
        <v/>
      </c>
      <c r="T1056" s="18" t="str">
        <f>IFERROR(VLOOKUP($B1056,Invoices!$AN$2:$AO$412,2,FALSE),"")</f>
        <v/>
      </c>
      <c r="U1056" s="18" cm="1">
        <f t="array" ref="U1056">IFERROR(INDEX(F1056:T1056, 1, MATCH(TRUE, ISNUMBER(F1056:T1056), 0)), "0.0")</f>
        <v>0.99</v>
      </c>
    </row>
    <row r="1057" spans="1:21" ht="13" x14ac:dyDescent="0.15">
      <c r="A1057" s="14" t="s">
        <v>7089</v>
      </c>
      <c r="B1057" s="6" t="s">
        <v>2268</v>
      </c>
      <c r="C1057" s="6" t="s">
        <v>522</v>
      </c>
      <c r="D1057" s="6" t="s">
        <v>1764</v>
      </c>
      <c r="E1057" s="6" t="s">
        <v>522</v>
      </c>
      <c r="F1057" s="18" t="str">
        <f>IFERROR(VLOOKUP(B1057,Invoices!$L$2:$M$413,2,FALSE),"")</f>
        <v/>
      </c>
      <c r="G1057" s="18">
        <f>IFERROR(VLOOKUP(B1057,Invoices!$N$2:$O$412,2,FALSE),"")</f>
        <v>0.99</v>
      </c>
      <c r="H1057" s="18" t="str">
        <f>IFERROR(VLOOKUP($B1057,Invoices!$P$2:$Q$412,2,FALSE),"")</f>
        <v/>
      </c>
      <c r="I1057" s="18" t="str">
        <f>IFERROR(VLOOKUP($B1057,Invoices!$R$2:$S$412,2,FALSE),"")</f>
        <v/>
      </c>
      <c r="J1057" s="18">
        <f>IFERROR(VLOOKUP($B1057,Invoices!$T$2:$U$412,2,FALSE),"")</f>
        <v>0.99</v>
      </c>
      <c r="K1057" s="18" t="str">
        <f>IFERROR(VLOOKUP($B1057,Invoices!$V$2:$W$412,2,FALSE),"")</f>
        <v/>
      </c>
      <c r="L1057" s="18" t="str">
        <f>IFERROR(VLOOKUP($B1057,Invoices!$X$2:$Y$412,2,FALSE),"")</f>
        <v/>
      </c>
      <c r="M1057" s="18" t="str">
        <f>IFERROR(VLOOKUP($B1057,Invoices!$Z$2:$AA$412,2,FALSE),"")</f>
        <v/>
      </c>
      <c r="N1057" s="18" t="str">
        <f>IFERROR(VLOOKUP($B1057,Invoices!$AB$2:$AC$412,2,FALSE),"")</f>
        <v/>
      </c>
      <c r="O1057" s="18" t="str">
        <f>IFERROR(VLOOKUP($B1057,Invoices!$AD$2:$AE$412,2,FALSE),"")</f>
        <v/>
      </c>
      <c r="P1057" s="18" t="str">
        <f>IFERROR(VLOOKUP($B1057,Invoices!$AF$2:$AG$412,2,FALSE),"")</f>
        <v/>
      </c>
      <c r="Q1057" s="18" t="str">
        <f>IFERROR(VLOOKUP($B1057,Invoices!$AH$2:$AI$412,2,FALSE),"")</f>
        <v/>
      </c>
      <c r="R1057" s="18" t="str">
        <f>IFERROR(VLOOKUP($B1057,Invoices!$AJ$2:$AK$412,2,FALSE),"")</f>
        <v/>
      </c>
      <c r="S1057" s="18" t="str">
        <f>IFERROR(VLOOKUP($B1057,Invoices!$AL$2:$AM$412,2,FALSE),"")</f>
        <v/>
      </c>
      <c r="T1057" s="18" t="str">
        <f>IFERROR(VLOOKUP($B1057,Invoices!$AN$2:$AO$412,2,FALSE),"")</f>
        <v/>
      </c>
      <c r="U1057" s="18" cm="1">
        <f t="array" ref="U1057">IFERROR(INDEX(F1057:T1057, 1, MATCH(TRUE, ISNUMBER(F1057:T1057), 0)), "0.0")</f>
        <v>0.99</v>
      </c>
    </row>
    <row r="1058" spans="1:21" ht="13" x14ac:dyDescent="0.15">
      <c r="A1058" s="14" t="s">
        <v>7090</v>
      </c>
      <c r="B1058" s="6" t="s">
        <v>2269</v>
      </c>
      <c r="C1058" s="6" t="s">
        <v>734</v>
      </c>
      <c r="D1058" s="6" t="s">
        <v>735</v>
      </c>
      <c r="E1058" s="6" t="s">
        <v>736</v>
      </c>
      <c r="F1058" s="18" t="str">
        <f>IFERROR(VLOOKUP(B1058,Invoices!$L$2:$M$413,2,FALSE),"")</f>
        <v/>
      </c>
      <c r="G1058" s="18" t="str">
        <f>IFERROR(VLOOKUP(B1058,Invoices!$N$2:$O$412,2,FALSE),"")</f>
        <v/>
      </c>
      <c r="H1058" s="18" t="str">
        <f>IFERROR(VLOOKUP($B1058,Invoices!$P$2:$Q$412,2,FALSE),"")</f>
        <v/>
      </c>
      <c r="I1058" s="18" t="str">
        <f>IFERROR(VLOOKUP($B1058,Invoices!$R$2:$S$412,2,FALSE),"")</f>
        <v/>
      </c>
      <c r="J1058" s="18" t="str">
        <f>IFERROR(VLOOKUP($B1058,Invoices!$T$2:$U$412,2,FALSE),"")</f>
        <v/>
      </c>
      <c r="K1058" s="18" t="str">
        <f>IFERROR(VLOOKUP($B1058,Invoices!$V$2:$W$412,2,FALSE),"")</f>
        <v/>
      </c>
      <c r="L1058" s="18" t="str">
        <f>IFERROR(VLOOKUP($B1058,Invoices!$X$2:$Y$412,2,FALSE),"")</f>
        <v/>
      </c>
      <c r="M1058" s="18" t="str">
        <f>IFERROR(VLOOKUP($B1058,Invoices!$Z$2:$AA$412,2,FALSE),"")</f>
        <v/>
      </c>
      <c r="N1058" s="18">
        <f>IFERROR(VLOOKUP($B1058,Invoices!$AB$2:$AC$412,2,FALSE),"")</f>
        <v>0.99</v>
      </c>
      <c r="O1058" s="18" t="str">
        <f>IFERROR(VLOOKUP($B1058,Invoices!$AD$2:$AE$412,2,FALSE),"")</f>
        <v/>
      </c>
      <c r="P1058" s="18" t="str">
        <f>IFERROR(VLOOKUP($B1058,Invoices!$AF$2:$AG$412,2,FALSE),"")</f>
        <v/>
      </c>
      <c r="Q1058" s="18" t="str">
        <f>IFERROR(VLOOKUP($B1058,Invoices!$AH$2:$AI$412,2,FALSE),"")</f>
        <v/>
      </c>
      <c r="R1058" s="18" t="str">
        <f>IFERROR(VLOOKUP($B1058,Invoices!$AJ$2:$AK$412,2,FALSE),"")</f>
        <v/>
      </c>
      <c r="S1058" s="18" t="str">
        <f>IFERROR(VLOOKUP($B1058,Invoices!$AL$2:$AM$412,2,FALSE),"")</f>
        <v/>
      </c>
      <c r="T1058" s="18" t="str">
        <f>IFERROR(VLOOKUP($B1058,Invoices!$AN$2:$AO$412,2,FALSE),"")</f>
        <v/>
      </c>
      <c r="U1058" s="18" cm="1">
        <f t="array" ref="U1058">IFERROR(INDEX(F1058:T1058, 1, MATCH(TRUE, ISNUMBER(F1058:T1058), 0)), "0.0")</f>
        <v>0.99</v>
      </c>
    </row>
    <row r="1059" spans="1:21" ht="13" x14ac:dyDescent="0.15">
      <c r="A1059" s="14" t="s">
        <v>7091</v>
      </c>
      <c r="B1059" s="6" t="s">
        <v>2270</v>
      </c>
      <c r="C1059" s="6" t="s">
        <v>808</v>
      </c>
      <c r="D1059" s="6" t="s">
        <v>809</v>
      </c>
      <c r="E1059" s="6" t="s">
        <v>810</v>
      </c>
      <c r="F1059" s="18" t="str">
        <f>IFERROR(VLOOKUP(B1059,Invoices!$L$2:$M$413,2,FALSE),"")</f>
        <v/>
      </c>
      <c r="G1059" s="18" t="str">
        <f>IFERROR(VLOOKUP(B1059,Invoices!$N$2:$O$412,2,FALSE),"")</f>
        <v/>
      </c>
      <c r="H1059" s="18" t="str">
        <f>IFERROR(VLOOKUP($B1059,Invoices!$P$2:$Q$412,2,FALSE),"")</f>
        <v/>
      </c>
      <c r="I1059" s="18" t="str">
        <f>IFERROR(VLOOKUP($B1059,Invoices!$R$2:$S$412,2,FALSE),"")</f>
        <v/>
      </c>
      <c r="J1059" s="18">
        <f>IFERROR(VLOOKUP($B1059,Invoices!$T$2:$U$412,2,FALSE),"")</f>
        <v>0.99</v>
      </c>
      <c r="K1059" s="18" t="str">
        <f>IFERROR(VLOOKUP($B1059,Invoices!$V$2:$W$412,2,FALSE),"")</f>
        <v/>
      </c>
      <c r="L1059" s="18">
        <f>IFERROR(VLOOKUP($B1059,Invoices!$X$2:$Y$412,2,FALSE),"")</f>
        <v>0.99</v>
      </c>
      <c r="M1059" s="18" t="str">
        <f>IFERROR(VLOOKUP($B1059,Invoices!$Z$2:$AA$412,2,FALSE),"")</f>
        <v/>
      </c>
      <c r="N1059" s="18" t="str">
        <f>IFERROR(VLOOKUP($B1059,Invoices!$AB$2:$AC$412,2,FALSE),"")</f>
        <v/>
      </c>
      <c r="O1059" s="18" t="str">
        <f>IFERROR(VLOOKUP($B1059,Invoices!$AD$2:$AE$412,2,FALSE),"")</f>
        <v/>
      </c>
      <c r="P1059" s="18" t="str">
        <f>IFERROR(VLOOKUP($B1059,Invoices!$AF$2:$AG$412,2,FALSE),"")</f>
        <v/>
      </c>
      <c r="Q1059" s="18" t="str">
        <f>IFERROR(VLOOKUP($B1059,Invoices!$AH$2:$AI$412,2,FALSE),"")</f>
        <v/>
      </c>
      <c r="R1059" s="18" t="str">
        <f>IFERROR(VLOOKUP($B1059,Invoices!$AJ$2:$AK$412,2,FALSE),"")</f>
        <v/>
      </c>
      <c r="S1059" s="18" t="str">
        <f>IFERROR(VLOOKUP($B1059,Invoices!$AL$2:$AM$412,2,FALSE),"")</f>
        <v/>
      </c>
      <c r="T1059" s="18" t="str">
        <f>IFERROR(VLOOKUP($B1059,Invoices!$AN$2:$AO$412,2,FALSE),"")</f>
        <v/>
      </c>
      <c r="U1059" s="18" cm="1">
        <f t="array" ref="U1059">IFERROR(INDEX(F1059:T1059, 1, MATCH(TRUE, ISNUMBER(F1059:T1059), 0)), "0.0")</f>
        <v>0.99</v>
      </c>
    </row>
    <row r="1060" spans="1:21" ht="13" x14ac:dyDescent="0.15">
      <c r="A1060" s="14" t="s">
        <v>7092</v>
      </c>
      <c r="B1060" s="6" t="s">
        <v>2271</v>
      </c>
      <c r="D1060" s="6" t="s">
        <v>666</v>
      </c>
      <c r="E1060" s="6" t="s">
        <v>667</v>
      </c>
      <c r="F1060" s="18" t="str">
        <f>IFERROR(VLOOKUP(B1060,Invoices!$L$2:$M$413,2,FALSE),"")</f>
        <v/>
      </c>
      <c r="G1060" s="18">
        <f>IFERROR(VLOOKUP(B1060,Invoices!$N$2:$O$412,2,FALSE),"")</f>
        <v>0.99</v>
      </c>
      <c r="H1060" s="18" t="str">
        <f>IFERROR(VLOOKUP($B1060,Invoices!$P$2:$Q$412,2,FALSE),"")</f>
        <v/>
      </c>
      <c r="I1060" s="18" t="str">
        <f>IFERROR(VLOOKUP($B1060,Invoices!$R$2:$S$412,2,FALSE),"")</f>
        <v/>
      </c>
      <c r="J1060" s="18" t="str">
        <f>IFERROR(VLOOKUP($B1060,Invoices!$T$2:$U$412,2,FALSE),"")</f>
        <v/>
      </c>
      <c r="K1060" s="18" t="str">
        <f>IFERROR(VLOOKUP($B1060,Invoices!$V$2:$W$412,2,FALSE),"")</f>
        <v/>
      </c>
      <c r="L1060" s="18" t="str">
        <f>IFERROR(VLOOKUP($B1060,Invoices!$X$2:$Y$412,2,FALSE),"")</f>
        <v/>
      </c>
      <c r="M1060" s="18" t="str">
        <f>IFERROR(VLOOKUP($B1060,Invoices!$Z$2:$AA$412,2,FALSE),"")</f>
        <v/>
      </c>
      <c r="N1060" s="18" t="str">
        <f>IFERROR(VLOOKUP($B1060,Invoices!$AB$2:$AC$412,2,FALSE),"")</f>
        <v/>
      </c>
      <c r="O1060" s="18" t="str">
        <f>IFERROR(VLOOKUP($B1060,Invoices!$AD$2:$AE$412,2,FALSE),"")</f>
        <v/>
      </c>
      <c r="P1060" s="18" t="str">
        <f>IFERROR(VLOOKUP($B1060,Invoices!$AF$2:$AG$412,2,FALSE),"")</f>
        <v/>
      </c>
      <c r="Q1060" s="18" t="str">
        <f>IFERROR(VLOOKUP($B1060,Invoices!$AH$2:$AI$412,2,FALSE),"")</f>
        <v/>
      </c>
      <c r="R1060" s="18" t="str">
        <f>IFERROR(VLOOKUP($B1060,Invoices!$AJ$2:$AK$412,2,FALSE),"")</f>
        <v/>
      </c>
      <c r="S1060" s="18" t="str">
        <f>IFERROR(VLOOKUP($B1060,Invoices!$AL$2:$AM$412,2,FALSE),"")</f>
        <v/>
      </c>
      <c r="T1060" s="18" t="str">
        <f>IFERROR(VLOOKUP($B1060,Invoices!$AN$2:$AO$412,2,FALSE),"")</f>
        <v/>
      </c>
      <c r="U1060" s="18" cm="1">
        <f t="array" ref="U1060">IFERROR(INDEX(F1060:T1060, 1, MATCH(TRUE, ISNUMBER(F1060:T1060), 0)), "0.0")</f>
        <v>0.99</v>
      </c>
    </row>
    <row r="1061" spans="1:21" ht="13" x14ac:dyDescent="0.15">
      <c r="A1061" s="14" t="s">
        <v>7093</v>
      </c>
      <c r="B1061" s="6" t="s">
        <v>2272</v>
      </c>
      <c r="C1061" s="6" t="s">
        <v>904</v>
      </c>
      <c r="D1061" s="6" t="s">
        <v>905</v>
      </c>
      <c r="E1061" s="6" t="s">
        <v>906</v>
      </c>
      <c r="F1061" s="18" t="str">
        <f>IFERROR(VLOOKUP(B1061,Invoices!$L$2:$M$413,2,FALSE),"")</f>
        <v/>
      </c>
      <c r="G1061" s="18" t="str">
        <f>IFERROR(VLOOKUP(B1061,Invoices!$N$2:$O$412,2,FALSE),"")</f>
        <v/>
      </c>
      <c r="H1061" s="18" t="str">
        <f>IFERROR(VLOOKUP($B1061,Invoices!$P$2:$Q$412,2,FALSE),"")</f>
        <v/>
      </c>
      <c r="I1061" s="18" t="str">
        <f>IFERROR(VLOOKUP($B1061,Invoices!$R$2:$S$412,2,FALSE),"")</f>
        <v/>
      </c>
      <c r="J1061" s="18">
        <f>IFERROR(VLOOKUP($B1061,Invoices!$T$2:$U$412,2,FALSE),"")</f>
        <v>0.99</v>
      </c>
      <c r="K1061" s="18" t="str">
        <f>IFERROR(VLOOKUP($B1061,Invoices!$V$2:$W$412,2,FALSE),"")</f>
        <v/>
      </c>
      <c r="L1061" s="18" t="str">
        <f>IFERROR(VLOOKUP($B1061,Invoices!$X$2:$Y$412,2,FALSE),"")</f>
        <v/>
      </c>
      <c r="M1061" s="18" t="str">
        <f>IFERROR(VLOOKUP($B1061,Invoices!$Z$2:$AA$412,2,FALSE),"")</f>
        <v/>
      </c>
      <c r="N1061" s="18" t="str">
        <f>IFERROR(VLOOKUP($B1061,Invoices!$AB$2:$AC$412,2,FALSE),"")</f>
        <v/>
      </c>
      <c r="O1061" s="18" t="str">
        <f>IFERROR(VLOOKUP($B1061,Invoices!$AD$2:$AE$412,2,FALSE),"")</f>
        <v/>
      </c>
      <c r="P1061" s="18" t="str">
        <f>IFERROR(VLOOKUP($B1061,Invoices!$AF$2:$AG$412,2,FALSE),"")</f>
        <v/>
      </c>
      <c r="Q1061" s="18" t="str">
        <f>IFERROR(VLOOKUP($B1061,Invoices!$AH$2:$AI$412,2,FALSE),"")</f>
        <v/>
      </c>
      <c r="R1061" s="18" t="str">
        <f>IFERROR(VLOOKUP($B1061,Invoices!$AJ$2:$AK$412,2,FALSE),"")</f>
        <v/>
      </c>
      <c r="S1061" s="18" t="str">
        <f>IFERROR(VLOOKUP($B1061,Invoices!$AL$2:$AM$412,2,FALSE),"")</f>
        <v/>
      </c>
      <c r="T1061" s="18" t="str">
        <f>IFERROR(VLOOKUP($B1061,Invoices!$AN$2:$AO$412,2,FALSE),"")</f>
        <v/>
      </c>
      <c r="U1061" s="18" cm="1">
        <f t="array" ref="U1061">IFERROR(INDEX(F1061:T1061, 1, MATCH(TRUE, ISNUMBER(F1061:T1061), 0)), "0.0")</f>
        <v>0.99</v>
      </c>
    </row>
    <row r="1062" spans="1:21" ht="13" x14ac:dyDescent="0.15">
      <c r="A1062" s="14" t="s">
        <v>7094</v>
      </c>
      <c r="B1062" s="6" t="s">
        <v>2273</v>
      </c>
      <c r="D1062" s="6" t="s">
        <v>706</v>
      </c>
      <c r="E1062" s="6" t="s">
        <v>707</v>
      </c>
      <c r="F1062" s="18">
        <f>IFERROR(VLOOKUP(B1062,Invoices!$L$2:$M$413,2,FALSE),"")</f>
        <v>0.99</v>
      </c>
      <c r="G1062" s="18" t="str">
        <f>IFERROR(VLOOKUP(B1062,Invoices!$N$2:$O$412,2,FALSE),"")</f>
        <v/>
      </c>
      <c r="H1062" s="18" t="str">
        <f>IFERROR(VLOOKUP($B1062,Invoices!$P$2:$Q$412,2,FALSE),"")</f>
        <v/>
      </c>
      <c r="I1062" s="18" t="str">
        <f>IFERROR(VLOOKUP($B1062,Invoices!$R$2:$S$412,2,FALSE),"")</f>
        <v/>
      </c>
      <c r="J1062" s="18" t="str">
        <f>IFERROR(VLOOKUP($B1062,Invoices!$T$2:$U$412,2,FALSE),"")</f>
        <v/>
      </c>
      <c r="K1062" s="18" t="str">
        <f>IFERROR(VLOOKUP($B1062,Invoices!$V$2:$W$412,2,FALSE),"")</f>
        <v/>
      </c>
      <c r="L1062" s="18" t="str">
        <f>IFERROR(VLOOKUP($B1062,Invoices!$X$2:$Y$412,2,FALSE),"")</f>
        <v/>
      </c>
      <c r="M1062" s="18" t="str">
        <f>IFERROR(VLOOKUP($B1062,Invoices!$Z$2:$AA$412,2,FALSE),"")</f>
        <v/>
      </c>
      <c r="N1062" s="18" t="str">
        <f>IFERROR(VLOOKUP($B1062,Invoices!$AB$2:$AC$412,2,FALSE),"")</f>
        <v/>
      </c>
      <c r="O1062" s="18" t="str">
        <f>IFERROR(VLOOKUP($B1062,Invoices!$AD$2:$AE$412,2,FALSE),"")</f>
        <v/>
      </c>
      <c r="P1062" s="18" t="str">
        <f>IFERROR(VLOOKUP($B1062,Invoices!$AF$2:$AG$412,2,FALSE),"")</f>
        <v/>
      </c>
      <c r="Q1062" s="18" t="str">
        <f>IFERROR(VLOOKUP($B1062,Invoices!$AH$2:$AI$412,2,FALSE),"")</f>
        <v/>
      </c>
      <c r="R1062" s="18" t="str">
        <f>IFERROR(VLOOKUP($B1062,Invoices!$AJ$2:$AK$412,2,FALSE),"")</f>
        <v/>
      </c>
      <c r="S1062" s="18" t="str">
        <f>IFERROR(VLOOKUP($B1062,Invoices!$AL$2:$AM$412,2,FALSE),"")</f>
        <v/>
      </c>
      <c r="T1062" s="18" t="str">
        <f>IFERROR(VLOOKUP($B1062,Invoices!$AN$2:$AO$412,2,FALSE),"")</f>
        <v/>
      </c>
      <c r="U1062" s="18" cm="1">
        <f t="array" ref="U1062">IFERROR(INDEX(F1062:T1062, 1, MATCH(TRUE, ISNUMBER(F1062:T1062), 0)), "0.0")</f>
        <v>0.99</v>
      </c>
    </row>
    <row r="1063" spans="1:21" ht="13" x14ac:dyDescent="0.15">
      <c r="A1063" s="14" t="s">
        <v>7095</v>
      </c>
      <c r="B1063" s="6" t="s">
        <v>2274</v>
      </c>
      <c r="D1063" s="6" t="s">
        <v>1256</v>
      </c>
      <c r="E1063" s="6" t="s">
        <v>1257</v>
      </c>
      <c r="F1063" s="18">
        <f>IFERROR(VLOOKUP(B1063,Invoices!$L$2:$M$413,2,FALSE),"")</f>
        <v>0.99</v>
      </c>
      <c r="G1063" s="18" t="str">
        <f>IFERROR(VLOOKUP(B1063,Invoices!$N$2:$O$412,2,FALSE),"")</f>
        <v/>
      </c>
      <c r="H1063" s="18" t="str">
        <f>IFERROR(VLOOKUP($B1063,Invoices!$P$2:$Q$412,2,FALSE),"")</f>
        <v/>
      </c>
      <c r="I1063" s="18" t="str">
        <f>IFERROR(VLOOKUP($B1063,Invoices!$R$2:$S$412,2,FALSE),"")</f>
        <v/>
      </c>
      <c r="J1063" s="18" t="str">
        <f>IFERROR(VLOOKUP($B1063,Invoices!$T$2:$U$412,2,FALSE),"")</f>
        <v/>
      </c>
      <c r="K1063" s="18" t="str">
        <f>IFERROR(VLOOKUP($B1063,Invoices!$V$2:$W$412,2,FALSE),"")</f>
        <v/>
      </c>
      <c r="L1063" s="18" t="str">
        <f>IFERROR(VLOOKUP($B1063,Invoices!$X$2:$Y$412,2,FALSE),"")</f>
        <v/>
      </c>
      <c r="M1063" s="18" t="str">
        <f>IFERROR(VLOOKUP($B1063,Invoices!$Z$2:$AA$412,2,FALSE),"")</f>
        <v/>
      </c>
      <c r="N1063" s="18" t="str">
        <f>IFERROR(VLOOKUP($B1063,Invoices!$AB$2:$AC$412,2,FALSE),"")</f>
        <v/>
      </c>
      <c r="O1063" s="18" t="str">
        <f>IFERROR(VLOOKUP($B1063,Invoices!$AD$2:$AE$412,2,FALSE),"")</f>
        <v/>
      </c>
      <c r="P1063" s="18" t="str">
        <f>IFERROR(VLOOKUP($B1063,Invoices!$AF$2:$AG$412,2,FALSE),"")</f>
        <v/>
      </c>
      <c r="Q1063" s="18" t="str">
        <f>IFERROR(VLOOKUP($B1063,Invoices!$AH$2:$AI$412,2,FALSE),"")</f>
        <v/>
      </c>
      <c r="R1063" s="18" t="str">
        <f>IFERROR(VLOOKUP($B1063,Invoices!$AJ$2:$AK$412,2,FALSE),"")</f>
        <v/>
      </c>
      <c r="S1063" s="18" t="str">
        <f>IFERROR(VLOOKUP($B1063,Invoices!$AL$2:$AM$412,2,FALSE),"")</f>
        <v/>
      </c>
      <c r="T1063" s="18" t="str">
        <f>IFERROR(VLOOKUP($B1063,Invoices!$AN$2:$AO$412,2,FALSE),"")</f>
        <v/>
      </c>
      <c r="U1063" s="18" cm="1">
        <f t="array" ref="U1063">IFERROR(INDEX(F1063:T1063, 1, MATCH(TRUE, ISNUMBER(F1063:T1063), 0)), "0.0")</f>
        <v>0.99</v>
      </c>
    </row>
    <row r="1064" spans="1:21" ht="13" x14ac:dyDescent="0.15">
      <c r="A1064" s="14" t="s">
        <v>7096</v>
      </c>
      <c r="B1064" s="6" t="s">
        <v>2275</v>
      </c>
      <c r="D1064" s="6" t="s">
        <v>1075</v>
      </c>
      <c r="E1064" s="6" t="s">
        <v>1076</v>
      </c>
      <c r="F1064" s="18" t="str">
        <f>IFERROR(VLOOKUP(B1064,Invoices!$L$2:$M$413,2,FALSE),"")</f>
        <v/>
      </c>
      <c r="G1064" s="18" t="str">
        <f>IFERROR(VLOOKUP(B1064,Invoices!$N$2:$O$412,2,FALSE),"")</f>
        <v/>
      </c>
      <c r="H1064" s="18" t="str">
        <f>IFERROR(VLOOKUP($B1064,Invoices!$P$2:$Q$412,2,FALSE),"")</f>
        <v/>
      </c>
      <c r="I1064" s="18" t="str">
        <f>IFERROR(VLOOKUP($B1064,Invoices!$R$2:$S$412,2,FALSE),"")</f>
        <v/>
      </c>
      <c r="J1064" s="18" t="str">
        <f>IFERROR(VLOOKUP($B1064,Invoices!$T$2:$U$412,2,FALSE),"")</f>
        <v/>
      </c>
      <c r="K1064" s="18" t="str">
        <f>IFERROR(VLOOKUP($B1064,Invoices!$V$2:$W$412,2,FALSE),"")</f>
        <v/>
      </c>
      <c r="L1064" s="18" t="str">
        <f>IFERROR(VLOOKUP($B1064,Invoices!$X$2:$Y$412,2,FALSE),"")</f>
        <v/>
      </c>
      <c r="M1064" s="18" t="str">
        <f>IFERROR(VLOOKUP($B1064,Invoices!$Z$2:$AA$412,2,FALSE),"")</f>
        <v/>
      </c>
      <c r="N1064" s="18" t="str">
        <f>IFERROR(VLOOKUP($B1064,Invoices!$AB$2:$AC$412,2,FALSE),"")</f>
        <v/>
      </c>
      <c r="O1064" s="18" t="str">
        <f>IFERROR(VLOOKUP($B1064,Invoices!$AD$2:$AE$412,2,FALSE),"")</f>
        <v/>
      </c>
      <c r="P1064" s="18" t="str">
        <f>IFERROR(VLOOKUP($B1064,Invoices!$AF$2:$AG$412,2,FALSE),"")</f>
        <v/>
      </c>
      <c r="Q1064" s="18" t="str">
        <f>IFERROR(VLOOKUP($B1064,Invoices!$AH$2:$AI$412,2,FALSE),"")</f>
        <v/>
      </c>
      <c r="R1064" s="18" t="str">
        <f>IFERROR(VLOOKUP($B1064,Invoices!$AJ$2:$AK$412,2,FALSE),"")</f>
        <v/>
      </c>
      <c r="S1064" s="18" t="str">
        <f>IFERROR(VLOOKUP($B1064,Invoices!$AL$2:$AM$412,2,FALSE),"")</f>
        <v/>
      </c>
      <c r="T1064" s="18" t="str">
        <f>IFERROR(VLOOKUP($B1064,Invoices!$AN$2:$AO$412,2,FALSE),"")</f>
        <v/>
      </c>
      <c r="U1064" s="18" t="str" cm="1">
        <f t="array" ref="U1064">IFERROR(INDEX(F1064:T1064, 1, MATCH(TRUE, ISNUMBER(F1064:T1064), 0)), "0.0")</f>
        <v>0.0</v>
      </c>
    </row>
    <row r="1065" spans="1:21" ht="13" x14ac:dyDescent="0.15">
      <c r="A1065" s="14" t="s">
        <v>7097</v>
      </c>
      <c r="B1065" s="6" t="s">
        <v>2276</v>
      </c>
      <c r="C1065" s="6" t="s">
        <v>1143</v>
      </c>
      <c r="D1065" s="6" t="s">
        <v>1144</v>
      </c>
      <c r="E1065" s="6" t="s">
        <v>559</v>
      </c>
      <c r="F1065" s="18" t="str">
        <f>IFERROR(VLOOKUP(B1065,Invoices!$L$2:$M$413,2,FALSE),"")</f>
        <v/>
      </c>
      <c r="G1065" s="18" t="str">
        <f>IFERROR(VLOOKUP(B1065,Invoices!$N$2:$O$412,2,FALSE),"")</f>
        <v/>
      </c>
      <c r="H1065" s="18">
        <f>IFERROR(VLOOKUP($B1065,Invoices!$P$2:$Q$412,2,FALSE),"")</f>
        <v>0.99</v>
      </c>
      <c r="I1065" s="18" t="str">
        <f>IFERROR(VLOOKUP($B1065,Invoices!$R$2:$S$412,2,FALSE),"")</f>
        <v/>
      </c>
      <c r="J1065" s="18" t="str">
        <f>IFERROR(VLOOKUP($B1065,Invoices!$T$2:$U$412,2,FALSE),"")</f>
        <v/>
      </c>
      <c r="K1065" s="18" t="str">
        <f>IFERROR(VLOOKUP($B1065,Invoices!$V$2:$W$412,2,FALSE),"")</f>
        <v/>
      </c>
      <c r="L1065" s="18" t="str">
        <f>IFERROR(VLOOKUP($B1065,Invoices!$X$2:$Y$412,2,FALSE),"")</f>
        <v/>
      </c>
      <c r="M1065" s="18" t="str">
        <f>IFERROR(VLOOKUP($B1065,Invoices!$Z$2:$AA$412,2,FALSE),"")</f>
        <v/>
      </c>
      <c r="N1065" s="18" t="str">
        <f>IFERROR(VLOOKUP($B1065,Invoices!$AB$2:$AC$412,2,FALSE),"")</f>
        <v/>
      </c>
      <c r="O1065" s="18" t="str">
        <f>IFERROR(VLOOKUP($B1065,Invoices!$AD$2:$AE$412,2,FALSE),"")</f>
        <v/>
      </c>
      <c r="P1065" s="18" t="str">
        <f>IFERROR(VLOOKUP($B1065,Invoices!$AF$2:$AG$412,2,FALSE),"")</f>
        <v/>
      </c>
      <c r="Q1065" s="18" t="str">
        <f>IFERROR(VLOOKUP($B1065,Invoices!$AH$2:$AI$412,2,FALSE),"")</f>
        <v/>
      </c>
      <c r="R1065" s="18" t="str">
        <f>IFERROR(VLOOKUP($B1065,Invoices!$AJ$2:$AK$412,2,FALSE),"")</f>
        <v/>
      </c>
      <c r="S1065" s="18" t="str">
        <f>IFERROR(VLOOKUP($B1065,Invoices!$AL$2:$AM$412,2,FALSE),"")</f>
        <v/>
      </c>
      <c r="T1065" s="18" t="str">
        <f>IFERROR(VLOOKUP($B1065,Invoices!$AN$2:$AO$412,2,FALSE),"")</f>
        <v/>
      </c>
      <c r="U1065" s="18" cm="1">
        <f t="array" ref="U1065">IFERROR(INDEX(F1065:T1065, 1, MATCH(TRUE, ISNUMBER(F1065:T1065), 0)), "0.0")</f>
        <v>0.99</v>
      </c>
    </row>
    <row r="1066" spans="1:21" ht="13" x14ac:dyDescent="0.15">
      <c r="A1066" s="14" t="s">
        <v>7098</v>
      </c>
      <c r="B1066" s="6" t="s">
        <v>2277</v>
      </c>
      <c r="C1066" s="6" t="s">
        <v>573</v>
      </c>
      <c r="D1066" s="6" t="s">
        <v>615</v>
      </c>
      <c r="E1066" s="6" t="s">
        <v>574</v>
      </c>
      <c r="F1066" s="18">
        <f>IFERROR(VLOOKUP(B1066,Invoices!$L$2:$M$413,2,FALSE),"")</f>
        <v>0.99</v>
      </c>
      <c r="G1066" s="18" t="str">
        <f>IFERROR(VLOOKUP(B1066,Invoices!$N$2:$O$412,2,FALSE),"")</f>
        <v/>
      </c>
      <c r="H1066" s="18" t="str">
        <f>IFERROR(VLOOKUP($B1066,Invoices!$P$2:$Q$412,2,FALSE),"")</f>
        <v/>
      </c>
      <c r="I1066" s="18" t="str">
        <f>IFERROR(VLOOKUP($B1066,Invoices!$R$2:$S$412,2,FALSE),"")</f>
        <v/>
      </c>
      <c r="J1066" s="18" t="str">
        <f>IFERROR(VLOOKUP($B1066,Invoices!$T$2:$U$412,2,FALSE),"")</f>
        <v/>
      </c>
      <c r="K1066" s="18" t="str">
        <f>IFERROR(VLOOKUP($B1066,Invoices!$V$2:$W$412,2,FALSE),"")</f>
        <v/>
      </c>
      <c r="L1066" s="18" t="str">
        <f>IFERROR(VLOOKUP($B1066,Invoices!$X$2:$Y$412,2,FALSE),"")</f>
        <v/>
      </c>
      <c r="M1066" s="18" t="str">
        <f>IFERROR(VLOOKUP($B1066,Invoices!$Z$2:$AA$412,2,FALSE),"")</f>
        <v/>
      </c>
      <c r="N1066" s="18" t="str">
        <f>IFERROR(VLOOKUP($B1066,Invoices!$AB$2:$AC$412,2,FALSE),"")</f>
        <v/>
      </c>
      <c r="O1066" s="18" t="str">
        <f>IFERROR(VLOOKUP($B1066,Invoices!$AD$2:$AE$412,2,FALSE),"")</f>
        <v/>
      </c>
      <c r="P1066" s="18" t="str">
        <f>IFERROR(VLOOKUP($B1066,Invoices!$AF$2:$AG$412,2,FALSE),"")</f>
        <v/>
      </c>
      <c r="Q1066" s="18" t="str">
        <f>IFERROR(VLOOKUP($B1066,Invoices!$AH$2:$AI$412,2,FALSE),"")</f>
        <v/>
      </c>
      <c r="R1066" s="18" t="str">
        <f>IFERROR(VLOOKUP($B1066,Invoices!$AJ$2:$AK$412,2,FALSE),"")</f>
        <v/>
      </c>
      <c r="S1066" s="18" t="str">
        <f>IFERROR(VLOOKUP($B1066,Invoices!$AL$2:$AM$412,2,FALSE),"")</f>
        <v/>
      </c>
      <c r="T1066" s="18" t="str">
        <f>IFERROR(VLOOKUP($B1066,Invoices!$AN$2:$AO$412,2,FALSE),"")</f>
        <v/>
      </c>
      <c r="U1066" s="18" cm="1">
        <f t="array" ref="U1066">IFERROR(INDEX(F1066:T1066, 1, MATCH(TRUE, ISNUMBER(F1066:T1066), 0)), "0.0")</f>
        <v>0.99</v>
      </c>
    </row>
    <row r="1067" spans="1:21" ht="13" x14ac:dyDescent="0.15">
      <c r="A1067" s="14" t="s">
        <v>7099</v>
      </c>
      <c r="B1067" s="6" t="s">
        <v>2278</v>
      </c>
      <c r="C1067" s="6" t="s">
        <v>2223</v>
      </c>
      <c r="D1067" s="6" t="s">
        <v>1428</v>
      </c>
      <c r="E1067" s="6" t="s">
        <v>681</v>
      </c>
      <c r="F1067" s="18" t="str">
        <f>IFERROR(VLOOKUP(B1067,Invoices!$L$2:$M$413,2,FALSE),"")</f>
        <v/>
      </c>
      <c r="G1067" s="18">
        <f>IFERROR(VLOOKUP(B1067,Invoices!$N$2:$O$412,2,FALSE),"")</f>
        <v>0.99</v>
      </c>
      <c r="H1067" s="18" t="str">
        <f>IFERROR(VLOOKUP($B1067,Invoices!$P$2:$Q$412,2,FALSE),"")</f>
        <v/>
      </c>
      <c r="I1067" s="18" t="str">
        <f>IFERROR(VLOOKUP($B1067,Invoices!$R$2:$S$412,2,FALSE),"")</f>
        <v/>
      </c>
      <c r="J1067" s="18" t="str">
        <f>IFERROR(VLOOKUP($B1067,Invoices!$T$2:$U$412,2,FALSE),"")</f>
        <v/>
      </c>
      <c r="K1067" s="18" t="str">
        <f>IFERROR(VLOOKUP($B1067,Invoices!$V$2:$W$412,2,FALSE),"")</f>
        <v/>
      </c>
      <c r="L1067" s="18" t="str">
        <f>IFERROR(VLOOKUP($B1067,Invoices!$X$2:$Y$412,2,FALSE),"")</f>
        <v/>
      </c>
      <c r="M1067" s="18" t="str">
        <f>IFERROR(VLOOKUP($B1067,Invoices!$Z$2:$AA$412,2,FALSE),"")</f>
        <v/>
      </c>
      <c r="N1067" s="18" t="str">
        <f>IFERROR(VLOOKUP($B1067,Invoices!$AB$2:$AC$412,2,FALSE),"")</f>
        <v/>
      </c>
      <c r="O1067" s="18" t="str">
        <f>IFERROR(VLOOKUP($B1067,Invoices!$AD$2:$AE$412,2,FALSE),"")</f>
        <v/>
      </c>
      <c r="P1067" s="18" t="str">
        <f>IFERROR(VLOOKUP($B1067,Invoices!$AF$2:$AG$412,2,FALSE),"")</f>
        <v/>
      </c>
      <c r="Q1067" s="18" t="str">
        <f>IFERROR(VLOOKUP($B1067,Invoices!$AH$2:$AI$412,2,FALSE),"")</f>
        <v/>
      </c>
      <c r="R1067" s="18" t="str">
        <f>IFERROR(VLOOKUP($B1067,Invoices!$AJ$2:$AK$412,2,FALSE),"")</f>
        <v/>
      </c>
      <c r="S1067" s="18" t="str">
        <f>IFERROR(VLOOKUP($B1067,Invoices!$AL$2:$AM$412,2,FALSE),"")</f>
        <v/>
      </c>
      <c r="T1067" s="18" t="str">
        <f>IFERROR(VLOOKUP($B1067,Invoices!$AN$2:$AO$412,2,FALSE),"")</f>
        <v/>
      </c>
      <c r="U1067" s="18" cm="1">
        <f t="array" ref="U1067">IFERROR(INDEX(F1067:T1067, 1, MATCH(TRUE, ISNUMBER(F1067:T1067), 0)), "0.0")</f>
        <v>0.99</v>
      </c>
    </row>
    <row r="1068" spans="1:21" ht="13" x14ac:dyDescent="0.15">
      <c r="A1068" s="14" t="s">
        <v>7100</v>
      </c>
      <c r="B1068" s="6" t="s">
        <v>2279</v>
      </c>
      <c r="D1068" s="6" t="s">
        <v>602</v>
      </c>
      <c r="E1068" s="6" t="s">
        <v>603</v>
      </c>
      <c r="F1068" s="18" t="str">
        <f>IFERROR(VLOOKUP(B1068,Invoices!$L$2:$M$413,2,FALSE),"")</f>
        <v/>
      </c>
      <c r="G1068" s="18" t="str">
        <f>IFERROR(VLOOKUP(B1068,Invoices!$N$2:$O$412,2,FALSE),"")</f>
        <v/>
      </c>
      <c r="H1068" s="18" t="str">
        <f>IFERROR(VLOOKUP($B1068,Invoices!$P$2:$Q$412,2,FALSE),"")</f>
        <v/>
      </c>
      <c r="I1068" s="18" t="str">
        <f>IFERROR(VLOOKUP($B1068,Invoices!$R$2:$S$412,2,FALSE),"")</f>
        <v/>
      </c>
      <c r="J1068" s="18" t="str">
        <f>IFERROR(VLOOKUP($B1068,Invoices!$T$2:$U$412,2,FALSE),"")</f>
        <v/>
      </c>
      <c r="K1068" s="18" t="str">
        <f>IFERROR(VLOOKUP($B1068,Invoices!$V$2:$W$412,2,FALSE),"")</f>
        <v/>
      </c>
      <c r="L1068" s="18" t="str">
        <f>IFERROR(VLOOKUP($B1068,Invoices!$X$2:$Y$412,2,FALSE),"")</f>
        <v/>
      </c>
      <c r="M1068" s="18" t="str">
        <f>IFERROR(VLOOKUP($B1068,Invoices!$Z$2:$AA$412,2,FALSE),"")</f>
        <v/>
      </c>
      <c r="N1068" s="18" t="str">
        <f>IFERROR(VLOOKUP($B1068,Invoices!$AB$2:$AC$412,2,FALSE),"")</f>
        <v/>
      </c>
      <c r="O1068" s="18" t="str">
        <f>IFERROR(VLOOKUP($B1068,Invoices!$AD$2:$AE$412,2,FALSE),"")</f>
        <v/>
      </c>
      <c r="P1068" s="18" t="str">
        <f>IFERROR(VLOOKUP($B1068,Invoices!$AF$2:$AG$412,2,FALSE),"")</f>
        <v/>
      </c>
      <c r="Q1068" s="18" t="str">
        <f>IFERROR(VLOOKUP($B1068,Invoices!$AH$2:$AI$412,2,FALSE),"")</f>
        <v/>
      </c>
      <c r="R1068" s="18" t="str">
        <f>IFERROR(VLOOKUP($B1068,Invoices!$AJ$2:$AK$412,2,FALSE),"")</f>
        <v/>
      </c>
      <c r="S1068" s="18" t="str">
        <f>IFERROR(VLOOKUP($B1068,Invoices!$AL$2:$AM$412,2,FALSE),"")</f>
        <v/>
      </c>
      <c r="T1068" s="18" t="str">
        <f>IFERROR(VLOOKUP($B1068,Invoices!$AN$2:$AO$412,2,FALSE),"")</f>
        <v/>
      </c>
      <c r="U1068" s="18" t="str" cm="1">
        <f t="array" ref="U1068">IFERROR(INDEX(F1068:T1068, 1, MATCH(TRUE, ISNUMBER(F1068:T1068), 0)), "0.0")</f>
        <v>0.0</v>
      </c>
    </row>
    <row r="1069" spans="1:21" ht="13" x14ac:dyDescent="0.15">
      <c r="A1069" s="14" t="s">
        <v>7101</v>
      </c>
      <c r="B1069" s="6" t="s">
        <v>2280</v>
      </c>
      <c r="D1069" s="6" t="s">
        <v>602</v>
      </c>
      <c r="E1069" s="6" t="s">
        <v>603</v>
      </c>
      <c r="F1069" s="18" t="str">
        <f>IFERROR(VLOOKUP(B1069,Invoices!$L$2:$M$413,2,FALSE),"")</f>
        <v/>
      </c>
      <c r="G1069" s="18" t="str">
        <f>IFERROR(VLOOKUP(B1069,Invoices!$N$2:$O$412,2,FALSE),"")</f>
        <v/>
      </c>
      <c r="H1069" s="18" t="str">
        <f>IFERROR(VLOOKUP($B1069,Invoices!$P$2:$Q$412,2,FALSE),"")</f>
        <v/>
      </c>
      <c r="I1069" s="18" t="str">
        <f>IFERROR(VLOOKUP($B1069,Invoices!$R$2:$S$412,2,FALSE),"")</f>
        <v/>
      </c>
      <c r="J1069" s="18" t="str">
        <f>IFERROR(VLOOKUP($B1069,Invoices!$T$2:$U$412,2,FALSE),"")</f>
        <v/>
      </c>
      <c r="K1069" s="18">
        <f>IFERROR(VLOOKUP($B1069,Invoices!$V$2:$W$412,2,FALSE),"")</f>
        <v>0.99</v>
      </c>
      <c r="L1069" s="18" t="str">
        <f>IFERROR(VLOOKUP($B1069,Invoices!$X$2:$Y$412,2,FALSE),"")</f>
        <v/>
      </c>
      <c r="M1069" s="18" t="str">
        <f>IFERROR(VLOOKUP($B1069,Invoices!$Z$2:$AA$412,2,FALSE),"")</f>
        <v/>
      </c>
      <c r="N1069" s="18" t="str">
        <f>IFERROR(VLOOKUP($B1069,Invoices!$AB$2:$AC$412,2,FALSE),"")</f>
        <v/>
      </c>
      <c r="O1069" s="18" t="str">
        <f>IFERROR(VLOOKUP($B1069,Invoices!$AD$2:$AE$412,2,FALSE),"")</f>
        <v/>
      </c>
      <c r="P1069" s="18" t="str">
        <f>IFERROR(VLOOKUP($B1069,Invoices!$AF$2:$AG$412,2,FALSE),"")</f>
        <v/>
      </c>
      <c r="Q1069" s="18" t="str">
        <f>IFERROR(VLOOKUP($B1069,Invoices!$AH$2:$AI$412,2,FALSE),"")</f>
        <v/>
      </c>
      <c r="R1069" s="18" t="str">
        <f>IFERROR(VLOOKUP($B1069,Invoices!$AJ$2:$AK$412,2,FALSE),"")</f>
        <v/>
      </c>
      <c r="S1069" s="18" t="str">
        <f>IFERROR(VLOOKUP($B1069,Invoices!$AL$2:$AM$412,2,FALSE),"")</f>
        <v/>
      </c>
      <c r="T1069" s="18" t="str">
        <f>IFERROR(VLOOKUP($B1069,Invoices!$AN$2:$AO$412,2,FALSE),"")</f>
        <v/>
      </c>
      <c r="U1069" s="18" cm="1">
        <f t="array" ref="U1069">IFERROR(INDEX(F1069:T1069, 1, MATCH(TRUE, ISNUMBER(F1069:T1069), 0)), "0.0")</f>
        <v>0.99</v>
      </c>
    </row>
    <row r="1070" spans="1:21" ht="13" x14ac:dyDescent="0.15">
      <c r="A1070" s="14" t="s">
        <v>7102</v>
      </c>
      <c r="B1070" s="6" t="s">
        <v>2281</v>
      </c>
      <c r="D1070" s="6" t="s">
        <v>983</v>
      </c>
      <c r="E1070" s="6" t="s">
        <v>797</v>
      </c>
      <c r="F1070" s="18" t="str">
        <f>IFERROR(VLOOKUP(B1070,Invoices!$L$2:$M$413,2,FALSE),"")</f>
        <v/>
      </c>
      <c r="G1070" s="18" t="str">
        <f>IFERROR(VLOOKUP(B1070,Invoices!$N$2:$O$412,2,FALSE),"")</f>
        <v/>
      </c>
      <c r="H1070" s="18" t="str">
        <f>IFERROR(VLOOKUP($B1070,Invoices!$P$2:$Q$412,2,FALSE),"")</f>
        <v/>
      </c>
      <c r="I1070" s="18" t="str">
        <f>IFERROR(VLOOKUP($B1070,Invoices!$R$2:$S$412,2,FALSE),"")</f>
        <v/>
      </c>
      <c r="J1070" s="18" t="str">
        <f>IFERROR(VLOOKUP($B1070,Invoices!$T$2:$U$412,2,FALSE),"")</f>
        <v/>
      </c>
      <c r="K1070" s="18" t="str">
        <f>IFERROR(VLOOKUP($B1070,Invoices!$V$2:$W$412,2,FALSE),"")</f>
        <v/>
      </c>
      <c r="L1070" s="18" t="str">
        <f>IFERROR(VLOOKUP($B1070,Invoices!$X$2:$Y$412,2,FALSE),"")</f>
        <v/>
      </c>
      <c r="M1070" s="18" t="str">
        <f>IFERROR(VLOOKUP($B1070,Invoices!$Z$2:$AA$412,2,FALSE),"")</f>
        <v/>
      </c>
      <c r="N1070" s="18" t="str">
        <f>IFERROR(VLOOKUP($B1070,Invoices!$AB$2:$AC$412,2,FALSE),"")</f>
        <v/>
      </c>
      <c r="O1070" s="18" t="str">
        <f>IFERROR(VLOOKUP($B1070,Invoices!$AD$2:$AE$412,2,FALSE),"")</f>
        <v/>
      </c>
      <c r="P1070" s="18" t="str">
        <f>IFERROR(VLOOKUP($B1070,Invoices!$AF$2:$AG$412,2,FALSE),"")</f>
        <v/>
      </c>
      <c r="Q1070" s="18" t="str">
        <f>IFERROR(VLOOKUP($B1070,Invoices!$AH$2:$AI$412,2,FALSE),"")</f>
        <v/>
      </c>
      <c r="R1070" s="18" t="str">
        <f>IFERROR(VLOOKUP($B1070,Invoices!$AJ$2:$AK$412,2,FALSE),"")</f>
        <v/>
      </c>
      <c r="S1070" s="18" t="str">
        <f>IFERROR(VLOOKUP($B1070,Invoices!$AL$2:$AM$412,2,FALSE),"")</f>
        <v/>
      </c>
      <c r="T1070" s="18" t="str">
        <f>IFERROR(VLOOKUP($B1070,Invoices!$AN$2:$AO$412,2,FALSE),"")</f>
        <v/>
      </c>
      <c r="U1070" s="18" t="str" cm="1">
        <f t="array" ref="U1070">IFERROR(INDEX(F1070:T1070, 1, MATCH(TRUE, ISNUMBER(F1070:T1070), 0)), "0.0")</f>
        <v>0.0</v>
      </c>
    </row>
    <row r="1071" spans="1:21" ht="13" x14ac:dyDescent="0.15">
      <c r="A1071" s="14" t="s">
        <v>7103</v>
      </c>
      <c r="B1071" s="6" t="s">
        <v>2282</v>
      </c>
      <c r="C1071" s="6" t="s">
        <v>1445</v>
      </c>
      <c r="D1071" s="6" t="s">
        <v>1311</v>
      </c>
      <c r="E1071" s="6" t="s">
        <v>810</v>
      </c>
      <c r="F1071" s="18" t="str">
        <f>IFERROR(VLOOKUP(B1071,Invoices!$L$2:$M$413,2,FALSE),"")</f>
        <v/>
      </c>
      <c r="G1071" s="18" t="str">
        <f>IFERROR(VLOOKUP(B1071,Invoices!$N$2:$O$412,2,FALSE),"")</f>
        <v/>
      </c>
      <c r="H1071" s="18" t="str">
        <f>IFERROR(VLOOKUP($B1071,Invoices!$P$2:$Q$412,2,FALSE),"")</f>
        <v/>
      </c>
      <c r="I1071" s="18">
        <f>IFERROR(VLOOKUP($B1071,Invoices!$R$2:$S$412,2,FALSE),"")</f>
        <v>0.99</v>
      </c>
      <c r="J1071" s="18" t="str">
        <f>IFERROR(VLOOKUP($B1071,Invoices!$T$2:$U$412,2,FALSE),"")</f>
        <v/>
      </c>
      <c r="K1071" s="18" t="str">
        <f>IFERROR(VLOOKUP($B1071,Invoices!$V$2:$W$412,2,FALSE),"")</f>
        <v/>
      </c>
      <c r="L1071" s="18" t="str">
        <f>IFERROR(VLOOKUP($B1071,Invoices!$X$2:$Y$412,2,FALSE),"")</f>
        <v/>
      </c>
      <c r="M1071" s="18" t="str">
        <f>IFERROR(VLOOKUP($B1071,Invoices!$Z$2:$AA$412,2,FALSE),"")</f>
        <v/>
      </c>
      <c r="N1071" s="18" t="str">
        <f>IFERROR(VLOOKUP($B1071,Invoices!$AB$2:$AC$412,2,FALSE),"")</f>
        <v/>
      </c>
      <c r="O1071" s="18" t="str">
        <f>IFERROR(VLOOKUP($B1071,Invoices!$AD$2:$AE$412,2,FALSE),"")</f>
        <v/>
      </c>
      <c r="P1071" s="18" t="str">
        <f>IFERROR(VLOOKUP($B1071,Invoices!$AF$2:$AG$412,2,FALSE),"")</f>
        <v/>
      </c>
      <c r="Q1071" s="18" t="str">
        <f>IFERROR(VLOOKUP($B1071,Invoices!$AH$2:$AI$412,2,FALSE),"")</f>
        <v/>
      </c>
      <c r="R1071" s="18" t="str">
        <f>IFERROR(VLOOKUP($B1071,Invoices!$AJ$2:$AK$412,2,FALSE),"")</f>
        <v/>
      </c>
      <c r="S1071" s="18" t="str">
        <f>IFERROR(VLOOKUP($B1071,Invoices!$AL$2:$AM$412,2,FALSE),"")</f>
        <v/>
      </c>
      <c r="T1071" s="18" t="str">
        <f>IFERROR(VLOOKUP($B1071,Invoices!$AN$2:$AO$412,2,FALSE),"")</f>
        <v/>
      </c>
      <c r="U1071" s="18" cm="1">
        <f t="array" ref="U1071">IFERROR(INDEX(F1071:T1071, 1, MATCH(TRUE, ISNUMBER(F1071:T1071), 0)), "0.0")</f>
        <v>0.99</v>
      </c>
    </row>
    <row r="1072" spans="1:21" ht="13" x14ac:dyDescent="0.15">
      <c r="A1072" s="14" t="s">
        <v>7104</v>
      </c>
      <c r="B1072" s="6" t="s">
        <v>2283</v>
      </c>
      <c r="D1072" s="6" t="s">
        <v>921</v>
      </c>
      <c r="E1072" s="6" t="s">
        <v>921</v>
      </c>
      <c r="F1072" s="18" t="str">
        <f>IFERROR(VLOOKUP(B1072,Invoices!$L$2:$M$413,2,FALSE),"")</f>
        <v/>
      </c>
      <c r="G1072" s="18" t="str">
        <f>IFERROR(VLOOKUP(B1072,Invoices!$N$2:$O$412,2,FALSE),"")</f>
        <v/>
      </c>
      <c r="H1072" s="18" t="str">
        <f>IFERROR(VLOOKUP($B1072,Invoices!$P$2:$Q$412,2,FALSE),"")</f>
        <v/>
      </c>
      <c r="I1072" s="18" t="str">
        <f>IFERROR(VLOOKUP($B1072,Invoices!$R$2:$S$412,2,FALSE),"")</f>
        <v/>
      </c>
      <c r="J1072" s="18" t="str">
        <f>IFERROR(VLOOKUP($B1072,Invoices!$T$2:$U$412,2,FALSE),"")</f>
        <v/>
      </c>
      <c r="K1072" s="18" t="str">
        <f>IFERROR(VLOOKUP($B1072,Invoices!$V$2:$W$412,2,FALSE),"")</f>
        <v/>
      </c>
      <c r="L1072" s="18" t="str">
        <f>IFERROR(VLOOKUP($B1072,Invoices!$X$2:$Y$412,2,FALSE),"")</f>
        <v/>
      </c>
      <c r="M1072" s="18" t="str">
        <f>IFERROR(VLOOKUP($B1072,Invoices!$Z$2:$AA$412,2,FALSE),"")</f>
        <v/>
      </c>
      <c r="N1072" s="18">
        <f>IFERROR(VLOOKUP($B1072,Invoices!$AB$2:$AC$412,2,FALSE),"")</f>
        <v>0.99</v>
      </c>
      <c r="O1072" s="18" t="str">
        <f>IFERROR(VLOOKUP($B1072,Invoices!$AD$2:$AE$412,2,FALSE),"")</f>
        <v/>
      </c>
      <c r="P1072" s="18" t="str">
        <f>IFERROR(VLOOKUP($B1072,Invoices!$AF$2:$AG$412,2,FALSE),"")</f>
        <v/>
      </c>
      <c r="Q1072" s="18" t="str">
        <f>IFERROR(VLOOKUP($B1072,Invoices!$AH$2:$AI$412,2,FALSE),"")</f>
        <v/>
      </c>
      <c r="R1072" s="18" t="str">
        <f>IFERROR(VLOOKUP($B1072,Invoices!$AJ$2:$AK$412,2,FALSE),"")</f>
        <v/>
      </c>
      <c r="S1072" s="18" t="str">
        <f>IFERROR(VLOOKUP($B1072,Invoices!$AL$2:$AM$412,2,FALSE),"")</f>
        <v/>
      </c>
      <c r="T1072" s="18" t="str">
        <f>IFERROR(VLOOKUP($B1072,Invoices!$AN$2:$AO$412,2,FALSE),"")</f>
        <v/>
      </c>
      <c r="U1072" s="18" cm="1">
        <f t="array" ref="U1072">IFERROR(INDEX(F1072:T1072, 1, MATCH(TRUE, ISNUMBER(F1072:T1072), 0)), "0.0")</f>
        <v>0.99</v>
      </c>
    </row>
    <row r="1073" spans="1:21" ht="13" x14ac:dyDescent="0.15">
      <c r="A1073" s="14" t="s">
        <v>7105</v>
      </c>
      <c r="B1073" s="6" t="s">
        <v>2284</v>
      </c>
      <c r="C1073" s="6" t="s">
        <v>663</v>
      </c>
      <c r="D1073" s="6" t="s">
        <v>664</v>
      </c>
      <c r="E1073" s="6" t="s">
        <v>663</v>
      </c>
      <c r="F1073" s="18" t="str">
        <f>IFERROR(VLOOKUP(B1073,Invoices!$L$2:$M$413,2,FALSE),"")</f>
        <v/>
      </c>
      <c r="G1073" s="18" t="str">
        <f>IFERROR(VLOOKUP(B1073,Invoices!$N$2:$O$412,2,FALSE),"")</f>
        <v/>
      </c>
      <c r="H1073" s="18" t="str">
        <f>IFERROR(VLOOKUP($B1073,Invoices!$P$2:$Q$412,2,FALSE),"")</f>
        <v/>
      </c>
      <c r="I1073" s="18" t="str">
        <f>IFERROR(VLOOKUP($B1073,Invoices!$R$2:$S$412,2,FALSE),"")</f>
        <v/>
      </c>
      <c r="J1073" s="18" t="str">
        <f>IFERROR(VLOOKUP($B1073,Invoices!$T$2:$U$412,2,FALSE),"")</f>
        <v/>
      </c>
      <c r="K1073" s="18" t="str">
        <f>IFERROR(VLOOKUP($B1073,Invoices!$V$2:$W$412,2,FALSE),"")</f>
        <v/>
      </c>
      <c r="L1073" s="18" t="str">
        <f>IFERROR(VLOOKUP($B1073,Invoices!$X$2:$Y$412,2,FALSE),"")</f>
        <v/>
      </c>
      <c r="M1073" s="18" t="str">
        <f>IFERROR(VLOOKUP($B1073,Invoices!$Z$2:$AA$412,2,FALSE),"")</f>
        <v/>
      </c>
      <c r="N1073" s="18" t="str">
        <f>IFERROR(VLOOKUP($B1073,Invoices!$AB$2:$AC$412,2,FALSE),"")</f>
        <v/>
      </c>
      <c r="O1073" s="18" t="str">
        <f>IFERROR(VLOOKUP($B1073,Invoices!$AD$2:$AE$412,2,FALSE),"")</f>
        <v/>
      </c>
      <c r="P1073" s="18" t="str">
        <f>IFERROR(VLOOKUP($B1073,Invoices!$AF$2:$AG$412,2,FALSE),"")</f>
        <v/>
      </c>
      <c r="Q1073" s="18" t="str">
        <f>IFERROR(VLOOKUP($B1073,Invoices!$AH$2:$AI$412,2,FALSE),"")</f>
        <v/>
      </c>
      <c r="R1073" s="18" t="str">
        <f>IFERROR(VLOOKUP($B1073,Invoices!$AJ$2:$AK$412,2,FALSE),"")</f>
        <v/>
      </c>
      <c r="S1073" s="18" t="str">
        <f>IFERROR(VLOOKUP($B1073,Invoices!$AL$2:$AM$412,2,FALSE),"")</f>
        <v/>
      </c>
      <c r="T1073" s="18" t="str">
        <f>IFERROR(VLOOKUP($B1073,Invoices!$AN$2:$AO$412,2,FALSE),"")</f>
        <v/>
      </c>
      <c r="U1073" s="18" t="str" cm="1">
        <f t="array" ref="U1073">IFERROR(INDEX(F1073:T1073, 1, MATCH(TRUE, ISNUMBER(F1073:T1073), 0)), "0.0")</f>
        <v>0.0</v>
      </c>
    </row>
    <row r="1074" spans="1:21" ht="13" x14ac:dyDescent="0.15">
      <c r="A1074" s="14" t="s">
        <v>7106</v>
      </c>
      <c r="B1074" s="6" t="s">
        <v>2285</v>
      </c>
      <c r="C1074" s="6" t="s">
        <v>927</v>
      </c>
      <c r="D1074" s="6" t="s">
        <v>928</v>
      </c>
      <c r="E1074" s="6" t="s">
        <v>522</v>
      </c>
      <c r="F1074" s="18" t="str">
        <f>IFERROR(VLOOKUP(B1074,Invoices!$L$2:$M$413,2,FALSE),"")</f>
        <v/>
      </c>
      <c r="G1074" s="18" t="str">
        <f>IFERROR(VLOOKUP(B1074,Invoices!$N$2:$O$412,2,FALSE),"")</f>
        <v/>
      </c>
      <c r="H1074" s="18" t="str">
        <f>IFERROR(VLOOKUP($B1074,Invoices!$P$2:$Q$412,2,FALSE),"")</f>
        <v/>
      </c>
      <c r="I1074" s="18" t="str">
        <f>IFERROR(VLOOKUP($B1074,Invoices!$R$2:$S$412,2,FALSE),"")</f>
        <v/>
      </c>
      <c r="J1074" s="18" t="str">
        <f>IFERROR(VLOOKUP($B1074,Invoices!$T$2:$U$412,2,FALSE),"")</f>
        <v/>
      </c>
      <c r="K1074" s="18">
        <f>IFERROR(VLOOKUP($B1074,Invoices!$V$2:$W$412,2,FALSE),"")</f>
        <v>0.99</v>
      </c>
      <c r="L1074" s="18" t="str">
        <f>IFERROR(VLOOKUP($B1074,Invoices!$X$2:$Y$412,2,FALSE),"")</f>
        <v/>
      </c>
      <c r="M1074" s="18" t="str">
        <f>IFERROR(VLOOKUP($B1074,Invoices!$Z$2:$AA$412,2,FALSE),"")</f>
        <v/>
      </c>
      <c r="N1074" s="18" t="str">
        <f>IFERROR(VLOOKUP($B1074,Invoices!$AB$2:$AC$412,2,FALSE),"")</f>
        <v/>
      </c>
      <c r="O1074" s="18" t="str">
        <f>IFERROR(VLOOKUP($B1074,Invoices!$AD$2:$AE$412,2,FALSE),"")</f>
        <v/>
      </c>
      <c r="P1074" s="18" t="str">
        <f>IFERROR(VLOOKUP($B1074,Invoices!$AF$2:$AG$412,2,FALSE),"")</f>
        <v/>
      </c>
      <c r="Q1074" s="18" t="str">
        <f>IFERROR(VLOOKUP($B1074,Invoices!$AH$2:$AI$412,2,FALSE),"")</f>
        <v/>
      </c>
      <c r="R1074" s="18" t="str">
        <f>IFERROR(VLOOKUP($B1074,Invoices!$AJ$2:$AK$412,2,FALSE),"")</f>
        <v/>
      </c>
      <c r="S1074" s="18" t="str">
        <f>IFERROR(VLOOKUP($B1074,Invoices!$AL$2:$AM$412,2,FALSE),"")</f>
        <v/>
      </c>
      <c r="T1074" s="18" t="str">
        <f>IFERROR(VLOOKUP($B1074,Invoices!$AN$2:$AO$412,2,FALSE),"")</f>
        <v/>
      </c>
      <c r="U1074" s="18" cm="1">
        <f t="array" ref="U1074">IFERROR(INDEX(F1074:T1074, 1, MATCH(TRUE, ISNUMBER(F1074:T1074), 0)), "0.0")</f>
        <v>0.99</v>
      </c>
    </row>
    <row r="1075" spans="1:21" ht="13" x14ac:dyDescent="0.15">
      <c r="A1075" s="14" t="s">
        <v>7107</v>
      </c>
      <c r="B1075" s="6" t="s">
        <v>2286</v>
      </c>
      <c r="C1075" s="6" t="s">
        <v>1260</v>
      </c>
      <c r="D1075" s="6" t="s">
        <v>1261</v>
      </c>
      <c r="E1075" s="6" t="s">
        <v>912</v>
      </c>
      <c r="F1075" s="18" t="str">
        <f>IFERROR(VLOOKUP(B1075,Invoices!$L$2:$M$413,2,FALSE),"")</f>
        <v/>
      </c>
      <c r="G1075" s="18" t="str">
        <f>IFERROR(VLOOKUP(B1075,Invoices!$N$2:$O$412,2,FALSE),"")</f>
        <v/>
      </c>
      <c r="H1075" s="18" t="str">
        <f>IFERROR(VLOOKUP($B1075,Invoices!$P$2:$Q$412,2,FALSE),"")</f>
        <v/>
      </c>
      <c r="I1075" s="18" t="str">
        <f>IFERROR(VLOOKUP($B1075,Invoices!$R$2:$S$412,2,FALSE),"")</f>
        <v/>
      </c>
      <c r="J1075" s="18" t="str">
        <f>IFERROR(VLOOKUP($B1075,Invoices!$T$2:$U$412,2,FALSE),"")</f>
        <v/>
      </c>
      <c r="K1075" s="18" t="str">
        <f>IFERROR(VLOOKUP($B1075,Invoices!$V$2:$W$412,2,FALSE),"")</f>
        <v/>
      </c>
      <c r="L1075" s="18" t="str">
        <f>IFERROR(VLOOKUP($B1075,Invoices!$X$2:$Y$412,2,FALSE),"")</f>
        <v/>
      </c>
      <c r="M1075" s="18" t="str">
        <f>IFERROR(VLOOKUP($B1075,Invoices!$Z$2:$AA$412,2,FALSE),"")</f>
        <v/>
      </c>
      <c r="N1075" s="18">
        <f>IFERROR(VLOOKUP($B1075,Invoices!$AB$2:$AC$412,2,FALSE),"")</f>
        <v>0.99</v>
      </c>
      <c r="O1075" s="18" t="str">
        <f>IFERROR(VLOOKUP($B1075,Invoices!$AD$2:$AE$412,2,FALSE),"")</f>
        <v/>
      </c>
      <c r="P1075" s="18" t="str">
        <f>IFERROR(VLOOKUP($B1075,Invoices!$AF$2:$AG$412,2,FALSE),"")</f>
        <v/>
      </c>
      <c r="Q1075" s="18" t="str">
        <f>IFERROR(VLOOKUP($B1075,Invoices!$AH$2:$AI$412,2,FALSE),"")</f>
        <v/>
      </c>
      <c r="R1075" s="18" t="str">
        <f>IFERROR(VLOOKUP($B1075,Invoices!$AJ$2:$AK$412,2,FALSE),"")</f>
        <v/>
      </c>
      <c r="S1075" s="18" t="str">
        <f>IFERROR(VLOOKUP($B1075,Invoices!$AL$2:$AM$412,2,FALSE),"")</f>
        <v/>
      </c>
      <c r="T1075" s="18" t="str">
        <f>IFERROR(VLOOKUP($B1075,Invoices!$AN$2:$AO$412,2,FALSE),"")</f>
        <v/>
      </c>
      <c r="U1075" s="18" cm="1">
        <f t="array" ref="U1075">IFERROR(INDEX(F1075:T1075, 1, MATCH(TRUE, ISNUMBER(F1075:T1075), 0)), "0.0")</f>
        <v>0.99</v>
      </c>
    </row>
    <row r="1076" spans="1:21" ht="13" x14ac:dyDescent="0.15">
      <c r="A1076" s="14" t="s">
        <v>7108</v>
      </c>
      <c r="B1076" s="6" t="s">
        <v>2287</v>
      </c>
      <c r="C1076" s="6" t="s">
        <v>2288</v>
      </c>
      <c r="D1076" s="6" t="s">
        <v>1087</v>
      </c>
      <c r="E1076" s="6" t="s">
        <v>522</v>
      </c>
      <c r="F1076" s="18" t="str">
        <f>IFERROR(VLOOKUP(B1076,Invoices!$L$2:$M$413,2,FALSE),"")</f>
        <v/>
      </c>
      <c r="G1076" s="18" t="str">
        <f>IFERROR(VLOOKUP(B1076,Invoices!$N$2:$O$412,2,FALSE),"")</f>
        <v/>
      </c>
      <c r="H1076" s="18" t="str">
        <f>IFERROR(VLOOKUP($B1076,Invoices!$P$2:$Q$412,2,FALSE),"")</f>
        <v/>
      </c>
      <c r="I1076" s="18" t="str">
        <f>IFERROR(VLOOKUP($B1076,Invoices!$R$2:$S$412,2,FALSE),"")</f>
        <v/>
      </c>
      <c r="J1076" s="18" t="str">
        <f>IFERROR(VLOOKUP($B1076,Invoices!$T$2:$U$412,2,FALSE),"")</f>
        <v/>
      </c>
      <c r="K1076" s="18" t="str">
        <f>IFERROR(VLOOKUP($B1076,Invoices!$V$2:$W$412,2,FALSE),"")</f>
        <v/>
      </c>
      <c r="L1076" s="18" t="str">
        <f>IFERROR(VLOOKUP($B1076,Invoices!$X$2:$Y$412,2,FALSE),"")</f>
        <v/>
      </c>
      <c r="M1076" s="18" t="str">
        <f>IFERROR(VLOOKUP($B1076,Invoices!$Z$2:$AA$412,2,FALSE),"")</f>
        <v/>
      </c>
      <c r="N1076" s="18" t="str">
        <f>IFERROR(VLOOKUP($B1076,Invoices!$AB$2:$AC$412,2,FALSE),"")</f>
        <v/>
      </c>
      <c r="O1076" s="18" t="str">
        <f>IFERROR(VLOOKUP($B1076,Invoices!$AD$2:$AE$412,2,FALSE),"")</f>
        <v/>
      </c>
      <c r="P1076" s="18" t="str">
        <f>IFERROR(VLOOKUP($B1076,Invoices!$AF$2:$AG$412,2,FALSE),"")</f>
        <v/>
      </c>
      <c r="Q1076" s="18" t="str">
        <f>IFERROR(VLOOKUP($B1076,Invoices!$AH$2:$AI$412,2,FALSE),"")</f>
        <v/>
      </c>
      <c r="R1076" s="18" t="str">
        <f>IFERROR(VLOOKUP($B1076,Invoices!$AJ$2:$AK$412,2,FALSE),"")</f>
        <v/>
      </c>
      <c r="S1076" s="18" t="str">
        <f>IFERROR(VLOOKUP($B1076,Invoices!$AL$2:$AM$412,2,FALSE),"")</f>
        <v/>
      </c>
      <c r="T1076" s="18" t="str">
        <f>IFERROR(VLOOKUP($B1076,Invoices!$AN$2:$AO$412,2,FALSE),"")</f>
        <v/>
      </c>
      <c r="U1076" s="18" t="str" cm="1">
        <f t="array" ref="U1076">IFERROR(INDEX(F1076:T1076, 1, MATCH(TRUE, ISNUMBER(F1076:T1076), 0)), "0.0")</f>
        <v>0.0</v>
      </c>
    </row>
    <row r="1077" spans="1:21" ht="13" x14ac:dyDescent="0.15">
      <c r="A1077" s="14" t="s">
        <v>7109</v>
      </c>
      <c r="B1077" s="6" t="s">
        <v>2289</v>
      </c>
      <c r="C1077" s="6" t="s">
        <v>2290</v>
      </c>
      <c r="D1077" s="6" t="s">
        <v>897</v>
      </c>
      <c r="E1077" s="6" t="s">
        <v>562</v>
      </c>
      <c r="F1077" s="18" t="str">
        <f>IFERROR(VLOOKUP(B1077,Invoices!$L$2:$M$413,2,FALSE),"")</f>
        <v/>
      </c>
      <c r="G1077" s="18">
        <f>IFERROR(VLOOKUP(B1077,Invoices!$N$2:$O$412,2,FALSE),"")</f>
        <v>0.99</v>
      </c>
      <c r="H1077" s="18" t="str">
        <f>IFERROR(VLOOKUP($B1077,Invoices!$P$2:$Q$412,2,FALSE),"")</f>
        <v/>
      </c>
      <c r="I1077" s="18" t="str">
        <f>IFERROR(VLOOKUP($B1077,Invoices!$R$2:$S$412,2,FALSE),"")</f>
        <v/>
      </c>
      <c r="J1077" s="18" t="str">
        <f>IFERROR(VLOOKUP($B1077,Invoices!$T$2:$U$412,2,FALSE),"")</f>
        <v/>
      </c>
      <c r="K1077" s="18" t="str">
        <f>IFERROR(VLOOKUP($B1077,Invoices!$V$2:$W$412,2,FALSE),"")</f>
        <v/>
      </c>
      <c r="L1077" s="18" t="str">
        <f>IFERROR(VLOOKUP($B1077,Invoices!$X$2:$Y$412,2,FALSE),"")</f>
        <v/>
      </c>
      <c r="M1077" s="18" t="str">
        <f>IFERROR(VLOOKUP($B1077,Invoices!$Z$2:$AA$412,2,FALSE),"")</f>
        <v/>
      </c>
      <c r="N1077" s="18" t="str">
        <f>IFERROR(VLOOKUP($B1077,Invoices!$AB$2:$AC$412,2,FALSE),"")</f>
        <v/>
      </c>
      <c r="O1077" s="18" t="str">
        <f>IFERROR(VLOOKUP($B1077,Invoices!$AD$2:$AE$412,2,FALSE),"")</f>
        <v/>
      </c>
      <c r="P1077" s="18" t="str">
        <f>IFERROR(VLOOKUP($B1077,Invoices!$AF$2:$AG$412,2,FALSE),"")</f>
        <v/>
      </c>
      <c r="Q1077" s="18" t="str">
        <f>IFERROR(VLOOKUP($B1077,Invoices!$AH$2:$AI$412,2,FALSE),"")</f>
        <v/>
      </c>
      <c r="R1077" s="18" t="str">
        <f>IFERROR(VLOOKUP($B1077,Invoices!$AJ$2:$AK$412,2,FALSE),"")</f>
        <v/>
      </c>
      <c r="S1077" s="18" t="str">
        <f>IFERROR(VLOOKUP($B1077,Invoices!$AL$2:$AM$412,2,FALSE),"")</f>
        <v/>
      </c>
      <c r="T1077" s="18" t="str">
        <f>IFERROR(VLOOKUP($B1077,Invoices!$AN$2:$AO$412,2,FALSE),"")</f>
        <v/>
      </c>
      <c r="U1077" s="18" cm="1">
        <f t="array" ref="U1077">IFERROR(INDEX(F1077:T1077, 1, MATCH(TRUE, ISNUMBER(F1077:T1077), 0)), "0.0")</f>
        <v>0.99</v>
      </c>
    </row>
    <row r="1078" spans="1:21" ht="13" x14ac:dyDescent="0.15">
      <c r="A1078" s="14" t="s">
        <v>7110</v>
      </c>
      <c r="B1078" s="6" t="s">
        <v>2291</v>
      </c>
      <c r="D1078" s="6" t="s">
        <v>762</v>
      </c>
      <c r="E1078" s="6" t="s">
        <v>762</v>
      </c>
      <c r="F1078" s="18" t="str">
        <f>IFERROR(VLOOKUP(B1078,Invoices!$L$2:$M$413,2,FALSE),"")</f>
        <v/>
      </c>
      <c r="G1078" s="18" t="str">
        <f>IFERROR(VLOOKUP(B1078,Invoices!$N$2:$O$412,2,FALSE),"")</f>
        <v/>
      </c>
      <c r="H1078" s="18" t="str">
        <f>IFERROR(VLOOKUP($B1078,Invoices!$P$2:$Q$412,2,FALSE),"")</f>
        <v/>
      </c>
      <c r="I1078" s="18" t="str">
        <f>IFERROR(VLOOKUP($B1078,Invoices!$R$2:$S$412,2,FALSE),"")</f>
        <v/>
      </c>
      <c r="J1078" s="18" t="str">
        <f>IFERROR(VLOOKUP($B1078,Invoices!$T$2:$U$412,2,FALSE),"")</f>
        <v/>
      </c>
      <c r="K1078" s="18" t="str">
        <f>IFERROR(VLOOKUP($B1078,Invoices!$V$2:$W$412,2,FALSE),"")</f>
        <v/>
      </c>
      <c r="L1078" s="18" t="str">
        <f>IFERROR(VLOOKUP($B1078,Invoices!$X$2:$Y$412,2,FALSE),"")</f>
        <v/>
      </c>
      <c r="M1078" s="18" t="str">
        <f>IFERROR(VLOOKUP($B1078,Invoices!$Z$2:$AA$412,2,FALSE),"")</f>
        <v/>
      </c>
      <c r="N1078" s="18" t="str">
        <f>IFERROR(VLOOKUP($B1078,Invoices!$AB$2:$AC$412,2,FALSE),"")</f>
        <v/>
      </c>
      <c r="O1078" s="18" t="str">
        <f>IFERROR(VLOOKUP($B1078,Invoices!$AD$2:$AE$412,2,FALSE),"")</f>
        <v/>
      </c>
      <c r="P1078" s="18" t="str">
        <f>IFERROR(VLOOKUP($B1078,Invoices!$AF$2:$AG$412,2,FALSE),"")</f>
        <v/>
      </c>
      <c r="Q1078" s="18" t="str">
        <f>IFERROR(VLOOKUP($B1078,Invoices!$AH$2:$AI$412,2,FALSE),"")</f>
        <v/>
      </c>
      <c r="R1078" s="18" t="str">
        <f>IFERROR(VLOOKUP($B1078,Invoices!$AJ$2:$AK$412,2,FALSE),"")</f>
        <v/>
      </c>
      <c r="S1078" s="18" t="str">
        <f>IFERROR(VLOOKUP($B1078,Invoices!$AL$2:$AM$412,2,FALSE),"")</f>
        <v/>
      </c>
      <c r="T1078" s="18" t="str">
        <f>IFERROR(VLOOKUP($B1078,Invoices!$AN$2:$AO$412,2,FALSE),"")</f>
        <v/>
      </c>
      <c r="U1078" s="18" t="str" cm="1">
        <f t="array" ref="U1078">IFERROR(INDEX(F1078:T1078, 1, MATCH(TRUE, ISNUMBER(F1078:T1078), 0)), "0.0")</f>
        <v>0.0</v>
      </c>
    </row>
    <row r="1079" spans="1:21" ht="13" x14ac:dyDescent="0.15">
      <c r="A1079" s="14" t="s">
        <v>7111</v>
      </c>
      <c r="B1079" s="6" t="s">
        <v>2292</v>
      </c>
      <c r="D1079" s="6" t="s">
        <v>1042</v>
      </c>
      <c r="E1079" s="6" t="s">
        <v>1043</v>
      </c>
      <c r="F1079" s="18" t="str">
        <f>IFERROR(VLOOKUP(B1079,Invoices!$L$2:$M$413,2,FALSE),"")</f>
        <v/>
      </c>
      <c r="G1079" s="18" t="str">
        <f>IFERROR(VLOOKUP(B1079,Invoices!$N$2:$O$412,2,FALSE),"")</f>
        <v/>
      </c>
      <c r="H1079" s="18" t="str">
        <f>IFERROR(VLOOKUP($B1079,Invoices!$P$2:$Q$412,2,FALSE),"")</f>
        <v/>
      </c>
      <c r="I1079" s="18" t="str">
        <f>IFERROR(VLOOKUP($B1079,Invoices!$R$2:$S$412,2,FALSE),"")</f>
        <v/>
      </c>
      <c r="J1079" s="18" t="str">
        <f>IFERROR(VLOOKUP($B1079,Invoices!$T$2:$U$412,2,FALSE),"")</f>
        <v/>
      </c>
      <c r="K1079" s="18" t="str">
        <f>IFERROR(VLOOKUP($B1079,Invoices!$V$2:$W$412,2,FALSE),"")</f>
        <v/>
      </c>
      <c r="L1079" s="18" t="str">
        <f>IFERROR(VLOOKUP($B1079,Invoices!$X$2:$Y$412,2,FALSE),"")</f>
        <v/>
      </c>
      <c r="M1079" s="18" t="str">
        <f>IFERROR(VLOOKUP($B1079,Invoices!$Z$2:$AA$412,2,FALSE),"")</f>
        <v/>
      </c>
      <c r="N1079" s="18" t="str">
        <f>IFERROR(VLOOKUP($B1079,Invoices!$AB$2:$AC$412,2,FALSE),"")</f>
        <v/>
      </c>
      <c r="O1079" s="18" t="str">
        <f>IFERROR(VLOOKUP($B1079,Invoices!$AD$2:$AE$412,2,FALSE),"")</f>
        <v/>
      </c>
      <c r="P1079" s="18" t="str">
        <f>IFERROR(VLOOKUP($B1079,Invoices!$AF$2:$AG$412,2,FALSE),"")</f>
        <v/>
      </c>
      <c r="Q1079" s="18" t="str">
        <f>IFERROR(VLOOKUP($B1079,Invoices!$AH$2:$AI$412,2,FALSE),"")</f>
        <v/>
      </c>
      <c r="R1079" s="18" t="str">
        <f>IFERROR(VLOOKUP($B1079,Invoices!$AJ$2:$AK$412,2,FALSE),"")</f>
        <v/>
      </c>
      <c r="S1079" s="18" t="str">
        <f>IFERROR(VLOOKUP($B1079,Invoices!$AL$2:$AM$412,2,FALSE),"")</f>
        <v/>
      </c>
      <c r="T1079" s="18" t="str">
        <f>IFERROR(VLOOKUP($B1079,Invoices!$AN$2:$AO$412,2,FALSE),"")</f>
        <v/>
      </c>
      <c r="U1079" s="18" t="str" cm="1">
        <f t="array" ref="U1079">IFERROR(INDEX(F1079:T1079, 1, MATCH(TRUE, ISNUMBER(F1079:T1079), 0)), "0.0")</f>
        <v>0.0</v>
      </c>
    </row>
    <row r="1080" spans="1:21" ht="13" x14ac:dyDescent="0.15">
      <c r="A1080" s="14" t="s">
        <v>7112</v>
      </c>
      <c r="B1080" s="6" t="s">
        <v>2293</v>
      </c>
      <c r="D1080" s="6" t="s">
        <v>1431</v>
      </c>
      <c r="E1080" s="6" t="s">
        <v>1432</v>
      </c>
      <c r="F1080" s="18" t="str">
        <f>IFERROR(VLOOKUP(B1080,Invoices!$L$2:$M$413,2,FALSE),"")</f>
        <v/>
      </c>
      <c r="G1080" s="18">
        <f>IFERROR(VLOOKUP(B1080,Invoices!$N$2:$O$412,2,FALSE),"")</f>
        <v>0.99</v>
      </c>
      <c r="H1080" s="18" t="str">
        <f>IFERROR(VLOOKUP($B1080,Invoices!$P$2:$Q$412,2,FALSE),"")</f>
        <v/>
      </c>
      <c r="I1080" s="18" t="str">
        <f>IFERROR(VLOOKUP($B1080,Invoices!$R$2:$S$412,2,FALSE),"")</f>
        <v/>
      </c>
      <c r="J1080" s="18" t="str">
        <f>IFERROR(VLOOKUP($B1080,Invoices!$T$2:$U$412,2,FALSE),"")</f>
        <v/>
      </c>
      <c r="K1080" s="18" t="str">
        <f>IFERROR(VLOOKUP($B1080,Invoices!$V$2:$W$412,2,FALSE),"")</f>
        <v/>
      </c>
      <c r="L1080" s="18" t="str">
        <f>IFERROR(VLOOKUP($B1080,Invoices!$X$2:$Y$412,2,FALSE),"")</f>
        <v/>
      </c>
      <c r="M1080" s="18" t="str">
        <f>IFERROR(VLOOKUP($B1080,Invoices!$Z$2:$AA$412,2,FALSE),"")</f>
        <v/>
      </c>
      <c r="N1080" s="18" t="str">
        <f>IFERROR(VLOOKUP($B1080,Invoices!$AB$2:$AC$412,2,FALSE),"")</f>
        <v/>
      </c>
      <c r="O1080" s="18" t="str">
        <f>IFERROR(VLOOKUP($B1080,Invoices!$AD$2:$AE$412,2,FALSE),"")</f>
        <v/>
      </c>
      <c r="P1080" s="18" t="str">
        <f>IFERROR(VLOOKUP($B1080,Invoices!$AF$2:$AG$412,2,FALSE),"")</f>
        <v/>
      </c>
      <c r="Q1080" s="18" t="str">
        <f>IFERROR(VLOOKUP($B1080,Invoices!$AH$2:$AI$412,2,FALSE),"")</f>
        <v/>
      </c>
      <c r="R1080" s="18" t="str">
        <f>IFERROR(VLOOKUP($B1080,Invoices!$AJ$2:$AK$412,2,FALSE),"")</f>
        <v/>
      </c>
      <c r="S1080" s="18" t="str">
        <f>IFERROR(VLOOKUP($B1080,Invoices!$AL$2:$AM$412,2,FALSE),"")</f>
        <v/>
      </c>
      <c r="T1080" s="18" t="str">
        <f>IFERROR(VLOOKUP($B1080,Invoices!$AN$2:$AO$412,2,FALSE),"")</f>
        <v/>
      </c>
      <c r="U1080" s="18" cm="1">
        <f t="array" ref="U1080">IFERROR(INDEX(F1080:T1080, 1, MATCH(TRUE, ISNUMBER(F1080:T1080), 0)), "0.0")</f>
        <v>0.99</v>
      </c>
    </row>
    <row r="1081" spans="1:21" ht="13" x14ac:dyDescent="0.15">
      <c r="A1081" s="14" t="s">
        <v>7113</v>
      </c>
      <c r="B1081" s="6" t="s">
        <v>2294</v>
      </c>
      <c r="C1081" s="6" t="s">
        <v>640</v>
      </c>
      <c r="D1081" s="6" t="s">
        <v>641</v>
      </c>
      <c r="E1081" s="6" t="s">
        <v>642</v>
      </c>
      <c r="F1081" s="18" t="str">
        <f>IFERROR(VLOOKUP(B1081,Invoices!$L$2:$M$413,2,FALSE),"")</f>
        <v/>
      </c>
      <c r="G1081" s="18" t="str">
        <f>IFERROR(VLOOKUP(B1081,Invoices!$N$2:$O$412,2,FALSE),"")</f>
        <v/>
      </c>
      <c r="H1081" s="18" t="str">
        <f>IFERROR(VLOOKUP($B1081,Invoices!$P$2:$Q$412,2,FALSE),"")</f>
        <v/>
      </c>
      <c r="I1081" s="18" t="str">
        <f>IFERROR(VLOOKUP($B1081,Invoices!$R$2:$S$412,2,FALSE),"")</f>
        <v/>
      </c>
      <c r="J1081" s="18">
        <f>IFERROR(VLOOKUP($B1081,Invoices!$T$2:$U$412,2,FALSE),"")</f>
        <v>0.99</v>
      </c>
      <c r="K1081" s="18" t="str">
        <f>IFERROR(VLOOKUP($B1081,Invoices!$V$2:$W$412,2,FALSE),"")</f>
        <v/>
      </c>
      <c r="L1081" s="18" t="str">
        <f>IFERROR(VLOOKUP($B1081,Invoices!$X$2:$Y$412,2,FALSE),"")</f>
        <v/>
      </c>
      <c r="M1081" s="18" t="str">
        <f>IFERROR(VLOOKUP($B1081,Invoices!$Z$2:$AA$412,2,FALSE),"")</f>
        <v/>
      </c>
      <c r="N1081" s="18" t="str">
        <f>IFERROR(VLOOKUP($B1081,Invoices!$AB$2:$AC$412,2,FALSE),"")</f>
        <v/>
      </c>
      <c r="O1081" s="18" t="str">
        <f>IFERROR(VLOOKUP($B1081,Invoices!$AD$2:$AE$412,2,FALSE),"")</f>
        <v/>
      </c>
      <c r="P1081" s="18" t="str">
        <f>IFERROR(VLOOKUP($B1081,Invoices!$AF$2:$AG$412,2,FALSE),"")</f>
        <v/>
      </c>
      <c r="Q1081" s="18" t="str">
        <f>IFERROR(VLOOKUP($B1081,Invoices!$AH$2:$AI$412,2,FALSE),"")</f>
        <v/>
      </c>
      <c r="R1081" s="18" t="str">
        <f>IFERROR(VLOOKUP($B1081,Invoices!$AJ$2:$AK$412,2,FALSE),"")</f>
        <v/>
      </c>
      <c r="S1081" s="18" t="str">
        <f>IFERROR(VLOOKUP($B1081,Invoices!$AL$2:$AM$412,2,FALSE),"")</f>
        <v/>
      </c>
      <c r="T1081" s="18" t="str">
        <f>IFERROR(VLOOKUP($B1081,Invoices!$AN$2:$AO$412,2,FALSE),"")</f>
        <v/>
      </c>
      <c r="U1081" s="18" cm="1">
        <f t="array" ref="U1081">IFERROR(INDEX(F1081:T1081, 1, MATCH(TRUE, ISNUMBER(F1081:T1081), 0)), "0.0")</f>
        <v>0.99</v>
      </c>
    </row>
    <row r="1082" spans="1:21" ht="13" x14ac:dyDescent="0.15">
      <c r="A1082" s="14" t="s">
        <v>7114</v>
      </c>
      <c r="B1082" s="6" t="s">
        <v>2295</v>
      </c>
      <c r="C1082" s="6" t="s">
        <v>2296</v>
      </c>
      <c r="D1082" s="6" t="s">
        <v>1065</v>
      </c>
      <c r="E1082" s="6" t="s">
        <v>535</v>
      </c>
      <c r="F1082" s="18" t="str">
        <f>IFERROR(VLOOKUP(B1082,Invoices!$L$2:$M$413,2,FALSE),"")</f>
        <v/>
      </c>
      <c r="G1082" s="18" t="str">
        <f>IFERROR(VLOOKUP(B1082,Invoices!$N$2:$O$412,2,FALSE),"")</f>
        <v/>
      </c>
      <c r="H1082" s="18" t="str">
        <f>IFERROR(VLOOKUP($B1082,Invoices!$P$2:$Q$412,2,FALSE),"")</f>
        <v/>
      </c>
      <c r="I1082" s="18" t="str">
        <f>IFERROR(VLOOKUP($B1082,Invoices!$R$2:$S$412,2,FALSE),"")</f>
        <v/>
      </c>
      <c r="J1082" s="18" t="str">
        <f>IFERROR(VLOOKUP($B1082,Invoices!$T$2:$U$412,2,FALSE),"")</f>
        <v/>
      </c>
      <c r="K1082" s="18" t="str">
        <f>IFERROR(VLOOKUP($B1082,Invoices!$V$2:$W$412,2,FALSE),"")</f>
        <v/>
      </c>
      <c r="L1082" s="18" t="str">
        <f>IFERROR(VLOOKUP($B1082,Invoices!$X$2:$Y$412,2,FALSE),"")</f>
        <v/>
      </c>
      <c r="M1082" s="18" t="str">
        <f>IFERROR(VLOOKUP($B1082,Invoices!$Z$2:$AA$412,2,FALSE),"")</f>
        <v/>
      </c>
      <c r="N1082" s="18" t="str">
        <f>IFERROR(VLOOKUP($B1082,Invoices!$AB$2:$AC$412,2,FALSE),"")</f>
        <v/>
      </c>
      <c r="O1082" s="18" t="str">
        <f>IFERROR(VLOOKUP($B1082,Invoices!$AD$2:$AE$412,2,FALSE),"")</f>
        <v/>
      </c>
      <c r="P1082" s="18" t="str">
        <f>IFERROR(VLOOKUP($B1082,Invoices!$AF$2:$AG$412,2,FALSE),"")</f>
        <v/>
      </c>
      <c r="Q1082" s="18" t="str">
        <f>IFERROR(VLOOKUP($B1082,Invoices!$AH$2:$AI$412,2,FALSE),"")</f>
        <v/>
      </c>
      <c r="R1082" s="18" t="str">
        <f>IFERROR(VLOOKUP($B1082,Invoices!$AJ$2:$AK$412,2,FALSE),"")</f>
        <v/>
      </c>
      <c r="S1082" s="18" t="str">
        <f>IFERROR(VLOOKUP($B1082,Invoices!$AL$2:$AM$412,2,FALSE),"")</f>
        <v/>
      </c>
      <c r="T1082" s="18" t="str">
        <f>IFERROR(VLOOKUP($B1082,Invoices!$AN$2:$AO$412,2,FALSE),"")</f>
        <v/>
      </c>
      <c r="U1082" s="18" t="str" cm="1">
        <f t="array" ref="U1082">IFERROR(INDEX(F1082:T1082, 1, MATCH(TRUE, ISNUMBER(F1082:T1082), 0)), "0.0")</f>
        <v>0.0</v>
      </c>
    </row>
    <row r="1083" spans="1:21" ht="13" x14ac:dyDescent="0.15">
      <c r="A1083" s="14" t="s">
        <v>7115</v>
      </c>
      <c r="B1083" s="6" t="s">
        <v>2297</v>
      </c>
      <c r="C1083" s="6" t="s">
        <v>993</v>
      </c>
      <c r="D1083" s="6" t="s">
        <v>994</v>
      </c>
      <c r="E1083" s="6" t="s">
        <v>912</v>
      </c>
      <c r="F1083" s="18" t="str">
        <f>IFERROR(VLOOKUP(B1083,Invoices!$L$2:$M$413,2,FALSE),"")</f>
        <v/>
      </c>
      <c r="G1083" s="18" t="str">
        <f>IFERROR(VLOOKUP(B1083,Invoices!$N$2:$O$412,2,FALSE),"")</f>
        <v/>
      </c>
      <c r="H1083" s="18" t="str">
        <f>IFERROR(VLOOKUP($B1083,Invoices!$P$2:$Q$412,2,FALSE),"")</f>
        <v/>
      </c>
      <c r="I1083" s="18" t="str">
        <f>IFERROR(VLOOKUP($B1083,Invoices!$R$2:$S$412,2,FALSE),"")</f>
        <v/>
      </c>
      <c r="J1083" s="18" t="str">
        <f>IFERROR(VLOOKUP($B1083,Invoices!$T$2:$U$412,2,FALSE),"")</f>
        <v/>
      </c>
      <c r="K1083" s="18">
        <f>IFERROR(VLOOKUP($B1083,Invoices!$V$2:$W$412,2,FALSE),"")</f>
        <v>0.99</v>
      </c>
      <c r="L1083" s="18" t="str">
        <f>IFERROR(VLOOKUP($B1083,Invoices!$X$2:$Y$412,2,FALSE),"")</f>
        <v/>
      </c>
      <c r="M1083" s="18" t="str">
        <f>IFERROR(VLOOKUP($B1083,Invoices!$Z$2:$AA$412,2,FALSE),"")</f>
        <v/>
      </c>
      <c r="N1083" s="18" t="str">
        <f>IFERROR(VLOOKUP($B1083,Invoices!$AB$2:$AC$412,2,FALSE),"")</f>
        <v/>
      </c>
      <c r="O1083" s="18" t="str">
        <f>IFERROR(VLOOKUP($B1083,Invoices!$AD$2:$AE$412,2,FALSE),"")</f>
        <v/>
      </c>
      <c r="P1083" s="18" t="str">
        <f>IFERROR(VLOOKUP($B1083,Invoices!$AF$2:$AG$412,2,FALSE),"")</f>
        <v/>
      </c>
      <c r="Q1083" s="18" t="str">
        <f>IFERROR(VLOOKUP($B1083,Invoices!$AH$2:$AI$412,2,FALSE),"")</f>
        <v/>
      </c>
      <c r="R1083" s="18" t="str">
        <f>IFERROR(VLOOKUP($B1083,Invoices!$AJ$2:$AK$412,2,FALSE),"")</f>
        <v/>
      </c>
      <c r="S1083" s="18" t="str">
        <f>IFERROR(VLOOKUP($B1083,Invoices!$AL$2:$AM$412,2,FALSE),"")</f>
        <v/>
      </c>
      <c r="T1083" s="18" t="str">
        <f>IFERROR(VLOOKUP($B1083,Invoices!$AN$2:$AO$412,2,FALSE),"")</f>
        <v/>
      </c>
      <c r="U1083" s="18" cm="1">
        <f t="array" ref="U1083">IFERROR(INDEX(F1083:T1083, 1, MATCH(TRUE, ISNUMBER(F1083:T1083), 0)), "0.0")</f>
        <v>0.99</v>
      </c>
    </row>
    <row r="1084" spans="1:21" ht="13" x14ac:dyDescent="0.15">
      <c r="A1084" s="14" t="s">
        <v>7116</v>
      </c>
      <c r="B1084" s="6" t="s">
        <v>2298</v>
      </c>
      <c r="C1084" s="6" t="s">
        <v>1445</v>
      </c>
      <c r="D1084" s="6" t="s">
        <v>1453</v>
      </c>
      <c r="E1084" s="6" t="s">
        <v>810</v>
      </c>
      <c r="F1084" s="18" t="str">
        <f>IFERROR(VLOOKUP(B1084,Invoices!$L$2:$M$413,2,FALSE),"")</f>
        <v/>
      </c>
      <c r="G1084" s="18" t="str">
        <f>IFERROR(VLOOKUP(B1084,Invoices!$N$2:$O$412,2,FALSE),"")</f>
        <v/>
      </c>
      <c r="H1084" s="18" t="str">
        <f>IFERROR(VLOOKUP($B1084,Invoices!$P$2:$Q$412,2,FALSE),"")</f>
        <v/>
      </c>
      <c r="I1084" s="18" t="str">
        <f>IFERROR(VLOOKUP($B1084,Invoices!$R$2:$S$412,2,FALSE),"")</f>
        <v/>
      </c>
      <c r="J1084" s="18" t="str">
        <f>IFERROR(VLOOKUP($B1084,Invoices!$T$2:$U$412,2,FALSE),"")</f>
        <v/>
      </c>
      <c r="K1084" s="18">
        <f>IFERROR(VLOOKUP($B1084,Invoices!$V$2:$W$412,2,FALSE),"")</f>
        <v>0.99</v>
      </c>
      <c r="L1084" s="18" t="str">
        <f>IFERROR(VLOOKUP($B1084,Invoices!$X$2:$Y$412,2,FALSE),"")</f>
        <v/>
      </c>
      <c r="M1084" s="18" t="str">
        <f>IFERROR(VLOOKUP($B1084,Invoices!$Z$2:$AA$412,2,FALSE),"")</f>
        <v/>
      </c>
      <c r="N1084" s="18" t="str">
        <f>IFERROR(VLOOKUP($B1084,Invoices!$AB$2:$AC$412,2,FALSE),"")</f>
        <v/>
      </c>
      <c r="O1084" s="18" t="str">
        <f>IFERROR(VLOOKUP($B1084,Invoices!$AD$2:$AE$412,2,FALSE),"")</f>
        <v/>
      </c>
      <c r="P1084" s="18" t="str">
        <f>IFERROR(VLOOKUP($B1084,Invoices!$AF$2:$AG$412,2,FALSE),"")</f>
        <v/>
      </c>
      <c r="Q1084" s="18" t="str">
        <f>IFERROR(VLOOKUP($B1084,Invoices!$AH$2:$AI$412,2,FALSE),"")</f>
        <v/>
      </c>
      <c r="R1084" s="18" t="str">
        <f>IFERROR(VLOOKUP($B1084,Invoices!$AJ$2:$AK$412,2,FALSE),"")</f>
        <v/>
      </c>
      <c r="S1084" s="18" t="str">
        <f>IFERROR(VLOOKUP($B1084,Invoices!$AL$2:$AM$412,2,FALSE),"")</f>
        <v/>
      </c>
      <c r="T1084" s="18" t="str">
        <f>IFERROR(VLOOKUP($B1084,Invoices!$AN$2:$AO$412,2,FALSE),"")</f>
        <v/>
      </c>
      <c r="U1084" s="18" cm="1">
        <f t="array" ref="U1084">IFERROR(INDEX(F1084:T1084, 1, MATCH(TRUE, ISNUMBER(F1084:T1084), 0)), "0.0")</f>
        <v>0.99</v>
      </c>
    </row>
    <row r="1085" spans="1:21" ht="13" x14ac:dyDescent="0.15">
      <c r="A1085" s="14" t="s">
        <v>7117</v>
      </c>
      <c r="B1085" s="6" t="s">
        <v>2299</v>
      </c>
      <c r="C1085" s="6" t="s">
        <v>2300</v>
      </c>
      <c r="D1085" s="6" t="s">
        <v>713</v>
      </c>
      <c r="E1085" s="6" t="s">
        <v>714</v>
      </c>
      <c r="F1085" s="18" t="str">
        <f>IFERROR(VLOOKUP(B1085,Invoices!$L$2:$M$413,2,FALSE),"")</f>
        <v/>
      </c>
      <c r="G1085" s="18" t="str">
        <f>IFERROR(VLOOKUP(B1085,Invoices!$N$2:$O$412,2,FALSE),"")</f>
        <v/>
      </c>
      <c r="H1085" s="18" t="str">
        <f>IFERROR(VLOOKUP($B1085,Invoices!$P$2:$Q$412,2,FALSE),"")</f>
        <v/>
      </c>
      <c r="I1085" s="18" t="str">
        <f>IFERROR(VLOOKUP($B1085,Invoices!$R$2:$S$412,2,FALSE),"")</f>
        <v/>
      </c>
      <c r="J1085" s="18" t="str">
        <f>IFERROR(VLOOKUP($B1085,Invoices!$T$2:$U$412,2,FALSE),"")</f>
        <v/>
      </c>
      <c r="K1085" s="18" t="str">
        <f>IFERROR(VLOOKUP($B1085,Invoices!$V$2:$W$412,2,FALSE),"")</f>
        <v/>
      </c>
      <c r="L1085" s="18" t="str">
        <f>IFERROR(VLOOKUP($B1085,Invoices!$X$2:$Y$412,2,FALSE),"")</f>
        <v/>
      </c>
      <c r="M1085" s="18" t="str">
        <f>IFERROR(VLOOKUP($B1085,Invoices!$Z$2:$AA$412,2,FALSE),"")</f>
        <v/>
      </c>
      <c r="N1085" s="18" t="str">
        <f>IFERROR(VLOOKUP($B1085,Invoices!$AB$2:$AC$412,2,FALSE),"")</f>
        <v/>
      </c>
      <c r="O1085" s="18" t="str">
        <f>IFERROR(VLOOKUP($B1085,Invoices!$AD$2:$AE$412,2,FALSE),"")</f>
        <v/>
      </c>
      <c r="P1085" s="18" t="str">
        <f>IFERROR(VLOOKUP($B1085,Invoices!$AF$2:$AG$412,2,FALSE),"")</f>
        <v/>
      </c>
      <c r="Q1085" s="18" t="str">
        <f>IFERROR(VLOOKUP($B1085,Invoices!$AH$2:$AI$412,2,FALSE),"")</f>
        <v/>
      </c>
      <c r="R1085" s="18" t="str">
        <f>IFERROR(VLOOKUP($B1085,Invoices!$AJ$2:$AK$412,2,FALSE),"")</f>
        <v/>
      </c>
      <c r="S1085" s="18" t="str">
        <f>IFERROR(VLOOKUP($B1085,Invoices!$AL$2:$AM$412,2,FALSE),"")</f>
        <v/>
      </c>
      <c r="T1085" s="18" t="str">
        <f>IFERROR(VLOOKUP($B1085,Invoices!$AN$2:$AO$412,2,FALSE),"")</f>
        <v/>
      </c>
      <c r="U1085" s="18" t="str" cm="1">
        <f t="array" ref="U1085">IFERROR(INDEX(F1085:T1085, 1, MATCH(TRUE, ISNUMBER(F1085:T1085), 0)), "0.0")</f>
        <v>0.0</v>
      </c>
    </row>
    <row r="1086" spans="1:21" ht="13" x14ac:dyDescent="0.15">
      <c r="A1086" s="14" t="s">
        <v>7118</v>
      </c>
      <c r="B1086" s="6" t="s">
        <v>2301</v>
      </c>
      <c r="C1086" s="6" t="s">
        <v>543</v>
      </c>
      <c r="D1086" s="6" t="s">
        <v>1165</v>
      </c>
      <c r="E1086" s="6" t="s">
        <v>543</v>
      </c>
      <c r="F1086" s="18" t="str">
        <f>IFERROR(VLOOKUP(B1086,Invoices!$L$2:$M$413,2,FALSE),"")</f>
        <v/>
      </c>
      <c r="G1086" s="18" t="str">
        <f>IFERROR(VLOOKUP(B1086,Invoices!$N$2:$O$412,2,FALSE),"")</f>
        <v/>
      </c>
      <c r="H1086" s="18" t="str">
        <f>IFERROR(VLOOKUP($B1086,Invoices!$P$2:$Q$412,2,FALSE),"")</f>
        <v/>
      </c>
      <c r="I1086" s="18" t="str">
        <f>IFERROR(VLOOKUP($B1086,Invoices!$R$2:$S$412,2,FALSE),"")</f>
        <v/>
      </c>
      <c r="J1086" s="18" t="str">
        <f>IFERROR(VLOOKUP($B1086,Invoices!$T$2:$U$412,2,FALSE),"")</f>
        <v/>
      </c>
      <c r="K1086" s="18" t="str">
        <f>IFERROR(VLOOKUP($B1086,Invoices!$V$2:$W$412,2,FALSE),"")</f>
        <v/>
      </c>
      <c r="L1086" s="18" t="str">
        <f>IFERROR(VLOOKUP($B1086,Invoices!$X$2:$Y$412,2,FALSE),"")</f>
        <v/>
      </c>
      <c r="M1086" s="18" t="str">
        <f>IFERROR(VLOOKUP($B1086,Invoices!$Z$2:$AA$412,2,FALSE),"")</f>
        <v/>
      </c>
      <c r="N1086" s="18" t="str">
        <f>IFERROR(VLOOKUP($B1086,Invoices!$AB$2:$AC$412,2,FALSE),"")</f>
        <v/>
      </c>
      <c r="O1086" s="18" t="str">
        <f>IFERROR(VLOOKUP($B1086,Invoices!$AD$2:$AE$412,2,FALSE),"")</f>
        <v/>
      </c>
      <c r="P1086" s="18" t="str">
        <f>IFERROR(VLOOKUP($B1086,Invoices!$AF$2:$AG$412,2,FALSE),"")</f>
        <v/>
      </c>
      <c r="Q1086" s="18" t="str">
        <f>IFERROR(VLOOKUP($B1086,Invoices!$AH$2:$AI$412,2,FALSE),"")</f>
        <v/>
      </c>
      <c r="R1086" s="18" t="str">
        <f>IFERROR(VLOOKUP($B1086,Invoices!$AJ$2:$AK$412,2,FALSE),"")</f>
        <v/>
      </c>
      <c r="S1086" s="18" t="str">
        <f>IFERROR(VLOOKUP($B1086,Invoices!$AL$2:$AM$412,2,FALSE),"")</f>
        <v/>
      </c>
      <c r="T1086" s="18" t="str">
        <f>IFERROR(VLOOKUP($B1086,Invoices!$AN$2:$AO$412,2,FALSE),"")</f>
        <v/>
      </c>
      <c r="U1086" s="18" t="str" cm="1">
        <f t="array" ref="U1086">IFERROR(INDEX(F1086:T1086, 1, MATCH(TRUE, ISNUMBER(F1086:T1086), 0)), "0.0")</f>
        <v>0.0</v>
      </c>
    </row>
    <row r="1087" spans="1:21" ht="13" x14ac:dyDescent="0.15">
      <c r="A1087" s="14" t="s">
        <v>7119</v>
      </c>
      <c r="B1087" s="6" t="s">
        <v>2302</v>
      </c>
      <c r="C1087" s="6" t="s">
        <v>573</v>
      </c>
      <c r="D1087" s="6" t="s">
        <v>841</v>
      </c>
      <c r="E1087" s="6" t="s">
        <v>574</v>
      </c>
      <c r="F1087" s="18" t="str">
        <f>IFERROR(VLOOKUP(B1087,Invoices!$L$2:$M$413,2,FALSE),"")</f>
        <v/>
      </c>
      <c r="G1087" s="18" t="str">
        <f>IFERROR(VLOOKUP(B1087,Invoices!$N$2:$O$412,2,FALSE),"")</f>
        <v/>
      </c>
      <c r="H1087" s="18" t="str">
        <f>IFERROR(VLOOKUP($B1087,Invoices!$P$2:$Q$412,2,FALSE),"")</f>
        <v/>
      </c>
      <c r="I1087" s="18" t="str">
        <f>IFERROR(VLOOKUP($B1087,Invoices!$R$2:$S$412,2,FALSE),"")</f>
        <v/>
      </c>
      <c r="J1087" s="18" t="str">
        <f>IFERROR(VLOOKUP($B1087,Invoices!$T$2:$U$412,2,FALSE),"")</f>
        <v/>
      </c>
      <c r="K1087" s="18" t="str">
        <f>IFERROR(VLOOKUP($B1087,Invoices!$V$2:$W$412,2,FALSE),"")</f>
        <v/>
      </c>
      <c r="L1087" s="18" t="str">
        <f>IFERROR(VLOOKUP($B1087,Invoices!$X$2:$Y$412,2,FALSE),"")</f>
        <v/>
      </c>
      <c r="M1087" s="18" t="str">
        <f>IFERROR(VLOOKUP($B1087,Invoices!$Z$2:$AA$412,2,FALSE),"")</f>
        <v/>
      </c>
      <c r="N1087" s="18">
        <f>IFERROR(VLOOKUP($B1087,Invoices!$AB$2:$AC$412,2,FALSE),"")</f>
        <v>0.99</v>
      </c>
      <c r="O1087" s="18" t="str">
        <f>IFERROR(VLOOKUP($B1087,Invoices!$AD$2:$AE$412,2,FALSE),"")</f>
        <v/>
      </c>
      <c r="P1087" s="18" t="str">
        <f>IFERROR(VLOOKUP($B1087,Invoices!$AF$2:$AG$412,2,FALSE),"")</f>
        <v/>
      </c>
      <c r="Q1087" s="18" t="str">
        <f>IFERROR(VLOOKUP($B1087,Invoices!$AH$2:$AI$412,2,FALSE),"")</f>
        <v/>
      </c>
      <c r="R1087" s="18" t="str">
        <f>IFERROR(VLOOKUP($B1087,Invoices!$AJ$2:$AK$412,2,FALSE),"")</f>
        <v/>
      </c>
      <c r="S1087" s="18" t="str">
        <f>IFERROR(VLOOKUP($B1087,Invoices!$AL$2:$AM$412,2,FALSE),"")</f>
        <v/>
      </c>
      <c r="T1087" s="18" t="str">
        <f>IFERROR(VLOOKUP($B1087,Invoices!$AN$2:$AO$412,2,FALSE),"")</f>
        <v/>
      </c>
      <c r="U1087" s="18" cm="1">
        <f t="array" ref="U1087">IFERROR(INDEX(F1087:T1087, 1, MATCH(TRUE, ISNUMBER(F1087:T1087), 0)), "0.0")</f>
        <v>0.99</v>
      </c>
    </row>
    <row r="1088" spans="1:21" ht="13" x14ac:dyDescent="0.15">
      <c r="A1088" s="14" t="s">
        <v>7120</v>
      </c>
      <c r="B1088" s="6" t="s">
        <v>2302</v>
      </c>
      <c r="C1088" s="6" t="s">
        <v>573</v>
      </c>
      <c r="D1088" s="6" t="s">
        <v>842</v>
      </c>
      <c r="E1088" s="6" t="s">
        <v>574</v>
      </c>
      <c r="F1088" s="18" t="str">
        <f>IFERROR(VLOOKUP(B1088,Invoices!$L$2:$M$413,2,FALSE),"")</f>
        <v/>
      </c>
      <c r="G1088" s="18" t="str">
        <f>IFERROR(VLOOKUP(B1088,Invoices!$N$2:$O$412,2,FALSE),"")</f>
        <v/>
      </c>
      <c r="H1088" s="18" t="str">
        <f>IFERROR(VLOOKUP($B1088,Invoices!$P$2:$Q$412,2,FALSE),"")</f>
        <v/>
      </c>
      <c r="I1088" s="18" t="str">
        <f>IFERROR(VLOOKUP($B1088,Invoices!$R$2:$S$412,2,FALSE),"")</f>
        <v/>
      </c>
      <c r="J1088" s="18" t="str">
        <f>IFERROR(VLOOKUP($B1088,Invoices!$T$2:$U$412,2,FALSE),"")</f>
        <v/>
      </c>
      <c r="K1088" s="18" t="str">
        <f>IFERROR(VLOOKUP($B1088,Invoices!$V$2:$W$412,2,FALSE),"")</f>
        <v/>
      </c>
      <c r="L1088" s="18" t="str">
        <f>IFERROR(VLOOKUP($B1088,Invoices!$X$2:$Y$412,2,FALSE),"")</f>
        <v/>
      </c>
      <c r="M1088" s="18" t="str">
        <f>IFERROR(VLOOKUP($B1088,Invoices!$Z$2:$AA$412,2,FALSE),"")</f>
        <v/>
      </c>
      <c r="N1088" s="18">
        <f>IFERROR(VLOOKUP($B1088,Invoices!$AB$2:$AC$412,2,FALSE),"")</f>
        <v>0.99</v>
      </c>
      <c r="O1088" s="18" t="str">
        <f>IFERROR(VLOOKUP($B1088,Invoices!$AD$2:$AE$412,2,FALSE),"")</f>
        <v/>
      </c>
      <c r="P1088" s="18" t="str">
        <f>IFERROR(VLOOKUP($B1088,Invoices!$AF$2:$AG$412,2,FALSE),"")</f>
        <v/>
      </c>
      <c r="Q1088" s="18" t="str">
        <f>IFERROR(VLOOKUP($B1088,Invoices!$AH$2:$AI$412,2,FALSE),"")</f>
        <v/>
      </c>
      <c r="R1088" s="18" t="str">
        <f>IFERROR(VLOOKUP($B1088,Invoices!$AJ$2:$AK$412,2,FALSE),"")</f>
        <v/>
      </c>
      <c r="S1088" s="18" t="str">
        <f>IFERROR(VLOOKUP($B1088,Invoices!$AL$2:$AM$412,2,FALSE),"")</f>
        <v/>
      </c>
      <c r="T1088" s="18" t="str">
        <f>IFERROR(VLOOKUP($B1088,Invoices!$AN$2:$AO$412,2,FALSE),"")</f>
        <v/>
      </c>
      <c r="U1088" s="18" cm="1">
        <f t="array" ref="U1088">IFERROR(INDEX(F1088:T1088, 1, MATCH(TRUE, ISNUMBER(F1088:T1088), 0)), "0.0")</f>
        <v>0.99</v>
      </c>
    </row>
    <row r="1089" spans="1:21" ht="13" x14ac:dyDescent="0.15">
      <c r="A1089" s="14" t="s">
        <v>7121</v>
      </c>
      <c r="B1089" s="6" t="s">
        <v>2302</v>
      </c>
      <c r="D1089" s="6" t="s">
        <v>843</v>
      </c>
      <c r="E1089" s="6" t="s">
        <v>574</v>
      </c>
      <c r="F1089" s="18" t="str">
        <f>IFERROR(VLOOKUP(B1089,Invoices!$L$2:$M$413,2,FALSE),"")</f>
        <v/>
      </c>
      <c r="G1089" s="18" t="str">
        <f>IFERROR(VLOOKUP(B1089,Invoices!$N$2:$O$412,2,FALSE),"")</f>
        <v/>
      </c>
      <c r="H1089" s="18" t="str">
        <f>IFERROR(VLOOKUP($B1089,Invoices!$P$2:$Q$412,2,FALSE),"")</f>
        <v/>
      </c>
      <c r="I1089" s="18" t="str">
        <f>IFERROR(VLOOKUP($B1089,Invoices!$R$2:$S$412,2,FALSE),"")</f>
        <v/>
      </c>
      <c r="J1089" s="18" t="str">
        <f>IFERROR(VLOOKUP($B1089,Invoices!$T$2:$U$412,2,FALSE),"")</f>
        <v/>
      </c>
      <c r="K1089" s="18" t="str">
        <f>IFERROR(VLOOKUP($B1089,Invoices!$V$2:$W$412,2,FALSE),"")</f>
        <v/>
      </c>
      <c r="L1089" s="18" t="str">
        <f>IFERROR(VLOOKUP($B1089,Invoices!$X$2:$Y$412,2,FALSE),"")</f>
        <v/>
      </c>
      <c r="M1089" s="18" t="str">
        <f>IFERROR(VLOOKUP($B1089,Invoices!$Z$2:$AA$412,2,FALSE),"")</f>
        <v/>
      </c>
      <c r="N1089" s="18">
        <f>IFERROR(VLOOKUP($B1089,Invoices!$AB$2:$AC$412,2,FALSE),"")</f>
        <v>0.99</v>
      </c>
      <c r="O1089" s="18" t="str">
        <f>IFERROR(VLOOKUP($B1089,Invoices!$AD$2:$AE$412,2,FALSE),"")</f>
        <v/>
      </c>
      <c r="P1089" s="18" t="str">
        <f>IFERROR(VLOOKUP($B1089,Invoices!$AF$2:$AG$412,2,FALSE),"")</f>
        <v/>
      </c>
      <c r="Q1089" s="18" t="str">
        <f>IFERROR(VLOOKUP($B1089,Invoices!$AH$2:$AI$412,2,FALSE),"")</f>
        <v/>
      </c>
      <c r="R1089" s="18" t="str">
        <f>IFERROR(VLOOKUP($B1089,Invoices!$AJ$2:$AK$412,2,FALSE),"")</f>
        <v/>
      </c>
      <c r="S1089" s="18" t="str">
        <f>IFERROR(VLOOKUP($B1089,Invoices!$AL$2:$AM$412,2,FALSE),"")</f>
        <v/>
      </c>
      <c r="T1089" s="18" t="str">
        <f>IFERROR(VLOOKUP($B1089,Invoices!$AN$2:$AO$412,2,FALSE),"")</f>
        <v/>
      </c>
      <c r="U1089" s="18" cm="1">
        <f t="array" ref="U1089">IFERROR(INDEX(F1089:T1089, 1, MATCH(TRUE, ISNUMBER(F1089:T1089), 0)), "0.0")</f>
        <v>0.99</v>
      </c>
    </row>
    <row r="1090" spans="1:21" ht="13" x14ac:dyDescent="0.15">
      <c r="A1090" s="14" t="s">
        <v>7122</v>
      </c>
      <c r="B1090" s="6" t="s">
        <v>2303</v>
      </c>
      <c r="C1090" s="6" t="s">
        <v>758</v>
      </c>
      <c r="D1090" s="6" t="s">
        <v>2040</v>
      </c>
      <c r="E1090" s="6" t="s">
        <v>758</v>
      </c>
      <c r="F1090" s="18" t="str">
        <f>IFERROR(VLOOKUP(B1090,Invoices!$L$2:$M$413,2,FALSE),"")</f>
        <v/>
      </c>
      <c r="G1090" s="18" t="str">
        <f>IFERROR(VLOOKUP(B1090,Invoices!$N$2:$O$412,2,FALSE),"")</f>
        <v/>
      </c>
      <c r="H1090" s="18" t="str">
        <f>IFERROR(VLOOKUP($B1090,Invoices!$P$2:$Q$412,2,FALSE),"")</f>
        <v/>
      </c>
      <c r="I1090" s="18" t="str">
        <f>IFERROR(VLOOKUP($B1090,Invoices!$R$2:$S$412,2,FALSE),"")</f>
        <v/>
      </c>
      <c r="J1090" s="18" t="str">
        <f>IFERROR(VLOOKUP($B1090,Invoices!$T$2:$U$412,2,FALSE),"")</f>
        <v/>
      </c>
      <c r="K1090" s="18">
        <f>IFERROR(VLOOKUP($B1090,Invoices!$V$2:$W$412,2,FALSE),"")</f>
        <v>0.99</v>
      </c>
      <c r="L1090" s="18" t="str">
        <f>IFERROR(VLOOKUP($B1090,Invoices!$X$2:$Y$412,2,FALSE),"")</f>
        <v/>
      </c>
      <c r="M1090" s="18" t="str">
        <f>IFERROR(VLOOKUP($B1090,Invoices!$Z$2:$AA$412,2,FALSE),"")</f>
        <v/>
      </c>
      <c r="N1090" s="18" t="str">
        <f>IFERROR(VLOOKUP($B1090,Invoices!$AB$2:$AC$412,2,FALSE),"")</f>
        <v/>
      </c>
      <c r="O1090" s="18" t="str">
        <f>IFERROR(VLOOKUP($B1090,Invoices!$AD$2:$AE$412,2,FALSE),"")</f>
        <v/>
      </c>
      <c r="P1090" s="18" t="str">
        <f>IFERROR(VLOOKUP($B1090,Invoices!$AF$2:$AG$412,2,FALSE),"")</f>
        <v/>
      </c>
      <c r="Q1090" s="18" t="str">
        <f>IFERROR(VLOOKUP($B1090,Invoices!$AH$2:$AI$412,2,FALSE),"")</f>
        <v/>
      </c>
      <c r="R1090" s="18" t="str">
        <f>IFERROR(VLOOKUP($B1090,Invoices!$AJ$2:$AK$412,2,FALSE),"")</f>
        <v/>
      </c>
      <c r="S1090" s="18" t="str">
        <f>IFERROR(VLOOKUP($B1090,Invoices!$AL$2:$AM$412,2,FALSE),"")</f>
        <v/>
      </c>
      <c r="T1090" s="18" t="str">
        <f>IFERROR(VLOOKUP($B1090,Invoices!$AN$2:$AO$412,2,FALSE),"")</f>
        <v/>
      </c>
      <c r="U1090" s="18" cm="1">
        <f t="array" ref="U1090">IFERROR(INDEX(F1090:T1090, 1, MATCH(TRUE, ISNUMBER(F1090:T1090), 0)), "0.0")</f>
        <v>0.99</v>
      </c>
    </row>
    <row r="1091" spans="1:21" ht="13" x14ac:dyDescent="0.15">
      <c r="A1091" s="14" t="s">
        <v>7123</v>
      </c>
      <c r="B1091" s="6" t="s">
        <v>2304</v>
      </c>
      <c r="C1091" s="6" t="s">
        <v>1147</v>
      </c>
      <c r="D1091" s="6" t="s">
        <v>1098</v>
      </c>
      <c r="E1091" s="6" t="s">
        <v>522</v>
      </c>
      <c r="F1091" s="18" t="str">
        <f>IFERROR(VLOOKUP(B1091,Invoices!$L$2:$M$413,2,FALSE),"")</f>
        <v/>
      </c>
      <c r="G1091" s="18" t="str">
        <f>IFERROR(VLOOKUP(B1091,Invoices!$N$2:$O$412,2,FALSE),"")</f>
        <v/>
      </c>
      <c r="H1091" s="18" t="str">
        <f>IFERROR(VLOOKUP($B1091,Invoices!$P$2:$Q$412,2,FALSE),"")</f>
        <v/>
      </c>
      <c r="I1091" s="18">
        <f>IFERROR(VLOOKUP($B1091,Invoices!$R$2:$S$412,2,FALSE),"")</f>
        <v>0.99</v>
      </c>
      <c r="J1091" s="18" t="str">
        <f>IFERROR(VLOOKUP($B1091,Invoices!$T$2:$U$412,2,FALSE),"")</f>
        <v/>
      </c>
      <c r="K1091" s="18" t="str">
        <f>IFERROR(VLOOKUP($B1091,Invoices!$V$2:$W$412,2,FALSE),"")</f>
        <v/>
      </c>
      <c r="L1091" s="18" t="str">
        <f>IFERROR(VLOOKUP($B1091,Invoices!$X$2:$Y$412,2,FALSE),"")</f>
        <v/>
      </c>
      <c r="M1091" s="18" t="str">
        <f>IFERROR(VLOOKUP($B1091,Invoices!$Z$2:$AA$412,2,FALSE),"")</f>
        <v/>
      </c>
      <c r="N1091" s="18" t="str">
        <f>IFERROR(VLOOKUP($B1091,Invoices!$AB$2:$AC$412,2,FALSE),"")</f>
        <v/>
      </c>
      <c r="O1091" s="18" t="str">
        <f>IFERROR(VLOOKUP($B1091,Invoices!$AD$2:$AE$412,2,FALSE),"")</f>
        <v/>
      </c>
      <c r="P1091" s="18" t="str">
        <f>IFERROR(VLOOKUP($B1091,Invoices!$AF$2:$AG$412,2,FALSE),"")</f>
        <v/>
      </c>
      <c r="Q1091" s="18" t="str">
        <f>IFERROR(VLOOKUP($B1091,Invoices!$AH$2:$AI$412,2,FALSE),"")</f>
        <v/>
      </c>
      <c r="R1091" s="18" t="str">
        <f>IFERROR(VLOOKUP($B1091,Invoices!$AJ$2:$AK$412,2,FALSE),"")</f>
        <v/>
      </c>
      <c r="S1091" s="18" t="str">
        <f>IFERROR(VLOOKUP($B1091,Invoices!$AL$2:$AM$412,2,FALSE),"")</f>
        <v/>
      </c>
      <c r="T1091" s="18" t="str">
        <f>IFERROR(VLOOKUP($B1091,Invoices!$AN$2:$AO$412,2,FALSE),"")</f>
        <v/>
      </c>
      <c r="U1091" s="18" cm="1">
        <f t="array" ref="U1091">IFERROR(INDEX(F1091:T1091, 1, MATCH(TRUE, ISNUMBER(F1091:T1091), 0)), "0.0")</f>
        <v>0.99</v>
      </c>
    </row>
    <row r="1092" spans="1:21" ht="13" x14ac:dyDescent="0.15">
      <c r="A1092" s="14" t="s">
        <v>7124</v>
      </c>
      <c r="B1092" s="6" t="s">
        <v>2305</v>
      </c>
      <c r="D1092" s="6" t="s">
        <v>1028</v>
      </c>
      <c r="E1092" s="6" t="s">
        <v>690</v>
      </c>
      <c r="F1092" s="18" t="str">
        <f>IFERROR(VLOOKUP(B1092,Invoices!$L$2:$M$413,2,FALSE),"")</f>
        <v/>
      </c>
      <c r="G1092" s="18" t="str">
        <f>IFERROR(VLOOKUP(B1092,Invoices!$N$2:$O$412,2,FALSE),"")</f>
        <v/>
      </c>
      <c r="H1092" s="18" t="str">
        <f>IFERROR(VLOOKUP($B1092,Invoices!$P$2:$Q$412,2,FALSE),"")</f>
        <v/>
      </c>
      <c r="I1092" s="18" t="str">
        <f>IFERROR(VLOOKUP($B1092,Invoices!$R$2:$S$412,2,FALSE),"")</f>
        <v/>
      </c>
      <c r="J1092" s="18" t="str">
        <f>IFERROR(VLOOKUP($B1092,Invoices!$T$2:$U$412,2,FALSE),"")</f>
        <v/>
      </c>
      <c r="K1092" s="18" t="str">
        <f>IFERROR(VLOOKUP($B1092,Invoices!$V$2:$W$412,2,FALSE),"")</f>
        <v/>
      </c>
      <c r="L1092" s="18" t="str">
        <f>IFERROR(VLOOKUP($B1092,Invoices!$X$2:$Y$412,2,FALSE),"")</f>
        <v/>
      </c>
      <c r="M1092" s="18" t="str">
        <f>IFERROR(VLOOKUP($B1092,Invoices!$Z$2:$AA$412,2,FALSE),"")</f>
        <v/>
      </c>
      <c r="N1092" s="18" t="str">
        <f>IFERROR(VLOOKUP($B1092,Invoices!$AB$2:$AC$412,2,FALSE),"")</f>
        <v/>
      </c>
      <c r="O1092" s="18" t="str">
        <f>IFERROR(VLOOKUP($B1092,Invoices!$AD$2:$AE$412,2,FALSE),"")</f>
        <v/>
      </c>
      <c r="P1092" s="18" t="str">
        <f>IFERROR(VLOOKUP($B1092,Invoices!$AF$2:$AG$412,2,FALSE),"")</f>
        <v/>
      </c>
      <c r="Q1092" s="18" t="str">
        <f>IFERROR(VLOOKUP($B1092,Invoices!$AH$2:$AI$412,2,FALSE),"")</f>
        <v/>
      </c>
      <c r="R1092" s="18" t="str">
        <f>IFERROR(VLOOKUP($B1092,Invoices!$AJ$2:$AK$412,2,FALSE),"")</f>
        <v/>
      </c>
      <c r="S1092" s="18" t="str">
        <f>IFERROR(VLOOKUP($B1092,Invoices!$AL$2:$AM$412,2,FALSE),"")</f>
        <v/>
      </c>
      <c r="T1092" s="18" t="str">
        <f>IFERROR(VLOOKUP($B1092,Invoices!$AN$2:$AO$412,2,FALSE),"")</f>
        <v/>
      </c>
      <c r="U1092" s="18" t="str" cm="1">
        <f t="array" ref="U1092">IFERROR(INDEX(F1092:T1092, 1, MATCH(TRUE, ISNUMBER(F1092:T1092), 0)), "0.0")</f>
        <v>0.0</v>
      </c>
    </row>
    <row r="1093" spans="1:21" ht="13" x14ac:dyDescent="0.15">
      <c r="A1093" s="14" t="s">
        <v>7125</v>
      </c>
      <c r="B1093" s="6" t="s">
        <v>2306</v>
      </c>
      <c r="D1093" s="6" t="s">
        <v>1042</v>
      </c>
      <c r="E1093" s="6" t="s">
        <v>1043</v>
      </c>
      <c r="F1093" s="18" t="str">
        <f>IFERROR(VLOOKUP(B1093,Invoices!$L$2:$M$413,2,FALSE),"")</f>
        <v/>
      </c>
      <c r="G1093" s="18" t="str">
        <f>IFERROR(VLOOKUP(B1093,Invoices!$N$2:$O$412,2,FALSE),"")</f>
        <v/>
      </c>
      <c r="H1093" s="18" t="str">
        <f>IFERROR(VLOOKUP($B1093,Invoices!$P$2:$Q$412,2,FALSE),"")</f>
        <v/>
      </c>
      <c r="I1093" s="18" t="str">
        <f>IFERROR(VLOOKUP($B1093,Invoices!$R$2:$S$412,2,FALSE),"")</f>
        <v/>
      </c>
      <c r="J1093" s="18" t="str">
        <f>IFERROR(VLOOKUP($B1093,Invoices!$T$2:$U$412,2,FALSE),"")</f>
        <v/>
      </c>
      <c r="K1093" s="18" t="str">
        <f>IFERROR(VLOOKUP($B1093,Invoices!$V$2:$W$412,2,FALSE),"")</f>
        <v/>
      </c>
      <c r="L1093" s="18" t="str">
        <f>IFERROR(VLOOKUP($B1093,Invoices!$X$2:$Y$412,2,FALSE),"")</f>
        <v/>
      </c>
      <c r="M1093" s="18">
        <f>IFERROR(VLOOKUP($B1093,Invoices!$Z$2:$AA$412,2,FALSE),"")</f>
        <v>0.99</v>
      </c>
      <c r="N1093" s="18" t="str">
        <f>IFERROR(VLOOKUP($B1093,Invoices!$AB$2:$AC$412,2,FALSE),"")</f>
        <v/>
      </c>
      <c r="O1093" s="18" t="str">
        <f>IFERROR(VLOOKUP($B1093,Invoices!$AD$2:$AE$412,2,FALSE),"")</f>
        <v/>
      </c>
      <c r="P1093" s="18" t="str">
        <f>IFERROR(VLOOKUP($B1093,Invoices!$AF$2:$AG$412,2,FALSE),"")</f>
        <v/>
      </c>
      <c r="Q1093" s="18" t="str">
        <f>IFERROR(VLOOKUP($B1093,Invoices!$AH$2:$AI$412,2,FALSE),"")</f>
        <v/>
      </c>
      <c r="R1093" s="18" t="str">
        <f>IFERROR(VLOOKUP($B1093,Invoices!$AJ$2:$AK$412,2,FALSE),"")</f>
        <v/>
      </c>
      <c r="S1093" s="18" t="str">
        <f>IFERROR(VLOOKUP($B1093,Invoices!$AL$2:$AM$412,2,FALSE),"")</f>
        <v/>
      </c>
      <c r="T1093" s="18" t="str">
        <f>IFERROR(VLOOKUP($B1093,Invoices!$AN$2:$AO$412,2,FALSE),"")</f>
        <v/>
      </c>
      <c r="U1093" s="18" cm="1">
        <f t="array" ref="U1093">IFERROR(INDEX(F1093:T1093, 1, MATCH(TRUE, ISNUMBER(F1093:T1093), 0)), "0.0")</f>
        <v>0.99</v>
      </c>
    </row>
    <row r="1094" spans="1:21" ht="13" x14ac:dyDescent="0.15">
      <c r="A1094" s="14" t="s">
        <v>7126</v>
      </c>
      <c r="B1094" s="6" t="s">
        <v>2307</v>
      </c>
      <c r="D1094" s="6" t="s">
        <v>602</v>
      </c>
      <c r="E1094" s="6" t="s">
        <v>603</v>
      </c>
      <c r="F1094" s="18" t="str">
        <f>IFERROR(VLOOKUP(B1094,Invoices!$L$2:$M$413,2,FALSE),"")</f>
        <v/>
      </c>
      <c r="G1094" s="18" t="str">
        <f>IFERROR(VLOOKUP(B1094,Invoices!$N$2:$O$412,2,FALSE),"")</f>
        <v/>
      </c>
      <c r="H1094" s="18" t="str">
        <f>IFERROR(VLOOKUP($B1094,Invoices!$P$2:$Q$412,2,FALSE),"")</f>
        <v/>
      </c>
      <c r="I1094" s="18" t="str">
        <f>IFERROR(VLOOKUP($B1094,Invoices!$R$2:$S$412,2,FALSE),"")</f>
        <v/>
      </c>
      <c r="J1094" s="18" t="str">
        <f>IFERROR(VLOOKUP($B1094,Invoices!$T$2:$U$412,2,FALSE),"")</f>
        <v/>
      </c>
      <c r="K1094" s="18" t="str">
        <f>IFERROR(VLOOKUP($B1094,Invoices!$V$2:$W$412,2,FALSE),"")</f>
        <v/>
      </c>
      <c r="L1094" s="18" t="str">
        <f>IFERROR(VLOOKUP($B1094,Invoices!$X$2:$Y$412,2,FALSE),"")</f>
        <v/>
      </c>
      <c r="M1094" s="18" t="str">
        <f>IFERROR(VLOOKUP($B1094,Invoices!$Z$2:$AA$412,2,FALSE),"")</f>
        <v/>
      </c>
      <c r="N1094" s="18" t="str">
        <f>IFERROR(VLOOKUP($B1094,Invoices!$AB$2:$AC$412,2,FALSE),"")</f>
        <v/>
      </c>
      <c r="O1094" s="18" t="str">
        <f>IFERROR(VLOOKUP($B1094,Invoices!$AD$2:$AE$412,2,FALSE),"")</f>
        <v/>
      </c>
      <c r="P1094" s="18" t="str">
        <f>IFERROR(VLOOKUP($B1094,Invoices!$AF$2:$AG$412,2,FALSE),"")</f>
        <v/>
      </c>
      <c r="Q1094" s="18" t="str">
        <f>IFERROR(VLOOKUP($B1094,Invoices!$AH$2:$AI$412,2,FALSE),"")</f>
        <v/>
      </c>
      <c r="R1094" s="18" t="str">
        <f>IFERROR(VLOOKUP($B1094,Invoices!$AJ$2:$AK$412,2,FALSE),"")</f>
        <v/>
      </c>
      <c r="S1094" s="18" t="str">
        <f>IFERROR(VLOOKUP($B1094,Invoices!$AL$2:$AM$412,2,FALSE),"")</f>
        <v/>
      </c>
      <c r="T1094" s="18" t="str">
        <f>IFERROR(VLOOKUP($B1094,Invoices!$AN$2:$AO$412,2,FALSE),"")</f>
        <v/>
      </c>
      <c r="U1094" s="18" t="str" cm="1">
        <f t="array" ref="U1094">IFERROR(INDEX(F1094:T1094, 1, MATCH(TRUE, ISNUMBER(F1094:T1094), 0)), "0.0")</f>
        <v>0.0</v>
      </c>
    </row>
    <row r="1095" spans="1:21" ht="13" x14ac:dyDescent="0.15">
      <c r="A1095" s="14" t="s">
        <v>7127</v>
      </c>
      <c r="B1095" s="6" t="s">
        <v>2308</v>
      </c>
      <c r="D1095" s="6" t="s">
        <v>602</v>
      </c>
      <c r="E1095" s="6" t="s">
        <v>603</v>
      </c>
      <c r="F1095" s="18" t="str">
        <f>IFERROR(VLOOKUP(B1095,Invoices!$L$2:$M$413,2,FALSE),"")</f>
        <v/>
      </c>
      <c r="G1095" s="18" t="str">
        <f>IFERROR(VLOOKUP(B1095,Invoices!$N$2:$O$412,2,FALSE),"")</f>
        <v/>
      </c>
      <c r="H1095" s="18" t="str">
        <f>IFERROR(VLOOKUP($B1095,Invoices!$P$2:$Q$412,2,FALSE),"")</f>
        <v/>
      </c>
      <c r="I1095" s="18" t="str">
        <f>IFERROR(VLOOKUP($B1095,Invoices!$R$2:$S$412,2,FALSE),"")</f>
        <v/>
      </c>
      <c r="J1095" s="18">
        <f>IFERROR(VLOOKUP($B1095,Invoices!$T$2:$U$412,2,FALSE),"")</f>
        <v>0.99</v>
      </c>
      <c r="K1095" s="18" t="str">
        <f>IFERROR(VLOOKUP($B1095,Invoices!$V$2:$W$412,2,FALSE),"")</f>
        <v/>
      </c>
      <c r="L1095" s="18" t="str">
        <f>IFERROR(VLOOKUP($B1095,Invoices!$X$2:$Y$412,2,FALSE),"")</f>
        <v/>
      </c>
      <c r="M1095" s="18" t="str">
        <f>IFERROR(VLOOKUP($B1095,Invoices!$Z$2:$AA$412,2,FALSE),"")</f>
        <v/>
      </c>
      <c r="N1095" s="18" t="str">
        <f>IFERROR(VLOOKUP($B1095,Invoices!$AB$2:$AC$412,2,FALSE),"")</f>
        <v/>
      </c>
      <c r="O1095" s="18" t="str">
        <f>IFERROR(VLOOKUP($B1095,Invoices!$AD$2:$AE$412,2,FALSE),"")</f>
        <v/>
      </c>
      <c r="P1095" s="18" t="str">
        <f>IFERROR(VLOOKUP($B1095,Invoices!$AF$2:$AG$412,2,FALSE),"")</f>
        <v/>
      </c>
      <c r="Q1095" s="18" t="str">
        <f>IFERROR(VLOOKUP($B1095,Invoices!$AH$2:$AI$412,2,FALSE),"")</f>
        <v/>
      </c>
      <c r="R1095" s="18" t="str">
        <f>IFERROR(VLOOKUP($B1095,Invoices!$AJ$2:$AK$412,2,FALSE),"")</f>
        <v/>
      </c>
      <c r="S1095" s="18" t="str">
        <f>IFERROR(VLOOKUP($B1095,Invoices!$AL$2:$AM$412,2,FALSE),"")</f>
        <v/>
      </c>
      <c r="T1095" s="18" t="str">
        <f>IFERROR(VLOOKUP($B1095,Invoices!$AN$2:$AO$412,2,FALSE),"")</f>
        <v/>
      </c>
      <c r="U1095" s="18" cm="1">
        <f t="array" ref="U1095">IFERROR(INDEX(F1095:T1095, 1, MATCH(TRUE, ISNUMBER(F1095:T1095), 0)), "0.0")</f>
        <v>0.99</v>
      </c>
    </row>
    <row r="1096" spans="1:21" ht="13" x14ac:dyDescent="0.15">
      <c r="A1096" s="14" t="s">
        <v>7128</v>
      </c>
      <c r="B1096" s="6" t="s">
        <v>2309</v>
      </c>
      <c r="C1096" s="6" t="s">
        <v>1019</v>
      </c>
      <c r="D1096" s="6" t="s">
        <v>1020</v>
      </c>
      <c r="E1096" s="6" t="s">
        <v>1021</v>
      </c>
      <c r="F1096" s="18" t="str">
        <f>IFERROR(VLOOKUP(B1096,Invoices!$L$2:$M$413,2,FALSE),"")</f>
        <v/>
      </c>
      <c r="G1096" s="18" t="str">
        <f>IFERROR(VLOOKUP(B1096,Invoices!$N$2:$O$412,2,FALSE),"")</f>
        <v/>
      </c>
      <c r="H1096" s="18" t="str">
        <f>IFERROR(VLOOKUP($B1096,Invoices!$P$2:$Q$412,2,FALSE),"")</f>
        <v/>
      </c>
      <c r="I1096" s="18" t="str">
        <f>IFERROR(VLOOKUP($B1096,Invoices!$R$2:$S$412,2,FALSE),"")</f>
        <v/>
      </c>
      <c r="J1096" s="18" t="str">
        <f>IFERROR(VLOOKUP($B1096,Invoices!$T$2:$U$412,2,FALSE),"")</f>
        <v/>
      </c>
      <c r="K1096" s="18" t="str">
        <f>IFERROR(VLOOKUP($B1096,Invoices!$V$2:$W$412,2,FALSE),"")</f>
        <v/>
      </c>
      <c r="L1096" s="18" t="str">
        <f>IFERROR(VLOOKUP($B1096,Invoices!$X$2:$Y$412,2,FALSE),"")</f>
        <v/>
      </c>
      <c r="M1096" s="18" t="str">
        <f>IFERROR(VLOOKUP($B1096,Invoices!$Z$2:$AA$412,2,FALSE),"")</f>
        <v/>
      </c>
      <c r="N1096" s="18" t="str">
        <f>IFERROR(VLOOKUP($B1096,Invoices!$AB$2:$AC$412,2,FALSE),"")</f>
        <v/>
      </c>
      <c r="O1096" s="18" t="str">
        <f>IFERROR(VLOOKUP($B1096,Invoices!$AD$2:$AE$412,2,FALSE),"")</f>
        <v/>
      </c>
      <c r="P1096" s="18" t="str">
        <f>IFERROR(VLOOKUP($B1096,Invoices!$AF$2:$AG$412,2,FALSE),"")</f>
        <v/>
      </c>
      <c r="Q1096" s="18" t="str">
        <f>IFERROR(VLOOKUP($B1096,Invoices!$AH$2:$AI$412,2,FALSE),"")</f>
        <v/>
      </c>
      <c r="R1096" s="18" t="str">
        <f>IFERROR(VLOOKUP($B1096,Invoices!$AJ$2:$AK$412,2,FALSE),"")</f>
        <v/>
      </c>
      <c r="S1096" s="18" t="str">
        <f>IFERROR(VLOOKUP($B1096,Invoices!$AL$2:$AM$412,2,FALSE),"")</f>
        <v/>
      </c>
      <c r="T1096" s="18" t="str">
        <f>IFERROR(VLOOKUP($B1096,Invoices!$AN$2:$AO$412,2,FALSE),"")</f>
        <v/>
      </c>
      <c r="U1096" s="18" t="str" cm="1">
        <f t="array" ref="U1096">IFERROR(INDEX(F1096:T1096, 1, MATCH(TRUE, ISNUMBER(F1096:T1096), 0)), "0.0")</f>
        <v>0.0</v>
      </c>
    </row>
    <row r="1097" spans="1:21" ht="13" x14ac:dyDescent="0.15">
      <c r="A1097" s="14" t="s">
        <v>7129</v>
      </c>
      <c r="B1097" s="6" t="s">
        <v>2310</v>
      </c>
      <c r="D1097" s="6" t="s">
        <v>2143</v>
      </c>
      <c r="E1097" s="6" t="s">
        <v>535</v>
      </c>
      <c r="F1097" s="18" t="str">
        <f>IFERROR(VLOOKUP(B1097,Invoices!$L$2:$M$413,2,FALSE),"")</f>
        <v/>
      </c>
      <c r="G1097" s="18" t="str">
        <f>IFERROR(VLOOKUP(B1097,Invoices!$N$2:$O$412,2,FALSE),"")</f>
        <v/>
      </c>
      <c r="H1097" s="18" t="str">
        <f>IFERROR(VLOOKUP($B1097,Invoices!$P$2:$Q$412,2,FALSE),"")</f>
        <v/>
      </c>
      <c r="I1097" s="18" t="str">
        <f>IFERROR(VLOOKUP($B1097,Invoices!$R$2:$S$412,2,FALSE),"")</f>
        <v/>
      </c>
      <c r="J1097" s="18">
        <f>IFERROR(VLOOKUP($B1097,Invoices!$T$2:$U$412,2,FALSE),"")</f>
        <v>0.99</v>
      </c>
      <c r="K1097" s="18" t="str">
        <f>IFERROR(VLOOKUP($B1097,Invoices!$V$2:$W$412,2,FALSE),"")</f>
        <v/>
      </c>
      <c r="L1097" s="18" t="str">
        <f>IFERROR(VLOOKUP($B1097,Invoices!$X$2:$Y$412,2,FALSE),"")</f>
        <v/>
      </c>
      <c r="M1097" s="18" t="str">
        <f>IFERROR(VLOOKUP($B1097,Invoices!$Z$2:$AA$412,2,FALSE),"")</f>
        <v/>
      </c>
      <c r="N1097" s="18" t="str">
        <f>IFERROR(VLOOKUP($B1097,Invoices!$AB$2:$AC$412,2,FALSE),"")</f>
        <v/>
      </c>
      <c r="O1097" s="18" t="str">
        <f>IFERROR(VLOOKUP($B1097,Invoices!$AD$2:$AE$412,2,FALSE),"")</f>
        <v/>
      </c>
      <c r="P1097" s="18" t="str">
        <f>IFERROR(VLOOKUP($B1097,Invoices!$AF$2:$AG$412,2,FALSE),"")</f>
        <v/>
      </c>
      <c r="Q1097" s="18" t="str">
        <f>IFERROR(VLOOKUP($B1097,Invoices!$AH$2:$AI$412,2,FALSE),"")</f>
        <v/>
      </c>
      <c r="R1097" s="18" t="str">
        <f>IFERROR(VLOOKUP($B1097,Invoices!$AJ$2:$AK$412,2,FALSE),"")</f>
        <v/>
      </c>
      <c r="S1097" s="18" t="str">
        <f>IFERROR(VLOOKUP($B1097,Invoices!$AL$2:$AM$412,2,FALSE),"")</f>
        <v/>
      </c>
      <c r="T1097" s="18" t="str">
        <f>IFERROR(VLOOKUP($B1097,Invoices!$AN$2:$AO$412,2,FALSE),"")</f>
        <v/>
      </c>
      <c r="U1097" s="18" cm="1">
        <f t="array" ref="U1097">IFERROR(INDEX(F1097:T1097, 1, MATCH(TRUE, ISNUMBER(F1097:T1097), 0)), "0.0")</f>
        <v>0.99</v>
      </c>
    </row>
    <row r="1098" spans="1:21" ht="13" x14ac:dyDescent="0.15">
      <c r="A1098" s="14" t="s">
        <v>7130</v>
      </c>
      <c r="B1098" s="6" t="s">
        <v>2311</v>
      </c>
      <c r="D1098" s="6" t="s">
        <v>768</v>
      </c>
      <c r="E1098" s="6" t="s">
        <v>518</v>
      </c>
      <c r="F1098" s="18" t="str">
        <f>IFERROR(VLOOKUP(B1098,Invoices!$L$2:$M$413,2,FALSE),"")</f>
        <v/>
      </c>
      <c r="G1098" s="18" t="str">
        <f>IFERROR(VLOOKUP(B1098,Invoices!$N$2:$O$412,2,FALSE),"")</f>
        <v/>
      </c>
      <c r="H1098" s="18" t="str">
        <f>IFERROR(VLOOKUP($B1098,Invoices!$P$2:$Q$412,2,FALSE),"")</f>
        <v/>
      </c>
      <c r="I1098" s="18" t="str">
        <f>IFERROR(VLOOKUP($B1098,Invoices!$R$2:$S$412,2,FALSE),"")</f>
        <v/>
      </c>
      <c r="J1098" s="18" t="str">
        <f>IFERROR(VLOOKUP($B1098,Invoices!$T$2:$U$412,2,FALSE),"")</f>
        <v/>
      </c>
      <c r="K1098" s="18" t="str">
        <f>IFERROR(VLOOKUP($B1098,Invoices!$V$2:$W$412,2,FALSE),"")</f>
        <v/>
      </c>
      <c r="L1098" s="18" t="str">
        <f>IFERROR(VLOOKUP($B1098,Invoices!$X$2:$Y$412,2,FALSE),"")</f>
        <v/>
      </c>
      <c r="M1098" s="18" t="str">
        <f>IFERROR(VLOOKUP($B1098,Invoices!$Z$2:$AA$412,2,FALSE),"")</f>
        <v/>
      </c>
      <c r="N1098" s="18" t="str">
        <f>IFERROR(VLOOKUP($B1098,Invoices!$AB$2:$AC$412,2,FALSE),"")</f>
        <v/>
      </c>
      <c r="O1098" s="18" t="str">
        <f>IFERROR(VLOOKUP($B1098,Invoices!$AD$2:$AE$412,2,FALSE),"")</f>
        <v/>
      </c>
      <c r="P1098" s="18" t="str">
        <f>IFERROR(VLOOKUP($B1098,Invoices!$AF$2:$AG$412,2,FALSE),"")</f>
        <v/>
      </c>
      <c r="Q1098" s="18" t="str">
        <f>IFERROR(VLOOKUP($B1098,Invoices!$AH$2:$AI$412,2,FALSE),"")</f>
        <v/>
      </c>
      <c r="R1098" s="18" t="str">
        <f>IFERROR(VLOOKUP($B1098,Invoices!$AJ$2:$AK$412,2,FALSE),"")</f>
        <v/>
      </c>
      <c r="S1098" s="18" t="str">
        <f>IFERROR(VLOOKUP($B1098,Invoices!$AL$2:$AM$412,2,FALSE),"")</f>
        <v/>
      </c>
      <c r="T1098" s="18" t="str">
        <f>IFERROR(VLOOKUP($B1098,Invoices!$AN$2:$AO$412,2,FALSE),"")</f>
        <v/>
      </c>
      <c r="U1098" s="18" t="str" cm="1">
        <f t="array" ref="U1098">IFERROR(INDEX(F1098:T1098, 1, MATCH(TRUE, ISNUMBER(F1098:T1098), 0)), "0.0")</f>
        <v>0.0</v>
      </c>
    </row>
    <row r="1099" spans="1:21" ht="13" x14ac:dyDescent="0.15">
      <c r="A1099" s="14" t="s">
        <v>7131</v>
      </c>
      <c r="B1099" s="6" t="s">
        <v>2312</v>
      </c>
      <c r="C1099" s="6" t="s">
        <v>2313</v>
      </c>
      <c r="D1099" s="6" t="s">
        <v>1674</v>
      </c>
      <c r="E1099" s="6" t="s">
        <v>574</v>
      </c>
      <c r="F1099" s="18" t="str">
        <f>IFERROR(VLOOKUP(B1099,Invoices!$L$2:$M$413,2,FALSE),"")</f>
        <v/>
      </c>
      <c r="G1099" s="18" t="str">
        <f>IFERROR(VLOOKUP(B1099,Invoices!$N$2:$O$412,2,FALSE),"")</f>
        <v/>
      </c>
      <c r="H1099" s="18" t="str">
        <f>IFERROR(VLOOKUP($B1099,Invoices!$P$2:$Q$412,2,FALSE),"")</f>
        <v/>
      </c>
      <c r="I1099" s="18">
        <f>IFERROR(VLOOKUP($B1099,Invoices!$R$2:$S$412,2,FALSE),"")</f>
        <v>0.99</v>
      </c>
      <c r="J1099" s="18" t="str">
        <f>IFERROR(VLOOKUP($B1099,Invoices!$T$2:$U$412,2,FALSE),"")</f>
        <v/>
      </c>
      <c r="K1099" s="18" t="str">
        <f>IFERROR(VLOOKUP($B1099,Invoices!$V$2:$W$412,2,FALSE),"")</f>
        <v/>
      </c>
      <c r="L1099" s="18" t="str">
        <f>IFERROR(VLOOKUP($B1099,Invoices!$X$2:$Y$412,2,FALSE),"")</f>
        <v/>
      </c>
      <c r="M1099" s="18" t="str">
        <f>IFERROR(VLOOKUP($B1099,Invoices!$Z$2:$AA$412,2,FALSE),"")</f>
        <v/>
      </c>
      <c r="N1099" s="18" t="str">
        <f>IFERROR(VLOOKUP($B1099,Invoices!$AB$2:$AC$412,2,FALSE),"")</f>
        <v/>
      </c>
      <c r="O1099" s="18" t="str">
        <f>IFERROR(VLOOKUP($B1099,Invoices!$AD$2:$AE$412,2,FALSE),"")</f>
        <v/>
      </c>
      <c r="P1099" s="18" t="str">
        <f>IFERROR(VLOOKUP($B1099,Invoices!$AF$2:$AG$412,2,FALSE),"")</f>
        <v/>
      </c>
      <c r="Q1099" s="18" t="str">
        <f>IFERROR(VLOOKUP($B1099,Invoices!$AH$2:$AI$412,2,FALSE),"")</f>
        <v/>
      </c>
      <c r="R1099" s="18" t="str">
        <f>IFERROR(VLOOKUP($B1099,Invoices!$AJ$2:$AK$412,2,FALSE),"")</f>
        <v/>
      </c>
      <c r="S1099" s="18" t="str">
        <f>IFERROR(VLOOKUP($B1099,Invoices!$AL$2:$AM$412,2,FALSE),"")</f>
        <v/>
      </c>
      <c r="T1099" s="18" t="str">
        <f>IFERROR(VLOOKUP($B1099,Invoices!$AN$2:$AO$412,2,FALSE),"")</f>
        <v/>
      </c>
      <c r="U1099" s="18" cm="1">
        <f t="array" ref="U1099">IFERROR(INDEX(F1099:T1099, 1, MATCH(TRUE, ISNUMBER(F1099:T1099), 0)), "0.0")</f>
        <v>0.99</v>
      </c>
    </row>
    <row r="1100" spans="1:21" ht="13" x14ac:dyDescent="0.15">
      <c r="A1100" s="14" t="s">
        <v>7132</v>
      </c>
      <c r="B1100" s="6" t="s">
        <v>2314</v>
      </c>
      <c r="C1100" s="6" t="s">
        <v>1580</v>
      </c>
      <c r="D1100" s="6" t="s">
        <v>1581</v>
      </c>
      <c r="E1100" s="6" t="s">
        <v>1227</v>
      </c>
      <c r="F1100" s="18" t="str">
        <f>IFERROR(VLOOKUP(B1100,Invoices!$L$2:$M$413,2,FALSE),"")</f>
        <v/>
      </c>
      <c r="G1100" s="18" t="str">
        <f>IFERROR(VLOOKUP(B1100,Invoices!$N$2:$O$412,2,FALSE),"")</f>
        <v/>
      </c>
      <c r="H1100" s="18" t="str">
        <f>IFERROR(VLOOKUP($B1100,Invoices!$P$2:$Q$412,2,FALSE),"")</f>
        <v/>
      </c>
      <c r="I1100" s="18" t="str">
        <f>IFERROR(VLOOKUP($B1100,Invoices!$R$2:$S$412,2,FALSE),"")</f>
        <v/>
      </c>
      <c r="J1100" s="18" t="str">
        <f>IFERROR(VLOOKUP($B1100,Invoices!$T$2:$U$412,2,FALSE),"")</f>
        <v/>
      </c>
      <c r="K1100" s="18" t="str">
        <f>IFERROR(VLOOKUP($B1100,Invoices!$V$2:$W$412,2,FALSE),"")</f>
        <v/>
      </c>
      <c r="L1100" s="18" t="str">
        <f>IFERROR(VLOOKUP($B1100,Invoices!$X$2:$Y$412,2,FALSE),"")</f>
        <v/>
      </c>
      <c r="M1100" s="18" t="str">
        <f>IFERROR(VLOOKUP($B1100,Invoices!$Z$2:$AA$412,2,FALSE),"")</f>
        <v/>
      </c>
      <c r="N1100" s="18" t="str">
        <f>IFERROR(VLOOKUP($B1100,Invoices!$AB$2:$AC$412,2,FALSE),"")</f>
        <v/>
      </c>
      <c r="O1100" s="18" t="str">
        <f>IFERROR(VLOOKUP($B1100,Invoices!$AD$2:$AE$412,2,FALSE),"")</f>
        <v/>
      </c>
      <c r="P1100" s="18" t="str">
        <f>IFERROR(VLOOKUP($B1100,Invoices!$AF$2:$AG$412,2,FALSE),"")</f>
        <v/>
      </c>
      <c r="Q1100" s="18" t="str">
        <f>IFERROR(VLOOKUP($B1100,Invoices!$AH$2:$AI$412,2,FALSE),"")</f>
        <v/>
      </c>
      <c r="R1100" s="18" t="str">
        <f>IFERROR(VLOOKUP($B1100,Invoices!$AJ$2:$AK$412,2,FALSE),"")</f>
        <v/>
      </c>
      <c r="S1100" s="18" t="str">
        <f>IFERROR(VLOOKUP($B1100,Invoices!$AL$2:$AM$412,2,FALSE),"")</f>
        <v/>
      </c>
      <c r="T1100" s="18" t="str">
        <f>IFERROR(VLOOKUP($B1100,Invoices!$AN$2:$AO$412,2,FALSE),"")</f>
        <v/>
      </c>
      <c r="U1100" s="18" t="str" cm="1">
        <f t="array" ref="U1100">IFERROR(INDEX(F1100:T1100, 1, MATCH(TRUE, ISNUMBER(F1100:T1100), 0)), "0.0")</f>
        <v>0.0</v>
      </c>
    </row>
    <row r="1101" spans="1:21" ht="13" x14ac:dyDescent="0.15">
      <c r="A1101" s="14" t="s">
        <v>7133</v>
      </c>
      <c r="B1101" s="6" t="s">
        <v>2315</v>
      </c>
      <c r="C1101" s="6" t="s">
        <v>881</v>
      </c>
      <c r="D1101" s="6" t="s">
        <v>1453</v>
      </c>
      <c r="E1101" s="6" t="s">
        <v>810</v>
      </c>
      <c r="F1101" s="18" t="str">
        <f>IFERROR(VLOOKUP(B1101,Invoices!$L$2:$M$413,2,FALSE),"")</f>
        <v/>
      </c>
      <c r="G1101" s="18" t="str">
        <f>IFERROR(VLOOKUP(B1101,Invoices!$N$2:$O$412,2,FALSE),"")</f>
        <v/>
      </c>
      <c r="H1101" s="18" t="str">
        <f>IFERROR(VLOOKUP($B1101,Invoices!$P$2:$Q$412,2,FALSE),"")</f>
        <v/>
      </c>
      <c r="I1101" s="18" t="str">
        <f>IFERROR(VLOOKUP($B1101,Invoices!$R$2:$S$412,2,FALSE),"")</f>
        <v/>
      </c>
      <c r="J1101" s="18" t="str">
        <f>IFERROR(VLOOKUP($B1101,Invoices!$T$2:$U$412,2,FALSE),"")</f>
        <v/>
      </c>
      <c r="K1101" s="18" t="str">
        <f>IFERROR(VLOOKUP($B1101,Invoices!$V$2:$W$412,2,FALSE),"")</f>
        <v/>
      </c>
      <c r="L1101" s="18" t="str">
        <f>IFERROR(VLOOKUP($B1101,Invoices!$X$2:$Y$412,2,FALSE),"")</f>
        <v/>
      </c>
      <c r="M1101" s="18" t="str">
        <f>IFERROR(VLOOKUP($B1101,Invoices!$Z$2:$AA$412,2,FALSE),"")</f>
        <v/>
      </c>
      <c r="N1101" s="18" t="str">
        <f>IFERROR(VLOOKUP($B1101,Invoices!$AB$2:$AC$412,2,FALSE),"")</f>
        <v/>
      </c>
      <c r="O1101" s="18" t="str">
        <f>IFERROR(VLOOKUP($B1101,Invoices!$AD$2:$AE$412,2,FALSE),"")</f>
        <v/>
      </c>
      <c r="P1101" s="18" t="str">
        <f>IFERROR(VLOOKUP($B1101,Invoices!$AF$2:$AG$412,2,FALSE),"")</f>
        <v/>
      </c>
      <c r="Q1101" s="18" t="str">
        <f>IFERROR(VLOOKUP($B1101,Invoices!$AH$2:$AI$412,2,FALSE),"")</f>
        <v/>
      </c>
      <c r="R1101" s="18" t="str">
        <f>IFERROR(VLOOKUP($B1101,Invoices!$AJ$2:$AK$412,2,FALSE),"")</f>
        <v/>
      </c>
      <c r="S1101" s="18" t="str">
        <f>IFERROR(VLOOKUP($B1101,Invoices!$AL$2:$AM$412,2,FALSE),"")</f>
        <v/>
      </c>
      <c r="T1101" s="18" t="str">
        <f>IFERROR(VLOOKUP($B1101,Invoices!$AN$2:$AO$412,2,FALSE),"")</f>
        <v/>
      </c>
      <c r="U1101" s="18" t="str" cm="1">
        <f t="array" ref="U1101">IFERROR(INDEX(F1101:T1101, 1, MATCH(TRUE, ISNUMBER(F1101:T1101), 0)), "0.0")</f>
        <v>0.0</v>
      </c>
    </row>
    <row r="1102" spans="1:21" ht="13" x14ac:dyDescent="0.15">
      <c r="A1102" s="14" t="s">
        <v>7134</v>
      </c>
      <c r="B1102" s="6" t="s">
        <v>2316</v>
      </c>
      <c r="C1102" s="6" t="s">
        <v>2317</v>
      </c>
      <c r="D1102" s="6" t="s">
        <v>645</v>
      </c>
      <c r="E1102" s="6" t="s">
        <v>574</v>
      </c>
      <c r="F1102" s="18" t="str">
        <f>IFERROR(VLOOKUP(B1102,Invoices!$L$2:$M$413,2,FALSE),"")</f>
        <v/>
      </c>
      <c r="G1102" s="18">
        <f>IFERROR(VLOOKUP(B1102,Invoices!$N$2:$O$412,2,FALSE),"")</f>
        <v>0.99</v>
      </c>
      <c r="H1102" s="18" t="str">
        <f>IFERROR(VLOOKUP($B1102,Invoices!$P$2:$Q$412,2,FALSE),"")</f>
        <v/>
      </c>
      <c r="I1102" s="18" t="str">
        <f>IFERROR(VLOOKUP($B1102,Invoices!$R$2:$S$412,2,FALSE),"")</f>
        <v/>
      </c>
      <c r="J1102" s="18">
        <f>IFERROR(VLOOKUP($B1102,Invoices!$T$2:$U$412,2,FALSE),"")</f>
        <v>0.99</v>
      </c>
      <c r="K1102" s="18" t="str">
        <f>IFERROR(VLOOKUP($B1102,Invoices!$V$2:$W$412,2,FALSE),"")</f>
        <v/>
      </c>
      <c r="L1102" s="18" t="str">
        <f>IFERROR(VLOOKUP($B1102,Invoices!$X$2:$Y$412,2,FALSE),"")</f>
        <v/>
      </c>
      <c r="M1102" s="18" t="str">
        <f>IFERROR(VLOOKUP($B1102,Invoices!$Z$2:$AA$412,2,FALSE),"")</f>
        <v/>
      </c>
      <c r="N1102" s="18" t="str">
        <f>IFERROR(VLOOKUP($B1102,Invoices!$AB$2:$AC$412,2,FALSE),"")</f>
        <v/>
      </c>
      <c r="O1102" s="18" t="str">
        <f>IFERROR(VLOOKUP($B1102,Invoices!$AD$2:$AE$412,2,FALSE),"")</f>
        <v/>
      </c>
      <c r="P1102" s="18" t="str">
        <f>IFERROR(VLOOKUP($B1102,Invoices!$AF$2:$AG$412,2,FALSE),"")</f>
        <v/>
      </c>
      <c r="Q1102" s="18" t="str">
        <f>IFERROR(VLOOKUP($B1102,Invoices!$AH$2:$AI$412,2,FALSE),"")</f>
        <v/>
      </c>
      <c r="R1102" s="18" t="str">
        <f>IFERROR(VLOOKUP($B1102,Invoices!$AJ$2:$AK$412,2,FALSE),"")</f>
        <v/>
      </c>
      <c r="S1102" s="18" t="str">
        <f>IFERROR(VLOOKUP($B1102,Invoices!$AL$2:$AM$412,2,FALSE),"")</f>
        <v/>
      </c>
      <c r="T1102" s="18" t="str">
        <f>IFERROR(VLOOKUP($B1102,Invoices!$AN$2:$AO$412,2,FALSE),"")</f>
        <v/>
      </c>
      <c r="U1102" s="18" cm="1">
        <f t="array" ref="U1102">IFERROR(INDEX(F1102:T1102, 1, MATCH(TRUE, ISNUMBER(F1102:T1102), 0)), "0.0")</f>
        <v>0.99</v>
      </c>
    </row>
    <row r="1103" spans="1:21" ht="13" x14ac:dyDescent="0.15">
      <c r="A1103" s="14" t="s">
        <v>7135</v>
      </c>
      <c r="B1103" s="6" t="s">
        <v>2318</v>
      </c>
      <c r="C1103" s="6" t="s">
        <v>1856</v>
      </c>
      <c r="D1103" s="6" t="s">
        <v>894</v>
      </c>
      <c r="E1103" s="6" t="s">
        <v>587</v>
      </c>
      <c r="F1103" s="18" t="str">
        <f>IFERROR(VLOOKUP(B1103,Invoices!$L$2:$M$413,2,FALSE),"")</f>
        <v/>
      </c>
      <c r="G1103" s="18" t="str">
        <f>IFERROR(VLOOKUP(B1103,Invoices!$N$2:$O$412,2,FALSE),"")</f>
        <v/>
      </c>
      <c r="H1103" s="18" t="str">
        <f>IFERROR(VLOOKUP($B1103,Invoices!$P$2:$Q$412,2,FALSE),"")</f>
        <v/>
      </c>
      <c r="I1103" s="18" t="str">
        <f>IFERROR(VLOOKUP($B1103,Invoices!$R$2:$S$412,2,FALSE),"")</f>
        <v/>
      </c>
      <c r="J1103" s="18" t="str">
        <f>IFERROR(VLOOKUP($B1103,Invoices!$T$2:$U$412,2,FALSE),"")</f>
        <v/>
      </c>
      <c r="K1103" s="18" t="str">
        <f>IFERROR(VLOOKUP($B1103,Invoices!$V$2:$W$412,2,FALSE),"")</f>
        <v/>
      </c>
      <c r="L1103" s="18" t="str">
        <f>IFERROR(VLOOKUP($B1103,Invoices!$X$2:$Y$412,2,FALSE),"")</f>
        <v/>
      </c>
      <c r="M1103" s="18" t="str">
        <f>IFERROR(VLOOKUP($B1103,Invoices!$Z$2:$AA$412,2,FALSE),"")</f>
        <v/>
      </c>
      <c r="N1103" s="18" t="str">
        <f>IFERROR(VLOOKUP($B1103,Invoices!$AB$2:$AC$412,2,FALSE),"")</f>
        <v/>
      </c>
      <c r="O1103" s="18" t="str">
        <f>IFERROR(VLOOKUP($B1103,Invoices!$AD$2:$AE$412,2,FALSE),"")</f>
        <v/>
      </c>
      <c r="P1103" s="18" t="str">
        <f>IFERROR(VLOOKUP($B1103,Invoices!$AF$2:$AG$412,2,FALSE),"")</f>
        <v/>
      </c>
      <c r="Q1103" s="18" t="str">
        <f>IFERROR(VLOOKUP($B1103,Invoices!$AH$2:$AI$412,2,FALSE),"")</f>
        <v/>
      </c>
      <c r="R1103" s="18" t="str">
        <f>IFERROR(VLOOKUP($B1103,Invoices!$AJ$2:$AK$412,2,FALSE),"")</f>
        <v/>
      </c>
      <c r="S1103" s="18" t="str">
        <f>IFERROR(VLOOKUP($B1103,Invoices!$AL$2:$AM$412,2,FALSE),"")</f>
        <v/>
      </c>
      <c r="T1103" s="18" t="str">
        <f>IFERROR(VLOOKUP($B1103,Invoices!$AN$2:$AO$412,2,FALSE),"")</f>
        <v/>
      </c>
      <c r="U1103" s="18" t="str" cm="1">
        <f t="array" ref="U1103">IFERROR(INDEX(F1103:T1103, 1, MATCH(TRUE, ISNUMBER(F1103:T1103), 0)), "0.0")</f>
        <v>0.0</v>
      </c>
    </row>
    <row r="1104" spans="1:21" ht="13" x14ac:dyDescent="0.15">
      <c r="A1104" s="14" t="s">
        <v>7136</v>
      </c>
      <c r="B1104" s="6" t="s">
        <v>2319</v>
      </c>
      <c r="D1104" s="6" t="s">
        <v>1133</v>
      </c>
      <c r="E1104" s="6" t="s">
        <v>600</v>
      </c>
      <c r="F1104" s="18" t="str">
        <f>IFERROR(VLOOKUP(B1104,Invoices!$L$2:$M$413,2,FALSE),"")</f>
        <v/>
      </c>
      <c r="G1104" s="18" t="str">
        <f>IFERROR(VLOOKUP(B1104,Invoices!$N$2:$O$412,2,FALSE),"")</f>
        <v/>
      </c>
      <c r="H1104" s="18" t="str">
        <f>IFERROR(VLOOKUP($B1104,Invoices!$P$2:$Q$412,2,FALSE),"")</f>
        <v/>
      </c>
      <c r="I1104" s="18">
        <f>IFERROR(VLOOKUP($B1104,Invoices!$R$2:$S$412,2,FALSE),"")</f>
        <v>0.99</v>
      </c>
      <c r="J1104" s="18" t="str">
        <f>IFERROR(VLOOKUP($B1104,Invoices!$T$2:$U$412,2,FALSE),"")</f>
        <v/>
      </c>
      <c r="K1104" s="18" t="str">
        <f>IFERROR(VLOOKUP($B1104,Invoices!$V$2:$W$412,2,FALSE),"")</f>
        <v/>
      </c>
      <c r="L1104" s="18">
        <f>IFERROR(VLOOKUP($B1104,Invoices!$X$2:$Y$412,2,FALSE),"")</f>
        <v>0.99</v>
      </c>
      <c r="M1104" s="18" t="str">
        <f>IFERROR(VLOOKUP($B1104,Invoices!$Z$2:$AA$412,2,FALSE),"")</f>
        <v/>
      </c>
      <c r="N1104" s="18" t="str">
        <f>IFERROR(VLOOKUP($B1104,Invoices!$AB$2:$AC$412,2,FALSE),"")</f>
        <v/>
      </c>
      <c r="O1104" s="18" t="str">
        <f>IFERROR(VLOOKUP($B1104,Invoices!$AD$2:$AE$412,2,FALSE),"")</f>
        <v/>
      </c>
      <c r="P1104" s="18" t="str">
        <f>IFERROR(VLOOKUP($B1104,Invoices!$AF$2:$AG$412,2,FALSE),"")</f>
        <v/>
      </c>
      <c r="Q1104" s="18" t="str">
        <f>IFERROR(VLOOKUP($B1104,Invoices!$AH$2:$AI$412,2,FALSE),"")</f>
        <v/>
      </c>
      <c r="R1104" s="18" t="str">
        <f>IFERROR(VLOOKUP($B1104,Invoices!$AJ$2:$AK$412,2,FALSE),"")</f>
        <v/>
      </c>
      <c r="S1104" s="18" t="str">
        <f>IFERROR(VLOOKUP($B1104,Invoices!$AL$2:$AM$412,2,FALSE),"")</f>
        <v/>
      </c>
      <c r="T1104" s="18" t="str">
        <f>IFERROR(VLOOKUP($B1104,Invoices!$AN$2:$AO$412,2,FALSE),"")</f>
        <v/>
      </c>
      <c r="U1104" s="18" cm="1">
        <f t="array" ref="U1104">IFERROR(INDEX(F1104:T1104, 1, MATCH(TRUE, ISNUMBER(F1104:T1104), 0)), "0.0")</f>
        <v>0.99</v>
      </c>
    </row>
    <row r="1105" spans="1:21" ht="13" x14ac:dyDescent="0.15">
      <c r="A1105" s="14" t="s">
        <v>7137</v>
      </c>
      <c r="B1105" s="6" t="s">
        <v>2320</v>
      </c>
      <c r="D1105" s="6" t="s">
        <v>983</v>
      </c>
      <c r="E1105" s="6" t="s">
        <v>797</v>
      </c>
      <c r="F1105" s="18" t="str">
        <f>IFERROR(VLOOKUP(B1105,Invoices!$L$2:$M$413,2,FALSE),"")</f>
        <v/>
      </c>
      <c r="G1105" s="18" t="str">
        <f>IFERROR(VLOOKUP(B1105,Invoices!$N$2:$O$412,2,FALSE),"")</f>
        <v/>
      </c>
      <c r="H1105" s="18" t="str">
        <f>IFERROR(VLOOKUP($B1105,Invoices!$P$2:$Q$412,2,FALSE),"")</f>
        <v/>
      </c>
      <c r="I1105" s="18" t="str">
        <f>IFERROR(VLOOKUP($B1105,Invoices!$R$2:$S$412,2,FALSE),"")</f>
        <v/>
      </c>
      <c r="J1105" s="18" t="str">
        <f>IFERROR(VLOOKUP($B1105,Invoices!$T$2:$U$412,2,FALSE),"")</f>
        <v/>
      </c>
      <c r="K1105" s="18" t="str">
        <f>IFERROR(VLOOKUP($B1105,Invoices!$V$2:$W$412,2,FALSE),"")</f>
        <v/>
      </c>
      <c r="L1105" s="18" t="str">
        <f>IFERROR(VLOOKUP($B1105,Invoices!$X$2:$Y$412,2,FALSE),"")</f>
        <v/>
      </c>
      <c r="M1105" s="18" t="str">
        <f>IFERROR(VLOOKUP($B1105,Invoices!$Z$2:$AA$412,2,FALSE),"")</f>
        <v/>
      </c>
      <c r="N1105" s="18" t="str">
        <f>IFERROR(VLOOKUP($B1105,Invoices!$AB$2:$AC$412,2,FALSE),"")</f>
        <v/>
      </c>
      <c r="O1105" s="18" t="str">
        <f>IFERROR(VLOOKUP($B1105,Invoices!$AD$2:$AE$412,2,FALSE),"")</f>
        <v/>
      </c>
      <c r="P1105" s="18" t="str">
        <f>IFERROR(VLOOKUP($B1105,Invoices!$AF$2:$AG$412,2,FALSE),"")</f>
        <v/>
      </c>
      <c r="Q1105" s="18" t="str">
        <f>IFERROR(VLOOKUP($B1105,Invoices!$AH$2:$AI$412,2,FALSE),"")</f>
        <v/>
      </c>
      <c r="R1105" s="18" t="str">
        <f>IFERROR(VLOOKUP($B1105,Invoices!$AJ$2:$AK$412,2,FALSE),"")</f>
        <v/>
      </c>
      <c r="S1105" s="18" t="str">
        <f>IFERROR(VLOOKUP($B1105,Invoices!$AL$2:$AM$412,2,FALSE),"")</f>
        <v/>
      </c>
      <c r="T1105" s="18" t="str">
        <f>IFERROR(VLOOKUP($B1105,Invoices!$AN$2:$AO$412,2,FALSE),"")</f>
        <v/>
      </c>
      <c r="U1105" s="18" t="str" cm="1">
        <f t="array" ref="U1105">IFERROR(INDEX(F1105:T1105, 1, MATCH(TRUE, ISNUMBER(F1105:T1105), 0)), "0.0")</f>
        <v>0.0</v>
      </c>
    </row>
    <row r="1106" spans="1:21" ht="13" x14ac:dyDescent="0.15">
      <c r="A1106" s="14" t="s">
        <v>7138</v>
      </c>
      <c r="B1106" s="6" t="s">
        <v>2320</v>
      </c>
      <c r="C1106" s="6" t="s">
        <v>795</v>
      </c>
      <c r="D1106" s="6" t="s">
        <v>796</v>
      </c>
      <c r="E1106" s="6" t="s">
        <v>797</v>
      </c>
      <c r="F1106" s="18" t="str">
        <f>IFERROR(VLOOKUP(B1106,Invoices!$L$2:$M$413,2,FALSE),"")</f>
        <v/>
      </c>
      <c r="G1106" s="18" t="str">
        <f>IFERROR(VLOOKUP(B1106,Invoices!$N$2:$O$412,2,FALSE),"")</f>
        <v/>
      </c>
      <c r="H1106" s="18" t="str">
        <f>IFERROR(VLOOKUP($B1106,Invoices!$P$2:$Q$412,2,FALSE),"")</f>
        <v/>
      </c>
      <c r="I1106" s="18" t="str">
        <f>IFERROR(VLOOKUP($B1106,Invoices!$R$2:$S$412,2,FALSE),"")</f>
        <v/>
      </c>
      <c r="J1106" s="18" t="str">
        <f>IFERROR(VLOOKUP($B1106,Invoices!$T$2:$U$412,2,FALSE),"")</f>
        <v/>
      </c>
      <c r="K1106" s="18" t="str">
        <f>IFERROR(VLOOKUP($B1106,Invoices!$V$2:$W$412,2,FALSE),"")</f>
        <v/>
      </c>
      <c r="L1106" s="18" t="str">
        <f>IFERROR(VLOOKUP($B1106,Invoices!$X$2:$Y$412,2,FALSE),"")</f>
        <v/>
      </c>
      <c r="M1106" s="18" t="str">
        <f>IFERROR(VLOOKUP($B1106,Invoices!$Z$2:$AA$412,2,FALSE),"")</f>
        <v/>
      </c>
      <c r="N1106" s="18" t="str">
        <f>IFERROR(VLOOKUP($B1106,Invoices!$AB$2:$AC$412,2,FALSE),"")</f>
        <v/>
      </c>
      <c r="O1106" s="18" t="str">
        <f>IFERROR(VLOOKUP($B1106,Invoices!$AD$2:$AE$412,2,FALSE),"")</f>
        <v/>
      </c>
      <c r="P1106" s="18" t="str">
        <f>IFERROR(VLOOKUP($B1106,Invoices!$AF$2:$AG$412,2,FALSE),"")</f>
        <v/>
      </c>
      <c r="Q1106" s="18" t="str">
        <f>IFERROR(VLOOKUP($B1106,Invoices!$AH$2:$AI$412,2,FALSE),"")</f>
        <v/>
      </c>
      <c r="R1106" s="18" t="str">
        <f>IFERROR(VLOOKUP($B1106,Invoices!$AJ$2:$AK$412,2,FALSE),"")</f>
        <v/>
      </c>
      <c r="S1106" s="18" t="str">
        <f>IFERROR(VLOOKUP($B1106,Invoices!$AL$2:$AM$412,2,FALSE),"")</f>
        <v/>
      </c>
      <c r="T1106" s="18" t="str">
        <f>IFERROR(VLOOKUP($B1106,Invoices!$AN$2:$AO$412,2,FALSE),"")</f>
        <v/>
      </c>
      <c r="U1106" s="18" t="str" cm="1">
        <f t="array" ref="U1106">IFERROR(INDEX(F1106:T1106, 1, MATCH(TRUE, ISNUMBER(F1106:T1106), 0)), "0.0")</f>
        <v>0.0</v>
      </c>
    </row>
    <row r="1107" spans="1:21" ht="13" x14ac:dyDescent="0.15">
      <c r="A1107" s="14" t="s">
        <v>7139</v>
      </c>
      <c r="B1107" s="6" t="s">
        <v>2321</v>
      </c>
      <c r="D1107" s="6" t="s">
        <v>1025</v>
      </c>
      <c r="E1107" s="6" t="s">
        <v>863</v>
      </c>
      <c r="F1107" s="18" t="str">
        <f>IFERROR(VLOOKUP(B1107,Invoices!$L$2:$M$413,2,FALSE),"")</f>
        <v/>
      </c>
      <c r="G1107" s="18">
        <f>IFERROR(VLOOKUP(B1107,Invoices!$N$2:$O$412,2,FALSE),"")</f>
        <v>0.99</v>
      </c>
      <c r="H1107" s="18" t="str">
        <f>IFERROR(VLOOKUP($B1107,Invoices!$P$2:$Q$412,2,FALSE),"")</f>
        <v/>
      </c>
      <c r="I1107" s="18" t="str">
        <f>IFERROR(VLOOKUP($B1107,Invoices!$R$2:$S$412,2,FALSE),"")</f>
        <v/>
      </c>
      <c r="J1107" s="18" t="str">
        <f>IFERROR(VLOOKUP($B1107,Invoices!$T$2:$U$412,2,FALSE),"")</f>
        <v/>
      </c>
      <c r="K1107" s="18" t="str">
        <f>IFERROR(VLOOKUP($B1107,Invoices!$V$2:$W$412,2,FALSE),"")</f>
        <v/>
      </c>
      <c r="L1107" s="18" t="str">
        <f>IFERROR(VLOOKUP($B1107,Invoices!$X$2:$Y$412,2,FALSE),"")</f>
        <v/>
      </c>
      <c r="M1107" s="18" t="str">
        <f>IFERROR(VLOOKUP($B1107,Invoices!$Z$2:$AA$412,2,FALSE),"")</f>
        <v/>
      </c>
      <c r="N1107" s="18" t="str">
        <f>IFERROR(VLOOKUP($B1107,Invoices!$AB$2:$AC$412,2,FALSE),"")</f>
        <v/>
      </c>
      <c r="O1107" s="18" t="str">
        <f>IFERROR(VLOOKUP($B1107,Invoices!$AD$2:$AE$412,2,FALSE),"")</f>
        <v/>
      </c>
      <c r="P1107" s="18" t="str">
        <f>IFERROR(VLOOKUP($B1107,Invoices!$AF$2:$AG$412,2,FALSE),"")</f>
        <v/>
      </c>
      <c r="Q1107" s="18" t="str">
        <f>IFERROR(VLOOKUP($B1107,Invoices!$AH$2:$AI$412,2,FALSE),"")</f>
        <v/>
      </c>
      <c r="R1107" s="18" t="str">
        <f>IFERROR(VLOOKUP($B1107,Invoices!$AJ$2:$AK$412,2,FALSE),"")</f>
        <v/>
      </c>
      <c r="S1107" s="18" t="str">
        <f>IFERROR(VLOOKUP($B1107,Invoices!$AL$2:$AM$412,2,FALSE),"")</f>
        <v/>
      </c>
      <c r="T1107" s="18" t="str">
        <f>IFERROR(VLOOKUP($B1107,Invoices!$AN$2:$AO$412,2,FALSE),"")</f>
        <v/>
      </c>
      <c r="U1107" s="18" cm="1">
        <f t="array" ref="U1107">IFERROR(INDEX(F1107:T1107, 1, MATCH(TRUE, ISNUMBER(F1107:T1107), 0)), "0.0")</f>
        <v>0.99</v>
      </c>
    </row>
    <row r="1108" spans="1:21" ht="13" x14ac:dyDescent="0.15">
      <c r="A1108" s="14" t="s">
        <v>7140</v>
      </c>
      <c r="B1108" s="6" t="s">
        <v>2322</v>
      </c>
      <c r="C1108" s="6" t="s">
        <v>2023</v>
      </c>
      <c r="D1108" s="6" t="s">
        <v>2024</v>
      </c>
      <c r="E1108" s="6" t="s">
        <v>779</v>
      </c>
      <c r="F1108" s="18" t="str">
        <f>IFERROR(VLOOKUP(B1108,Invoices!$L$2:$M$413,2,FALSE),"")</f>
        <v/>
      </c>
      <c r="G1108" s="18" t="str">
        <f>IFERROR(VLOOKUP(B1108,Invoices!$N$2:$O$412,2,FALSE),"")</f>
        <v/>
      </c>
      <c r="H1108" s="18" t="str">
        <f>IFERROR(VLOOKUP($B1108,Invoices!$P$2:$Q$412,2,FALSE),"")</f>
        <v/>
      </c>
      <c r="I1108" s="18" t="str">
        <f>IFERROR(VLOOKUP($B1108,Invoices!$R$2:$S$412,2,FALSE),"")</f>
        <v/>
      </c>
      <c r="J1108" s="18" t="str">
        <f>IFERROR(VLOOKUP($B1108,Invoices!$T$2:$U$412,2,FALSE),"")</f>
        <v/>
      </c>
      <c r="K1108" s="18">
        <f>IFERROR(VLOOKUP($B1108,Invoices!$V$2:$W$412,2,FALSE),"")</f>
        <v>0.99</v>
      </c>
      <c r="L1108" s="18" t="str">
        <f>IFERROR(VLOOKUP($B1108,Invoices!$X$2:$Y$412,2,FALSE),"")</f>
        <v/>
      </c>
      <c r="M1108" s="18" t="str">
        <f>IFERROR(VLOOKUP($B1108,Invoices!$Z$2:$AA$412,2,FALSE),"")</f>
        <v/>
      </c>
      <c r="N1108" s="18" t="str">
        <f>IFERROR(VLOOKUP($B1108,Invoices!$AB$2:$AC$412,2,FALSE),"")</f>
        <v/>
      </c>
      <c r="O1108" s="18" t="str">
        <f>IFERROR(VLOOKUP($B1108,Invoices!$AD$2:$AE$412,2,FALSE),"")</f>
        <v/>
      </c>
      <c r="P1108" s="18" t="str">
        <f>IFERROR(VLOOKUP($B1108,Invoices!$AF$2:$AG$412,2,FALSE),"")</f>
        <v/>
      </c>
      <c r="Q1108" s="18" t="str">
        <f>IFERROR(VLOOKUP($B1108,Invoices!$AH$2:$AI$412,2,FALSE),"")</f>
        <v/>
      </c>
      <c r="R1108" s="18" t="str">
        <f>IFERROR(VLOOKUP($B1108,Invoices!$AJ$2:$AK$412,2,FALSE),"")</f>
        <v/>
      </c>
      <c r="S1108" s="18" t="str">
        <f>IFERROR(VLOOKUP($B1108,Invoices!$AL$2:$AM$412,2,FALSE),"")</f>
        <v/>
      </c>
      <c r="T1108" s="18" t="str">
        <f>IFERROR(VLOOKUP($B1108,Invoices!$AN$2:$AO$412,2,FALSE),"")</f>
        <v/>
      </c>
      <c r="U1108" s="18" cm="1">
        <f t="array" ref="U1108">IFERROR(INDEX(F1108:T1108, 1, MATCH(TRUE, ISNUMBER(F1108:T1108), 0)), "0.0")</f>
        <v>0.99</v>
      </c>
    </row>
    <row r="1109" spans="1:21" ht="13" x14ac:dyDescent="0.15">
      <c r="A1109" s="14" t="s">
        <v>7141</v>
      </c>
      <c r="B1109" s="6" t="s">
        <v>2323</v>
      </c>
      <c r="C1109" s="6" t="s">
        <v>2324</v>
      </c>
      <c r="D1109" s="6" t="s">
        <v>1195</v>
      </c>
      <c r="E1109" s="6" t="s">
        <v>863</v>
      </c>
      <c r="F1109" s="18" t="str">
        <f>IFERROR(VLOOKUP(B1109,Invoices!$L$2:$M$413,2,FALSE),"")</f>
        <v/>
      </c>
      <c r="G1109" s="18" t="str">
        <f>IFERROR(VLOOKUP(B1109,Invoices!$N$2:$O$412,2,FALSE),"")</f>
        <v/>
      </c>
      <c r="H1109" s="18" t="str">
        <f>IFERROR(VLOOKUP($B1109,Invoices!$P$2:$Q$412,2,FALSE),"")</f>
        <v/>
      </c>
      <c r="I1109" s="18" t="str">
        <f>IFERROR(VLOOKUP($B1109,Invoices!$R$2:$S$412,2,FALSE),"")</f>
        <v/>
      </c>
      <c r="J1109" s="18" t="str">
        <f>IFERROR(VLOOKUP($B1109,Invoices!$T$2:$U$412,2,FALSE),"")</f>
        <v/>
      </c>
      <c r="K1109" s="18" t="str">
        <f>IFERROR(VLOOKUP($B1109,Invoices!$V$2:$W$412,2,FALSE),"")</f>
        <v/>
      </c>
      <c r="L1109" s="18" t="str">
        <f>IFERROR(VLOOKUP($B1109,Invoices!$X$2:$Y$412,2,FALSE),"")</f>
        <v/>
      </c>
      <c r="M1109" s="18" t="str">
        <f>IFERROR(VLOOKUP($B1109,Invoices!$Z$2:$AA$412,2,FALSE),"")</f>
        <v/>
      </c>
      <c r="N1109" s="18" t="str">
        <f>IFERROR(VLOOKUP($B1109,Invoices!$AB$2:$AC$412,2,FALSE),"")</f>
        <v/>
      </c>
      <c r="O1109" s="18" t="str">
        <f>IFERROR(VLOOKUP($B1109,Invoices!$AD$2:$AE$412,2,FALSE),"")</f>
        <v/>
      </c>
      <c r="P1109" s="18" t="str">
        <f>IFERROR(VLOOKUP($B1109,Invoices!$AF$2:$AG$412,2,FALSE),"")</f>
        <v/>
      </c>
      <c r="Q1109" s="18" t="str">
        <f>IFERROR(VLOOKUP($B1109,Invoices!$AH$2:$AI$412,2,FALSE),"")</f>
        <v/>
      </c>
      <c r="R1109" s="18" t="str">
        <f>IFERROR(VLOOKUP($B1109,Invoices!$AJ$2:$AK$412,2,FALSE),"")</f>
        <v/>
      </c>
      <c r="S1109" s="18" t="str">
        <f>IFERROR(VLOOKUP($B1109,Invoices!$AL$2:$AM$412,2,FALSE),"")</f>
        <v/>
      </c>
      <c r="T1109" s="18" t="str">
        <f>IFERROR(VLOOKUP($B1109,Invoices!$AN$2:$AO$412,2,FALSE),"")</f>
        <v/>
      </c>
      <c r="U1109" s="18" t="str" cm="1">
        <f t="array" ref="U1109">IFERROR(INDEX(F1109:T1109, 1, MATCH(TRUE, ISNUMBER(F1109:T1109), 0)), "0.0")</f>
        <v>0.0</v>
      </c>
    </row>
    <row r="1110" spans="1:21" ht="13" x14ac:dyDescent="0.15">
      <c r="A1110" s="14" t="s">
        <v>7142</v>
      </c>
      <c r="B1110" s="6" t="s">
        <v>2325</v>
      </c>
      <c r="C1110" s="6" t="s">
        <v>1449</v>
      </c>
      <c r="D1110" s="6" t="s">
        <v>570</v>
      </c>
      <c r="E1110" s="6" t="s">
        <v>570</v>
      </c>
      <c r="F1110" s="18" t="str">
        <f>IFERROR(VLOOKUP(B1110,Invoices!$L$2:$M$413,2,FALSE),"")</f>
        <v/>
      </c>
      <c r="G1110" s="18" t="str">
        <f>IFERROR(VLOOKUP(B1110,Invoices!$N$2:$O$412,2,FALSE),"")</f>
        <v/>
      </c>
      <c r="H1110" s="18" t="str">
        <f>IFERROR(VLOOKUP($B1110,Invoices!$P$2:$Q$412,2,FALSE),"")</f>
        <v/>
      </c>
      <c r="I1110" s="18" t="str">
        <f>IFERROR(VLOOKUP($B1110,Invoices!$R$2:$S$412,2,FALSE),"")</f>
        <v/>
      </c>
      <c r="J1110" s="18" t="str">
        <f>IFERROR(VLOOKUP($B1110,Invoices!$T$2:$U$412,2,FALSE),"")</f>
        <v/>
      </c>
      <c r="K1110" s="18" t="str">
        <f>IFERROR(VLOOKUP($B1110,Invoices!$V$2:$W$412,2,FALSE),"")</f>
        <v/>
      </c>
      <c r="L1110" s="18" t="str">
        <f>IFERROR(VLOOKUP($B1110,Invoices!$X$2:$Y$412,2,FALSE),"")</f>
        <v/>
      </c>
      <c r="M1110" s="18" t="str">
        <f>IFERROR(VLOOKUP($B1110,Invoices!$Z$2:$AA$412,2,FALSE),"")</f>
        <v/>
      </c>
      <c r="N1110" s="18" t="str">
        <f>IFERROR(VLOOKUP($B1110,Invoices!$AB$2:$AC$412,2,FALSE),"")</f>
        <v/>
      </c>
      <c r="O1110" s="18" t="str">
        <f>IFERROR(VLOOKUP($B1110,Invoices!$AD$2:$AE$412,2,FALSE),"")</f>
        <v/>
      </c>
      <c r="P1110" s="18" t="str">
        <f>IFERROR(VLOOKUP($B1110,Invoices!$AF$2:$AG$412,2,FALSE),"")</f>
        <v/>
      </c>
      <c r="Q1110" s="18" t="str">
        <f>IFERROR(VLOOKUP($B1110,Invoices!$AH$2:$AI$412,2,FALSE),"")</f>
        <v/>
      </c>
      <c r="R1110" s="18" t="str">
        <f>IFERROR(VLOOKUP($B1110,Invoices!$AJ$2:$AK$412,2,FALSE),"")</f>
        <v/>
      </c>
      <c r="S1110" s="18" t="str">
        <f>IFERROR(VLOOKUP($B1110,Invoices!$AL$2:$AM$412,2,FALSE),"")</f>
        <v/>
      </c>
      <c r="T1110" s="18" t="str">
        <f>IFERROR(VLOOKUP($B1110,Invoices!$AN$2:$AO$412,2,FALSE),"")</f>
        <v/>
      </c>
      <c r="U1110" s="18" t="str" cm="1">
        <f t="array" ref="U1110">IFERROR(INDEX(F1110:T1110, 1, MATCH(TRUE, ISNUMBER(F1110:T1110), 0)), "0.0")</f>
        <v>0.0</v>
      </c>
    </row>
    <row r="1111" spans="1:21" ht="13" x14ac:dyDescent="0.15">
      <c r="A1111" s="14" t="s">
        <v>7143</v>
      </c>
      <c r="B1111" s="6" t="s">
        <v>2326</v>
      </c>
      <c r="D1111" s="6" t="s">
        <v>589</v>
      </c>
      <c r="E1111" s="6" t="s">
        <v>590</v>
      </c>
      <c r="F1111" s="18">
        <f>IFERROR(VLOOKUP(B1111,Invoices!$L$2:$M$413,2,FALSE),"")</f>
        <v>0.99</v>
      </c>
      <c r="G1111" s="18" t="str">
        <f>IFERROR(VLOOKUP(B1111,Invoices!$N$2:$O$412,2,FALSE),"")</f>
        <v/>
      </c>
      <c r="H1111" s="18" t="str">
        <f>IFERROR(VLOOKUP($B1111,Invoices!$P$2:$Q$412,2,FALSE),"")</f>
        <v/>
      </c>
      <c r="I1111" s="18" t="str">
        <f>IFERROR(VLOOKUP($B1111,Invoices!$R$2:$S$412,2,FALSE),"")</f>
        <v/>
      </c>
      <c r="J1111" s="18" t="str">
        <f>IFERROR(VLOOKUP($B1111,Invoices!$T$2:$U$412,2,FALSE),"")</f>
        <v/>
      </c>
      <c r="K1111" s="18" t="str">
        <f>IFERROR(VLOOKUP($B1111,Invoices!$V$2:$W$412,2,FALSE),"")</f>
        <v/>
      </c>
      <c r="L1111" s="18" t="str">
        <f>IFERROR(VLOOKUP($B1111,Invoices!$X$2:$Y$412,2,FALSE),"")</f>
        <v/>
      </c>
      <c r="M1111" s="18" t="str">
        <f>IFERROR(VLOOKUP($B1111,Invoices!$Z$2:$AA$412,2,FALSE),"")</f>
        <v/>
      </c>
      <c r="N1111" s="18" t="str">
        <f>IFERROR(VLOOKUP($B1111,Invoices!$AB$2:$AC$412,2,FALSE),"")</f>
        <v/>
      </c>
      <c r="O1111" s="18" t="str">
        <f>IFERROR(VLOOKUP($B1111,Invoices!$AD$2:$AE$412,2,FALSE),"")</f>
        <v/>
      </c>
      <c r="P1111" s="18" t="str">
        <f>IFERROR(VLOOKUP($B1111,Invoices!$AF$2:$AG$412,2,FALSE),"")</f>
        <v/>
      </c>
      <c r="Q1111" s="18" t="str">
        <f>IFERROR(VLOOKUP($B1111,Invoices!$AH$2:$AI$412,2,FALSE),"")</f>
        <v/>
      </c>
      <c r="R1111" s="18" t="str">
        <f>IFERROR(VLOOKUP($B1111,Invoices!$AJ$2:$AK$412,2,FALSE),"")</f>
        <v/>
      </c>
      <c r="S1111" s="18" t="str">
        <f>IFERROR(VLOOKUP($B1111,Invoices!$AL$2:$AM$412,2,FALSE),"")</f>
        <v/>
      </c>
      <c r="T1111" s="18" t="str">
        <f>IFERROR(VLOOKUP($B1111,Invoices!$AN$2:$AO$412,2,FALSE),"")</f>
        <v/>
      </c>
      <c r="U1111" s="18" cm="1">
        <f t="array" ref="U1111">IFERROR(INDEX(F1111:T1111, 1, MATCH(TRUE, ISNUMBER(F1111:T1111), 0)), "0.0")</f>
        <v>0.99</v>
      </c>
    </row>
    <row r="1112" spans="1:21" ht="13" x14ac:dyDescent="0.15">
      <c r="A1112" s="14" t="s">
        <v>7144</v>
      </c>
      <c r="B1112" s="6" t="s">
        <v>2327</v>
      </c>
      <c r="C1112" s="6" t="s">
        <v>2328</v>
      </c>
      <c r="D1112" s="6" t="s">
        <v>855</v>
      </c>
      <c r="E1112" s="6" t="s">
        <v>574</v>
      </c>
      <c r="F1112" s="18" t="str">
        <f>IFERROR(VLOOKUP(B1112,Invoices!$L$2:$M$413,2,FALSE),"")</f>
        <v/>
      </c>
      <c r="G1112" s="18" t="str">
        <f>IFERROR(VLOOKUP(B1112,Invoices!$N$2:$O$412,2,FALSE),"")</f>
        <v/>
      </c>
      <c r="H1112" s="18" t="str">
        <f>IFERROR(VLOOKUP($B1112,Invoices!$P$2:$Q$412,2,FALSE),"")</f>
        <v/>
      </c>
      <c r="I1112" s="18" t="str">
        <f>IFERROR(VLOOKUP($B1112,Invoices!$R$2:$S$412,2,FALSE),"")</f>
        <v/>
      </c>
      <c r="J1112" s="18" t="str">
        <f>IFERROR(VLOOKUP($B1112,Invoices!$T$2:$U$412,2,FALSE),"")</f>
        <v/>
      </c>
      <c r="K1112" s="18" t="str">
        <f>IFERROR(VLOOKUP($B1112,Invoices!$V$2:$W$412,2,FALSE),"")</f>
        <v/>
      </c>
      <c r="L1112" s="18" t="str">
        <f>IFERROR(VLOOKUP($B1112,Invoices!$X$2:$Y$412,2,FALSE),"")</f>
        <v/>
      </c>
      <c r="M1112" s="18" t="str">
        <f>IFERROR(VLOOKUP($B1112,Invoices!$Z$2:$AA$412,2,FALSE),"")</f>
        <v/>
      </c>
      <c r="N1112" s="18">
        <f>IFERROR(VLOOKUP($B1112,Invoices!$AB$2:$AC$412,2,FALSE),"")</f>
        <v>0.99</v>
      </c>
      <c r="O1112" s="18" t="str">
        <f>IFERROR(VLOOKUP($B1112,Invoices!$AD$2:$AE$412,2,FALSE),"")</f>
        <v/>
      </c>
      <c r="P1112" s="18" t="str">
        <f>IFERROR(VLOOKUP($B1112,Invoices!$AF$2:$AG$412,2,FALSE),"")</f>
        <v/>
      </c>
      <c r="Q1112" s="18" t="str">
        <f>IFERROR(VLOOKUP($B1112,Invoices!$AH$2:$AI$412,2,FALSE),"")</f>
        <v/>
      </c>
      <c r="R1112" s="18" t="str">
        <f>IFERROR(VLOOKUP($B1112,Invoices!$AJ$2:$AK$412,2,FALSE),"")</f>
        <v/>
      </c>
      <c r="S1112" s="18" t="str">
        <f>IFERROR(VLOOKUP($B1112,Invoices!$AL$2:$AM$412,2,FALSE),"")</f>
        <v/>
      </c>
      <c r="T1112" s="18" t="str">
        <f>IFERROR(VLOOKUP($B1112,Invoices!$AN$2:$AO$412,2,FALSE),"")</f>
        <v/>
      </c>
      <c r="U1112" s="18" cm="1">
        <f t="array" ref="U1112">IFERROR(INDEX(F1112:T1112, 1, MATCH(TRUE, ISNUMBER(F1112:T1112), 0)), "0.0")</f>
        <v>0.99</v>
      </c>
    </row>
    <row r="1113" spans="1:21" ht="13" x14ac:dyDescent="0.15">
      <c r="A1113" s="14" t="s">
        <v>7145</v>
      </c>
      <c r="B1113" s="6" t="s">
        <v>2329</v>
      </c>
      <c r="C1113" s="6" t="s">
        <v>1592</v>
      </c>
      <c r="D1113" s="6" t="s">
        <v>1388</v>
      </c>
      <c r="E1113" s="6" t="s">
        <v>1389</v>
      </c>
      <c r="F1113" s="18">
        <f>IFERROR(VLOOKUP(B1113,Invoices!$L$2:$M$413,2,FALSE),"")</f>
        <v>0.99</v>
      </c>
      <c r="G1113" s="18" t="str">
        <f>IFERROR(VLOOKUP(B1113,Invoices!$N$2:$O$412,2,FALSE),"")</f>
        <v/>
      </c>
      <c r="H1113" s="18" t="str">
        <f>IFERROR(VLOOKUP($B1113,Invoices!$P$2:$Q$412,2,FALSE),"")</f>
        <v/>
      </c>
      <c r="I1113" s="18" t="str">
        <f>IFERROR(VLOOKUP($B1113,Invoices!$R$2:$S$412,2,FALSE),"")</f>
        <v/>
      </c>
      <c r="J1113" s="18" t="str">
        <f>IFERROR(VLOOKUP($B1113,Invoices!$T$2:$U$412,2,FALSE),"")</f>
        <v/>
      </c>
      <c r="K1113" s="18" t="str">
        <f>IFERROR(VLOOKUP($B1113,Invoices!$V$2:$W$412,2,FALSE),"")</f>
        <v/>
      </c>
      <c r="L1113" s="18" t="str">
        <f>IFERROR(VLOOKUP($B1113,Invoices!$X$2:$Y$412,2,FALSE),"")</f>
        <v/>
      </c>
      <c r="M1113" s="18" t="str">
        <f>IFERROR(VLOOKUP($B1113,Invoices!$Z$2:$AA$412,2,FALSE),"")</f>
        <v/>
      </c>
      <c r="N1113" s="18" t="str">
        <f>IFERROR(VLOOKUP($B1113,Invoices!$AB$2:$AC$412,2,FALSE),"")</f>
        <v/>
      </c>
      <c r="O1113" s="18" t="str">
        <f>IFERROR(VLOOKUP($B1113,Invoices!$AD$2:$AE$412,2,FALSE),"")</f>
        <v/>
      </c>
      <c r="P1113" s="18" t="str">
        <f>IFERROR(VLOOKUP($B1113,Invoices!$AF$2:$AG$412,2,FALSE),"")</f>
        <v/>
      </c>
      <c r="Q1113" s="18" t="str">
        <f>IFERROR(VLOOKUP($B1113,Invoices!$AH$2:$AI$412,2,FALSE),"")</f>
        <v/>
      </c>
      <c r="R1113" s="18" t="str">
        <f>IFERROR(VLOOKUP($B1113,Invoices!$AJ$2:$AK$412,2,FALSE),"")</f>
        <v/>
      </c>
      <c r="S1113" s="18" t="str">
        <f>IFERROR(VLOOKUP($B1113,Invoices!$AL$2:$AM$412,2,FALSE),"")</f>
        <v/>
      </c>
      <c r="T1113" s="18" t="str">
        <f>IFERROR(VLOOKUP($B1113,Invoices!$AN$2:$AO$412,2,FALSE),"")</f>
        <v/>
      </c>
      <c r="U1113" s="18" cm="1">
        <f t="array" ref="U1113">IFERROR(INDEX(F1113:T1113, 1, MATCH(TRUE, ISNUMBER(F1113:T1113), 0)), "0.0")</f>
        <v>0.99</v>
      </c>
    </row>
    <row r="1114" spans="1:21" ht="13" x14ac:dyDescent="0.15">
      <c r="A1114" s="14" t="s">
        <v>7146</v>
      </c>
      <c r="B1114" s="6" t="s">
        <v>2330</v>
      </c>
      <c r="D1114" s="6" t="s">
        <v>862</v>
      </c>
      <c r="E1114" s="6" t="s">
        <v>863</v>
      </c>
      <c r="F1114" s="18" t="str">
        <f>IFERROR(VLOOKUP(B1114,Invoices!$L$2:$M$413,2,FALSE),"")</f>
        <v/>
      </c>
      <c r="G1114" s="18" t="str">
        <f>IFERROR(VLOOKUP(B1114,Invoices!$N$2:$O$412,2,FALSE),"")</f>
        <v/>
      </c>
      <c r="H1114" s="18" t="str">
        <f>IFERROR(VLOOKUP($B1114,Invoices!$P$2:$Q$412,2,FALSE),"")</f>
        <v/>
      </c>
      <c r="I1114" s="18" t="str">
        <f>IFERROR(VLOOKUP($B1114,Invoices!$R$2:$S$412,2,FALSE),"")</f>
        <v/>
      </c>
      <c r="J1114" s="18" t="str">
        <f>IFERROR(VLOOKUP($B1114,Invoices!$T$2:$U$412,2,FALSE),"")</f>
        <v/>
      </c>
      <c r="K1114" s="18" t="str">
        <f>IFERROR(VLOOKUP($B1114,Invoices!$V$2:$W$412,2,FALSE),"")</f>
        <v/>
      </c>
      <c r="L1114" s="18">
        <f>IFERROR(VLOOKUP($B1114,Invoices!$X$2:$Y$412,2,FALSE),"")</f>
        <v>0.99</v>
      </c>
      <c r="M1114" s="18" t="str">
        <f>IFERROR(VLOOKUP($B1114,Invoices!$Z$2:$AA$412,2,FALSE),"")</f>
        <v/>
      </c>
      <c r="N1114" s="18" t="str">
        <f>IFERROR(VLOOKUP($B1114,Invoices!$AB$2:$AC$412,2,FALSE),"")</f>
        <v/>
      </c>
      <c r="O1114" s="18" t="str">
        <f>IFERROR(VLOOKUP($B1114,Invoices!$AD$2:$AE$412,2,FALSE),"")</f>
        <v/>
      </c>
      <c r="P1114" s="18" t="str">
        <f>IFERROR(VLOOKUP($B1114,Invoices!$AF$2:$AG$412,2,FALSE),"")</f>
        <v/>
      </c>
      <c r="Q1114" s="18" t="str">
        <f>IFERROR(VLOOKUP($B1114,Invoices!$AH$2:$AI$412,2,FALSE),"")</f>
        <v/>
      </c>
      <c r="R1114" s="18" t="str">
        <f>IFERROR(VLOOKUP($B1114,Invoices!$AJ$2:$AK$412,2,FALSE),"")</f>
        <v/>
      </c>
      <c r="S1114" s="18" t="str">
        <f>IFERROR(VLOOKUP($B1114,Invoices!$AL$2:$AM$412,2,FALSE),"")</f>
        <v/>
      </c>
      <c r="T1114" s="18" t="str">
        <f>IFERROR(VLOOKUP($B1114,Invoices!$AN$2:$AO$412,2,FALSE),"")</f>
        <v/>
      </c>
      <c r="U1114" s="18" cm="1">
        <f t="array" ref="U1114">IFERROR(INDEX(F1114:T1114, 1, MATCH(TRUE, ISNUMBER(F1114:T1114), 0)), "0.0")</f>
        <v>0.99</v>
      </c>
    </row>
    <row r="1115" spans="1:21" ht="13" x14ac:dyDescent="0.15">
      <c r="A1115" s="14" t="s">
        <v>7147</v>
      </c>
      <c r="B1115" s="6" t="s">
        <v>2331</v>
      </c>
      <c r="D1115" s="6" t="s">
        <v>672</v>
      </c>
      <c r="E1115" s="6" t="s">
        <v>673</v>
      </c>
      <c r="F1115" s="18">
        <f>IFERROR(VLOOKUP(B1115,Invoices!$L$2:$M$413,2,FALSE),"")</f>
        <v>1.99</v>
      </c>
      <c r="G1115" s="18" t="str">
        <f>IFERROR(VLOOKUP(B1115,Invoices!$N$2:$O$412,2,FALSE),"")</f>
        <v/>
      </c>
      <c r="H1115" s="18" t="str">
        <f>IFERROR(VLOOKUP($B1115,Invoices!$P$2:$Q$412,2,FALSE),"")</f>
        <v/>
      </c>
      <c r="I1115" s="18" t="str">
        <f>IFERROR(VLOOKUP($B1115,Invoices!$R$2:$S$412,2,FALSE),"")</f>
        <v/>
      </c>
      <c r="J1115" s="18" t="str">
        <f>IFERROR(VLOOKUP($B1115,Invoices!$T$2:$U$412,2,FALSE),"")</f>
        <v/>
      </c>
      <c r="K1115" s="18" t="str">
        <f>IFERROR(VLOOKUP($B1115,Invoices!$V$2:$W$412,2,FALSE),"")</f>
        <v/>
      </c>
      <c r="L1115" s="18" t="str">
        <f>IFERROR(VLOOKUP($B1115,Invoices!$X$2:$Y$412,2,FALSE),"")</f>
        <v/>
      </c>
      <c r="M1115" s="18" t="str">
        <f>IFERROR(VLOOKUP($B1115,Invoices!$Z$2:$AA$412,2,FALSE),"")</f>
        <v/>
      </c>
      <c r="N1115" s="18" t="str">
        <f>IFERROR(VLOOKUP($B1115,Invoices!$AB$2:$AC$412,2,FALSE),"")</f>
        <v/>
      </c>
      <c r="O1115" s="18" t="str">
        <f>IFERROR(VLOOKUP($B1115,Invoices!$AD$2:$AE$412,2,FALSE),"")</f>
        <v/>
      </c>
      <c r="P1115" s="18" t="str">
        <f>IFERROR(VLOOKUP($B1115,Invoices!$AF$2:$AG$412,2,FALSE),"")</f>
        <v/>
      </c>
      <c r="Q1115" s="18" t="str">
        <f>IFERROR(VLOOKUP($B1115,Invoices!$AH$2:$AI$412,2,FALSE),"")</f>
        <v/>
      </c>
      <c r="R1115" s="18">
        <f>IFERROR(VLOOKUP($B1115,Invoices!$AJ$2:$AK$412,2,FALSE),"")</f>
        <v>1.99</v>
      </c>
      <c r="S1115" s="18" t="str">
        <f>IFERROR(VLOOKUP($B1115,Invoices!$AL$2:$AM$412,2,FALSE),"")</f>
        <v/>
      </c>
      <c r="T1115" s="18" t="str">
        <f>IFERROR(VLOOKUP($B1115,Invoices!$AN$2:$AO$412,2,FALSE),"")</f>
        <v/>
      </c>
      <c r="U1115" s="18" cm="1">
        <f t="array" ref="U1115">IFERROR(INDEX(F1115:T1115, 1, MATCH(TRUE, ISNUMBER(F1115:T1115), 0)), "0.0")</f>
        <v>1.99</v>
      </c>
    </row>
    <row r="1116" spans="1:21" ht="13" x14ac:dyDescent="0.15">
      <c r="A1116" s="14" t="s">
        <v>7148</v>
      </c>
      <c r="B1116" s="6" t="s">
        <v>2332</v>
      </c>
      <c r="C1116" s="6" t="s">
        <v>1184</v>
      </c>
      <c r="D1116" s="6" t="s">
        <v>1185</v>
      </c>
      <c r="E1116" s="6" t="s">
        <v>962</v>
      </c>
      <c r="F1116" s="18" t="str">
        <f>IFERROR(VLOOKUP(B1116,Invoices!$L$2:$M$413,2,FALSE),"")</f>
        <v/>
      </c>
      <c r="G1116" s="18" t="str">
        <f>IFERROR(VLOOKUP(B1116,Invoices!$N$2:$O$412,2,FALSE),"")</f>
        <v/>
      </c>
      <c r="H1116" s="18" t="str">
        <f>IFERROR(VLOOKUP($B1116,Invoices!$P$2:$Q$412,2,FALSE),"")</f>
        <v/>
      </c>
      <c r="I1116" s="18">
        <f>IFERROR(VLOOKUP($B1116,Invoices!$R$2:$S$412,2,FALSE),"")</f>
        <v>0.99</v>
      </c>
      <c r="J1116" s="18" t="str">
        <f>IFERROR(VLOOKUP($B1116,Invoices!$T$2:$U$412,2,FALSE),"")</f>
        <v/>
      </c>
      <c r="K1116" s="18" t="str">
        <f>IFERROR(VLOOKUP($B1116,Invoices!$V$2:$W$412,2,FALSE),"")</f>
        <v/>
      </c>
      <c r="L1116" s="18" t="str">
        <f>IFERROR(VLOOKUP($B1116,Invoices!$X$2:$Y$412,2,FALSE),"")</f>
        <v/>
      </c>
      <c r="M1116" s="18" t="str">
        <f>IFERROR(VLOOKUP($B1116,Invoices!$Z$2:$AA$412,2,FALSE),"")</f>
        <v/>
      </c>
      <c r="N1116" s="18" t="str">
        <f>IFERROR(VLOOKUP($B1116,Invoices!$AB$2:$AC$412,2,FALSE),"")</f>
        <v/>
      </c>
      <c r="O1116" s="18" t="str">
        <f>IFERROR(VLOOKUP($B1116,Invoices!$AD$2:$AE$412,2,FALSE),"")</f>
        <v/>
      </c>
      <c r="P1116" s="18" t="str">
        <f>IFERROR(VLOOKUP($B1116,Invoices!$AF$2:$AG$412,2,FALSE),"")</f>
        <v/>
      </c>
      <c r="Q1116" s="18" t="str">
        <f>IFERROR(VLOOKUP($B1116,Invoices!$AH$2:$AI$412,2,FALSE),"")</f>
        <v/>
      </c>
      <c r="R1116" s="18" t="str">
        <f>IFERROR(VLOOKUP($B1116,Invoices!$AJ$2:$AK$412,2,FALSE),"")</f>
        <v/>
      </c>
      <c r="S1116" s="18" t="str">
        <f>IFERROR(VLOOKUP($B1116,Invoices!$AL$2:$AM$412,2,FALSE),"")</f>
        <v/>
      </c>
      <c r="T1116" s="18" t="str">
        <f>IFERROR(VLOOKUP($B1116,Invoices!$AN$2:$AO$412,2,FALSE),"")</f>
        <v/>
      </c>
      <c r="U1116" s="18" cm="1">
        <f t="array" ref="U1116">IFERROR(INDEX(F1116:T1116, 1, MATCH(TRUE, ISNUMBER(F1116:T1116), 0)), "0.0")</f>
        <v>0.99</v>
      </c>
    </row>
    <row r="1117" spans="1:21" ht="13" x14ac:dyDescent="0.15">
      <c r="A1117" s="14" t="s">
        <v>7149</v>
      </c>
      <c r="B1117" s="6" t="s">
        <v>2333</v>
      </c>
      <c r="C1117" s="6" t="s">
        <v>529</v>
      </c>
      <c r="D1117" s="6" t="s">
        <v>530</v>
      </c>
      <c r="E1117" s="6" t="s">
        <v>529</v>
      </c>
      <c r="F1117" s="18" t="str">
        <f>IFERROR(VLOOKUP(B1117,Invoices!$L$2:$M$413,2,FALSE),"")</f>
        <v/>
      </c>
      <c r="G1117" s="18" t="str">
        <f>IFERROR(VLOOKUP(B1117,Invoices!$N$2:$O$412,2,FALSE),"")</f>
        <v/>
      </c>
      <c r="H1117" s="18" t="str">
        <f>IFERROR(VLOOKUP($B1117,Invoices!$P$2:$Q$412,2,FALSE),"")</f>
        <v/>
      </c>
      <c r="I1117" s="18" t="str">
        <f>IFERROR(VLOOKUP($B1117,Invoices!$R$2:$S$412,2,FALSE),"")</f>
        <v/>
      </c>
      <c r="J1117" s="18" t="str">
        <f>IFERROR(VLOOKUP($B1117,Invoices!$T$2:$U$412,2,FALSE),"")</f>
        <v/>
      </c>
      <c r="K1117" s="18" t="str">
        <f>IFERROR(VLOOKUP($B1117,Invoices!$V$2:$W$412,2,FALSE),"")</f>
        <v/>
      </c>
      <c r="L1117" s="18" t="str">
        <f>IFERROR(VLOOKUP($B1117,Invoices!$X$2:$Y$412,2,FALSE),"")</f>
        <v/>
      </c>
      <c r="M1117" s="18" t="str">
        <f>IFERROR(VLOOKUP($B1117,Invoices!$Z$2:$AA$412,2,FALSE),"")</f>
        <v/>
      </c>
      <c r="N1117" s="18" t="str">
        <f>IFERROR(VLOOKUP($B1117,Invoices!$AB$2:$AC$412,2,FALSE),"")</f>
        <v/>
      </c>
      <c r="O1117" s="18" t="str">
        <f>IFERROR(VLOOKUP($B1117,Invoices!$AD$2:$AE$412,2,FALSE),"")</f>
        <v/>
      </c>
      <c r="P1117" s="18" t="str">
        <f>IFERROR(VLOOKUP($B1117,Invoices!$AF$2:$AG$412,2,FALSE),"")</f>
        <v/>
      </c>
      <c r="Q1117" s="18" t="str">
        <f>IFERROR(VLOOKUP($B1117,Invoices!$AH$2:$AI$412,2,FALSE),"")</f>
        <v/>
      </c>
      <c r="R1117" s="18" t="str">
        <f>IFERROR(VLOOKUP($B1117,Invoices!$AJ$2:$AK$412,2,FALSE),"")</f>
        <v/>
      </c>
      <c r="S1117" s="18" t="str">
        <f>IFERROR(VLOOKUP($B1117,Invoices!$AL$2:$AM$412,2,FALSE),"")</f>
        <v/>
      </c>
      <c r="T1117" s="18" t="str">
        <f>IFERROR(VLOOKUP($B1117,Invoices!$AN$2:$AO$412,2,FALSE),"")</f>
        <v/>
      </c>
      <c r="U1117" s="18" t="str" cm="1">
        <f t="array" ref="U1117">IFERROR(INDEX(F1117:T1117, 1, MATCH(TRUE, ISNUMBER(F1117:T1117), 0)), "0.0")</f>
        <v>0.0</v>
      </c>
    </row>
    <row r="1118" spans="1:21" ht="13" x14ac:dyDescent="0.15">
      <c r="A1118" s="14" t="s">
        <v>7150</v>
      </c>
      <c r="B1118" s="6" t="s">
        <v>2334</v>
      </c>
      <c r="D1118" s="6" t="s">
        <v>526</v>
      </c>
      <c r="E1118" s="6" t="s">
        <v>527</v>
      </c>
      <c r="F1118" s="18" t="str">
        <f>IFERROR(VLOOKUP(B1118,Invoices!$L$2:$M$413,2,FALSE),"")</f>
        <v/>
      </c>
      <c r="G1118" s="18" t="str">
        <f>IFERROR(VLOOKUP(B1118,Invoices!$N$2:$O$412,2,FALSE),"")</f>
        <v/>
      </c>
      <c r="H1118" s="18" t="str">
        <f>IFERROR(VLOOKUP($B1118,Invoices!$P$2:$Q$412,2,FALSE),"")</f>
        <v/>
      </c>
      <c r="I1118" s="18" t="str">
        <f>IFERROR(VLOOKUP($B1118,Invoices!$R$2:$S$412,2,FALSE),"")</f>
        <v/>
      </c>
      <c r="J1118" s="18" t="str">
        <f>IFERROR(VLOOKUP($B1118,Invoices!$T$2:$U$412,2,FALSE),"")</f>
        <v/>
      </c>
      <c r="K1118" s="18" t="str">
        <f>IFERROR(VLOOKUP($B1118,Invoices!$V$2:$W$412,2,FALSE),"")</f>
        <v/>
      </c>
      <c r="L1118" s="18">
        <f>IFERROR(VLOOKUP($B1118,Invoices!$X$2:$Y$412,2,FALSE),"")</f>
        <v>1.99</v>
      </c>
      <c r="M1118" s="18" t="str">
        <f>IFERROR(VLOOKUP($B1118,Invoices!$Z$2:$AA$412,2,FALSE),"")</f>
        <v/>
      </c>
      <c r="N1118" s="18" t="str">
        <f>IFERROR(VLOOKUP($B1118,Invoices!$AB$2:$AC$412,2,FALSE),"")</f>
        <v/>
      </c>
      <c r="O1118" s="18" t="str">
        <f>IFERROR(VLOOKUP($B1118,Invoices!$AD$2:$AE$412,2,FALSE),"")</f>
        <v/>
      </c>
      <c r="P1118" s="18" t="str">
        <f>IFERROR(VLOOKUP($B1118,Invoices!$AF$2:$AG$412,2,FALSE),"")</f>
        <v/>
      </c>
      <c r="Q1118" s="18" t="str">
        <f>IFERROR(VLOOKUP($B1118,Invoices!$AH$2:$AI$412,2,FALSE),"")</f>
        <v/>
      </c>
      <c r="R1118" s="18" t="str">
        <f>IFERROR(VLOOKUP($B1118,Invoices!$AJ$2:$AK$412,2,FALSE),"")</f>
        <v/>
      </c>
      <c r="S1118" s="18" t="str">
        <f>IFERROR(VLOOKUP($B1118,Invoices!$AL$2:$AM$412,2,FALSE),"")</f>
        <v/>
      </c>
      <c r="T1118" s="18" t="str">
        <f>IFERROR(VLOOKUP($B1118,Invoices!$AN$2:$AO$412,2,FALSE),"")</f>
        <v/>
      </c>
      <c r="U1118" s="18" cm="1">
        <f t="array" ref="U1118">IFERROR(INDEX(F1118:T1118, 1, MATCH(TRUE, ISNUMBER(F1118:T1118), 0)), "0.0")</f>
        <v>1.99</v>
      </c>
    </row>
    <row r="1119" spans="1:21" ht="13" x14ac:dyDescent="0.15">
      <c r="A1119" s="14" t="s">
        <v>7151</v>
      </c>
      <c r="B1119" s="6" t="s">
        <v>2335</v>
      </c>
      <c r="C1119" s="6" t="s">
        <v>573</v>
      </c>
      <c r="D1119" s="6" t="s">
        <v>988</v>
      </c>
      <c r="E1119" s="6" t="s">
        <v>574</v>
      </c>
      <c r="F1119" s="18" t="str">
        <f>IFERROR(VLOOKUP(B1119,Invoices!$L$2:$M$413,2,FALSE),"")</f>
        <v/>
      </c>
      <c r="G1119" s="18" t="str">
        <f>IFERROR(VLOOKUP(B1119,Invoices!$N$2:$O$412,2,FALSE),"")</f>
        <v/>
      </c>
      <c r="H1119" s="18" t="str">
        <f>IFERROR(VLOOKUP($B1119,Invoices!$P$2:$Q$412,2,FALSE),"")</f>
        <v/>
      </c>
      <c r="I1119" s="18" t="str">
        <f>IFERROR(VLOOKUP($B1119,Invoices!$R$2:$S$412,2,FALSE),"")</f>
        <v/>
      </c>
      <c r="J1119" s="18" t="str">
        <f>IFERROR(VLOOKUP($B1119,Invoices!$T$2:$U$412,2,FALSE),"")</f>
        <v/>
      </c>
      <c r="K1119" s="18">
        <f>IFERROR(VLOOKUP($B1119,Invoices!$V$2:$W$412,2,FALSE),"")</f>
        <v>0.99</v>
      </c>
      <c r="L1119" s="18" t="str">
        <f>IFERROR(VLOOKUP($B1119,Invoices!$X$2:$Y$412,2,FALSE),"")</f>
        <v/>
      </c>
      <c r="M1119" s="18" t="str">
        <f>IFERROR(VLOOKUP($B1119,Invoices!$Z$2:$AA$412,2,FALSE),"")</f>
        <v/>
      </c>
      <c r="N1119" s="18" t="str">
        <f>IFERROR(VLOOKUP($B1119,Invoices!$AB$2:$AC$412,2,FALSE),"")</f>
        <v/>
      </c>
      <c r="O1119" s="18" t="str">
        <f>IFERROR(VLOOKUP($B1119,Invoices!$AD$2:$AE$412,2,FALSE),"")</f>
        <v/>
      </c>
      <c r="P1119" s="18" t="str">
        <f>IFERROR(VLOOKUP($B1119,Invoices!$AF$2:$AG$412,2,FALSE),"")</f>
        <v/>
      </c>
      <c r="Q1119" s="18" t="str">
        <f>IFERROR(VLOOKUP($B1119,Invoices!$AH$2:$AI$412,2,FALSE),"")</f>
        <v/>
      </c>
      <c r="R1119" s="18" t="str">
        <f>IFERROR(VLOOKUP($B1119,Invoices!$AJ$2:$AK$412,2,FALSE),"")</f>
        <v/>
      </c>
      <c r="S1119" s="18" t="str">
        <f>IFERROR(VLOOKUP($B1119,Invoices!$AL$2:$AM$412,2,FALSE),"")</f>
        <v/>
      </c>
      <c r="T1119" s="18" t="str">
        <f>IFERROR(VLOOKUP($B1119,Invoices!$AN$2:$AO$412,2,FALSE),"")</f>
        <v/>
      </c>
      <c r="U1119" s="18" cm="1">
        <f t="array" ref="U1119">IFERROR(INDEX(F1119:T1119, 1, MATCH(TRUE, ISNUMBER(F1119:T1119), 0)), "0.0")</f>
        <v>0.99</v>
      </c>
    </row>
    <row r="1120" spans="1:21" ht="13" x14ac:dyDescent="0.15">
      <c r="A1120" s="14" t="s">
        <v>7152</v>
      </c>
      <c r="B1120" s="6" t="s">
        <v>2336</v>
      </c>
      <c r="D1120" s="6" t="s">
        <v>666</v>
      </c>
      <c r="E1120" s="6" t="s">
        <v>667</v>
      </c>
      <c r="F1120" s="18" t="str">
        <f>IFERROR(VLOOKUP(B1120,Invoices!$L$2:$M$413,2,FALSE),"")</f>
        <v/>
      </c>
      <c r="G1120" s="18" t="str">
        <f>IFERROR(VLOOKUP(B1120,Invoices!$N$2:$O$412,2,FALSE),"")</f>
        <v/>
      </c>
      <c r="H1120" s="18" t="str">
        <f>IFERROR(VLOOKUP($B1120,Invoices!$P$2:$Q$412,2,FALSE),"")</f>
        <v/>
      </c>
      <c r="I1120" s="18" t="str">
        <f>IFERROR(VLOOKUP($B1120,Invoices!$R$2:$S$412,2,FALSE),"")</f>
        <v/>
      </c>
      <c r="J1120" s="18">
        <f>IFERROR(VLOOKUP($B1120,Invoices!$T$2:$U$412,2,FALSE),"")</f>
        <v>0.99</v>
      </c>
      <c r="K1120" s="18" t="str">
        <f>IFERROR(VLOOKUP($B1120,Invoices!$V$2:$W$412,2,FALSE),"")</f>
        <v/>
      </c>
      <c r="L1120" s="18">
        <f>IFERROR(VLOOKUP($B1120,Invoices!$X$2:$Y$412,2,FALSE),"")</f>
        <v>0.99</v>
      </c>
      <c r="M1120" s="18" t="str">
        <f>IFERROR(VLOOKUP($B1120,Invoices!$Z$2:$AA$412,2,FALSE),"")</f>
        <v/>
      </c>
      <c r="N1120" s="18" t="str">
        <f>IFERROR(VLOOKUP($B1120,Invoices!$AB$2:$AC$412,2,FALSE),"")</f>
        <v/>
      </c>
      <c r="O1120" s="18" t="str">
        <f>IFERROR(VLOOKUP($B1120,Invoices!$AD$2:$AE$412,2,FALSE),"")</f>
        <v/>
      </c>
      <c r="P1120" s="18" t="str">
        <f>IFERROR(VLOOKUP($B1120,Invoices!$AF$2:$AG$412,2,FALSE),"")</f>
        <v/>
      </c>
      <c r="Q1120" s="18" t="str">
        <f>IFERROR(VLOOKUP($B1120,Invoices!$AH$2:$AI$412,2,FALSE),"")</f>
        <v/>
      </c>
      <c r="R1120" s="18" t="str">
        <f>IFERROR(VLOOKUP($B1120,Invoices!$AJ$2:$AK$412,2,FALSE),"")</f>
        <v/>
      </c>
      <c r="S1120" s="18" t="str">
        <f>IFERROR(VLOOKUP($B1120,Invoices!$AL$2:$AM$412,2,FALSE),"")</f>
        <v/>
      </c>
      <c r="T1120" s="18" t="str">
        <f>IFERROR(VLOOKUP($B1120,Invoices!$AN$2:$AO$412,2,FALSE),"")</f>
        <v/>
      </c>
      <c r="U1120" s="18" cm="1">
        <f t="array" ref="U1120">IFERROR(INDEX(F1120:T1120, 1, MATCH(TRUE, ISNUMBER(F1120:T1120), 0)), "0.0")</f>
        <v>0.99</v>
      </c>
    </row>
    <row r="1121" spans="1:21" ht="13" x14ac:dyDescent="0.15">
      <c r="A1121" s="14" t="s">
        <v>7153</v>
      </c>
      <c r="B1121" s="6" t="s">
        <v>2337</v>
      </c>
      <c r="C1121" s="6" t="s">
        <v>610</v>
      </c>
      <c r="D1121" s="6" t="s">
        <v>871</v>
      </c>
      <c r="E1121" s="6" t="s">
        <v>612</v>
      </c>
      <c r="F1121" s="18" t="str">
        <f>IFERROR(VLOOKUP(B1121,Invoices!$L$2:$M$413,2,FALSE),"")</f>
        <v/>
      </c>
      <c r="G1121" s="18" t="str">
        <f>IFERROR(VLOOKUP(B1121,Invoices!$N$2:$O$412,2,FALSE),"")</f>
        <v/>
      </c>
      <c r="H1121" s="18" t="str">
        <f>IFERROR(VLOOKUP($B1121,Invoices!$P$2:$Q$412,2,FALSE),"")</f>
        <v/>
      </c>
      <c r="I1121" s="18" t="str">
        <f>IFERROR(VLOOKUP($B1121,Invoices!$R$2:$S$412,2,FALSE),"")</f>
        <v/>
      </c>
      <c r="J1121" s="18" t="str">
        <f>IFERROR(VLOOKUP($B1121,Invoices!$T$2:$U$412,2,FALSE),"")</f>
        <v/>
      </c>
      <c r="K1121" s="18" t="str">
        <f>IFERROR(VLOOKUP($B1121,Invoices!$V$2:$W$412,2,FALSE),"")</f>
        <v/>
      </c>
      <c r="L1121" s="18" t="str">
        <f>IFERROR(VLOOKUP($B1121,Invoices!$X$2:$Y$412,2,FALSE),"")</f>
        <v/>
      </c>
      <c r="M1121" s="18" t="str">
        <f>IFERROR(VLOOKUP($B1121,Invoices!$Z$2:$AA$412,2,FALSE),"")</f>
        <v/>
      </c>
      <c r="N1121" s="18" t="str">
        <f>IFERROR(VLOOKUP($B1121,Invoices!$AB$2:$AC$412,2,FALSE),"")</f>
        <v/>
      </c>
      <c r="O1121" s="18" t="str">
        <f>IFERROR(VLOOKUP($B1121,Invoices!$AD$2:$AE$412,2,FALSE),"")</f>
        <v/>
      </c>
      <c r="P1121" s="18" t="str">
        <f>IFERROR(VLOOKUP($B1121,Invoices!$AF$2:$AG$412,2,FALSE),"")</f>
        <v/>
      </c>
      <c r="Q1121" s="18" t="str">
        <f>IFERROR(VLOOKUP($B1121,Invoices!$AH$2:$AI$412,2,FALSE),"")</f>
        <v/>
      </c>
      <c r="R1121" s="18" t="str">
        <f>IFERROR(VLOOKUP($B1121,Invoices!$AJ$2:$AK$412,2,FALSE),"")</f>
        <v/>
      </c>
      <c r="S1121" s="18" t="str">
        <f>IFERROR(VLOOKUP($B1121,Invoices!$AL$2:$AM$412,2,FALSE),"")</f>
        <v/>
      </c>
      <c r="T1121" s="18" t="str">
        <f>IFERROR(VLOOKUP($B1121,Invoices!$AN$2:$AO$412,2,FALSE),"")</f>
        <v/>
      </c>
      <c r="U1121" s="18" t="str" cm="1">
        <f t="array" ref="U1121">IFERROR(INDEX(F1121:T1121, 1, MATCH(TRUE, ISNUMBER(F1121:T1121), 0)), "0.0")</f>
        <v>0.0</v>
      </c>
    </row>
    <row r="1122" spans="1:21" ht="13" x14ac:dyDescent="0.15">
      <c r="A1122" s="14" t="s">
        <v>7154</v>
      </c>
      <c r="B1122" s="6" t="s">
        <v>2338</v>
      </c>
      <c r="D1122" s="6" t="s">
        <v>589</v>
      </c>
      <c r="E1122" s="6" t="s">
        <v>590</v>
      </c>
      <c r="F1122" s="18" t="str">
        <f>IFERROR(VLOOKUP(B1122,Invoices!$L$2:$M$413,2,FALSE),"")</f>
        <v/>
      </c>
      <c r="G1122" s="18" t="str">
        <f>IFERROR(VLOOKUP(B1122,Invoices!$N$2:$O$412,2,FALSE),"")</f>
        <v/>
      </c>
      <c r="H1122" s="18" t="str">
        <f>IFERROR(VLOOKUP($B1122,Invoices!$P$2:$Q$412,2,FALSE),"")</f>
        <v/>
      </c>
      <c r="I1122" s="18" t="str">
        <f>IFERROR(VLOOKUP($B1122,Invoices!$R$2:$S$412,2,FALSE),"")</f>
        <v/>
      </c>
      <c r="J1122" s="18" t="str">
        <f>IFERROR(VLOOKUP($B1122,Invoices!$T$2:$U$412,2,FALSE),"")</f>
        <v/>
      </c>
      <c r="K1122" s="18" t="str">
        <f>IFERROR(VLOOKUP($B1122,Invoices!$V$2:$W$412,2,FALSE),"")</f>
        <v/>
      </c>
      <c r="L1122" s="18" t="str">
        <f>IFERROR(VLOOKUP($B1122,Invoices!$X$2:$Y$412,2,FALSE),"")</f>
        <v/>
      </c>
      <c r="M1122" s="18" t="str">
        <f>IFERROR(VLOOKUP($B1122,Invoices!$Z$2:$AA$412,2,FALSE),"")</f>
        <v/>
      </c>
      <c r="N1122" s="18" t="str">
        <f>IFERROR(VLOOKUP($B1122,Invoices!$AB$2:$AC$412,2,FALSE),"")</f>
        <v/>
      </c>
      <c r="O1122" s="18" t="str">
        <f>IFERROR(VLOOKUP($B1122,Invoices!$AD$2:$AE$412,2,FALSE),"")</f>
        <v/>
      </c>
      <c r="P1122" s="18" t="str">
        <f>IFERROR(VLOOKUP($B1122,Invoices!$AF$2:$AG$412,2,FALSE),"")</f>
        <v/>
      </c>
      <c r="Q1122" s="18" t="str">
        <f>IFERROR(VLOOKUP($B1122,Invoices!$AH$2:$AI$412,2,FALSE),"")</f>
        <v/>
      </c>
      <c r="R1122" s="18" t="str">
        <f>IFERROR(VLOOKUP($B1122,Invoices!$AJ$2:$AK$412,2,FALSE),"")</f>
        <v/>
      </c>
      <c r="S1122" s="18" t="str">
        <f>IFERROR(VLOOKUP($B1122,Invoices!$AL$2:$AM$412,2,FALSE),"")</f>
        <v/>
      </c>
      <c r="T1122" s="18" t="str">
        <f>IFERROR(VLOOKUP($B1122,Invoices!$AN$2:$AO$412,2,FALSE),"")</f>
        <v/>
      </c>
      <c r="U1122" s="18" t="str" cm="1">
        <f t="array" ref="U1122">IFERROR(INDEX(F1122:T1122, 1, MATCH(TRUE, ISNUMBER(F1122:T1122), 0)), "0.0")</f>
        <v>0.0</v>
      </c>
    </row>
    <row r="1123" spans="1:21" ht="13" x14ac:dyDescent="0.15">
      <c r="A1123" s="14" t="s">
        <v>7155</v>
      </c>
      <c r="B1123" s="6" t="s">
        <v>2339</v>
      </c>
      <c r="C1123" s="6" t="s">
        <v>2340</v>
      </c>
      <c r="D1123" s="6" t="s">
        <v>901</v>
      </c>
      <c r="E1123" s="6" t="s">
        <v>714</v>
      </c>
      <c r="F1123" s="18" t="str">
        <f>IFERROR(VLOOKUP(B1123,Invoices!$L$2:$M$413,2,FALSE),"")</f>
        <v/>
      </c>
      <c r="G1123" s="18" t="str">
        <f>IFERROR(VLOOKUP(B1123,Invoices!$N$2:$O$412,2,FALSE),"")</f>
        <v/>
      </c>
      <c r="H1123" s="18" t="str">
        <f>IFERROR(VLOOKUP($B1123,Invoices!$P$2:$Q$412,2,FALSE),"")</f>
        <v/>
      </c>
      <c r="I1123" s="18" t="str">
        <f>IFERROR(VLOOKUP($B1123,Invoices!$R$2:$S$412,2,FALSE),"")</f>
        <v/>
      </c>
      <c r="J1123" s="18" t="str">
        <f>IFERROR(VLOOKUP($B1123,Invoices!$T$2:$U$412,2,FALSE),"")</f>
        <v/>
      </c>
      <c r="K1123" s="18" t="str">
        <f>IFERROR(VLOOKUP($B1123,Invoices!$V$2:$W$412,2,FALSE),"")</f>
        <v/>
      </c>
      <c r="L1123" s="18" t="str">
        <f>IFERROR(VLOOKUP($B1123,Invoices!$X$2:$Y$412,2,FALSE),"")</f>
        <v/>
      </c>
      <c r="M1123" s="18" t="str">
        <f>IFERROR(VLOOKUP($B1123,Invoices!$Z$2:$AA$412,2,FALSE),"")</f>
        <v/>
      </c>
      <c r="N1123" s="18" t="str">
        <f>IFERROR(VLOOKUP($B1123,Invoices!$AB$2:$AC$412,2,FALSE),"")</f>
        <v/>
      </c>
      <c r="O1123" s="18" t="str">
        <f>IFERROR(VLOOKUP($B1123,Invoices!$AD$2:$AE$412,2,FALSE),"")</f>
        <v/>
      </c>
      <c r="P1123" s="18">
        <f>IFERROR(VLOOKUP($B1123,Invoices!$AF$2:$AG$412,2,FALSE),"")</f>
        <v>0.99</v>
      </c>
      <c r="Q1123" s="18" t="str">
        <f>IFERROR(VLOOKUP($B1123,Invoices!$AH$2:$AI$412,2,FALSE),"")</f>
        <v/>
      </c>
      <c r="R1123" s="18" t="str">
        <f>IFERROR(VLOOKUP($B1123,Invoices!$AJ$2:$AK$412,2,FALSE),"")</f>
        <v/>
      </c>
      <c r="S1123" s="18" t="str">
        <f>IFERROR(VLOOKUP($B1123,Invoices!$AL$2:$AM$412,2,FALSE),"")</f>
        <v/>
      </c>
      <c r="T1123" s="18" t="str">
        <f>IFERROR(VLOOKUP($B1123,Invoices!$AN$2:$AO$412,2,FALSE),"")</f>
        <v/>
      </c>
      <c r="U1123" s="18" cm="1">
        <f t="array" ref="U1123">IFERROR(INDEX(F1123:T1123, 1, MATCH(TRUE, ISNUMBER(F1123:T1123), 0)), "0.0")</f>
        <v>0.99</v>
      </c>
    </row>
    <row r="1124" spans="1:21" ht="13" x14ac:dyDescent="0.15">
      <c r="A1124" s="14" t="s">
        <v>7156</v>
      </c>
      <c r="B1124" s="6" t="s">
        <v>2341</v>
      </c>
      <c r="C1124" s="6" t="s">
        <v>1616</v>
      </c>
      <c r="D1124" s="6" t="s">
        <v>599</v>
      </c>
      <c r="E1124" s="6" t="s">
        <v>600</v>
      </c>
      <c r="F1124" s="18" t="str">
        <f>IFERROR(VLOOKUP(B1124,Invoices!$L$2:$M$413,2,FALSE),"")</f>
        <v/>
      </c>
      <c r="G1124" s="18" t="str">
        <f>IFERROR(VLOOKUP(B1124,Invoices!$N$2:$O$412,2,FALSE),"")</f>
        <v/>
      </c>
      <c r="H1124" s="18" t="str">
        <f>IFERROR(VLOOKUP($B1124,Invoices!$P$2:$Q$412,2,FALSE),"")</f>
        <v/>
      </c>
      <c r="I1124" s="18" t="str">
        <f>IFERROR(VLOOKUP($B1124,Invoices!$R$2:$S$412,2,FALSE),"")</f>
        <v/>
      </c>
      <c r="J1124" s="18" t="str">
        <f>IFERROR(VLOOKUP($B1124,Invoices!$T$2:$U$412,2,FALSE),"")</f>
        <v/>
      </c>
      <c r="K1124" s="18" t="str">
        <f>IFERROR(VLOOKUP($B1124,Invoices!$V$2:$W$412,2,FALSE),"")</f>
        <v/>
      </c>
      <c r="L1124" s="18" t="str">
        <f>IFERROR(VLOOKUP($B1124,Invoices!$X$2:$Y$412,2,FALSE),"")</f>
        <v/>
      </c>
      <c r="M1124" s="18" t="str">
        <f>IFERROR(VLOOKUP($B1124,Invoices!$Z$2:$AA$412,2,FALSE),"")</f>
        <v/>
      </c>
      <c r="N1124" s="18" t="str">
        <f>IFERROR(VLOOKUP($B1124,Invoices!$AB$2:$AC$412,2,FALSE),"")</f>
        <v/>
      </c>
      <c r="O1124" s="18" t="str">
        <f>IFERROR(VLOOKUP($B1124,Invoices!$AD$2:$AE$412,2,FALSE),"")</f>
        <v/>
      </c>
      <c r="P1124" s="18" t="str">
        <f>IFERROR(VLOOKUP($B1124,Invoices!$AF$2:$AG$412,2,FALSE),"")</f>
        <v/>
      </c>
      <c r="Q1124" s="18" t="str">
        <f>IFERROR(VLOOKUP($B1124,Invoices!$AH$2:$AI$412,2,FALSE),"")</f>
        <v/>
      </c>
      <c r="R1124" s="18" t="str">
        <f>IFERROR(VLOOKUP($B1124,Invoices!$AJ$2:$AK$412,2,FALSE),"")</f>
        <v/>
      </c>
      <c r="S1124" s="18" t="str">
        <f>IFERROR(VLOOKUP($B1124,Invoices!$AL$2:$AM$412,2,FALSE),"")</f>
        <v/>
      </c>
      <c r="T1124" s="18" t="str">
        <f>IFERROR(VLOOKUP($B1124,Invoices!$AN$2:$AO$412,2,FALSE),"")</f>
        <v/>
      </c>
      <c r="U1124" s="18" t="str" cm="1">
        <f t="array" ref="U1124">IFERROR(INDEX(F1124:T1124, 1, MATCH(TRUE, ISNUMBER(F1124:T1124), 0)), "0.0")</f>
        <v>0.0</v>
      </c>
    </row>
    <row r="1125" spans="1:21" ht="13" x14ac:dyDescent="0.15">
      <c r="A1125" s="14" t="s">
        <v>7157</v>
      </c>
      <c r="B1125" s="6" t="s">
        <v>2342</v>
      </c>
      <c r="C1125" s="6" t="s">
        <v>2343</v>
      </c>
      <c r="D1125" s="6" t="s">
        <v>1033</v>
      </c>
      <c r="E1125" s="6" t="s">
        <v>1034</v>
      </c>
      <c r="F1125" s="18" t="str">
        <f>IFERROR(VLOOKUP(B1125,Invoices!$L$2:$M$413,2,FALSE),"")</f>
        <v/>
      </c>
      <c r="G1125" s="18" t="str">
        <f>IFERROR(VLOOKUP(B1125,Invoices!$N$2:$O$412,2,FALSE),"")</f>
        <v/>
      </c>
      <c r="H1125" s="18" t="str">
        <f>IFERROR(VLOOKUP($B1125,Invoices!$P$2:$Q$412,2,FALSE),"")</f>
        <v/>
      </c>
      <c r="I1125" s="18" t="str">
        <f>IFERROR(VLOOKUP($B1125,Invoices!$R$2:$S$412,2,FALSE),"")</f>
        <v/>
      </c>
      <c r="J1125" s="18" t="str">
        <f>IFERROR(VLOOKUP($B1125,Invoices!$T$2:$U$412,2,FALSE),"")</f>
        <v/>
      </c>
      <c r="K1125" s="18" t="str">
        <f>IFERROR(VLOOKUP($B1125,Invoices!$V$2:$W$412,2,FALSE),"")</f>
        <v/>
      </c>
      <c r="L1125" s="18" t="str">
        <f>IFERROR(VLOOKUP($B1125,Invoices!$X$2:$Y$412,2,FALSE),"")</f>
        <v/>
      </c>
      <c r="M1125" s="18" t="str">
        <f>IFERROR(VLOOKUP($B1125,Invoices!$Z$2:$AA$412,2,FALSE),"")</f>
        <v/>
      </c>
      <c r="N1125" s="18" t="str">
        <f>IFERROR(VLOOKUP($B1125,Invoices!$AB$2:$AC$412,2,FALSE),"")</f>
        <v/>
      </c>
      <c r="O1125" s="18" t="str">
        <f>IFERROR(VLOOKUP($B1125,Invoices!$AD$2:$AE$412,2,FALSE),"")</f>
        <v/>
      </c>
      <c r="P1125" s="18" t="str">
        <f>IFERROR(VLOOKUP($B1125,Invoices!$AF$2:$AG$412,2,FALSE),"")</f>
        <v/>
      </c>
      <c r="Q1125" s="18" t="str">
        <f>IFERROR(VLOOKUP($B1125,Invoices!$AH$2:$AI$412,2,FALSE),"")</f>
        <v/>
      </c>
      <c r="R1125" s="18" t="str">
        <f>IFERROR(VLOOKUP($B1125,Invoices!$AJ$2:$AK$412,2,FALSE),"")</f>
        <v/>
      </c>
      <c r="S1125" s="18" t="str">
        <f>IFERROR(VLOOKUP($B1125,Invoices!$AL$2:$AM$412,2,FALSE),"")</f>
        <v/>
      </c>
      <c r="T1125" s="18" t="str">
        <f>IFERROR(VLOOKUP($B1125,Invoices!$AN$2:$AO$412,2,FALSE),"")</f>
        <v/>
      </c>
      <c r="U1125" s="18" t="str" cm="1">
        <f t="array" ref="U1125">IFERROR(INDEX(F1125:T1125, 1, MATCH(TRUE, ISNUMBER(F1125:T1125), 0)), "0.0")</f>
        <v>0.0</v>
      </c>
    </row>
    <row r="1126" spans="1:21" ht="13" x14ac:dyDescent="0.15">
      <c r="A1126" s="14" t="s">
        <v>7158</v>
      </c>
      <c r="B1126" s="6" t="s">
        <v>2344</v>
      </c>
      <c r="D1126" s="6" t="s">
        <v>792</v>
      </c>
      <c r="E1126" s="6" t="s">
        <v>793</v>
      </c>
      <c r="F1126" s="18" t="str">
        <f>IFERROR(VLOOKUP(B1126,Invoices!$L$2:$M$413,2,FALSE),"")</f>
        <v/>
      </c>
      <c r="G1126" s="18" t="str">
        <f>IFERROR(VLOOKUP(B1126,Invoices!$N$2:$O$412,2,FALSE),"")</f>
        <v/>
      </c>
      <c r="H1126" s="18" t="str">
        <f>IFERROR(VLOOKUP($B1126,Invoices!$P$2:$Q$412,2,FALSE),"")</f>
        <v/>
      </c>
      <c r="I1126" s="18" t="str">
        <f>IFERROR(VLOOKUP($B1126,Invoices!$R$2:$S$412,2,FALSE),"")</f>
        <v/>
      </c>
      <c r="J1126" s="18" t="str">
        <f>IFERROR(VLOOKUP($B1126,Invoices!$T$2:$U$412,2,FALSE),"")</f>
        <v/>
      </c>
      <c r="K1126" s="18" t="str">
        <f>IFERROR(VLOOKUP($B1126,Invoices!$V$2:$W$412,2,FALSE),"")</f>
        <v/>
      </c>
      <c r="L1126" s="18" t="str">
        <f>IFERROR(VLOOKUP($B1126,Invoices!$X$2:$Y$412,2,FALSE),"")</f>
        <v/>
      </c>
      <c r="M1126" s="18" t="str">
        <f>IFERROR(VLOOKUP($B1126,Invoices!$Z$2:$AA$412,2,FALSE),"")</f>
        <v/>
      </c>
      <c r="N1126" s="18" t="str">
        <f>IFERROR(VLOOKUP($B1126,Invoices!$AB$2:$AC$412,2,FALSE),"")</f>
        <v/>
      </c>
      <c r="O1126" s="18" t="str">
        <f>IFERROR(VLOOKUP($B1126,Invoices!$AD$2:$AE$412,2,FALSE),"")</f>
        <v/>
      </c>
      <c r="P1126" s="18" t="str">
        <f>IFERROR(VLOOKUP($B1126,Invoices!$AF$2:$AG$412,2,FALSE),"")</f>
        <v/>
      </c>
      <c r="Q1126" s="18" t="str">
        <f>IFERROR(VLOOKUP($B1126,Invoices!$AH$2:$AI$412,2,FALSE),"")</f>
        <v/>
      </c>
      <c r="R1126" s="18" t="str">
        <f>IFERROR(VLOOKUP($B1126,Invoices!$AJ$2:$AK$412,2,FALSE),"")</f>
        <v/>
      </c>
      <c r="S1126" s="18" t="str">
        <f>IFERROR(VLOOKUP($B1126,Invoices!$AL$2:$AM$412,2,FALSE),"")</f>
        <v/>
      </c>
      <c r="T1126" s="18" t="str">
        <f>IFERROR(VLOOKUP($B1126,Invoices!$AN$2:$AO$412,2,FALSE),"")</f>
        <v/>
      </c>
      <c r="U1126" s="18" t="str" cm="1">
        <f t="array" ref="U1126">IFERROR(INDEX(F1126:T1126, 1, MATCH(TRUE, ISNUMBER(F1126:T1126), 0)), "0.0")</f>
        <v>0.0</v>
      </c>
    </row>
    <row r="1127" spans="1:21" ht="13" x14ac:dyDescent="0.15">
      <c r="A1127" s="14" t="s">
        <v>7159</v>
      </c>
      <c r="B1127" s="6" t="s">
        <v>2345</v>
      </c>
      <c r="C1127" s="6" t="s">
        <v>606</v>
      </c>
      <c r="D1127" s="6" t="s">
        <v>607</v>
      </c>
      <c r="E1127" s="6" t="s">
        <v>608</v>
      </c>
      <c r="F1127" s="18" t="str">
        <f>IFERROR(VLOOKUP(B1127,Invoices!$L$2:$M$413,2,FALSE),"")</f>
        <v/>
      </c>
      <c r="G1127" s="18" t="str">
        <f>IFERROR(VLOOKUP(B1127,Invoices!$N$2:$O$412,2,FALSE),"")</f>
        <v/>
      </c>
      <c r="H1127" s="18">
        <f>IFERROR(VLOOKUP($B1127,Invoices!$P$2:$Q$412,2,FALSE),"")</f>
        <v>0.99</v>
      </c>
      <c r="I1127" s="18" t="str">
        <f>IFERROR(VLOOKUP($B1127,Invoices!$R$2:$S$412,2,FALSE),"")</f>
        <v/>
      </c>
      <c r="J1127" s="18" t="str">
        <f>IFERROR(VLOOKUP($B1127,Invoices!$T$2:$U$412,2,FALSE),"")</f>
        <v/>
      </c>
      <c r="K1127" s="18" t="str">
        <f>IFERROR(VLOOKUP($B1127,Invoices!$V$2:$W$412,2,FALSE),"")</f>
        <v/>
      </c>
      <c r="L1127" s="18" t="str">
        <f>IFERROR(VLOOKUP($B1127,Invoices!$X$2:$Y$412,2,FALSE),"")</f>
        <v/>
      </c>
      <c r="M1127" s="18" t="str">
        <f>IFERROR(VLOOKUP($B1127,Invoices!$Z$2:$AA$412,2,FALSE),"")</f>
        <v/>
      </c>
      <c r="N1127" s="18" t="str">
        <f>IFERROR(VLOOKUP($B1127,Invoices!$AB$2:$AC$412,2,FALSE),"")</f>
        <v/>
      </c>
      <c r="O1127" s="18" t="str">
        <f>IFERROR(VLOOKUP($B1127,Invoices!$AD$2:$AE$412,2,FALSE),"")</f>
        <v/>
      </c>
      <c r="P1127" s="18" t="str">
        <f>IFERROR(VLOOKUP($B1127,Invoices!$AF$2:$AG$412,2,FALSE),"")</f>
        <v/>
      </c>
      <c r="Q1127" s="18" t="str">
        <f>IFERROR(VLOOKUP($B1127,Invoices!$AH$2:$AI$412,2,FALSE),"")</f>
        <v/>
      </c>
      <c r="R1127" s="18" t="str">
        <f>IFERROR(VLOOKUP($B1127,Invoices!$AJ$2:$AK$412,2,FALSE),"")</f>
        <v/>
      </c>
      <c r="S1127" s="18" t="str">
        <f>IFERROR(VLOOKUP($B1127,Invoices!$AL$2:$AM$412,2,FALSE),"")</f>
        <v/>
      </c>
      <c r="T1127" s="18" t="str">
        <f>IFERROR(VLOOKUP($B1127,Invoices!$AN$2:$AO$412,2,FALSE),"")</f>
        <v/>
      </c>
      <c r="U1127" s="18" cm="1">
        <f t="array" ref="U1127">IFERROR(INDEX(F1127:T1127, 1, MATCH(TRUE, ISNUMBER(F1127:T1127), 0)), "0.0")</f>
        <v>0.99</v>
      </c>
    </row>
    <row r="1128" spans="1:21" ht="13" x14ac:dyDescent="0.15">
      <c r="A1128" s="14" t="s">
        <v>7160</v>
      </c>
      <c r="B1128" s="6" t="s">
        <v>2346</v>
      </c>
      <c r="C1128" s="6" t="s">
        <v>2347</v>
      </c>
      <c r="D1128" s="6" t="s">
        <v>1628</v>
      </c>
      <c r="E1128" s="6" t="s">
        <v>1629</v>
      </c>
      <c r="F1128" s="18" t="str">
        <f>IFERROR(VLOOKUP(B1128,Invoices!$L$2:$M$413,2,FALSE),"")</f>
        <v/>
      </c>
      <c r="G1128" s="18" t="str">
        <f>IFERROR(VLOOKUP(B1128,Invoices!$N$2:$O$412,2,FALSE),"")</f>
        <v/>
      </c>
      <c r="H1128" s="18" t="str">
        <f>IFERROR(VLOOKUP($B1128,Invoices!$P$2:$Q$412,2,FALSE),"")</f>
        <v/>
      </c>
      <c r="I1128" s="18" t="str">
        <f>IFERROR(VLOOKUP($B1128,Invoices!$R$2:$S$412,2,FALSE),"")</f>
        <v/>
      </c>
      <c r="J1128" s="18" t="str">
        <f>IFERROR(VLOOKUP($B1128,Invoices!$T$2:$U$412,2,FALSE),"")</f>
        <v/>
      </c>
      <c r="K1128" s="18" t="str">
        <f>IFERROR(VLOOKUP($B1128,Invoices!$V$2:$W$412,2,FALSE),"")</f>
        <v/>
      </c>
      <c r="L1128" s="18" t="str">
        <f>IFERROR(VLOOKUP($B1128,Invoices!$X$2:$Y$412,2,FALSE),"")</f>
        <v/>
      </c>
      <c r="M1128" s="18" t="str">
        <f>IFERROR(VLOOKUP($B1128,Invoices!$Z$2:$AA$412,2,FALSE),"")</f>
        <v/>
      </c>
      <c r="N1128" s="18" t="str">
        <f>IFERROR(VLOOKUP($B1128,Invoices!$AB$2:$AC$412,2,FALSE),"")</f>
        <v/>
      </c>
      <c r="O1128" s="18" t="str">
        <f>IFERROR(VLOOKUP($B1128,Invoices!$AD$2:$AE$412,2,FALSE),"")</f>
        <v/>
      </c>
      <c r="P1128" s="18" t="str">
        <f>IFERROR(VLOOKUP($B1128,Invoices!$AF$2:$AG$412,2,FALSE),"")</f>
        <v/>
      </c>
      <c r="Q1128" s="18" t="str">
        <f>IFERROR(VLOOKUP($B1128,Invoices!$AH$2:$AI$412,2,FALSE),"")</f>
        <v/>
      </c>
      <c r="R1128" s="18" t="str">
        <f>IFERROR(VLOOKUP($B1128,Invoices!$AJ$2:$AK$412,2,FALSE),"")</f>
        <v/>
      </c>
      <c r="S1128" s="18" t="str">
        <f>IFERROR(VLOOKUP($B1128,Invoices!$AL$2:$AM$412,2,FALSE),"")</f>
        <v/>
      </c>
      <c r="T1128" s="18" t="str">
        <f>IFERROR(VLOOKUP($B1128,Invoices!$AN$2:$AO$412,2,FALSE),"")</f>
        <v/>
      </c>
      <c r="U1128" s="18" t="str" cm="1">
        <f t="array" ref="U1128">IFERROR(INDEX(F1128:T1128, 1, MATCH(TRUE, ISNUMBER(F1128:T1128), 0)), "0.0")</f>
        <v>0.0</v>
      </c>
    </row>
    <row r="1129" spans="1:21" ht="13" x14ac:dyDescent="0.15">
      <c r="A1129" s="14" t="s">
        <v>7161</v>
      </c>
      <c r="B1129" s="6" t="s">
        <v>2348</v>
      </c>
      <c r="C1129" s="6" t="s">
        <v>2248</v>
      </c>
      <c r="D1129" s="6" t="s">
        <v>1314</v>
      </c>
      <c r="E1129" s="6" t="s">
        <v>1313</v>
      </c>
      <c r="F1129" s="18" t="str">
        <f>IFERROR(VLOOKUP(B1129,Invoices!$L$2:$M$413,2,FALSE),"")</f>
        <v/>
      </c>
      <c r="G1129" s="18">
        <f>IFERROR(VLOOKUP(B1129,Invoices!$N$2:$O$412,2,FALSE),"")</f>
        <v>0.99</v>
      </c>
      <c r="H1129" s="18" t="str">
        <f>IFERROR(VLOOKUP($B1129,Invoices!$P$2:$Q$412,2,FALSE),"")</f>
        <v/>
      </c>
      <c r="I1129" s="18" t="str">
        <f>IFERROR(VLOOKUP($B1129,Invoices!$R$2:$S$412,2,FALSE),"")</f>
        <v/>
      </c>
      <c r="J1129" s="18" t="str">
        <f>IFERROR(VLOOKUP($B1129,Invoices!$T$2:$U$412,2,FALSE),"")</f>
        <v/>
      </c>
      <c r="K1129" s="18" t="str">
        <f>IFERROR(VLOOKUP($B1129,Invoices!$V$2:$W$412,2,FALSE),"")</f>
        <v/>
      </c>
      <c r="L1129" s="18" t="str">
        <f>IFERROR(VLOOKUP($B1129,Invoices!$X$2:$Y$412,2,FALSE),"")</f>
        <v/>
      </c>
      <c r="M1129" s="18" t="str">
        <f>IFERROR(VLOOKUP($B1129,Invoices!$Z$2:$AA$412,2,FALSE),"")</f>
        <v/>
      </c>
      <c r="N1129" s="18" t="str">
        <f>IFERROR(VLOOKUP($B1129,Invoices!$AB$2:$AC$412,2,FALSE),"")</f>
        <v/>
      </c>
      <c r="O1129" s="18" t="str">
        <f>IFERROR(VLOOKUP($B1129,Invoices!$AD$2:$AE$412,2,FALSE),"")</f>
        <v/>
      </c>
      <c r="P1129" s="18" t="str">
        <f>IFERROR(VLOOKUP($B1129,Invoices!$AF$2:$AG$412,2,FALSE),"")</f>
        <v/>
      </c>
      <c r="Q1129" s="18" t="str">
        <f>IFERROR(VLOOKUP($B1129,Invoices!$AH$2:$AI$412,2,FALSE),"")</f>
        <v/>
      </c>
      <c r="R1129" s="18" t="str">
        <f>IFERROR(VLOOKUP($B1129,Invoices!$AJ$2:$AK$412,2,FALSE),"")</f>
        <v/>
      </c>
      <c r="S1129" s="18" t="str">
        <f>IFERROR(VLOOKUP($B1129,Invoices!$AL$2:$AM$412,2,FALSE),"")</f>
        <v/>
      </c>
      <c r="T1129" s="18" t="str">
        <f>IFERROR(VLOOKUP($B1129,Invoices!$AN$2:$AO$412,2,FALSE),"")</f>
        <v/>
      </c>
      <c r="U1129" s="18" cm="1">
        <f t="array" ref="U1129">IFERROR(INDEX(F1129:T1129, 1, MATCH(TRUE, ISNUMBER(F1129:T1129), 0)), "0.0")</f>
        <v>0.99</v>
      </c>
    </row>
    <row r="1130" spans="1:21" ht="13" x14ac:dyDescent="0.15">
      <c r="A1130" s="14" t="s">
        <v>7162</v>
      </c>
      <c r="B1130" s="6" t="s">
        <v>2349</v>
      </c>
      <c r="C1130" s="6" t="s">
        <v>1021</v>
      </c>
      <c r="D1130" s="6" t="s">
        <v>1051</v>
      </c>
      <c r="E1130" s="6" t="s">
        <v>1021</v>
      </c>
      <c r="F1130" s="18" t="str">
        <f>IFERROR(VLOOKUP(B1130,Invoices!$L$2:$M$413,2,FALSE),"")</f>
        <v/>
      </c>
      <c r="G1130" s="18" t="str">
        <f>IFERROR(VLOOKUP(B1130,Invoices!$N$2:$O$412,2,FALSE),"")</f>
        <v/>
      </c>
      <c r="H1130" s="18" t="str">
        <f>IFERROR(VLOOKUP($B1130,Invoices!$P$2:$Q$412,2,FALSE),"")</f>
        <v/>
      </c>
      <c r="I1130" s="18" t="str">
        <f>IFERROR(VLOOKUP($B1130,Invoices!$R$2:$S$412,2,FALSE),"")</f>
        <v/>
      </c>
      <c r="J1130" s="18" t="str">
        <f>IFERROR(VLOOKUP($B1130,Invoices!$T$2:$U$412,2,FALSE),"")</f>
        <v/>
      </c>
      <c r="K1130" s="18">
        <f>IFERROR(VLOOKUP($B1130,Invoices!$V$2:$W$412,2,FALSE),"")</f>
        <v>0.99</v>
      </c>
      <c r="L1130" s="18" t="str">
        <f>IFERROR(VLOOKUP($B1130,Invoices!$X$2:$Y$412,2,FALSE),"")</f>
        <v/>
      </c>
      <c r="M1130" s="18" t="str">
        <f>IFERROR(VLOOKUP($B1130,Invoices!$Z$2:$AA$412,2,FALSE),"")</f>
        <v/>
      </c>
      <c r="N1130" s="18" t="str">
        <f>IFERROR(VLOOKUP($B1130,Invoices!$AB$2:$AC$412,2,FALSE),"")</f>
        <v/>
      </c>
      <c r="O1130" s="18" t="str">
        <f>IFERROR(VLOOKUP($B1130,Invoices!$AD$2:$AE$412,2,FALSE),"")</f>
        <v/>
      </c>
      <c r="P1130" s="18" t="str">
        <f>IFERROR(VLOOKUP($B1130,Invoices!$AF$2:$AG$412,2,FALSE),"")</f>
        <v/>
      </c>
      <c r="Q1130" s="18" t="str">
        <f>IFERROR(VLOOKUP($B1130,Invoices!$AH$2:$AI$412,2,FALSE),"")</f>
        <v/>
      </c>
      <c r="R1130" s="18" t="str">
        <f>IFERROR(VLOOKUP($B1130,Invoices!$AJ$2:$AK$412,2,FALSE),"")</f>
        <v/>
      </c>
      <c r="S1130" s="18" t="str">
        <f>IFERROR(VLOOKUP($B1130,Invoices!$AL$2:$AM$412,2,FALSE),"")</f>
        <v/>
      </c>
      <c r="T1130" s="18" t="str">
        <f>IFERROR(VLOOKUP($B1130,Invoices!$AN$2:$AO$412,2,FALSE),"")</f>
        <v/>
      </c>
      <c r="U1130" s="18" cm="1">
        <f t="array" ref="U1130">IFERROR(INDEX(F1130:T1130, 1, MATCH(TRUE, ISNUMBER(F1130:T1130), 0)), "0.0")</f>
        <v>0.99</v>
      </c>
    </row>
    <row r="1131" spans="1:21" ht="13" x14ac:dyDescent="0.15">
      <c r="A1131" s="14" t="s">
        <v>7163</v>
      </c>
      <c r="B1131" s="6" t="s">
        <v>2350</v>
      </c>
      <c r="C1131" s="6" t="s">
        <v>799</v>
      </c>
      <c r="D1131" s="6" t="s">
        <v>800</v>
      </c>
      <c r="E1131" s="6" t="s">
        <v>758</v>
      </c>
      <c r="F1131" s="18" t="str">
        <f>IFERROR(VLOOKUP(B1131,Invoices!$L$2:$M$413,2,FALSE),"")</f>
        <v/>
      </c>
      <c r="G1131" s="18" t="str">
        <f>IFERROR(VLOOKUP(B1131,Invoices!$N$2:$O$412,2,FALSE),"")</f>
        <v/>
      </c>
      <c r="H1131" s="18" t="str">
        <f>IFERROR(VLOOKUP($B1131,Invoices!$P$2:$Q$412,2,FALSE),"")</f>
        <v/>
      </c>
      <c r="I1131" s="18" t="str">
        <f>IFERROR(VLOOKUP($B1131,Invoices!$R$2:$S$412,2,FALSE),"")</f>
        <v/>
      </c>
      <c r="J1131" s="18" t="str">
        <f>IFERROR(VLOOKUP($B1131,Invoices!$T$2:$U$412,2,FALSE),"")</f>
        <v/>
      </c>
      <c r="K1131" s="18" t="str">
        <f>IFERROR(VLOOKUP($B1131,Invoices!$V$2:$W$412,2,FALSE),"")</f>
        <v/>
      </c>
      <c r="L1131" s="18" t="str">
        <f>IFERROR(VLOOKUP($B1131,Invoices!$X$2:$Y$412,2,FALSE),"")</f>
        <v/>
      </c>
      <c r="M1131" s="18" t="str">
        <f>IFERROR(VLOOKUP($B1131,Invoices!$Z$2:$AA$412,2,FALSE),"")</f>
        <v/>
      </c>
      <c r="N1131" s="18">
        <f>IFERROR(VLOOKUP($B1131,Invoices!$AB$2:$AC$412,2,FALSE),"")</f>
        <v>0.99</v>
      </c>
      <c r="O1131" s="18" t="str">
        <f>IFERROR(VLOOKUP($B1131,Invoices!$AD$2:$AE$412,2,FALSE),"")</f>
        <v/>
      </c>
      <c r="P1131" s="18" t="str">
        <f>IFERROR(VLOOKUP($B1131,Invoices!$AF$2:$AG$412,2,FALSE),"")</f>
        <v/>
      </c>
      <c r="Q1131" s="18" t="str">
        <f>IFERROR(VLOOKUP($B1131,Invoices!$AH$2:$AI$412,2,FALSE),"")</f>
        <v/>
      </c>
      <c r="R1131" s="18" t="str">
        <f>IFERROR(VLOOKUP($B1131,Invoices!$AJ$2:$AK$412,2,FALSE),"")</f>
        <v/>
      </c>
      <c r="S1131" s="18" t="str">
        <f>IFERROR(VLOOKUP($B1131,Invoices!$AL$2:$AM$412,2,FALSE),"")</f>
        <v/>
      </c>
      <c r="T1131" s="18" t="str">
        <f>IFERROR(VLOOKUP($B1131,Invoices!$AN$2:$AO$412,2,FALSE),"")</f>
        <v/>
      </c>
      <c r="U1131" s="18" cm="1">
        <f t="array" ref="U1131">IFERROR(INDEX(F1131:T1131, 1, MATCH(TRUE, ISNUMBER(F1131:T1131), 0)), "0.0")</f>
        <v>0.99</v>
      </c>
    </row>
    <row r="1132" spans="1:21" ht="13" x14ac:dyDescent="0.15">
      <c r="A1132" s="14" t="s">
        <v>7164</v>
      </c>
      <c r="B1132" s="6" t="s">
        <v>2351</v>
      </c>
      <c r="C1132" s="6" t="s">
        <v>1769</v>
      </c>
      <c r="D1132" s="6" t="s">
        <v>586</v>
      </c>
      <c r="E1132" s="6" t="s">
        <v>587</v>
      </c>
      <c r="F1132" s="18" t="str">
        <f>IFERROR(VLOOKUP(B1132,Invoices!$L$2:$M$413,2,FALSE),"")</f>
        <v/>
      </c>
      <c r="G1132" s="18" t="str">
        <f>IFERROR(VLOOKUP(B1132,Invoices!$N$2:$O$412,2,FALSE),"")</f>
        <v/>
      </c>
      <c r="H1132" s="18" t="str">
        <f>IFERROR(VLOOKUP($B1132,Invoices!$P$2:$Q$412,2,FALSE),"")</f>
        <v/>
      </c>
      <c r="I1132" s="18" t="str">
        <f>IFERROR(VLOOKUP($B1132,Invoices!$R$2:$S$412,2,FALSE),"")</f>
        <v/>
      </c>
      <c r="J1132" s="18" t="str">
        <f>IFERROR(VLOOKUP($B1132,Invoices!$T$2:$U$412,2,FALSE),"")</f>
        <v/>
      </c>
      <c r="K1132" s="18">
        <f>IFERROR(VLOOKUP($B1132,Invoices!$V$2:$W$412,2,FALSE),"")</f>
        <v>0.99</v>
      </c>
      <c r="L1132" s="18" t="str">
        <f>IFERROR(VLOOKUP($B1132,Invoices!$X$2:$Y$412,2,FALSE),"")</f>
        <v/>
      </c>
      <c r="M1132" s="18" t="str">
        <f>IFERROR(VLOOKUP($B1132,Invoices!$Z$2:$AA$412,2,FALSE),"")</f>
        <v/>
      </c>
      <c r="N1132" s="18" t="str">
        <f>IFERROR(VLOOKUP($B1132,Invoices!$AB$2:$AC$412,2,FALSE),"")</f>
        <v/>
      </c>
      <c r="O1132" s="18" t="str">
        <f>IFERROR(VLOOKUP($B1132,Invoices!$AD$2:$AE$412,2,FALSE),"")</f>
        <v/>
      </c>
      <c r="P1132" s="18" t="str">
        <f>IFERROR(VLOOKUP($B1132,Invoices!$AF$2:$AG$412,2,FALSE),"")</f>
        <v/>
      </c>
      <c r="Q1132" s="18" t="str">
        <f>IFERROR(VLOOKUP($B1132,Invoices!$AH$2:$AI$412,2,FALSE),"")</f>
        <v/>
      </c>
      <c r="R1132" s="18" t="str">
        <f>IFERROR(VLOOKUP($B1132,Invoices!$AJ$2:$AK$412,2,FALSE),"")</f>
        <v/>
      </c>
      <c r="S1132" s="18" t="str">
        <f>IFERROR(VLOOKUP($B1132,Invoices!$AL$2:$AM$412,2,FALSE),"")</f>
        <v/>
      </c>
      <c r="T1132" s="18" t="str">
        <f>IFERROR(VLOOKUP($B1132,Invoices!$AN$2:$AO$412,2,FALSE),"")</f>
        <v/>
      </c>
      <c r="U1132" s="18" cm="1">
        <f t="array" ref="U1132">IFERROR(INDEX(F1132:T1132, 1, MATCH(TRUE, ISNUMBER(F1132:T1132), 0)), "0.0")</f>
        <v>0.99</v>
      </c>
    </row>
    <row r="1133" spans="1:21" ht="13" x14ac:dyDescent="0.15">
      <c r="A1133" s="14" t="s">
        <v>7165</v>
      </c>
      <c r="B1133" s="6" t="s">
        <v>2352</v>
      </c>
      <c r="C1133" s="6" t="s">
        <v>1208</v>
      </c>
      <c r="D1133" s="6" t="s">
        <v>2353</v>
      </c>
      <c r="E1133" s="6" t="s">
        <v>1210</v>
      </c>
      <c r="F1133" s="18" t="str">
        <f>IFERROR(VLOOKUP(B1133,Invoices!$L$2:$M$413,2,FALSE),"")</f>
        <v/>
      </c>
      <c r="G1133" s="18" t="str">
        <f>IFERROR(VLOOKUP(B1133,Invoices!$N$2:$O$412,2,FALSE),"")</f>
        <v/>
      </c>
      <c r="H1133" s="18" t="str">
        <f>IFERROR(VLOOKUP($B1133,Invoices!$P$2:$Q$412,2,FALSE),"")</f>
        <v/>
      </c>
      <c r="I1133" s="18">
        <f>IFERROR(VLOOKUP($B1133,Invoices!$R$2:$S$412,2,FALSE),"")</f>
        <v>0.99</v>
      </c>
      <c r="J1133" s="18" t="str">
        <f>IFERROR(VLOOKUP($B1133,Invoices!$T$2:$U$412,2,FALSE),"")</f>
        <v/>
      </c>
      <c r="K1133" s="18" t="str">
        <f>IFERROR(VLOOKUP($B1133,Invoices!$V$2:$W$412,2,FALSE),"")</f>
        <v/>
      </c>
      <c r="L1133" s="18" t="str">
        <f>IFERROR(VLOOKUP($B1133,Invoices!$X$2:$Y$412,2,FALSE),"")</f>
        <v/>
      </c>
      <c r="M1133" s="18" t="str">
        <f>IFERROR(VLOOKUP($B1133,Invoices!$Z$2:$AA$412,2,FALSE),"")</f>
        <v/>
      </c>
      <c r="N1133" s="18" t="str">
        <f>IFERROR(VLOOKUP($B1133,Invoices!$AB$2:$AC$412,2,FALSE),"")</f>
        <v/>
      </c>
      <c r="O1133" s="18" t="str">
        <f>IFERROR(VLOOKUP($B1133,Invoices!$AD$2:$AE$412,2,FALSE),"")</f>
        <v/>
      </c>
      <c r="P1133" s="18" t="str">
        <f>IFERROR(VLOOKUP($B1133,Invoices!$AF$2:$AG$412,2,FALSE),"")</f>
        <v/>
      </c>
      <c r="Q1133" s="18">
        <f>IFERROR(VLOOKUP($B1133,Invoices!$AH$2:$AI$412,2,FALSE),"")</f>
        <v>0.99</v>
      </c>
      <c r="R1133" s="18" t="str">
        <f>IFERROR(VLOOKUP($B1133,Invoices!$AJ$2:$AK$412,2,FALSE),"")</f>
        <v/>
      </c>
      <c r="S1133" s="18" t="str">
        <f>IFERROR(VLOOKUP($B1133,Invoices!$AL$2:$AM$412,2,FALSE),"")</f>
        <v/>
      </c>
      <c r="T1133" s="18" t="str">
        <f>IFERROR(VLOOKUP($B1133,Invoices!$AN$2:$AO$412,2,FALSE),"")</f>
        <v/>
      </c>
      <c r="U1133" s="18" cm="1">
        <f t="array" ref="U1133">IFERROR(INDEX(F1133:T1133, 1, MATCH(TRUE, ISNUMBER(F1133:T1133), 0)), "0.0")</f>
        <v>0.99</v>
      </c>
    </row>
    <row r="1134" spans="1:21" ht="13" x14ac:dyDescent="0.15">
      <c r="A1134" s="14" t="s">
        <v>7166</v>
      </c>
      <c r="B1134" s="6" t="s">
        <v>2354</v>
      </c>
      <c r="C1134" s="6" t="s">
        <v>2355</v>
      </c>
      <c r="D1134" s="6" t="s">
        <v>1628</v>
      </c>
      <c r="E1134" s="6" t="s">
        <v>1629</v>
      </c>
      <c r="F1134" s="18" t="str">
        <f>IFERROR(VLOOKUP(B1134,Invoices!$L$2:$M$413,2,FALSE),"")</f>
        <v/>
      </c>
      <c r="G1134" s="18" t="str">
        <f>IFERROR(VLOOKUP(B1134,Invoices!$N$2:$O$412,2,FALSE),"")</f>
        <v/>
      </c>
      <c r="H1134" s="18">
        <f>IFERROR(VLOOKUP($B1134,Invoices!$P$2:$Q$412,2,FALSE),"")</f>
        <v>0.99</v>
      </c>
      <c r="I1134" s="18" t="str">
        <f>IFERROR(VLOOKUP($B1134,Invoices!$R$2:$S$412,2,FALSE),"")</f>
        <v/>
      </c>
      <c r="J1134" s="18" t="str">
        <f>IFERROR(VLOOKUP($B1134,Invoices!$T$2:$U$412,2,FALSE),"")</f>
        <v/>
      </c>
      <c r="K1134" s="18" t="str">
        <f>IFERROR(VLOOKUP($B1134,Invoices!$V$2:$W$412,2,FALSE),"")</f>
        <v/>
      </c>
      <c r="L1134" s="18" t="str">
        <f>IFERROR(VLOOKUP($B1134,Invoices!$X$2:$Y$412,2,FALSE),"")</f>
        <v/>
      </c>
      <c r="M1134" s="18" t="str">
        <f>IFERROR(VLOOKUP($B1134,Invoices!$Z$2:$AA$412,2,FALSE),"")</f>
        <v/>
      </c>
      <c r="N1134" s="18" t="str">
        <f>IFERROR(VLOOKUP($B1134,Invoices!$AB$2:$AC$412,2,FALSE),"")</f>
        <v/>
      </c>
      <c r="O1134" s="18" t="str">
        <f>IFERROR(VLOOKUP($B1134,Invoices!$AD$2:$AE$412,2,FALSE),"")</f>
        <v/>
      </c>
      <c r="P1134" s="18" t="str">
        <f>IFERROR(VLOOKUP($B1134,Invoices!$AF$2:$AG$412,2,FALSE),"")</f>
        <v/>
      </c>
      <c r="Q1134" s="18" t="str">
        <f>IFERROR(VLOOKUP($B1134,Invoices!$AH$2:$AI$412,2,FALSE),"")</f>
        <v/>
      </c>
      <c r="R1134" s="18" t="str">
        <f>IFERROR(VLOOKUP($B1134,Invoices!$AJ$2:$AK$412,2,FALSE),"")</f>
        <v/>
      </c>
      <c r="S1134" s="18" t="str">
        <f>IFERROR(VLOOKUP($B1134,Invoices!$AL$2:$AM$412,2,FALSE),"")</f>
        <v/>
      </c>
      <c r="T1134" s="18" t="str">
        <f>IFERROR(VLOOKUP($B1134,Invoices!$AN$2:$AO$412,2,FALSE),"")</f>
        <v/>
      </c>
      <c r="U1134" s="18" cm="1">
        <f t="array" ref="U1134">IFERROR(INDEX(F1134:T1134, 1, MATCH(TRUE, ISNUMBER(F1134:T1134), 0)), "0.0")</f>
        <v>0.99</v>
      </c>
    </row>
    <row r="1135" spans="1:21" ht="13" x14ac:dyDescent="0.15">
      <c r="A1135" s="14" t="s">
        <v>7167</v>
      </c>
      <c r="B1135" s="6" t="s">
        <v>2356</v>
      </c>
      <c r="C1135" s="6" t="s">
        <v>2357</v>
      </c>
      <c r="D1135" s="6" t="s">
        <v>1628</v>
      </c>
      <c r="E1135" s="6" t="s">
        <v>1629</v>
      </c>
      <c r="F1135" s="18" t="str">
        <f>IFERROR(VLOOKUP(B1135,Invoices!$L$2:$M$413,2,FALSE),"")</f>
        <v/>
      </c>
      <c r="G1135" s="18" t="str">
        <f>IFERROR(VLOOKUP(B1135,Invoices!$N$2:$O$412,2,FALSE),"")</f>
        <v/>
      </c>
      <c r="H1135" s="18" t="str">
        <f>IFERROR(VLOOKUP($B1135,Invoices!$P$2:$Q$412,2,FALSE),"")</f>
        <v/>
      </c>
      <c r="I1135" s="18" t="str">
        <f>IFERROR(VLOOKUP($B1135,Invoices!$R$2:$S$412,2,FALSE),"")</f>
        <v/>
      </c>
      <c r="J1135" s="18" t="str">
        <f>IFERROR(VLOOKUP($B1135,Invoices!$T$2:$U$412,2,FALSE),"")</f>
        <v/>
      </c>
      <c r="K1135" s="18">
        <f>IFERROR(VLOOKUP($B1135,Invoices!$V$2:$W$412,2,FALSE),"")</f>
        <v>0.99</v>
      </c>
      <c r="L1135" s="18" t="str">
        <f>IFERROR(VLOOKUP($B1135,Invoices!$X$2:$Y$412,2,FALSE),"")</f>
        <v/>
      </c>
      <c r="M1135" s="18" t="str">
        <f>IFERROR(VLOOKUP($B1135,Invoices!$Z$2:$AA$412,2,FALSE),"")</f>
        <v/>
      </c>
      <c r="N1135" s="18" t="str">
        <f>IFERROR(VLOOKUP($B1135,Invoices!$AB$2:$AC$412,2,FALSE),"")</f>
        <v/>
      </c>
      <c r="O1135" s="18" t="str">
        <f>IFERROR(VLOOKUP($B1135,Invoices!$AD$2:$AE$412,2,FALSE),"")</f>
        <v/>
      </c>
      <c r="P1135" s="18" t="str">
        <f>IFERROR(VLOOKUP($B1135,Invoices!$AF$2:$AG$412,2,FALSE),"")</f>
        <v/>
      </c>
      <c r="Q1135" s="18" t="str">
        <f>IFERROR(VLOOKUP($B1135,Invoices!$AH$2:$AI$412,2,FALSE),"")</f>
        <v/>
      </c>
      <c r="R1135" s="18" t="str">
        <f>IFERROR(VLOOKUP($B1135,Invoices!$AJ$2:$AK$412,2,FALSE),"")</f>
        <v/>
      </c>
      <c r="S1135" s="18" t="str">
        <f>IFERROR(VLOOKUP($B1135,Invoices!$AL$2:$AM$412,2,FALSE),"")</f>
        <v/>
      </c>
      <c r="T1135" s="18" t="str">
        <f>IFERROR(VLOOKUP($B1135,Invoices!$AN$2:$AO$412,2,FALSE),"")</f>
        <v/>
      </c>
      <c r="U1135" s="18" cm="1">
        <f t="array" ref="U1135">IFERROR(INDEX(F1135:T1135, 1, MATCH(TRUE, ISNUMBER(F1135:T1135), 0)), "0.0")</f>
        <v>0.99</v>
      </c>
    </row>
    <row r="1136" spans="1:21" ht="13" x14ac:dyDescent="0.15">
      <c r="A1136" s="14" t="s">
        <v>7168</v>
      </c>
      <c r="B1136" s="6" t="s">
        <v>2358</v>
      </c>
      <c r="C1136" s="6" t="s">
        <v>2359</v>
      </c>
      <c r="D1136" s="6" t="s">
        <v>1033</v>
      </c>
      <c r="E1136" s="6" t="s">
        <v>1034</v>
      </c>
      <c r="F1136" s="18" t="str">
        <f>IFERROR(VLOOKUP(B1136,Invoices!$L$2:$M$413,2,FALSE),"")</f>
        <v/>
      </c>
      <c r="G1136" s="18" t="str">
        <f>IFERROR(VLOOKUP(B1136,Invoices!$N$2:$O$412,2,FALSE),"")</f>
        <v/>
      </c>
      <c r="H1136" s="18" t="str">
        <f>IFERROR(VLOOKUP($B1136,Invoices!$P$2:$Q$412,2,FALSE),"")</f>
        <v/>
      </c>
      <c r="I1136" s="18" t="str">
        <f>IFERROR(VLOOKUP($B1136,Invoices!$R$2:$S$412,2,FALSE),"")</f>
        <v/>
      </c>
      <c r="J1136" s="18" t="str">
        <f>IFERROR(VLOOKUP($B1136,Invoices!$T$2:$U$412,2,FALSE),"")</f>
        <v/>
      </c>
      <c r="K1136" s="18" t="str">
        <f>IFERROR(VLOOKUP($B1136,Invoices!$V$2:$W$412,2,FALSE),"")</f>
        <v/>
      </c>
      <c r="L1136" s="18">
        <f>IFERROR(VLOOKUP($B1136,Invoices!$X$2:$Y$412,2,FALSE),"")</f>
        <v>0.99</v>
      </c>
      <c r="M1136" s="18" t="str">
        <f>IFERROR(VLOOKUP($B1136,Invoices!$Z$2:$AA$412,2,FALSE),"")</f>
        <v/>
      </c>
      <c r="N1136" s="18" t="str">
        <f>IFERROR(VLOOKUP($B1136,Invoices!$AB$2:$AC$412,2,FALSE),"")</f>
        <v/>
      </c>
      <c r="O1136" s="18" t="str">
        <f>IFERROR(VLOOKUP($B1136,Invoices!$AD$2:$AE$412,2,FALSE),"")</f>
        <v/>
      </c>
      <c r="P1136" s="18" t="str">
        <f>IFERROR(VLOOKUP($B1136,Invoices!$AF$2:$AG$412,2,FALSE),"")</f>
        <v/>
      </c>
      <c r="Q1136" s="18" t="str">
        <f>IFERROR(VLOOKUP($B1136,Invoices!$AH$2:$AI$412,2,FALSE),"")</f>
        <v/>
      </c>
      <c r="R1136" s="18" t="str">
        <f>IFERROR(VLOOKUP($B1136,Invoices!$AJ$2:$AK$412,2,FALSE),"")</f>
        <v/>
      </c>
      <c r="S1136" s="18" t="str">
        <f>IFERROR(VLOOKUP($B1136,Invoices!$AL$2:$AM$412,2,FALSE),"")</f>
        <v/>
      </c>
      <c r="T1136" s="18" t="str">
        <f>IFERROR(VLOOKUP($B1136,Invoices!$AN$2:$AO$412,2,FALSE),"")</f>
        <v/>
      </c>
      <c r="U1136" s="18" cm="1">
        <f t="array" ref="U1136">IFERROR(INDEX(F1136:T1136, 1, MATCH(TRUE, ISNUMBER(F1136:T1136), 0)), "0.0")</f>
        <v>0.99</v>
      </c>
    </row>
    <row r="1137" spans="1:21" ht="13" x14ac:dyDescent="0.15">
      <c r="A1137" s="14" t="s">
        <v>7169</v>
      </c>
      <c r="B1137" s="6" t="s">
        <v>2360</v>
      </c>
      <c r="C1137" s="6" t="s">
        <v>1449</v>
      </c>
      <c r="D1137" s="6" t="s">
        <v>570</v>
      </c>
      <c r="E1137" s="6" t="s">
        <v>570</v>
      </c>
      <c r="F1137" s="18" t="str">
        <f>IFERROR(VLOOKUP(B1137,Invoices!$L$2:$M$413,2,FALSE),"")</f>
        <v/>
      </c>
      <c r="G1137" s="18" t="str">
        <f>IFERROR(VLOOKUP(B1137,Invoices!$N$2:$O$412,2,FALSE),"")</f>
        <v/>
      </c>
      <c r="H1137" s="18" t="str">
        <f>IFERROR(VLOOKUP($B1137,Invoices!$P$2:$Q$412,2,FALSE),"")</f>
        <v/>
      </c>
      <c r="I1137" s="18" t="str">
        <f>IFERROR(VLOOKUP($B1137,Invoices!$R$2:$S$412,2,FALSE),"")</f>
        <v/>
      </c>
      <c r="J1137" s="18" t="str">
        <f>IFERROR(VLOOKUP($B1137,Invoices!$T$2:$U$412,2,FALSE),"")</f>
        <v/>
      </c>
      <c r="K1137" s="18" t="str">
        <f>IFERROR(VLOOKUP($B1137,Invoices!$V$2:$W$412,2,FALSE),"")</f>
        <v/>
      </c>
      <c r="L1137" s="18" t="str">
        <f>IFERROR(VLOOKUP($B1137,Invoices!$X$2:$Y$412,2,FALSE),"")</f>
        <v/>
      </c>
      <c r="M1137" s="18" t="str">
        <f>IFERROR(VLOOKUP($B1137,Invoices!$Z$2:$AA$412,2,FALSE),"")</f>
        <v/>
      </c>
      <c r="N1137" s="18" t="str">
        <f>IFERROR(VLOOKUP($B1137,Invoices!$AB$2:$AC$412,2,FALSE),"")</f>
        <v/>
      </c>
      <c r="O1137" s="18" t="str">
        <f>IFERROR(VLOOKUP($B1137,Invoices!$AD$2:$AE$412,2,FALSE),"")</f>
        <v/>
      </c>
      <c r="P1137" s="18" t="str">
        <f>IFERROR(VLOOKUP($B1137,Invoices!$AF$2:$AG$412,2,FALSE),"")</f>
        <v/>
      </c>
      <c r="Q1137" s="18" t="str">
        <f>IFERROR(VLOOKUP($B1137,Invoices!$AH$2:$AI$412,2,FALSE),"")</f>
        <v/>
      </c>
      <c r="R1137" s="18" t="str">
        <f>IFERROR(VLOOKUP($B1137,Invoices!$AJ$2:$AK$412,2,FALSE),"")</f>
        <v/>
      </c>
      <c r="S1137" s="18" t="str">
        <f>IFERROR(VLOOKUP($B1137,Invoices!$AL$2:$AM$412,2,FALSE),"")</f>
        <v/>
      </c>
      <c r="T1137" s="18" t="str">
        <f>IFERROR(VLOOKUP($B1137,Invoices!$AN$2:$AO$412,2,FALSE),"")</f>
        <v/>
      </c>
      <c r="U1137" s="18" t="str" cm="1">
        <f t="array" ref="U1137">IFERROR(INDEX(F1137:T1137, 1, MATCH(TRUE, ISNUMBER(F1137:T1137), 0)), "0.0")</f>
        <v>0.0</v>
      </c>
    </row>
    <row r="1138" spans="1:21" ht="13" x14ac:dyDescent="0.15">
      <c r="A1138" s="14" t="s">
        <v>7170</v>
      </c>
      <c r="B1138" s="6" t="s">
        <v>2361</v>
      </c>
      <c r="C1138" s="6" t="s">
        <v>2362</v>
      </c>
      <c r="D1138" s="6" t="s">
        <v>1659</v>
      </c>
      <c r="E1138" s="6" t="s">
        <v>681</v>
      </c>
      <c r="F1138" s="18" t="str">
        <f>IFERROR(VLOOKUP(B1138,Invoices!$L$2:$M$413,2,FALSE),"")</f>
        <v/>
      </c>
      <c r="G1138" s="18" t="str">
        <f>IFERROR(VLOOKUP(B1138,Invoices!$N$2:$O$412,2,FALSE),"")</f>
        <v/>
      </c>
      <c r="H1138" s="18" t="str">
        <f>IFERROR(VLOOKUP($B1138,Invoices!$P$2:$Q$412,2,FALSE),"")</f>
        <v/>
      </c>
      <c r="I1138" s="18" t="str">
        <f>IFERROR(VLOOKUP($B1138,Invoices!$R$2:$S$412,2,FALSE),"")</f>
        <v/>
      </c>
      <c r="J1138" s="18" t="str">
        <f>IFERROR(VLOOKUP($B1138,Invoices!$T$2:$U$412,2,FALSE),"")</f>
        <v/>
      </c>
      <c r="K1138" s="18" t="str">
        <f>IFERROR(VLOOKUP($B1138,Invoices!$V$2:$W$412,2,FALSE),"")</f>
        <v/>
      </c>
      <c r="L1138" s="18" t="str">
        <f>IFERROR(VLOOKUP($B1138,Invoices!$X$2:$Y$412,2,FALSE),"")</f>
        <v/>
      </c>
      <c r="M1138" s="18" t="str">
        <f>IFERROR(VLOOKUP($B1138,Invoices!$Z$2:$AA$412,2,FALSE),"")</f>
        <v/>
      </c>
      <c r="N1138" s="18" t="str">
        <f>IFERROR(VLOOKUP($B1138,Invoices!$AB$2:$AC$412,2,FALSE),"")</f>
        <v/>
      </c>
      <c r="O1138" s="18" t="str">
        <f>IFERROR(VLOOKUP($B1138,Invoices!$AD$2:$AE$412,2,FALSE),"")</f>
        <v/>
      </c>
      <c r="P1138" s="18" t="str">
        <f>IFERROR(VLOOKUP($B1138,Invoices!$AF$2:$AG$412,2,FALSE),"")</f>
        <v/>
      </c>
      <c r="Q1138" s="18" t="str">
        <f>IFERROR(VLOOKUP($B1138,Invoices!$AH$2:$AI$412,2,FALSE),"")</f>
        <v/>
      </c>
      <c r="R1138" s="18" t="str">
        <f>IFERROR(VLOOKUP($B1138,Invoices!$AJ$2:$AK$412,2,FALSE),"")</f>
        <v/>
      </c>
      <c r="S1138" s="18" t="str">
        <f>IFERROR(VLOOKUP($B1138,Invoices!$AL$2:$AM$412,2,FALSE),"")</f>
        <v/>
      </c>
      <c r="T1138" s="18" t="str">
        <f>IFERROR(VLOOKUP($B1138,Invoices!$AN$2:$AO$412,2,FALSE),"")</f>
        <v/>
      </c>
      <c r="U1138" s="18" t="str" cm="1">
        <f t="array" ref="U1138">IFERROR(INDEX(F1138:T1138, 1, MATCH(TRUE, ISNUMBER(F1138:T1138), 0)), "0.0")</f>
        <v>0.0</v>
      </c>
    </row>
    <row r="1139" spans="1:21" ht="13" x14ac:dyDescent="0.15">
      <c r="A1139" s="14" t="s">
        <v>7171</v>
      </c>
      <c r="B1139" s="6" t="s">
        <v>2363</v>
      </c>
      <c r="D1139" s="6" t="s">
        <v>746</v>
      </c>
      <c r="E1139" s="6" t="s">
        <v>742</v>
      </c>
      <c r="F1139" s="18" t="str">
        <f>IFERROR(VLOOKUP(B1139,Invoices!$L$2:$M$413,2,FALSE),"")</f>
        <v/>
      </c>
      <c r="G1139" s="18" t="str">
        <f>IFERROR(VLOOKUP(B1139,Invoices!$N$2:$O$412,2,FALSE),"")</f>
        <v/>
      </c>
      <c r="H1139" s="18" t="str">
        <f>IFERROR(VLOOKUP($B1139,Invoices!$P$2:$Q$412,2,FALSE),"")</f>
        <v/>
      </c>
      <c r="I1139" s="18" t="str">
        <f>IFERROR(VLOOKUP($B1139,Invoices!$R$2:$S$412,2,FALSE),"")</f>
        <v/>
      </c>
      <c r="J1139" s="18" t="str">
        <f>IFERROR(VLOOKUP($B1139,Invoices!$T$2:$U$412,2,FALSE),"")</f>
        <v/>
      </c>
      <c r="K1139" s="18" t="str">
        <f>IFERROR(VLOOKUP($B1139,Invoices!$V$2:$W$412,2,FALSE),"")</f>
        <v/>
      </c>
      <c r="L1139" s="18" t="str">
        <f>IFERROR(VLOOKUP($B1139,Invoices!$X$2:$Y$412,2,FALSE),"")</f>
        <v/>
      </c>
      <c r="M1139" s="18" t="str">
        <f>IFERROR(VLOOKUP($B1139,Invoices!$Z$2:$AA$412,2,FALSE),"")</f>
        <v/>
      </c>
      <c r="N1139" s="18" t="str">
        <f>IFERROR(VLOOKUP($B1139,Invoices!$AB$2:$AC$412,2,FALSE),"")</f>
        <v/>
      </c>
      <c r="O1139" s="18" t="str">
        <f>IFERROR(VLOOKUP($B1139,Invoices!$AD$2:$AE$412,2,FALSE),"")</f>
        <v/>
      </c>
      <c r="P1139" s="18" t="str">
        <f>IFERROR(VLOOKUP($B1139,Invoices!$AF$2:$AG$412,2,FALSE),"")</f>
        <v/>
      </c>
      <c r="Q1139" s="18" t="str">
        <f>IFERROR(VLOOKUP($B1139,Invoices!$AH$2:$AI$412,2,FALSE),"")</f>
        <v/>
      </c>
      <c r="R1139" s="18" t="str">
        <f>IFERROR(VLOOKUP($B1139,Invoices!$AJ$2:$AK$412,2,FALSE),"")</f>
        <v/>
      </c>
      <c r="S1139" s="18" t="str">
        <f>IFERROR(VLOOKUP($B1139,Invoices!$AL$2:$AM$412,2,FALSE),"")</f>
        <v/>
      </c>
      <c r="T1139" s="18" t="str">
        <f>IFERROR(VLOOKUP($B1139,Invoices!$AN$2:$AO$412,2,FALSE),"")</f>
        <v/>
      </c>
      <c r="U1139" s="18" t="str" cm="1">
        <f t="array" ref="U1139">IFERROR(INDEX(F1139:T1139, 1, MATCH(TRUE, ISNUMBER(F1139:T1139), 0)), "0.0")</f>
        <v>0.0</v>
      </c>
    </row>
    <row r="1140" spans="1:21" ht="13" x14ac:dyDescent="0.15">
      <c r="A1140" s="14" t="s">
        <v>7172</v>
      </c>
      <c r="B1140" s="6" t="s">
        <v>2364</v>
      </c>
      <c r="C1140" s="6" t="s">
        <v>585</v>
      </c>
      <c r="D1140" s="6" t="s">
        <v>586</v>
      </c>
      <c r="E1140" s="6" t="s">
        <v>587</v>
      </c>
      <c r="F1140" s="18" t="str">
        <f>IFERROR(VLOOKUP(B1140,Invoices!$L$2:$M$413,2,FALSE),"")</f>
        <v/>
      </c>
      <c r="G1140" s="18">
        <f>IFERROR(VLOOKUP(B1140,Invoices!$N$2:$O$412,2,FALSE),"")</f>
        <v>0.99</v>
      </c>
      <c r="H1140" s="18" t="str">
        <f>IFERROR(VLOOKUP($B1140,Invoices!$P$2:$Q$412,2,FALSE),"")</f>
        <v/>
      </c>
      <c r="I1140" s="18" t="str">
        <f>IFERROR(VLOOKUP($B1140,Invoices!$R$2:$S$412,2,FALSE),"")</f>
        <v/>
      </c>
      <c r="J1140" s="18" t="str">
        <f>IFERROR(VLOOKUP($B1140,Invoices!$T$2:$U$412,2,FALSE),"")</f>
        <v/>
      </c>
      <c r="K1140" s="18" t="str">
        <f>IFERROR(VLOOKUP($B1140,Invoices!$V$2:$W$412,2,FALSE),"")</f>
        <v/>
      </c>
      <c r="L1140" s="18" t="str">
        <f>IFERROR(VLOOKUP($B1140,Invoices!$X$2:$Y$412,2,FALSE),"")</f>
        <v/>
      </c>
      <c r="M1140" s="18" t="str">
        <f>IFERROR(VLOOKUP($B1140,Invoices!$Z$2:$AA$412,2,FALSE),"")</f>
        <v/>
      </c>
      <c r="N1140" s="18" t="str">
        <f>IFERROR(VLOOKUP($B1140,Invoices!$AB$2:$AC$412,2,FALSE),"")</f>
        <v/>
      </c>
      <c r="O1140" s="18" t="str">
        <f>IFERROR(VLOOKUP($B1140,Invoices!$AD$2:$AE$412,2,FALSE),"")</f>
        <v/>
      </c>
      <c r="P1140" s="18" t="str">
        <f>IFERROR(VLOOKUP($B1140,Invoices!$AF$2:$AG$412,2,FALSE),"")</f>
        <v/>
      </c>
      <c r="Q1140" s="18" t="str">
        <f>IFERROR(VLOOKUP($B1140,Invoices!$AH$2:$AI$412,2,FALSE),"")</f>
        <v/>
      </c>
      <c r="R1140" s="18" t="str">
        <f>IFERROR(VLOOKUP($B1140,Invoices!$AJ$2:$AK$412,2,FALSE),"")</f>
        <v/>
      </c>
      <c r="S1140" s="18" t="str">
        <f>IFERROR(VLOOKUP($B1140,Invoices!$AL$2:$AM$412,2,FALSE),"")</f>
        <v/>
      </c>
      <c r="T1140" s="18" t="str">
        <f>IFERROR(VLOOKUP($B1140,Invoices!$AN$2:$AO$412,2,FALSE),"")</f>
        <v/>
      </c>
      <c r="U1140" s="18" cm="1">
        <f t="array" ref="U1140">IFERROR(INDEX(F1140:T1140, 1, MATCH(TRUE, ISNUMBER(F1140:T1140), 0)), "0.0")</f>
        <v>0.99</v>
      </c>
    </row>
    <row r="1141" spans="1:21" ht="13" x14ac:dyDescent="0.15">
      <c r="A1141" s="14" t="s">
        <v>7173</v>
      </c>
      <c r="B1141" s="6" t="s">
        <v>2365</v>
      </c>
      <c r="C1141" s="6" t="s">
        <v>2328</v>
      </c>
      <c r="D1141" s="6" t="s">
        <v>1351</v>
      </c>
      <c r="E1141" s="6" t="s">
        <v>574</v>
      </c>
      <c r="F1141" s="18">
        <f>IFERROR(VLOOKUP(B1141,Invoices!$L$2:$M$413,2,FALSE),"")</f>
        <v>0.99</v>
      </c>
      <c r="G1141" s="18">
        <f>IFERROR(VLOOKUP(B1141,Invoices!$N$2:$O$412,2,FALSE),"")</f>
        <v>0.99</v>
      </c>
      <c r="H1141" s="18" t="str">
        <f>IFERROR(VLOOKUP($B1141,Invoices!$P$2:$Q$412,2,FALSE),"")</f>
        <v/>
      </c>
      <c r="I1141" s="18" t="str">
        <f>IFERROR(VLOOKUP($B1141,Invoices!$R$2:$S$412,2,FALSE),"")</f>
        <v/>
      </c>
      <c r="J1141" s="18" t="str">
        <f>IFERROR(VLOOKUP($B1141,Invoices!$T$2:$U$412,2,FALSE),"")</f>
        <v/>
      </c>
      <c r="K1141" s="18" t="str">
        <f>IFERROR(VLOOKUP($B1141,Invoices!$V$2:$W$412,2,FALSE),"")</f>
        <v/>
      </c>
      <c r="L1141" s="18" t="str">
        <f>IFERROR(VLOOKUP($B1141,Invoices!$X$2:$Y$412,2,FALSE),"")</f>
        <v/>
      </c>
      <c r="M1141" s="18" t="str">
        <f>IFERROR(VLOOKUP($B1141,Invoices!$Z$2:$AA$412,2,FALSE),"")</f>
        <v/>
      </c>
      <c r="N1141" s="18" t="str">
        <f>IFERROR(VLOOKUP($B1141,Invoices!$AB$2:$AC$412,2,FALSE),"")</f>
        <v/>
      </c>
      <c r="O1141" s="18" t="str">
        <f>IFERROR(VLOOKUP($B1141,Invoices!$AD$2:$AE$412,2,FALSE),"")</f>
        <v/>
      </c>
      <c r="P1141" s="18" t="str">
        <f>IFERROR(VLOOKUP($B1141,Invoices!$AF$2:$AG$412,2,FALSE),"")</f>
        <v/>
      </c>
      <c r="Q1141" s="18" t="str">
        <f>IFERROR(VLOOKUP($B1141,Invoices!$AH$2:$AI$412,2,FALSE),"")</f>
        <v/>
      </c>
      <c r="R1141" s="18" t="str">
        <f>IFERROR(VLOOKUP($B1141,Invoices!$AJ$2:$AK$412,2,FALSE),"")</f>
        <v/>
      </c>
      <c r="S1141" s="18" t="str">
        <f>IFERROR(VLOOKUP($B1141,Invoices!$AL$2:$AM$412,2,FALSE),"")</f>
        <v/>
      </c>
      <c r="T1141" s="18" t="str">
        <f>IFERROR(VLOOKUP($B1141,Invoices!$AN$2:$AO$412,2,FALSE),"")</f>
        <v/>
      </c>
      <c r="U1141" s="18" cm="1">
        <f t="array" ref="U1141">IFERROR(INDEX(F1141:T1141, 1, MATCH(TRUE, ISNUMBER(F1141:T1141), 0)), "0.0")</f>
        <v>0.99</v>
      </c>
    </row>
    <row r="1142" spans="1:21" ht="13" x14ac:dyDescent="0.15">
      <c r="A1142" s="14" t="s">
        <v>7174</v>
      </c>
      <c r="B1142" s="6" t="s">
        <v>2365</v>
      </c>
      <c r="C1142" s="6" t="s">
        <v>2328</v>
      </c>
      <c r="D1142" s="6" t="s">
        <v>623</v>
      </c>
      <c r="E1142" s="6" t="s">
        <v>574</v>
      </c>
      <c r="F1142" s="18">
        <f>IFERROR(VLOOKUP(B1142,Invoices!$L$2:$M$413,2,FALSE),"")</f>
        <v>0.99</v>
      </c>
      <c r="G1142" s="18">
        <f>IFERROR(VLOOKUP(B1142,Invoices!$N$2:$O$412,2,FALSE),"")</f>
        <v>0.99</v>
      </c>
      <c r="H1142" s="18" t="str">
        <f>IFERROR(VLOOKUP($B1142,Invoices!$P$2:$Q$412,2,FALSE),"")</f>
        <v/>
      </c>
      <c r="I1142" s="18" t="str">
        <f>IFERROR(VLOOKUP($B1142,Invoices!$R$2:$S$412,2,FALSE),"")</f>
        <v/>
      </c>
      <c r="J1142" s="18" t="str">
        <f>IFERROR(VLOOKUP($B1142,Invoices!$T$2:$U$412,2,FALSE),"")</f>
        <v/>
      </c>
      <c r="K1142" s="18" t="str">
        <f>IFERROR(VLOOKUP($B1142,Invoices!$V$2:$W$412,2,FALSE),"")</f>
        <v/>
      </c>
      <c r="L1142" s="18" t="str">
        <f>IFERROR(VLOOKUP($B1142,Invoices!$X$2:$Y$412,2,FALSE),"")</f>
        <v/>
      </c>
      <c r="M1142" s="18" t="str">
        <f>IFERROR(VLOOKUP($B1142,Invoices!$Z$2:$AA$412,2,FALSE),"")</f>
        <v/>
      </c>
      <c r="N1142" s="18" t="str">
        <f>IFERROR(VLOOKUP($B1142,Invoices!$AB$2:$AC$412,2,FALSE),"")</f>
        <v/>
      </c>
      <c r="O1142" s="18" t="str">
        <f>IFERROR(VLOOKUP($B1142,Invoices!$AD$2:$AE$412,2,FALSE),"")</f>
        <v/>
      </c>
      <c r="P1142" s="18" t="str">
        <f>IFERROR(VLOOKUP($B1142,Invoices!$AF$2:$AG$412,2,FALSE),"")</f>
        <v/>
      </c>
      <c r="Q1142" s="18" t="str">
        <f>IFERROR(VLOOKUP($B1142,Invoices!$AH$2:$AI$412,2,FALSE),"")</f>
        <v/>
      </c>
      <c r="R1142" s="18" t="str">
        <f>IFERROR(VLOOKUP($B1142,Invoices!$AJ$2:$AK$412,2,FALSE),"")</f>
        <v/>
      </c>
      <c r="S1142" s="18" t="str">
        <f>IFERROR(VLOOKUP($B1142,Invoices!$AL$2:$AM$412,2,FALSE),"")</f>
        <v/>
      </c>
      <c r="T1142" s="18" t="str">
        <f>IFERROR(VLOOKUP($B1142,Invoices!$AN$2:$AO$412,2,FALSE),"")</f>
        <v/>
      </c>
      <c r="U1142" s="18" cm="1">
        <f t="array" ref="U1142">IFERROR(INDEX(F1142:T1142, 1, MATCH(TRUE, ISNUMBER(F1142:T1142), 0)), "0.0")</f>
        <v>0.99</v>
      </c>
    </row>
    <row r="1143" spans="1:21" ht="13" x14ac:dyDescent="0.15">
      <c r="A1143" s="14" t="s">
        <v>7175</v>
      </c>
      <c r="B1143" s="6" t="s">
        <v>2366</v>
      </c>
      <c r="C1143" s="6" t="s">
        <v>1046</v>
      </c>
      <c r="D1143" s="6" t="s">
        <v>1047</v>
      </c>
      <c r="E1143" s="6" t="s">
        <v>1046</v>
      </c>
      <c r="F1143" s="18" t="str">
        <f>IFERROR(VLOOKUP(B1143,Invoices!$L$2:$M$413,2,FALSE),"")</f>
        <v/>
      </c>
      <c r="G1143" s="18" t="str">
        <f>IFERROR(VLOOKUP(B1143,Invoices!$N$2:$O$412,2,FALSE),"")</f>
        <v/>
      </c>
      <c r="H1143" s="18" t="str">
        <f>IFERROR(VLOOKUP($B1143,Invoices!$P$2:$Q$412,2,FALSE),"")</f>
        <v/>
      </c>
      <c r="I1143" s="18" t="str">
        <f>IFERROR(VLOOKUP($B1143,Invoices!$R$2:$S$412,2,FALSE),"")</f>
        <v/>
      </c>
      <c r="J1143" s="18" t="str">
        <f>IFERROR(VLOOKUP($B1143,Invoices!$T$2:$U$412,2,FALSE),"")</f>
        <v/>
      </c>
      <c r="K1143" s="18" t="str">
        <f>IFERROR(VLOOKUP($B1143,Invoices!$V$2:$W$412,2,FALSE),"")</f>
        <v/>
      </c>
      <c r="L1143" s="18" t="str">
        <f>IFERROR(VLOOKUP($B1143,Invoices!$X$2:$Y$412,2,FALSE),"")</f>
        <v/>
      </c>
      <c r="M1143" s="18" t="str">
        <f>IFERROR(VLOOKUP($B1143,Invoices!$Z$2:$AA$412,2,FALSE),"")</f>
        <v/>
      </c>
      <c r="N1143" s="18" t="str">
        <f>IFERROR(VLOOKUP($B1143,Invoices!$AB$2:$AC$412,2,FALSE),"")</f>
        <v/>
      </c>
      <c r="O1143" s="18" t="str">
        <f>IFERROR(VLOOKUP($B1143,Invoices!$AD$2:$AE$412,2,FALSE),"")</f>
        <v/>
      </c>
      <c r="P1143" s="18" t="str">
        <f>IFERROR(VLOOKUP($B1143,Invoices!$AF$2:$AG$412,2,FALSE),"")</f>
        <v/>
      </c>
      <c r="Q1143" s="18" t="str">
        <f>IFERROR(VLOOKUP($B1143,Invoices!$AH$2:$AI$412,2,FALSE),"")</f>
        <v/>
      </c>
      <c r="R1143" s="18" t="str">
        <f>IFERROR(VLOOKUP($B1143,Invoices!$AJ$2:$AK$412,2,FALSE),"")</f>
        <v/>
      </c>
      <c r="S1143" s="18" t="str">
        <f>IFERROR(VLOOKUP($B1143,Invoices!$AL$2:$AM$412,2,FALSE),"")</f>
        <v/>
      </c>
      <c r="T1143" s="18" t="str">
        <f>IFERROR(VLOOKUP($B1143,Invoices!$AN$2:$AO$412,2,FALSE),"")</f>
        <v/>
      </c>
      <c r="U1143" s="18" t="str" cm="1">
        <f t="array" ref="U1143">IFERROR(INDEX(F1143:T1143, 1, MATCH(TRUE, ISNUMBER(F1143:T1143), 0)), "0.0")</f>
        <v>0.0</v>
      </c>
    </row>
    <row r="1144" spans="1:21" ht="13" x14ac:dyDescent="0.15">
      <c r="A1144" s="14" t="s">
        <v>7176</v>
      </c>
      <c r="B1144" s="6" t="s">
        <v>2367</v>
      </c>
      <c r="D1144" s="6" t="s">
        <v>561</v>
      </c>
      <c r="E1144" s="6" t="s">
        <v>562</v>
      </c>
      <c r="F1144" s="18" t="str">
        <f>IFERROR(VLOOKUP(B1144,Invoices!$L$2:$M$413,2,FALSE),"")</f>
        <v/>
      </c>
      <c r="G1144" s="18" t="str">
        <f>IFERROR(VLOOKUP(B1144,Invoices!$N$2:$O$412,2,FALSE),"")</f>
        <v/>
      </c>
      <c r="H1144" s="18">
        <f>IFERROR(VLOOKUP($B1144,Invoices!$P$2:$Q$412,2,FALSE),"")</f>
        <v>0.99</v>
      </c>
      <c r="I1144" s="18">
        <f>IFERROR(VLOOKUP($B1144,Invoices!$R$2:$S$412,2,FALSE),"")</f>
        <v>0.99</v>
      </c>
      <c r="J1144" s="18" t="str">
        <f>IFERROR(VLOOKUP($B1144,Invoices!$T$2:$U$412,2,FALSE),"")</f>
        <v/>
      </c>
      <c r="K1144" s="18" t="str">
        <f>IFERROR(VLOOKUP($B1144,Invoices!$V$2:$W$412,2,FALSE),"")</f>
        <v/>
      </c>
      <c r="L1144" s="18" t="str">
        <f>IFERROR(VLOOKUP($B1144,Invoices!$X$2:$Y$412,2,FALSE),"")</f>
        <v/>
      </c>
      <c r="M1144" s="18" t="str">
        <f>IFERROR(VLOOKUP($B1144,Invoices!$Z$2:$AA$412,2,FALSE),"")</f>
        <v/>
      </c>
      <c r="N1144" s="18" t="str">
        <f>IFERROR(VLOOKUP($B1144,Invoices!$AB$2:$AC$412,2,FALSE),"")</f>
        <v/>
      </c>
      <c r="O1144" s="18" t="str">
        <f>IFERROR(VLOOKUP($B1144,Invoices!$AD$2:$AE$412,2,FALSE),"")</f>
        <v/>
      </c>
      <c r="P1144" s="18" t="str">
        <f>IFERROR(VLOOKUP($B1144,Invoices!$AF$2:$AG$412,2,FALSE),"")</f>
        <v/>
      </c>
      <c r="Q1144" s="18" t="str">
        <f>IFERROR(VLOOKUP($B1144,Invoices!$AH$2:$AI$412,2,FALSE),"")</f>
        <v/>
      </c>
      <c r="R1144" s="18" t="str">
        <f>IFERROR(VLOOKUP($B1144,Invoices!$AJ$2:$AK$412,2,FALSE),"")</f>
        <v/>
      </c>
      <c r="S1144" s="18" t="str">
        <f>IFERROR(VLOOKUP($B1144,Invoices!$AL$2:$AM$412,2,FALSE),"")</f>
        <v/>
      </c>
      <c r="T1144" s="18" t="str">
        <f>IFERROR(VLOOKUP($B1144,Invoices!$AN$2:$AO$412,2,FALSE),"")</f>
        <v/>
      </c>
      <c r="U1144" s="18" cm="1">
        <f t="array" ref="U1144">IFERROR(INDEX(F1144:T1144, 1, MATCH(TRUE, ISNUMBER(F1144:T1144), 0)), "0.0")</f>
        <v>0.99</v>
      </c>
    </row>
    <row r="1145" spans="1:21" ht="13" x14ac:dyDescent="0.15">
      <c r="A1145" s="14" t="s">
        <v>7177</v>
      </c>
      <c r="B1145" s="6" t="s">
        <v>2367</v>
      </c>
      <c r="D1145" s="6" t="s">
        <v>561</v>
      </c>
      <c r="E1145" s="6" t="s">
        <v>562</v>
      </c>
      <c r="F1145" s="18" t="str">
        <f>IFERROR(VLOOKUP(B1145,Invoices!$L$2:$M$413,2,FALSE),"")</f>
        <v/>
      </c>
      <c r="G1145" s="18" t="str">
        <f>IFERROR(VLOOKUP(B1145,Invoices!$N$2:$O$412,2,FALSE),"")</f>
        <v/>
      </c>
      <c r="H1145" s="18">
        <f>IFERROR(VLOOKUP($B1145,Invoices!$P$2:$Q$412,2,FALSE),"")</f>
        <v>0.99</v>
      </c>
      <c r="I1145" s="18">
        <f>IFERROR(VLOOKUP($B1145,Invoices!$R$2:$S$412,2,FALSE),"")</f>
        <v>0.99</v>
      </c>
      <c r="J1145" s="18" t="str">
        <f>IFERROR(VLOOKUP($B1145,Invoices!$T$2:$U$412,2,FALSE),"")</f>
        <v/>
      </c>
      <c r="K1145" s="18" t="str">
        <f>IFERROR(VLOOKUP($B1145,Invoices!$V$2:$W$412,2,FALSE),"")</f>
        <v/>
      </c>
      <c r="L1145" s="18" t="str">
        <f>IFERROR(VLOOKUP($B1145,Invoices!$X$2:$Y$412,2,FALSE),"")</f>
        <v/>
      </c>
      <c r="M1145" s="18" t="str">
        <f>IFERROR(VLOOKUP($B1145,Invoices!$Z$2:$AA$412,2,FALSE),"")</f>
        <v/>
      </c>
      <c r="N1145" s="18" t="str">
        <f>IFERROR(VLOOKUP($B1145,Invoices!$AB$2:$AC$412,2,FALSE),"")</f>
        <v/>
      </c>
      <c r="O1145" s="18" t="str">
        <f>IFERROR(VLOOKUP($B1145,Invoices!$AD$2:$AE$412,2,FALSE),"")</f>
        <v/>
      </c>
      <c r="P1145" s="18" t="str">
        <f>IFERROR(VLOOKUP($B1145,Invoices!$AF$2:$AG$412,2,FALSE),"")</f>
        <v/>
      </c>
      <c r="Q1145" s="18" t="str">
        <f>IFERROR(VLOOKUP($B1145,Invoices!$AH$2:$AI$412,2,FALSE),"")</f>
        <v/>
      </c>
      <c r="R1145" s="18" t="str">
        <f>IFERROR(VLOOKUP($B1145,Invoices!$AJ$2:$AK$412,2,FALSE),"")</f>
        <v/>
      </c>
      <c r="S1145" s="18" t="str">
        <f>IFERROR(VLOOKUP($B1145,Invoices!$AL$2:$AM$412,2,FALSE),"")</f>
        <v/>
      </c>
      <c r="T1145" s="18" t="str">
        <f>IFERROR(VLOOKUP($B1145,Invoices!$AN$2:$AO$412,2,FALSE),"")</f>
        <v/>
      </c>
      <c r="U1145" s="18" cm="1">
        <f t="array" ref="U1145">IFERROR(INDEX(F1145:T1145, 1, MATCH(TRUE, ISNUMBER(F1145:T1145), 0)), "0.0")</f>
        <v>0.99</v>
      </c>
    </row>
    <row r="1146" spans="1:21" ht="13" x14ac:dyDescent="0.15">
      <c r="A1146" s="14" t="s">
        <v>7178</v>
      </c>
      <c r="B1146" s="6" t="s">
        <v>2368</v>
      </c>
      <c r="C1146" s="6" t="s">
        <v>606</v>
      </c>
      <c r="D1146" s="6" t="s">
        <v>1735</v>
      </c>
      <c r="E1146" s="6" t="s">
        <v>608</v>
      </c>
      <c r="F1146" s="18" t="str">
        <f>IFERROR(VLOOKUP(B1146,Invoices!$L$2:$M$413,2,FALSE),"")</f>
        <v/>
      </c>
      <c r="G1146" s="18" t="str">
        <f>IFERROR(VLOOKUP(B1146,Invoices!$N$2:$O$412,2,FALSE),"")</f>
        <v/>
      </c>
      <c r="H1146" s="18" t="str">
        <f>IFERROR(VLOOKUP($B1146,Invoices!$P$2:$Q$412,2,FALSE),"")</f>
        <v/>
      </c>
      <c r="I1146" s="18">
        <f>IFERROR(VLOOKUP($B1146,Invoices!$R$2:$S$412,2,FALSE),"")</f>
        <v>0.99</v>
      </c>
      <c r="J1146" s="18" t="str">
        <f>IFERROR(VLOOKUP($B1146,Invoices!$T$2:$U$412,2,FALSE),"")</f>
        <v/>
      </c>
      <c r="K1146" s="18" t="str">
        <f>IFERROR(VLOOKUP($B1146,Invoices!$V$2:$W$412,2,FALSE),"")</f>
        <v/>
      </c>
      <c r="L1146" s="18" t="str">
        <f>IFERROR(VLOOKUP($B1146,Invoices!$X$2:$Y$412,2,FALSE),"")</f>
        <v/>
      </c>
      <c r="M1146" s="18" t="str">
        <f>IFERROR(VLOOKUP($B1146,Invoices!$Z$2:$AA$412,2,FALSE),"")</f>
        <v/>
      </c>
      <c r="N1146" s="18" t="str">
        <f>IFERROR(VLOOKUP($B1146,Invoices!$AB$2:$AC$412,2,FALSE),"")</f>
        <v/>
      </c>
      <c r="O1146" s="18" t="str">
        <f>IFERROR(VLOOKUP($B1146,Invoices!$AD$2:$AE$412,2,FALSE),"")</f>
        <v/>
      </c>
      <c r="P1146" s="18" t="str">
        <f>IFERROR(VLOOKUP($B1146,Invoices!$AF$2:$AG$412,2,FALSE),"")</f>
        <v/>
      </c>
      <c r="Q1146" s="18" t="str">
        <f>IFERROR(VLOOKUP($B1146,Invoices!$AH$2:$AI$412,2,FALSE),"")</f>
        <v/>
      </c>
      <c r="R1146" s="18" t="str">
        <f>IFERROR(VLOOKUP($B1146,Invoices!$AJ$2:$AK$412,2,FALSE),"")</f>
        <v/>
      </c>
      <c r="S1146" s="18" t="str">
        <f>IFERROR(VLOOKUP($B1146,Invoices!$AL$2:$AM$412,2,FALSE),"")</f>
        <v/>
      </c>
      <c r="T1146" s="18" t="str">
        <f>IFERROR(VLOOKUP($B1146,Invoices!$AN$2:$AO$412,2,FALSE),"")</f>
        <v/>
      </c>
      <c r="U1146" s="18" cm="1">
        <f t="array" ref="U1146">IFERROR(INDEX(F1146:T1146, 1, MATCH(TRUE, ISNUMBER(F1146:T1146), 0)), "0.0")</f>
        <v>0.99</v>
      </c>
    </row>
    <row r="1147" spans="1:21" ht="13" x14ac:dyDescent="0.15">
      <c r="A1147" s="14" t="s">
        <v>7179</v>
      </c>
      <c r="B1147" s="6" t="s">
        <v>2369</v>
      </c>
      <c r="C1147" s="6" t="s">
        <v>2370</v>
      </c>
      <c r="D1147" s="6" t="s">
        <v>684</v>
      </c>
      <c r="E1147" s="6" t="s">
        <v>685</v>
      </c>
      <c r="F1147" s="18" t="str">
        <f>IFERROR(VLOOKUP(B1147,Invoices!$L$2:$M$413,2,FALSE),"")</f>
        <v/>
      </c>
      <c r="G1147" s="18" t="str">
        <f>IFERROR(VLOOKUP(B1147,Invoices!$N$2:$O$412,2,FALSE),"")</f>
        <v/>
      </c>
      <c r="H1147" s="18" t="str">
        <f>IFERROR(VLOOKUP($B1147,Invoices!$P$2:$Q$412,2,FALSE),"")</f>
        <v/>
      </c>
      <c r="I1147" s="18" t="str">
        <f>IFERROR(VLOOKUP($B1147,Invoices!$R$2:$S$412,2,FALSE),"")</f>
        <v/>
      </c>
      <c r="J1147" s="18" t="str">
        <f>IFERROR(VLOOKUP($B1147,Invoices!$T$2:$U$412,2,FALSE),"")</f>
        <v/>
      </c>
      <c r="K1147" s="18" t="str">
        <f>IFERROR(VLOOKUP($B1147,Invoices!$V$2:$W$412,2,FALSE),"")</f>
        <v/>
      </c>
      <c r="L1147" s="18" t="str">
        <f>IFERROR(VLOOKUP($B1147,Invoices!$X$2:$Y$412,2,FALSE),"")</f>
        <v/>
      </c>
      <c r="M1147" s="18" t="str">
        <f>IFERROR(VLOOKUP($B1147,Invoices!$Z$2:$AA$412,2,FALSE),"")</f>
        <v/>
      </c>
      <c r="N1147" s="18" t="str">
        <f>IFERROR(VLOOKUP($B1147,Invoices!$AB$2:$AC$412,2,FALSE),"")</f>
        <v/>
      </c>
      <c r="O1147" s="18" t="str">
        <f>IFERROR(VLOOKUP($B1147,Invoices!$AD$2:$AE$412,2,FALSE),"")</f>
        <v/>
      </c>
      <c r="P1147" s="18" t="str">
        <f>IFERROR(VLOOKUP($B1147,Invoices!$AF$2:$AG$412,2,FALSE),"")</f>
        <v/>
      </c>
      <c r="Q1147" s="18" t="str">
        <f>IFERROR(VLOOKUP($B1147,Invoices!$AH$2:$AI$412,2,FALSE),"")</f>
        <v/>
      </c>
      <c r="R1147" s="18" t="str">
        <f>IFERROR(VLOOKUP($B1147,Invoices!$AJ$2:$AK$412,2,FALSE),"")</f>
        <v/>
      </c>
      <c r="S1147" s="18" t="str">
        <f>IFERROR(VLOOKUP($B1147,Invoices!$AL$2:$AM$412,2,FALSE),"")</f>
        <v/>
      </c>
      <c r="T1147" s="18" t="str">
        <f>IFERROR(VLOOKUP($B1147,Invoices!$AN$2:$AO$412,2,FALSE),"")</f>
        <v/>
      </c>
      <c r="U1147" s="18" t="str" cm="1">
        <f t="array" ref="U1147">IFERROR(INDEX(F1147:T1147, 1, MATCH(TRUE, ISNUMBER(F1147:T1147), 0)), "0.0")</f>
        <v>0.0</v>
      </c>
    </row>
    <row r="1148" spans="1:21" ht="13" x14ac:dyDescent="0.15">
      <c r="A1148" s="14" t="s">
        <v>7180</v>
      </c>
      <c r="B1148" s="6" t="s">
        <v>2371</v>
      </c>
      <c r="C1148" s="6" t="s">
        <v>1320</v>
      </c>
      <c r="D1148" s="6" t="s">
        <v>1743</v>
      </c>
      <c r="E1148" s="6" t="s">
        <v>1322</v>
      </c>
      <c r="F1148" s="18" t="str">
        <f>IFERROR(VLOOKUP(B1148,Invoices!$L$2:$M$413,2,FALSE),"")</f>
        <v/>
      </c>
      <c r="G1148" s="18" t="str">
        <f>IFERROR(VLOOKUP(B1148,Invoices!$N$2:$O$412,2,FALSE),"")</f>
        <v/>
      </c>
      <c r="H1148" s="18" t="str">
        <f>IFERROR(VLOOKUP($B1148,Invoices!$P$2:$Q$412,2,FALSE),"")</f>
        <v/>
      </c>
      <c r="I1148" s="18">
        <f>IFERROR(VLOOKUP($B1148,Invoices!$R$2:$S$412,2,FALSE),"")</f>
        <v>0.99</v>
      </c>
      <c r="J1148" s="18" t="str">
        <f>IFERROR(VLOOKUP($B1148,Invoices!$T$2:$U$412,2,FALSE),"")</f>
        <v/>
      </c>
      <c r="K1148" s="18" t="str">
        <f>IFERROR(VLOOKUP($B1148,Invoices!$V$2:$W$412,2,FALSE),"")</f>
        <v/>
      </c>
      <c r="L1148" s="18" t="str">
        <f>IFERROR(VLOOKUP($B1148,Invoices!$X$2:$Y$412,2,FALSE),"")</f>
        <v/>
      </c>
      <c r="M1148" s="18" t="str">
        <f>IFERROR(VLOOKUP($B1148,Invoices!$Z$2:$AA$412,2,FALSE),"")</f>
        <v/>
      </c>
      <c r="N1148" s="18" t="str">
        <f>IFERROR(VLOOKUP($B1148,Invoices!$AB$2:$AC$412,2,FALSE),"")</f>
        <v/>
      </c>
      <c r="O1148" s="18" t="str">
        <f>IFERROR(VLOOKUP($B1148,Invoices!$AD$2:$AE$412,2,FALSE),"")</f>
        <v/>
      </c>
      <c r="P1148" s="18" t="str">
        <f>IFERROR(VLOOKUP($B1148,Invoices!$AF$2:$AG$412,2,FALSE),"")</f>
        <v/>
      </c>
      <c r="Q1148" s="18" t="str">
        <f>IFERROR(VLOOKUP($B1148,Invoices!$AH$2:$AI$412,2,FALSE),"")</f>
        <v/>
      </c>
      <c r="R1148" s="18" t="str">
        <f>IFERROR(VLOOKUP($B1148,Invoices!$AJ$2:$AK$412,2,FALSE),"")</f>
        <v/>
      </c>
      <c r="S1148" s="18" t="str">
        <f>IFERROR(VLOOKUP($B1148,Invoices!$AL$2:$AM$412,2,FALSE),"")</f>
        <v/>
      </c>
      <c r="T1148" s="18" t="str">
        <f>IFERROR(VLOOKUP($B1148,Invoices!$AN$2:$AO$412,2,FALSE),"")</f>
        <v/>
      </c>
      <c r="U1148" s="18" cm="1">
        <f t="array" ref="U1148">IFERROR(INDEX(F1148:T1148, 1, MATCH(TRUE, ISNUMBER(F1148:T1148), 0)), "0.0")</f>
        <v>0.99</v>
      </c>
    </row>
    <row r="1149" spans="1:21" ht="13" x14ac:dyDescent="0.15">
      <c r="A1149" s="14" t="s">
        <v>7181</v>
      </c>
      <c r="B1149" s="6" t="s">
        <v>2372</v>
      </c>
      <c r="C1149" s="6" t="s">
        <v>2084</v>
      </c>
      <c r="D1149" s="6" t="s">
        <v>838</v>
      </c>
      <c r="E1149" s="6" t="s">
        <v>839</v>
      </c>
      <c r="F1149" s="18" t="str">
        <f>IFERROR(VLOOKUP(B1149,Invoices!$L$2:$M$413,2,FALSE),"")</f>
        <v/>
      </c>
      <c r="G1149" s="18" t="str">
        <f>IFERROR(VLOOKUP(B1149,Invoices!$N$2:$O$412,2,FALSE),"")</f>
        <v/>
      </c>
      <c r="H1149" s="18" t="str">
        <f>IFERROR(VLOOKUP($B1149,Invoices!$P$2:$Q$412,2,FALSE),"")</f>
        <v/>
      </c>
      <c r="I1149" s="18" t="str">
        <f>IFERROR(VLOOKUP($B1149,Invoices!$R$2:$S$412,2,FALSE),"")</f>
        <v/>
      </c>
      <c r="J1149" s="18" t="str">
        <f>IFERROR(VLOOKUP($B1149,Invoices!$T$2:$U$412,2,FALSE),"")</f>
        <v/>
      </c>
      <c r="K1149" s="18" t="str">
        <f>IFERROR(VLOOKUP($B1149,Invoices!$V$2:$W$412,2,FALSE),"")</f>
        <v/>
      </c>
      <c r="L1149" s="18" t="str">
        <f>IFERROR(VLOOKUP($B1149,Invoices!$X$2:$Y$412,2,FALSE),"")</f>
        <v/>
      </c>
      <c r="M1149" s="18" t="str">
        <f>IFERROR(VLOOKUP($B1149,Invoices!$Z$2:$AA$412,2,FALSE),"")</f>
        <v/>
      </c>
      <c r="N1149" s="18" t="str">
        <f>IFERROR(VLOOKUP($B1149,Invoices!$AB$2:$AC$412,2,FALSE),"")</f>
        <v/>
      </c>
      <c r="O1149" s="18" t="str">
        <f>IFERROR(VLOOKUP($B1149,Invoices!$AD$2:$AE$412,2,FALSE),"")</f>
        <v/>
      </c>
      <c r="P1149" s="18" t="str">
        <f>IFERROR(VLOOKUP($B1149,Invoices!$AF$2:$AG$412,2,FALSE),"")</f>
        <v/>
      </c>
      <c r="Q1149" s="18" t="str">
        <f>IFERROR(VLOOKUP($B1149,Invoices!$AH$2:$AI$412,2,FALSE),"")</f>
        <v/>
      </c>
      <c r="R1149" s="18" t="str">
        <f>IFERROR(VLOOKUP($B1149,Invoices!$AJ$2:$AK$412,2,FALSE),"")</f>
        <v/>
      </c>
      <c r="S1149" s="18" t="str">
        <f>IFERROR(VLOOKUP($B1149,Invoices!$AL$2:$AM$412,2,FALSE),"")</f>
        <v/>
      </c>
      <c r="T1149" s="18" t="str">
        <f>IFERROR(VLOOKUP($B1149,Invoices!$AN$2:$AO$412,2,FALSE),"")</f>
        <v/>
      </c>
      <c r="U1149" s="18" t="str" cm="1">
        <f t="array" ref="U1149">IFERROR(INDEX(F1149:T1149, 1, MATCH(TRUE, ISNUMBER(F1149:T1149), 0)), "0.0")</f>
        <v>0.0</v>
      </c>
    </row>
    <row r="1150" spans="1:21" ht="13" x14ac:dyDescent="0.15">
      <c r="A1150" s="14" t="s">
        <v>7182</v>
      </c>
      <c r="B1150" s="6" t="s">
        <v>2373</v>
      </c>
      <c r="C1150" s="6" t="s">
        <v>1019</v>
      </c>
      <c r="D1150" s="6" t="s">
        <v>1020</v>
      </c>
      <c r="E1150" s="6" t="s">
        <v>1021</v>
      </c>
      <c r="F1150" s="18" t="str">
        <f>IFERROR(VLOOKUP(B1150,Invoices!$L$2:$M$413,2,FALSE),"")</f>
        <v/>
      </c>
      <c r="G1150" s="18" t="str">
        <f>IFERROR(VLOOKUP(B1150,Invoices!$N$2:$O$412,2,FALSE),"")</f>
        <v/>
      </c>
      <c r="H1150" s="18" t="str">
        <f>IFERROR(VLOOKUP($B1150,Invoices!$P$2:$Q$412,2,FALSE),"")</f>
        <v/>
      </c>
      <c r="I1150" s="18" t="str">
        <f>IFERROR(VLOOKUP($B1150,Invoices!$R$2:$S$412,2,FALSE),"")</f>
        <v/>
      </c>
      <c r="J1150" s="18" t="str">
        <f>IFERROR(VLOOKUP($B1150,Invoices!$T$2:$U$412,2,FALSE),"")</f>
        <v/>
      </c>
      <c r="K1150" s="18" t="str">
        <f>IFERROR(VLOOKUP($B1150,Invoices!$V$2:$W$412,2,FALSE),"")</f>
        <v/>
      </c>
      <c r="L1150" s="18" t="str">
        <f>IFERROR(VLOOKUP($B1150,Invoices!$X$2:$Y$412,2,FALSE),"")</f>
        <v/>
      </c>
      <c r="M1150" s="18" t="str">
        <f>IFERROR(VLOOKUP($B1150,Invoices!$Z$2:$AA$412,2,FALSE),"")</f>
        <v/>
      </c>
      <c r="N1150" s="18" t="str">
        <f>IFERROR(VLOOKUP($B1150,Invoices!$AB$2:$AC$412,2,FALSE),"")</f>
        <v/>
      </c>
      <c r="O1150" s="18" t="str">
        <f>IFERROR(VLOOKUP($B1150,Invoices!$AD$2:$AE$412,2,FALSE),"")</f>
        <v/>
      </c>
      <c r="P1150" s="18" t="str">
        <f>IFERROR(VLOOKUP($B1150,Invoices!$AF$2:$AG$412,2,FALSE),"")</f>
        <v/>
      </c>
      <c r="Q1150" s="18" t="str">
        <f>IFERROR(VLOOKUP($B1150,Invoices!$AH$2:$AI$412,2,FALSE),"")</f>
        <v/>
      </c>
      <c r="R1150" s="18" t="str">
        <f>IFERROR(VLOOKUP($B1150,Invoices!$AJ$2:$AK$412,2,FALSE),"")</f>
        <v/>
      </c>
      <c r="S1150" s="18" t="str">
        <f>IFERROR(VLOOKUP($B1150,Invoices!$AL$2:$AM$412,2,FALSE),"")</f>
        <v/>
      </c>
      <c r="T1150" s="18" t="str">
        <f>IFERROR(VLOOKUP($B1150,Invoices!$AN$2:$AO$412,2,FALSE),"")</f>
        <v/>
      </c>
      <c r="U1150" s="18" t="str" cm="1">
        <f t="array" ref="U1150">IFERROR(INDEX(F1150:T1150, 1, MATCH(TRUE, ISNUMBER(F1150:T1150), 0)), "0.0")</f>
        <v>0.0</v>
      </c>
    </row>
    <row r="1151" spans="1:21" ht="13" x14ac:dyDescent="0.15">
      <c r="A1151" s="14" t="s">
        <v>7183</v>
      </c>
      <c r="B1151" s="6" t="s">
        <v>2374</v>
      </c>
      <c r="C1151" s="6" t="s">
        <v>724</v>
      </c>
      <c r="D1151" s="6" t="s">
        <v>725</v>
      </c>
      <c r="E1151" s="6" t="s">
        <v>726</v>
      </c>
      <c r="F1151" s="18" t="str">
        <f>IFERROR(VLOOKUP(B1151,Invoices!$L$2:$M$413,2,FALSE),"")</f>
        <v/>
      </c>
      <c r="G1151" s="18" t="str">
        <f>IFERROR(VLOOKUP(B1151,Invoices!$N$2:$O$412,2,FALSE),"")</f>
        <v/>
      </c>
      <c r="H1151" s="18" t="str">
        <f>IFERROR(VLOOKUP($B1151,Invoices!$P$2:$Q$412,2,FALSE),"")</f>
        <v/>
      </c>
      <c r="I1151" s="18" t="str">
        <f>IFERROR(VLOOKUP($B1151,Invoices!$R$2:$S$412,2,FALSE),"")</f>
        <v/>
      </c>
      <c r="J1151" s="18" t="str">
        <f>IFERROR(VLOOKUP($B1151,Invoices!$T$2:$U$412,2,FALSE),"")</f>
        <v/>
      </c>
      <c r="K1151" s="18" t="str">
        <f>IFERROR(VLOOKUP($B1151,Invoices!$V$2:$W$412,2,FALSE),"")</f>
        <v/>
      </c>
      <c r="L1151" s="18" t="str">
        <f>IFERROR(VLOOKUP($B1151,Invoices!$X$2:$Y$412,2,FALSE),"")</f>
        <v/>
      </c>
      <c r="M1151" s="18" t="str">
        <f>IFERROR(VLOOKUP($B1151,Invoices!$Z$2:$AA$412,2,FALSE),"")</f>
        <v/>
      </c>
      <c r="N1151" s="18" t="str">
        <f>IFERROR(VLOOKUP($B1151,Invoices!$AB$2:$AC$412,2,FALSE),"")</f>
        <v/>
      </c>
      <c r="O1151" s="18" t="str">
        <f>IFERROR(VLOOKUP($B1151,Invoices!$AD$2:$AE$412,2,FALSE),"")</f>
        <v/>
      </c>
      <c r="P1151" s="18" t="str">
        <f>IFERROR(VLOOKUP($B1151,Invoices!$AF$2:$AG$412,2,FALSE),"")</f>
        <v/>
      </c>
      <c r="Q1151" s="18" t="str">
        <f>IFERROR(VLOOKUP($B1151,Invoices!$AH$2:$AI$412,2,FALSE),"")</f>
        <v/>
      </c>
      <c r="R1151" s="18" t="str">
        <f>IFERROR(VLOOKUP($B1151,Invoices!$AJ$2:$AK$412,2,FALSE),"")</f>
        <v/>
      </c>
      <c r="S1151" s="18" t="str">
        <f>IFERROR(VLOOKUP($B1151,Invoices!$AL$2:$AM$412,2,FALSE),"")</f>
        <v/>
      </c>
      <c r="T1151" s="18" t="str">
        <f>IFERROR(VLOOKUP($B1151,Invoices!$AN$2:$AO$412,2,FALSE),"")</f>
        <v/>
      </c>
      <c r="U1151" s="18" t="str" cm="1">
        <f t="array" ref="U1151">IFERROR(INDEX(F1151:T1151, 1, MATCH(TRUE, ISNUMBER(F1151:T1151), 0)), "0.0")</f>
        <v>0.0</v>
      </c>
    </row>
    <row r="1152" spans="1:21" ht="13" x14ac:dyDescent="0.15">
      <c r="A1152" s="14" t="s">
        <v>7184</v>
      </c>
      <c r="B1152" s="6" t="s">
        <v>2375</v>
      </c>
      <c r="C1152" s="6" t="s">
        <v>962</v>
      </c>
      <c r="D1152" s="6" t="s">
        <v>960</v>
      </c>
      <c r="E1152" s="6" t="s">
        <v>962</v>
      </c>
      <c r="F1152" s="18">
        <f>IFERROR(VLOOKUP(B1152,Invoices!$L$2:$M$413,2,FALSE),"")</f>
        <v>0.99</v>
      </c>
      <c r="G1152" s="18">
        <f>IFERROR(VLOOKUP(B1152,Invoices!$N$2:$O$412,2,FALSE),"")</f>
        <v>0.99</v>
      </c>
      <c r="H1152" s="18" t="str">
        <f>IFERROR(VLOOKUP($B1152,Invoices!$P$2:$Q$412,2,FALSE),"")</f>
        <v/>
      </c>
      <c r="I1152" s="18" t="str">
        <f>IFERROR(VLOOKUP($B1152,Invoices!$R$2:$S$412,2,FALSE),"")</f>
        <v/>
      </c>
      <c r="J1152" s="18" t="str">
        <f>IFERROR(VLOOKUP($B1152,Invoices!$T$2:$U$412,2,FALSE),"")</f>
        <v/>
      </c>
      <c r="K1152" s="18" t="str">
        <f>IFERROR(VLOOKUP($B1152,Invoices!$V$2:$W$412,2,FALSE),"")</f>
        <v/>
      </c>
      <c r="L1152" s="18" t="str">
        <f>IFERROR(VLOOKUP($B1152,Invoices!$X$2:$Y$412,2,FALSE),"")</f>
        <v/>
      </c>
      <c r="M1152" s="18" t="str">
        <f>IFERROR(VLOOKUP($B1152,Invoices!$Z$2:$AA$412,2,FALSE),"")</f>
        <v/>
      </c>
      <c r="N1152" s="18" t="str">
        <f>IFERROR(VLOOKUP($B1152,Invoices!$AB$2:$AC$412,2,FALSE),"")</f>
        <v/>
      </c>
      <c r="O1152" s="18" t="str">
        <f>IFERROR(VLOOKUP($B1152,Invoices!$AD$2:$AE$412,2,FALSE),"")</f>
        <v/>
      </c>
      <c r="P1152" s="18" t="str">
        <f>IFERROR(VLOOKUP($B1152,Invoices!$AF$2:$AG$412,2,FALSE),"")</f>
        <v/>
      </c>
      <c r="Q1152" s="18" t="str">
        <f>IFERROR(VLOOKUP($B1152,Invoices!$AH$2:$AI$412,2,FALSE),"")</f>
        <v/>
      </c>
      <c r="R1152" s="18" t="str">
        <f>IFERROR(VLOOKUP($B1152,Invoices!$AJ$2:$AK$412,2,FALSE),"")</f>
        <v/>
      </c>
      <c r="S1152" s="18" t="str">
        <f>IFERROR(VLOOKUP($B1152,Invoices!$AL$2:$AM$412,2,FALSE),"")</f>
        <v/>
      </c>
      <c r="T1152" s="18" t="str">
        <f>IFERROR(VLOOKUP($B1152,Invoices!$AN$2:$AO$412,2,FALSE),"")</f>
        <v/>
      </c>
      <c r="U1152" s="18" cm="1">
        <f t="array" ref="U1152">IFERROR(INDEX(F1152:T1152, 1, MATCH(TRUE, ISNUMBER(F1152:T1152), 0)), "0.0")</f>
        <v>0.99</v>
      </c>
    </row>
    <row r="1153" spans="1:21" ht="13" x14ac:dyDescent="0.15">
      <c r="A1153" s="14" t="s">
        <v>7185</v>
      </c>
      <c r="B1153" s="6" t="s">
        <v>2376</v>
      </c>
      <c r="D1153" s="6" t="s">
        <v>561</v>
      </c>
      <c r="E1153" s="6" t="s">
        <v>562</v>
      </c>
      <c r="F1153" s="18" t="str">
        <f>IFERROR(VLOOKUP(B1153,Invoices!$L$2:$M$413,2,FALSE),"")</f>
        <v/>
      </c>
      <c r="G1153" s="18">
        <f>IFERROR(VLOOKUP(B1153,Invoices!$N$2:$O$412,2,FALSE),"")</f>
        <v>0.99</v>
      </c>
      <c r="H1153" s="18">
        <f>IFERROR(VLOOKUP($B1153,Invoices!$P$2:$Q$412,2,FALSE),"")</f>
        <v>0.99</v>
      </c>
      <c r="I1153" s="18" t="str">
        <f>IFERROR(VLOOKUP($B1153,Invoices!$R$2:$S$412,2,FALSE),"")</f>
        <v/>
      </c>
      <c r="J1153" s="18" t="str">
        <f>IFERROR(VLOOKUP($B1153,Invoices!$T$2:$U$412,2,FALSE),"")</f>
        <v/>
      </c>
      <c r="K1153" s="18" t="str">
        <f>IFERROR(VLOOKUP($B1153,Invoices!$V$2:$W$412,2,FALSE),"")</f>
        <v/>
      </c>
      <c r="L1153" s="18" t="str">
        <f>IFERROR(VLOOKUP($B1153,Invoices!$X$2:$Y$412,2,FALSE),"")</f>
        <v/>
      </c>
      <c r="M1153" s="18" t="str">
        <f>IFERROR(VLOOKUP($B1153,Invoices!$Z$2:$AA$412,2,FALSE),"")</f>
        <v/>
      </c>
      <c r="N1153" s="18" t="str">
        <f>IFERROR(VLOOKUP($B1153,Invoices!$AB$2:$AC$412,2,FALSE),"")</f>
        <v/>
      </c>
      <c r="O1153" s="18" t="str">
        <f>IFERROR(VLOOKUP($B1153,Invoices!$AD$2:$AE$412,2,FALSE),"")</f>
        <v/>
      </c>
      <c r="P1153" s="18" t="str">
        <f>IFERROR(VLOOKUP($B1153,Invoices!$AF$2:$AG$412,2,FALSE),"")</f>
        <v/>
      </c>
      <c r="Q1153" s="18" t="str">
        <f>IFERROR(VLOOKUP($B1153,Invoices!$AH$2:$AI$412,2,FALSE),"")</f>
        <v/>
      </c>
      <c r="R1153" s="18" t="str">
        <f>IFERROR(VLOOKUP($B1153,Invoices!$AJ$2:$AK$412,2,FALSE),"")</f>
        <v/>
      </c>
      <c r="S1153" s="18" t="str">
        <f>IFERROR(VLOOKUP($B1153,Invoices!$AL$2:$AM$412,2,FALSE),"")</f>
        <v/>
      </c>
      <c r="T1153" s="18" t="str">
        <f>IFERROR(VLOOKUP($B1153,Invoices!$AN$2:$AO$412,2,FALSE),"")</f>
        <v/>
      </c>
      <c r="U1153" s="18" cm="1">
        <f t="array" ref="U1153">IFERROR(INDEX(F1153:T1153, 1, MATCH(TRUE, ISNUMBER(F1153:T1153), 0)), "0.0")</f>
        <v>0.99</v>
      </c>
    </row>
    <row r="1154" spans="1:21" ht="13" x14ac:dyDescent="0.15">
      <c r="A1154" s="14" t="s">
        <v>7186</v>
      </c>
      <c r="B1154" s="6" t="s">
        <v>2377</v>
      </c>
      <c r="C1154" s="6" t="s">
        <v>1651</v>
      </c>
      <c r="D1154" s="6" t="s">
        <v>1270</v>
      </c>
      <c r="E1154" s="6" t="s">
        <v>587</v>
      </c>
      <c r="F1154" s="18" t="str">
        <f>IFERROR(VLOOKUP(B1154,Invoices!$L$2:$M$413,2,FALSE),"")</f>
        <v/>
      </c>
      <c r="G1154" s="18">
        <f>IFERROR(VLOOKUP(B1154,Invoices!$N$2:$O$412,2,FALSE),"")</f>
        <v>0.99</v>
      </c>
      <c r="H1154" s="18" t="str">
        <f>IFERROR(VLOOKUP($B1154,Invoices!$P$2:$Q$412,2,FALSE),"")</f>
        <v/>
      </c>
      <c r="I1154" s="18" t="str">
        <f>IFERROR(VLOOKUP($B1154,Invoices!$R$2:$S$412,2,FALSE),"")</f>
        <v/>
      </c>
      <c r="J1154" s="18" t="str">
        <f>IFERROR(VLOOKUP($B1154,Invoices!$T$2:$U$412,2,FALSE),"")</f>
        <v/>
      </c>
      <c r="K1154" s="18" t="str">
        <f>IFERROR(VLOOKUP($B1154,Invoices!$V$2:$W$412,2,FALSE),"")</f>
        <v/>
      </c>
      <c r="L1154" s="18" t="str">
        <f>IFERROR(VLOOKUP($B1154,Invoices!$X$2:$Y$412,2,FALSE),"")</f>
        <v/>
      </c>
      <c r="M1154" s="18" t="str">
        <f>IFERROR(VLOOKUP($B1154,Invoices!$Z$2:$AA$412,2,FALSE),"")</f>
        <v/>
      </c>
      <c r="N1154" s="18" t="str">
        <f>IFERROR(VLOOKUP($B1154,Invoices!$AB$2:$AC$412,2,FALSE),"")</f>
        <v/>
      </c>
      <c r="O1154" s="18" t="str">
        <f>IFERROR(VLOOKUP($B1154,Invoices!$AD$2:$AE$412,2,FALSE),"")</f>
        <v/>
      </c>
      <c r="P1154" s="18" t="str">
        <f>IFERROR(VLOOKUP($B1154,Invoices!$AF$2:$AG$412,2,FALSE),"")</f>
        <v/>
      </c>
      <c r="Q1154" s="18" t="str">
        <f>IFERROR(VLOOKUP($B1154,Invoices!$AH$2:$AI$412,2,FALSE),"")</f>
        <v/>
      </c>
      <c r="R1154" s="18" t="str">
        <f>IFERROR(VLOOKUP($B1154,Invoices!$AJ$2:$AK$412,2,FALSE),"")</f>
        <v/>
      </c>
      <c r="S1154" s="18" t="str">
        <f>IFERROR(VLOOKUP($B1154,Invoices!$AL$2:$AM$412,2,FALSE),"")</f>
        <v/>
      </c>
      <c r="T1154" s="18" t="str">
        <f>IFERROR(VLOOKUP($B1154,Invoices!$AN$2:$AO$412,2,FALSE),"")</f>
        <v/>
      </c>
      <c r="U1154" s="18" cm="1">
        <f t="array" ref="U1154">IFERROR(INDEX(F1154:T1154, 1, MATCH(TRUE, ISNUMBER(F1154:T1154), 0)), "0.0")</f>
        <v>0.99</v>
      </c>
    </row>
    <row r="1155" spans="1:21" ht="13" x14ac:dyDescent="0.15">
      <c r="A1155" s="14" t="s">
        <v>7187</v>
      </c>
      <c r="B1155" s="6" t="s">
        <v>2378</v>
      </c>
      <c r="C1155" s="6" t="s">
        <v>1883</v>
      </c>
      <c r="D1155" s="6" t="s">
        <v>871</v>
      </c>
      <c r="E1155" s="6" t="s">
        <v>612</v>
      </c>
      <c r="F1155" s="18" t="str">
        <f>IFERROR(VLOOKUP(B1155,Invoices!$L$2:$M$413,2,FALSE),"")</f>
        <v/>
      </c>
      <c r="G1155" s="18" t="str">
        <f>IFERROR(VLOOKUP(B1155,Invoices!$N$2:$O$412,2,FALSE),"")</f>
        <v/>
      </c>
      <c r="H1155" s="18" t="str">
        <f>IFERROR(VLOOKUP($B1155,Invoices!$P$2:$Q$412,2,FALSE),"")</f>
        <v/>
      </c>
      <c r="I1155" s="18" t="str">
        <f>IFERROR(VLOOKUP($B1155,Invoices!$R$2:$S$412,2,FALSE),"")</f>
        <v/>
      </c>
      <c r="J1155" s="18" t="str">
        <f>IFERROR(VLOOKUP($B1155,Invoices!$T$2:$U$412,2,FALSE),"")</f>
        <v/>
      </c>
      <c r="K1155" s="18">
        <f>IFERROR(VLOOKUP($B1155,Invoices!$V$2:$W$412,2,FALSE),"")</f>
        <v>0.99</v>
      </c>
      <c r="L1155" s="18" t="str">
        <f>IFERROR(VLOOKUP($B1155,Invoices!$X$2:$Y$412,2,FALSE),"")</f>
        <v/>
      </c>
      <c r="M1155" s="18" t="str">
        <f>IFERROR(VLOOKUP($B1155,Invoices!$Z$2:$AA$412,2,FALSE),"")</f>
        <v/>
      </c>
      <c r="N1155" s="18" t="str">
        <f>IFERROR(VLOOKUP($B1155,Invoices!$AB$2:$AC$412,2,FALSE),"")</f>
        <v/>
      </c>
      <c r="O1155" s="18" t="str">
        <f>IFERROR(VLOOKUP($B1155,Invoices!$AD$2:$AE$412,2,FALSE),"")</f>
        <v/>
      </c>
      <c r="P1155" s="18" t="str">
        <f>IFERROR(VLOOKUP($B1155,Invoices!$AF$2:$AG$412,2,FALSE),"")</f>
        <v/>
      </c>
      <c r="Q1155" s="18" t="str">
        <f>IFERROR(VLOOKUP($B1155,Invoices!$AH$2:$AI$412,2,FALSE),"")</f>
        <v/>
      </c>
      <c r="R1155" s="18" t="str">
        <f>IFERROR(VLOOKUP($B1155,Invoices!$AJ$2:$AK$412,2,FALSE),"")</f>
        <v/>
      </c>
      <c r="S1155" s="18" t="str">
        <f>IFERROR(VLOOKUP($B1155,Invoices!$AL$2:$AM$412,2,FALSE),"")</f>
        <v/>
      </c>
      <c r="T1155" s="18" t="str">
        <f>IFERROR(VLOOKUP($B1155,Invoices!$AN$2:$AO$412,2,FALSE),"")</f>
        <v/>
      </c>
      <c r="U1155" s="18" cm="1">
        <f t="array" ref="U1155">IFERROR(INDEX(F1155:T1155, 1, MATCH(TRUE, ISNUMBER(F1155:T1155), 0)), "0.0")</f>
        <v>0.99</v>
      </c>
    </row>
    <row r="1156" spans="1:21" ht="13" x14ac:dyDescent="0.15">
      <c r="A1156" s="14" t="s">
        <v>7188</v>
      </c>
      <c r="B1156" s="6" t="s">
        <v>2379</v>
      </c>
      <c r="C1156" s="6" t="s">
        <v>2380</v>
      </c>
      <c r="D1156" s="6" t="s">
        <v>838</v>
      </c>
      <c r="E1156" s="6" t="s">
        <v>839</v>
      </c>
      <c r="F1156" s="18" t="str">
        <f>IFERROR(VLOOKUP(B1156,Invoices!$L$2:$M$413,2,FALSE),"")</f>
        <v/>
      </c>
      <c r="G1156" s="18" t="str">
        <f>IFERROR(VLOOKUP(B1156,Invoices!$N$2:$O$412,2,FALSE),"")</f>
        <v/>
      </c>
      <c r="H1156" s="18" t="str">
        <f>IFERROR(VLOOKUP($B1156,Invoices!$P$2:$Q$412,2,FALSE),"")</f>
        <v/>
      </c>
      <c r="I1156" s="18" t="str">
        <f>IFERROR(VLOOKUP($B1156,Invoices!$R$2:$S$412,2,FALSE),"")</f>
        <v/>
      </c>
      <c r="J1156" s="18" t="str">
        <f>IFERROR(VLOOKUP($B1156,Invoices!$T$2:$U$412,2,FALSE),"")</f>
        <v/>
      </c>
      <c r="K1156" s="18" t="str">
        <f>IFERROR(VLOOKUP($B1156,Invoices!$V$2:$W$412,2,FALSE),"")</f>
        <v/>
      </c>
      <c r="L1156" s="18" t="str">
        <f>IFERROR(VLOOKUP($B1156,Invoices!$X$2:$Y$412,2,FALSE),"")</f>
        <v/>
      </c>
      <c r="M1156" s="18" t="str">
        <f>IFERROR(VLOOKUP($B1156,Invoices!$Z$2:$AA$412,2,FALSE),"")</f>
        <v/>
      </c>
      <c r="N1156" s="18" t="str">
        <f>IFERROR(VLOOKUP($B1156,Invoices!$AB$2:$AC$412,2,FALSE),"")</f>
        <v/>
      </c>
      <c r="O1156" s="18" t="str">
        <f>IFERROR(VLOOKUP($B1156,Invoices!$AD$2:$AE$412,2,FALSE),"")</f>
        <v/>
      </c>
      <c r="P1156" s="18" t="str">
        <f>IFERROR(VLOOKUP($B1156,Invoices!$AF$2:$AG$412,2,FALSE),"")</f>
        <v/>
      </c>
      <c r="Q1156" s="18" t="str">
        <f>IFERROR(VLOOKUP($B1156,Invoices!$AH$2:$AI$412,2,FALSE),"")</f>
        <v/>
      </c>
      <c r="R1156" s="18" t="str">
        <f>IFERROR(VLOOKUP($B1156,Invoices!$AJ$2:$AK$412,2,FALSE),"")</f>
        <v/>
      </c>
      <c r="S1156" s="18" t="str">
        <f>IFERROR(VLOOKUP($B1156,Invoices!$AL$2:$AM$412,2,FALSE),"")</f>
        <v/>
      </c>
      <c r="T1156" s="18" t="str">
        <f>IFERROR(VLOOKUP($B1156,Invoices!$AN$2:$AO$412,2,FALSE),"")</f>
        <v/>
      </c>
      <c r="U1156" s="18" t="str" cm="1">
        <f t="array" ref="U1156">IFERROR(INDEX(F1156:T1156, 1, MATCH(TRUE, ISNUMBER(F1156:T1156), 0)), "0.0")</f>
        <v>0.0</v>
      </c>
    </row>
    <row r="1157" spans="1:21" ht="13" x14ac:dyDescent="0.15">
      <c r="A1157" s="14" t="s">
        <v>7189</v>
      </c>
      <c r="B1157" s="6" t="s">
        <v>2381</v>
      </c>
      <c r="C1157" s="6" t="s">
        <v>985</v>
      </c>
      <c r="D1157" s="6" t="s">
        <v>986</v>
      </c>
      <c r="E1157" s="6" t="s">
        <v>587</v>
      </c>
      <c r="F1157" s="18" t="str">
        <f>IFERROR(VLOOKUP(B1157,Invoices!$L$2:$M$413,2,FALSE),"")</f>
        <v/>
      </c>
      <c r="G1157" s="18" t="str">
        <f>IFERROR(VLOOKUP(B1157,Invoices!$N$2:$O$412,2,FALSE),"")</f>
        <v/>
      </c>
      <c r="H1157" s="18" t="str">
        <f>IFERROR(VLOOKUP($B1157,Invoices!$P$2:$Q$412,2,FALSE),"")</f>
        <v/>
      </c>
      <c r="I1157" s="18" t="str">
        <f>IFERROR(VLOOKUP($B1157,Invoices!$R$2:$S$412,2,FALSE),"")</f>
        <v/>
      </c>
      <c r="J1157" s="18" t="str">
        <f>IFERROR(VLOOKUP($B1157,Invoices!$T$2:$U$412,2,FALSE),"")</f>
        <v/>
      </c>
      <c r="K1157" s="18" t="str">
        <f>IFERROR(VLOOKUP($B1157,Invoices!$V$2:$W$412,2,FALSE),"")</f>
        <v/>
      </c>
      <c r="L1157" s="18" t="str">
        <f>IFERROR(VLOOKUP($B1157,Invoices!$X$2:$Y$412,2,FALSE),"")</f>
        <v/>
      </c>
      <c r="M1157" s="18" t="str">
        <f>IFERROR(VLOOKUP($B1157,Invoices!$Z$2:$AA$412,2,FALSE),"")</f>
        <v/>
      </c>
      <c r="N1157" s="18" t="str">
        <f>IFERROR(VLOOKUP($B1157,Invoices!$AB$2:$AC$412,2,FALSE),"")</f>
        <v/>
      </c>
      <c r="O1157" s="18" t="str">
        <f>IFERROR(VLOOKUP($B1157,Invoices!$AD$2:$AE$412,2,FALSE),"")</f>
        <v/>
      </c>
      <c r="P1157" s="18" t="str">
        <f>IFERROR(VLOOKUP($B1157,Invoices!$AF$2:$AG$412,2,FALSE),"")</f>
        <v/>
      </c>
      <c r="Q1157" s="18" t="str">
        <f>IFERROR(VLOOKUP($B1157,Invoices!$AH$2:$AI$412,2,FALSE),"")</f>
        <v/>
      </c>
      <c r="R1157" s="18" t="str">
        <f>IFERROR(VLOOKUP($B1157,Invoices!$AJ$2:$AK$412,2,FALSE),"")</f>
        <v/>
      </c>
      <c r="S1157" s="18" t="str">
        <f>IFERROR(VLOOKUP($B1157,Invoices!$AL$2:$AM$412,2,FALSE),"")</f>
        <v/>
      </c>
      <c r="T1157" s="18" t="str">
        <f>IFERROR(VLOOKUP($B1157,Invoices!$AN$2:$AO$412,2,FALSE),"")</f>
        <v/>
      </c>
      <c r="U1157" s="18" t="str" cm="1">
        <f t="array" ref="U1157">IFERROR(INDEX(F1157:T1157, 1, MATCH(TRUE, ISNUMBER(F1157:T1157), 0)), "0.0")</f>
        <v>0.0</v>
      </c>
    </row>
    <row r="1158" spans="1:21" ht="13" x14ac:dyDescent="0.15">
      <c r="A1158" s="14" t="s">
        <v>7190</v>
      </c>
      <c r="B1158" s="6" t="s">
        <v>2382</v>
      </c>
      <c r="C1158" s="6" t="s">
        <v>1836</v>
      </c>
      <c r="D1158" s="6" t="s">
        <v>1270</v>
      </c>
      <c r="E1158" s="6" t="s">
        <v>587</v>
      </c>
      <c r="F1158" s="18" t="str">
        <f>IFERROR(VLOOKUP(B1158,Invoices!$L$2:$M$413,2,FALSE),"")</f>
        <v/>
      </c>
      <c r="G1158" s="18" t="str">
        <f>IFERROR(VLOOKUP(B1158,Invoices!$N$2:$O$412,2,FALSE),"")</f>
        <v/>
      </c>
      <c r="H1158" s="18" t="str">
        <f>IFERROR(VLOOKUP($B1158,Invoices!$P$2:$Q$412,2,FALSE),"")</f>
        <v/>
      </c>
      <c r="I1158" s="18" t="str">
        <f>IFERROR(VLOOKUP($B1158,Invoices!$R$2:$S$412,2,FALSE),"")</f>
        <v/>
      </c>
      <c r="J1158" s="18" t="str">
        <f>IFERROR(VLOOKUP($B1158,Invoices!$T$2:$U$412,2,FALSE),"")</f>
        <v/>
      </c>
      <c r="K1158" s="18" t="str">
        <f>IFERROR(VLOOKUP($B1158,Invoices!$V$2:$W$412,2,FALSE),"")</f>
        <v/>
      </c>
      <c r="L1158" s="18" t="str">
        <f>IFERROR(VLOOKUP($B1158,Invoices!$X$2:$Y$412,2,FALSE),"")</f>
        <v/>
      </c>
      <c r="M1158" s="18">
        <f>IFERROR(VLOOKUP($B1158,Invoices!$Z$2:$AA$412,2,FALSE),"")</f>
        <v>0.99</v>
      </c>
      <c r="N1158" s="18" t="str">
        <f>IFERROR(VLOOKUP($B1158,Invoices!$AB$2:$AC$412,2,FALSE),"")</f>
        <v/>
      </c>
      <c r="O1158" s="18" t="str">
        <f>IFERROR(VLOOKUP($B1158,Invoices!$AD$2:$AE$412,2,FALSE),"")</f>
        <v/>
      </c>
      <c r="P1158" s="18" t="str">
        <f>IFERROR(VLOOKUP($B1158,Invoices!$AF$2:$AG$412,2,FALSE),"")</f>
        <v/>
      </c>
      <c r="Q1158" s="18" t="str">
        <f>IFERROR(VLOOKUP($B1158,Invoices!$AH$2:$AI$412,2,FALSE),"")</f>
        <v/>
      </c>
      <c r="R1158" s="18" t="str">
        <f>IFERROR(VLOOKUP($B1158,Invoices!$AJ$2:$AK$412,2,FALSE),"")</f>
        <v/>
      </c>
      <c r="S1158" s="18" t="str">
        <f>IFERROR(VLOOKUP($B1158,Invoices!$AL$2:$AM$412,2,FALSE),"")</f>
        <v/>
      </c>
      <c r="T1158" s="18" t="str">
        <f>IFERROR(VLOOKUP($B1158,Invoices!$AN$2:$AO$412,2,FALSE),"")</f>
        <v/>
      </c>
      <c r="U1158" s="18" cm="1">
        <f t="array" ref="U1158">IFERROR(INDEX(F1158:T1158, 1, MATCH(TRUE, ISNUMBER(F1158:T1158), 0)), "0.0")</f>
        <v>0.99</v>
      </c>
    </row>
    <row r="1159" spans="1:21" ht="13" x14ac:dyDescent="0.15">
      <c r="A1159" s="14" t="s">
        <v>7191</v>
      </c>
      <c r="B1159" s="6" t="s">
        <v>2382</v>
      </c>
      <c r="C1159" s="6" t="s">
        <v>985</v>
      </c>
      <c r="D1159" s="6" t="s">
        <v>986</v>
      </c>
      <c r="E1159" s="6" t="s">
        <v>587</v>
      </c>
      <c r="F1159" s="18" t="str">
        <f>IFERROR(VLOOKUP(B1159,Invoices!$L$2:$M$413,2,FALSE),"")</f>
        <v/>
      </c>
      <c r="G1159" s="18" t="str">
        <f>IFERROR(VLOOKUP(B1159,Invoices!$N$2:$O$412,2,FALSE),"")</f>
        <v/>
      </c>
      <c r="H1159" s="18" t="str">
        <f>IFERROR(VLOOKUP($B1159,Invoices!$P$2:$Q$412,2,FALSE),"")</f>
        <v/>
      </c>
      <c r="I1159" s="18" t="str">
        <f>IFERROR(VLOOKUP($B1159,Invoices!$R$2:$S$412,2,FALSE),"")</f>
        <v/>
      </c>
      <c r="J1159" s="18" t="str">
        <f>IFERROR(VLOOKUP($B1159,Invoices!$T$2:$U$412,2,FALSE),"")</f>
        <v/>
      </c>
      <c r="K1159" s="18" t="str">
        <f>IFERROR(VLOOKUP($B1159,Invoices!$V$2:$W$412,2,FALSE),"")</f>
        <v/>
      </c>
      <c r="L1159" s="18" t="str">
        <f>IFERROR(VLOOKUP($B1159,Invoices!$X$2:$Y$412,2,FALSE),"")</f>
        <v/>
      </c>
      <c r="M1159" s="18">
        <f>IFERROR(VLOOKUP($B1159,Invoices!$Z$2:$AA$412,2,FALSE),"")</f>
        <v>0.99</v>
      </c>
      <c r="N1159" s="18" t="str">
        <f>IFERROR(VLOOKUP($B1159,Invoices!$AB$2:$AC$412,2,FALSE),"")</f>
        <v/>
      </c>
      <c r="O1159" s="18" t="str">
        <f>IFERROR(VLOOKUP($B1159,Invoices!$AD$2:$AE$412,2,FALSE),"")</f>
        <v/>
      </c>
      <c r="P1159" s="18" t="str">
        <f>IFERROR(VLOOKUP($B1159,Invoices!$AF$2:$AG$412,2,FALSE),"")</f>
        <v/>
      </c>
      <c r="Q1159" s="18" t="str">
        <f>IFERROR(VLOOKUP($B1159,Invoices!$AH$2:$AI$412,2,FALSE),"")</f>
        <v/>
      </c>
      <c r="R1159" s="18" t="str">
        <f>IFERROR(VLOOKUP($B1159,Invoices!$AJ$2:$AK$412,2,FALSE),"")</f>
        <v/>
      </c>
      <c r="S1159" s="18" t="str">
        <f>IFERROR(VLOOKUP($B1159,Invoices!$AL$2:$AM$412,2,FALSE),"")</f>
        <v/>
      </c>
      <c r="T1159" s="18" t="str">
        <f>IFERROR(VLOOKUP($B1159,Invoices!$AN$2:$AO$412,2,FALSE),"")</f>
        <v/>
      </c>
      <c r="U1159" s="18" cm="1">
        <f t="array" ref="U1159">IFERROR(INDEX(F1159:T1159, 1, MATCH(TRUE, ISNUMBER(F1159:T1159), 0)), "0.0")</f>
        <v>0.99</v>
      </c>
    </row>
    <row r="1160" spans="1:21" ht="13" x14ac:dyDescent="0.15">
      <c r="A1160" s="14" t="s">
        <v>7192</v>
      </c>
      <c r="B1160" s="6" t="s">
        <v>2383</v>
      </c>
      <c r="C1160" s="6" t="s">
        <v>655</v>
      </c>
      <c r="D1160" s="6" t="s">
        <v>656</v>
      </c>
      <c r="E1160" s="6" t="s">
        <v>655</v>
      </c>
      <c r="F1160" s="18">
        <f>IFERROR(VLOOKUP(B1160,Invoices!$L$2:$M$413,2,FALSE),"")</f>
        <v>0.99</v>
      </c>
      <c r="G1160" s="18" t="str">
        <f>IFERROR(VLOOKUP(B1160,Invoices!$N$2:$O$412,2,FALSE),"")</f>
        <v/>
      </c>
      <c r="H1160" s="18" t="str">
        <f>IFERROR(VLOOKUP($B1160,Invoices!$P$2:$Q$412,2,FALSE),"")</f>
        <v/>
      </c>
      <c r="I1160" s="18" t="str">
        <f>IFERROR(VLOOKUP($B1160,Invoices!$R$2:$S$412,2,FALSE),"")</f>
        <v/>
      </c>
      <c r="J1160" s="18" t="str">
        <f>IFERROR(VLOOKUP($B1160,Invoices!$T$2:$U$412,2,FALSE),"")</f>
        <v/>
      </c>
      <c r="K1160" s="18" t="str">
        <f>IFERROR(VLOOKUP($B1160,Invoices!$V$2:$W$412,2,FALSE),"")</f>
        <v/>
      </c>
      <c r="L1160" s="18" t="str">
        <f>IFERROR(VLOOKUP($B1160,Invoices!$X$2:$Y$412,2,FALSE),"")</f>
        <v/>
      </c>
      <c r="M1160" s="18" t="str">
        <f>IFERROR(VLOOKUP($B1160,Invoices!$Z$2:$AA$412,2,FALSE),"")</f>
        <v/>
      </c>
      <c r="N1160" s="18" t="str">
        <f>IFERROR(VLOOKUP($B1160,Invoices!$AB$2:$AC$412,2,FALSE),"")</f>
        <v/>
      </c>
      <c r="O1160" s="18" t="str">
        <f>IFERROR(VLOOKUP($B1160,Invoices!$AD$2:$AE$412,2,FALSE),"")</f>
        <v/>
      </c>
      <c r="P1160" s="18" t="str">
        <f>IFERROR(VLOOKUP($B1160,Invoices!$AF$2:$AG$412,2,FALSE),"")</f>
        <v/>
      </c>
      <c r="Q1160" s="18" t="str">
        <f>IFERROR(VLOOKUP($B1160,Invoices!$AH$2:$AI$412,2,FALSE),"")</f>
        <v/>
      </c>
      <c r="R1160" s="18" t="str">
        <f>IFERROR(VLOOKUP($B1160,Invoices!$AJ$2:$AK$412,2,FALSE),"")</f>
        <v/>
      </c>
      <c r="S1160" s="18" t="str">
        <f>IFERROR(VLOOKUP($B1160,Invoices!$AL$2:$AM$412,2,FALSE),"")</f>
        <v/>
      </c>
      <c r="T1160" s="18" t="str">
        <f>IFERROR(VLOOKUP($B1160,Invoices!$AN$2:$AO$412,2,FALSE),"")</f>
        <v/>
      </c>
      <c r="U1160" s="18" cm="1">
        <f t="array" ref="U1160">IFERROR(INDEX(F1160:T1160, 1, MATCH(TRUE, ISNUMBER(F1160:T1160), 0)), "0.0")</f>
        <v>0.99</v>
      </c>
    </row>
    <row r="1161" spans="1:21" ht="13" x14ac:dyDescent="0.15">
      <c r="A1161" s="14" t="s">
        <v>7193</v>
      </c>
      <c r="B1161" s="6" t="s">
        <v>2384</v>
      </c>
      <c r="C1161" s="6" t="s">
        <v>1140</v>
      </c>
      <c r="D1161" s="6" t="s">
        <v>1141</v>
      </c>
      <c r="E1161" s="6" t="s">
        <v>1140</v>
      </c>
      <c r="F1161" s="18" t="str">
        <f>IFERROR(VLOOKUP(B1161,Invoices!$L$2:$M$413,2,FALSE),"")</f>
        <v/>
      </c>
      <c r="G1161" s="18" t="str">
        <f>IFERROR(VLOOKUP(B1161,Invoices!$N$2:$O$412,2,FALSE),"")</f>
        <v/>
      </c>
      <c r="H1161" s="18" t="str">
        <f>IFERROR(VLOOKUP($B1161,Invoices!$P$2:$Q$412,2,FALSE),"")</f>
        <v/>
      </c>
      <c r="I1161" s="18" t="str">
        <f>IFERROR(VLOOKUP($B1161,Invoices!$R$2:$S$412,2,FALSE),"")</f>
        <v/>
      </c>
      <c r="J1161" s="18" t="str">
        <f>IFERROR(VLOOKUP($B1161,Invoices!$T$2:$U$412,2,FALSE),"")</f>
        <v/>
      </c>
      <c r="K1161" s="18" t="str">
        <f>IFERROR(VLOOKUP($B1161,Invoices!$V$2:$W$412,2,FALSE),"")</f>
        <v/>
      </c>
      <c r="L1161" s="18" t="str">
        <f>IFERROR(VLOOKUP($B1161,Invoices!$X$2:$Y$412,2,FALSE),"")</f>
        <v/>
      </c>
      <c r="M1161" s="18">
        <f>IFERROR(VLOOKUP($B1161,Invoices!$Z$2:$AA$412,2,FALSE),"")</f>
        <v>0.99</v>
      </c>
      <c r="N1161" s="18" t="str">
        <f>IFERROR(VLOOKUP($B1161,Invoices!$AB$2:$AC$412,2,FALSE),"")</f>
        <v/>
      </c>
      <c r="O1161" s="18" t="str">
        <f>IFERROR(VLOOKUP($B1161,Invoices!$AD$2:$AE$412,2,FALSE),"")</f>
        <v/>
      </c>
      <c r="P1161" s="18" t="str">
        <f>IFERROR(VLOOKUP($B1161,Invoices!$AF$2:$AG$412,2,FALSE),"")</f>
        <v/>
      </c>
      <c r="Q1161" s="18" t="str">
        <f>IFERROR(VLOOKUP($B1161,Invoices!$AH$2:$AI$412,2,FALSE),"")</f>
        <v/>
      </c>
      <c r="R1161" s="18" t="str">
        <f>IFERROR(VLOOKUP($B1161,Invoices!$AJ$2:$AK$412,2,FALSE),"")</f>
        <v/>
      </c>
      <c r="S1161" s="18" t="str">
        <f>IFERROR(VLOOKUP($B1161,Invoices!$AL$2:$AM$412,2,FALSE),"")</f>
        <v/>
      </c>
      <c r="T1161" s="18" t="str">
        <f>IFERROR(VLOOKUP($B1161,Invoices!$AN$2:$AO$412,2,FALSE),"")</f>
        <v/>
      </c>
      <c r="U1161" s="18" cm="1">
        <f t="array" ref="U1161">IFERROR(INDEX(F1161:T1161, 1, MATCH(TRUE, ISNUMBER(F1161:T1161), 0)), "0.0")</f>
        <v>0.99</v>
      </c>
    </row>
    <row r="1162" spans="1:21" ht="13" x14ac:dyDescent="0.15">
      <c r="A1162" s="14" t="s">
        <v>7194</v>
      </c>
      <c r="B1162" s="6" t="s">
        <v>2385</v>
      </c>
      <c r="D1162" s="6" t="s">
        <v>2030</v>
      </c>
      <c r="E1162" s="6" t="s">
        <v>959</v>
      </c>
      <c r="F1162" s="18" t="str">
        <f>IFERROR(VLOOKUP(B1162,Invoices!$L$2:$M$413,2,FALSE),"")</f>
        <v/>
      </c>
      <c r="G1162" s="18" t="str">
        <f>IFERROR(VLOOKUP(B1162,Invoices!$N$2:$O$412,2,FALSE),"")</f>
        <v/>
      </c>
      <c r="H1162" s="18" t="str">
        <f>IFERROR(VLOOKUP($B1162,Invoices!$P$2:$Q$412,2,FALSE),"")</f>
        <v/>
      </c>
      <c r="I1162" s="18" t="str">
        <f>IFERROR(VLOOKUP($B1162,Invoices!$R$2:$S$412,2,FALSE),"")</f>
        <v/>
      </c>
      <c r="J1162" s="18" t="str">
        <f>IFERROR(VLOOKUP($B1162,Invoices!$T$2:$U$412,2,FALSE),"")</f>
        <v/>
      </c>
      <c r="K1162" s="18" t="str">
        <f>IFERROR(VLOOKUP($B1162,Invoices!$V$2:$W$412,2,FALSE),"")</f>
        <v/>
      </c>
      <c r="L1162" s="18" t="str">
        <f>IFERROR(VLOOKUP($B1162,Invoices!$X$2:$Y$412,2,FALSE),"")</f>
        <v/>
      </c>
      <c r="M1162" s="18" t="str">
        <f>IFERROR(VLOOKUP($B1162,Invoices!$Z$2:$AA$412,2,FALSE),"")</f>
        <v/>
      </c>
      <c r="N1162" s="18" t="str">
        <f>IFERROR(VLOOKUP($B1162,Invoices!$AB$2:$AC$412,2,FALSE),"")</f>
        <v/>
      </c>
      <c r="O1162" s="18" t="str">
        <f>IFERROR(VLOOKUP($B1162,Invoices!$AD$2:$AE$412,2,FALSE),"")</f>
        <v/>
      </c>
      <c r="P1162" s="18" t="str">
        <f>IFERROR(VLOOKUP($B1162,Invoices!$AF$2:$AG$412,2,FALSE),"")</f>
        <v/>
      </c>
      <c r="Q1162" s="18" t="str">
        <f>IFERROR(VLOOKUP($B1162,Invoices!$AH$2:$AI$412,2,FALSE),"")</f>
        <v/>
      </c>
      <c r="R1162" s="18" t="str">
        <f>IFERROR(VLOOKUP($B1162,Invoices!$AJ$2:$AK$412,2,FALSE),"")</f>
        <v/>
      </c>
      <c r="S1162" s="18" t="str">
        <f>IFERROR(VLOOKUP($B1162,Invoices!$AL$2:$AM$412,2,FALSE),"")</f>
        <v/>
      </c>
      <c r="T1162" s="18" t="str">
        <f>IFERROR(VLOOKUP($B1162,Invoices!$AN$2:$AO$412,2,FALSE),"")</f>
        <v/>
      </c>
      <c r="U1162" s="18" t="str" cm="1">
        <f t="array" ref="U1162">IFERROR(INDEX(F1162:T1162, 1, MATCH(TRUE, ISNUMBER(F1162:T1162), 0)), "0.0")</f>
        <v>0.0</v>
      </c>
    </row>
    <row r="1163" spans="1:21" ht="13" x14ac:dyDescent="0.15">
      <c r="A1163" s="14" t="s">
        <v>7195</v>
      </c>
      <c r="B1163" s="6" t="s">
        <v>2386</v>
      </c>
      <c r="D1163" s="6" t="s">
        <v>561</v>
      </c>
      <c r="E1163" s="6" t="s">
        <v>562</v>
      </c>
      <c r="F1163" s="18" t="str">
        <f>IFERROR(VLOOKUP(B1163,Invoices!$L$2:$M$413,2,FALSE),"")</f>
        <v/>
      </c>
      <c r="G1163" s="18" t="str">
        <f>IFERROR(VLOOKUP(B1163,Invoices!$N$2:$O$412,2,FALSE),"")</f>
        <v/>
      </c>
      <c r="H1163" s="18" t="str">
        <f>IFERROR(VLOOKUP($B1163,Invoices!$P$2:$Q$412,2,FALSE),"")</f>
        <v/>
      </c>
      <c r="I1163" s="18" t="str">
        <f>IFERROR(VLOOKUP($B1163,Invoices!$R$2:$S$412,2,FALSE),"")</f>
        <v/>
      </c>
      <c r="J1163" s="18" t="str">
        <f>IFERROR(VLOOKUP($B1163,Invoices!$T$2:$U$412,2,FALSE),"")</f>
        <v/>
      </c>
      <c r="K1163" s="18">
        <f>IFERROR(VLOOKUP($B1163,Invoices!$V$2:$W$412,2,FALSE),"")</f>
        <v>0.99</v>
      </c>
      <c r="L1163" s="18" t="str">
        <f>IFERROR(VLOOKUP($B1163,Invoices!$X$2:$Y$412,2,FALSE),"")</f>
        <v/>
      </c>
      <c r="M1163" s="18" t="str">
        <f>IFERROR(VLOOKUP($B1163,Invoices!$Z$2:$AA$412,2,FALSE),"")</f>
        <v/>
      </c>
      <c r="N1163" s="18" t="str">
        <f>IFERROR(VLOOKUP($B1163,Invoices!$AB$2:$AC$412,2,FALSE),"")</f>
        <v/>
      </c>
      <c r="O1163" s="18" t="str">
        <f>IFERROR(VLOOKUP($B1163,Invoices!$AD$2:$AE$412,2,FALSE),"")</f>
        <v/>
      </c>
      <c r="P1163" s="18" t="str">
        <f>IFERROR(VLOOKUP($B1163,Invoices!$AF$2:$AG$412,2,FALSE),"")</f>
        <v/>
      </c>
      <c r="Q1163" s="18" t="str">
        <f>IFERROR(VLOOKUP($B1163,Invoices!$AH$2:$AI$412,2,FALSE),"")</f>
        <v/>
      </c>
      <c r="R1163" s="18" t="str">
        <f>IFERROR(VLOOKUP($B1163,Invoices!$AJ$2:$AK$412,2,FALSE),"")</f>
        <v/>
      </c>
      <c r="S1163" s="18" t="str">
        <f>IFERROR(VLOOKUP($B1163,Invoices!$AL$2:$AM$412,2,FALSE),"")</f>
        <v/>
      </c>
      <c r="T1163" s="18" t="str">
        <f>IFERROR(VLOOKUP($B1163,Invoices!$AN$2:$AO$412,2,FALSE),"")</f>
        <v/>
      </c>
      <c r="U1163" s="18" cm="1">
        <f t="array" ref="U1163">IFERROR(INDEX(F1163:T1163, 1, MATCH(TRUE, ISNUMBER(F1163:T1163), 0)), "0.0")</f>
        <v>0.99</v>
      </c>
    </row>
    <row r="1164" spans="1:21" ht="13" x14ac:dyDescent="0.15">
      <c r="A1164" s="14" t="s">
        <v>7196</v>
      </c>
      <c r="B1164" s="6" t="s">
        <v>2387</v>
      </c>
      <c r="C1164" s="6" t="s">
        <v>2388</v>
      </c>
      <c r="D1164" s="6" t="s">
        <v>1265</v>
      </c>
      <c r="E1164" s="6" t="s">
        <v>630</v>
      </c>
      <c r="F1164" s="18" t="str">
        <f>IFERROR(VLOOKUP(B1164,Invoices!$L$2:$M$413,2,FALSE),"")</f>
        <v/>
      </c>
      <c r="G1164" s="18" t="str">
        <f>IFERROR(VLOOKUP(B1164,Invoices!$N$2:$O$412,2,FALSE),"")</f>
        <v/>
      </c>
      <c r="H1164" s="18" t="str">
        <f>IFERROR(VLOOKUP($B1164,Invoices!$P$2:$Q$412,2,FALSE),"")</f>
        <v/>
      </c>
      <c r="I1164" s="18">
        <f>IFERROR(VLOOKUP($B1164,Invoices!$R$2:$S$412,2,FALSE),"")</f>
        <v>0.99</v>
      </c>
      <c r="J1164" s="18" t="str">
        <f>IFERROR(VLOOKUP($B1164,Invoices!$T$2:$U$412,2,FALSE),"")</f>
        <v/>
      </c>
      <c r="K1164" s="18" t="str">
        <f>IFERROR(VLOOKUP($B1164,Invoices!$V$2:$W$412,2,FALSE),"")</f>
        <v/>
      </c>
      <c r="L1164" s="18" t="str">
        <f>IFERROR(VLOOKUP($B1164,Invoices!$X$2:$Y$412,2,FALSE),"")</f>
        <v/>
      </c>
      <c r="M1164" s="18" t="str">
        <f>IFERROR(VLOOKUP($B1164,Invoices!$Z$2:$AA$412,2,FALSE),"")</f>
        <v/>
      </c>
      <c r="N1164" s="18" t="str">
        <f>IFERROR(VLOOKUP($B1164,Invoices!$AB$2:$AC$412,2,FALSE),"")</f>
        <v/>
      </c>
      <c r="O1164" s="18" t="str">
        <f>IFERROR(VLOOKUP($B1164,Invoices!$AD$2:$AE$412,2,FALSE),"")</f>
        <v/>
      </c>
      <c r="P1164" s="18" t="str">
        <f>IFERROR(VLOOKUP($B1164,Invoices!$AF$2:$AG$412,2,FALSE),"")</f>
        <v/>
      </c>
      <c r="Q1164" s="18" t="str">
        <f>IFERROR(VLOOKUP($B1164,Invoices!$AH$2:$AI$412,2,FALSE),"")</f>
        <v/>
      </c>
      <c r="R1164" s="18" t="str">
        <f>IFERROR(VLOOKUP($B1164,Invoices!$AJ$2:$AK$412,2,FALSE),"")</f>
        <v/>
      </c>
      <c r="S1164" s="18" t="str">
        <f>IFERROR(VLOOKUP($B1164,Invoices!$AL$2:$AM$412,2,FALSE),"")</f>
        <v/>
      </c>
      <c r="T1164" s="18" t="str">
        <f>IFERROR(VLOOKUP($B1164,Invoices!$AN$2:$AO$412,2,FALSE),"")</f>
        <v/>
      </c>
      <c r="U1164" s="18" cm="1">
        <f t="array" ref="U1164">IFERROR(INDEX(F1164:T1164, 1, MATCH(TRUE, ISNUMBER(F1164:T1164), 0)), "0.0")</f>
        <v>0.99</v>
      </c>
    </row>
    <row r="1165" spans="1:21" ht="13" x14ac:dyDescent="0.15">
      <c r="A1165" s="14" t="s">
        <v>7197</v>
      </c>
      <c r="B1165" s="6" t="s">
        <v>2389</v>
      </c>
      <c r="C1165" s="6" t="s">
        <v>1306</v>
      </c>
      <c r="D1165" s="6" t="s">
        <v>1265</v>
      </c>
      <c r="E1165" s="6" t="s">
        <v>630</v>
      </c>
      <c r="F1165" s="18" t="str">
        <f>IFERROR(VLOOKUP(B1165,Invoices!$L$2:$M$413,2,FALSE),"")</f>
        <v/>
      </c>
      <c r="G1165" s="18" t="str">
        <f>IFERROR(VLOOKUP(B1165,Invoices!$N$2:$O$412,2,FALSE),"")</f>
        <v/>
      </c>
      <c r="H1165" s="18" t="str">
        <f>IFERROR(VLOOKUP($B1165,Invoices!$P$2:$Q$412,2,FALSE),"")</f>
        <v/>
      </c>
      <c r="I1165" s="18" t="str">
        <f>IFERROR(VLOOKUP($B1165,Invoices!$R$2:$S$412,2,FALSE),"")</f>
        <v/>
      </c>
      <c r="J1165" s="18" t="str">
        <f>IFERROR(VLOOKUP($B1165,Invoices!$T$2:$U$412,2,FALSE),"")</f>
        <v/>
      </c>
      <c r="K1165" s="18" t="str">
        <f>IFERROR(VLOOKUP($B1165,Invoices!$V$2:$W$412,2,FALSE),"")</f>
        <v/>
      </c>
      <c r="L1165" s="18" t="str">
        <f>IFERROR(VLOOKUP($B1165,Invoices!$X$2:$Y$412,2,FALSE),"")</f>
        <v/>
      </c>
      <c r="M1165" s="18" t="str">
        <f>IFERROR(VLOOKUP($B1165,Invoices!$Z$2:$AA$412,2,FALSE),"")</f>
        <v/>
      </c>
      <c r="N1165" s="18" t="str">
        <f>IFERROR(VLOOKUP($B1165,Invoices!$AB$2:$AC$412,2,FALSE),"")</f>
        <v/>
      </c>
      <c r="O1165" s="18" t="str">
        <f>IFERROR(VLOOKUP($B1165,Invoices!$AD$2:$AE$412,2,FALSE),"")</f>
        <v/>
      </c>
      <c r="P1165" s="18" t="str">
        <f>IFERROR(VLOOKUP($B1165,Invoices!$AF$2:$AG$412,2,FALSE),"")</f>
        <v/>
      </c>
      <c r="Q1165" s="18" t="str">
        <f>IFERROR(VLOOKUP($B1165,Invoices!$AH$2:$AI$412,2,FALSE),"")</f>
        <v/>
      </c>
      <c r="R1165" s="18" t="str">
        <f>IFERROR(VLOOKUP($B1165,Invoices!$AJ$2:$AK$412,2,FALSE),"")</f>
        <v/>
      </c>
      <c r="S1165" s="18">
        <f>IFERROR(VLOOKUP($B1165,Invoices!$AL$2:$AM$412,2,FALSE),"")</f>
        <v>0.99</v>
      </c>
      <c r="T1165" s="18" t="str">
        <f>IFERROR(VLOOKUP($B1165,Invoices!$AN$2:$AO$412,2,FALSE),"")</f>
        <v/>
      </c>
      <c r="U1165" s="18" cm="1">
        <f t="array" ref="U1165">IFERROR(INDEX(F1165:T1165, 1, MATCH(TRUE, ISNUMBER(F1165:T1165), 0)), "0.0")</f>
        <v>0.99</v>
      </c>
    </row>
    <row r="1166" spans="1:21" ht="13" x14ac:dyDescent="0.15">
      <c r="A1166" s="14" t="s">
        <v>7198</v>
      </c>
      <c r="B1166" s="6" t="s">
        <v>2390</v>
      </c>
      <c r="C1166" s="6" t="s">
        <v>908</v>
      </c>
      <c r="D1166" s="6" t="s">
        <v>897</v>
      </c>
      <c r="E1166" s="6" t="s">
        <v>562</v>
      </c>
      <c r="F1166" s="18" t="str">
        <f>IFERROR(VLOOKUP(B1166,Invoices!$L$2:$M$413,2,FALSE),"")</f>
        <v/>
      </c>
      <c r="G1166" s="18" t="str">
        <f>IFERROR(VLOOKUP(B1166,Invoices!$N$2:$O$412,2,FALSE),"")</f>
        <v/>
      </c>
      <c r="H1166" s="18" t="str">
        <f>IFERROR(VLOOKUP($B1166,Invoices!$P$2:$Q$412,2,FALSE),"")</f>
        <v/>
      </c>
      <c r="I1166" s="18" t="str">
        <f>IFERROR(VLOOKUP($B1166,Invoices!$R$2:$S$412,2,FALSE),"")</f>
        <v/>
      </c>
      <c r="J1166" s="18" t="str">
        <f>IFERROR(VLOOKUP($B1166,Invoices!$T$2:$U$412,2,FALSE),"")</f>
        <v/>
      </c>
      <c r="K1166" s="18" t="str">
        <f>IFERROR(VLOOKUP($B1166,Invoices!$V$2:$W$412,2,FALSE),"")</f>
        <v/>
      </c>
      <c r="L1166" s="18" t="str">
        <f>IFERROR(VLOOKUP($B1166,Invoices!$X$2:$Y$412,2,FALSE),"")</f>
        <v/>
      </c>
      <c r="M1166" s="18" t="str">
        <f>IFERROR(VLOOKUP($B1166,Invoices!$Z$2:$AA$412,2,FALSE),"")</f>
        <v/>
      </c>
      <c r="N1166" s="18" t="str">
        <f>IFERROR(VLOOKUP($B1166,Invoices!$AB$2:$AC$412,2,FALSE),"")</f>
        <v/>
      </c>
      <c r="O1166" s="18" t="str">
        <f>IFERROR(VLOOKUP($B1166,Invoices!$AD$2:$AE$412,2,FALSE),"")</f>
        <v/>
      </c>
      <c r="P1166" s="18" t="str">
        <f>IFERROR(VLOOKUP($B1166,Invoices!$AF$2:$AG$412,2,FALSE),"")</f>
        <v/>
      </c>
      <c r="Q1166" s="18" t="str">
        <f>IFERROR(VLOOKUP($B1166,Invoices!$AH$2:$AI$412,2,FALSE),"")</f>
        <v/>
      </c>
      <c r="R1166" s="18" t="str">
        <f>IFERROR(VLOOKUP($B1166,Invoices!$AJ$2:$AK$412,2,FALSE),"")</f>
        <v/>
      </c>
      <c r="S1166" s="18">
        <f>IFERROR(VLOOKUP($B1166,Invoices!$AL$2:$AM$412,2,FALSE),"")</f>
        <v>0.99</v>
      </c>
      <c r="T1166" s="18" t="str">
        <f>IFERROR(VLOOKUP($B1166,Invoices!$AN$2:$AO$412,2,FALSE),"")</f>
        <v/>
      </c>
      <c r="U1166" s="18" cm="1">
        <f t="array" ref="U1166">IFERROR(INDEX(F1166:T1166, 1, MATCH(TRUE, ISNUMBER(F1166:T1166), 0)), "0.0")</f>
        <v>0.99</v>
      </c>
    </row>
    <row r="1167" spans="1:21" ht="13" x14ac:dyDescent="0.15">
      <c r="A1167" s="14" t="s">
        <v>7199</v>
      </c>
      <c r="B1167" s="6" t="s">
        <v>2391</v>
      </c>
      <c r="C1167" s="6" t="s">
        <v>2392</v>
      </c>
      <c r="D1167" s="6" t="s">
        <v>1265</v>
      </c>
      <c r="E1167" s="6" t="s">
        <v>630</v>
      </c>
      <c r="F1167" s="18" t="str">
        <f>IFERROR(VLOOKUP(B1167,Invoices!$L$2:$M$413,2,FALSE),"")</f>
        <v/>
      </c>
      <c r="G1167" s="18" t="str">
        <f>IFERROR(VLOOKUP(B1167,Invoices!$N$2:$O$412,2,FALSE),"")</f>
        <v/>
      </c>
      <c r="H1167" s="18">
        <f>IFERROR(VLOOKUP($B1167,Invoices!$P$2:$Q$412,2,FALSE),"")</f>
        <v>0.99</v>
      </c>
      <c r="I1167" s="18" t="str">
        <f>IFERROR(VLOOKUP($B1167,Invoices!$R$2:$S$412,2,FALSE),"")</f>
        <v/>
      </c>
      <c r="J1167" s="18" t="str">
        <f>IFERROR(VLOOKUP($B1167,Invoices!$T$2:$U$412,2,FALSE),"")</f>
        <v/>
      </c>
      <c r="K1167" s="18" t="str">
        <f>IFERROR(VLOOKUP($B1167,Invoices!$V$2:$W$412,2,FALSE),"")</f>
        <v/>
      </c>
      <c r="L1167" s="18" t="str">
        <f>IFERROR(VLOOKUP($B1167,Invoices!$X$2:$Y$412,2,FALSE),"")</f>
        <v/>
      </c>
      <c r="M1167" s="18" t="str">
        <f>IFERROR(VLOOKUP($B1167,Invoices!$Z$2:$AA$412,2,FALSE),"")</f>
        <v/>
      </c>
      <c r="N1167" s="18" t="str">
        <f>IFERROR(VLOOKUP($B1167,Invoices!$AB$2:$AC$412,2,FALSE),"")</f>
        <v/>
      </c>
      <c r="O1167" s="18" t="str">
        <f>IFERROR(VLOOKUP($B1167,Invoices!$AD$2:$AE$412,2,FALSE),"")</f>
        <v/>
      </c>
      <c r="P1167" s="18" t="str">
        <f>IFERROR(VLOOKUP($B1167,Invoices!$AF$2:$AG$412,2,FALSE),"")</f>
        <v/>
      </c>
      <c r="Q1167" s="18" t="str">
        <f>IFERROR(VLOOKUP($B1167,Invoices!$AH$2:$AI$412,2,FALSE),"")</f>
        <v/>
      </c>
      <c r="R1167" s="18" t="str">
        <f>IFERROR(VLOOKUP($B1167,Invoices!$AJ$2:$AK$412,2,FALSE),"")</f>
        <v/>
      </c>
      <c r="S1167" s="18" t="str">
        <f>IFERROR(VLOOKUP($B1167,Invoices!$AL$2:$AM$412,2,FALSE),"")</f>
        <v/>
      </c>
      <c r="T1167" s="18" t="str">
        <f>IFERROR(VLOOKUP($B1167,Invoices!$AN$2:$AO$412,2,FALSE),"")</f>
        <v/>
      </c>
      <c r="U1167" s="18" cm="1">
        <f t="array" ref="U1167">IFERROR(INDEX(F1167:T1167, 1, MATCH(TRUE, ISNUMBER(F1167:T1167), 0)), "0.0")</f>
        <v>0.99</v>
      </c>
    </row>
    <row r="1168" spans="1:21" ht="13" x14ac:dyDescent="0.15">
      <c r="A1168" s="14" t="s">
        <v>7200</v>
      </c>
      <c r="B1168" s="6" t="s">
        <v>2391</v>
      </c>
      <c r="C1168" s="6" t="s">
        <v>2393</v>
      </c>
      <c r="D1168" s="6" t="s">
        <v>629</v>
      </c>
      <c r="E1168" s="6" t="s">
        <v>630</v>
      </c>
      <c r="F1168" s="18" t="str">
        <f>IFERROR(VLOOKUP(B1168,Invoices!$L$2:$M$413,2,FALSE),"")</f>
        <v/>
      </c>
      <c r="G1168" s="18" t="str">
        <f>IFERROR(VLOOKUP(B1168,Invoices!$N$2:$O$412,2,FALSE),"")</f>
        <v/>
      </c>
      <c r="H1168" s="18">
        <f>IFERROR(VLOOKUP($B1168,Invoices!$P$2:$Q$412,2,FALSE),"")</f>
        <v>0.99</v>
      </c>
      <c r="I1168" s="18" t="str">
        <f>IFERROR(VLOOKUP($B1168,Invoices!$R$2:$S$412,2,FALSE),"")</f>
        <v/>
      </c>
      <c r="J1168" s="18" t="str">
        <f>IFERROR(VLOOKUP($B1168,Invoices!$T$2:$U$412,2,FALSE),"")</f>
        <v/>
      </c>
      <c r="K1168" s="18" t="str">
        <f>IFERROR(VLOOKUP($B1168,Invoices!$V$2:$W$412,2,FALSE),"")</f>
        <v/>
      </c>
      <c r="L1168" s="18" t="str">
        <f>IFERROR(VLOOKUP($B1168,Invoices!$X$2:$Y$412,2,FALSE),"")</f>
        <v/>
      </c>
      <c r="M1168" s="18" t="str">
        <f>IFERROR(VLOOKUP($B1168,Invoices!$Z$2:$AA$412,2,FALSE),"")</f>
        <v/>
      </c>
      <c r="N1168" s="18" t="str">
        <f>IFERROR(VLOOKUP($B1168,Invoices!$AB$2:$AC$412,2,FALSE),"")</f>
        <v/>
      </c>
      <c r="O1168" s="18" t="str">
        <f>IFERROR(VLOOKUP($B1168,Invoices!$AD$2:$AE$412,2,FALSE),"")</f>
        <v/>
      </c>
      <c r="P1168" s="18" t="str">
        <f>IFERROR(VLOOKUP($B1168,Invoices!$AF$2:$AG$412,2,FALSE),"")</f>
        <v/>
      </c>
      <c r="Q1168" s="18" t="str">
        <f>IFERROR(VLOOKUP($B1168,Invoices!$AH$2:$AI$412,2,FALSE),"")</f>
        <v/>
      </c>
      <c r="R1168" s="18" t="str">
        <f>IFERROR(VLOOKUP($B1168,Invoices!$AJ$2:$AK$412,2,FALSE),"")</f>
        <v/>
      </c>
      <c r="S1168" s="18" t="str">
        <f>IFERROR(VLOOKUP($B1168,Invoices!$AL$2:$AM$412,2,FALSE),"")</f>
        <v/>
      </c>
      <c r="T1168" s="18" t="str">
        <f>IFERROR(VLOOKUP($B1168,Invoices!$AN$2:$AO$412,2,FALSE),"")</f>
        <v/>
      </c>
      <c r="U1168" s="18" cm="1">
        <f t="array" ref="U1168">IFERROR(INDEX(F1168:T1168, 1, MATCH(TRUE, ISNUMBER(F1168:T1168), 0)), "0.0")</f>
        <v>0.99</v>
      </c>
    </row>
    <row r="1169" spans="1:21" ht="13" x14ac:dyDescent="0.15">
      <c r="A1169" s="14" t="s">
        <v>7201</v>
      </c>
      <c r="B1169" s="6" t="s">
        <v>2394</v>
      </c>
      <c r="C1169" s="6" t="s">
        <v>2395</v>
      </c>
      <c r="D1169" s="6" t="s">
        <v>2396</v>
      </c>
      <c r="E1169" s="6" t="s">
        <v>681</v>
      </c>
      <c r="F1169" s="18" t="str">
        <f>IFERROR(VLOOKUP(B1169,Invoices!$L$2:$M$413,2,FALSE),"")</f>
        <v/>
      </c>
      <c r="G1169" s="18" t="str">
        <f>IFERROR(VLOOKUP(B1169,Invoices!$N$2:$O$412,2,FALSE),"")</f>
        <v/>
      </c>
      <c r="H1169" s="18" t="str">
        <f>IFERROR(VLOOKUP($B1169,Invoices!$P$2:$Q$412,2,FALSE),"")</f>
        <v/>
      </c>
      <c r="I1169" s="18" t="str">
        <f>IFERROR(VLOOKUP($B1169,Invoices!$R$2:$S$412,2,FALSE),"")</f>
        <v/>
      </c>
      <c r="J1169" s="18" t="str">
        <f>IFERROR(VLOOKUP($B1169,Invoices!$T$2:$U$412,2,FALSE),"")</f>
        <v/>
      </c>
      <c r="K1169" s="18" t="str">
        <f>IFERROR(VLOOKUP($B1169,Invoices!$V$2:$W$412,2,FALSE),"")</f>
        <v/>
      </c>
      <c r="L1169" s="18" t="str">
        <f>IFERROR(VLOOKUP($B1169,Invoices!$X$2:$Y$412,2,FALSE),"")</f>
        <v/>
      </c>
      <c r="M1169" s="18" t="str">
        <f>IFERROR(VLOOKUP($B1169,Invoices!$Z$2:$AA$412,2,FALSE),"")</f>
        <v/>
      </c>
      <c r="N1169" s="18" t="str">
        <f>IFERROR(VLOOKUP($B1169,Invoices!$AB$2:$AC$412,2,FALSE),"")</f>
        <v/>
      </c>
      <c r="O1169" s="18">
        <f>IFERROR(VLOOKUP($B1169,Invoices!$AD$2:$AE$412,2,FALSE),"")</f>
        <v>0.99</v>
      </c>
      <c r="P1169" s="18" t="str">
        <f>IFERROR(VLOOKUP($B1169,Invoices!$AF$2:$AG$412,2,FALSE),"")</f>
        <v/>
      </c>
      <c r="Q1169" s="18" t="str">
        <f>IFERROR(VLOOKUP($B1169,Invoices!$AH$2:$AI$412,2,FALSE),"")</f>
        <v/>
      </c>
      <c r="R1169" s="18" t="str">
        <f>IFERROR(VLOOKUP($B1169,Invoices!$AJ$2:$AK$412,2,FALSE),"")</f>
        <v/>
      </c>
      <c r="S1169" s="18" t="str">
        <f>IFERROR(VLOOKUP($B1169,Invoices!$AL$2:$AM$412,2,FALSE),"")</f>
        <v/>
      </c>
      <c r="T1169" s="18" t="str">
        <f>IFERROR(VLOOKUP($B1169,Invoices!$AN$2:$AO$412,2,FALSE),"")</f>
        <v/>
      </c>
      <c r="U1169" s="18" cm="1">
        <f t="array" ref="U1169">IFERROR(INDEX(F1169:T1169, 1, MATCH(TRUE, ISNUMBER(F1169:T1169), 0)), "0.0")</f>
        <v>0.99</v>
      </c>
    </row>
    <row r="1170" spans="1:21" ht="13" x14ac:dyDescent="0.15">
      <c r="A1170" s="14" t="s">
        <v>7202</v>
      </c>
      <c r="B1170" s="6" t="s">
        <v>2397</v>
      </c>
      <c r="C1170" s="6" t="s">
        <v>1303</v>
      </c>
      <c r="D1170" s="6" t="s">
        <v>1309</v>
      </c>
      <c r="E1170" s="6" t="s">
        <v>810</v>
      </c>
      <c r="F1170" s="18" t="str">
        <f>IFERROR(VLOOKUP(B1170,Invoices!$L$2:$M$413,2,FALSE),"")</f>
        <v/>
      </c>
      <c r="G1170" s="18" t="str">
        <f>IFERROR(VLOOKUP(B1170,Invoices!$N$2:$O$412,2,FALSE),"")</f>
        <v/>
      </c>
      <c r="H1170" s="18" t="str">
        <f>IFERROR(VLOOKUP($B1170,Invoices!$P$2:$Q$412,2,FALSE),"")</f>
        <v/>
      </c>
      <c r="I1170" s="18">
        <f>IFERROR(VLOOKUP($B1170,Invoices!$R$2:$S$412,2,FALSE),"")</f>
        <v>0.99</v>
      </c>
      <c r="J1170" s="18" t="str">
        <f>IFERROR(VLOOKUP($B1170,Invoices!$T$2:$U$412,2,FALSE),"")</f>
        <v/>
      </c>
      <c r="K1170" s="18" t="str">
        <f>IFERROR(VLOOKUP($B1170,Invoices!$V$2:$W$412,2,FALSE),"")</f>
        <v/>
      </c>
      <c r="L1170" s="18" t="str">
        <f>IFERROR(VLOOKUP($B1170,Invoices!$X$2:$Y$412,2,FALSE),"")</f>
        <v/>
      </c>
      <c r="M1170" s="18" t="str">
        <f>IFERROR(VLOOKUP($B1170,Invoices!$Z$2:$AA$412,2,FALSE),"")</f>
        <v/>
      </c>
      <c r="N1170" s="18" t="str">
        <f>IFERROR(VLOOKUP($B1170,Invoices!$AB$2:$AC$412,2,FALSE),"")</f>
        <v/>
      </c>
      <c r="O1170" s="18" t="str">
        <f>IFERROR(VLOOKUP($B1170,Invoices!$AD$2:$AE$412,2,FALSE),"")</f>
        <v/>
      </c>
      <c r="P1170" s="18" t="str">
        <f>IFERROR(VLOOKUP($B1170,Invoices!$AF$2:$AG$412,2,FALSE),"")</f>
        <v/>
      </c>
      <c r="Q1170" s="18" t="str">
        <f>IFERROR(VLOOKUP($B1170,Invoices!$AH$2:$AI$412,2,FALSE),"")</f>
        <v/>
      </c>
      <c r="R1170" s="18" t="str">
        <f>IFERROR(VLOOKUP($B1170,Invoices!$AJ$2:$AK$412,2,FALSE),"")</f>
        <v/>
      </c>
      <c r="S1170" s="18" t="str">
        <f>IFERROR(VLOOKUP($B1170,Invoices!$AL$2:$AM$412,2,FALSE),"")</f>
        <v/>
      </c>
      <c r="T1170" s="18" t="str">
        <f>IFERROR(VLOOKUP($B1170,Invoices!$AN$2:$AO$412,2,FALSE),"")</f>
        <v/>
      </c>
      <c r="U1170" s="18" cm="1">
        <f t="array" ref="U1170">IFERROR(INDEX(F1170:T1170, 1, MATCH(TRUE, ISNUMBER(F1170:T1170), 0)), "0.0")</f>
        <v>0.99</v>
      </c>
    </row>
    <row r="1171" spans="1:21" ht="13" x14ac:dyDescent="0.15">
      <c r="A1171" s="14" t="s">
        <v>7203</v>
      </c>
      <c r="B1171" s="6" t="s">
        <v>2397</v>
      </c>
      <c r="C1171" s="6" t="s">
        <v>1445</v>
      </c>
      <c r="D1171" s="6" t="s">
        <v>1311</v>
      </c>
      <c r="E1171" s="6" t="s">
        <v>810</v>
      </c>
      <c r="F1171" s="18" t="str">
        <f>IFERROR(VLOOKUP(B1171,Invoices!$L$2:$M$413,2,FALSE),"")</f>
        <v/>
      </c>
      <c r="G1171" s="18" t="str">
        <f>IFERROR(VLOOKUP(B1171,Invoices!$N$2:$O$412,2,FALSE),"")</f>
        <v/>
      </c>
      <c r="H1171" s="18" t="str">
        <f>IFERROR(VLOOKUP($B1171,Invoices!$P$2:$Q$412,2,FALSE),"")</f>
        <v/>
      </c>
      <c r="I1171" s="18">
        <f>IFERROR(VLOOKUP($B1171,Invoices!$R$2:$S$412,2,FALSE),"")</f>
        <v>0.99</v>
      </c>
      <c r="J1171" s="18" t="str">
        <f>IFERROR(VLOOKUP($B1171,Invoices!$T$2:$U$412,2,FALSE),"")</f>
        <v/>
      </c>
      <c r="K1171" s="18" t="str">
        <f>IFERROR(VLOOKUP($B1171,Invoices!$V$2:$W$412,2,FALSE),"")</f>
        <v/>
      </c>
      <c r="L1171" s="18" t="str">
        <f>IFERROR(VLOOKUP($B1171,Invoices!$X$2:$Y$412,2,FALSE),"")</f>
        <v/>
      </c>
      <c r="M1171" s="18" t="str">
        <f>IFERROR(VLOOKUP($B1171,Invoices!$Z$2:$AA$412,2,FALSE),"")</f>
        <v/>
      </c>
      <c r="N1171" s="18" t="str">
        <f>IFERROR(VLOOKUP($B1171,Invoices!$AB$2:$AC$412,2,FALSE),"")</f>
        <v/>
      </c>
      <c r="O1171" s="18" t="str">
        <f>IFERROR(VLOOKUP($B1171,Invoices!$AD$2:$AE$412,2,FALSE),"")</f>
        <v/>
      </c>
      <c r="P1171" s="18" t="str">
        <f>IFERROR(VLOOKUP($B1171,Invoices!$AF$2:$AG$412,2,FALSE),"")</f>
        <v/>
      </c>
      <c r="Q1171" s="18" t="str">
        <f>IFERROR(VLOOKUP($B1171,Invoices!$AH$2:$AI$412,2,FALSE),"")</f>
        <v/>
      </c>
      <c r="R1171" s="18" t="str">
        <f>IFERROR(VLOOKUP($B1171,Invoices!$AJ$2:$AK$412,2,FALSE),"")</f>
        <v/>
      </c>
      <c r="S1171" s="18" t="str">
        <f>IFERROR(VLOOKUP($B1171,Invoices!$AL$2:$AM$412,2,FALSE),"")</f>
        <v/>
      </c>
      <c r="T1171" s="18" t="str">
        <f>IFERROR(VLOOKUP($B1171,Invoices!$AN$2:$AO$412,2,FALSE),"")</f>
        <v/>
      </c>
      <c r="U1171" s="18" cm="1">
        <f t="array" ref="U1171">IFERROR(INDEX(F1171:T1171, 1, MATCH(TRUE, ISNUMBER(F1171:T1171), 0)), "0.0")</f>
        <v>0.99</v>
      </c>
    </row>
    <row r="1172" spans="1:21" ht="13" x14ac:dyDescent="0.15">
      <c r="A1172" s="14" t="s">
        <v>7204</v>
      </c>
      <c r="B1172" s="6" t="s">
        <v>2398</v>
      </c>
      <c r="C1172" s="6" t="s">
        <v>1269</v>
      </c>
      <c r="D1172" s="6" t="s">
        <v>587</v>
      </c>
      <c r="E1172" s="6" t="s">
        <v>587</v>
      </c>
      <c r="F1172" s="18">
        <f>IFERROR(VLOOKUP(B1172,Invoices!$L$2:$M$413,2,FALSE),"")</f>
        <v>0.99</v>
      </c>
      <c r="G1172" s="18" t="str">
        <f>IFERROR(VLOOKUP(B1172,Invoices!$N$2:$O$412,2,FALSE),"")</f>
        <v/>
      </c>
      <c r="H1172" s="18" t="str">
        <f>IFERROR(VLOOKUP($B1172,Invoices!$P$2:$Q$412,2,FALSE),"")</f>
        <v/>
      </c>
      <c r="I1172" s="18" t="str">
        <f>IFERROR(VLOOKUP($B1172,Invoices!$R$2:$S$412,2,FALSE),"")</f>
        <v/>
      </c>
      <c r="J1172" s="18" t="str">
        <f>IFERROR(VLOOKUP($B1172,Invoices!$T$2:$U$412,2,FALSE),"")</f>
        <v/>
      </c>
      <c r="K1172" s="18" t="str">
        <f>IFERROR(VLOOKUP($B1172,Invoices!$V$2:$W$412,2,FALSE),"")</f>
        <v/>
      </c>
      <c r="L1172" s="18" t="str">
        <f>IFERROR(VLOOKUP($B1172,Invoices!$X$2:$Y$412,2,FALSE),"")</f>
        <v/>
      </c>
      <c r="M1172" s="18" t="str">
        <f>IFERROR(VLOOKUP($B1172,Invoices!$Z$2:$AA$412,2,FALSE),"")</f>
        <v/>
      </c>
      <c r="N1172" s="18" t="str">
        <f>IFERROR(VLOOKUP($B1172,Invoices!$AB$2:$AC$412,2,FALSE),"")</f>
        <v/>
      </c>
      <c r="O1172" s="18" t="str">
        <f>IFERROR(VLOOKUP($B1172,Invoices!$AD$2:$AE$412,2,FALSE),"")</f>
        <v/>
      </c>
      <c r="P1172" s="18" t="str">
        <f>IFERROR(VLOOKUP($B1172,Invoices!$AF$2:$AG$412,2,FALSE),"")</f>
        <v/>
      </c>
      <c r="Q1172" s="18" t="str">
        <f>IFERROR(VLOOKUP($B1172,Invoices!$AH$2:$AI$412,2,FALSE),"")</f>
        <v/>
      </c>
      <c r="R1172" s="18" t="str">
        <f>IFERROR(VLOOKUP($B1172,Invoices!$AJ$2:$AK$412,2,FALSE),"")</f>
        <v/>
      </c>
      <c r="S1172" s="18" t="str">
        <f>IFERROR(VLOOKUP($B1172,Invoices!$AL$2:$AM$412,2,FALSE),"")</f>
        <v/>
      </c>
      <c r="T1172" s="18" t="str">
        <f>IFERROR(VLOOKUP($B1172,Invoices!$AN$2:$AO$412,2,FALSE),"")</f>
        <v/>
      </c>
      <c r="U1172" s="18" cm="1">
        <f t="array" ref="U1172">IFERROR(INDEX(F1172:T1172, 1, MATCH(TRUE, ISNUMBER(F1172:T1172), 0)), "0.0")</f>
        <v>0.99</v>
      </c>
    </row>
    <row r="1173" spans="1:21" ht="13" x14ac:dyDescent="0.15">
      <c r="A1173" s="14" t="s">
        <v>7205</v>
      </c>
      <c r="B1173" s="6" t="s">
        <v>2398</v>
      </c>
      <c r="C1173" s="6" t="s">
        <v>1921</v>
      </c>
      <c r="D1173" s="6" t="s">
        <v>1922</v>
      </c>
      <c r="E1173" s="6" t="s">
        <v>562</v>
      </c>
      <c r="F1173" s="18">
        <f>IFERROR(VLOOKUP(B1173,Invoices!$L$2:$M$413,2,FALSE),"")</f>
        <v>0.99</v>
      </c>
      <c r="G1173" s="18" t="str">
        <f>IFERROR(VLOOKUP(B1173,Invoices!$N$2:$O$412,2,FALSE),"")</f>
        <v/>
      </c>
      <c r="H1173" s="18" t="str">
        <f>IFERROR(VLOOKUP($B1173,Invoices!$P$2:$Q$412,2,FALSE),"")</f>
        <v/>
      </c>
      <c r="I1173" s="18" t="str">
        <f>IFERROR(VLOOKUP($B1173,Invoices!$R$2:$S$412,2,FALSE),"")</f>
        <v/>
      </c>
      <c r="J1173" s="18" t="str">
        <f>IFERROR(VLOOKUP($B1173,Invoices!$T$2:$U$412,2,FALSE),"")</f>
        <v/>
      </c>
      <c r="K1173" s="18" t="str">
        <f>IFERROR(VLOOKUP($B1173,Invoices!$V$2:$W$412,2,FALSE),"")</f>
        <v/>
      </c>
      <c r="L1173" s="18" t="str">
        <f>IFERROR(VLOOKUP($B1173,Invoices!$X$2:$Y$412,2,FALSE),"")</f>
        <v/>
      </c>
      <c r="M1173" s="18" t="str">
        <f>IFERROR(VLOOKUP($B1173,Invoices!$Z$2:$AA$412,2,FALSE),"")</f>
        <v/>
      </c>
      <c r="N1173" s="18" t="str">
        <f>IFERROR(VLOOKUP($B1173,Invoices!$AB$2:$AC$412,2,FALSE),"")</f>
        <v/>
      </c>
      <c r="O1173" s="18" t="str">
        <f>IFERROR(VLOOKUP($B1173,Invoices!$AD$2:$AE$412,2,FALSE),"")</f>
        <v/>
      </c>
      <c r="P1173" s="18" t="str">
        <f>IFERROR(VLOOKUP($B1173,Invoices!$AF$2:$AG$412,2,FALSE),"")</f>
        <v/>
      </c>
      <c r="Q1173" s="18" t="str">
        <f>IFERROR(VLOOKUP($B1173,Invoices!$AH$2:$AI$412,2,FALSE),"")</f>
        <v/>
      </c>
      <c r="R1173" s="18" t="str">
        <f>IFERROR(VLOOKUP($B1173,Invoices!$AJ$2:$AK$412,2,FALSE),"")</f>
        <v/>
      </c>
      <c r="S1173" s="18" t="str">
        <f>IFERROR(VLOOKUP($B1173,Invoices!$AL$2:$AM$412,2,FALSE),"")</f>
        <v/>
      </c>
      <c r="T1173" s="18" t="str">
        <f>IFERROR(VLOOKUP($B1173,Invoices!$AN$2:$AO$412,2,FALSE),"")</f>
        <v/>
      </c>
      <c r="U1173" s="18" cm="1">
        <f t="array" ref="U1173">IFERROR(INDEX(F1173:T1173, 1, MATCH(TRUE, ISNUMBER(F1173:T1173), 0)), "0.0")</f>
        <v>0.99</v>
      </c>
    </row>
    <row r="1174" spans="1:21" ht="13" x14ac:dyDescent="0.15">
      <c r="A1174" s="14" t="s">
        <v>7206</v>
      </c>
      <c r="B1174" s="6" t="s">
        <v>2399</v>
      </c>
      <c r="C1174" s="6" t="s">
        <v>2400</v>
      </c>
      <c r="D1174" s="6" t="s">
        <v>792</v>
      </c>
      <c r="E1174" s="6" t="s">
        <v>793</v>
      </c>
      <c r="F1174" s="18" t="str">
        <f>IFERROR(VLOOKUP(B1174,Invoices!$L$2:$M$413,2,FALSE),"")</f>
        <v/>
      </c>
      <c r="G1174" s="18" t="str">
        <f>IFERROR(VLOOKUP(B1174,Invoices!$N$2:$O$412,2,FALSE),"")</f>
        <v/>
      </c>
      <c r="H1174" s="18" t="str">
        <f>IFERROR(VLOOKUP($B1174,Invoices!$P$2:$Q$412,2,FALSE),"")</f>
        <v/>
      </c>
      <c r="I1174" s="18" t="str">
        <f>IFERROR(VLOOKUP($B1174,Invoices!$R$2:$S$412,2,FALSE),"")</f>
        <v/>
      </c>
      <c r="J1174" s="18" t="str">
        <f>IFERROR(VLOOKUP($B1174,Invoices!$T$2:$U$412,2,FALSE),"")</f>
        <v/>
      </c>
      <c r="K1174" s="18" t="str">
        <f>IFERROR(VLOOKUP($B1174,Invoices!$V$2:$W$412,2,FALSE),"")</f>
        <v/>
      </c>
      <c r="L1174" s="18" t="str">
        <f>IFERROR(VLOOKUP($B1174,Invoices!$X$2:$Y$412,2,FALSE),"")</f>
        <v/>
      </c>
      <c r="M1174" s="18" t="str">
        <f>IFERROR(VLOOKUP($B1174,Invoices!$Z$2:$AA$412,2,FALSE),"")</f>
        <v/>
      </c>
      <c r="N1174" s="18" t="str">
        <f>IFERROR(VLOOKUP($B1174,Invoices!$AB$2:$AC$412,2,FALSE),"")</f>
        <v/>
      </c>
      <c r="O1174" s="18" t="str">
        <f>IFERROR(VLOOKUP($B1174,Invoices!$AD$2:$AE$412,2,FALSE),"")</f>
        <v/>
      </c>
      <c r="P1174" s="18" t="str">
        <f>IFERROR(VLOOKUP($B1174,Invoices!$AF$2:$AG$412,2,FALSE),"")</f>
        <v/>
      </c>
      <c r="Q1174" s="18" t="str">
        <f>IFERROR(VLOOKUP($B1174,Invoices!$AH$2:$AI$412,2,FALSE),"")</f>
        <v/>
      </c>
      <c r="R1174" s="18" t="str">
        <f>IFERROR(VLOOKUP($B1174,Invoices!$AJ$2:$AK$412,2,FALSE),"")</f>
        <v/>
      </c>
      <c r="S1174" s="18" t="str">
        <f>IFERROR(VLOOKUP($B1174,Invoices!$AL$2:$AM$412,2,FALSE),"")</f>
        <v/>
      </c>
      <c r="T1174" s="18" t="str">
        <f>IFERROR(VLOOKUP($B1174,Invoices!$AN$2:$AO$412,2,FALSE),"")</f>
        <v/>
      </c>
      <c r="U1174" s="18" t="str" cm="1">
        <f t="array" ref="U1174">IFERROR(INDEX(F1174:T1174, 1, MATCH(TRUE, ISNUMBER(F1174:T1174), 0)), "0.0")</f>
        <v>0.0</v>
      </c>
    </row>
    <row r="1175" spans="1:21" ht="13" x14ac:dyDescent="0.15">
      <c r="A1175" s="14" t="s">
        <v>7207</v>
      </c>
      <c r="B1175" s="6" t="s">
        <v>2401</v>
      </c>
      <c r="C1175" s="6" t="s">
        <v>2400</v>
      </c>
      <c r="D1175" s="6" t="s">
        <v>792</v>
      </c>
      <c r="E1175" s="6" t="s">
        <v>793</v>
      </c>
      <c r="F1175" s="18" t="str">
        <f>IFERROR(VLOOKUP(B1175,Invoices!$L$2:$M$413,2,FALSE),"")</f>
        <v/>
      </c>
      <c r="G1175" s="18" t="str">
        <f>IFERROR(VLOOKUP(B1175,Invoices!$N$2:$O$412,2,FALSE),"")</f>
        <v/>
      </c>
      <c r="H1175" s="18" t="str">
        <f>IFERROR(VLOOKUP($B1175,Invoices!$P$2:$Q$412,2,FALSE),"")</f>
        <v/>
      </c>
      <c r="I1175" s="18" t="str">
        <f>IFERROR(VLOOKUP($B1175,Invoices!$R$2:$S$412,2,FALSE),"")</f>
        <v/>
      </c>
      <c r="J1175" s="18" t="str">
        <f>IFERROR(VLOOKUP($B1175,Invoices!$T$2:$U$412,2,FALSE),"")</f>
        <v/>
      </c>
      <c r="K1175" s="18" t="str">
        <f>IFERROR(VLOOKUP($B1175,Invoices!$V$2:$W$412,2,FALSE),"")</f>
        <v/>
      </c>
      <c r="L1175" s="18" t="str">
        <f>IFERROR(VLOOKUP($B1175,Invoices!$X$2:$Y$412,2,FALSE),"")</f>
        <v/>
      </c>
      <c r="M1175" s="18" t="str">
        <f>IFERROR(VLOOKUP($B1175,Invoices!$Z$2:$AA$412,2,FALSE),"")</f>
        <v/>
      </c>
      <c r="N1175" s="18" t="str">
        <f>IFERROR(VLOOKUP($B1175,Invoices!$AB$2:$AC$412,2,FALSE),"")</f>
        <v/>
      </c>
      <c r="O1175" s="18" t="str">
        <f>IFERROR(VLOOKUP($B1175,Invoices!$AD$2:$AE$412,2,FALSE),"")</f>
        <v/>
      </c>
      <c r="P1175" s="18" t="str">
        <f>IFERROR(VLOOKUP($B1175,Invoices!$AF$2:$AG$412,2,FALSE),"")</f>
        <v/>
      </c>
      <c r="Q1175" s="18" t="str">
        <f>IFERROR(VLOOKUP($B1175,Invoices!$AH$2:$AI$412,2,FALSE),"")</f>
        <v/>
      </c>
      <c r="R1175" s="18" t="str">
        <f>IFERROR(VLOOKUP($B1175,Invoices!$AJ$2:$AK$412,2,FALSE),"")</f>
        <v/>
      </c>
      <c r="S1175" s="18" t="str">
        <f>IFERROR(VLOOKUP($B1175,Invoices!$AL$2:$AM$412,2,FALSE),"")</f>
        <v/>
      </c>
      <c r="T1175" s="18" t="str">
        <f>IFERROR(VLOOKUP($B1175,Invoices!$AN$2:$AO$412,2,FALSE),"")</f>
        <v/>
      </c>
      <c r="U1175" s="18" t="str" cm="1">
        <f t="array" ref="U1175">IFERROR(INDEX(F1175:T1175, 1, MATCH(TRUE, ISNUMBER(F1175:T1175), 0)), "0.0")</f>
        <v>0.0</v>
      </c>
    </row>
    <row r="1176" spans="1:21" ht="13" x14ac:dyDescent="0.15">
      <c r="A1176" s="14" t="s">
        <v>7208</v>
      </c>
      <c r="B1176" s="6" t="s">
        <v>2402</v>
      </c>
      <c r="C1176" s="6" t="s">
        <v>2403</v>
      </c>
      <c r="D1176" s="6" t="s">
        <v>633</v>
      </c>
      <c r="E1176" s="6" t="s">
        <v>634</v>
      </c>
      <c r="F1176" s="18">
        <f>IFERROR(VLOOKUP(B1176,Invoices!$L$2:$M$413,2,FALSE),"")</f>
        <v>0.99</v>
      </c>
      <c r="G1176" s="18">
        <f>IFERROR(VLOOKUP(B1176,Invoices!$N$2:$O$412,2,FALSE),"")</f>
        <v>0.99</v>
      </c>
      <c r="H1176" s="18" t="str">
        <f>IFERROR(VLOOKUP($B1176,Invoices!$P$2:$Q$412,2,FALSE),"")</f>
        <v/>
      </c>
      <c r="I1176" s="18" t="str">
        <f>IFERROR(VLOOKUP($B1176,Invoices!$R$2:$S$412,2,FALSE),"")</f>
        <v/>
      </c>
      <c r="J1176" s="18" t="str">
        <f>IFERROR(VLOOKUP($B1176,Invoices!$T$2:$U$412,2,FALSE),"")</f>
        <v/>
      </c>
      <c r="K1176" s="18">
        <f>IFERROR(VLOOKUP($B1176,Invoices!$V$2:$W$412,2,FALSE),"")</f>
        <v>0.99</v>
      </c>
      <c r="L1176" s="18" t="str">
        <f>IFERROR(VLOOKUP($B1176,Invoices!$X$2:$Y$412,2,FALSE),"")</f>
        <v/>
      </c>
      <c r="M1176" s="18" t="str">
        <f>IFERROR(VLOOKUP($B1176,Invoices!$Z$2:$AA$412,2,FALSE),"")</f>
        <v/>
      </c>
      <c r="N1176" s="18" t="str">
        <f>IFERROR(VLOOKUP($B1176,Invoices!$AB$2:$AC$412,2,FALSE),"")</f>
        <v/>
      </c>
      <c r="O1176" s="18" t="str">
        <f>IFERROR(VLOOKUP($B1176,Invoices!$AD$2:$AE$412,2,FALSE),"")</f>
        <v/>
      </c>
      <c r="P1176" s="18" t="str">
        <f>IFERROR(VLOOKUP($B1176,Invoices!$AF$2:$AG$412,2,FALSE),"")</f>
        <v/>
      </c>
      <c r="Q1176" s="18" t="str">
        <f>IFERROR(VLOOKUP($B1176,Invoices!$AH$2:$AI$412,2,FALSE),"")</f>
        <v/>
      </c>
      <c r="R1176" s="18" t="str">
        <f>IFERROR(VLOOKUP($B1176,Invoices!$AJ$2:$AK$412,2,FALSE),"")</f>
        <v/>
      </c>
      <c r="S1176" s="18" t="str">
        <f>IFERROR(VLOOKUP($B1176,Invoices!$AL$2:$AM$412,2,FALSE),"")</f>
        <v/>
      </c>
      <c r="T1176" s="18" t="str">
        <f>IFERROR(VLOOKUP($B1176,Invoices!$AN$2:$AO$412,2,FALSE),"")</f>
        <v/>
      </c>
      <c r="U1176" s="18" cm="1">
        <f t="array" ref="U1176">IFERROR(INDEX(F1176:T1176, 1, MATCH(TRUE, ISNUMBER(F1176:T1176), 0)), "0.0")</f>
        <v>0.99</v>
      </c>
    </row>
    <row r="1177" spans="1:21" ht="13" x14ac:dyDescent="0.15">
      <c r="A1177" s="14" t="s">
        <v>7209</v>
      </c>
      <c r="B1177" s="6" t="s">
        <v>2402</v>
      </c>
      <c r="C1177" s="6" t="s">
        <v>557</v>
      </c>
      <c r="D1177" s="6" t="s">
        <v>558</v>
      </c>
      <c r="E1177" s="6" t="s">
        <v>559</v>
      </c>
      <c r="F1177" s="18">
        <f>IFERROR(VLOOKUP(B1177,Invoices!$L$2:$M$413,2,FALSE),"")</f>
        <v>0.99</v>
      </c>
      <c r="G1177" s="18">
        <f>IFERROR(VLOOKUP(B1177,Invoices!$N$2:$O$412,2,FALSE),"")</f>
        <v>0.99</v>
      </c>
      <c r="H1177" s="18" t="str">
        <f>IFERROR(VLOOKUP($B1177,Invoices!$P$2:$Q$412,2,FALSE),"")</f>
        <v/>
      </c>
      <c r="I1177" s="18" t="str">
        <f>IFERROR(VLOOKUP($B1177,Invoices!$R$2:$S$412,2,FALSE),"")</f>
        <v/>
      </c>
      <c r="J1177" s="18" t="str">
        <f>IFERROR(VLOOKUP($B1177,Invoices!$T$2:$U$412,2,FALSE),"")</f>
        <v/>
      </c>
      <c r="K1177" s="18">
        <f>IFERROR(VLOOKUP($B1177,Invoices!$V$2:$W$412,2,FALSE),"")</f>
        <v>0.99</v>
      </c>
      <c r="L1177" s="18" t="str">
        <f>IFERROR(VLOOKUP($B1177,Invoices!$X$2:$Y$412,2,FALSE),"")</f>
        <v/>
      </c>
      <c r="M1177" s="18" t="str">
        <f>IFERROR(VLOOKUP($B1177,Invoices!$Z$2:$AA$412,2,FALSE),"")</f>
        <v/>
      </c>
      <c r="N1177" s="18" t="str">
        <f>IFERROR(VLOOKUP($B1177,Invoices!$AB$2:$AC$412,2,FALSE),"")</f>
        <v/>
      </c>
      <c r="O1177" s="18" t="str">
        <f>IFERROR(VLOOKUP($B1177,Invoices!$AD$2:$AE$412,2,FALSE),"")</f>
        <v/>
      </c>
      <c r="P1177" s="18" t="str">
        <f>IFERROR(VLOOKUP($B1177,Invoices!$AF$2:$AG$412,2,FALSE),"")</f>
        <v/>
      </c>
      <c r="Q1177" s="18" t="str">
        <f>IFERROR(VLOOKUP($B1177,Invoices!$AH$2:$AI$412,2,FALSE),"")</f>
        <v/>
      </c>
      <c r="R1177" s="18" t="str">
        <f>IFERROR(VLOOKUP($B1177,Invoices!$AJ$2:$AK$412,2,FALSE),"")</f>
        <v/>
      </c>
      <c r="S1177" s="18" t="str">
        <f>IFERROR(VLOOKUP($B1177,Invoices!$AL$2:$AM$412,2,FALSE),"")</f>
        <v/>
      </c>
      <c r="T1177" s="18" t="str">
        <f>IFERROR(VLOOKUP($B1177,Invoices!$AN$2:$AO$412,2,FALSE),"")</f>
        <v/>
      </c>
      <c r="U1177" s="18" cm="1">
        <f t="array" ref="U1177">IFERROR(INDEX(F1177:T1177, 1, MATCH(TRUE, ISNUMBER(F1177:T1177), 0)), "0.0")</f>
        <v>0.99</v>
      </c>
    </row>
    <row r="1178" spans="1:21" ht="13" x14ac:dyDescent="0.15">
      <c r="A1178" s="14" t="s">
        <v>7210</v>
      </c>
      <c r="B1178" s="6" t="s">
        <v>2404</v>
      </c>
      <c r="C1178" s="6" t="s">
        <v>1274</v>
      </c>
      <c r="D1178" s="6" t="s">
        <v>991</v>
      </c>
      <c r="E1178" s="6" t="s">
        <v>714</v>
      </c>
      <c r="F1178" s="18" t="str">
        <f>IFERROR(VLOOKUP(B1178,Invoices!$L$2:$M$413,2,FALSE),"")</f>
        <v/>
      </c>
      <c r="G1178" s="18" t="str">
        <f>IFERROR(VLOOKUP(B1178,Invoices!$N$2:$O$412,2,FALSE),"")</f>
        <v/>
      </c>
      <c r="H1178" s="18" t="str">
        <f>IFERROR(VLOOKUP($B1178,Invoices!$P$2:$Q$412,2,FALSE),"")</f>
        <v/>
      </c>
      <c r="I1178" s="18" t="str">
        <f>IFERROR(VLOOKUP($B1178,Invoices!$R$2:$S$412,2,FALSE),"")</f>
        <v/>
      </c>
      <c r="J1178" s="18" t="str">
        <f>IFERROR(VLOOKUP($B1178,Invoices!$T$2:$U$412,2,FALSE),"")</f>
        <v/>
      </c>
      <c r="K1178" s="18" t="str">
        <f>IFERROR(VLOOKUP($B1178,Invoices!$V$2:$W$412,2,FALSE),"")</f>
        <v/>
      </c>
      <c r="L1178" s="18" t="str">
        <f>IFERROR(VLOOKUP($B1178,Invoices!$X$2:$Y$412,2,FALSE),"")</f>
        <v/>
      </c>
      <c r="M1178" s="18" t="str">
        <f>IFERROR(VLOOKUP($B1178,Invoices!$Z$2:$AA$412,2,FALSE),"")</f>
        <v/>
      </c>
      <c r="N1178" s="18" t="str">
        <f>IFERROR(VLOOKUP($B1178,Invoices!$AB$2:$AC$412,2,FALSE),"")</f>
        <v/>
      </c>
      <c r="O1178" s="18" t="str">
        <f>IFERROR(VLOOKUP($B1178,Invoices!$AD$2:$AE$412,2,FALSE),"")</f>
        <v/>
      </c>
      <c r="P1178" s="18" t="str">
        <f>IFERROR(VLOOKUP($B1178,Invoices!$AF$2:$AG$412,2,FALSE),"")</f>
        <v/>
      </c>
      <c r="Q1178" s="18" t="str">
        <f>IFERROR(VLOOKUP($B1178,Invoices!$AH$2:$AI$412,2,FALSE),"")</f>
        <v/>
      </c>
      <c r="R1178" s="18" t="str">
        <f>IFERROR(VLOOKUP($B1178,Invoices!$AJ$2:$AK$412,2,FALSE),"")</f>
        <v/>
      </c>
      <c r="S1178" s="18" t="str">
        <f>IFERROR(VLOOKUP($B1178,Invoices!$AL$2:$AM$412,2,FALSE),"")</f>
        <v/>
      </c>
      <c r="T1178" s="18" t="str">
        <f>IFERROR(VLOOKUP($B1178,Invoices!$AN$2:$AO$412,2,FALSE),"")</f>
        <v/>
      </c>
      <c r="U1178" s="18" t="str" cm="1">
        <f t="array" ref="U1178">IFERROR(INDEX(F1178:T1178, 1, MATCH(TRUE, ISNUMBER(F1178:T1178), 0)), "0.0")</f>
        <v>0.0</v>
      </c>
    </row>
    <row r="1179" spans="1:21" ht="13" x14ac:dyDescent="0.15">
      <c r="A1179" s="14" t="s">
        <v>7211</v>
      </c>
      <c r="B1179" s="6" t="s">
        <v>2405</v>
      </c>
      <c r="C1179" s="6" t="s">
        <v>1184</v>
      </c>
      <c r="D1179" s="6" t="s">
        <v>1185</v>
      </c>
      <c r="E1179" s="6" t="s">
        <v>962</v>
      </c>
      <c r="F1179" s="18" t="str">
        <f>IFERROR(VLOOKUP(B1179,Invoices!$L$2:$M$413,2,FALSE),"")</f>
        <v/>
      </c>
      <c r="G1179" s="18" t="str">
        <f>IFERROR(VLOOKUP(B1179,Invoices!$N$2:$O$412,2,FALSE),"")</f>
        <v/>
      </c>
      <c r="H1179" s="18" t="str">
        <f>IFERROR(VLOOKUP($B1179,Invoices!$P$2:$Q$412,2,FALSE),"")</f>
        <v/>
      </c>
      <c r="I1179" s="18" t="str">
        <f>IFERROR(VLOOKUP($B1179,Invoices!$R$2:$S$412,2,FALSE),"")</f>
        <v/>
      </c>
      <c r="J1179" s="18" t="str">
        <f>IFERROR(VLOOKUP($B1179,Invoices!$T$2:$U$412,2,FALSE),"")</f>
        <v/>
      </c>
      <c r="K1179" s="18" t="str">
        <f>IFERROR(VLOOKUP($B1179,Invoices!$V$2:$W$412,2,FALSE),"")</f>
        <v/>
      </c>
      <c r="L1179" s="18" t="str">
        <f>IFERROR(VLOOKUP($B1179,Invoices!$X$2:$Y$412,2,FALSE),"")</f>
        <v/>
      </c>
      <c r="M1179" s="18" t="str">
        <f>IFERROR(VLOOKUP($B1179,Invoices!$Z$2:$AA$412,2,FALSE),"")</f>
        <v/>
      </c>
      <c r="N1179" s="18" t="str">
        <f>IFERROR(VLOOKUP($B1179,Invoices!$AB$2:$AC$412,2,FALSE),"")</f>
        <v/>
      </c>
      <c r="O1179" s="18" t="str">
        <f>IFERROR(VLOOKUP($B1179,Invoices!$AD$2:$AE$412,2,FALSE),"")</f>
        <v/>
      </c>
      <c r="P1179" s="18" t="str">
        <f>IFERROR(VLOOKUP($B1179,Invoices!$AF$2:$AG$412,2,FALSE),"")</f>
        <v/>
      </c>
      <c r="Q1179" s="18" t="str">
        <f>IFERROR(VLOOKUP($B1179,Invoices!$AH$2:$AI$412,2,FALSE),"")</f>
        <v/>
      </c>
      <c r="R1179" s="18" t="str">
        <f>IFERROR(VLOOKUP($B1179,Invoices!$AJ$2:$AK$412,2,FALSE),"")</f>
        <v/>
      </c>
      <c r="S1179" s="18" t="str">
        <f>IFERROR(VLOOKUP($B1179,Invoices!$AL$2:$AM$412,2,FALSE),"")</f>
        <v/>
      </c>
      <c r="T1179" s="18" t="str">
        <f>IFERROR(VLOOKUP($B1179,Invoices!$AN$2:$AO$412,2,FALSE),"")</f>
        <v/>
      </c>
      <c r="U1179" s="18" t="str" cm="1">
        <f t="array" ref="U1179">IFERROR(INDEX(F1179:T1179, 1, MATCH(TRUE, ISNUMBER(F1179:T1179), 0)), "0.0")</f>
        <v>0.0</v>
      </c>
    </row>
    <row r="1180" spans="1:21" ht="13" x14ac:dyDescent="0.15">
      <c r="A1180" s="14" t="s">
        <v>7212</v>
      </c>
      <c r="B1180" s="6" t="s">
        <v>2406</v>
      </c>
      <c r="C1180" s="6" t="s">
        <v>1667</v>
      </c>
      <c r="D1180" s="6" t="s">
        <v>1115</v>
      </c>
      <c r="E1180" s="6" t="s">
        <v>810</v>
      </c>
      <c r="F1180" s="18" t="str">
        <f>IFERROR(VLOOKUP(B1180,Invoices!$L$2:$M$413,2,FALSE),"")</f>
        <v/>
      </c>
      <c r="G1180" s="18" t="str">
        <f>IFERROR(VLOOKUP(B1180,Invoices!$N$2:$O$412,2,FALSE),"")</f>
        <v/>
      </c>
      <c r="H1180" s="18" t="str">
        <f>IFERROR(VLOOKUP($B1180,Invoices!$P$2:$Q$412,2,FALSE),"")</f>
        <v/>
      </c>
      <c r="I1180" s="18" t="str">
        <f>IFERROR(VLOOKUP($B1180,Invoices!$R$2:$S$412,2,FALSE),"")</f>
        <v/>
      </c>
      <c r="J1180" s="18" t="str">
        <f>IFERROR(VLOOKUP($B1180,Invoices!$T$2:$U$412,2,FALSE),"")</f>
        <v/>
      </c>
      <c r="K1180" s="18" t="str">
        <f>IFERROR(VLOOKUP($B1180,Invoices!$V$2:$W$412,2,FALSE),"")</f>
        <v/>
      </c>
      <c r="L1180" s="18" t="str">
        <f>IFERROR(VLOOKUP($B1180,Invoices!$X$2:$Y$412,2,FALSE),"")</f>
        <v/>
      </c>
      <c r="M1180" s="18" t="str">
        <f>IFERROR(VLOOKUP($B1180,Invoices!$Z$2:$AA$412,2,FALSE),"")</f>
        <v/>
      </c>
      <c r="N1180" s="18" t="str">
        <f>IFERROR(VLOOKUP($B1180,Invoices!$AB$2:$AC$412,2,FALSE),"")</f>
        <v/>
      </c>
      <c r="O1180" s="18" t="str">
        <f>IFERROR(VLOOKUP($B1180,Invoices!$AD$2:$AE$412,2,FALSE),"")</f>
        <v/>
      </c>
      <c r="P1180" s="18" t="str">
        <f>IFERROR(VLOOKUP($B1180,Invoices!$AF$2:$AG$412,2,FALSE),"")</f>
        <v/>
      </c>
      <c r="Q1180" s="18" t="str">
        <f>IFERROR(VLOOKUP($B1180,Invoices!$AH$2:$AI$412,2,FALSE),"")</f>
        <v/>
      </c>
      <c r="R1180" s="18" t="str">
        <f>IFERROR(VLOOKUP($B1180,Invoices!$AJ$2:$AK$412,2,FALSE),"")</f>
        <v/>
      </c>
      <c r="S1180" s="18" t="str">
        <f>IFERROR(VLOOKUP($B1180,Invoices!$AL$2:$AM$412,2,FALSE),"")</f>
        <v/>
      </c>
      <c r="T1180" s="18" t="str">
        <f>IFERROR(VLOOKUP($B1180,Invoices!$AN$2:$AO$412,2,FALSE),"")</f>
        <v/>
      </c>
      <c r="U1180" s="18" t="str" cm="1">
        <f t="array" ref="U1180">IFERROR(INDEX(F1180:T1180, 1, MATCH(TRUE, ISNUMBER(F1180:T1180), 0)), "0.0")</f>
        <v>0.0</v>
      </c>
    </row>
    <row r="1181" spans="1:21" ht="13" x14ac:dyDescent="0.15">
      <c r="A1181" s="14" t="s">
        <v>7213</v>
      </c>
      <c r="B1181" s="6" t="s">
        <v>2407</v>
      </c>
      <c r="C1181" s="6" t="s">
        <v>1244</v>
      </c>
      <c r="D1181" s="6" t="s">
        <v>1245</v>
      </c>
      <c r="E1181" s="6" t="s">
        <v>1182</v>
      </c>
      <c r="F1181" s="18" t="str">
        <f>IFERROR(VLOOKUP(B1181,Invoices!$L$2:$M$413,2,FALSE),"")</f>
        <v/>
      </c>
      <c r="G1181" s="18" t="str">
        <f>IFERROR(VLOOKUP(B1181,Invoices!$N$2:$O$412,2,FALSE),"")</f>
        <v/>
      </c>
      <c r="H1181" s="18" t="str">
        <f>IFERROR(VLOOKUP($B1181,Invoices!$P$2:$Q$412,2,FALSE),"")</f>
        <v/>
      </c>
      <c r="I1181" s="18" t="str">
        <f>IFERROR(VLOOKUP($B1181,Invoices!$R$2:$S$412,2,FALSE),"")</f>
        <v/>
      </c>
      <c r="J1181" s="18" t="str">
        <f>IFERROR(VLOOKUP($B1181,Invoices!$T$2:$U$412,2,FALSE),"")</f>
        <v/>
      </c>
      <c r="K1181" s="18" t="str">
        <f>IFERROR(VLOOKUP($B1181,Invoices!$V$2:$W$412,2,FALSE),"")</f>
        <v/>
      </c>
      <c r="L1181" s="18" t="str">
        <f>IFERROR(VLOOKUP($B1181,Invoices!$X$2:$Y$412,2,FALSE),"")</f>
        <v/>
      </c>
      <c r="M1181" s="18" t="str">
        <f>IFERROR(VLOOKUP($B1181,Invoices!$Z$2:$AA$412,2,FALSE),"")</f>
        <v/>
      </c>
      <c r="N1181" s="18" t="str">
        <f>IFERROR(VLOOKUP($B1181,Invoices!$AB$2:$AC$412,2,FALSE),"")</f>
        <v/>
      </c>
      <c r="O1181" s="18" t="str">
        <f>IFERROR(VLOOKUP($B1181,Invoices!$AD$2:$AE$412,2,FALSE),"")</f>
        <v/>
      </c>
      <c r="P1181" s="18" t="str">
        <f>IFERROR(VLOOKUP($B1181,Invoices!$AF$2:$AG$412,2,FALSE),"")</f>
        <v/>
      </c>
      <c r="Q1181" s="18" t="str">
        <f>IFERROR(VLOOKUP($B1181,Invoices!$AH$2:$AI$412,2,FALSE),"")</f>
        <v/>
      </c>
      <c r="R1181" s="18" t="str">
        <f>IFERROR(VLOOKUP($B1181,Invoices!$AJ$2:$AK$412,2,FALSE),"")</f>
        <v/>
      </c>
      <c r="S1181" s="18" t="str">
        <f>IFERROR(VLOOKUP($B1181,Invoices!$AL$2:$AM$412,2,FALSE),"")</f>
        <v/>
      </c>
      <c r="T1181" s="18" t="str">
        <f>IFERROR(VLOOKUP($B1181,Invoices!$AN$2:$AO$412,2,FALSE),"")</f>
        <v/>
      </c>
      <c r="U1181" s="18" t="str" cm="1">
        <f t="array" ref="U1181">IFERROR(INDEX(F1181:T1181, 1, MATCH(TRUE, ISNUMBER(F1181:T1181), 0)), "0.0")</f>
        <v>0.0</v>
      </c>
    </row>
    <row r="1182" spans="1:21" ht="13" x14ac:dyDescent="0.15">
      <c r="A1182" s="14" t="s">
        <v>7214</v>
      </c>
      <c r="B1182" s="6" t="s">
        <v>2408</v>
      </c>
      <c r="D1182" s="6" t="s">
        <v>709</v>
      </c>
      <c r="E1182" s="6" t="s">
        <v>710</v>
      </c>
      <c r="F1182" s="18">
        <f>IFERROR(VLOOKUP(B1182,Invoices!$L$2:$M$413,2,FALSE),"")</f>
        <v>0.99</v>
      </c>
      <c r="G1182" s="18" t="str">
        <f>IFERROR(VLOOKUP(B1182,Invoices!$N$2:$O$412,2,FALSE),"")</f>
        <v/>
      </c>
      <c r="H1182" s="18" t="str">
        <f>IFERROR(VLOOKUP($B1182,Invoices!$P$2:$Q$412,2,FALSE),"")</f>
        <v/>
      </c>
      <c r="I1182" s="18" t="str">
        <f>IFERROR(VLOOKUP($B1182,Invoices!$R$2:$S$412,2,FALSE),"")</f>
        <v/>
      </c>
      <c r="J1182" s="18" t="str">
        <f>IFERROR(VLOOKUP($B1182,Invoices!$T$2:$U$412,2,FALSE),"")</f>
        <v/>
      </c>
      <c r="K1182" s="18" t="str">
        <f>IFERROR(VLOOKUP($B1182,Invoices!$V$2:$W$412,2,FALSE),"")</f>
        <v/>
      </c>
      <c r="L1182" s="18" t="str">
        <f>IFERROR(VLOOKUP($B1182,Invoices!$X$2:$Y$412,2,FALSE),"")</f>
        <v/>
      </c>
      <c r="M1182" s="18" t="str">
        <f>IFERROR(VLOOKUP($B1182,Invoices!$Z$2:$AA$412,2,FALSE),"")</f>
        <v/>
      </c>
      <c r="N1182" s="18" t="str">
        <f>IFERROR(VLOOKUP($B1182,Invoices!$AB$2:$AC$412,2,FALSE),"")</f>
        <v/>
      </c>
      <c r="O1182" s="18" t="str">
        <f>IFERROR(VLOOKUP($B1182,Invoices!$AD$2:$AE$412,2,FALSE),"")</f>
        <v/>
      </c>
      <c r="P1182" s="18" t="str">
        <f>IFERROR(VLOOKUP($B1182,Invoices!$AF$2:$AG$412,2,FALSE),"")</f>
        <v/>
      </c>
      <c r="Q1182" s="18" t="str">
        <f>IFERROR(VLOOKUP($B1182,Invoices!$AH$2:$AI$412,2,FALSE),"")</f>
        <v/>
      </c>
      <c r="R1182" s="18" t="str">
        <f>IFERROR(VLOOKUP($B1182,Invoices!$AJ$2:$AK$412,2,FALSE),"")</f>
        <v/>
      </c>
      <c r="S1182" s="18" t="str">
        <f>IFERROR(VLOOKUP($B1182,Invoices!$AL$2:$AM$412,2,FALSE),"")</f>
        <v/>
      </c>
      <c r="T1182" s="18" t="str">
        <f>IFERROR(VLOOKUP($B1182,Invoices!$AN$2:$AO$412,2,FALSE),"")</f>
        <v/>
      </c>
      <c r="U1182" s="18" cm="1">
        <f t="array" ref="U1182">IFERROR(INDEX(F1182:T1182, 1, MATCH(TRUE, ISNUMBER(F1182:T1182), 0)), "0.0")</f>
        <v>0.99</v>
      </c>
    </row>
    <row r="1183" spans="1:21" ht="13" x14ac:dyDescent="0.15">
      <c r="A1183" s="14" t="s">
        <v>7215</v>
      </c>
      <c r="B1183" s="6" t="s">
        <v>2408</v>
      </c>
      <c r="D1183" s="6" t="s">
        <v>706</v>
      </c>
      <c r="E1183" s="6" t="s">
        <v>707</v>
      </c>
      <c r="F1183" s="18">
        <f>IFERROR(VLOOKUP(B1183,Invoices!$L$2:$M$413,2,FALSE),"")</f>
        <v>0.99</v>
      </c>
      <c r="G1183" s="18" t="str">
        <f>IFERROR(VLOOKUP(B1183,Invoices!$N$2:$O$412,2,FALSE),"")</f>
        <v/>
      </c>
      <c r="H1183" s="18" t="str">
        <f>IFERROR(VLOOKUP($B1183,Invoices!$P$2:$Q$412,2,FALSE),"")</f>
        <v/>
      </c>
      <c r="I1183" s="18" t="str">
        <f>IFERROR(VLOOKUP($B1183,Invoices!$R$2:$S$412,2,FALSE),"")</f>
        <v/>
      </c>
      <c r="J1183" s="18" t="str">
        <f>IFERROR(VLOOKUP($B1183,Invoices!$T$2:$U$412,2,FALSE),"")</f>
        <v/>
      </c>
      <c r="K1183" s="18" t="str">
        <f>IFERROR(VLOOKUP($B1183,Invoices!$V$2:$W$412,2,FALSE),"")</f>
        <v/>
      </c>
      <c r="L1183" s="18" t="str">
        <f>IFERROR(VLOOKUP($B1183,Invoices!$X$2:$Y$412,2,FALSE),"")</f>
        <v/>
      </c>
      <c r="M1183" s="18" t="str">
        <f>IFERROR(VLOOKUP($B1183,Invoices!$Z$2:$AA$412,2,FALSE),"")</f>
        <v/>
      </c>
      <c r="N1183" s="18" t="str">
        <f>IFERROR(VLOOKUP($B1183,Invoices!$AB$2:$AC$412,2,FALSE),"")</f>
        <v/>
      </c>
      <c r="O1183" s="18" t="str">
        <f>IFERROR(VLOOKUP($B1183,Invoices!$AD$2:$AE$412,2,FALSE),"")</f>
        <v/>
      </c>
      <c r="P1183" s="18" t="str">
        <f>IFERROR(VLOOKUP($B1183,Invoices!$AF$2:$AG$412,2,FALSE),"")</f>
        <v/>
      </c>
      <c r="Q1183" s="18" t="str">
        <f>IFERROR(VLOOKUP($B1183,Invoices!$AH$2:$AI$412,2,FALSE),"")</f>
        <v/>
      </c>
      <c r="R1183" s="18" t="str">
        <f>IFERROR(VLOOKUP($B1183,Invoices!$AJ$2:$AK$412,2,FALSE),"")</f>
        <v/>
      </c>
      <c r="S1183" s="18" t="str">
        <f>IFERROR(VLOOKUP($B1183,Invoices!$AL$2:$AM$412,2,FALSE),"")</f>
        <v/>
      </c>
      <c r="T1183" s="18" t="str">
        <f>IFERROR(VLOOKUP($B1183,Invoices!$AN$2:$AO$412,2,FALSE),"")</f>
        <v/>
      </c>
      <c r="U1183" s="18" cm="1">
        <f t="array" ref="U1183">IFERROR(INDEX(F1183:T1183, 1, MATCH(TRUE, ISNUMBER(F1183:T1183), 0)), "0.0")</f>
        <v>0.99</v>
      </c>
    </row>
    <row r="1184" spans="1:21" ht="13" x14ac:dyDescent="0.15">
      <c r="A1184" s="14" t="s">
        <v>7216</v>
      </c>
      <c r="B1184" s="6" t="s">
        <v>2409</v>
      </c>
      <c r="C1184" s="6" t="s">
        <v>2410</v>
      </c>
      <c r="D1184" s="6" t="s">
        <v>1081</v>
      </c>
      <c r="E1184" s="6" t="s">
        <v>758</v>
      </c>
      <c r="F1184" s="18" t="str">
        <f>IFERROR(VLOOKUP(B1184,Invoices!$L$2:$M$413,2,FALSE),"")</f>
        <v/>
      </c>
      <c r="G1184" s="18" t="str">
        <f>IFERROR(VLOOKUP(B1184,Invoices!$N$2:$O$412,2,FALSE),"")</f>
        <v/>
      </c>
      <c r="H1184" s="18" t="str">
        <f>IFERROR(VLOOKUP($B1184,Invoices!$P$2:$Q$412,2,FALSE),"")</f>
        <v/>
      </c>
      <c r="I1184" s="18" t="str">
        <f>IFERROR(VLOOKUP($B1184,Invoices!$R$2:$S$412,2,FALSE),"")</f>
        <v/>
      </c>
      <c r="J1184" s="18" t="str">
        <f>IFERROR(VLOOKUP($B1184,Invoices!$T$2:$U$412,2,FALSE),"")</f>
        <v/>
      </c>
      <c r="K1184" s="18">
        <f>IFERROR(VLOOKUP($B1184,Invoices!$V$2:$W$412,2,FALSE),"")</f>
        <v>0.99</v>
      </c>
      <c r="L1184" s="18" t="str">
        <f>IFERROR(VLOOKUP($B1184,Invoices!$X$2:$Y$412,2,FALSE),"")</f>
        <v/>
      </c>
      <c r="M1184" s="18" t="str">
        <f>IFERROR(VLOOKUP($B1184,Invoices!$Z$2:$AA$412,2,FALSE),"")</f>
        <v/>
      </c>
      <c r="N1184" s="18" t="str">
        <f>IFERROR(VLOOKUP($B1184,Invoices!$AB$2:$AC$412,2,FALSE),"")</f>
        <v/>
      </c>
      <c r="O1184" s="18" t="str">
        <f>IFERROR(VLOOKUP($B1184,Invoices!$AD$2:$AE$412,2,FALSE),"")</f>
        <v/>
      </c>
      <c r="P1184" s="18" t="str">
        <f>IFERROR(VLOOKUP($B1184,Invoices!$AF$2:$AG$412,2,FALSE),"")</f>
        <v/>
      </c>
      <c r="Q1184" s="18" t="str">
        <f>IFERROR(VLOOKUP($B1184,Invoices!$AH$2:$AI$412,2,FALSE),"")</f>
        <v/>
      </c>
      <c r="R1184" s="18" t="str">
        <f>IFERROR(VLOOKUP($B1184,Invoices!$AJ$2:$AK$412,2,FALSE),"")</f>
        <v/>
      </c>
      <c r="S1184" s="18" t="str">
        <f>IFERROR(VLOOKUP($B1184,Invoices!$AL$2:$AM$412,2,FALSE),"")</f>
        <v/>
      </c>
      <c r="T1184" s="18" t="str">
        <f>IFERROR(VLOOKUP($B1184,Invoices!$AN$2:$AO$412,2,FALSE),"")</f>
        <v/>
      </c>
      <c r="U1184" s="18" cm="1">
        <f t="array" ref="U1184">IFERROR(INDEX(F1184:T1184, 1, MATCH(TRUE, ISNUMBER(F1184:T1184), 0)), "0.0")</f>
        <v>0.99</v>
      </c>
    </row>
    <row r="1185" spans="1:21" ht="13" x14ac:dyDescent="0.15">
      <c r="A1185" s="14" t="s">
        <v>7217</v>
      </c>
      <c r="B1185" s="6" t="s">
        <v>2411</v>
      </c>
      <c r="D1185" s="6" t="s">
        <v>666</v>
      </c>
      <c r="E1185" s="6" t="s">
        <v>667</v>
      </c>
      <c r="F1185" s="18" t="str">
        <f>IFERROR(VLOOKUP(B1185,Invoices!$L$2:$M$413,2,FALSE),"")</f>
        <v/>
      </c>
      <c r="G1185" s="18" t="str">
        <f>IFERROR(VLOOKUP(B1185,Invoices!$N$2:$O$412,2,FALSE),"")</f>
        <v/>
      </c>
      <c r="H1185" s="18" t="str">
        <f>IFERROR(VLOOKUP($B1185,Invoices!$P$2:$Q$412,2,FALSE),"")</f>
        <v/>
      </c>
      <c r="I1185" s="18">
        <f>IFERROR(VLOOKUP($B1185,Invoices!$R$2:$S$412,2,FALSE),"")</f>
        <v>0.99</v>
      </c>
      <c r="J1185" s="18" t="str">
        <f>IFERROR(VLOOKUP($B1185,Invoices!$T$2:$U$412,2,FALSE),"")</f>
        <v/>
      </c>
      <c r="K1185" s="18" t="str">
        <f>IFERROR(VLOOKUP($B1185,Invoices!$V$2:$W$412,2,FALSE),"")</f>
        <v/>
      </c>
      <c r="L1185" s="18" t="str">
        <f>IFERROR(VLOOKUP($B1185,Invoices!$X$2:$Y$412,2,FALSE),"")</f>
        <v/>
      </c>
      <c r="M1185" s="18" t="str">
        <f>IFERROR(VLOOKUP($B1185,Invoices!$Z$2:$AA$412,2,FALSE),"")</f>
        <v/>
      </c>
      <c r="N1185" s="18" t="str">
        <f>IFERROR(VLOOKUP($B1185,Invoices!$AB$2:$AC$412,2,FALSE),"")</f>
        <v/>
      </c>
      <c r="O1185" s="18" t="str">
        <f>IFERROR(VLOOKUP($B1185,Invoices!$AD$2:$AE$412,2,FALSE),"")</f>
        <v/>
      </c>
      <c r="P1185" s="18" t="str">
        <f>IFERROR(VLOOKUP($B1185,Invoices!$AF$2:$AG$412,2,FALSE),"")</f>
        <v/>
      </c>
      <c r="Q1185" s="18" t="str">
        <f>IFERROR(VLOOKUP($B1185,Invoices!$AH$2:$AI$412,2,FALSE),"")</f>
        <v/>
      </c>
      <c r="R1185" s="18" t="str">
        <f>IFERROR(VLOOKUP($B1185,Invoices!$AJ$2:$AK$412,2,FALSE),"")</f>
        <v/>
      </c>
      <c r="S1185" s="18" t="str">
        <f>IFERROR(VLOOKUP($B1185,Invoices!$AL$2:$AM$412,2,FALSE),"")</f>
        <v/>
      </c>
      <c r="T1185" s="18" t="str">
        <f>IFERROR(VLOOKUP($B1185,Invoices!$AN$2:$AO$412,2,FALSE),"")</f>
        <v/>
      </c>
      <c r="U1185" s="18" cm="1">
        <f t="array" ref="U1185">IFERROR(INDEX(F1185:T1185, 1, MATCH(TRUE, ISNUMBER(F1185:T1185), 0)), "0.0")</f>
        <v>0.99</v>
      </c>
    </row>
    <row r="1186" spans="1:21" ht="13" x14ac:dyDescent="0.15">
      <c r="A1186" s="14" t="s">
        <v>7218</v>
      </c>
      <c r="B1186" s="6" t="s">
        <v>2412</v>
      </c>
      <c r="C1186" s="6" t="s">
        <v>1219</v>
      </c>
      <c r="D1186" s="6" t="s">
        <v>1220</v>
      </c>
      <c r="E1186" s="6" t="s">
        <v>562</v>
      </c>
      <c r="F1186" s="18" t="str">
        <f>IFERROR(VLOOKUP(B1186,Invoices!$L$2:$M$413,2,FALSE),"")</f>
        <v/>
      </c>
      <c r="G1186" s="18" t="str">
        <f>IFERROR(VLOOKUP(B1186,Invoices!$N$2:$O$412,2,FALSE),"")</f>
        <v/>
      </c>
      <c r="H1186" s="18" t="str">
        <f>IFERROR(VLOOKUP($B1186,Invoices!$P$2:$Q$412,2,FALSE),"")</f>
        <v/>
      </c>
      <c r="I1186" s="18" t="str">
        <f>IFERROR(VLOOKUP($B1186,Invoices!$R$2:$S$412,2,FALSE),"")</f>
        <v/>
      </c>
      <c r="J1186" s="18" t="str">
        <f>IFERROR(VLOOKUP($B1186,Invoices!$T$2:$U$412,2,FALSE),"")</f>
        <v/>
      </c>
      <c r="K1186" s="18" t="str">
        <f>IFERROR(VLOOKUP($B1186,Invoices!$V$2:$W$412,2,FALSE),"")</f>
        <v/>
      </c>
      <c r="L1186" s="18" t="str">
        <f>IFERROR(VLOOKUP($B1186,Invoices!$X$2:$Y$412,2,FALSE),"")</f>
        <v/>
      </c>
      <c r="M1186" s="18" t="str">
        <f>IFERROR(VLOOKUP($B1186,Invoices!$Z$2:$AA$412,2,FALSE),"")</f>
        <v/>
      </c>
      <c r="N1186" s="18" t="str">
        <f>IFERROR(VLOOKUP($B1186,Invoices!$AB$2:$AC$412,2,FALSE),"")</f>
        <v/>
      </c>
      <c r="O1186" s="18" t="str">
        <f>IFERROR(VLOOKUP($B1186,Invoices!$AD$2:$AE$412,2,FALSE),"")</f>
        <v/>
      </c>
      <c r="P1186" s="18" t="str">
        <f>IFERROR(VLOOKUP($B1186,Invoices!$AF$2:$AG$412,2,FALSE),"")</f>
        <v/>
      </c>
      <c r="Q1186" s="18" t="str">
        <f>IFERROR(VLOOKUP($B1186,Invoices!$AH$2:$AI$412,2,FALSE),"")</f>
        <v/>
      </c>
      <c r="R1186" s="18" t="str">
        <f>IFERROR(VLOOKUP($B1186,Invoices!$AJ$2:$AK$412,2,FALSE),"")</f>
        <v/>
      </c>
      <c r="S1186" s="18" t="str">
        <f>IFERROR(VLOOKUP($B1186,Invoices!$AL$2:$AM$412,2,FALSE),"")</f>
        <v/>
      </c>
      <c r="T1186" s="18" t="str">
        <f>IFERROR(VLOOKUP($B1186,Invoices!$AN$2:$AO$412,2,FALSE),"")</f>
        <v/>
      </c>
      <c r="U1186" s="18" t="str" cm="1">
        <f t="array" ref="U1186">IFERROR(INDEX(F1186:T1186, 1, MATCH(TRUE, ISNUMBER(F1186:T1186), 0)), "0.0")</f>
        <v>0.0</v>
      </c>
    </row>
    <row r="1187" spans="1:21" ht="13" x14ac:dyDescent="0.15">
      <c r="A1187" s="14" t="s">
        <v>7219</v>
      </c>
      <c r="B1187" s="6" t="s">
        <v>2413</v>
      </c>
      <c r="C1187" s="6" t="s">
        <v>2414</v>
      </c>
      <c r="D1187" s="6" t="s">
        <v>1235</v>
      </c>
      <c r="E1187" s="6" t="s">
        <v>740</v>
      </c>
      <c r="F1187" s="18" t="str">
        <f>IFERROR(VLOOKUP(B1187,Invoices!$L$2:$M$413,2,FALSE),"")</f>
        <v/>
      </c>
      <c r="G1187" s="18" t="str">
        <f>IFERROR(VLOOKUP(B1187,Invoices!$N$2:$O$412,2,FALSE),"")</f>
        <v/>
      </c>
      <c r="H1187" s="18" t="str">
        <f>IFERROR(VLOOKUP($B1187,Invoices!$P$2:$Q$412,2,FALSE),"")</f>
        <v/>
      </c>
      <c r="I1187" s="18" t="str">
        <f>IFERROR(VLOOKUP($B1187,Invoices!$R$2:$S$412,2,FALSE),"")</f>
        <v/>
      </c>
      <c r="J1187" s="18" t="str">
        <f>IFERROR(VLOOKUP($B1187,Invoices!$T$2:$U$412,2,FALSE),"")</f>
        <v/>
      </c>
      <c r="K1187" s="18" t="str">
        <f>IFERROR(VLOOKUP($B1187,Invoices!$V$2:$W$412,2,FALSE),"")</f>
        <v/>
      </c>
      <c r="L1187" s="18" t="str">
        <f>IFERROR(VLOOKUP($B1187,Invoices!$X$2:$Y$412,2,FALSE),"")</f>
        <v/>
      </c>
      <c r="M1187" s="18" t="str">
        <f>IFERROR(VLOOKUP($B1187,Invoices!$Z$2:$AA$412,2,FALSE),"")</f>
        <v/>
      </c>
      <c r="N1187" s="18" t="str">
        <f>IFERROR(VLOOKUP($B1187,Invoices!$AB$2:$AC$412,2,FALSE),"")</f>
        <v/>
      </c>
      <c r="O1187" s="18" t="str">
        <f>IFERROR(VLOOKUP($B1187,Invoices!$AD$2:$AE$412,2,FALSE),"")</f>
        <v/>
      </c>
      <c r="P1187" s="18" t="str">
        <f>IFERROR(VLOOKUP($B1187,Invoices!$AF$2:$AG$412,2,FALSE),"")</f>
        <v/>
      </c>
      <c r="Q1187" s="18" t="str">
        <f>IFERROR(VLOOKUP($B1187,Invoices!$AH$2:$AI$412,2,FALSE),"")</f>
        <v/>
      </c>
      <c r="R1187" s="18" t="str">
        <f>IFERROR(VLOOKUP($B1187,Invoices!$AJ$2:$AK$412,2,FALSE),"")</f>
        <v/>
      </c>
      <c r="S1187" s="18" t="str">
        <f>IFERROR(VLOOKUP($B1187,Invoices!$AL$2:$AM$412,2,FALSE),"")</f>
        <v/>
      </c>
      <c r="T1187" s="18" t="str">
        <f>IFERROR(VLOOKUP($B1187,Invoices!$AN$2:$AO$412,2,FALSE),"")</f>
        <v/>
      </c>
      <c r="U1187" s="18" t="str" cm="1">
        <f t="array" ref="U1187">IFERROR(INDEX(F1187:T1187, 1, MATCH(TRUE, ISNUMBER(F1187:T1187), 0)), "0.0")</f>
        <v>0.0</v>
      </c>
    </row>
    <row r="1188" spans="1:21" ht="13" x14ac:dyDescent="0.15">
      <c r="A1188" s="14" t="s">
        <v>7220</v>
      </c>
      <c r="B1188" s="6" t="s">
        <v>2415</v>
      </c>
      <c r="C1188" s="6" t="s">
        <v>2416</v>
      </c>
      <c r="D1188" s="6" t="s">
        <v>1231</v>
      </c>
      <c r="E1188" s="6" t="s">
        <v>863</v>
      </c>
      <c r="F1188" s="18" t="str">
        <f>IFERROR(VLOOKUP(B1188,Invoices!$L$2:$M$413,2,FALSE),"")</f>
        <v/>
      </c>
      <c r="G1188" s="18" t="str">
        <f>IFERROR(VLOOKUP(B1188,Invoices!$N$2:$O$412,2,FALSE),"")</f>
        <v/>
      </c>
      <c r="H1188" s="18" t="str">
        <f>IFERROR(VLOOKUP($B1188,Invoices!$P$2:$Q$412,2,FALSE),"")</f>
        <v/>
      </c>
      <c r="I1188" s="18" t="str">
        <f>IFERROR(VLOOKUP($B1188,Invoices!$R$2:$S$412,2,FALSE),"")</f>
        <v/>
      </c>
      <c r="J1188" s="18" t="str">
        <f>IFERROR(VLOOKUP($B1188,Invoices!$T$2:$U$412,2,FALSE),"")</f>
        <v/>
      </c>
      <c r="K1188" s="18" t="str">
        <f>IFERROR(VLOOKUP($B1188,Invoices!$V$2:$W$412,2,FALSE),"")</f>
        <v/>
      </c>
      <c r="L1188" s="18" t="str">
        <f>IFERROR(VLOOKUP($B1188,Invoices!$X$2:$Y$412,2,FALSE),"")</f>
        <v/>
      </c>
      <c r="M1188" s="18" t="str">
        <f>IFERROR(VLOOKUP($B1188,Invoices!$Z$2:$AA$412,2,FALSE),"")</f>
        <v/>
      </c>
      <c r="N1188" s="18" t="str">
        <f>IFERROR(VLOOKUP($B1188,Invoices!$AB$2:$AC$412,2,FALSE),"")</f>
        <v/>
      </c>
      <c r="O1188" s="18" t="str">
        <f>IFERROR(VLOOKUP($B1188,Invoices!$AD$2:$AE$412,2,FALSE),"")</f>
        <v/>
      </c>
      <c r="P1188" s="18" t="str">
        <f>IFERROR(VLOOKUP($B1188,Invoices!$AF$2:$AG$412,2,FALSE),"")</f>
        <v/>
      </c>
      <c r="Q1188" s="18" t="str">
        <f>IFERROR(VLOOKUP($B1188,Invoices!$AH$2:$AI$412,2,FALSE),"")</f>
        <v/>
      </c>
      <c r="R1188" s="18" t="str">
        <f>IFERROR(VLOOKUP($B1188,Invoices!$AJ$2:$AK$412,2,FALSE),"")</f>
        <v/>
      </c>
      <c r="S1188" s="18" t="str">
        <f>IFERROR(VLOOKUP($B1188,Invoices!$AL$2:$AM$412,2,FALSE),"")</f>
        <v/>
      </c>
      <c r="T1188" s="18" t="str">
        <f>IFERROR(VLOOKUP($B1188,Invoices!$AN$2:$AO$412,2,FALSE),"")</f>
        <v/>
      </c>
      <c r="U1188" s="18" t="str" cm="1">
        <f t="array" ref="U1188">IFERROR(INDEX(F1188:T1188, 1, MATCH(TRUE, ISNUMBER(F1188:T1188), 0)), "0.0")</f>
        <v>0.0</v>
      </c>
    </row>
    <row r="1189" spans="1:21" ht="13" x14ac:dyDescent="0.15">
      <c r="A1189" s="14" t="s">
        <v>7221</v>
      </c>
      <c r="B1189" s="6" t="s">
        <v>2417</v>
      </c>
      <c r="C1189" s="6" t="s">
        <v>1320</v>
      </c>
      <c r="D1189" s="6" t="s">
        <v>1743</v>
      </c>
      <c r="E1189" s="6" t="s">
        <v>1322</v>
      </c>
      <c r="F1189" s="18" t="str">
        <f>IFERROR(VLOOKUP(B1189,Invoices!$L$2:$M$413,2,FALSE),"")</f>
        <v/>
      </c>
      <c r="G1189" s="18" t="str">
        <f>IFERROR(VLOOKUP(B1189,Invoices!$N$2:$O$412,2,FALSE),"")</f>
        <v/>
      </c>
      <c r="H1189" s="18" t="str">
        <f>IFERROR(VLOOKUP($B1189,Invoices!$P$2:$Q$412,2,FALSE),"")</f>
        <v/>
      </c>
      <c r="I1189" s="18" t="str">
        <f>IFERROR(VLOOKUP($B1189,Invoices!$R$2:$S$412,2,FALSE),"")</f>
        <v/>
      </c>
      <c r="J1189" s="18" t="str">
        <f>IFERROR(VLOOKUP($B1189,Invoices!$T$2:$U$412,2,FALSE),"")</f>
        <v/>
      </c>
      <c r="K1189" s="18" t="str">
        <f>IFERROR(VLOOKUP($B1189,Invoices!$V$2:$W$412,2,FALSE),"")</f>
        <v/>
      </c>
      <c r="L1189" s="18" t="str">
        <f>IFERROR(VLOOKUP($B1189,Invoices!$X$2:$Y$412,2,FALSE),"")</f>
        <v/>
      </c>
      <c r="M1189" s="18" t="str">
        <f>IFERROR(VLOOKUP($B1189,Invoices!$Z$2:$AA$412,2,FALSE),"")</f>
        <v/>
      </c>
      <c r="N1189" s="18" t="str">
        <f>IFERROR(VLOOKUP($B1189,Invoices!$AB$2:$AC$412,2,FALSE),"")</f>
        <v/>
      </c>
      <c r="O1189" s="18" t="str">
        <f>IFERROR(VLOOKUP($B1189,Invoices!$AD$2:$AE$412,2,FALSE),"")</f>
        <v/>
      </c>
      <c r="P1189" s="18" t="str">
        <f>IFERROR(VLOOKUP($B1189,Invoices!$AF$2:$AG$412,2,FALSE),"")</f>
        <v/>
      </c>
      <c r="Q1189" s="18" t="str">
        <f>IFERROR(VLOOKUP($B1189,Invoices!$AH$2:$AI$412,2,FALSE),"")</f>
        <v/>
      </c>
      <c r="R1189" s="18" t="str">
        <f>IFERROR(VLOOKUP($B1189,Invoices!$AJ$2:$AK$412,2,FALSE),"")</f>
        <v/>
      </c>
      <c r="S1189" s="18" t="str">
        <f>IFERROR(VLOOKUP($B1189,Invoices!$AL$2:$AM$412,2,FALSE),"")</f>
        <v/>
      </c>
      <c r="T1189" s="18" t="str">
        <f>IFERROR(VLOOKUP($B1189,Invoices!$AN$2:$AO$412,2,FALSE),"")</f>
        <v/>
      </c>
      <c r="U1189" s="18" t="str" cm="1">
        <f t="array" ref="U1189">IFERROR(INDEX(F1189:T1189, 1, MATCH(TRUE, ISNUMBER(F1189:T1189), 0)), "0.0")</f>
        <v>0.0</v>
      </c>
    </row>
    <row r="1190" spans="1:21" ht="13" x14ac:dyDescent="0.15">
      <c r="A1190" s="14" t="s">
        <v>7222</v>
      </c>
      <c r="B1190" s="6" t="s">
        <v>735</v>
      </c>
      <c r="D1190" s="6" t="s">
        <v>768</v>
      </c>
      <c r="E1190" s="6" t="s">
        <v>518</v>
      </c>
      <c r="F1190" s="18" t="str">
        <f>IFERROR(VLOOKUP(B1190,Invoices!$L$2:$M$413,2,FALSE),"")</f>
        <v/>
      </c>
      <c r="G1190" s="18" t="str">
        <f>IFERROR(VLOOKUP(B1190,Invoices!$N$2:$O$412,2,FALSE),"")</f>
        <v/>
      </c>
      <c r="H1190" s="18" t="str">
        <f>IFERROR(VLOOKUP($B1190,Invoices!$P$2:$Q$412,2,FALSE),"")</f>
        <v/>
      </c>
      <c r="I1190" s="18" t="str">
        <f>IFERROR(VLOOKUP($B1190,Invoices!$R$2:$S$412,2,FALSE),"")</f>
        <v/>
      </c>
      <c r="J1190" s="18" t="str">
        <f>IFERROR(VLOOKUP($B1190,Invoices!$T$2:$U$412,2,FALSE),"")</f>
        <v/>
      </c>
      <c r="K1190" s="18" t="str">
        <f>IFERROR(VLOOKUP($B1190,Invoices!$V$2:$W$412,2,FALSE),"")</f>
        <v/>
      </c>
      <c r="L1190" s="18" t="str">
        <f>IFERROR(VLOOKUP($B1190,Invoices!$X$2:$Y$412,2,FALSE),"")</f>
        <v/>
      </c>
      <c r="M1190" s="18" t="str">
        <f>IFERROR(VLOOKUP($B1190,Invoices!$Z$2:$AA$412,2,FALSE),"")</f>
        <v/>
      </c>
      <c r="N1190" s="18" t="str">
        <f>IFERROR(VLOOKUP($B1190,Invoices!$AB$2:$AC$412,2,FALSE),"")</f>
        <v/>
      </c>
      <c r="O1190" s="18" t="str">
        <f>IFERROR(VLOOKUP($B1190,Invoices!$AD$2:$AE$412,2,FALSE),"")</f>
        <v/>
      </c>
      <c r="P1190" s="18" t="str">
        <f>IFERROR(VLOOKUP($B1190,Invoices!$AF$2:$AG$412,2,FALSE),"")</f>
        <v/>
      </c>
      <c r="Q1190" s="18" t="str">
        <f>IFERROR(VLOOKUP($B1190,Invoices!$AH$2:$AI$412,2,FALSE),"")</f>
        <v/>
      </c>
      <c r="R1190" s="18" t="str">
        <f>IFERROR(VLOOKUP($B1190,Invoices!$AJ$2:$AK$412,2,FALSE),"")</f>
        <v/>
      </c>
      <c r="S1190" s="18" t="str">
        <f>IFERROR(VLOOKUP($B1190,Invoices!$AL$2:$AM$412,2,FALSE),"")</f>
        <v/>
      </c>
      <c r="T1190" s="18" t="str">
        <f>IFERROR(VLOOKUP($B1190,Invoices!$AN$2:$AO$412,2,FALSE),"")</f>
        <v/>
      </c>
      <c r="U1190" s="18" t="str" cm="1">
        <f t="array" ref="U1190">IFERROR(INDEX(F1190:T1190, 1, MATCH(TRUE, ISNUMBER(F1190:T1190), 0)), "0.0")</f>
        <v>0.0</v>
      </c>
    </row>
    <row r="1191" spans="1:21" ht="13" x14ac:dyDescent="0.15">
      <c r="A1191" s="14" t="s">
        <v>7223</v>
      </c>
      <c r="B1191" s="6" t="s">
        <v>2418</v>
      </c>
      <c r="C1191" s="6" t="s">
        <v>1269</v>
      </c>
      <c r="D1191" s="6" t="s">
        <v>586</v>
      </c>
      <c r="E1191" s="6" t="s">
        <v>587</v>
      </c>
      <c r="F1191" s="18">
        <f>IFERROR(VLOOKUP(B1191,Invoices!$L$2:$M$413,2,FALSE),"")</f>
        <v>0.99</v>
      </c>
      <c r="G1191" s="18" t="str">
        <f>IFERROR(VLOOKUP(B1191,Invoices!$N$2:$O$412,2,FALSE),"")</f>
        <v/>
      </c>
      <c r="H1191" s="18" t="str">
        <f>IFERROR(VLOOKUP($B1191,Invoices!$P$2:$Q$412,2,FALSE),"")</f>
        <v/>
      </c>
      <c r="I1191" s="18" t="str">
        <f>IFERROR(VLOOKUP($B1191,Invoices!$R$2:$S$412,2,FALSE),"")</f>
        <v/>
      </c>
      <c r="J1191" s="18" t="str">
        <f>IFERROR(VLOOKUP($B1191,Invoices!$T$2:$U$412,2,FALSE),"")</f>
        <v/>
      </c>
      <c r="K1191" s="18" t="str">
        <f>IFERROR(VLOOKUP($B1191,Invoices!$V$2:$W$412,2,FALSE),"")</f>
        <v/>
      </c>
      <c r="L1191" s="18" t="str">
        <f>IFERROR(VLOOKUP($B1191,Invoices!$X$2:$Y$412,2,FALSE),"")</f>
        <v/>
      </c>
      <c r="M1191" s="18" t="str">
        <f>IFERROR(VLOOKUP($B1191,Invoices!$Z$2:$AA$412,2,FALSE),"")</f>
        <v/>
      </c>
      <c r="N1191" s="18" t="str">
        <f>IFERROR(VLOOKUP($B1191,Invoices!$AB$2:$AC$412,2,FALSE),"")</f>
        <v/>
      </c>
      <c r="O1191" s="18" t="str">
        <f>IFERROR(VLOOKUP($B1191,Invoices!$AD$2:$AE$412,2,FALSE),"")</f>
        <v/>
      </c>
      <c r="P1191" s="18" t="str">
        <f>IFERROR(VLOOKUP($B1191,Invoices!$AF$2:$AG$412,2,FALSE),"")</f>
        <v/>
      </c>
      <c r="Q1191" s="18" t="str">
        <f>IFERROR(VLOOKUP($B1191,Invoices!$AH$2:$AI$412,2,FALSE),"")</f>
        <v/>
      </c>
      <c r="R1191" s="18" t="str">
        <f>IFERROR(VLOOKUP($B1191,Invoices!$AJ$2:$AK$412,2,FALSE),"")</f>
        <v/>
      </c>
      <c r="S1191" s="18" t="str">
        <f>IFERROR(VLOOKUP($B1191,Invoices!$AL$2:$AM$412,2,FALSE),"")</f>
        <v/>
      </c>
      <c r="T1191" s="18" t="str">
        <f>IFERROR(VLOOKUP($B1191,Invoices!$AN$2:$AO$412,2,FALSE),"")</f>
        <v/>
      </c>
      <c r="U1191" s="18" cm="1">
        <f t="array" ref="U1191">IFERROR(INDEX(F1191:T1191, 1, MATCH(TRUE, ISNUMBER(F1191:T1191), 0)), "0.0")</f>
        <v>0.99</v>
      </c>
    </row>
    <row r="1192" spans="1:21" ht="13" x14ac:dyDescent="0.15">
      <c r="A1192" s="14" t="s">
        <v>7224</v>
      </c>
      <c r="B1192" s="6" t="s">
        <v>2419</v>
      </c>
      <c r="C1192" s="6" t="s">
        <v>1210</v>
      </c>
      <c r="D1192" s="6" t="s">
        <v>1506</v>
      </c>
      <c r="E1192" s="6" t="s">
        <v>1210</v>
      </c>
      <c r="F1192" s="18" t="str">
        <f>IFERROR(VLOOKUP(B1192,Invoices!$L$2:$M$413,2,FALSE),"")</f>
        <v/>
      </c>
      <c r="G1192" s="18" t="str">
        <f>IFERROR(VLOOKUP(B1192,Invoices!$N$2:$O$412,2,FALSE),"")</f>
        <v/>
      </c>
      <c r="H1192" s="18" t="str">
        <f>IFERROR(VLOOKUP($B1192,Invoices!$P$2:$Q$412,2,FALSE),"")</f>
        <v/>
      </c>
      <c r="I1192" s="18">
        <f>IFERROR(VLOOKUP($B1192,Invoices!$R$2:$S$412,2,FALSE),"")</f>
        <v>0.99</v>
      </c>
      <c r="J1192" s="18" t="str">
        <f>IFERROR(VLOOKUP($B1192,Invoices!$T$2:$U$412,2,FALSE),"")</f>
        <v/>
      </c>
      <c r="K1192" s="18" t="str">
        <f>IFERROR(VLOOKUP($B1192,Invoices!$V$2:$W$412,2,FALSE),"")</f>
        <v/>
      </c>
      <c r="L1192" s="18" t="str">
        <f>IFERROR(VLOOKUP($B1192,Invoices!$X$2:$Y$412,2,FALSE),"")</f>
        <v/>
      </c>
      <c r="M1192" s="18" t="str">
        <f>IFERROR(VLOOKUP($B1192,Invoices!$Z$2:$AA$412,2,FALSE),"")</f>
        <v/>
      </c>
      <c r="N1192" s="18" t="str">
        <f>IFERROR(VLOOKUP($B1192,Invoices!$AB$2:$AC$412,2,FALSE),"")</f>
        <v/>
      </c>
      <c r="O1192" s="18" t="str">
        <f>IFERROR(VLOOKUP($B1192,Invoices!$AD$2:$AE$412,2,FALSE),"")</f>
        <v/>
      </c>
      <c r="P1192" s="18" t="str">
        <f>IFERROR(VLOOKUP($B1192,Invoices!$AF$2:$AG$412,2,FALSE),"")</f>
        <v/>
      </c>
      <c r="Q1192" s="18" t="str">
        <f>IFERROR(VLOOKUP($B1192,Invoices!$AH$2:$AI$412,2,FALSE),"")</f>
        <v/>
      </c>
      <c r="R1192" s="18" t="str">
        <f>IFERROR(VLOOKUP($B1192,Invoices!$AJ$2:$AK$412,2,FALSE),"")</f>
        <v/>
      </c>
      <c r="S1192" s="18" t="str">
        <f>IFERROR(VLOOKUP($B1192,Invoices!$AL$2:$AM$412,2,FALSE),"")</f>
        <v/>
      </c>
      <c r="T1192" s="18" t="str">
        <f>IFERROR(VLOOKUP($B1192,Invoices!$AN$2:$AO$412,2,FALSE),"")</f>
        <v/>
      </c>
      <c r="U1192" s="18" cm="1">
        <f t="array" ref="U1192">IFERROR(INDEX(F1192:T1192, 1, MATCH(TRUE, ISNUMBER(F1192:T1192), 0)), "0.0")</f>
        <v>0.99</v>
      </c>
    </row>
    <row r="1193" spans="1:21" ht="13" x14ac:dyDescent="0.15">
      <c r="A1193" s="14" t="s">
        <v>7225</v>
      </c>
      <c r="B1193" s="6" t="s">
        <v>2420</v>
      </c>
      <c r="C1193" s="6" t="s">
        <v>1143</v>
      </c>
      <c r="D1193" s="6" t="s">
        <v>1144</v>
      </c>
      <c r="E1193" s="6" t="s">
        <v>559</v>
      </c>
      <c r="F1193" s="18" t="str">
        <f>IFERROR(VLOOKUP(B1193,Invoices!$L$2:$M$413,2,FALSE),"")</f>
        <v/>
      </c>
      <c r="G1193" s="18" t="str">
        <f>IFERROR(VLOOKUP(B1193,Invoices!$N$2:$O$412,2,FALSE),"")</f>
        <v/>
      </c>
      <c r="H1193" s="18" t="str">
        <f>IFERROR(VLOOKUP($B1193,Invoices!$P$2:$Q$412,2,FALSE),"")</f>
        <v/>
      </c>
      <c r="I1193" s="18" t="str">
        <f>IFERROR(VLOOKUP($B1193,Invoices!$R$2:$S$412,2,FALSE),"")</f>
        <v/>
      </c>
      <c r="J1193" s="18" t="str">
        <f>IFERROR(VLOOKUP($B1193,Invoices!$T$2:$U$412,2,FALSE),"")</f>
        <v/>
      </c>
      <c r="K1193" s="18" t="str">
        <f>IFERROR(VLOOKUP($B1193,Invoices!$V$2:$W$412,2,FALSE),"")</f>
        <v/>
      </c>
      <c r="L1193" s="18" t="str">
        <f>IFERROR(VLOOKUP($B1193,Invoices!$X$2:$Y$412,2,FALSE),"")</f>
        <v/>
      </c>
      <c r="M1193" s="18" t="str">
        <f>IFERROR(VLOOKUP($B1193,Invoices!$Z$2:$AA$412,2,FALSE),"")</f>
        <v/>
      </c>
      <c r="N1193" s="18" t="str">
        <f>IFERROR(VLOOKUP($B1193,Invoices!$AB$2:$AC$412,2,FALSE),"")</f>
        <v/>
      </c>
      <c r="O1193" s="18" t="str">
        <f>IFERROR(VLOOKUP($B1193,Invoices!$AD$2:$AE$412,2,FALSE),"")</f>
        <v/>
      </c>
      <c r="P1193" s="18" t="str">
        <f>IFERROR(VLOOKUP($B1193,Invoices!$AF$2:$AG$412,2,FALSE),"")</f>
        <v/>
      </c>
      <c r="Q1193" s="18" t="str">
        <f>IFERROR(VLOOKUP($B1193,Invoices!$AH$2:$AI$412,2,FALSE),"")</f>
        <v/>
      </c>
      <c r="R1193" s="18" t="str">
        <f>IFERROR(VLOOKUP($B1193,Invoices!$AJ$2:$AK$412,2,FALSE),"")</f>
        <v/>
      </c>
      <c r="S1193" s="18">
        <f>IFERROR(VLOOKUP($B1193,Invoices!$AL$2:$AM$412,2,FALSE),"")</f>
        <v>0.99</v>
      </c>
      <c r="T1193" s="18" t="str">
        <f>IFERROR(VLOOKUP($B1193,Invoices!$AN$2:$AO$412,2,FALSE),"")</f>
        <v/>
      </c>
      <c r="U1193" s="18" cm="1">
        <f t="array" ref="U1193">IFERROR(INDEX(F1193:T1193, 1, MATCH(TRUE, ISNUMBER(F1193:T1193), 0)), "0.0")</f>
        <v>0.99</v>
      </c>
    </row>
    <row r="1194" spans="1:21" ht="13" x14ac:dyDescent="0.15">
      <c r="A1194" s="14" t="s">
        <v>7226</v>
      </c>
      <c r="B1194" s="6" t="s">
        <v>2421</v>
      </c>
      <c r="D1194" s="6" t="s">
        <v>1167</v>
      </c>
      <c r="E1194" s="6" t="s">
        <v>1168</v>
      </c>
      <c r="F1194" s="18">
        <f>IFERROR(VLOOKUP(B1194,Invoices!$L$2:$M$413,2,FALSE),"")</f>
        <v>1.99</v>
      </c>
      <c r="G1194" s="18" t="str">
        <f>IFERROR(VLOOKUP(B1194,Invoices!$N$2:$O$412,2,FALSE),"")</f>
        <v/>
      </c>
      <c r="H1194" s="18" t="str">
        <f>IFERROR(VLOOKUP($B1194,Invoices!$P$2:$Q$412,2,FALSE),"")</f>
        <v/>
      </c>
      <c r="I1194" s="18" t="str">
        <f>IFERROR(VLOOKUP($B1194,Invoices!$R$2:$S$412,2,FALSE),"")</f>
        <v/>
      </c>
      <c r="J1194" s="18" t="str">
        <f>IFERROR(VLOOKUP($B1194,Invoices!$T$2:$U$412,2,FALSE),"")</f>
        <v/>
      </c>
      <c r="K1194" s="18" t="str">
        <f>IFERROR(VLOOKUP($B1194,Invoices!$V$2:$W$412,2,FALSE),"")</f>
        <v/>
      </c>
      <c r="L1194" s="18" t="str">
        <f>IFERROR(VLOOKUP($B1194,Invoices!$X$2:$Y$412,2,FALSE),"")</f>
        <v/>
      </c>
      <c r="M1194" s="18" t="str">
        <f>IFERROR(VLOOKUP($B1194,Invoices!$Z$2:$AA$412,2,FALSE),"")</f>
        <v/>
      </c>
      <c r="N1194" s="18" t="str">
        <f>IFERROR(VLOOKUP($B1194,Invoices!$AB$2:$AC$412,2,FALSE),"")</f>
        <v/>
      </c>
      <c r="O1194" s="18" t="str">
        <f>IFERROR(VLOOKUP($B1194,Invoices!$AD$2:$AE$412,2,FALSE),"")</f>
        <v/>
      </c>
      <c r="P1194" s="18" t="str">
        <f>IFERROR(VLOOKUP($B1194,Invoices!$AF$2:$AG$412,2,FALSE),"")</f>
        <v/>
      </c>
      <c r="Q1194" s="18" t="str">
        <f>IFERROR(VLOOKUP($B1194,Invoices!$AH$2:$AI$412,2,FALSE),"")</f>
        <v/>
      </c>
      <c r="R1194" s="18" t="str">
        <f>IFERROR(VLOOKUP($B1194,Invoices!$AJ$2:$AK$412,2,FALSE),"")</f>
        <v/>
      </c>
      <c r="S1194" s="18" t="str">
        <f>IFERROR(VLOOKUP($B1194,Invoices!$AL$2:$AM$412,2,FALSE),"")</f>
        <v/>
      </c>
      <c r="T1194" s="18" t="str">
        <f>IFERROR(VLOOKUP($B1194,Invoices!$AN$2:$AO$412,2,FALSE),"")</f>
        <v/>
      </c>
      <c r="U1194" s="18" cm="1">
        <f t="array" ref="U1194">IFERROR(INDEX(F1194:T1194, 1, MATCH(TRUE, ISNUMBER(F1194:T1194), 0)), "0.0")</f>
        <v>1.99</v>
      </c>
    </row>
    <row r="1195" spans="1:21" ht="13" x14ac:dyDescent="0.15">
      <c r="A1195" s="14" t="s">
        <v>7227</v>
      </c>
      <c r="B1195" s="6" t="s">
        <v>2422</v>
      </c>
      <c r="D1195" s="6" t="s">
        <v>1167</v>
      </c>
      <c r="E1195" s="6" t="s">
        <v>1168</v>
      </c>
      <c r="F1195" s="18" t="str">
        <f>IFERROR(VLOOKUP(B1195,Invoices!$L$2:$M$413,2,FALSE),"")</f>
        <v/>
      </c>
      <c r="G1195" s="18">
        <f>IFERROR(VLOOKUP(B1195,Invoices!$N$2:$O$412,2,FALSE),"")</f>
        <v>1.99</v>
      </c>
      <c r="H1195" s="18" t="str">
        <f>IFERROR(VLOOKUP($B1195,Invoices!$P$2:$Q$412,2,FALSE),"")</f>
        <v/>
      </c>
      <c r="I1195" s="18" t="str">
        <f>IFERROR(VLOOKUP($B1195,Invoices!$R$2:$S$412,2,FALSE),"")</f>
        <v/>
      </c>
      <c r="J1195" s="18" t="str">
        <f>IFERROR(VLOOKUP($B1195,Invoices!$T$2:$U$412,2,FALSE),"")</f>
        <v/>
      </c>
      <c r="K1195" s="18" t="str">
        <f>IFERROR(VLOOKUP($B1195,Invoices!$V$2:$W$412,2,FALSE),"")</f>
        <v/>
      </c>
      <c r="L1195" s="18" t="str">
        <f>IFERROR(VLOOKUP($B1195,Invoices!$X$2:$Y$412,2,FALSE),"")</f>
        <v/>
      </c>
      <c r="M1195" s="18" t="str">
        <f>IFERROR(VLOOKUP($B1195,Invoices!$Z$2:$AA$412,2,FALSE),"")</f>
        <v/>
      </c>
      <c r="N1195" s="18" t="str">
        <f>IFERROR(VLOOKUP($B1195,Invoices!$AB$2:$AC$412,2,FALSE),"")</f>
        <v/>
      </c>
      <c r="O1195" s="18" t="str">
        <f>IFERROR(VLOOKUP($B1195,Invoices!$AD$2:$AE$412,2,FALSE),"")</f>
        <v/>
      </c>
      <c r="P1195" s="18" t="str">
        <f>IFERROR(VLOOKUP($B1195,Invoices!$AF$2:$AG$412,2,FALSE),"")</f>
        <v/>
      </c>
      <c r="Q1195" s="18" t="str">
        <f>IFERROR(VLOOKUP($B1195,Invoices!$AH$2:$AI$412,2,FALSE),"")</f>
        <v/>
      </c>
      <c r="R1195" s="18" t="str">
        <f>IFERROR(VLOOKUP($B1195,Invoices!$AJ$2:$AK$412,2,FALSE),"")</f>
        <v/>
      </c>
      <c r="S1195" s="18" t="str">
        <f>IFERROR(VLOOKUP($B1195,Invoices!$AL$2:$AM$412,2,FALSE),"")</f>
        <v/>
      </c>
      <c r="T1195" s="18" t="str">
        <f>IFERROR(VLOOKUP($B1195,Invoices!$AN$2:$AO$412,2,FALSE),"")</f>
        <v/>
      </c>
      <c r="U1195" s="18" cm="1">
        <f t="array" ref="U1195">IFERROR(INDEX(F1195:T1195, 1, MATCH(TRUE, ISNUMBER(F1195:T1195), 0)), "0.0")</f>
        <v>1.99</v>
      </c>
    </row>
    <row r="1196" spans="1:21" ht="13" x14ac:dyDescent="0.15">
      <c r="A1196" s="14" t="s">
        <v>7228</v>
      </c>
      <c r="B1196" s="6" t="s">
        <v>2423</v>
      </c>
      <c r="D1196" s="6" t="s">
        <v>672</v>
      </c>
      <c r="E1196" s="6" t="s">
        <v>673</v>
      </c>
      <c r="F1196" s="18" t="str">
        <f>IFERROR(VLOOKUP(B1196,Invoices!$L$2:$M$413,2,FALSE),"")</f>
        <v/>
      </c>
      <c r="G1196" s="18" t="str">
        <f>IFERROR(VLOOKUP(B1196,Invoices!$N$2:$O$412,2,FALSE),"")</f>
        <v/>
      </c>
      <c r="H1196" s="18" t="str">
        <f>IFERROR(VLOOKUP($B1196,Invoices!$P$2:$Q$412,2,FALSE),"")</f>
        <v/>
      </c>
      <c r="I1196" s="18" t="str">
        <f>IFERROR(VLOOKUP($B1196,Invoices!$R$2:$S$412,2,FALSE),"")</f>
        <v/>
      </c>
      <c r="J1196" s="18" t="str">
        <f>IFERROR(VLOOKUP($B1196,Invoices!$T$2:$U$412,2,FALSE),"")</f>
        <v/>
      </c>
      <c r="K1196" s="18" t="str">
        <f>IFERROR(VLOOKUP($B1196,Invoices!$V$2:$W$412,2,FALSE),"")</f>
        <v/>
      </c>
      <c r="L1196" s="18" t="str">
        <f>IFERROR(VLOOKUP($B1196,Invoices!$X$2:$Y$412,2,FALSE),"")</f>
        <v/>
      </c>
      <c r="M1196" s="18" t="str">
        <f>IFERROR(VLOOKUP($B1196,Invoices!$Z$2:$AA$412,2,FALSE),"")</f>
        <v/>
      </c>
      <c r="N1196" s="18" t="str">
        <f>IFERROR(VLOOKUP($B1196,Invoices!$AB$2:$AC$412,2,FALSE),"")</f>
        <v/>
      </c>
      <c r="O1196" s="18" t="str">
        <f>IFERROR(VLOOKUP($B1196,Invoices!$AD$2:$AE$412,2,FALSE),"")</f>
        <v/>
      </c>
      <c r="P1196" s="18" t="str">
        <f>IFERROR(VLOOKUP($B1196,Invoices!$AF$2:$AG$412,2,FALSE),"")</f>
        <v/>
      </c>
      <c r="Q1196" s="18" t="str">
        <f>IFERROR(VLOOKUP($B1196,Invoices!$AH$2:$AI$412,2,FALSE),"")</f>
        <v/>
      </c>
      <c r="R1196" s="18" t="str">
        <f>IFERROR(VLOOKUP($B1196,Invoices!$AJ$2:$AK$412,2,FALSE),"")</f>
        <v/>
      </c>
      <c r="S1196" s="18" t="str">
        <f>IFERROR(VLOOKUP($B1196,Invoices!$AL$2:$AM$412,2,FALSE),"")</f>
        <v/>
      </c>
      <c r="T1196" s="18" t="str">
        <f>IFERROR(VLOOKUP($B1196,Invoices!$AN$2:$AO$412,2,FALSE),"")</f>
        <v/>
      </c>
      <c r="U1196" s="18" t="str" cm="1">
        <f t="array" ref="U1196">IFERROR(INDEX(F1196:T1196, 1, MATCH(TRUE, ISNUMBER(F1196:T1196), 0)), "0.0")</f>
        <v>0.0</v>
      </c>
    </row>
    <row r="1197" spans="1:21" ht="13" x14ac:dyDescent="0.15">
      <c r="A1197" s="14" t="s">
        <v>7229</v>
      </c>
      <c r="B1197" s="6" t="s">
        <v>2424</v>
      </c>
      <c r="C1197" s="6" t="s">
        <v>1639</v>
      </c>
      <c r="D1197" s="6" t="s">
        <v>1640</v>
      </c>
      <c r="E1197" s="6" t="s">
        <v>1641</v>
      </c>
      <c r="F1197" s="18" t="str">
        <f>IFERROR(VLOOKUP(B1197,Invoices!$L$2:$M$413,2,FALSE),"")</f>
        <v/>
      </c>
      <c r="G1197" s="18" t="str">
        <f>IFERROR(VLOOKUP(B1197,Invoices!$N$2:$O$412,2,FALSE),"")</f>
        <v/>
      </c>
      <c r="H1197" s="18" t="str">
        <f>IFERROR(VLOOKUP($B1197,Invoices!$P$2:$Q$412,2,FALSE),"")</f>
        <v/>
      </c>
      <c r="I1197" s="18">
        <f>IFERROR(VLOOKUP($B1197,Invoices!$R$2:$S$412,2,FALSE),"")</f>
        <v>0.99</v>
      </c>
      <c r="J1197" s="18" t="str">
        <f>IFERROR(VLOOKUP($B1197,Invoices!$T$2:$U$412,2,FALSE),"")</f>
        <v/>
      </c>
      <c r="K1197" s="18" t="str">
        <f>IFERROR(VLOOKUP($B1197,Invoices!$V$2:$W$412,2,FALSE),"")</f>
        <v/>
      </c>
      <c r="L1197" s="18" t="str">
        <f>IFERROR(VLOOKUP($B1197,Invoices!$X$2:$Y$412,2,FALSE),"")</f>
        <v/>
      </c>
      <c r="M1197" s="18" t="str">
        <f>IFERROR(VLOOKUP($B1197,Invoices!$Z$2:$AA$412,2,FALSE),"")</f>
        <v/>
      </c>
      <c r="N1197" s="18" t="str">
        <f>IFERROR(VLOOKUP($B1197,Invoices!$AB$2:$AC$412,2,FALSE),"")</f>
        <v/>
      </c>
      <c r="O1197" s="18" t="str">
        <f>IFERROR(VLOOKUP($B1197,Invoices!$AD$2:$AE$412,2,FALSE),"")</f>
        <v/>
      </c>
      <c r="P1197" s="18" t="str">
        <f>IFERROR(VLOOKUP($B1197,Invoices!$AF$2:$AG$412,2,FALSE),"")</f>
        <v/>
      </c>
      <c r="Q1197" s="18" t="str">
        <f>IFERROR(VLOOKUP($B1197,Invoices!$AH$2:$AI$412,2,FALSE),"")</f>
        <v/>
      </c>
      <c r="R1197" s="18" t="str">
        <f>IFERROR(VLOOKUP($B1197,Invoices!$AJ$2:$AK$412,2,FALSE),"")</f>
        <v/>
      </c>
      <c r="S1197" s="18" t="str">
        <f>IFERROR(VLOOKUP($B1197,Invoices!$AL$2:$AM$412,2,FALSE),"")</f>
        <v/>
      </c>
      <c r="T1197" s="18" t="str">
        <f>IFERROR(VLOOKUP($B1197,Invoices!$AN$2:$AO$412,2,FALSE),"")</f>
        <v/>
      </c>
      <c r="U1197" s="18" cm="1">
        <f t="array" ref="U1197">IFERROR(INDEX(F1197:T1197, 1, MATCH(TRUE, ISNUMBER(F1197:T1197), 0)), "0.0")</f>
        <v>0.99</v>
      </c>
    </row>
    <row r="1198" spans="1:21" ht="13" x14ac:dyDescent="0.15">
      <c r="A1198" s="14" t="s">
        <v>7230</v>
      </c>
      <c r="B1198" s="6" t="s">
        <v>2425</v>
      </c>
      <c r="C1198" s="6" t="s">
        <v>2426</v>
      </c>
      <c r="D1198" s="6" t="s">
        <v>1171</v>
      </c>
      <c r="E1198" s="6" t="s">
        <v>1172</v>
      </c>
      <c r="F1198" s="18" t="str">
        <f>IFERROR(VLOOKUP(B1198,Invoices!$L$2:$M$413,2,FALSE),"")</f>
        <v/>
      </c>
      <c r="G1198" s="18" t="str">
        <f>IFERROR(VLOOKUP(B1198,Invoices!$N$2:$O$412,2,FALSE),"")</f>
        <v/>
      </c>
      <c r="H1198" s="18" t="str">
        <f>IFERROR(VLOOKUP($B1198,Invoices!$P$2:$Q$412,2,FALSE),"")</f>
        <v/>
      </c>
      <c r="I1198" s="18" t="str">
        <f>IFERROR(VLOOKUP($B1198,Invoices!$R$2:$S$412,2,FALSE),"")</f>
        <v/>
      </c>
      <c r="J1198" s="18" t="str">
        <f>IFERROR(VLOOKUP($B1198,Invoices!$T$2:$U$412,2,FALSE),"")</f>
        <v/>
      </c>
      <c r="K1198" s="18" t="str">
        <f>IFERROR(VLOOKUP($B1198,Invoices!$V$2:$W$412,2,FALSE),"")</f>
        <v/>
      </c>
      <c r="L1198" s="18" t="str">
        <f>IFERROR(VLOOKUP($B1198,Invoices!$X$2:$Y$412,2,FALSE),"")</f>
        <v/>
      </c>
      <c r="M1198" s="18" t="str">
        <f>IFERROR(VLOOKUP($B1198,Invoices!$Z$2:$AA$412,2,FALSE),"")</f>
        <v/>
      </c>
      <c r="N1198" s="18">
        <f>IFERROR(VLOOKUP($B1198,Invoices!$AB$2:$AC$412,2,FALSE),"")</f>
        <v>0.99</v>
      </c>
      <c r="O1198" s="18" t="str">
        <f>IFERROR(VLOOKUP($B1198,Invoices!$AD$2:$AE$412,2,FALSE),"")</f>
        <v/>
      </c>
      <c r="P1198" s="18" t="str">
        <f>IFERROR(VLOOKUP($B1198,Invoices!$AF$2:$AG$412,2,FALSE),"")</f>
        <v/>
      </c>
      <c r="Q1198" s="18" t="str">
        <f>IFERROR(VLOOKUP($B1198,Invoices!$AH$2:$AI$412,2,FALSE),"")</f>
        <v/>
      </c>
      <c r="R1198" s="18" t="str">
        <f>IFERROR(VLOOKUP($B1198,Invoices!$AJ$2:$AK$412,2,FALSE),"")</f>
        <v/>
      </c>
      <c r="S1198" s="18" t="str">
        <f>IFERROR(VLOOKUP($B1198,Invoices!$AL$2:$AM$412,2,FALSE),"")</f>
        <v/>
      </c>
      <c r="T1198" s="18" t="str">
        <f>IFERROR(VLOOKUP($B1198,Invoices!$AN$2:$AO$412,2,FALSE),"")</f>
        <v/>
      </c>
      <c r="U1198" s="18" cm="1">
        <f t="array" ref="U1198">IFERROR(INDEX(F1198:T1198, 1, MATCH(TRUE, ISNUMBER(F1198:T1198), 0)), "0.0")</f>
        <v>0.99</v>
      </c>
    </row>
    <row r="1199" spans="1:21" ht="13" x14ac:dyDescent="0.15">
      <c r="A1199" s="14" t="s">
        <v>7231</v>
      </c>
      <c r="B1199" s="6" t="s">
        <v>2427</v>
      </c>
      <c r="D1199" s="6" t="s">
        <v>561</v>
      </c>
      <c r="E1199" s="6" t="s">
        <v>562</v>
      </c>
      <c r="F1199" s="18" t="str">
        <f>IFERROR(VLOOKUP(B1199,Invoices!$L$2:$M$413,2,FALSE),"")</f>
        <v/>
      </c>
      <c r="G1199" s="18" t="str">
        <f>IFERROR(VLOOKUP(B1199,Invoices!$N$2:$O$412,2,FALSE),"")</f>
        <v/>
      </c>
      <c r="H1199" s="18" t="str">
        <f>IFERROR(VLOOKUP($B1199,Invoices!$P$2:$Q$412,2,FALSE),"")</f>
        <v/>
      </c>
      <c r="I1199" s="18" t="str">
        <f>IFERROR(VLOOKUP($B1199,Invoices!$R$2:$S$412,2,FALSE),"")</f>
        <v/>
      </c>
      <c r="J1199" s="18" t="str">
        <f>IFERROR(VLOOKUP($B1199,Invoices!$T$2:$U$412,2,FALSE),"")</f>
        <v/>
      </c>
      <c r="K1199" s="18" t="str">
        <f>IFERROR(VLOOKUP($B1199,Invoices!$V$2:$W$412,2,FALSE),"")</f>
        <v/>
      </c>
      <c r="L1199" s="18" t="str">
        <f>IFERROR(VLOOKUP($B1199,Invoices!$X$2:$Y$412,2,FALSE),"")</f>
        <v/>
      </c>
      <c r="M1199" s="18" t="str">
        <f>IFERROR(VLOOKUP($B1199,Invoices!$Z$2:$AA$412,2,FALSE),"")</f>
        <v/>
      </c>
      <c r="N1199" s="18" t="str">
        <f>IFERROR(VLOOKUP($B1199,Invoices!$AB$2:$AC$412,2,FALSE),"")</f>
        <v/>
      </c>
      <c r="O1199" s="18" t="str">
        <f>IFERROR(VLOOKUP($B1199,Invoices!$AD$2:$AE$412,2,FALSE),"")</f>
        <v/>
      </c>
      <c r="P1199" s="18" t="str">
        <f>IFERROR(VLOOKUP($B1199,Invoices!$AF$2:$AG$412,2,FALSE),"")</f>
        <v/>
      </c>
      <c r="Q1199" s="18" t="str">
        <f>IFERROR(VLOOKUP($B1199,Invoices!$AH$2:$AI$412,2,FALSE),"")</f>
        <v/>
      </c>
      <c r="R1199" s="18" t="str">
        <f>IFERROR(VLOOKUP($B1199,Invoices!$AJ$2:$AK$412,2,FALSE),"")</f>
        <v/>
      </c>
      <c r="S1199" s="18" t="str">
        <f>IFERROR(VLOOKUP($B1199,Invoices!$AL$2:$AM$412,2,FALSE),"")</f>
        <v/>
      </c>
      <c r="T1199" s="18" t="str">
        <f>IFERROR(VLOOKUP($B1199,Invoices!$AN$2:$AO$412,2,FALSE),"")</f>
        <v/>
      </c>
      <c r="U1199" s="18" t="str" cm="1">
        <f t="array" ref="U1199">IFERROR(INDEX(F1199:T1199, 1, MATCH(TRUE, ISNUMBER(F1199:T1199), 0)), "0.0")</f>
        <v>0.0</v>
      </c>
    </row>
    <row r="1200" spans="1:21" ht="13" x14ac:dyDescent="0.15">
      <c r="A1200" s="14" t="s">
        <v>7232</v>
      </c>
      <c r="B1200" s="6" t="s">
        <v>2428</v>
      </c>
      <c r="C1200" s="6" t="s">
        <v>750</v>
      </c>
      <c r="D1200" s="6" t="s">
        <v>749</v>
      </c>
      <c r="E1200" s="6" t="s">
        <v>750</v>
      </c>
      <c r="F1200" s="18" t="str">
        <f>IFERROR(VLOOKUP(B1200,Invoices!$L$2:$M$413,2,FALSE),"")</f>
        <v/>
      </c>
      <c r="G1200" s="18" t="str">
        <f>IFERROR(VLOOKUP(B1200,Invoices!$N$2:$O$412,2,FALSE),"")</f>
        <v/>
      </c>
      <c r="H1200" s="18" t="str">
        <f>IFERROR(VLOOKUP($B1200,Invoices!$P$2:$Q$412,2,FALSE),"")</f>
        <v/>
      </c>
      <c r="I1200" s="18" t="str">
        <f>IFERROR(VLOOKUP($B1200,Invoices!$R$2:$S$412,2,FALSE),"")</f>
        <v/>
      </c>
      <c r="J1200" s="18" t="str">
        <f>IFERROR(VLOOKUP($B1200,Invoices!$T$2:$U$412,2,FALSE),"")</f>
        <v/>
      </c>
      <c r="K1200" s="18" t="str">
        <f>IFERROR(VLOOKUP($B1200,Invoices!$V$2:$W$412,2,FALSE),"")</f>
        <v/>
      </c>
      <c r="L1200" s="18" t="str">
        <f>IFERROR(VLOOKUP($B1200,Invoices!$X$2:$Y$412,2,FALSE),"")</f>
        <v/>
      </c>
      <c r="M1200" s="18" t="str">
        <f>IFERROR(VLOOKUP($B1200,Invoices!$Z$2:$AA$412,2,FALSE),"")</f>
        <v/>
      </c>
      <c r="N1200" s="18" t="str">
        <f>IFERROR(VLOOKUP($B1200,Invoices!$AB$2:$AC$412,2,FALSE),"")</f>
        <v/>
      </c>
      <c r="O1200" s="18" t="str">
        <f>IFERROR(VLOOKUP($B1200,Invoices!$AD$2:$AE$412,2,FALSE),"")</f>
        <v/>
      </c>
      <c r="P1200" s="18" t="str">
        <f>IFERROR(VLOOKUP($B1200,Invoices!$AF$2:$AG$412,2,FALSE),"")</f>
        <v/>
      </c>
      <c r="Q1200" s="18" t="str">
        <f>IFERROR(VLOOKUP($B1200,Invoices!$AH$2:$AI$412,2,FALSE),"")</f>
        <v/>
      </c>
      <c r="R1200" s="18" t="str">
        <f>IFERROR(VLOOKUP($B1200,Invoices!$AJ$2:$AK$412,2,FALSE),"")</f>
        <v/>
      </c>
      <c r="S1200" s="18" t="str">
        <f>IFERROR(VLOOKUP($B1200,Invoices!$AL$2:$AM$412,2,FALSE),"")</f>
        <v/>
      </c>
      <c r="T1200" s="18" t="str">
        <f>IFERROR(VLOOKUP($B1200,Invoices!$AN$2:$AO$412,2,FALSE),"")</f>
        <v/>
      </c>
      <c r="U1200" s="18" t="str" cm="1">
        <f t="array" ref="U1200">IFERROR(INDEX(F1200:T1200, 1, MATCH(TRUE, ISNUMBER(F1200:T1200), 0)), "0.0")</f>
        <v>0.0</v>
      </c>
    </row>
    <row r="1201" spans="1:21" ht="13" x14ac:dyDescent="0.15">
      <c r="A1201" s="14" t="s">
        <v>7233</v>
      </c>
      <c r="B1201" s="6" t="s">
        <v>2429</v>
      </c>
      <c r="C1201" s="6" t="s">
        <v>1826</v>
      </c>
      <c r="D1201" s="6" t="s">
        <v>918</v>
      </c>
      <c r="E1201" s="6" t="s">
        <v>919</v>
      </c>
      <c r="F1201" s="18" t="str">
        <f>IFERROR(VLOOKUP(B1201,Invoices!$L$2:$M$413,2,FALSE),"")</f>
        <v/>
      </c>
      <c r="G1201" s="18" t="str">
        <f>IFERROR(VLOOKUP(B1201,Invoices!$N$2:$O$412,2,FALSE),"")</f>
        <v/>
      </c>
      <c r="H1201" s="18" t="str">
        <f>IFERROR(VLOOKUP($B1201,Invoices!$P$2:$Q$412,2,FALSE),"")</f>
        <v/>
      </c>
      <c r="I1201" s="18" t="str">
        <f>IFERROR(VLOOKUP($B1201,Invoices!$R$2:$S$412,2,FALSE),"")</f>
        <v/>
      </c>
      <c r="J1201" s="18" t="str">
        <f>IFERROR(VLOOKUP($B1201,Invoices!$T$2:$U$412,2,FALSE),"")</f>
        <v/>
      </c>
      <c r="K1201" s="18" t="str">
        <f>IFERROR(VLOOKUP($B1201,Invoices!$V$2:$W$412,2,FALSE),"")</f>
        <v/>
      </c>
      <c r="L1201" s="18" t="str">
        <f>IFERROR(VLOOKUP($B1201,Invoices!$X$2:$Y$412,2,FALSE),"")</f>
        <v/>
      </c>
      <c r="M1201" s="18">
        <f>IFERROR(VLOOKUP($B1201,Invoices!$Z$2:$AA$412,2,FALSE),"")</f>
        <v>0.99</v>
      </c>
      <c r="N1201" s="18" t="str">
        <f>IFERROR(VLOOKUP($B1201,Invoices!$AB$2:$AC$412,2,FALSE),"")</f>
        <v/>
      </c>
      <c r="O1201" s="18" t="str">
        <f>IFERROR(VLOOKUP($B1201,Invoices!$AD$2:$AE$412,2,FALSE),"")</f>
        <v/>
      </c>
      <c r="P1201" s="18" t="str">
        <f>IFERROR(VLOOKUP($B1201,Invoices!$AF$2:$AG$412,2,FALSE),"")</f>
        <v/>
      </c>
      <c r="Q1201" s="18" t="str">
        <f>IFERROR(VLOOKUP($B1201,Invoices!$AH$2:$AI$412,2,FALSE),"")</f>
        <v/>
      </c>
      <c r="R1201" s="18" t="str">
        <f>IFERROR(VLOOKUP($B1201,Invoices!$AJ$2:$AK$412,2,FALSE),"")</f>
        <v/>
      </c>
      <c r="S1201" s="18" t="str">
        <f>IFERROR(VLOOKUP($B1201,Invoices!$AL$2:$AM$412,2,FALSE),"")</f>
        <v/>
      </c>
      <c r="T1201" s="18" t="str">
        <f>IFERROR(VLOOKUP($B1201,Invoices!$AN$2:$AO$412,2,FALSE),"")</f>
        <v/>
      </c>
      <c r="U1201" s="18" cm="1">
        <f t="array" ref="U1201">IFERROR(INDEX(F1201:T1201, 1, MATCH(TRUE, ISNUMBER(F1201:T1201), 0)), "0.0")</f>
        <v>0.99</v>
      </c>
    </row>
    <row r="1202" spans="1:21" ht="13" x14ac:dyDescent="0.15">
      <c r="A1202" s="14" t="s">
        <v>7234</v>
      </c>
      <c r="B1202" s="6" t="s">
        <v>2430</v>
      </c>
      <c r="C1202" s="6" t="s">
        <v>2431</v>
      </c>
      <c r="D1202" s="6" t="s">
        <v>1463</v>
      </c>
      <c r="E1202" s="6" t="s">
        <v>681</v>
      </c>
      <c r="F1202" s="18" t="str">
        <f>IFERROR(VLOOKUP(B1202,Invoices!$L$2:$M$413,2,FALSE),"")</f>
        <v/>
      </c>
      <c r="G1202" s="18" t="str">
        <f>IFERROR(VLOOKUP(B1202,Invoices!$N$2:$O$412,2,FALSE),"")</f>
        <v/>
      </c>
      <c r="H1202" s="18" t="str">
        <f>IFERROR(VLOOKUP($B1202,Invoices!$P$2:$Q$412,2,FALSE),"")</f>
        <v/>
      </c>
      <c r="I1202" s="18" t="str">
        <f>IFERROR(VLOOKUP($B1202,Invoices!$R$2:$S$412,2,FALSE),"")</f>
        <v/>
      </c>
      <c r="J1202" s="18" t="str">
        <f>IFERROR(VLOOKUP($B1202,Invoices!$T$2:$U$412,2,FALSE),"")</f>
        <v/>
      </c>
      <c r="K1202" s="18" t="str">
        <f>IFERROR(VLOOKUP($B1202,Invoices!$V$2:$W$412,2,FALSE),"")</f>
        <v/>
      </c>
      <c r="L1202" s="18" t="str">
        <f>IFERROR(VLOOKUP($B1202,Invoices!$X$2:$Y$412,2,FALSE),"")</f>
        <v/>
      </c>
      <c r="M1202" s="18" t="str">
        <f>IFERROR(VLOOKUP($B1202,Invoices!$Z$2:$AA$412,2,FALSE),"")</f>
        <v/>
      </c>
      <c r="N1202" s="18" t="str">
        <f>IFERROR(VLOOKUP($B1202,Invoices!$AB$2:$AC$412,2,FALSE),"")</f>
        <v/>
      </c>
      <c r="O1202" s="18" t="str">
        <f>IFERROR(VLOOKUP($B1202,Invoices!$AD$2:$AE$412,2,FALSE),"")</f>
        <v/>
      </c>
      <c r="P1202" s="18" t="str">
        <f>IFERROR(VLOOKUP($B1202,Invoices!$AF$2:$AG$412,2,FALSE),"")</f>
        <v/>
      </c>
      <c r="Q1202" s="18" t="str">
        <f>IFERROR(VLOOKUP($B1202,Invoices!$AH$2:$AI$412,2,FALSE),"")</f>
        <v/>
      </c>
      <c r="R1202" s="18" t="str">
        <f>IFERROR(VLOOKUP($B1202,Invoices!$AJ$2:$AK$412,2,FALSE),"")</f>
        <v/>
      </c>
      <c r="S1202" s="18" t="str">
        <f>IFERROR(VLOOKUP($B1202,Invoices!$AL$2:$AM$412,2,FALSE),"")</f>
        <v/>
      </c>
      <c r="T1202" s="18" t="str">
        <f>IFERROR(VLOOKUP($B1202,Invoices!$AN$2:$AO$412,2,FALSE),"")</f>
        <v/>
      </c>
      <c r="U1202" s="18" t="str" cm="1">
        <f t="array" ref="U1202">IFERROR(INDEX(F1202:T1202, 1, MATCH(TRUE, ISNUMBER(F1202:T1202), 0)), "0.0")</f>
        <v>0.0</v>
      </c>
    </row>
    <row r="1203" spans="1:21" ht="13" x14ac:dyDescent="0.15">
      <c r="A1203" s="14" t="s">
        <v>7235</v>
      </c>
      <c r="B1203" s="6" t="s">
        <v>2430</v>
      </c>
      <c r="C1203" s="6" t="s">
        <v>2432</v>
      </c>
      <c r="D1203" s="6" t="s">
        <v>1633</v>
      </c>
      <c r="E1203" s="6" t="s">
        <v>1634</v>
      </c>
      <c r="F1203" s="18" t="str">
        <f>IFERROR(VLOOKUP(B1203,Invoices!$L$2:$M$413,2,FALSE),"")</f>
        <v/>
      </c>
      <c r="G1203" s="18" t="str">
        <f>IFERROR(VLOOKUP(B1203,Invoices!$N$2:$O$412,2,FALSE),"")</f>
        <v/>
      </c>
      <c r="H1203" s="18" t="str">
        <f>IFERROR(VLOOKUP($B1203,Invoices!$P$2:$Q$412,2,FALSE),"")</f>
        <v/>
      </c>
      <c r="I1203" s="18" t="str">
        <f>IFERROR(VLOOKUP($B1203,Invoices!$R$2:$S$412,2,FALSE),"")</f>
        <v/>
      </c>
      <c r="J1203" s="18" t="str">
        <f>IFERROR(VLOOKUP($B1203,Invoices!$T$2:$U$412,2,FALSE),"")</f>
        <v/>
      </c>
      <c r="K1203" s="18" t="str">
        <f>IFERROR(VLOOKUP($B1203,Invoices!$V$2:$W$412,2,FALSE),"")</f>
        <v/>
      </c>
      <c r="L1203" s="18" t="str">
        <f>IFERROR(VLOOKUP($B1203,Invoices!$X$2:$Y$412,2,FALSE),"")</f>
        <v/>
      </c>
      <c r="M1203" s="18" t="str">
        <f>IFERROR(VLOOKUP($B1203,Invoices!$Z$2:$AA$412,2,FALSE),"")</f>
        <v/>
      </c>
      <c r="N1203" s="18" t="str">
        <f>IFERROR(VLOOKUP($B1203,Invoices!$AB$2:$AC$412,2,FALSE),"")</f>
        <v/>
      </c>
      <c r="O1203" s="18" t="str">
        <f>IFERROR(VLOOKUP($B1203,Invoices!$AD$2:$AE$412,2,FALSE),"")</f>
        <v/>
      </c>
      <c r="P1203" s="18" t="str">
        <f>IFERROR(VLOOKUP($B1203,Invoices!$AF$2:$AG$412,2,FALSE),"")</f>
        <v/>
      </c>
      <c r="Q1203" s="18" t="str">
        <f>IFERROR(VLOOKUP($B1203,Invoices!$AH$2:$AI$412,2,FALSE),"")</f>
        <v/>
      </c>
      <c r="R1203" s="18" t="str">
        <f>IFERROR(VLOOKUP($B1203,Invoices!$AJ$2:$AK$412,2,FALSE),"")</f>
        <v/>
      </c>
      <c r="S1203" s="18" t="str">
        <f>IFERROR(VLOOKUP($B1203,Invoices!$AL$2:$AM$412,2,FALSE),"")</f>
        <v/>
      </c>
      <c r="T1203" s="18" t="str">
        <f>IFERROR(VLOOKUP($B1203,Invoices!$AN$2:$AO$412,2,FALSE),"")</f>
        <v/>
      </c>
      <c r="U1203" s="18" t="str" cm="1">
        <f t="array" ref="U1203">IFERROR(INDEX(F1203:T1203, 1, MATCH(TRUE, ISNUMBER(F1203:T1203), 0)), "0.0")</f>
        <v>0.0</v>
      </c>
    </row>
    <row r="1204" spans="1:21" ht="13" x14ac:dyDescent="0.15">
      <c r="A1204" s="14" t="s">
        <v>7236</v>
      </c>
      <c r="B1204" s="6" t="s">
        <v>2433</v>
      </c>
      <c r="C1204" s="6" t="s">
        <v>850</v>
      </c>
      <c r="D1204" s="6" t="s">
        <v>851</v>
      </c>
      <c r="E1204" s="6" t="s">
        <v>850</v>
      </c>
      <c r="F1204" s="18" t="str">
        <f>IFERROR(VLOOKUP(B1204,Invoices!$L$2:$M$413,2,FALSE),"")</f>
        <v/>
      </c>
      <c r="G1204" s="18">
        <f>IFERROR(VLOOKUP(B1204,Invoices!$N$2:$O$412,2,FALSE),"")</f>
        <v>0.99</v>
      </c>
      <c r="H1204" s="18" t="str">
        <f>IFERROR(VLOOKUP($B1204,Invoices!$P$2:$Q$412,2,FALSE),"")</f>
        <v/>
      </c>
      <c r="I1204" s="18" t="str">
        <f>IFERROR(VLOOKUP($B1204,Invoices!$R$2:$S$412,2,FALSE),"")</f>
        <v/>
      </c>
      <c r="J1204" s="18" t="str">
        <f>IFERROR(VLOOKUP($B1204,Invoices!$T$2:$U$412,2,FALSE),"")</f>
        <v/>
      </c>
      <c r="K1204" s="18" t="str">
        <f>IFERROR(VLOOKUP($B1204,Invoices!$V$2:$W$412,2,FALSE),"")</f>
        <v/>
      </c>
      <c r="L1204" s="18" t="str">
        <f>IFERROR(VLOOKUP($B1204,Invoices!$X$2:$Y$412,2,FALSE),"")</f>
        <v/>
      </c>
      <c r="M1204" s="18" t="str">
        <f>IFERROR(VLOOKUP($B1204,Invoices!$Z$2:$AA$412,2,FALSE),"")</f>
        <v/>
      </c>
      <c r="N1204" s="18">
        <f>IFERROR(VLOOKUP($B1204,Invoices!$AB$2:$AC$412,2,FALSE),"")</f>
        <v>0.99</v>
      </c>
      <c r="O1204" s="18" t="str">
        <f>IFERROR(VLOOKUP($B1204,Invoices!$AD$2:$AE$412,2,FALSE),"")</f>
        <v/>
      </c>
      <c r="P1204" s="18" t="str">
        <f>IFERROR(VLOOKUP($B1204,Invoices!$AF$2:$AG$412,2,FALSE),"")</f>
        <v/>
      </c>
      <c r="Q1204" s="18" t="str">
        <f>IFERROR(VLOOKUP($B1204,Invoices!$AH$2:$AI$412,2,FALSE),"")</f>
        <v/>
      </c>
      <c r="R1204" s="18" t="str">
        <f>IFERROR(VLOOKUP($B1204,Invoices!$AJ$2:$AK$412,2,FALSE),"")</f>
        <v/>
      </c>
      <c r="S1204" s="18" t="str">
        <f>IFERROR(VLOOKUP($B1204,Invoices!$AL$2:$AM$412,2,FALSE),"")</f>
        <v/>
      </c>
      <c r="T1204" s="18" t="str">
        <f>IFERROR(VLOOKUP($B1204,Invoices!$AN$2:$AO$412,2,FALSE),"")</f>
        <v/>
      </c>
      <c r="U1204" s="18" cm="1">
        <f t="array" ref="U1204">IFERROR(INDEX(F1204:T1204, 1, MATCH(TRUE, ISNUMBER(F1204:T1204), 0)), "0.0")</f>
        <v>0.99</v>
      </c>
    </row>
    <row r="1205" spans="1:21" ht="13" x14ac:dyDescent="0.15">
      <c r="A1205" s="14" t="s">
        <v>7237</v>
      </c>
      <c r="B1205" s="6" t="s">
        <v>2434</v>
      </c>
      <c r="D1205" s="6" t="s">
        <v>770</v>
      </c>
      <c r="E1205" s="6" t="s">
        <v>771</v>
      </c>
      <c r="F1205" s="18" t="str">
        <f>IFERROR(VLOOKUP(B1205,Invoices!$L$2:$M$413,2,FALSE),"")</f>
        <v/>
      </c>
      <c r="G1205" s="18" t="str">
        <f>IFERROR(VLOOKUP(B1205,Invoices!$N$2:$O$412,2,FALSE),"")</f>
        <v/>
      </c>
      <c r="H1205" s="18" t="str">
        <f>IFERROR(VLOOKUP($B1205,Invoices!$P$2:$Q$412,2,FALSE),"")</f>
        <v/>
      </c>
      <c r="I1205" s="18" t="str">
        <f>IFERROR(VLOOKUP($B1205,Invoices!$R$2:$S$412,2,FALSE),"")</f>
        <v/>
      </c>
      <c r="J1205" s="18" t="str">
        <f>IFERROR(VLOOKUP($B1205,Invoices!$T$2:$U$412,2,FALSE),"")</f>
        <v/>
      </c>
      <c r="K1205" s="18" t="str">
        <f>IFERROR(VLOOKUP($B1205,Invoices!$V$2:$W$412,2,FALSE),"")</f>
        <v/>
      </c>
      <c r="L1205" s="18" t="str">
        <f>IFERROR(VLOOKUP($B1205,Invoices!$X$2:$Y$412,2,FALSE),"")</f>
        <v/>
      </c>
      <c r="M1205" s="18" t="str">
        <f>IFERROR(VLOOKUP($B1205,Invoices!$Z$2:$AA$412,2,FALSE),"")</f>
        <v/>
      </c>
      <c r="N1205" s="18" t="str">
        <f>IFERROR(VLOOKUP($B1205,Invoices!$AB$2:$AC$412,2,FALSE),"")</f>
        <v/>
      </c>
      <c r="O1205" s="18" t="str">
        <f>IFERROR(VLOOKUP($B1205,Invoices!$AD$2:$AE$412,2,FALSE),"")</f>
        <v/>
      </c>
      <c r="P1205" s="18" t="str">
        <f>IFERROR(VLOOKUP($B1205,Invoices!$AF$2:$AG$412,2,FALSE),"")</f>
        <v/>
      </c>
      <c r="Q1205" s="18" t="str">
        <f>IFERROR(VLOOKUP($B1205,Invoices!$AH$2:$AI$412,2,FALSE),"")</f>
        <v/>
      </c>
      <c r="R1205" s="18" t="str">
        <f>IFERROR(VLOOKUP($B1205,Invoices!$AJ$2:$AK$412,2,FALSE),"")</f>
        <v/>
      </c>
      <c r="S1205" s="18" t="str">
        <f>IFERROR(VLOOKUP($B1205,Invoices!$AL$2:$AM$412,2,FALSE),"")</f>
        <v/>
      </c>
      <c r="T1205" s="18" t="str">
        <f>IFERROR(VLOOKUP($B1205,Invoices!$AN$2:$AO$412,2,FALSE),"")</f>
        <v/>
      </c>
      <c r="U1205" s="18" t="str" cm="1">
        <f t="array" ref="U1205">IFERROR(INDEX(F1205:T1205, 1, MATCH(TRUE, ISNUMBER(F1205:T1205), 0)), "0.0")</f>
        <v>0.0</v>
      </c>
    </row>
    <row r="1206" spans="1:21" ht="13" x14ac:dyDescent="0.15">
      <c r="A1206" s="14" t="s">
        <v>7238</v>
      </c>
      <c r="B1206" s="6" t="s">
        <v>2435</v>
      </c>
      <c r="C1206" s="6" t="s">
        <v>1883</v>
      </c>
      <c r="D1206" s="6" t="s">
        <v>871</v>
      </c>
      <c r="E1206" s="6" t="s">
        <v>612</v>
      </c>
      <c r="F1206" s="18" t="str">
        <f>IFERROR(VLOOKUP(B1206,Invoices!$L$2:$M$413,2,FALSE),"")</f>
        <v/>
      </c>
      <c r="G1206" s="18" t="str">
        <f>IFERROR(VLOOKUP(B1206,Invoices!$N$2:$O$412,2,FALSE),"")</f>
        <v/>
      </c>
      <c r="H1206" s="18" t="str">
        <f>IFERROR(VLOOKUP($B1206,Invoices!$P$2:$Q$412,2,FALSE),"")</f>
        <v/>
      </c>
      <c r="I1206" s="18" t="str">
        <f>IFERROR(VLOOKUP($B1206,Invoices!$R$2:$S$412,2,FALSE),"")</f>
        <v/>
      </c>
      <c r="J1206" s="18" t="str">
        <f>IFERROR(VLOOKUP($B1206,Invoices!$T$2:$U$412,2,FALSE),"")</f>
        <v/>
      </c>
      <c r="K1206" s="18" t="str">
        <f>IFERROR(VLOOKUP($B1206,Invoices!$V$2:$W$412,2,FALSE),"")</f>
        <v/>
      </c>
      <c r="L1206" s="18" t="str">
        <f>IFERROR(VLOOKUP($B1206,Invoices!$X$2:$Y$412,2,FALSE),"")</f>
        <v/>
      </c>
      <c r="M1206" s="18" t="str">
        <f>IFERROR(VLOOKUP($B1206,Invoices!$Z$2:$AA$412,2,FALSE),"")</f>
        <v/>
      </c>
      <c r="N1206" s="18" t="str">
        <f>IFERROR(VLOOKUP($B1206,Invoices!$AB$2:$AC$412,2,FALSE),"")</f>
        <v/>
      </c>
      <c r="O1206" s="18" t="str">
        <f>IFERROR(VLOOKUP($B1206,Invoices!$AD$2:$AE$412,2,FALSE),"")</f>
        <v/>
      </c>
      <c r="P1206" s="18" t="str">
        <f>IFERROR(VLOOKUP($B1206,Invoices!$AF$2:$AG$412,2,FALSE),"")</f>
        <v/>
      </c>
      <c r="Q1206" s="18" t="str">
        <f>IFERROR(VLOOKUP($B1206,Invoices!$AH$2:$AI$412,2,FALSE),"")</f>
        <v/>
      </c>
      <c r="R1206" s="18" t="str">
        <f>IFERROR(VLOOKUP($B1206,Invoices!$AJ$2:$AK$412,2,FALSE),"")</f>
        <v/>
      </c>
      <c r="S1206" s="18" t="str">
        <f>IFERROR(VLOOKUP($B1206,Invoices!$AL$2:$AM$412,2,FALSE),"")</f>
        <v/>
      </c>
      <c r="T1206" s="18" t="str">
        <f>IFERROR(VLOOKUP($B1206,Invoices!$AN$2:$AO$412,2,FALSE),"")</f>
        <v/>
      </c>
      <c r="U1206" s="18" t="str" cm="1">
        <f t="array" ref="U1206">IFERROR(INDEX(F1206:T1206, 1, MATCH(TRUE, ISNUMBER(F1206:T1206), 0)), "0.0")</f>
        <v>0.0</v>
      </c>
    </row>
    <row r="1207" spans="1:21" ht="13" x14ac:dyDescent="0.15">
      <c r="A1207" s="14" t="s">
        <v>7239</v>
      </c>
      <c r="B1207" s="6" t="s">
        <v>2436</v>
      </c>
      <c r="C1207" s="6" t="s">
        <v>2437</v>
      </c>
      <c r="D1207" s="6" t="s">
        <v>1270</v>
      </c>
      <c r="E1207" s="6" t="s">
        <v>587</v>
      </c>
      <c r="F1207" s="18" t="str">
        <f>IFERROR(VLOOKUP(B1207,Invoices!$L$2:$M$413,2,FALSE),"")</f>
        <v/>
      </c>
      <c r="G1207" s="18" t="str">
        <f>IFERROR(VLOOKUP(B1207,Invoices!$N$2:$O$412,2,FALSE),"")</f>
        <v/>
      </c>
      <c r="H1207" s="18" t="str">
        <f>IFERROR(VLOOKUP($B1207,Invoices!$P$2:$Q$412,2,FALSE),"")</f>
        <v/>
      </c>
      <c r="I1207" s="18" t="str">
        <f>IFERROR(VLOOKUP($B1207,Invoices!$R$2:$S$412,2,FALSE),"")</f>
        <v/>
      </c>
      <c r="J1207" s="18" t="str">
        <f>IFERROR(VLOOKUP($B1207,Invoices!$T$2:$U$412,2,FALSE),"")</f>
        <v/>
      </c>
      <c r="K1207" s="18" t="str">
        <f>IFERROR(VLOOKUP($B1207,Invoices!$V$2:$W$412,2,FALSE),"")</f>
        <v/>
      </c>
      <c r="L1207" s="18" t="str">
        <f>IFERROR(VLOOKUP($B1207,Invoices!$X$2:$Y$412,2,FALSE),"")</f>
        <v/>
      </c>
      <c r="M1207" s="18" t="str">
        <f>IFERROR(VLOOKUP($B1207,Invoices!$Z$2:$AA$412,2,FALSE),"")</f>
        <v/>
      </c>
      <c r="N1207" s="18" t="str">
        <f>IFERROR(VLOOKUP($B1207,Invoices!$AB$2:$AC$412,2,FALSE),"")</f>
        <v/>
      </c>
      <c r="O1207" s="18" t="str">
        <f>IFERROR(VLOOKUP($B1207,Invoices!$AD$2:$AE$412,2,FALSE),"")</f>
        <v/>
      </c>
      <c r="P1207" s="18" t="str">
        <f>IFERROR(VLOOKUP($B1207,Invoices!$AF$2:$AG$412,2,FALSE),"")</f>
        <v/>
      </c>
      <c r="Q1207" s="18" t="str">
        <f>IFERROR(VLOOKUP($B1207,Invoices!$AH$2:$AI$412,2,FALSE),"")</f>
        <v/>
      </c>
      <c r="R1207" s="18" t="str">
        <f>IFERROR(VLOOKUP($B1207,Invoices!$AJ$2:$AK$412,2,FALSE),"")</f>
        <v/>
      </c>
      <c r="S1207" s="18" t="str">
        <f>IFERROR(VLOOKUP($B1207,Invoices!$AL$2:$AM$412,2,FALSE),"")</f>
        <v/>
      </c>
      <c r="T1207" s="18" t="str">
        <f>IFERROR(VLOOKUP($B1207,Invoices!$AN$2:$AO$412,2,FALSE),"")</f>
        <v/>
      </c>
      <c r="U1207" s="18" t="str" cm="1">
        <f t="array" ref="U1207">IFERROR(INDEX(F1207:T1207, 1, MATCH(TRUE, ISNUMBER(F1207:T1207), 0)), "0.0")</f>
        <v>0.0</v>
      </c>
    </row>
    <row r="1208" spans="1:21" ht="13" x14ac:dyDescent="0.15">
      <c r="A1208" s="14" t="s">
        <v>7240</v>
      </c>
      <c r="B1208" s="6" t="s">
        <v>2438</v>
      </c>
      <c r="C1208" s="6" t="s">
        <v>1208</v>
      </c>
      <c r="D1208" s="6" t="s">
        <v>2353</v>
      </c>
      <c r="E1208" s="6" t="s">
        <v>1210</v>
      </c>
      <c r="F1208" s="18">
        <f>IFERROR(VLOOKUP(B1208,Invoices!$L$2:$M$413,2,FALSE),"")</f>
        <v>0.99</v>
      </c>
      <c r="G1208" s="18" t="str">
        <f>IFERROR(VLOOKUP(B1208,Invoices!$N$2:$O$412,2,FALSE),"")</f>
        <v/>
      </c>
      <c r="H1208" s="18" t="str">
        <f>IFERROR(VLOOKUP($B1208,Invoices!$P$2:$Q$412,2,FALSE),"")</f>
        <v/>
      </c>
      <c r="I1208" s="18" t="str">
        <f>IFERROR(VLOOKUP($B1208,Invoices!$R$2:$S$412,2,FALSE),"")</f>
        <v/>
      </c>
      <c r="J1208" s="18" t="str">
        <f>IFERROR(VLOOKUP($B1208,Invoices!$T$2:$U$412,2,FALSE),"")</f>
        <v/>
      </c>
      <c r="K1208" s="18" t="str">
        <f>IFERROR(VLOOKUP($B1208,Invoices!$V$2:$W$412,2,FALSE),"")</f>
        <v/>
      </c>
      <c r="L1208" s="18" t="str">
        <f>IFERROR(VLOOKUP($B1208,Invoices!$X$2:$Y$412,2,FALSE),"")</f>
        <v/>
      </c>
      <c r="M1208" s="18" t="str">
        <f>IFERROR(VLOOKUP($B1208,Invoices!$Z$2:$AA$412,2,FALSE),"")</f>
        <v/>
      </c>
      <c r="N1208" s="18" t="str">
        <f>IFERROR(VLOOKUP($B1208,Invoices!$AB$2:$AC$412,2,FALSE),"")</f>
        <v/>
      </c>
      <c r="O1208" s="18" t="str">
        <f>IFERROR(VLOOKUP($B1208,Invoices!$AD$2:$AE$412,2,FALSE),"")</f>
        <v/>
      </c>
      <c r="P1208" s="18" t="str">
        <f>IFERROR(VLOOKUP($B1208,Invoices!$AF$2:$AG$412,2,FALSE),"")</f>
        <v/>
      </c>
      <c r="Q1208" s="18" t="str">
        <f>IFERROR(VLOOKUP($B1208,Invoices!$AH$2:$AI$412,2,FALSE),"")</f>
        <v/>
      </c>
      <c r="R1208" s="18" t="str">
        <f>IFERROR(VLOOKUP($B1208,Invoices!$AJ$2:$AK$412,2,FALSE),"")</f>
        <v/>
      </c>
      <c r="S1208" s="18" t="str">
        <f>IFERROR(VLOOKUP($B1208,Invoices!$AL$2:$AM$412,2,FALSE),"")</f>
        <v/>
      </c>
      <c r="T1208" s="18" t="str">
        <f>IFERROR(VLOOKUP($B1208,Invoices!$AN$2:$AO$412,2,FALSE),"")</f>
        <v/>
      </c>
      <c r="U1208" s="18" cm="1">
        <f t="array" ref="U1208">IFERROR(INDEX(F1208:T1208, 1, MATCH(TRUE, ISNUMBER(F1208:T1208), 0)), "0.0")</f>
        <v>0.99</v>
      </c>
    </row>
    <row r="1209" spans="1:21" ht="13" x14ac:dyDescent="0.15">
      <c r="A1209" s="14" t="s">
        <v>7241</v>
      </c>
      <c r="B1209" s="6" t="s">
        <v>2439</v>
      </c>
      <c r="C1209" s="6" t="s">
        <v>1249</v>
      </c>
      <c r="D1209" s="6" t="s">
        <v>1250</v>
      </c>
      <c r="E1209" s="6" t="s">
        <v>1251</v>
      </c>
      <c r="F1209" s="18" t="str">
        <f>IFERROR(VLOOKUP(B1209,Invoices!$L$2:$M$413,2,FALSE),"")</f>
        <v/>
      </c>
      <c r="G1209" s="18" t="str">
        <f>IFERROR(VLOOKUP(B1209,Invoices!$N$2:$O$412,2,FALSE),"")</f>
        <v/>
      </c>
      <c r="H1209" s="18" t="str">
        <f>IFERROR(VLOOKUP($B1209,Invoices!$P$2:$Q$412,2,FALSE),"")</f>
        <v/>
      </c>
      <c r="I1209" s="18" t="str">
        <f>IFERROR(VLOOKUP($B1209,Invoices!$R$2:$S$412,2,FALSE),"")</f>
        <v/>
      </c>
      <c r="J1209" s="18" t="str">
        <f>IFERROR(VLOOKUP($B1209,Invoices!$T$2:$U$412,2,FALSE),"")</f>
        <v/>
      </c>
      <c r="K1209" s="18" t="str">
        <f>IFERROR(VLOOKUP($B1209,Invoices!$V$2:$W$412,2,FALSE),"")</f>
        <v/>
      </c>
      <c r="L1209" s="18" t="str">
        <f>IFERROR(VLOOKUP($B1209,Invoices!$X$2:$Y$412,2,FALSE),"")</f>
        <v/>
      </c>
      <c r="M1209" s="18" t="str">
        <f>IFERROR(VLOOKUP($B1209,Invoices!$Z$2:$AA$412,2,FALSE),"")</f>
        <v/>
      </c>
      <c r="N1209" s="18" t="str">
        <f>IFERROR(VLOOKUP($B1209,Invoices!$AB$2:$AC$412,2,FALSE),"")</f>
        <v/>
      </c>
      <c r="O1209" s="18" t="str">
        <f>IFERROR(VLOOKUP($B1209,Invoices!$AD$2:$AE$412,2,FALSE),"")</f>
        <v/>
      </c>
      <c r="P1209" s="18" t="str">
        <f>IFERROR(VLOOKUP($B1209,Invoices!$AF$2:$AG$412,2,FALSE),"")</f>
        <v/>
      </c>
      <c r="Q1209" s="18" t="str">
        <f>IFERROR(VLOOKUP($B1209,Invoices!$AH$2:$AI$412,2,FALSE),"")</f>
        <v/>
      </c>
      <c r="R1209" s="18" t="str">
        <f>IFERROR(VLOOKUP($B1209,Invoices!$AJ$2:$AK$412,2,FALSE),"")</f>
        <v/>
      </c>
      <c r="S1209" s="18" t="str">
        <f>IFERROR(VLOOKUP($B1209,Invoices!$AL$2:$AM$412,2,FALSE),"")</f>
        <v/>
      </c>
      <c r="T1209" s="18" t="str">
        <f>IFERROR(VLOOKUP($B1209,Invoices!$AN$2:$AO$412,2,FALSE),"")</f>
        <v/>
      </c>
      <c r="U1209" s="18" t="str" cm="1">
        <f t="array" ref="U1209">IFERROR(INDEX(F1209:T1209, 1, MATCH(TRUE, ISNUMBER(F1209:T1209), 0)), "0.0")</f>
        <v>0.0</v>
      </c>
    </row>
    <row r="1210" spans="1:21" ht="13" x14ac:dyDescent="0.15">
      <c r="A1210" s="14" t="s">
        <v>7242</v>
      </c>
      <c r="B1210" s="6" t="s">
        <v>2440</v>
      </c>
      <c r="C1210" s="6" t="s">
        <v>1859</v>
      </c>
      <c r="D1210" s="6" t="s">
        <v>2441</v>
      </c>
      <c r="E1210" s="6" t="s">
        <v>1301</v>
      </c>
      <c r="F1210" s="18" t="str">
        <f>IFERROR(VLOOKUP(B1210,Invoices!$L$2:$M$413,2,FALSE),"")</f>
        <v/>
      </c>
      <c r="G1210" s="18" t="str">
        <f>IFERROR(VLOOKUP(B1210,Invoices!$N$2:$O$412,2,FALSE),"")</f>
        <v/>
      </c>
      <c r="H1210" s="18" t="str">
        <f>IFERROR(VLOOKUP($B1210,Invoices!$P$2:$Q$412,2,FALSE),"")</f>
        <v/>
      </c>
      <c r="I1210" s="18" t="str">
        <f>IFERROR(VLOOKUP($B1210,Invoices!$R$2:$S$412,2,FALSE),"")</f>
        <v/>
      </c>
      <c r="J1210" s="18" t="str">
        <f>IFERROR(VLOOKUP($B1210,Invoices!$T$2:$U$412,2,FALSE),"")</f>
        <v/>
      </c>
      <c r="K1210" s="18" t="str">
        <f>IFERROR(VLOOKUP($B1210,Invoices!$V$2:$W$412,2,FALSE),"")</f>
        <v/>
      </c>
      <c r="L1210" s="18" t="str">
        <f>IFERROR(VLOOKUP($B1210,Invoices!$X$2:$Y$412,2,FALSE),"")</f>
        <v/>
      </c>
      <c r="M1210" s="18" t="str">
        <f>IFERROR(VLOOKUP($B1210,Invoices!$Z$2:$AA$412,2,FALSE),"")</f>
        <v/>
      </c>
      <c r="N1210" s="18" t="str">
        <f>IFERROR(VLOOKUP($B1210,Invoices!$AB$2:$AC$412,2,FALSE),"")</f>
        <v/>
      </c>
      <c r="O1210" s="18" t="str">
        <f>IFERROR(VLOOKUP($B1210,Invoices!$AD$2:$AE$412,2,FALSE),"")</f>
        <v/>
      </c>
      <c r="P1210" s="18" t="str">
        <f>IFERROR(VLOOKUP($B1210,Invoices!$AF$2:$AG$412,2,FALSE),"")</f>
        <v/>
      </c>
      <c r="Q1210" s="18" t="str">
        <f>IFERROR(VLOOKUP($B1210,Invoices!$AH$2:$AI$412,2,FALSE),"")</f>
        <v/>
      </c>
      <c r="R1210" s="18" t="str">
        <f>IFERROR(VLOOKUP($B1210,Invoices!$AJ$2:$AK$412,2,FALSE),"")</f>
        <v/>
      </c>
      <c r="S1210" s="18" t="str">
        <f>IFERROR(VLOOKUP($B1210,Invoices!$AL$2:$AM$412,2,FALSE),"")</f>
        <v/>
      </c>
      <c r="T1210" s="18" t="str">
        <f>IFERROR(VLOOKUP($B1210,Invoices!$AN$2:$AO$412,2,FALSE),"")</f>
        <v/>
      </c>
      <c r="U1210" s="18" t="str" cm="1">
        <f t="array" ref="U1210">IFERROR(INDEX(F1210:T1210, 1, MATCH(TRUE, ISNUMBER(F1210:T1210), 0)), "0.0")</f>
        <v>0.0</v>
      </c>
    </row>
    <row r="1211" spans="1:21" ht="13" x14ac:dyDescent="0.15">
      <c r="A1211" s="14" t="s">
        <v>7243</v>
      </c>
      <c r="B1211" s="6" t="s">
        <v>2442</v>
      </c>
      <c r="C1211" s="6" t="s">
        <v>562</v>
      </c>
      <c r="D1211" s="6" t="s">
        <v>752</v>
      </c>
      <c r="E1211" s="6" t="s">
        <v>562</v>
      </c>
      <c r="F1211" s="18" t="str">
        <f>IFERROR(VLOOKUP(B1211,Invoices!$L$2:$M$413,2,FALSE),"")</f>
        <v/>
      </c>
      <c r="G1211" s="18" t="str">
        <f>IFERROR(VLOOKUP(B1211,Invoices!$N$2:$O$412,2,FALSE),"")</f>
        <v/>
      </c>
      <c r="H1211" s="18" t="str">
        <f>IFERROR(VLOOKUP($B1211,Invoices!$P$2:$Q$412,2,FALSE),"")</f>
        <v/>
      </c>
      <c r="I1211" s="18">
        <f>IFERROR(VLOOKUP($B1211,Invoices!$R$2:$S$412,2,FALSE),"")</f>
        <v>0.99</v>
      </c>
      <c r="J1211" s="18" t="str">
        <f>IFERROR(VLOOKUP($B1211,Invoices!$T$2:$U$412,2,FALSE),"")</f>
        <v/>
      </c>
      <c r="K1211" s="18" t="str">
        <f>IFERROR(VLOOKUP($B1211,Invoices!$V$2:$W$412,2,FALSE),"")</f>
        <v/>
      </c>
      <c r="L1211" s="18" t="str">
        <f>IFERROR(VLOOKUP($B1211,Invoices!$X$2:$Y$412,2,FALSE),"")</f>
        <v/>
      </c>
      <c r="M1211" s="18" t="str">
        <f>IFERROR(VLOOKUP($B1211,Invoices!$Z$2:$AA$412,2,FALSE),"")</f>
        <v/>
      </c>
      <c r="N1211" s="18" t="str">
        <f>IFERROR(VLOOKUP($B1211,Invoices!$AB$2:$AC$412,2,FALSE),"")</f>
        <v/>
      </c>
      <c r="O1211" s="18" t="str">
        <f>IFERROR(VLOOKUP($B1211,Invoices!$AD$2:$AE$412,2,FALSE),"")</f>
        <v/>
      </c>
      <c r="P1211" s="18" t="str">
        <f>IFERROR(VLOOKUP($B1211,Invoices!$AF$2:$AG$412,2,FALSE),"")</f>
        <v/>
      </c>
      <c r="Q1211" s="18">
        <f>IFERROR(VLOOKUP($B1211,Invoices!$AH$2:$AI$412,2,FALSE),"")</f>
        <v>0.99</v>
      </c>
      <c r="R1211" s="18" t="str">
        <f>IFERROR(VLOOKUP($B1211,Invoices!$AJ$2:$AK$412,2,FALSE),"")</f>
        <v/>
      </c>
      <c r="S1211" s="18" t="str">
        <f>IFERROR(VLOOKUP($B1211,Invoices!$AL$2:$AM$412,2,FALSE),"")</f>
        <v/>
      </c>
      <c r="T1211" s="18" t="str">
        <f>IFERROR(VLOOKUP($B1211,Invoices!$AN$2:$AO$412,2,FALSE),"")</f>
        <v/>
      </c>
      <c r="U1211" s="18" cm="1">
        <f t="array" ref="U1211">IFERROR(INDEX(F1211:T1211, 1, MATCH(TRUE, ISNUMBER(F1211:T1211), 0)), "0.0")</f>
        <v>0.99</v>
      </c>
    </row>
    <row r="1212" spans="1:21" ht="13" x14ac:dyDescent="0.15">
      <c r="A1212" s="14" t="s">
        <v>7244</v>
      </c>
      <c r="B1212" s="6" t="s">
        <v>2443</v>
      </c>
      <c r="C1212" s="6" t="s">
        <v>573</v>
      </c>
      <c r="D1212" s="6" t="s">
        <v>618</v>
      </c>
      <c r="E1212" s="6" t="s">
        <v>574</v>
      </c>
      <c r="F1212" s="18">
        <f>IFERROR(VLOOKUP(B1212,Invoices!$L$2:$M$413,2,FALSE),"")</f>
        <v>0.99</v>
      </c>
      <c r="G1212" s="18" t="str">
        <f>IFERROR(VLOOKUP(B1212,Invoices!$N$2:$O$412,2,FALSE),"")</f>
        <v/>
      </c>
      <c r="H1212" s="18" t="str">
        <f>IFERROR(VLOOKUP($B1212,Invoices!$P$2:$Q$412,2,FALSE),"")</f>
        <v/>
      </c>
      <c r="I1212" s="18" t="str">
        <f>IFERROR(VLOOKUP($B1212,Invoices!$R$2:$S$412,2,FALSE),"")</f>
        <v/>
      </c>
      <c r="J1212" s="18" t="str">
        <f>IFERROR(VLOOKUP($B1212,Invoices!$T$2:$U$412,2,FALSE),"")</f>
        <v/>
      </c>
      <c r="K1212" s="18" t="str">
        <f>IFERROR(VLOOKUP($B1212,Invoices!$V$2:$W$412,2,FALSE),"")</f>
        <v/>
      </c>
      <c r="L1212" s="18" t="str">
        <f>IFERROR(VLOOKUP($B1212,Invoices!$X$2:$Y$412,2,FALSE),"")</f>
        <v/>
      </c>
      <c r="M1212" s="18" t="str">
        <f>IFERROR(VLOOKUP($B1212,Invoices!$Z$2:$AA$412,2,FALSE),"")</f>
        <v/>
      </c>
      <c r="N1212" s="18" t="str">
        <f>IFERROR(VLOOKUP($B1212,Invoices!$AB$2:$AC$412,2,FALSE),"")</f>
        <v/>
      </c>
      <c r="O1212" s="18" t="str">
        <f>IFERROR(VLOOKUP($B1212,Invoices!$AD$2:$AE$412,2,FALSE),"")</f>
        <v/>
      </c>
      <c r="P1212" s="18" t="str">
        <f>IFERROR(VLOOKUP($B1212,Invoices!$AF$2:$AG$412,2,FALSE),"")</f>
        <v/>
      </c>
      <c r="Q1212" s="18">
        <f>IFERROR(VLOOKUP($B1212,Invoices!$AH$2:$AI$412,2,FALSE),"")</f>
        <v>0.99</v>
      </c>
      <c r="R1212" s="18" t="str">
        <f>IFERROR(VLOOKUP($B1212,Invoices!$AJ$2:$AK$412,2,FALSE),"")</f>
        <v/>
      </c>
      <c r="S1212" s="18" t="str">
        <f>IFERROR(VLOOKUP($B1212,Invoices!$AL$2:$AM$412,2,FALSE),"")</f>
        <v/>
      </c>
      <c r="T1212" s="18" t="str">
        <f>IFERROR(VLOOKUP($B1212,Invoices!$AN$2:$AO$412,2,FALSE),"")</f>
        <v/>
      </c>
      <c r="U1212" s="18" cm="1">
        <f t="array" ref="U1212">IFERROR(INDEX(F1212:T1212, 1, MATCH(TRUE, ISNUMBER(F1212:T1212), 0)), "0.0")</f>
        <v>0.99</v>
      </c>
    </row>
    <row r="1213" spans="1:21" ht="13" x14ac:dyDescent="0.15">
      <c r="A1213" s="14" t="s">
        <v>7245</v>
      </c>
      <c r="B1213" s="6" t="s">
        <v>2443</v>
      </c>
      <c r="C1213" s="6" t="s">
        <v>806</v>
      </c>
      <c r="D1213" s="6" t="s">
        <v>620</v>
      </c>
      <c r="E1213" s="6" t="s">
        <v>574</v>
      </c>
      <c r="F1213" s="18">
        <f>IFERROR(VLOOKUP(B1213,Invoices!$L$2:$M$413,2,FALSE),"")</f>
        <v>0.99</v>
      </c>
      <c r="G1213" s="18" t="str">
        <f>IFERROR(VLOOKUP(B1213,Invoices!$N$2:$O$412,2,FALSE),"")</f>
        <v/>
      </c>
      <c r="H1213" s="18" t="str">
        <f>IFERROR(VLOOKUP($B1213,Invoices!$P$2:$Q$412,2,FALSE),"")</f>
        <v/>
      </c>
      <c r="I1213" s="18" t="str">
        <f>IFERROR(VLOOKUP($B1213,Invoices!$R$2:$S$412,2,FALSE),"")</f>
        <v/>
      </c>
      <c r="J1213" s="18" t="str">
        <f>IFERROR(VLOOKUP($B1213,Invoices!$T$2:$U$412,2,FALSE),"")</f>
        <v/>
      </c>
      <c r="K1213" s="18" t="str">
        <f>IFERROR(VLOOKUP($B1213,Invoices!$V$2:$W$412,2,FALSE),"")</f>
        <v/>
      </c>
      <c r="L1213" s="18" t="str">
        <f>IFERROR(VLOOKUP($B1213,Invoices!$X$2:$Y$412,2,FALSE),"")</f>
        <v/>
      </c>
      <c r="M1213" s="18" t="str">
        <f>IFERROR(VLOOKUP($B1213,Invoices!$Z$2:$AA$412,2,FALSE),"")</f>
        <v/>
      </c>
      <c r="N1213" s="18" t="str">
        <f>IFERROR(VLOOKUP($B1213,Invoices!$AB$2:$AC$412,2,FALSE),"")</f>
        <v/>
      </c>
      <c r="O1213" s="18" t="str">
        <f>IFERROR(VLOOKUP($B1213,Invoices!$AD$2:$AE$412,2,FALSE),"")</f>
        <v/>
      </c>
      <c r="P1213" s="18" t="str">
        <f>IFERROR(VLOOKUP($B1213,Invoices!$AF$2:$AG$412,2,FALSE),"")</f>
        <v/>
      </c>
      <c r="Q1213" s="18">
        <f>IFERROR(VLOOKUP($B1213,Invoices!$AH$2:$AI$412,2,FALSE),"")</f>
        <v>0.99</v>
      </c>
      <c r="R1213" s="18" t="str">
        <f>IFERROR(VLOOKUP($B1213,Invoices!$AJ$2:$AK$412,2,FALSE),"")</f>
        <v/>
      </c>
      <c r="S1213" s="18" t="str">
        <f>IFERROR(VLOOKUP($B1213,Invoices!$AL$2:$AM$412,2,FALSE),"")</f>
        <v/>
      </c>
      <c r="T1213" s="18" t="str">
        <f>IFERROR(VLOOKUP($B1213,Invoices!$AN$2:$AO$412,2,FALSE),"")</f>
        <v/>
      </c>
      <c r="U1213" s="18" cm="1">
        <f t="array" ref="U1213">IFERROR(INDEX(F1213:T1213, 1, MATCH(TRUE, ISNUMBER(F1213:T1213), 0)), "0.0")</f>
        <v>0.99</v>
      </c>
    </row>
    <row r="1214" spans="1:21" ht="13" x14ac:dyDescent="0.15">
      <c r="A1214" s="14" t="s">
        <v>7246</v>
      </c>
      <c r="B1214" s="6" t="s">
        <v>2443</v>
      </c>
      <c r="D1214" s="6" t="s">
        <v>621</v>
      </c>
      <c r="E1214" s="6" t="s">
        <v>574</v>
      </c>
      <c r="F1214" s="18">
        <f>IFERROR(VLOOKUP(B1214,Invoices!$L$2:$M$413,2,FALSE),"")</f>
        <v>0.99</v>
      </c>
      <c r="G1214" s="18" t="str">
        <f>IFERROR(VLOOKUP(B1214,Invoices!$N$2:$O$412,2,FALSE),"")</f>
        <v/>
      </c>
      <c r="H1214" s="18" t="str">
        <f>IFERROR(VLOOKUP($B1214,Invoices!$P$2:$Q$412,2,FALSE),"")</f>
        <v/>
      </c>
      <c r="I1214" s="18" t="str">
        <f>IFERROR(VLOOKUP($B1214,Invoices!$R$2:$S$412,2,FALSE),"")</f>
        <v/>
      </c>
      <c r="J1214" s="18" t="str">
        <f>IFERROR(VLOOKUP($B1214,Invoices!$T$2:$U$412,2,FALSE),"")</f>
        <v/>
      </c>
      <c r="K1214" s="18" t="str">
        <f>IFERROR(VLOOKUP($B1214,Invoices!$V$2:$W$412,2,FALSE),"")</f>
        <v/>
      </c>
      <c r="L1214" s="18" t="str">
        <f>IFERROR(VLOOKUP($B1214,Invoices!$X$2:$Y$412,2,FALSE),"")</f>
        <v/>
      </c>
      <c r="M1214" s="18" t="str">
        <f>IFERROR(VLOOKUP($B1214,Invoices!$Z$2:$AA$412,2,FALSE),"")</f>
        <v/>
      </c>
      <c r="N1214" s="18" t="str">
        <f>IFERROR(VLOOKUP($B1214,Invoices!$AB$2:$AC$412,2,FALSE),"")</f>
        <v/>
      </c>
      <c r="O1214" s="18" t="str">
        <f>IFERROR(VLOOKUP($B1214,Invoices!$AD$2:$AE$412,2,FALSE),"")</f>
        <v/>
      </c>
      <c r="P1214" s="18" t="str">
        <f>IFERROR(VLOOKUP($B1214,Invoices!$AF$2:$AG$412,2,FALSE),"")</f>
        <v/>
      </c>
      <c r="Q1214" s="18">
        <f>IFERROR(VLOOKUP($B1214,Invoices!$AH$2:$AI$412,2,FALSE),"")</f>
        <v>0.99</v>
      </c>
      <c r="R1214" s="18" t="str">
        <f>IFERROR(VLOOKUP($B1214,Invoices!$AJ$2:$AK$412,2,FALSE),"")</f>
        <v/>
      </c>
      <c r="S1214" s="18" t="str">
        <f>IFERROR(VLOOKUP($B1214,Invoices!$AL$2:$AM$412,2,FALSE),"")</f>
        <v/>
      </c>
      <c r="T1214" s="18" t="str">
        <f>IFERROR(VLOOKUP($B1214,Invoices!$AN$2:$AO$412,2,FALSE),"")</f>
        <v/>
      </c>
      <c r="U1214" s="18" cm="1">
        <f t="array" ref="U1214">IFERROR(INDEX(F1214:T1214, 1, MATCH(TRUE, ISNUMBER(F1214:T1214), 0)), "0.0")</f>
        <v>0.99</v>
      </c>
    </row>
    <row r="1215" spans="1:21" ht="13" x14ac:dyDescent="0.15">
      <c r="A1215" s="14" t="s">
        <v>7247</v>
      </c>
      <c r="B1215" s="6" t="s">
        <v>2443</v>
      </c>
      <c r="C1215" s="6" t="s">
        <v>573</v>
      </c>
      <c r="D1215" s="6" t="s">
        <v>1999</v>
      </c>
      <c r="E1215" s="6" t="s">
        <v>574</v>
      </c>
      <c r="F1215" s="18">
        <f>IFERROR(VLOOKUP(B1215,Invoices!$L$2:$M$413,2,FALSE),"")</f>
        <v>0.99</v>
      </c>
      <c r="G1215" s="18" t="str">
        <f>IFERROR(VLOOKUP(B1215,Invoices!$N$2:$O$412,2,FALSE),"")</f>
        <v/>
      </c>
      <c r="H1215" s="18" t="str">
        <f>IFERROR(VLOOKUP($B1215,Invoices!$P$2:$Q$412,2,FALSE),"")</f>
        <v/>
      </c>
      <c r="I1215" s="18" t="str">
        <f>IFERROR(VLOOKUP($B1215,Invoices!$R$2:$S$412,2,FALSE),"")</f>
        <v/>
      </c>
      <c r="J1215" s="18" t="str">
        <f>IFERROR(VLOOKUP($B1215,Invoices!$T$2:$U$412,2,FALSE),"")</f>
        <v/>
      </c>
      <c r="K1215" s="18" t="str">
        <f>IFERROR(VLOOKUP($B1215,Invoices!$V$2:$W$412,2,FALSE),"")</f>
        <v/>
      </c>
      <c r="L1215" s="18" t="str">
        <f>IFERROR(VLOOKUP($B1215,Invoices!$X$2:$Y$412,2,FALSE),"")</f>
        <v/>
      </c>
      <c r="M1215" s="18" t="str">
        <f>IFERROR(VLOOKUP($B1215,Invoices!$Z$2:$AA$412,2,FALSE),"")</f>
        <v/>
      </c>
      <c r="N1215" s="18" t="str">
        <f>IFERROR(VLOOKUP($B1215,Invoices!$AB$2:$AC$412,2,FALSE),"")</f>
        <v/>
      </c>
      <c r="O1215" s="18" t="str">
        <f>IFERROR(VLOOKUP($B1215,Invoices!$AD$2:$AE$412,2,FALSE),"")</f>
        <v/>
      </c>
      <c r="P1215" s="18" t="str">
        <f>IFERROR(VLOOKUP($B1215,Invoices!$AF$2:$AG$412,2,FALSE),"")</f>
        <v/>
      </c>
      <c r="Q1215" s="18">
        <f>IFERROR(VLOOKUP($B1215,Invoices!$AH$2:$AI$412,2,FALSE),"")</f>
        <v>0.99</v>
      </c>
      <c r="R1215" s="18" t="str">
        <f>IFERROR(VLOOKUP($B1215,Invoices!$AJ$2:$AK$412,2,FALSE),"")</f>
        <v/>
      </c>
      <c r="S1215" s="18" t="str">
        <f>IFERROR(VLOOKUP($B1215,Invoices!$AL$2:$AM$412,2,FALSE),"")</f>
        <v/>
      </c>
      <c r="T1215" s="18" t="str">
        <f>IFERROR(VLOOKUP($B1215,Invoices!$AN$2:$AO$412,2,FALSE),"")</f>
        <v/>
      </c>
      <c r="U1215" s="18" cm="1">
        <f t="array" ref="U1215">IFERROR(INDEX(F1215:T1215, 1, MATCH(TRUE, ISNUMBER(F1215:T1215), 0)), "0.0")</f>
        <v>0.99</v>
      </c>
    </row>
    <row r="1216" spans="1:21" ht="13" x14ac:dyDescent="0.15">
      <c r="A1216" s="14" t="s">
        <v>7248</v>
      </c>
      <c r="B1216" s="6" t="s">
        <v>2443</v>
      </c>
      <c r="C1216" s="6" t="s">
        <v>573</v>
      </c>
      <c r="D1216" s="6" t="s">
        <v>645</v>
      </c>
      <c r="E1216" s="6" t="s">
        <v>574</v>
      </c>
      <c r="F1216" s="18">
        <f>IFERROR(VLOOKUP(B1216,Invoices!$L$2:$M$413,2,FALSE),"")</f>
        <v>0.99</v>
      </c>
      <c r="G1216" s="18" t="str">
        <f>IFERROR(VLOOKUP(B1216,Invoices!$N$2:$O$412,2,FALSE),"")</f>
        <v/>
      </c>
      <c r="H1216" s="18" t="str">
        <f>IFERROR(VLOOKUP($B1216,Invoices!$P$2:$Q$412,2,FALSE),"")</f>
        <v/>
      </c>
      <c r="I1216" s="18" t="str">
        <f>IFERROR(VLOOKUP($B1216,Invoices!$R$2:$S$412,2,FALSE),"")</f>
        <v/>
      </c>
      <c r="J1216" s="18" t="str">
        <f>IFERROR(VLOOKUP($B1216,Invoices!$T$2:$U$412,2,FALSE),"")</f>
        <v/>
      </c>
      <c r="K1216" s="18" t="str">
        <f>IFERROR(VLOOKUP($B1216,Invoices!$V$2:$W$412,2,FALSE),"")</f>
        <v/>
      </c>
      <c r="L1216" s="18" t="str">
        <f>IFERROR(VLOOKUP($B1216,Invoices!$X$2:$Y$412,2,FALSE),"")</f>
        <v/>
      </c>
      <c r="M1216" s="18" t="str">
        <f>IFERROR(VLOOKUP($B1216,Invoices!$Z$2:$AA$412,2,FALSE),"")</f>
        <v/>
      </c>
      <c r="N1216" s="18" t="str">
        <f>IFERROR(VLOOKUP($B1216,Invoices!$AB$2:$AC$412,2,FALSE),"")</f>
        <v/>
      </c>
      <c r="O1216" s="18" t="str">
        <f>IFERROR(VLOOKUP($B1216,Invoices!$AD$2:$AE$412,2,FALSE),"")</f>
        <v/>
      </c>
      <c r="P1216" s="18" t="str">
        <f>IFERROR(VLOOKUP($B1216,Invoices!$AF$2:$AG$412,2,FALSE),"")</f>
        <v/>
      </c>
      <c r="Q1216" s="18">
        <f>IFERROR(VLOOKUP($B1216,Invoices!$AH$2:$AI$412,2,FALSE),"")</f>
        <v>0.99</v>
      </c>
      <c r="R1216" s="18" t="str">
        <f>IFERROR(VLOOKUP($B1216,Invoices!$AJ$2:$AK$412,2,FALSE),"")</f>
        <v/>
      </c>
      <c r="S1216" s="18" t="str">
        <f>IFERROR(VLOOKUP($B1216,Invoices!$AL$2:$AM$412,2,FALSE),"")</f>
        <v/>
      </c>
      <c r="T1216" s="18" t="str">
        <f>IFERROR(VLOOKUP($B1216,Invoices!$AN$2:$AO$412,2,FALSE),"")</f>
        <v/>
      </c>
      <c r="U1216" s="18" cm="1">
        <f t="array" ref="U1216">IFERROR(INDEX(F1216:T1216, 1, MATCH(TRUE, ISNUMBER(F1216:T1216), 0)), "0.0")</f>
        <v>0.99</v>
      </c>
    </row>
    <row r="1217" spans="1:21" ht="13" x14ac:dyDescent="0.15">
      <c r="A1217" s="14" t="s">
        <v>7249</v>
      </c>
      <c r="B1217" s="6" t="s">
        <v>2444</v>
      </c>
      <c r="D1217" s="6" t="s">
        <v>1443</v>
      </c>
      <c r="E1217" s="6" t="s">
        <v>574</v>
      </c>
      <c r="F1217" s="18" t="str">
        <f>IFERROR(VLOOKUP(B1217,Invoices!$L$2:$M$413,2,FALSE),"")</f>
        <v/>
      </c>
      <c r="G1217" s="18" t="str">
        <f>IFERROR(VLOOKUP(B1217,Invoices!$N$2:$O$412,2,FALSE),"")</f>
        <v/>
      </c>
      <c r="H1217" s="18" t="str">
        <f>IFERROR(VLOOKUP($B1217,Invoices!$P$2:$Q$412,2,FALSE),"")</f>
        <v/>
      </c>
      <c r="I1217" s="18" t="str">
        <f>IFERROR(VLOOKUP($B1217,Invoices!$R$2:$S$412,2,FALSE),"")</f>
        <v/>
      </c>
      <c r="J1217" s="18" t="str">
        <f>IFERROR(VLOOKUP($B1217,Invoices!$T$2:$U$412,2,FALSE),"")</f>
        <v/>
      </c>
      <c r="K1217" s="18" t="str">
        <f>IFERROR(VLOOKUP($B1217,Invoices!$V$2:$W$412,2,FALSE),"")</f>
        <v/>
      </c>
      <c r="L1217" s="18" t="str">
        <f>IFERROR(VLOOKUP($B1217,Invoices!$X$2:$Y$412,2,FALSE),"")</f>
        <v/>
      </c>
      <c r="M1217" s="18" t="str">
        <f>IFERROR(VLOOKUP($B1217,Invoices!$Z$2:$AA$412,2,FALSE),"")</f>
        <v/>
      </c>
      <c r="N1217" s="18" t="str">
        <f>IFERROR(VLOOKUP($B1217,Invoices!$AB$2:$AC$412,2,FALSE),"")</f>
        <v/>
      </c>
      <c r="O1217" s="18" t="str">
        <f>IFERROR(VLOOKUP($B1217,Invoices!$AD$2:$AE$412,2,FALSE),"")</f>
        <v/>
      </c>
      <c r="P1217" s="18" t="str">
        <f>IFERROR(VLOOKUP($B1217,Invoices!$AF$2:$AG$412,2,FALSE),"")</f>
        <v/>
      </c>
      <c r="Q1217" s="18" t="str">
        <f>IFERROR(VLOOKUP($B1217,Invoices!$AH$2:$AI$412,2,FALSE),"")</f>
        <v/>
      </c>
      <c r="R1217" s="18" t="str">
        <f>IFERROR(VLOOKUP($B1217,Invoices!$AJ$2:$AK$412,2,FALSE),"")</f>
        <v/>
      </c>
      <c r="S1217" s="18" t="str">
        <f>IFERROR(VLOOKUP($B1217,Invoices!$AL$2:$AM$412,2,FALSE),"")</f>
        <v/>
      </c>
      <c r="T1217" s="18" t="str">
        <f>IFERROR(VLOOKUP($B1217,Invoices!$AN$2:$AO$412,2,FALSE),"")</f>
        <v/>
      </c>
      <c r="U1217" s="18" t="str" cm="1">
        <f t="array" ref="U1217">IFERROR(INDEX(F1217:T1217, 1, MATCH(TRUE, ISNUMBER(F1217:T1217), 0)), "0.0")</f>
        <v>0.0</v>
      </c>
    </row>
    <row r="1218" spans="1:21" ht="13" x14ac:dyDescent="0.15">
      <c r="A1218" s="14" t="s">
        <v>7250</v>
      </c>
      <c r="B1218" s="6" t="s">
        <v>2445</v>
      </c>
      <c r="D1218" s="6" t="s">
        <v>1391</v>
      </c>
      <c r="E1218" s="6" t="s">
        <v>673</v>
      </c>
      <c r="F1218" s="18" t="str">
        <f>IFERROR(VLOOKUP(B1218,Invoices!$L$2:$M$413,2,FALSE),"")</f>
        <v/>
      </c>
      <c r="G1218" s="18" t="str">
        <f>IFERROR(VLOOKUP(B1218,Invoices!$N$2:$O$412,2,FALSE),"")</f>
        <v/>
      </c>
      <c r="H1218" s="18" t="str">
        <f>IFERROR(VLOOKUP($B1218,Invoices!$P$2:$Q$412,2,FALSE),"")</f>
        <v/>
      </c>
      <c r="I1218" s="18" t="str">
        <f>IFERROR(VLOOKUP($B1218,Invoices!$R$2:$S$412,2,FALSE),"")</f>
        <v/>
      </c>
      <c r="J1218" s="18" t="str">
        <f>IFERROR(VLOOKUP($B1218,Invoices!$T$2:$U$412,2,FALSE),"")</f>
        <v/>
      </c>
      <c r="K1218" s="18" t="str">
        <f>IFERROR(VLOOKUP($B1218,Invoices!$V$2:$W$412,2,FALSE),"")</f>
        <v/>
      </c>
      <c r="L1218" s="18" t="str">
        <f>IFERROR(VLOOKUP($B1218,Invoices!$X$2:$Y$412,2,FALSE),"")</f>
        <v/>
      </c>
      <c r="M1218" s="18" t="str">
        <f>IFERROR(VLOOKUP($B1218,Invoices!$Z$2:$AA$412,2,FALSE),"")</f>
        <v/>
      </c>
      <c r="N1218" s="18" t="str">
        <f>IFERROR(VLOOKUP($B1218,Invoices!$AB$2:$AC$412,2,FALSE),"")</f>
        <v/>
      </c>
      <c r="O1218" s="18" t="str">
        <f>IFERROR(VLOOKUP($B1218,Invoices!$AD$2:$AE$412,2,FALSE),"")</f>
        <v/>
      </c>
      <c r="P1218" s="18">
        <f>IFERROR(VLOOKUP($B1218,Invoices!$AF$2:$AG$412,2,FALSE),"")</f>
        <v>1.99</v>
      </c>
      <c r="Q1218" s="18" t="str">
        <f>IFERROR(VLOOKUP($B1218,Invoices!$AH$2:$AI$412,2,FALSE),"")</f>
        <v/>
      </c>
      <c r="R1218" s="18" t="str">
        <f>IFERROR(VLOOKUP($B1218,Invoices!$AJ$2:$AK$412,2,FALSE),"")</f>
        <v/>
      </c>
      <c r="S1218" s="18" t="str">
        <f>IFERROR(VLOOKUP($B1218,Invoices!$AL$2:$AM$412,2,FALSE),"")</f>
        <v/>
      </c>
      <c r="T1218" s="18" t="str">
        <f>IFERROR(VLOOKUP($B1218,Invoices!$AN$2:$AO$412,2,FALSE),"")</f>
        <v/>
      </c>
      <c r="U1218" s="18" cm="1">
        <f t="array" ref="U1218">IFERROR(INDEX(F1218:T1218, 1, MATCH(TRUE, ISNUMBER(F1218:T1218), 0)), "0.0")</f>
        <v>1.99</v>
      </c>
    </row>
    <row r="1219" spans="1:21" ht="13" x14ac:dyDescent="0.15">
      <c r="A1219" s="14" t="s">
        <v>7251</v>
      </c>
      <c r="B1219" s="6" t="s">
        <v>2446</v>
      </c>
      <c r="C1219" s="6" t="s">
        <v>912</v>
      </c>
      <c r="D1219" s="6" t="s">
        <v>913</v>
      </c>
      <c r="E1219" s="6" t="s">
        <v>912</v>
      </c>
      <c r="F1219" s="18" t="str">
        <f>IFERROR(VLOOKUP(B1219,Invoices!$L$2:$M$413,2,FALSE),"")</f>
        <v/>
      </c>
      <c r="G1219" s="18" t="str">
        <f>IFERROR(VLOOKUP(B1219,Invoices!$N$2:$O$412,2,FALSE),"")</f>
        <v/>
      </c>
      <c r="H1219" s="18" t="str">
        <f>IFERROR(VLOOKUP($B1219,Invoices!$P$2:$Q$412,2,FALSE),"")</f>
        <v/>
      </c>
      <c r="I1219" s="18" t="str">
        <f>IFERROR(VLOOKUP($B1219,Invoices!$R$2:$S$412,2,FALSE),"")</f>
        <v/>
      </c>
      <c r="J1219" s="18" t="str">
        <f>IFERROR(VLOOKUP($B1219,Invoices!$T$2:$U$412,2,FALSE),"")</f>
        <v/>
      </c>
      <c r="K1219" s="18" t="str">
        <f>IFERROR(VLOOKUP($B1219,Invoices!$V$2:$W$412,2,FALSE),"")</f>
        <v/>
      </c>
      <c r="L1219" s="18" t="str">
        <f>IFERROR(VLOOKUP($B1219,Invoices!$X$2:$Y$412,2,FALSE),"")</f>
        <v/>
      </c>
      <c r="M1219" s="18" t="str">
        <f>IFERROR(VLOOKUP($B1219,Invoices!$Z$2:$AA$412,2,FALSE),"")</f>
        <v/>
      </c>
      <c r="N1219" s="18" t="str">
        <f>IFERROR(VLOOKUP($B1219,Invoices!$AB$2:$AC$412,2,FALSE),"")</f>
        <v/>
      </c>
      <c r="O1219" s="18" t="str">
        <f>IFERROR(VLOOKUP($B1219,Invoices!$AD$2:$AE$412,2,FALSE),"")</f>
        <v/>
      </c>
      <c r="P1219" s="18" t="str">
        <f>IFERROR(VLOOKUP($B1219,Invoices!$AF$2:$AG$412,2,FALSE),"")</f>
        <v/>
      </c>
      <c r="Q1219" s="18" t="str">
        <f>IFERROR(VLOOKUP($B1219,Invoices!$AH$2:$AI$412,2,FALSE),"")</f>
        <v/>
      </c>
      <c r="R1219" s="18" t="str">
        <f>IFERROR(VLOOKUP($B1219,Invoices!$AJ$2:$AK$412,2,FALSE),"")</f>
        <v/>
      </c>
      <c r="S1219" s="18" t="str">
        <f>IFERROR(VLOOKUP($B1219,Invoices!$AL$2:$AM$412,2,FALSE),"")</f>
        <v/>
      </c>
      <c r="T1219" s="18" t="str">
        <f>IFERROR(VLOOKUP($B1219,Invoices!$AN$2:$AO$412,2,FALSE),"")</f>
        <v/>
      </c>
      <c r="U1219" s="18" t="str" cm="1">
        <f t="array" ref="U1219">IFERROR(INDEX(F1219:T1219, 1, MATCH(TRUE, ISNUMBER(F1219:T1219), 0)), "0.0")</f>
        <v>0.0</v>
      </c>
    </row>
    <row r="1220" spans="1:21" ht="13" x14ac:dyDescent="0.15">
      <c r="A1220" s="14" t="s">
        <v>7252</v>
      </c>
      <c r="B1220" s="6" t="s">
        <v>2447</v>
      </c>
      <c r="C1220" s="6" t="s">
        <v>2448</v>
      </c>
      <c r="D1220" s="6" t="s">
        <v>713</v>
      </c>
      <c r="E1220" s="6" t="s">
        <v>714</v>
      </c>
      <c r="F1220" s="18" t="str">
        <f>IFERROR(VLOOKUP(B1220,Invoices!$L$2:$M$413,2,FALSE),"")</f>
        <v/>
      </c>
      <c r="G1220" s="18" t="str">
        <f>IFERROR(VLOOKUP(B1220,Invoices!$N$2:$O$412,2,FALSE),"")</f>
        <v/>
      </c>
      <c r="H1220" s="18" t="str">
        <f>IFERROR(VLOOKUP($B1220,Invoices!$P$2:$Q$412,2,FALSE),"")</f>
        <v/>
      </c>
      <c r="I1220" s="18" t="str">
        <f>IFERROR(VLOOKUP($B1220,Invoices!$R$2:$S$412,2,FALSE),"")</f>
        <v/>
      </c>
      <c r="J1220" s="18" t="str">
        <f>IFERROR(VLOOKUP($B1220,Invoices!$T$2:$U$412,2,FALSE),"")</f>
        <v/>
      </c>
      <c r="K1220" s="18" t="str">
        <f>IFERROR(VLOOKUP($B1220,Invoices!$V$2:$W$412,2,FALSE),"")</f>
        <v/>
      </c>
      <c r="L1220" s="18" t="str">
        <f>IFERROR(VLOOKUP($B1220,Invoices!$X$2:$Y$412,2,FALSE),"")</f>
        <v/>
      </c>
      <c r="M1220" s="18" t="str">
        <f>IFERROR(VLOOKUP($B1220,Invoices!$Z$2:$AA$412,2,FALSE),"")</f>
        <v/>
      </c>
      <c r="N1220" s="18" t="str">
        <f>IFERROR(VLOOKUP($B1220,Invoices!$AB$2:$AC$412,2,FALSE),"")</f>
        <v/>
      </c>
      <c r="O1220" s="18" t="str">
        <f>IFERROR(VLOOKUP($B1220,Invoices!$AD$2:$AE$412,2,FALSE),"")</f>
        <v/>
      </c>
      <c r="P1220" s="18" t="str">
        <f>IFERROR(VLOOKUP($B1220,Invoices!$AF$2:$AG$412,2,FALSE),"")</f>
        <v/>
      </c>
      <c r="Q1220" s="18" t="str">
        <f>IFERROR(VLOOKUP($B1220,Invoices!$AH$2:$AI$412,2,FALSE),"")</f>
        <v/>
      </c>
      <c r="R1220" s="18" t="str">
        <f>IFERROR(VLOOKUP($B1220,Invoices!$AJ$2:$AK$412,2,FALSE),"")</f>
        <v/>
      </c>
      <c r="S1220" s="18" t="str">
        <f>IFERROR(VLOOKUP($B1220,Invoices!$AL$2:$AM$412,2,FALSE),"")</f>
        <v/>
      </c>
      <c r="T1220" s="18" t="str">
        <f>IFERROR(VLOOKUP($B1220,Invoices!$AN$2:$AO$412,2,FALSE),"")</f>
        <v/>
      </c>
      <c r="U1220" s="18" t="str" cm="1">
        <f t="array" ref="U1220">IFERROR(INDEX(F1220:T1220, 1, MATCH(TRUE, ISNUMBER(F1220:T1220), 0)), "0.0")</f>
        <v>0.0</v>
      </c>
    </row>
    <row r="1221" spans="1:21" ht="13" x14ac:dyDescent="0.15">
      <c r="A1221" s="14" t="s">
        <v>7253</v>
      </c>
      <c r="B1221" s="6" t="s">
        <v>2449</v>
      </c>
      <c r="C1221" s="6" t="s">
        <v>904</v>
      </c>
      <c r="D1221" s="6" t="s">
        <v>905</v>
      </c>
      <c r="E1221" s="6" t="s">
        <v>906</v>
      </c>
      <c r="F1221" s="18" t="str">
        <f>IFERROR(VLOOKUP(B1221,Invoices!$L$2:$M$413,2,FALSE),"")</f>
        <v/>
      </c>
      <c r="G1221" s="18" t="str">
        <f>IFERROR(VLOOKUP(B1221,Invoices!$N$2:$O$412,2,FALSE),"")</f>
        <v/>
      </c>
      <c r="H1221" s="18" t="str">
        <f>IFERROR(VLOOKUP($B1221,Invoices!$P$2:$Q$412,2,FALSE),"")</f>
        <v/>
      </c>
      <c r="I1221" s="18" t="str">
        <f>IFERROR(VLOOKUP($B1221,Invoices!$R$2:$S$412,2,FALSE),"")</f>
        <v/>
      </c>
      <c r="J1221" s="18" t="str">
        <f>IFERROR(VLOOKUP($B1221,Invoices!$T$2:$U$412,2,FALSE),"")</f>
        <v/>
      </c>
      <c r="K1221" s="18" t="str">
        <f>IFERROR(VLOOKUP($B1221,Invoices!$V$2:$W$412,2,FALSE),"")</f>
        <v/>
      </c>
      <c r="L1221" s="18" t="str">
        <f>IFERROR(VLOOKUP($B1221,Invoices!$X$2:$Y$412,2,FALSE),"")</f>
        <v/>
      </c>
      <c r="M1221" s="18" t="str">
        <f>IFERROR(VLOOKUP($B1221,Invoices!$Z$2:$AA$412,2,FALSE),"")</f>
        <v/>
      </c>
      <c r="N1221" s="18" t="str">
        <f>IFERROR(VLOOKUP($B1221,Invoices!$AB$2:$AC$412,2,FALSE),"")</f>
        <v/>
      </c>
      <c r="O1221" s="18" t="str">
        <f>IFERROR(VLOOKUP($B1221,Invoices!$AD$2:$AE$412,2,FALSE),"")</f>
        <v/>
      </c>
      <c r="P1221" s="18" t="str">
        <f>IFERROR(VLOOKUP($B1221,Invoices!$AF$2:$AG$412,2,FALSE),"")</f>
        <v/>
      </c>
      <c r="Q1221" s="18" t="str">
        <f>IFERROR(VLOOKUP($B1221,Invoices!$AH$2:$AI$412,2,FALSE),"")</f>
        <v/>
      </c>
      <c r="R1221" s="18" t="str">
        <f>IFERROR(VLOOKUP($B1221,Invoices!$AJ$2:$AK$412,2,FALSE),"")</f>
        <v/>
      </c>
      <c r="S1221" s="18" t="str">
        <f>IFERROR(VLOOKUP($B1221,Invoices!$AL$2:$AM$412,2,FALSE),"")</f>
        <v/>
      </c>
      <c r="T1221" s="18" t="str">
        <f>IFERROR(VLOOKUP($B1221,Invoices!$AN$2:$AO$412,2,FALSE),"")</f>
        <v/>
      </c>
      <c r="U1221" s="18" t="str" cm="1">
        <f t="array" ref="U1221">IFERROR(INDEX(F1221:T1221, 1, MATCH(TRUE, ISNUMBER(F1221:T1221), 0)), "0.0")</f>
        <v>0.0</v>
      </c>
    </row>
    <row r="1222" spans="1:21" ht="13" x14ac:dyDescent="0.15">
      <c r="A1222" s="14" t="s">
        <v>7254</v>
      </c>
      <c r="B1222" s="6" t="s">
        <v>2450</v>
      </c>
      <c r="C1222" s="6" t="s">
        <v>2248</v>
      </c>
      <c r="D1222" s="6" t="s">
        <v>1314</v>
      </c>
      <c r="E1222" s="6" t="s">
        <v>1313</v>
      </c>
      <c r="F1222" s="18" t="str">
        <f>IFERROR(VLOOKUP(B1222,Invoices!$L$2:$M$413,2,FALSE),"")</f>
        <v/>
      </c>
      <c r="G1222" s="18" t="str">
        <f>IFERROR(VLOOKUP(B1222,Invoices!$N$2:$O$412,2,FALSE),"")</f>
        <v/>
      </c>
      <c r="H1222" s="18" t="str">
        <f>IFERROR(VLOOKUP($B1222,Invoices!$P$2:$Q$412,2,FALSE),"")</f>
        <v/>
      </c>
      <c r="I1222" s="18" t="str">
        <f>IFERROR(VLOOKUP($B1222,Invoices!$R$2:$S$412,2,FALSE),"")</f>
        <v/>
      </c>
      <c r="J1222" s="18" t="str">
        <f>IFERROR(VLOOKUP($B1222,Invoices!$T$2:$U$412,2,FALSE),"")</f>
        <v/>
      </c>
      <c r="K1222" s="18" t="str">
        <f>IFERROR(VLOOKUP($B1222,Invoices!$V$2:$W$412,2,FALSE),"")</f>
        <v/>
      </c>
      <c r="L1222" s="18" t="str">
        <f>IFERROR(VLOOKUP($B1222,Invoices!$X$2:$Y$412,2,FALSE),"")</f>
        <v/>
      </c>
      <c r="M1222" s="18" t="str">
        <f>IFERROR(VLOOKUP($B1222,Invoices!$Z$2:$AA$412,2,FALSE),"")</f>
        <v/>
      </c>
      <c r="N1222" s="18" t="str">
        <f>IFERROR(VLOOKUP($B1222,Invoices!$AB$2:$AC$412,2,FALSE),"")</f>
        <v/>
      </c>
      <c r="O1222" s="18" t="str">
        <f>IFERROR(VLOOKUP($B1222,Invoices!$AD$2:$AE$412,2,FALSE),"")</f>
        <v/>
      </c>
      <c r="P1222" s="18">
        <f>IFERROR(VLOOKUP($B1222,Invoices!$AF$2:$AG$412,2,FALSE),"")</f>
        <v>0.99</v>
      </c>
      <c r="Q1222" s="18" t="str">
        <f>IFERROR(VLOOKUP($B1222,Invoices!$AH$2:$AI$412,2,FALSE),"")</f>
        <v/>
      </c>
      <c r="R1222" s="18" t="str">
        <f>IFERROR(VLOOKUP($B1222,Invoices!$AJ$2:$AK$412,2,FALSE),"")</f>
        <v/>
      </c>
      <c r="S1222" s="18" t="str">
        <f>IFERROR(VLOOKUP($B1222,Invoices!$AL$2:$AM$412,2,FALSE),"")</f>
        <v/>
      </c>
      <c r="T1222" s="18" t="str">
        <f>IFERROR(VLOOKUP($B1222,Invoices!$AN$2:$AO$412,2,FALSE),"")</f>
        <v/>
      </c>
      <c r="U1222" s="18" cm="1">
        <f t="array" ref="U1222">IFERROR(INDEX(F1222:T1222, 1, MATCH(TRUE, ISNUMBER(F1222:T1222), 0)), "0.0")</f>
        <v>0.99</v>
      </c>
    </row>
    <row r="1223" spans="1:21" ht="13" x14ac:dyDescent="0.15">
      <c r="A1223" s="14" t="s">
        <v>7255</v>
      </c>
      <c r="B1223" s="6" t="s">
        <v>2451</v>
      </c>
      <c r="C1223" s="6" t="s">
        <v>1565</v>
      </c>
      <c r="D1223" s="6" t="s">
        <v>542</v>
      </c>
      <c r="E1223" s="6" t="s">
        <v>543</v>
      </c>
      <c r="F1223" s="18" t="str">
        <f>IFERROR(VLOOKUP(B1223,Invoices!$L$2:$M$413,2,FALSE),"")</f>
        <v/>
      </c>
      <c r="G1223" s="18" t="str">
        <f>IFERROR(VLOOKUP(B1223,Invoices!$N$2:$O$412,2,FALSE),"")</f>
        <v/>
      </c>
      <c r="H1223" s="18" t="str">
        <f>IFERROR(VLOOKUP($B1223,Invoices!$P$2:$Q$412,2,FALSE),"")</f>
        <v/>
      </c>
      <c r="I1223" s="18">
        <f>IFERROR(VLOOKUP($B1223,Invoices!$R$2:$S$412,2,FALSE),"")</f>
        <v>0.99</v>
      </c>
      <c r="J1223" s="18" t="str">
        <f>IFERROR(VLOOKUP($B1223,Invoices!$T$2:$U$412,2,FALSE),"")</f>
        <v/>
      </c>
      <c r="K1223" s="18" t="str">
        <f>IFERROR(VLOOKUP($B1223,Invoices!$V$2:$W$412,2,FALSE),"")</f>
        <v/>
      </c>
      <c r="L1223" s="18" t="str">
        <f>IFERROR(VLOOKUP($B1223,Invoices!$X$2:$Y$412,2,FALSE),"")</f>
        <v/>
      </c>
      <c r="M1223" s="18" t="str">
        <f>IFERROR(VLOOKUP($B1223,Invoices!$Z$2:$AA$412,2,FALSE),"")</f>
        <v/>
      </c>
      <c r="N1223" s="18" t="str">
        <f>IFERROR(VLOOKUP($B1223,Invoices!$AB$2:$AC$412,2,FALSE),"")</f>
        <v/>
      </c>
      <c r="O1223" s="18" t="str">
        <f>IFERROR(VLOOKUP($B1223,Invoices!$AD$2:$AE$412,2,FALSE),"")</f>
        <v/>
      </c>
      <c r="P1223" s="18" t="str">
        <f>IFERROR(VLOOKUP($B1223,Invoices!$AF$2:$AG$412,2,FALSE),"")</f>
        <v/>
      </c>
      <c r="Q1223" s="18" t="str">
        <f>IFERROR(VLOOKUP($B1223,Invoices!$AH$2:$AI$412,2,FALSE),"")</f>
        <v/>
      </c>
      <c r="R1223" s="18" t="str">
        <f>IFERROR(VLOOKUP($B1223,Invoices!$AJ$2:$AK$412,2,FALSE),"")</f>
        <v/>
      </c>
      <c r="S1223" s="18" t="str">
        <f>IFERROR(VLOOKUP($B1223,Invoices!$AL$2:$AM$412,2,FALSE),"")</f>
        <v/>
      </c>
      <c r="T1223" s="18" t="str">
        <f>IFERROR(VLOOKUP($B1223,Invoices!$AN$2:$AO$412,2,FALSE),"")</f>
        <v/>
      </c>
      <c r="U1223" s="18" cm="1">
        <f t="array" ref="U1223">IFERROR(INDEX(F1223:T1223, 1, MATCH(TRUE, ISNUMBER(F1223:T1223), 0)), "0.0")</f>
        <v>0.99</v>
      </c>
    </row>
    <row r="1224" spans="1:21" ht="13" x14ac:dyDescent="0.15">
      <c r="A1224" s="14" t="s">
        <v>7256</v>
      </c>
      <c r="B1224" s="6" t="s">
        <v>2452</v>
      </c>
      <c r="C1224" s="6" t="s">
        <v>659</v>
      </c>
      <c r="D1224" s="6" t="s">
        <v>660</v>
      </c>
      <c r="E1224" s="6" t="s">
        <v>661</v>
      </c>
      <c r="F1224" s="18">
        <f>IFERROR(VLOOKUP(B1224,Invoices!$L$2:$M$413,2,FALSE),"")</f>
        <v>0.99</v>
      </c>
      <c r="G1224" s="18" t="str">
        <f>IFERROR(VLOOKUP(B1224,Invoices!$N$2:$O$412,2,FALSE),"")</f>
        <v/>
      </c>
      <c r="H1224" s="18" t="str">
        <f>IFERROR(VLOOKUP($B1224,Invoices!$P$2:$Q$412,2,FALSE),"")</f>
        <v/>
      </c>
      <c r="I1224" s="18" t="str">
        <f>IFERROR(VLOOKUP($B1224,Invoices!$R$2:$S$412,2,FALSE),"")</f>
        <v/>
      </c>
      <c r="J1224" s="18" t="str">
        <f>IFERROR(VLOOKUP($B1224,Invoices!$T$2:$U$412,2,FALSE),"")</f>
        <v/>
      </c>
      <c r="K1224" s="18" t="str">
        <f>IFERROR(VLOOKUP($B1224,Invoices!$V$2:$W$412,2,FALSE),"")</f>
        <v/>
      </c>
      <c r="L1224" s="18" t="str">
        <f>IFERROR(VLOOKUP($B1224,Invoices!$X$2:$Y$412,2,FALSE),"")</f>
        <v/>
      </c>
      <c r="M1224" s="18" t="str">
        <f>IFERROR(VLOOKUP($B1224,Invoices!$Z$2:$AA$412,2,FALSE),"")</f>
        <v/>
      </c>
      <c r="N1224" s="18" t="str">
        <f>IFERROR(VLOOKUP($B1224,Invoices!$AB$2:$AC$412,2,FALSE),"")</f>
        <v/>
      </c>
      <c r="O1224" s="18" t="str">
        <f>IFERROR(VLOOKUP($B1224,Invoices!$AD$2:$AE$412,2,FALSE),"")</f>
        <v/>
      </c>
      <c r="P1224" s="18" t="str">
        <f>IFERROR(VLOOKUP($B1224,Invoices!$AF$2:$AG$412,2,FALSE),"")</f>
        <v/>
      </c>
      <c r="Q1224" s="18" t="str">
        <f>IFERROR(VLOOKUP($B1224,Invoices!$AH$2:$AI$412,2,FALSE),"")</f>
        <v/>
      </c>
      <c r="R1224" s="18" t="str">
        <f>IFERROR(VLOOKUP($B1224,Invoices!$AJ$2:$AK$412,2,FALSE),"")</f>
        <v/>
      </c>
      <c r="S1224" s="18" t="str">
        <f>IFERROR(VLOOKUP($B1224,Invoices!$AL$2:$AM$412,2,FALSE),"")</f>
        <v/>
      </c>
      <c r="T1224" s="18" t="str">
        <f>IFERROR(VLOOKUP($B1224,Invoices!$AN$2:$AO$412,2,FALSE),"")</f>
        <v/>
      </c>
      <c r="U1224" s="18" cm="1">
        <f t="array" ref="U1224">IFERROR(INDEX(F1224:T1224, 1, MATCH(TRUE, ISNUMBER(F1224:T1224), 0)), "0.0")</f>
        <v>0.99</v>
      </c>
    </row>
    <row r="1225" spans="1:21" ht="13" x14ac:dyDescent="0.15">
      <c r="A1225" s="14" t="s">
        <v>7257</v>
      </c>
      <c r="B1225" s="6" t="s">
        <v>2453</v>
      </c>
      <c r="C1225" s="6" t="s">
        <v>2454</v>
      </c>
      <c r="D1225" s="6" t="s">
        <v>542</v>
      </c>
      <c r="E1225" s="6" t="s">
        <v>543</v>
      </c>
      <c r="F1225" s="18" t="str">
        <f>IFERROR(VLOOKUP(B1225,Invoices!$L$2:$M$413,2,FALSE),"")</f>
        <v/>
      </c>
      <c r="G1225" s="18" t="str">
        <f>IFERROR(VLOOKUP(B1225,Invoices!$N$2:$O$412,2,FALSE),"")</f>
        <v/>
      </c>
      <c r="H1225" s="18" t="str">
        <f>IFERROR(VLOOKUP($B1225,Invoices!$P$2:$Q$412,2,FALSE),"")</f>
        <v/>
      </c>
      <c r="I1225" s="18" t="str">
        <f>IFERROR(VLOOKUP($B1225,Invoices!$R$2:$S$412,2,FALSE),"")</f>
        <v/>
      </c>
      <c r="J1225" s="18" t="str">
        <f>IFERROR(VLOOKUP($B1225,Invoices!$T$2:$U$412,2,FALSE),"")</f>
        <v/>
      </c>
      <c r="K1225" s="18" t="str">
        <f>IFERROR(VLOOKUP($B1225,Invoices!$V$2:$W$412,2,FALSE),"")</f>
        <v/>
      </c>
      <c r="L1225" s="18" t="str">
        <f>IFERROR(VLOOKUP($B1225,Invoices!$X$2:$Y$412,2,FALSE),"")</f>
        <v/>
      </c>
      <c r="M1225" s="18" t="str">
        <f>IFERROR(VLOOKUP($B1225,Invoices!$Z$2:$AA$412,2,FALSE),"")</f>
        <v/>
      </c>
      <c r="N1225" s="18" t="str">
        <f>IFERROR(VLOOKUP($B1225,Invoices!$AB$2:$AC$412,2,FALSE),"")</f>
        <v/>
      </c>
      <c r="O1225" s="18" t="str">
        <f>IFERROR(VLOOKUP($B1225,Invoices!$AD$2:$AE$412,2,FALSE),"")</f>
        <v/>
      </c>
      <c r="P1225" s="18" t="str">
        <f>IFERROR(VLOOKUP($B1225,Invoices!$AF$2:$AG$412,2,FALSE),"")</f>
        <v/>
      </c>
      <c r="Q1225" s="18" t="str">
        <f>IFERROR(VLOOKUP($B1225,Invoices!$AH$2:$AI$412,2,FALSE),"")</f>
        <v/>
      </c>
      <c r="R1225" s="18" t="str">
        <f>IFERROR(VLOOKUP($B1225,Invoices!$AJ$2:$AK$412,2,FALSE),"")</f>
        <v/>
      </c>
      <c r="S1225" s="18" t="str">
        <f>IFERROR(VLOOKUP($B1225,Invoices!$AL$2:$AM$412,2,FALSE),"")</f>
        <v/>
      </c>
      <c r="T1225" s="18" t="str">
        <f>IFERROR(VLOOKUP($B1225,Invoices!$AN$2:$AO$412,2,FALSE),"")</f>
        <v/>
      </c>
      <c r="U1225" s="18" t="str" cm="1">
        <f t="array" ref="U1225">IFERROR(INDEX(F1225:T1225, 1, MATCH(TRUE, ISNUMBER(F1225:T1225), 0)), "0.0")</f>
        <v>0.0</v>
      </c>
    </row>
    <row r="1226" spans="1:21" ht="13" x14ac:dyDescent="0.15">
      <c r="A1226" s="14" t="s">
        <v>7258</v>
      </c>
      <c r="B1226" s="6" t="s">
        <v>2455</v>
      </c>
      <c r="C1226" s="6" t="s">
        <v>1356</v>
      </c>
      <c r="D1226" s="6" t="s">
        <v>1357</v>
      </c>
      <c r="E1226" s="6" t="s">
        <v>681</v>
      </c>
      <c r="F1226" s="18" t="str">
        <f>IFERROR(VLOOKUP(B1226,Invoices!$L$2:$M$413,2,FALSE),"")</f>
        <v/>
      </c>
      <c r="G1226" s="18" t="str">
        <f>IFERROR(VLOOKUP(B1226,Invoices!$N$2:$O$412,2,FALSE),"")</f>
        <v/>
      </c>
      <c r="H1226" s="18" t="str">
        <f>IFERROR(VLOOKUP($B1226,Invoices!$P$2:$Q$412,2,FALSE),"")</f>
        <v/>
      </c>
      <c r="I1226" s="18" t="str">
        <f>IFERROR(VLOOKUP($B1226,Invoices!$R$2:$S$412,2,FALSE),"")</f>
        <v/>
      </c>
      <c r="J1226" s="18" t="str">
        <f>IFERROR(VLOOKUP($B1226,Invoices!$T$2:$U$412,2,FALSE),"")</f>
        <v/>
      </c>
      <c r="K1226" s="18" t="str">
        <f>IFERROR(VLOOKUP($B1226,Invoices!$V$2:$W$412,2,FALSE),"")</f>
        <v/>
      </c>
      <c r="L1226" s="18" t="str">
        <f>IFERROR(VLOOKUP($B1226,Invoices!$X$2:$Y$412,2,FALSE),"")</f>
        <v/>
      </c>
      <c r="M1226" s="18" t="str">
        <f>IFERROR(VLOOKUP($B1226,Invoices!$Z$2:$AA$412,2,FALSE),"")</f>
        <v/>
      </c>
      <c r="N1226" s="18" t="str">
        <f>IFERROR(VLOOKUP($B1226,Invoices!$AB$2:$AC$412,2,FALSE),"")</f>
        <v/>
      </c>
      <c r="O1226" s="18" t="str">
        <f>IFERROR(VLOOKUP($B1226,Invoices!$AD$2:$AE$412,2,FALSE),"")</f>
        <v/>
      </c>
      <c r="P1226" s="18" t="str">
        <f>IFERROR(VLOOKUP($B1226,Invoices!$AF$2:$AG$412,2,FALSE),"")</f>
        <v/>
      </c>
      <c r="Q1226" s="18" t="str">
        <f>IFERROR(VLOOKUP($B1226,Invoices!$AH$2:$AI$412,2,FALSE),"")</f>
        <v/>
      </c>
      <c r="R1226" s="18" t="str">
        <f>IFERROR(VLOOKUP($B1226,Invoices!$AJ$2:$AK$412,2,FALSE),"")</f>
        <v/>
      </c>
      <c r="S1226" s="18" t="str">
        <f>IFERROR(VLOOKUP($B1226,Invoices!$AL$2:$AM$412,2,FALSE),"")</f>
        <v/>
      </c>
      <c r="T1226" s="18" t="str">
        <f>IFERROR(VLOOKUP($B1226,Invoices!$AN$2:$AO$412,2,FALSE),"")</f>
        <v/>
      </c>
      <c r="U1226" s="18" t="str" cm="1">
        <f t="array" ref="U1226">IFERROR(INDEX(F1226:T1226, 1, MATCH(TRUE, ISNUMBER(F1226:T1226), 0)), "0.0")</f>
        <v>0.0</v>
      </c>
    </row>
    <row r="1227" spans="1:21" ht="13" x14ac:dyDescent="0.15">
      <c r="A1227" s="14" t="s">
        <v>7259</v>
      </c>
      <c r="B1227" s="6" t="s">
        <v>2456</v>
      </c>
      <c r="C1227" s="6" t="s">
        <v>1306</v>
      </c>
      <c r="D1227" s="6" t="s">
        <v>1265</v>
      </c>
      <c r="E1227" s="6" t="s">
        <v>630</v>
      </c>
      <c r="F1227" s="18" t="str">
        <f>IFERROR(VLOOKUP(B1227,Invoices!$L$2:$M$413,2,FALSE),"")</f>
        <v/>
      </c>
      <c r="G1227" s="18">
        <f>IFERROR(VLOOKUP(B1227,Invoices!$N$2:$O$412,2,FALSE),"")</f>
        <v>0.99</v>
      </c>
      <c r="H1227" s="18" t="str">
        <f>IFERROR(VLOOKUP($B1227,Invoices!$P$2:$Q$412,2,FALSE),"")</f>
        <v/>
      </c>
      <c r="I1227" s="18" t="str">
        <f>IFERROR(VLOOKUP($B1227,Invoices!$R$2:$S$412,2,FALSE),"")</f>
        <v/>
      </c>
      <c r="J1227" s="18" t="str">
        <f>IFERROR(VLOOKUP($B1227,Invoices!$T$2:$U$412,2,FALSE),"")</f>
        <v/>
      </c>
      <c r="K1227" s="18" t="str">
        <f>IFERROR(VLOOKUP($B1227,Invoices!$V$2:$W$412,2,FALSE),"")</f>
        <v/>
      </c>
      <c r="L1227" s="18" t="str">
        <f>IFERROR(VLOOKUP($B1227,Invoices!$X$2:$Y$412,2,FALSE),"")</f>
        <v/>
      </c>
      <c r="M1227" s="18" t="str">
        <f>IFERROR(VLOOKUP($B1227,Invoices!$Z$2:$AA$412,2,FALSE),"")</f>
        <v/>
      </c>
      <c r="N1227" s="18" t="str">
        <f>IFERROR(VLOOKUP($B1227,Invoices!$AB$2:$AC$412,2,FALSE),"")</f>
        <v/>
      </c>
      <c r="O1227" s="18" t="str">
        <f>IFERROR(VLOOKUP($B1227,Invoices!$AD$2:$AE$412,2,FALSE),"")</f>
        <v/>
      </c>
      <c r="P1227" s="18" t="str">
        <f>IFERROR(VLOOKUP($B1227,Invoices!$AF$2:$AG$412,2,FALSE),"")</f>
        <v/>
      </c>
      <c r="Q1227" s="18" t="str">
        <f>IFERROR(VLOOKUP($B1227,Invoices!$AH$2:$AI$412,2,FALSE),"")</f>
        <v/>
      </c>
      <c r="R1227" s="18" t="str">
        <f>IFERROR(VLOOKUP($B1227,Invoices!$AJ$2:$AK$412,2,FALSE),"")</f>
        <v/>
      </c>
      <c r="S1227" s="18" t="str">
        <f>IFERROR(VLOOKUP($B1227,Invoices!$AL$2:$AM$412,2,FALSE),"")</f>
        <v/>
      </c>
      <c r="T1227" s="18" t="str">
        <f>IFERROR(VLOOKUP($B1227,Invoices!$AN$2:$AO$412,2,FALSE),"")</f>
        <v/>
      </c>
      <c r="U1227" s="18" cm="1">
        <f t="array" ref="U1227">IFERROR(INDEX(F1227:T1227, 1, MATCH(TRUE, ISNUMBER(F1227:T1227), 0)), "0.0")</f>
        <v>0.99</v>
      </c>
    </row>
    <row r="1228" spans="1:21" ht="13" x14ac:dyDescent="0.15">
      <c r="A1228" s="14" t="s">
        <v>7260</v>
      </c>
      <c r="B1228" s="6" t="s">
        <v>2457</v>
      </c>
      <c r="C1228" s="6" t="s">
        <v>2458</v>
      </c>
      <c r="D1228" s="6" t="s">
        <v>1321</v>
      </c>
      <c r="E1228" s="6" t="s">
        <v>1322</v>
      </c>
      <c r="F1228" s="18" t="str">
        <f>IFERROR(VLOOKUP(B1228,Invoices!$L$2:$M$413,2,FALSE),"")</f>
        <v/>
      </c>
      <c r="G1228" s="18" t="str">
        <f>IFERROR(VLOOKUP(B1228,Invoices!$N$2:$O$412,2,FALSE),"")</f>
        <v/>
      </c>
      <c r="H1228" s="18" t="str">
        <f>IFERROR(VLOOKUP($B1228,Invoices!$P$2:$Q$412,2,FALSE),"")</f>
        <v/>
      </c>
      <c r="I1228" s="18">
        <f>IFERROR(VLOOKUP($B1228,Invoices!$R$2:$S$412,2,FALSE),"")</f>
        <v>0.99</v>
      </c>
      <c r="J1228" s="18" t="str">
        <f>IFERROR(VLOOKUP($B1228,Invoices!$T$2:$U$412,2,FALSE),"")</f>
        <v/>
      </c>
      <c r="K1228" s="18" t="str">
        <f>IFERROR(VLOOKUP($B1228,Invoices!$V$2:$W$412,2,FALSE),"")</f>
        <v/>
      </c>
      <c r="L1228" s="18" t="str">
        <f>IFERROR(VLOOKUP($B1228,Invoices!$X$2:$Y$412,2,FALSE),"")</f>
        <v/>
      </c>
      <c r="M1228" s="18" t="str">
        <f>IFERROR(VLOOKUP($B1228,Invoices!$Z$2:$AA$412,2,FALSE),"")</f>
        <v/>
      </c>
      <c r="N1228" s="18" t="str">
        <f>IFERROR(VLOOKUP($B1228,Invoices!$AB$2:$AC$412,2,FALSE),"")</f>
        <v/>
      </c>
      <c r="O1228" s="18" t="str">
        <f>IFERROR(VLOOKUP($B1228,Invoices!$AD$2:$AE$412,2,FALSE),"")</f>
        <v/>
      </c>
      <c r="P1228" s="18" t="str">
        <f>IFERROR(VLOOKUP($B1228,Invoices!$AF$2:$AG$412,2,FALSE),"")</f>
        <v/>
      </c>
      <c r="Q1228" s="18" t="str">
        <f>IFERROR(VLOOKUP($B1228,Invoices!$AH$2:$AI$412,2,FALSE),"")</f>
        <v/>
      </c>
      <c r="R1228" s="18" t="str">
        <f>IFERROR(VLOOKUP($B1228,Invoices!$AJ$2:$AK$412,2,FALSE),"")</f>
        <v/>
      </c>
      <c r="S1228" s="18" t="str">
        <f>IFERROR(VLOOKUP($B1228,Invoices!$AL$2:$AM$412,2,FALSE),"")</f>
        <v/>
      </c>
      <c r="T1228" s="18" t="str">
        <f>IFERROR(VLOOKUP($B1228,Invoices!$AN$2:$AO$412,2,FALSE),"")</f>
        <v/>
      </c>
      <c r="U1228" s="18" cm="1">
        <f t="array" ref="U1228">IFERROR(INDEX(F1228:T1228, 1, MATCH(TRUE, ISNUMBER(F1228:T1228), 0)), "0.0")</f>
        <v>0.99</v>
      </c>
    </row>
    <row r="1229" spans="1:21" ht="13" x14ac:dyDescent="0.15">
      <c r="A1229" s="14" t="s">
        <v>7261</v>
      </c>
      <c r="B1229" s="6" t="s">
        <v>2459</v>
      </c>
      <c r="C1229" s="6" t="s">
        <v>1762</v>
      </c>
      <c r="D1229" s="6" t="s">
        <v>1763</v>
      </c>
      <c r="E1229" s="6" t="s">
        <v>1762</v>
      </c>
      <c r="F1229" s="18">
        <f>IFERROR(VLOOKUP(B1229,Invoices!$L$2:$M$413,2,FALSE),"")</f>
        <v>0.99</v>
      </c>
      <c r="G1229" s="18" t="str">
        <f>IFERROR(VLOOKUP(B1229,Invoices!$N$2:$O$412,2,FALSE),"")</f>
        <v/>
      </c>
      <c r="H1229" s="18" t="str">
        <f>IFERROR(VLOOKUP($B1229,Invoices!$P$2:$Q$412,2,FALSE),"")</f>
        <v/>
      </c>
      <c r="I1229" s="18" t="str">
        <f>IFERROR(VLOOKUP($B1229,Invoices!$R$2:$S$412,2,FALSE),"")</f>
        <v/>
      </c>
      <c r="J1229" s="18" t="str">
        <f>IFERROR(VLOOKUP($B1229,Invoices!$T$2:$U$412,2,FALSE),"")</f>
        <v/>
      </c>
      <c r="K1229" s="18" t="str">
        <f>IFERROR(VLOOKUP($B1229,Invoices!$V$2:$W$412,2,FALSE),"")</f>
        <v/>
      </c>
      <c r="L1229" s="18" t="str">
        <f>IFERROR(VLOOKUP($B1229,Invoices!$X$2:$Y$412,2,FALSE),"")</f>
        <v/>
      </c>
      <c r="M1229" s="18" t="str">
        <f>IFERROR(VLOOKUP($B1229,Invoices!$Z$2:$AA$412,2,FALSE),"")</f>
        <v/>
      </c>
      <c r="N1229" s="18" t="str">
        <f>IFERROR(VLOOKUP($B1229,Invoices!$AB$2:$AC$412,2,FALSE),"")</f>
        <v/>
      </c>
      <c r="O1229" s="18" t="str">
        <f>IFERROR(VLOOKUP($B1229,Invoices!$AD$2:$AE$412,2,FALSE),"")</f>
        <v/>
      </c>
      <c r="P1229" s="18" t="str">
        <f>IFERROR(VLOOKUP($B1229,Invoices!$AF$2:$AG$412,2,FALSE),"")</f>
        <v/>
      </c>
      <c r="Q1229" s="18" t="str">
        <f>IFERROR(VLOOKUP($B1229,Invoices!$AH$2:$AI$412,2,FALSE),"")</f>
        <v/>
      </c>
      <c r="R1229" s="18" t="str">
        <f>IFERROR(VLOOKUP($B1229,Invoices!$AJ$2:$AK$412,2,FALSE),"")</f>
        <v/>
      </c>
      <c r="S1229" s="18" t="str">
        <f>IFERROR(VLOOKUP($B1229,Invoices!$AL$2:$AM$412,2,FALSE),"")</f>
        <v/>
      </c>
      <c r="T1229" s="18" t="str">
        <f>IFERROR(VLOOKUP($B1229,Invoices!$AN$2:$AO$412,2,FALSE),"")</f>
        <v/>
      </c>
      <c r="U1229" s="18" cm="1">
        <f t="array" ref="U1229">IFERROR(INDEX(F1229:T1229, 1, MATCH(TRUE, ISNUMBER(F1229:T1229), 0)), "0.0")</f>
        <v>0.99</v>
      </c>
    </row>
    <row r="1230" spans="1:21" ht="13" x14ac:dyDescent="0.15">
      <c r="A1230" s="14" t="s">
        <v>7262</v>
      </c>
      <c r="B1230" s="6" t="s">
        <v>2459</v>
      </c>
      <c r="C1230" s="6" t="s">
        <v>2460</v>
      </c>
      <c r="D1230" s="6" t="s">
        <v>520</v>
      </c>
      <c r="E1230" s="6" t="s">
        <v>522</v>
      </c>
      <c r="F1230" s="18">
        <f>IFERROR(VLOOKUP(B1230,Invoices!$L$2:$M$413,2,FALSE),"")</f>
        <v>0.99</v>
      </c>
      <c r="G1230" s="18" t="str">
        <f>IFERROR(VLOOKUP(B1230,Invoices!$N$2:$O$412,2,FALSE),"")</f>
        <v/>
      </c>
      <c r="H1230" s="18" t="str">
        <f>IFERROR(VLOOKUP($B1230,Invoices!$P$2:$Q$412,2,FALSE),"")</f>
        <v/>
      </c>
      <c r="I1230" s="18" t="str">
        <f>IFERROR(VLOOKUP($B1230,Invoices!$R$2:$S$412,2,FALSE),"")</f>
        <v/>
      </c>
      <c r="J1230" s="18" t="str">
        <f>IFERROR(VLOOKUP($B1230,Invoices!$T$2:$U$412,2,FALSE),"")</f>
        <v/>
      </c>
      <c r="K1230" s="18" t="str">
        <f>IFERROR(VLOOKUP($B1230,Invoices!$V$2:$W$412,2,FALSE),"")</f>
        <v/>
      </c>
      <c r="L1230" s="18" t="str">
        <f>IFERROR(VLOOKUP($B1230,Invoices!$X$2:$Y$412,2,FALSE),"")</f>
        <v/>
      </c>
      <c r="M1230" s="18" t="str">
        <f>IFERROR(VLOOKUP($B1230,Invoices!$Z$2:$AA$412,2,FALSE),"")</f>
        <v/>
      </c>
      <c r="N1230" s="18" t="str">
        <f>IFERROR(VLOOKUP($B1230,Invoices!$AB$2:$AC$412,2,FALSE),"")</f>
        <v/>
      </c>
      <c r="O1230" s="18" t="str">
        <f>IFERROR(VLOOKUP($B1230,Invoices!$AD$2:$AE$412,2,FALSE),"")</f>
        <v/>
      </c>
      <c r="P1230" s="18" t="str">
        <f>IFERROR(VLOOKUP($B1230,Invoices!$AF$2:$AG$412,2,FALSE),"")</f>
        <v/>
      </c>
      <c r="Q1230" s="18" t="str">
        <f>IFERROR(VLOOKUP($B1230,Invoices!$AH$2:$AI$412,2,FALSE),"")</f>
        <v/>
      </c>
      <c r="R1230" s="18" t="str">
        <f>IFERROR(VLOOKUP($B1230,Invoices!$AJ$2:$AK$412,2,FALSE),"")</f>
        <v/>
      </c>
      <c r="S1230" s="18" t="str">
        <f>IFERROR(VLOOKUP($B1230,Invoices!$AL$2:$AM$412,2,FALSE),"")</f>
        <v/>
      </c>
      <c r="T1230" s="18" t="str">
        <f>IFERROR(VLOOKUP($B1230,Invoices!$AN$2:$AO$412,2,FALSE),"")</f>
        <v/>
      </c>
      <c r="U1230" s="18" cm="1">
        <f t="array" ref="U1230">IFERROR(INDEX(F1230:T1230, 1, MATCH(TRUE, ISNUMBER(F1230:T1230), 0)), "0.0")</f>
        <v>0.99</v>
      </c>
    </row>
    <row r="1231" spans="1:21" ht="13" x14ac:dyDescent="0.15">
      <c r="A1231" s="14" t="s">
        <v>7263</v>
      </c>
      <c r="B1231" s="6" t="s">
        <v>2461</v>
      </c>
      <c r="C1231" s="6" t="s">
        <v>881</v>
      </c>
      <c r="D1231" s="6" t="s">
        <v>1453</v>
      </c>
      <c r="E1231" s="6" t="s">
        <v>810</v>
      </c>
      <c r="F1231" s="18" t="str">
        <f>IFERROR(VLOOKUP(B1231,Invoices!$L$2:$M$413,2,FALSE),"")</f>
        <v/>
      </c>
      <c r="G1231" s="18" t="str">
        <f>IFERROR(VLOOKUP(B1231,Invoices!$N$2:$O$412,2,FALSE),"")</f>
        <v/>
      </c>
      <c r="H1231" s="18" t="str">
        <f>IFERROR(VLOOKUP($B1231,Invoices!$P$2:$Q$412,2,FALSE),"")</f>
        <v/>
      </c>
      <c r="I1231" s="18" t="str">
        <f>IFERROR(VLOOKUP($B1231,Invoices!$R$2:$S$412,2,FALSE),"")</f>
        <v/>
      </c>
      <c r="J1231" s="18" t="str">
        <f>IFERROR(VLOOKUP($B1231,Invoices!$T$2:$U$412,2,FALSE),"")</f>
        <v/>
      </c>
      <c r="K1231" s="18" t="str">
        <f>IFERROR(VLOOKUP($B1231,Invoices!$V$2:$W$412,2,FALSE),"")</f>
        <v/>
      </c>
      <c r="L1231" s="18" t="str">
        <f>IFERROR(VLOOKUP($B1231,Invoices!$X$2:$Y$412,2,FALSE),"")</f>
        <v/>
      </c>
      <c r="M1231" s="18" t="str">
        <f>IFERROR(VLOOKUP($B1231,Invoices!$Z$2:$AA$412,2,FALSE),"")</f>
        <v/>
      </c>
      <c r="N1231" s="18">
        <f>IFERROR(VLOOKUP($B1231,Invoices!$AB$2:$AC$412,2,FALSE),"")</f>
        <v>0.99</v>
      </c>
      <c r="O1231" s="18" t="str">
        <f>IFERROR(VLOOKUP($B1231,Invoices!$AD$2:$AE$412,2,FALSE),"")</f>
        <v/>
      </c>
      <c r="P1231" s="18" t="str">
        <f>IFERROR(VLOOKUP($B1231,Invoices!$AF$2:$AG$412,2,FALSE),"")</f>
        <v/>
      </c>
      <c r="Q1231" s="18" t="str">
        <f>IFERROR(VLOOKUP($B1231,Invoices!$AH$2:$AI$412,2,FALSE),"")</f>
        <v/>
      </c>
      <c r="R1231" s="18" t="str">
        <f>IFERROR(VLOOKUP($B1231,Invoices!$AJ$2:$AK$412,2,FALSE),"")</f>
        <v/>
      </c>
      <c r="S1231" s="18" t="str">
        <f>IFERROR(VLOOKUP($B1231,Invoices!$AL$2:$AM$412,2,FALSE),"")</f>
        <v/>
      </c>
      <c r="T1231" s="18" t="str">
        <f>IFERROR(VLOOKUP($B1231,Invoices!$AN$2:$AO$412,2,FALSE),"")</f>
        <v/>
      </c>
      <c r="U1231" s="18" cm="1">
        <f t="array" ref="U1231">IFERROR(INDEX(F1231:T1231, 1, MATCH(TRUE, ISNUMBER(F1231:T1231), 0)), "0.0")</f>
        <v>0.99</v>
      </c>
    </row>
    <row r="1232" spans="1:21" ht="13" x14ac:dyDescent="0.15">
      <c r="A1232" s="14" t="s">
        <v>7264</v>
      </c>
      <c r="B1232" s="6" t="s">
        <v>2462</v>
      </c>
      <c r="C1232" s="6" t="s">
        <v>912</v>
      </c>
      <c r="D1232" s="6" t="s">
        <v>913</v>
      </c>
      <c r="E1232" s="6" t="s">
        <v>912</v>
      </c>
      <c r="F1232" s="18" t="str">
        <f>IFERROR(VLOOKUP(B1232,Invoices!$L$2:$M$413,2,FALSE),"")</f>
        <v/>
      </c>
      <c r="G1232" s="18" t="str">
        <f>IFERROR(VLOOKUP(B1232,Invoices!$N$2:$O$412,2,FALSE),"")</f>
        <v/>
      </c>
      <c r="H1232" s="18" t="str">
        <f>IFERROR(VLOOKUP($B1232,Invoices!$P$2:$Q$412,2,FALSE),"")</f>
        <v/>
      </c>
      <c r="I1232" s="18" t="str">
        <f>IFERROR(VLOOKUP($B1232,Invoices!$R$2:$S$412,2,FALSE),"")</f>
        <v/>
      </c>
      <c r="J1232" s="18" t="str">
        <f>IFERROR(VLOOKUP($B1232,Invoices!$T$2:$U$412,2,FALSE),"")</f>
        <v/>
      </c>
      <c r="K1232" s="18" t="str">
        <f>IFERROR(VLOOKUP($B1232,Invoices!$V$2:$W$412,2,FALSE),"")</f>
        <v/>
      </c>
      <c r="L1232" s="18" t="str">
        <f>IFERROR(VLOOKUP($B1232,Invoices!$X$2:$Y$412,2,FALSE),"")</f>
        <v/>
      </c>
      <c r="M1232" s="18" t="str">
        <f>IFERROR(VLOOKUP($B1232,Invoices!$Z$2:$AA$412,2,FALSE),"")</f>
        <v/>
      </c>
      <c r="N1232" s="18" t="str">
        <f>IFERROR(VLOOKUP($B1232,Invoices!$AB$2:$AC$412,2,FALSE),"")</f>
        <v/>
      </c>
      <c r="O1232" s="18" t="str">
        <f>IFERROR(VLOOKUP($B1232,Invoices!$AD$2:$AE$412,2,FALSE),"")</f>
        <v/>
      </c>
      <c r="P1232" s="18" t="str">
        <f>IFERROR(VLOOKUP($B1232,Invoices!$AF$2:$AG$412,2,FALSE),"")</f>
        <v/>
      </c>
      <c r="Q1232" s="18" t="str">
        <f>IFERROR(VLOOKUP($B1232,Invoices!$AH$2:$AI$412,2,FALSE),"")</f>
        <v/>
      </c>
      <c r="R1232" s="18" t="str">
        <f>IFERROR(VLOOKUP($B1232,Invoices!$AJ$2:$AK$412,2,FALSE),"")</f>
        <v/>
      </c>
      <c r="S1232" s="18" t="str">
        <f>IFERROR(VLOOKUP($B1232,Invoices!$AL$2:$AM$412,2,FALSE),"")</f>
        <v/>
      </c>
      <c r="T1232" s="18" t="str">
        <f>IFERROR(VLOOKUP($B1232,Invoices!$AN$2:$AO$412,2,FALSE),"")</f>
        <v/>
      </c>
      <c r="U1232" s="18" t="str" cm="1">
        <f t="array" ref="U1232">IFERROR(INDEX(F1232:T1232, 1, MATCH(TRUE, ISNUMBER(F1232:T1232), 0)), "0.0")</f>
        <v>0.0</v>
      </c>
    </row>
    <row r="1233" spans="1:21" ht="13" x14ac:dyDescent="0.15">
      <c r="A1233" s="14" t="s">
        <v>7265</v>
      </c>
      <c r="B1233" s="6" t="s">
        <v>2463</v>
      </c>
      <c r="D1233" s="6" t="s">
        <v>818</v>
      </c>
      <c r="E1233" s="6" t="s">
        <v>819</v>
      </c>
      <c r="F1233" s="18" t="str">
        <f>IFERROR(VLOOKUP(B1233,Invoices!$L$2:$M$413,2,FALSE),"")</f>
        <v/>
      </c>
      <c r="G1233" s="18" t="str">
        <f>IFERROR(VLOOKUP(B1233,Invoices!$N$2:$O$412,2,FALSE),"")</f>
        <v/>
      </c>
      <c r="H1233" s="18" t="str">
        <f>IFERROR(VLOOKUP($B1233,Invoices!$P$2:$Q$412,2,FALSE),"")</f>
        <v/>
      </c>
      <c r="I1233" s="18" t="str">
        <f>IFERROR(VLOOKUP($B1233,Invoices!$R$2:$S$412,2,FALSE),"")</f>
        <v/>
      </c>
      <c r="J1233" s="18" t="str">
        <f>IFERROR(VLOOKUP($B1233,Invoices!$T$2:$U$412,2,FALSE),"")</f>
        <v/>
      </c>
      <c r="K1233" s="18" t="str">
        <f>IFERROR(VLOOKUP($B1233,Invoices!$V$2:$W$412,2,FALSE),"")</f>
        <v/>
      </c>
      <c r="L1233" s="18" t="str">
        <f>IFERROR(VLOOKUP($B1233,Invoices!$X$2:$Y$412,2,FALSE),"")</f>
        <v/>
      </c>
      <c r="M1233" s="18" t="str">
        <f>IFERROR(VLOOKUP($B1233,Invoices!$Z$2:$AA$412,2,FALSE),"")</f>
        <v/>
      </c>
      <c r="N1233" s="18" t="str">
        <f>IFERROR(VLOOKUP($B1233,Invoices!$AB$2:$AC$412,2,FALSE),"")</f>
        <v/>
      </c>
      <c r="O1233" s="18" t="str">
        <f>IFERROR(VLOOKUP($B1233,Invoices!$AD$2:$AE$412,2,FALSE),"")</f>
        <v/>
      </c>
      <c r="P1233" s="18" t="str">
        <f>IFERROR(VLOOKUP($B1233,Invoices!$AF$2:$AG$412,2,FALSE),"")</f>
        <v/>
      </c>
      <c r="Q1233" s="18" t="str">
        <f>IFERROR(VLOOKUP($B1233,Invoices!$AH$2:$AI$412,2,FALSE),"")</f>
        <v/>
      </c>
      <c r="R1233" s="18" t="str">
        <f>IFERROR(VLOOKUP($B1233,Invoices!$AJ$2:$AK$412,2,FALSE),"")</f>
        <v/>
      </c>
      <c r="S1233" s="18" t="str">
        <f>IFERROR(VLOOKUP($B1233,Invoices!$AL$2:$AM$412,2,FALSE),"")</f>
        <v/>
      </c>
      <c r="T1233" s="18" t="str">
        <f>IFERROR(VLOOKUP($B1233,Invoices!$AN$2:$AO$412,2,FALSE),"")</f>
        <v/>
      </c>
      <c r="U1233" s="18" t="str" cm="1">
        <f t="array" ref="U1233">IFERROR(INDEX(F1233:T1233, 1, MATCH(TRUE, ISNUMBER(F1233:T1233), 0)), "0.0")</f>
        <v>0.0</v>
      </c>
    </row>
    <row r="1234" spans="1:21" ht="13" x14ac:dyDescent="0.15">
      <c r="A1234" s="14" t="s">
        <v>7266</v>
      </c>
      <c r="B1234" s="6" t="s">
        <v>2464</v>
      </c>
      <c r="C1234" s="6" t="s">
        <v>1143</v>
      </c>
      <c r="D1234" s="6" t="s">
        <v>1144</v>
      </c>
      <c r="E1234" s="6" t="s">
        <v>559</v>
      </c>
      <c r="F1234" s="18" t="str">
        <f>IFERROR(VLOOKUP(B1234,Invoices!$L$2:$M$413,2,FALSE),"")</f>
        <v/>
      </c>
      <c r="G1234" s="18" t="str">
        <f>IFERROR(VLOOKUP(B1234,Invoices!$N$2:$O$412,2,FALSE),"")</f>
        <v/>
      </c>
      <c r="H1234" s="18" t="str">
        <f>IFERROR(VLOOKUP($B1234,Invoices!$P$2:$Q$412,2,FALSE),"")</f>
        <v/>
      </c>
      <c r="I1234" s="18" t="str">
        <f>IFERROR(VLOOKUP($B1234,Invoices!$R$2:$S$412,2,FALSE),"")</f>
        <v/>
      </c>
      <c r="J1234" s="18" t="str">
        <f>IFERROR(VLOOKUP($B1234,Invoices!$T$2:$U$412,2,FALSE),"")</f>
        <v/>
      </c>
      <c r="K1234" s="18" t="str">
        <f>IFERROR(VLOOKUP($B1234,Invoices!$V$2:$W$412,2,FALSE),"")</f>
        <v/>
      </c>
      <c r="L1234" s="18" t="str">
        <f>IFERROR(VLOOKUP($B1234,Invoices!$X$2:$Y$412,2,FALSE),"")</f>
        <v/>
      </c>
      <c r="M1234" s="18" t="str">
        <f>IFERROR(VLOOKUP($B1234,Invoices!$Z$2:$AA$412,2,FALSE),"")</f>
        <v/>
      </c>
      <c r="N1234" s="18" t="str">
        <f>IFERROR(VLOOKUP($B1234,Invoices!$AB$2:$AC$412,2,FALSE),"")</f>
        <v/>
      </c>
      <c r="O1234" s="18" t="str">
        <f>IFERROR(VLOOKUP($B1234,Invoices!$AD$2:$AE$412,2,FALSE),"")</f>
        <v/>
      </c>
      <c r="P1234" s="18" t="str">
        <f>IFERROR(VLOOKUP($B1234,Invoices!$AF$2:$AG$412,2,FALSE),"")</f>
        <v/>
      </c>
      <c r="Q1234" s="18" t="str">
        <f>IFERROR(VLOOKUP($B1234,Invoices!$AH$2:$AI$412,2,FALSE),"")</f>
        <v/>
      </c>
      <c r="R1234" s="18" t="str">
        <f>IFERROR(VLOOKUP($B1234,Invoices!$AJ$2:$AK$412,2,FALSE),"")</f>
        <v/>
      </c>
      <c r="S1234" s="18" t="str">
        <f>IFERROR(VLOOKUP($B1234,Invoices!$AL$2:$AM$412,2,FALSE),"")</f>
        <v/>
      </c>
      <c r="T1234" s="18" t="str">
        <f>IFERROR(VLOOKUP($B1234,Invoices!$AN$2:$AO$412,2,FALSE),"")</f>
        <v/>
      </c>
      <c r="U1234" s="18" t="str" cm="1">
        <f t="array" ref="U1234">IFERROR(INDEX(F1234:T1234, 1, MATCH(TRUE, ISNUMBER(F1234:T1234), 0)), "0.0")</f>
        <v>0.0</v>
      </c>
    </row>
    <row r="1235" spans="1:21" ht="13" x14ac:dyDescent="0.15">
      <c r="A1235" s="14" t="s">
        <v>7267</v>
      </c>
      <c r="B1235" s="6" t="s">
        <v>2465</v>
      </c>
      <c r="C1235" s="6" t="s">
        <v>908</v>
      </c>
      <c r="D1235" s="6" t="s">
        <v>897</v>
      </c>
      <c r="E1235" s="6" t="s">
        <v>562</v>
      </c>
      <c r="F1235" s="18" t="str">
        <f>IFERROR(VLOOKUP(B1235,Invoices!$L$2:$M$413,2,FALSE),"")</f>
        <v/>
      </c>
      <c r="G1235" s="18">
        <f>IFERROR(VLOOKUP(B1235,Invoices!$N$2:$O$412,2,FALSE),"")</f>
        <v>0.99</v>
      </c>
      <c r="H1235" s="18" t="str">
        <f>IFERROR(VLOOKUP($B1235,Invoices!$P$2:$Q$412,2,FALSE),"")</f>
        <v/>
      </c>
      <c r="I1235" s="18" t="str">
        <f>IFERROR(VLOOKUP($B1235,Invoices!$R$2:$S$412,2,FALSE),"")</f>
        <v/>
      </c>
      <c r="J1235" s="18" t="str">
        <f>IFERROR(VLOOKUP($B1235,Invoices!$T$2:$U$412,2,FALSE),"")</f>
        <v/>
      </c>
      <c r="K1235" s="18" t="str">
        <f>IFERROR(VLOOKUP($B1235,Invoices!$V$2:$W$412,2,FALSE),"")</f>
        <v/>
      </c>
      <c r="L1235" s="18" t="str">
        <f>IFERROR(VLOOKUP($B1235,Invoices!$X$2:$Y$412,2,FALSE),"")</f>
        <v/>
      </c>
      <c r="M1235" s="18" t="str">
        <f>IFERROR(VLOOKUP($B1235,Invoices!$Z$2:$AA$412,2,FALSE),"")</f>
        <v/>
      </c>
      <c r="N1235" s="18" t="str">
        <f>IFERROR(VLOOKUP($B1235,Invoices!$AB$2:$AC$412,2,FALSE),"")</f>
        <v/>
      </c>
      <c r="O1235" s="18" t="str">
        <f>IFERROR(VLOOKUP($B1235,Invoices!$AD$2:$AE$412,2,FALSE),"")</f>
        <v/>
      </c>
      <c r="P1235" s="18" t="str">
        <f>IFERROR(VLOOKUP($B1235,Invoices!$AF$2:$AG$412,2,FALSE),"")</f>
        <v/>
      </c>
      <c r="Q1235" s="18" t="str">
        <f>IFERROR(VLOOKUP($B1235,Invoices!$AH$2:$AI$412,2,FALSE),"")</f>
        <v/>
      </c>
      <c r="R1235" s="18" t="str">
        <f>IFERROR(VLOOKUP($B1235,Invoices!$AJ$2:$AK$412,2,FALSE),"")</f>
        <v/>
      </c>
      <c r="S1235" s="18" t="str">
        <f>IFERROR(VLOOKUP($B1235,Invoices!$AL$2:$AM$412,2,FALSE),"")</f>
        <v/>
      </c>
      <c r="T1235" s="18" t="str">
        <f>IFERROR(VLOOKUP($B1235,Invoices!$AN$2:$AO$412,2,FALSE),"")</f>
        <v/>
      </c>
      <c r="U1235" s="18" cm="1">
        <f t="array" ref="U1235">IFERROR(INDEX(F1235:T1235, 1, MATCH(TRUE, ISNUMBER(F1235:T1235), 0)), "0.0")</f>
        <v>0.99</v>
      </c>
    </row>
    <row r="1236" spans="1:21" ht="13" x14ac:dyDescent="0.15">
      <c r="A1236" s="14" t="s">
        <v>7268</v>
      </c>
      <c r="B1236" s="6" t="s">
        <v>2466</v>
      </c>
      <c r="C1236" s="6" t="s">
        <v>2467</v>
      </c>
      <c r="D1236" s="6" t="s">
        <v>1129</v>
      </c>
      <c r="E1236" s="6" t="s">
        <v>547</v>
      </c>
      <c r="F1236" s="18" t="str">
        <f>IFERROR(VLOOKUP(B1236,Invoices!$L$2:$M$413,2,FALSE),"")</f>
        <v/>
      </c>
      <c r="G1236" s="18" t="str">
        <f>IFERROR(VLOOKUP(B1236,Invoices!$N$2:$O$412,2,FALSE),"")</f>
        <v/>
      </c>
      <c r="H1236" s="18" t="str">
        <f>IFERROR(VLOOKUP($B1236,Invoices!$P$2:$Q$412,2,FALSE),"")</f>
        <v/>
      </c>
      <c r="I1236" s="18" t="str">
        <f>IFERROR(VLOOKUP($B1236,Invoices!$R$2:$S$412,2,FALSE),"")</f>
        <v/>
      </c>
      <c r="J1236" s="18" t="str">
        <f>IFERROR(VLOOKUP($B1236,Invoices!$T$2:$U$412,2,FALSE),"")</f>
        <v/>
      </c>
      <c r="K1236" s="18" t="str">
        <f>IFERROR(VLOOKUP($B1236,Invoices!$V$2:$W$412,2,FALSE),"")</f>
        <v/>
      </c>
      <c r="L1236" s="18" t="str">
        <f>IFERROR(VLOOKUP($B1236,Invoices!$X$2:$Y$412,2,FALSE),"")</f>
        <v/>
      </c>
      <c r="M1236" s="18" t="str">
        <f>IFERROR(VLOOKUP($B1236,Invoices!$Z$2:$AA$412,2,FALSE),"")</f>
        <v/>
      </c>
      <c r="N1236" s="18" t="str">
        <f>IFERROR(VLOOKUP($B1236,Invoices!$AB$2:$AC$412,2,FALSE),"")</f>
        <v/>
      </c>
      <c r="O1236" s="18" t="str">
        <f>IFERROR(VLOOKUP($B1236,Invoices!$AD$2:$AE$412,2,FALSE),"")</f>
        <v/>
      </c>
      <c r="P1236" s="18" t="str">
        <f>IFERROR(VLOOKUP($B1236,Invoices!$AF$2:$AG$412,2,FALSE),"")</f>
        <v/>
      </c>
      <c r="Q1236" s="18" t="str">
        <f>IFERROR(VLOOKUP($B1236,Invoices!$AH$2:$AI$412,2,FALSE),"")</f>
        <v/>
      </c>
      <c r="R1236" s="18" t="str">
        <f>IFERROR(VLOOKUP($B1236,Invoices!$AJ$2:$AK$412,2,FALSE),"")</f>
        <v/>
      </c>
      <c r="S1236" s="18">
        <f>IFERROR(VLOOKUP($B1236,Invoices!$AL$2:$AM$412,2,FALSE),"")</f>
        <v>0.99</v>
      </c>
      <c r="T1236" s="18" t="str">
        <f>IFERROR(VLOOKUP($B1236,Invoices!$AN$2:$AO$412,2,FALSE),"")</f>
        <v/>
      </c>
      <c r="U1236" s="18" cm="1">
        <f t="array" ref="U1236">IFERROR(INDEX(F1236:T1236, 1, MATCH(TRUE, ISNUMBER(F1236:T1236), 0)), "0.0")</f>
        <v>0.99</v>
      </c>
    </row>
    <row r="1237" spans="1:21" ht="13" x14ac:dyDescent="0.15">
      <c r="A1237" s="14" t="s">
        <v>7269</v>
      </c>
      <c r="B1237" s="6" t="s">
        <v>2468</v>
      </c>
      <c r="C1237" s="6" t="s">
        <v>904</v>
      </c>
      <c r="D1237" s="6" t="s">
        <v>905</v>
      </c>
      <c r="E1237" s="6" t="s">
        <v>906</v>
      </c>
      <c r="F1237" s="18" t="str">
        <f>IFERROR(VLOOKUP(B1237,Invoices!$L$2:$M$413,2,FALSE),"")</f>
        <v/>
      </c>
      <c r="G1237" s="18" t="str">
        <f>IFERROR(VLOOKUP(B1237,Invoices!$N$2:$O$412,2,FALSE),"")</f>
        <v/>
      </c>
      <c r="H1237" s="18" t="str">
        <f>IFERROR(VLOOKUP($B1237,Invoices!$P$2:$Q$412,2,FALSE),"")</f>
        <v/>
      </c>
      <c r="I1237" s="18" t="str">
        <f>IFERROR(VLOOKUP($B1237,Invoices!$R$2:$S$412,2,FALSE),"")</f>
        <v/>
      </c>
      <c r="J1237" s="18" t="str">
        <f>IFERROR(VLOOKUP($B1237,Invoices!$T$2:$U$412,2,FALSE),"")</f>
        <v/>
      </c>
      <c r="K1237" s="18" t="str">
        <f>IFERROR(VLOOKUP($B1237,Invoices!$V$2:$W$412,2,FALSE),"")</f>
        <v/>
      </c>
      <c r="L1237" s="18" t="str">
        <f>IFERROR(VLOOKUP($B1237,Invoices!$X$2:$Y$412,2,FALSE),"")</f>
        <v/>
      </c>
      <c r="M1237" s="18" t="str">
        <f>IFERROR(VLOOKUP($B1237,Invoices!$Z$2:$AA$412,2,FALSE),"")</f>
        <v/>
      </c>
      <c r="N1237" s="18" t="str">
        <f>IFERROR(VLOOKUP($B1237,Invoices!$AB$2:$AC$412,2,FALSE),"")</f>
        <v/>
      </c>
      <c r="O1237" s="18" t="str">
        <f>IFERROR(VLOOKUP($B1237,Invoices!$AD$2:$AE$412,2,FALSE),"")</f>
        <v/>
      </c>
      <c r="P1237" s="18" t="str">
        <f>IFERROR(VLOOKUP($B1237,Invoices!$AF$2:$AG$412,2,FALSE),"")</f>
        <v/>
      </c>
      <c r="Q1237" s="18" t="str">
        <f>IFERROR(VLOOKUP($B1237,Invoices!$AH$2:$AI$412,2,FALSE),"")</f>
        <v/>
      </c>
      <c r="R1237" s="18" t="str">
        <f>IFERROR(VLOOKUP($B1237,Invoices!$AJ$2:$AK$412,2,FALSE),"")</f>
        <v/>
      </c>
      <c r="S1237" s="18" t="str">
        <f>IFERROR(VLOOKUP($B1237,Invoices!$AL$2:$AM$412,2,FALSE),"")</f>
        <v/>
      </c>
      <c r="T1237" s="18" t="str">
        <f>IFERROR(VLOOKUP($B1237,Invoices!$AN$2:$AO$412,2,FALSE),"")</f>
        <v/>
      </c>
      <c r="U1237" s="18" t="str" cm="1">
        <f t="array" ref="U1237">IFERROR(INDEX(F1237:T1237, 1, MATCH(TRUE, ISNUMBER(F1237:T1237), 0)), "0.0")</f>
        <v>0.0</v>
      </c>
    </row>
    <row r="1238" spans="1:21" ht="13" x14ac:dyDescent="0.15">
      <c r="A1238" s="14" t="s">
        <v>7270</v>
      </c>
      <c r="B1238" s="6" t="s">
        <v>2469</v>
      </c>
      <c r="D1238" s="6" t="s">
        <v>1431</v>
      </c>
      <c r="E1238" s="6" t="s">
        <v>1432</v>
      </c>
      <c r="F1238" s="18" t="str">
        <f>IFERROR(VLOOKUP(B1238,Invoices!$L$2:$M$413,2,FALSE),"")</f>
        <v/>
      </c>
      <c r="G1238" s="18" t="str">
        <f>IFERROR(VLOOKUP(B1238,Invoices!$N$2:$O$412,2,FALSE),"")</f>
        <v/>
      </c>
      <c r="H1238" s="18" t="str">
        <f>IFERROR(VLOOKUP($B1238,Invoices!$P$2:$Q$412,2,FALSE),"")</f>
        <v/>
      </c>
      <c r="I1238" s="18" t="str">
        <f>IFERROR(VLOOKUP($B1238,Invoices!$R$2:$S$412,2,FALSE),"")</f>
        <v/>
      </c>
      <c r="J1238" s="18" t="str">
        <f>IFERROR(VLOOKUP($B1238,Invoices!$T$2:$U$412,2,FALSE),"")</f>
        <v/>
      </c>
      <c r="K1238" s="18" t="str">
        <f>IFERROR(VLOOKUP($B1238,Invoices!$V$2:$W$412,2,FALSE),"")</f>
        <v/>
      </c>
      <c r="L1238" s="18" t="str">
        <f>IFERROR(VLOOKUP($B1238,Invoices!$X$2:$Y$412,2,FALSE),"")</f>
        <v/>
      </c>
      <c r="M1238" s="18" t="str">
        <f>IFERROR(VLOOKUP($B1238,Invoices!$Z$2:$AA$412,2,FALSE),"")</f>
        <v/>
      </c>
      <c r="N1238" s="18" t="str">
        <f>IFERROR(VLOOKUP($B1238,Invoices!$AB$2:$AC$412,2,FALSE),"")</f>
        <v/>
      </c>
      <c r="O1238" s="18" t="str">
        <f>IFERROR(VLOOKUP($B1238,Invoices!$AD$2:$AE$412,2,FALSE),"")</f>
        <v/>
      </c>
      <c r="P1238" s="18" t="str">
        <f>IFERROR(VLOOKUP($B1238,Invoices!$AF$2:$AG$412,2,FALSE),"")</f>
        <v/>
      </c>
      <c r="Q1238" s="18" t="str">
        <f>IFERROR(VLOOKUP($B1238,Invoices!$AH$2:$AI$412,2,FALSE),"")</f>
        <v/>
      </c>
      <c r="R1238" s="18" t="str">
        <f>IFERROR(VLOOKUP($B1238,Invoices!$AJ$2:$AK$412,2,FALSE),"")</f>
        <v/>
      </c>
      <c r="S1238" s="18" t="str">
        <f>IFERROR(VLOOKUP($B1238,Invoices!$AL$2:$AM$412,2,FALSE),"")</f>
        <v/>
      </c>
      <c r="T1238" s="18" t="str">
        <f>IFERROR(VLOOKUP($B1238,Invoices!$AN$2:$AO$412,2,FALSE),"")</f>
        <v/>
      </c>
      <c r="U1238" s="18" t="str" cm="1">
        <f t="array" ref="U1238">IFERROR(INDEX(F1238:T1238, 1, MATCH(TRUE, ISNUMBER(F1238:T1238), 0)), "0.0")</f>
        <v>0.0</v>
      </c>
    </row>
    <row r="1239" spans="1:21" ht="13" x14ac:dyDescent="0.15">
      <c r="A1239" s="14" t="s">
        <v>7271</v>
      </c>
      <c r="B1239" s="6" t="s">
        <v>2470</v>
      </c>
      <c r="C1239" s="6" t="s">
        <v>714</v>
      </c>
      <c r="D1239" s="6" t="s">
        <v>713</v>
      </c>
      <c r="E1239" s="6" t="s">
        <v>714</v>
      </c>
      <c r="F1239" s="18" t="str">
        <f>IFERROR(VLOOKUP(B1239,Invoices!$L$2:$M$413,2,FALSE),"")</f>
        <v/>
      </c>
      <c r="G1239" s="18" t="str">
        <f>IFERROR(VLOOKUP(B1239,Invoices!$N$2:$O$412,2,FALSE),"")</f>
        <v/>
      </c>
      <c r="H1239" s="18">
        <f>IFERROR(VLOOKUP($B1239,Invoices!$P$2:$Q$412,2,FALSE),"")</f>
        <v>0.99</v>
      </c>
      <c r="I1239" s="18" t="str">
        <f>IFERROR(VLOOKUP($B1239,Invoices!$R$2:$S$412,2,FALSE),"")</f>
        <v/>
      </c>
      <c r="J1239" s="18" t="str">
        <f>IFERROR(VLOOKUP($B1239,Invoices!$T$2:$U$412,2,FALSE),"")</f>
        <v/>
      </c>
      <c r="K1239" s="18" t="str">
        <f>IFERROR(VLOOKUP($B1239,Invoices!$V$2:$W$412,2,FALSE),"")</f>
        <v/>
      </c>
      <c r="L1239" s="18" t="str">
        <f>IFERROR(VLOOKUP($B1239,Invoices!$X$2:$Y$412,2,FALSE),"")</f>
        <v/>
      </c>
      <c r="M1239" s="18" t="str">
        <f>IFERROR(VLOOKUP($B1239,Invoices!$Z$2:$AA$412,2,FALSE),"")</f>
        <v/>
      </c>
      <c r="N1239" s="18" t="str">
        <f>IFERROR(VLOOKUP($B1239,Invoices!$AB$2:$AC$412,2,FALSE),"")</f>
        <v/>
      </c>
      <c r="O1239" s="18" t="str">
        <f>IFERROR(VLOOKUP($B1239,Invoices!$AD$2:$AE$412,2,FALSE),"")</f>
        <v/>
      </c>
      <c r="P1239" s="18" t="str">
        <f>IFERROR(VLOOKUP($B1239,Invoices!$AF$2:$AG$412,2,FALSE),"")</f>
        <v/>
      </c>
      <c r="Q1239" s="18" t="str">
        <f>IFERROR(VLOOKUP($B1239,Invoices!$AH$2:$AI$412,2,FALSE),"")</f>
        <v/>
      </c>
      <c r="R1239" s="18" t="str">
        <f>IFERROR(VLOOKUP($B1239,Invoices!$AJ$2:$AK$412,2,FALSE),"")</f>
        <v/>
      </c>
      <c r="S1239" s="18" t="str">
        <f>IFERROR(VLOOKUP($B1239,Invoices!$AL$2:$AM$412,2,FALSE),"")</f>
        <v/>
      </c>
      <c r="T1239" s="18" t="str">
        <f>IFERROR(VLOOKUP($B1239,Invoices!$AN$2:$AO$412,2,FALSE),"")</f>
        <v/>
      </c>
      <c r="U1239" s="18" cm="1">
        <f t="array" ref="U1239">IFERROR(INDEX(F1239:T1239, 1, MATCH(TRUE, ISNUMBER(F1239:T1239), 0)), "0.0")</f>
        <v>0.99</v>
      </c>
    </row>
    <row r="1240" spans="1:21" ht="13" x14ac:dyDescent="0.15">
      <c r="A1240" s="14" t="s">
        <v>7272</v>
      </c>
      <c r="B1240" s="6" t="s">
        <v>2471</v>
      </c>
      <c r="C1240" s="6" t="s">
        <v>1279</v>
      </c>
      <c r="D1240" s="6" t="s">
        <v>1280</v>
      </c>
      <c r="E1240" s="6" t="s">
        <v>1281</v>
      </c>
      <c r="F1240" s="18" t="str">
        <f>IFERROR(VLOOKUP(B1240,Invoices!$L$2:$M$413,2,FALSE),"")</f>
        <v/>
      </c>
      <c r="G1240" s="18" t="str">
        <f>IFERROR(VLOOKUP(B1240,Invoices!$N$2:$O$412,2,FALSE),"")</f>
        <v/>
      </c>
      <c r="H1240" s="18">
        <f>IFERROR(VLOOKUP($B1240,Invoices!$P$2:$Q$412,2,FALSE),"")</f>
        <v>0.99</v>
      </c>
      <c r="I1240" s="18" t="str">
        <f>IFERROR(VLOOKUP($B1240,Invoices!$R$2:$S$412,2,FALSE),"")</f>
        <v/>
      </c>
      <c r="J1240" s="18" t="str">
        <f>IFERROR(VLOOKUP($B1240,Invoices!$T$2:$U$412,2,FALSE),"")</f>
        <v/>
      </c>
      <c r="K1240" s="18" t="str">
        <f>IFERROR(VLOOKUP($B1240,Invoices!$V$2:$W$412,2,FALSE),"")</f>
        <v/>
      </c>
      <c r="L1240" s="18" t="str">
        <f>IFERROR(VLOOKUP($B1240,Invoices!$X$2:$Y$412,2,FALSE),"")</f>
        <v/>
      </c>
      <c r="M1240" s="18" t="str">
        <f>IFERROR(VLOOKUP($B1240,Invoices!$Z$2:$AA$412,2,FALSE),"")</f>
        <v/>
      </c>
      <c r="N1240" s="18" t="str">
        <f>IFERROR(VLOOKUP($B1240,Invoices!$AB$2:$AC$412,2,FALSE),"")</f>
        <v/>
      </c>
      <c r="O1240" s="18" t="str">
        <f>IFERROR(VLOOKUP($B1240,Invoices!$AD$2:$AE$412,2,FALSE),"")</f>
        <v/>
      </c>
      <c r="P1240" s="18" t="str">
        <f>IFERROR(VLOOKUP($B1240,Invoices!$AF$2:$AG$412,2,FALSE),"")</f>
        <v/>
      </c>
      <c r="Q1240" s="18" t="str">
        <f>IFERROR(VLOOKUP($B1240,Invoices!$AH$2:$AI$412,2,FALSE),"")</f>
        <v/>
      </c>
      <c r="R1240" s="18" t="str">
        <f>IFERROR(VLOOKUP($B1240,Invoices!$AJ$2:$AK$412,2,FALSE),"")</f>
        <v/>
      </c>
      <c r="S1240" s="18" t="str">
        <f>IFERROR(VLOOKUP($B1240,Invoices!$AL$2:$AM$412,2,FALSE),"")</f>
        <v/>
      </c>
      <c r="T1240" s="18" t="str">
        <f>IFERROR(VLOOKUP($B1240,Invoices!$AN$2:$AO$412,2,FALSE),"")</f>
        <v/>
      </c>
      <c r="U1240" s="18" cm="1">
        <f t="array" ref="U1240">IFERROR(INDEX(F1240:T1240, 1, MATCH(TRUE, ISNUMBER(F1240:T1240), 0)), "0.0")</f>
        <v>0.99</v>
      </c>
    </row>
    <row r="1241" spans="1:21" ht="13" x14ac:dyDescent="0.15">
      <c r="A1241" s="14" t="s">
        <v>7273</v>
      </c>
      <c r="B1241" s="6" t="s">
        <v>2472</v>
      </c>
      <c r="D1241" s="6" t="s">
        <v>1187</v>
      </c>
      <c r="E1241" s="6" t="s">
        <v>673</v>
      </c>
      <c r="F1241" s="18" t="str">
        <f>IFERROR(VLOOKUP(B1241,Invoices!$L$2:$M$413,2,FALSE),"")</f>
        <v/>
      </c>
      <c r="G1241" s="18" t="str">
        <f>IFERROR(VLOOKUP(B1241,Invoices!$N$2:$O$412,2,FALSE),"")</f>
        <v/>
      </c>
      <c r="H1241" s="18" t="str">
        <f>IFERROR(VLOOKUP($B1241,Invoices!$P$2:$Q$412,2,FALSE),"")</f>
        <v/>
      </c>
      <c r="I1241" s="18" t="str">
        <f>IFERROR(VLOOKUP($B1241,Invoices!$R$2:$S$412,2,FALSE),"")</f>
        <v/>
      </c>
      <c r="J1241" s="18" t="str">
        <f>IFERROR(VLOOKUP($B1241,Invoices!$T$2:$U$412,2,FALSE),"")</f>
        <v/>
      </c>
      <c r="K1241" s="18" t="str">
        <f>IFERROR(VLOOKUP($B1241,Invoices!$V$2:$W$412,2,FALSE),"")</f>
        <v/>
      </c>
      <c r="L1241" s="18" t="str">
        <f>IFERROR(VLOOKUP($B1241,Invoices!$X$2:$Y$412,2,FALSE),"")</f>
        <v/>
      </c>
      <c r="M1241" s="18" t="str">
        <f>IFERROR(VLOOKUP($B1241,Invoices!$Z$2:$AA$412,2,FALSE),"")</f>
        <v/>
      </c>
      <c r="N1241" s="18" t="str">
        <f>IFERROR(VLOOKUP($B1241,Invoices!$AB$2:$AC$412,2,FALSE),"")</f>
        <v/>
      </c>
      <c r="O1241" s="18" t="str">
        <f>IFERROR(VLOOKUP($B1241,Invoices!$AD$2:$AE$412,2,FALSE),"")</f>
        <v/>
      </c>
      <c r="P1241" s="18" t="str">
        <f>IFERROR(VLOOKUP($B1241,Invoices!$AF$2:$AG$412,2,FALSE),"")</f>
        <v/>
      </c>
      <c r="Q1241" s="18" t="str">
        <f>IFERROR(VLOOKUP($B1241,Invoices!$AH$2:$AI$412,2,FALSE),"")</f>
        <v/>
      </c>
      <c r="R1241" s="18" t="str">
        <f>IFERROR(VLOOKUP($B1241,Invoices!$AJ$2:$AK$412,2,FALSE),"")</f>
        <v/>
      </c>
      <c r="S1241" s="18" t="str">
        <f>IFERROR(VLOOKUP($B1241,Invoices!$AL$2:$AM$412,2,FALSE),"")</f>
        <v/>
      </c>
      <c r="T1241" s="18" t="str">
        <f>IFERROR(VLOOKUP($B1241,Invoices!$AN$2:$AO$412,2,FALSE),"")</f>
        <v/>
      </c>
      <c r="U1241" s="18" t="str" cm="1">
        <f t="array" ref="U1241">IFERROR(INDEX(F1241:T1241, 1, MATCH(TRUE, ISNUMBER(F1241:T1241), 0)), "0.0")</f>
        <v>0.0</v>
      </c>
    </row>
    <row r="1242" spans="1:21" ht="13" x14ac:dyDescent="0.15">
      <c r="A1242" s="14" t="s">
        <v>7274</v>
      </c>
      <c r="B1242" s="6" t="s">
        <v>2473</v>
      </c>
      <c r="C1242" s="6" t="s">
        <v>1366</v>
      </c>
      <c r="D1242" s="6" t="s">
        <v>1367</v>
      </c>
      <c r="E1242" s="6" t="s">
        <v>1368</v>
      </c>
      <c r="F1242" s="18" t="str">
        <f>IFERROR(VLOOKUP(B1242,Invoices!$L$2:$M$413,2,FALSE),"")</f>
        <v/>
      </c>
      <c r="G1242" s="18" t="str">
        <f>IFERROR(VLOOKUP(B1242,Invoices!$N$2:$O$412,2,FALSE),"")</f>
        <v/>
      </c>
      <c r="H1242" s="18">
        <f>IFERROR(VLOOKUP($B1242,Invoices!$P$2:$Q$412,2,FALSE),"")</f>
        <v>0.99</v>
      </c>
      <c r="I1242" s="18" t="str">
        <f>IFERROR(VLOOKUP($B1242,Invoices!$R$2:$S$412,2,FALSE),"")</f>
        <v/>
      </c>
      <c r="J1242" s="18" t="str">
        <f>IFERROR(VLOOKUP($B1242,Invoices!$T$2:$U$412,2,FALSE),"")</f>
        <v/>
      </c>
      <c r="K1242" s="18" t="str">
        <f>IFERROR(VLOOKUP($B1242,Invoices!$V$2:$W$412,2,FALSE),"")</f>
        <v/>
      </c>
      <c r="L1242" s="18" t="str">
        <f>IFERROR(VLOOKUP($B1242,Invoices!$X$2:$Y$412,2,FALSE),"")</f>
        <v/>
      </c>
      <c r="M1242" s="18" t="str">
        <f>IFERROR(VLOOKUP($B1242,Invoices!$Z$2:$AA$412,2,FALSE),"")</f>
        <v/>
      </c>
      <c r="N1242" s="18" t="str">
        <f>IFERROR(VLOOKUP($B1242,Invoices!$AB$2:$AC$412,2,FALSE),"")</f>
        <v/>
      </c>
      <c r="O1242" s="18" t="str">
        <f>IFERROR(VLOOKUP($B1242,Invoices!$AD$2:$AE$412,2,FALSE),"")</f>
        <v/>
      </c>
      <c r="P1242" s="18" t="str">
        <f>IFERROR(VLOOKUP($B1242,Invoices!$AF$2:$AG$412,2,FALSE),"")</f>
        <v/>
      </c>
      <c r="Q1242" s="18" t="str">
        <f>IFERROR(VLOOKUP($B1242,Invoices!$AH$2:$AI$412,2,FALSE),"")</f>
        <v/>
      </c>
      <c r="R1242" s="18" t="str">
        <f>IFERROR(VLOOKUP($B1242,Invoices!$AJ$2:$AK$412,2,FALSE),"")</f>
        <v/>
      </c>
      <c r="S1242" s="18" t="str">
        <f>IFERROR(VLOOKUP($B1242,Invoices!$AL$2:$AM$412,2,FALSE),"")</f>
        <v/>
      </c>
      <c r="T1242" s="18" t="str">
        <f>IFERROR(VLOOKUP($B1242,Invoices!$AN$2:$AO$412,2,FALSE),"")</f>
        <v/>
      </c>
      <c r="U1242" s="18" cm="1">
        <f t="array" ref="U1242">IFERROR(INDEX(F1242:T1242, 1, MATCH(TRUE, ISNUMBER(F1242:T1242), 0)), "0.0")</f>
        <v>0.99</v>
      </c>
    </row>
    <row r="1243" spans="1:21" ht="13" x14ac:dyDescent="0.15">
      <c r="A1243" s="14" t="s">
        <v>7275</v>
      </c>
      <c r="B1243" s="6" t="s">
        <v>2474</v>
      </c>
      <c r="D1243" s="6" t="s">
        <v>1353</v>
      </c>
      <c r="E1243" s="6" t="s">
        <v>596</v>
      </c>
      <c r="F1243" s="18" t="str">
        <f>IFERROR(VLOOKUP(B1243,Invoices!$L$2:$M$413,2,FALSE),"")</f>
        <v/>
      </c>
      <c r="G1243" s="18" t="str">
        <f>IFERROR(VLOOKUP(B1243,Invoices!$N$2:$O$412,2,FALSE),"")</f>
        <v/>
      </c>
      <c r="H1243" s="18" t="str">
        <f>IFERROR(VLOOKUP($B1243,Invoices!$P$2:$Q$412,2,FALSE),"")</f>
        <v/>
      </c>
      <c r="I1243" s="18" t="str">
        <f>IFERROR(VLOOKUP($B1243,Invoices!$R$2:$S$412,2,FALSE),"")</f>
        <v/>
      </c>
      <c r="J1243" s="18" t="str">
        <f>IFERROR(VLOOKUP($B1243,Invoices!$T$2:$U$412,2,FALSE),"")</f>
        <v/>
      </c>
      <c r="K1243" s="18">
        <f>IFERROR(VLOOKUP($B1243,Invoices!$V$2:$W$412,2,FALSE),"")</f>
        <v>0.99</v>
      </c>
      <c r="L1243" s="18" t="str">
        <f>IFERROR(VLOOKUP($B1243,Invoices!$X$2:$Y$412,2,FALSE),"")</f>
        <v/>
      </c>
      <c r="M1243" s="18" t="str">
        <f>IFERROR(VLOOKUP($B1243,Invoices!$Z$2:$AA$412,2,FALSE),"")</f>
        <v/>
      </c>
      <c r="N1243" s="18" t="str">
        <f>IFERROR(VLOOKUP($B1243,Invoices!$AB$2:$AC$412,2,FALSE),"")</f>
        <v/>
      </c>
      <c r="O1243" s="18" t="str">
        <f>IFERROR(VLOOKUP($B1243,Invoices!$AD$2:$AE$412,2,FALSE),"")</f>
        <v/>
      </c>
      <c r="P1243" s="18" t="str">
        <f>IFERROR(VLOOKUP($B1243,Invoices!$AF$2:$AG$412,2,FALSE),"")</f>
        <v/>
      </c>
      <c r="Q1243" s="18" t="str">
        <f>IFERROR(VLOOKUP($B1243,Invoices!$AH$2:$AI$412,2,FALSE),"")</f>
        <v/>
      </c>
      <c r="R1243" s="18" t="str">
        <f>IFERROR(VLOOKUP($B1243,Invoices!$AJ$2:$AK$412,2,FALSE),"")</f>
        <v/>
      </c>
      <c r="S1243" s="18" t="str">
        <f>IFERROR(VLOOKUP($B1243,Invoices!$AL$2:$AM$412,2,FALSE),"")</f>
        <v/>
      </c>
      <c r="T1243" s="18" t="str">
        <f>IFERROR(VLOOKUP($B1243,Invoices!$AN$2:$AO$412,2,FALSE),"")</f>
        <v/>
      </c>
      <c r="U1243" s="18" cm="1">
        <f t="array" ref="U1243">IFERROR(INDEX(F1243:T1243, 1, MATCH(TRUE, ISNUMBER(F1243:T1243), 0)), "0.0")</f>
        <v>0.99</v>
      </c>
    </row>
    <row r="1244" spans="1:21" ht="13" x14ac:dyDescent="0.15">
      <c r="A1244" s="14" t="s">
        <v>7276</v>
      </c>
      <c r="B1244" s="6" t="s">
        <v>2475</v>
      </c>
      <c r="C1244" s="6" t="s">
        <v>1291</v>
      </c>
      <c r="D1244" s="6" t="s">
        <v>1292</v>
      </c>
      <c r="E1244" s="6" t="s">
        <v>1293</v>
      </c>
      <c r="F1244" s="18" t="str">
        <f>IFERROR(VLOOKUP(B1244,Invoices!$L$2:$M$413,2,FALSE),"")</f>
        <v/>
      </c>
      <c r="G1244" s="18" t="str">
        <f>IFERROR(VLOOKUP(B1244,Invoices!$N$2:$O$412,2,FALSE),"")</f>
        <v/>
      </c>
      <c r="H1244" s="18" t="str">
        <f>IFERROR(VLOOKUP($B1244,Invoices!$P$2:$Q$412,2,FALSE),"")</f>
        <v/>
      </c>
      <c r="I1244" s="18" t="str">
        <f>IFERROR(VLOOKUP($B1244,Invoices!$R$2:$S$412,2,FALSE),"")</f>
        <v/>
      </c>
      <c r="J1244" s="18" t="str">
        <f>IFERROR(VLOOKUP($B1244,Invoices!$T$2:$U$412,2,FALSE),"")</f>
        <v/>
      </c>
      <c r="K1244" s="18" t="str">
        <f>IFERROR(VLOOKUP($B1244,Invoices!$V$2:$W$412,2,FALSE),"")</f>
        <v/>
      </c>
      <c r="L1244" s="18" t="str">
        <f>IFERROR(VLOOKUP($B1244,Invoices!$X$2:$Y$412,2,FALSE),"")</f>
        <v/>
      </c>
      <c r="M1244" s="18" t="str">
        <f>IFERROR(VLOOKUP($B1244,Invoices!$Z$2:$AA$412,2,FALSE),"")</f>
        <v/>
      </c>
      <c r="N1244" s="18">
        <f>IFERROR(VLOOKUP($B1244,Invoices!$AB$2:$AC$412,2,FALSE),"")</f>
        <v>0.99</v>
      </c>
      <c r="O1244" s="18" t="str">
        <f>IFERROR(VLOOKUP($B1244,Invoices!$AD$2:$AE$412,2,FALSE),"")</f>
        <v/>
      </c>
      <c r="P1244" s="18" t="str">
        <f>IFERROR(VLOOKUP($B1244,Invoices!$AF$2:$AG$412,2,FALSE),"")</f>
        <v/>
      </c>
      <c r="Q1244" s="18" t="str">
        <f>IFERROR(VLOOKUP($B1244,Invoices!$AH$2:$AI$412,2,FALSE),"")</f>
        <v/>
      </c>
      <c r="R1244" s="18" t="str">
        <f>IFERROR(VLOOKUP($B1244,Invoices!$AJ$2:$AK$412,2,FALSE),"")</f>
        <v/>
      </c>
      <c r="S1244" s="18" t="str">
        <f>IFERROR(VLOOKUP($B1244,Invoices!$AL$2:$AM$412,2,FALSE),"")</f>
        <v/>
      </c>
      <c r="T1244" s="18" t="str">
        <f>IFERROR(VLOOKUP($B1244,Invoices!$AN$2:$AO$412,2,FALSE),"")</f>
        <v/>
      </c>
      <c r="U1244" s="18" cm="1">
        <f t="array" ref="U1244">IFERROR(INDEX(F1244:T1244, 1, MATCH(TRUE, ISNUMBER(F1244:T1244), 0)), "0.0")</f>
        <v>0.99</v>
      </c>
    </row>
    <row r="1245" spans="1:21" ht="13" x14ac:dyDescent="0.15">
      <c r="A1245" s="14" t="s">
        <v>7277</v>
      </c>
      <c r="B1245" s="6" t="s">
        <v>2476</v>
      </c>
      <c r="D1245" s="6" t="s">
        <v>2030</v>
      </c>
      <c r="E1245" s="6" t="s">
        <v>959</v>
      </c>
      <c r="F1245" s="18" t="str">
        <f>IFERROR(VLOOKUP(B1245,Invoices!$L$2:$M$413,2,FALSE),"")</f>
        <v/>
      </c>
      <c r="G1245" s="18" t="str">
        <f>IFERROR(VLOOKUP(B1245,Invoices!$N$2:$O$412,2,FALSE),"")</f>
        <v/>
      </c>
      <c r="H1245" s="18" t="str">
        <f>IFERROR(VLOOKUP($B1245,Invoices!$P$2:$Q$412,2,FALSE),"")</f>
        <v/>
      </c>
      <c r="I1245" s="18" t="str">
        <f>IFERROR(VLOOKUP($B1245,Invoices!$R$2:$S$412,2,FALSE),"")</f>
        <v/>
      </c>
      <c r="J1245" s="18" t="str">
        <f>IFERROR(VLOOKUP($B1245,Invoices!$T$2:$U$412,2,FALSE),"")</f>
        <v/>
      </c>
      <c r="K1245" s="18" t="str">
        <f>IFERROR(VLOOKUP($B1245,Invoices!$V$2:$W$412,2,FALSE),"")</f>
        <v/>
      </c>
      <c r="L1245" s="18" t="str">
        <f>IFERROR(VLOOKUP($B1245,Invoices!$X$2:$Y$412,2,FALSE),"")</f>
        <v/>
      </c>
      <c r="M1245" s="18" t="str">
        <f>IFERROR(VLOOKUP($B1245,Invoices!$Z$2:$AA$412,2,FALSE),"")</f>
        <v/>
      </c>
      <c r="N1245" s="18" t="str">
        <f>IFERROR(VLOOKUP($B1245,Invoices!$AB$2:$AC$412,2,FALSE),"")</f>
        <v/>
      </c>
      <c r="O1245" s="18" t="str">
        <f>IFERROR(VLOOKUP($B1245,Invoices!$AD$2:$AE$412,2,FALSE),"")</f>
        <v/>
      </c>
      <c r="P1245" s="18" t="str">
        <f>IFERROR(VLOOKUP($B1245,Invoices!$AF$2:$AG$412,2,FALSE),"")</f>
        <v/>
      </c>
      <c r="Q1245" s="18" t="str">
        <f>IFERROR(VLOOKUP($B1245,Invoices!$AH$2:$AI$412,2,FALSE),"")</f>
        <v/>
      </c>
      <c r="R1245" s="18" t="str">
        <f>IFERROR(VLOOKUP($B1245,Invoices!$AJ$2:$AK$412,2,FALSE),"")</f>
        <v/>
      </c>
      <c r="S1245" s="18" t="str">
        <f>IFERROR(VLOOKUP($B1245,Invoices!$AL$2:$AM$412,2,FALSE),"")</f>
        <v/>
      </c>
      <c r="T1245" s="18" t="str">
        <f>IFERROR(VLOOKUP($B1245,Invoices!$AN$2:$AO$412,2,FALSE),"")</f>
        <v/>
      </c>
      <c r="U1245" s="18" t="str" cm="1">
        <f t="array" ref="U1245">IFERROR(INDEX(F1245:T1245, 1, MATCH(TRUE, ISNUMBER(F1245:T1245), 0)), "0.0")</f>
        <v>0.0</v>
      </c>
    </row>
    <row r="1246" spans="1:21" ht="13" x14ac:dyDescent="0.15">
      <c r="A1246" s="14" t="s">
        <v>7278</v>
      </c>
      <c r="B1246" s="6" t="s">
        <v>2477</v>
      </c>
      <c r="C1246" s="6" t="s">
        <v>606</v>
      </c>
      <c r="D1246" s="6" t="s">
        <v>607</v>
      </c>
      <c r="E1246" s="6" t="s">
        <v>608</v>
      </c>
      <c r="F1246" s="18" t="str">
        <f>IFERROR(VLOOKUP(B1246,Invoices!$L$2:$M$413,2,FALSE),"")</f>
        <v/>
      </c>
      <c r="G1246" s="18" t="str">
        <f>IFERROR(VLOOKUP(B1246,Invoices!$N$2:$O$412,2,FALSE),"")</f>
        <v/>
      </c>
      <c r="H1246" s="18" t="str">
        <f>IFERROR(VLOOKUP($B1246,Invoices!$P$2:$Q$412,2,FALSE),"")</f>
        <v/>
      </c>
      <c r="I1246" s="18" t="str">
        <f>IFERROR(VLOOKUP($B1246,Invoices!$R$2:$S$412,2,FALSE),"")</f>
        <v/>
      </c>
      <c r="J1246" s="18" t="str">
        <f>IFERROR(VLOOKUP($B1246,Invoices!$T$2:$U$412,2,FALSE),"")</f>
        <v/>
      </c>
      <c r="K1246" s="18" t="str">
        <f>IFERROR(VLOOKUP($B1246,Invoices!$V$2:$W$412,2,FALSE),"")</f>
        <v/>
      </c>
      <c r="L1246" s="18" t="str">
        <f>IFERROR(VLOOKUP($B1246,Invoices!$X$2:$Y$412,2,FALSE),"")</f>
        <v/>
      </c>
      <c r="M1246" s="18" t="str">
        <f>IFERROR(VLOOKUP($B1246,Invoices!$Z$2:$AA$412,2,FALSE),"")</f>
        <v/>
      </c>
      <c r="N1246" s="18" t="str">
        <f>IFERROR(VLOOKUP($B1246,Invoices!$AB$2:$AC$412,2,FALSE),"")</f>
        <v/>
      </c>
      <c r="O1246" s="18" t="str">
        <f>IFERROR(VLOOKUP($B1246,Invoices!$AD$2:$AE$412,2,FALSE),"")</f>
        <v/>
      </c>
      <c r="P1246" s="18" t="str">
        <f>IFERROR(VLOOKUP($B1246,Invoices!$AF$2:$AG$412,2,FALSE),"")</f>
        <v/>
      </c>
      <c r="Q1246" s="18" t="str">
        <f>IFERROR(VLOOKUP($B1246,Invoices!$AH$2:$AI$412,2,FALSE),"")</f>
        <v/>
      </c>
      <c r="R1246" s="18" t="str">
        <f>IFERROR(VLOOKUP($B1246,Invoices!$AJ$2:$AK$412,2,FALSE),"")</f>
        <v/>
      </c>
      <c r="S1246" s="18" t="str">
        <f>IFERROR(VLOOKUP($B1246,Invoices!$AL$2:$AM$412,2,FALSE),"")</f>
        <v/>
      </c>
      <c r="T1246" s="18" t="str">
        <f>IFERROR(VLOOKUP($B1246,Invoices!$AN$2:$AO$412,2,FALSE),"")</f>
        <v/>
      </c>
      <c r="U1246" s="18" t="str" cm="1">
        <f t="array" ref="U1246">IFERROR(INDEX(F1246:T1246, 1, MATCH(TRUE, ISNUMBER(F1246:T1246), 0)), "0.0")</f>
        <v>0.0</v>
      </c>
    </row>
    <row r="1247" spans="1:21" ht="13" x14ac:dyDescent="0.15">
      <c r="A1247" s="14" t="s">
        <v>7279</v>
      </c>
      <c r="B1247" s="6" t="s">
        <v>1070</v>
      </c>
      <c r="D1247" s="6" t="s">
        <v>1070</v>
      </c>
      <c r="E1247" s="6" t="s">
        <v>1071</v>
      </c>
      <c r="F1247" s="18" t="str">
        <f>IFERROR(VLOOKUP(B1247,Invoices!$L$2:$M$413,2,FALSE),"")</f>
        <v/>
      </c>
      <c r="G1247" s="18" t="str">
        <f>IFERROR(VLOOKUP(B1247,Invoices!$N$2:$O$412,2,FALSE),"")</f>
        <v/>
      </c>
      <c r="H1247" s="18" t="str">
        <f>IFERROR(VLOOKUP($B1247,Invoices!$P$2:$Q$412,2,FALSE),"")</f>
        <v/>
      </c>
      <c r="I1247" s="18" t="str">
        <f>IFERROR(VLOOKUP($B1247,Invoices!$R$2:$S$412,2,FALSE),"")</f>
        <v/>
      </c>
      <c r="J1247" s="18" t="str">
        <f>IFERROR(VLOOKUP($B1247,Invoices!$T$2:$U$412,2,FALSE),"")</f>
        <v/>
      </c>
      <c r="K1247" s="18" t="str">
        <f>IFERROR(VLOOKUP($B1247,Invoices!$V$2:$W$412,2,FALSE),"")</f>
        <v/>
      </c>
      <c r="L1247" s="18" t="str">
        <f>IFERROR(VLOOKUP($B1247,Invoices!$X$2:$Y$412,2,FALSE),"")</f>
        <v/>
      </c>
      <c r="M1247" s="18" t="str">
        <f>IFERROR(VLOOKUP($B1247,Invoices!$Z$2:$AA$412,2,FALSE),"")</f>
        <v/>
      </c>
      <c r="N1247" s="18" t="str">
        <f>IFERROR(VLOOKUP($B1247,Invoices!$AB$2:$AC$412,2,FALSE),"")</f>
        <v/>
      </c>
      <c r="O1247" s="18" t="str">
        <f>IFERROR(VLOOKUP($B1247,Invoices!$AD$2:$AE$412,2,FALSE),"")</f>
        <v/>
      </c>
      <c r="P1247" s="18" t="str">
        <f>IFERROR(VLOOKUP($B1247,Invoices!$AF$2:$AG$412,2,FALSE),"")</f>
        <v/>
      </c>
      <c r="Q1247" s="18" t="str">
        <f>IFERROR(VLOOKUP($B1247,Invoices!$AH$2:$AI$412,2,FALSE),"")</f>
        <v/>
      </c>
      <c r="R1247" s="18" t="str">
        <f>IFERROR(VLOOKUP($B1247,Invoices!$AJ$2:$AK$412,2,FALSE),"")</f>
        <v/>
      </c>
      <c r="S1247" s="18" t="str">
        <f>IFERROR(VLOOKUP($B1247,Invoices!$AL$2:$AM$412,2,FALSE),"")</f>
        <v/>
      </c>
      <c r="T1247" s="18" t="str">
        <f>IFERROR(VLOOKUP($B1247,Invoices!$AN$2:$AO$412,2,FALSE),"")</f>
        <v/>
      </c>
      <c r="U1247" s="18" t="str" cm="1">
        <f t="array" ref="U1247">IFERROR(INDEX(F1247:T1247, 1, MATCH(TRUE, ISNUMBER(F1247:T1247), 0)), "0.0")</f>
        <v>0.0</v>
      </c>
    </row>
    <row r="1248" spans="1:21" ht="13" x14ac:dyDescent="0.15">
      <c r="A1248" s="14" t="s">
        <v>7280</v>
      </c>
      <c r="B1248" s="6" t="s">
        <v>2478</v>
      </c>
      <c r="C1248" s="6" t="s">
        <v>1223</v>
      </c>
      <c r="D1248" s="6" t="s">
        <v>977</v>
      </c>
      <c r="E1248" s="6" t="s">
        <v>976</v>
      </c>
      <c r="F1248" s="18" t="str">
        <f>IFERROR(VLOOKUP(B1248,Invoices!$L$2:$M$413,2,FALSE),"")</f>
        <v/>
      </c>
      <c r="G1248" s="18" t="str">
        <f>IFERROR(VLOOKUP(B1248,Invoices!$N$2:$O$412,2,FALSE),"")</f>
        <v/>
      </c>
      <c r="H1248" s="18" t="str">
        <f>IFERROR(VLOOKUP($B1248,Invoices!$P$2:$Q$412,2,FALSE),"")</f>
        <v/>
      </c>
      <c r="I1248" s="18" t="str">
        <f>IFERROR(VLOOKUP($B1248,Invoices!$R$2:$S$412,2,FALSE),"")</f>
        <v/>
      </c>
      <c r="J1248" s="18" t="str">
        <f>IFERROR(VLOOKUP($B1248,Invoices!$T$2:$U$412,2,FALSE),"")</f>
        <v/>
      </c>
      <c r="K1248" s="18" t="str">
        <f>IFERROR(VLOOKUP($B1248,Invoices!$V$2:$W$412,2,FALSE),"")</f>
        <v/>
      </c>
      <c r="L1248" s="18" t="str">
        <f>IFERROR(VLOOKUP($B1248,Invoices!$X$2:$Y$412,2,FALSE),"")</f>
        <v/>
      </c>
      <c r="M1248" s="18" t="str">
        <f>IFERROR(VLOOKUP($B1248,Invoices!$Z$2:$AA$412,2,FALSE),"")</f>
        <v/>
      </c>
      <c r="N1248" s="18" t="str">
        <f>IFERROR(VLOOKUP($B1248,Invoices!$AB$2:$AC$412,2,FALSE),"")</f>
        <v/>
      </c>
      <c r="O1248" s="18" t="str">
        <f>IFERROR(VLOOKUP($B1248,Invoices!$AD$2:$AE$412,2,FALSE),"")</f>
        <v/>
      </c>
      <c r="P1248" s="18" t="str">
        <f>IFERROR(VLOOKUP($B1248,Invoices!$AF$2:$AG$412,2,FALSE),"")</f>
        <v/>
      </c>
      <c r="Q1248" s="18" t="str">
        <f>IFERROR(VLOOKUP($B1248,Invoices!$AH$2:$AI$412,2,FALSE),"")</f>
        <v/>
      </c>
      <c r="R1248" s="18" t="str">
        <f>IFERROR(VLOOKUP($B1248,Invoices!$AJ$2:$AK$412,2,FALSE),"")</f>
        <v/>
      </c>
      <c r="S1248" s="18" t="str">
        <f>IFERROR(VLOOKUP($B1248,Invoices!$AL$2:$AM$412,2,FALSE),"")</f>
        <v/>
      </c>
      <c r="T1248" s="18" t="str">
        <f>IFERROR(VLOOKUP($B1248,Invoices!$AN$2:$AO$412,2,FALSE),"")</f>
        <v/>
      </c>
      <c r="U1248" s="18" t="str" cm="1">
        <f t="array" ref="U1248">IFERROR(INDEX(F1248:T1248, 1, MATCH(TRUE, ISNUMBER(F1248:T1248), 0)), "0.0")</f>
        <v>0.0</v>
      </c>
    </row>
    <row r="1249" spans="1:21" ht="13" x14ac:dyDescent="0.15">
      <c r="A1249" s="14" t="s">
        <v>7281</v>
      </c>
      <c r="B1249" s="6" t="s">
        <v>2479</v>
      </c>
      <c r="C1249" s="6" t="s">
        <v>2480</v>
      </c>
      <c r="D1249" s="6" t="s">
        <v>1309</v>
      </c>
      <c r="E1249" s="6" t="s">
        <v>810</v>
      </c>
      <c r="F1249" s="18" t="str">
        <f>IFERROR(VLOOKUP(B1249,Invoices!$L$2:$M$413,2,FALSE),"")</f>
        <v/>
      </c>
      <c r="G1249" s="18">
        <f>IFERROR(VLOOKUP(B1249,Invoices!$N$2:$O$412,2,FALSE),"")</f>
        <v>0.99</v>
      </c>
      <c r="H1249" s="18" t="str">
        <f>IFERROR(VLOOKUP($B1249,Invoices!$P$2:$Q$412,2,FALSE),"")</f>
        <v/>
      </c>
      <c r="I1249" s="18" t="str">
        <f>IFERROR(VLOOKUP($B1249,Invoices!$R$2:$S$412,2,FALSE),"")</f>
        <v/>
      </c>
      <c r="J1249" s="18" t="str">
        <f>IFERROR(VLOOKUP($B1249,Invoices!$T$2:$U$412,2,FALSE),"")</f>
        <v/>
      </c>
      <c r="K1249" s="18" t="str">
        <f>IFERROR(VLOOKUP($B1249,Invoices!$V$2:$W$412,2,FALSE),"")</f>
        <v/>
      </c>
      <c r="L1249" s="18" t="str">
        <f>IFERROR(VLOOKUP($B1249,Invoices!$X$2:$Y$412,2,FALSE),"")</f>
        <v/>
      </c>
      <c r="M1249" s="18" t="str">
        <f>IFERROR(VLOOKUP($B1249,Invoices!$Z$2:$AA$412,2,FALSE),"")</f>
        <v/>
      </c>
      <c r="N1249" s="18" t="str">
        <f>IFERROR(VLOOKUP($B1249,Invoices!$AB$2:$AC$412,2,FALSE),"")</f>
        <v/>
      </c>
      <c r="O1249" s="18" t="str">
        <f>IFERROR(VLOOKUP($B1249,Invoices!$AD$2:$AE$412,2,FALSE),"")</f>
        <v/>
      </c>
      <c r="P1249" s="18" t="str">
        <f>IFERROR(VLOOKUP($B1249,Invoices!$AF$2:$AG$412,2,FALSE),"")</f>
        <v/>
      </c>
      <c r="Q1249" s="18" t="str">
        <f>IFERROR(VLOOKUP($B1249,Invoices!$AH$2:$AI$412,2,FALSE),"")</f>
        <v/>
      </c>
      <c r="R1249" s="18" t="str">
        <f>IFERROR(VLOOKUP($B1249,Invoices!$AJ$2:$AK$412,2,FALSE),"")</f>
        <v/>
      </c>
      <c r="S1249" s="18" t="str">
        <f>IFERROR(VLOOKUP($B1249,Invoices!$AL$2:$AM$412,2,FALSE),"")</f>
        <v/>
      </c>
      <c r="T1249" s="18" t="str">
        <f>IFERROR(VLOOKUP($B1249,Invoices!$AN$2:$AO$412,2,FALSE),"")</f>
        <v/>
      </c>
      <c r="U1249" s="18" cm="1">
        <f t="array" ref="U1249">IFERROR(INDEX(F1249:T1249, 1, MATCH(TRUE, ISNUMBER(F1249:T1249), 0)), "0.0")</f>
        <v>0.99</v>
      </c>
    </row>
    <row r="1250" spans="1:21" ht="13" x14ac:dyDescent="0.15">
      <c r="A1250" s="14" t="s">
        <v>7282</v>
      </c>
      <c r="B1250" s="6" t="s">
        <v>2479</v>
      </c>
      <c r="C1250" s="6" t="s">
        <v>2481</v>
      </c>
      <c r="D1250" s="6" t="s">
        <v>1446</v>
      </c>
      <c r="E1250" s="6" t="s">
        <v>810</v>
      </c>
      <c r="F1250" s="18" t="str">
        <f>IFERROR(VLOOKUP(B1250,Invoices!$L$2:$M$413,2,FALSE),"")</f>
        <v/>
      </c>
      <c r="G1250" s="18">
        <f>IFERROR(VLOOKUP(B1250,Invoices!$N$2:$O$412,2,FALSE),"")</f>
        <v>0.99</v>
      </c>
      <c r="H1250" s="18" t="str">
        <f>IFERROR(VLOOKUP($B1250,Invoices!$P$2:$Q$412,2,FALSE),"")</f>
        <v/>
      </c>
      <c r="I1250" s="18" t="str">
        <f>IFERROR(VLOOKUP($B1250,Invoices!$R$2:$S$412,2,FALSE),"")</f>
        <v/>
      </c>
      <c r="J1250" s="18" t="str">
        <f>IFERROR(VLOOKUP($B1250,Invoices!$T$2:$U$412,2,FALSE),"")</f>
        <v/>
      </c>
      <c r="K1250" s="18" t="str">
        <f>IFERROR(VLOOKUP($B1250,Invoices!$V$2:$W$412,2,FALSE),"")</f>
        <v/>
      </c>
      <c r="L1250" s="18" t="str">
        <f>IFERROR(VLOOKUP($B1250,Invoices!$X$2:$Y$412,2,FALSE),"")</f>
        <v/>
      </c>
      <c r="M1250" s="18" t="str">
        <f>IFERROR(VLOOKUP($B1250,Invoices!$Z$2:$AA$412,2,FALSE),"")</f>
        <v/>
      </c>
      <c r="N1250" s="18" t="str">
        <f>IFERROR(VLOOKUP($B1250,Invoices!$AB$2:$AC$412,2,FALSE),"")</f>
        <v/>
      </c>
      <c r="O1250" s="18" t="str">
        <f>IFERROR(VLOOKUP($B1250,Invoices!$AD$2:$AE$412,2,FALSE),"")</f>
        <v/>
      </c>
      <c r="P1250" s="18" t="str">
        <f>IFERROR(VLOOKUP($B1250,Invoices!$AF$2:$AG$412,2,FALSE),"")</f>
        <v/>
      </c>
      <c r="Q1250" s="18" t="str">
        <f>IFERROR(VLOOKUP($B1250,Invoices!$AH$2:$AI$412,2,FALSE),"")</f>
        <v/>
      </c>
      <c r="R1250" s="18" t="str">
        <f>IFERROR(VLOOKUP($B1250,Invoices!$AJ$2:$AK$412,2,FALSE),"")</f>
        <v/>
      </c>
      <c r="S1250" s="18" t="str">
        <f>IFERROR(VLOOKUP($B1250,Invoices!$AL$2:$AM$412,2,FALSE),"")</f>
        <v/>
      </c>
      <c r="T1250" s="18" t="str">
        <f>IFERROR(VLOOKUP($B1250,Invoices!$AN$2:$AO$412,2,FALSE),"")</f>
        <v/>
      </c>
      <c r="U1250" s="18" cm="1">
        <f t="array" ref="U1250">IFERROR(INDEX(F1250:T1250, 1, MATCH(TRUE, ISNUMBER(F1250:T1250), 0)), "0.0")</f>
        <v>0.99</v>
      </c>
    </row>
    <row r="1251" spans="1:21" ht="13" x14ac:dyDescent="0.15">
      <c r="A1251" s="14" t="s">
        <v>7283</v>
      </c>
      <c r="B1251" s="6" t="s">
        <v>2482</v>
      </c>
      <c r="C1251" s="6" t="s">
        <v>908</v>
      </c>
      <c r="D1251" s="6" t="s">
        <v>897</v>
      </c>
      <c r="E1251" s="6" t="s">
        <v>562</v>
      </c>
      <c r="F1251" s="18">
        <f>IFERROR(VLOOKUP(B1251,Invoices!$L$2:$M$413,2,FALSE),"")</f>
        <v>0.99</v>
      </c>
      <c r="G1251" s="18" t="str">
        <f>IFERROR(VLOOKUP(B1251,Invoices!$N$2:$O$412,2,FALSE),"")</f>
        <v/>
      </c>
      <c r="H1251" s="18" t="str">
        <f>IFERROR(VLOOKUP($B1251,Invoices!$P$2:$Q$412,2,FALSE),"")</f>
        <v/>
      </c>
      <c r="I1251" s="18" t="str">
        <f>IFERROR(VLOOKUP($B1251,Invoices!$R$2:$S$412,2,FALSE),"")</f>
        <v/>
      </c>
      <c r="J1251" s="18" t="str">
        <f>IFERROR(VLOOKUP($B1251,Invoices!$T$2:$U$412,2,FALSE),"")</f>
        <v/>
      </c>
      <c r="K1251" s="18" t="str">
        <f>IFERROR(VLOOKUP($B1251,Invoices!$V$2:$W$412,2,FALSE),"")</f>
        <v/>
      </c>
      <c r="L1251" s="18" t="str">
        <f>IFERROR(VLOOKUP($B1251,Invoices!$X$2:$Y$412,2,FALSE),"")</f>
        <v/>
      </c>
      <c r="M1251" s="18" t="str">
        <f>IFERROR(VLOOKUP($B1251,Invoices!$Z$2:$AA$412,2,FALSE),"")</f>
        <v/>
      </c>
      <c r="N1251" s="18" t="str">
        <f>IFERROR(VLOOKUP($B1251,Invoices!$AB$2:$AC$412,2,FALSE),"")</f>
        <v/>
      </c>
      <c r="O1251" s="18" t="str">
        <f>IFERROR(VLOOKUP($B1251,Invoices!$AD$2:$AE$412,2,FALSE),"")</f>
        <v/>
      </c>
      <c r="P1251" s="18" t="str">
        <f>IFERROR(VLOOKUP($B1251,Invoices!$AF$2:$AG$412,2,FALSE),"")</f>
        <v/>
      </c>
      <c r="Q1251" s="18" t="str">
        <f>IFERROR(VLOOKUP($B1251,Invoices!$AH$2:$AI$412,2,FALSE),"")</f>
        <v/>
      </c>
      <c r="R1251" s="18" t="str">
        <f>IFERROR(VLOOKUP($B1251,Invoices!$AJ$2:$AK$412,2,FALSE),"")</f>
        <v/>
      </c>
      <c r="S1251" s="18" t="str">
        <f>IFERROR(VLOOKUP($B1251,Invoices!$AL$2:$AM$412,2,FALSE),"")</f>
        <v/>
      </c>
      <c r="T1251" s="18" t="str">
        <f>IFERROR(VLOOKUP($B1251,Invoices!$AN$2:$AO$412,2,FALSE),"")</f>
        <v/>
      </c>
      <c r="U1251" s="18" cm="1">
        <f t="array" ref="U1251">IFERROR(INDEX(F1251:T1251, 1, MATCH(TRUE, ISNUMBER(F1251:T1251), 0)), "0.0")</f>
        <v>0.99</v>
      </c>
    </row>
    <row r="1252" spans="1:21" ht="13" x14ac:dyDescent="0.15">
      <c r="A1252" s="14" t="s">
        <v>7284</v>
      </c>
      <c r="B1252" s="6" t="s">
        <v>2483</v>
      </c>
      <c r="D1252" s="6" t="s">
        <v>524</v>
      </c>
      <c r="E1252" s="6" t="s">
        <v>518</v>
      </c>
      <c r="F1252" s="18" t="str">
        <f>IFERROR(VLOOKUP(B1252,Invoices!$L$2:$M$413,2,FALSE),"")</f>
        <v/>
      </c>
      <c r="G1252" s="18" t="str">
        <f>IFERROR(VLOOKUP(B1252,Invoices!$N$2:$O$412,2,FALSE),"")</f>
        <v/>
      </c>
      <c r="H1252" s="18" t="str">
        <f>IFERROR(VLOOKUP($B1252,Invoices!$P$2:$Q$412,2,FALSE),"")</f>
        <v/>
      </c>
      <c r="I1252" s="18" t="str">
        <f>IFERROR(VLOOKUP($B1252,Invoices!$R$2:$S$412,2,FALSE),"")</f>
        <v/>
      </c>
      <c r="J1252" s="18" t="str">
        <f>IFERROR(VLOOKUP($B1252,Invoices!$T$2:$U$412,2,FALSE),"")</f>
        <v/>
      </c>
      <c r="K1252" s="18" t="str">
        <f>IFERROR(VLOOKUP($B1252,Invoices!$V$2:$W$412,2,FALSE),"")</f>
        <v/>
      </c>
      <c r="L1252" s="18" t="str">
        <f>IFERROR(VLOOKUP($B1252,Invoices!$X$2:$Y$412,2,FALSE),"")</f>
        <v/>
      </c>
      <c r="M1252" s="18" t="str">
        <f>IFERROR(VLOOKUP($B1252,Invoices!$Z$2:$AA$412,2,FALSE),"")</f>
        <v/>
      </c>
      <c r="N1252" s="18" t="str">
        <f>IFERROR(VLOOKUP($B1252,Invoices!$AB$2:$AC$412,2,FALSE),"")</f>
        <v/>
      </c>
      <c r="O1252" s="18" t="str">
        <f>IFERROR(VLOOKUP($B1252,Invoices!$AD$2:$AE$412,2,FALSE),"")</f>
        <v/>
      </c>
      <c r="P1252" s="18" t="str">
        <f>IFERROR(VLOOKUP($B1252,Invoices!$AF$2:$AG$412,2,FALSE),"")</f>
        <v/>
      </c>
      <c r="Q1252" s="18" t="str">
        <f>IFERROR(VLOOKUP($B1252,Invoices!$AH$2:$AI$412,2,FALSE),"")</f>
        <v/>
      </c>
      <c r="R1252" s="18" t="str">
        <f>IFERROR(VLOOKUP($B1252,Invoices!$AJ$2:$AK$412,2,FALSE),"")</f>
        <v/>
      </c>
      <c r="S1252" s="18" t="str">
        <f>IFERROR(VLOOKUP($B1252,Invoices!$AL$2:$AM$412,2,FALSE),"")</f>
        <v/>
      </c>
      <c r="T1252" s="18" t="str">
        <f>IFERROR(VLOOKUP($B1252,Invoices!$AN$2:$AO$412,2,FALSE),"")</f>
        <v/>
      </c>
      <c r="U1252" s="18" t="str" cm="1">
        <f t="array" ref="U1252">IFERROR(INDEX(F1252:T1252, 1, MATCH(TRUE, ISNUMBER(F1252:T1252), 0)), "0.0")</f>
        <v>0.0</v>
      </c>
    </row>
    <row r="1253" spans="1:21" ht="13" x14ac:dyDescent="0.15">
      <c r="A1253" s="14" t="s">
        <v>7285</v>
      </c>
      <c r="B1253" s="6" t="s">
        <v>2484</v>
      </c>
      <c r="C1253" s="6" t="s">
        <v>573</v>
      </c>
      <c r="D1253" s="6" t="s">
        <v>841</v>
      </c>
      <c r="E1253" s="6" t="s">
        <v>574</v>
      </c>
      <c r="F1253" s="18" t="str">
        <f>IFERROR(VLOOKUP(B1253,Invoices!$L$2:$M$413,2,FALSE),"")</f>
        <v/>
      </c>
      <c r="G1253" s="18" t="str">
        <f>IFERROR(VLOOKUP(B1253,Invoices!$N$2:$O$412,2,FALSE),"")</f>
        <v/>
      </c>
      <c r="H1253" s="18" t="str">
        <f>IFERROR(VLOOKUP($B1253,Invoices!$P$2:$Q$412,2,FALSE),"")</f>
        <v/>
      </c>
      <c r="I1253" s="18" t="str">
        <f>IFERROR(VLOOKUP($B1253,Invoices!$R$2:$S$412,2,FALSE),"")</f>
        <v/>
      </c>
      <c r="J1253" s="18" t="str">
        <f>IFERROR(VLOOKUP($B1253,Invoices!$T$2:$U$412,2,FALSE),"")</f>
        <v/>
      </c>
      <c r="K1253" s="18">
        <f>IFERROR(VLOOKUP($B1253,Invoices!$V$2:$W$412,2,FALSE),"")</f>
        <v>0.99</v>
      </c>
      <c r="L1253" s="18" t="str">
        <f>IFERROR(VLOOKUP($B1253,Invoices!$X$2:$Y$412,2,FALSE),"")</f>
        <v/>
      </c>
      <c r="M1253" s="18" t="str">
        <f>IFERROR(VLOOKUP($B1253,Invoices!$Z$2:$AA$412,2,FALSE),"")</f>
        <v/>
      </c>
      <c r="N1253" s="18" t="str">
        <f>IFERROR(VLOOKUP($B1253,Invoices!$AB$2:$AC$412,2,FALSE),"")</f>
        <v/>
      </c>
      <c r="O1253" s="18">
        <f>IFERROR(VLOOKUP($B1253,Invoices!$AD$2:$AE$412,2,FALSE),"")</f>
        <v>0.99</v>
      </c>
      <c r="P1253" s="18" t="str">
        <f>IFERROR(VLOOKUP($B1253,Invoices!$AF$2:$AG$412,2,FALSE),"")</f>
        <v/>
      </c>
      <c r="Q1253" s="18" t="str">
        <f>IFERROR(VLOOKUP($B1253,Invoices!$AH$2:$AI$412,2,FALSE),"")</f>
        <v/>
      </c>
      <c r="R1253" s="18" t="str">
        <f>IFERROR(VLOOKUP($B1253,Invoices!$AJ$2:$AK$412,2,FALSE),"")</f>
        <v/>
      </c>
      <c r="S1253" s="18" t="str">
        <f>IFERROR(VLOOKUP($B1253,Invoices!$AL$2:$AM$412,2,FALSE),"")</f>
        <v/>
      </c>
      <c r="T1253" s="18" t="str">
        <f>IFERROR(VLOOKUP($B1253,Invoices!$AN$2:$AO$412,2,FALSE),"")</f>
        <v/>
      </c>
      <c r="U1253" s="18" cm="1">
        <f t="array" ref="U1253">IFERROR(INDEX(F1253:T1253, 1, MATCH(TRUE, ISNUMBER(F1253:T1253), 0)), "0.0")</f>
        <v>0.99</v>
      </c>
    </row>
    <row r="1254" spans="1:21" ht="13" x14ac:dyDescent="0.15">
      <c r="A1254" s="14" t="s">
        <v>7286</v>
      </c>
      <c r="B1254" s="6" t="s">
        <v>2484</v>
      </c>
      <c r="D1254" s="6" t="s">
        <v>621</v>
      </c>
      <c r="E1254" s="6" t="s">
        <v>574</v>
      </c>
      <c r="F1254" s="18" t="str">
        <f>IFERROR(VLOOKUP(B1254,Invoices!$L$2:$M$413,2,FALSE),"")</f>
        <v/>
      </c>
      <c r="G1254" s="18" t="str">
        <f>IFERROR(VLOOKUP(B1254,Invoices!$N$2:$O$412,2,FALSE),"")</f>
        <v/>
      </c>
      <c r="H1254" s="18" t="str">
        <f>IFERROR(VLOOKUP($B1254,Invoices!$P$2:$Q$412,2,FALSE),"")</f>
        <v/>
      </c>
      <c r="I1254" s="18" t="str">
        <f>IFERROR(VLOOKUP($B1254,Invoices!$R$2:$S$412,2,FALSE),"")</f>
        <v/>
      </c>
      <c r="J1254" s="18" t="str">
        <f>IFERROR(VLOOKUP($B1254,Invoices!$T$2:$U$412,2,FALSE),"")</f>
        <v/>
      </c>
      <c r="K1254" s="18">
        <f>IFERROR(VLOOKUP($B1254,Invoices!$V$2:$W$412,2,FALSE),"")</f>
        <v>0.99</v>
      </c>
      <c r="L1254" s="18" t="str">
        <f>IFERROR(VLOOKUP($B1254,Invoices!$X$2:$Y$412,2,FALSE),"")</f>
        <v/>
      </c>
      <c r="M1254" s="18" t="str">
        <f>IFERROR(VLOOKUP($B1254,Invoices!$Z$2:$AA$412,2,FALSE),"")</f>
        <v/>
      </c>
      <c r="N1254" s="18" t="str">
        <f>IFERROR(VLOOKUP($B1254,Invoices!$AB$2:$AC$412,2,FALSE),"")</f>
        <v/>
      </c>
      <c r="O1254" s="18">
        <f>IFERROR(VLOOKUP($B1254,Invoices!$AD$2:$AE$412,2,FALSE),"")</f>
        <v>0.99</v>
      </c>
      <c r="P1254" s="18" t="str">
        <f>IFERROR(VLOOKUP($B1254,Invoices!$AF$2:$AG$412,2,FALSE),"")</f>
        <v/>
      </c>
      <c r="Q1254" s="18" t="str">
        <f>IFERROR(VLOOKUP($B1254,Invoices!$AH$2:$AI$412,2,FALSE),"")</f>
        <v/>
      </c>
      <c r="R1254" s="18" t="str">
        <f>IFERROR(VLOOKUP($B1254,Invoices!$AJ$2:$AK$412,2,FALSE),"")</f>
        <v/>
      </c>
      <c r="S1254" s="18" t="str">
        <f>IFERROR(VLOOKUP($B1254,Invoices!$AL$2:$AM$412,2,FALSE),"")</f>
        <v/>
      </c>
      <c r="T1254" s="18" t="str">
        <f>IFERROR(VLOOKUP($B1254,Invoices!$AN$2:$AO$412,2,FALSE),"")</f>
        <v/>
      </c>
      <c r="U1254" s="18" cm="1">
        <f t="array" ref="U1254">IFERROR(INDEX(F1254:T1254, 1, MATCH(TRUE, ISNUMBER(F1254:T1254), 0)), "0.0")</f>
        <v>0.99</v>
      </c>
    </row>
    <row r="1255" spans="1:21" ht="13" x14ac:dyDescent="0.15">
      <c r="A1255" s="14" t="s">
        <v>7287</v>
      </c>
      <c r="B1255" s="6" t="s">
        <v>2484</v>
      </c>
      <c r="C1255" s="6" t="s">
        <v>573</v>
      </c>
      <c r="D1255" s="6" t="s">
        <v>887</v>
      </c>
      <c r="E1255" s="6" t="s">
        <v>574</v>
      </c>
      <c r="F1255" s="18" t="str">
        <f>IFERROR(VLOOKUP(B1255,Invoices!$L$2:$M$413,2,FALSE),"")</f>
        <v/>
      </c>
      <c r="G1255" s="18" t="str">
        <f>IFERROR(VLOOKUP(B1255,Invoices!$N$2:$O$412,2,FALSE),"")</f>
        <v/>
      </c>
      <c r="H1255" s="18" t="str">
        <f>IFERROR(VLOOKUP($B1255,Invoices!$P$2:$Q$412,2,FALSE),"")</f>
        <v/>
      </c>
      <c r="I1255" s="18" t="str">
        <f>IFERROR(VLOOKUP($B1255,Invoices!$R$2:$S$412,2,FALSE),"")</f>
        <v/>
      </c>
      <c r="J1255" s="18" t="str">
        <f>IFERROR(VLOOKUP($B1255,Invoices!$T$2:$U$412,2,FALSE),"")</f>
        <v/>
      </c>
      <c r="K1255" s="18">
        <f>IFERROR(VLOOKUP($B1255,Invoices!$V$2:$W$412,2,FALSE),"")</f>
        <v>0.99</v>
      </c>
      <c r="L1255" s="18" t="str">
        <f>IFERROR(VLOOKUP($B1255,Invoices!$X$2:$Y$412,2,FALSE),"")</f>
        <v/>
      </c>
      <c r="M1255" s="18" t="str">
        <f>IFERROR(VLOOKUP($B1255,Invoices!$Z$2:$AA$412,2,FALSE),"")</f>
        <v/>
      </c>
      <c r="N1255" s="18" t="str">
        <f>IFERROR(VLOOKUP($B1255,Invoices!$AB$2:$AC$412,2,FALSE),"")</f>
        <v/>
      </c>
      <c r="O1255" s="18">
        <f>IFERROR(VLOOKUP($B1255,Invoices!$AD$2:$AE$412,2,FALSE),"")</f>
        <v>0.99</v>
      </c>
      <c r="P1255" s="18" t="str">
        <f>IFERROR(VLOOKUP($B1255,Invoices!$AF$2:$AG$412,2,FALSE),"")</f>
        <v/>
      </c>
      <c r="Q1255" s="18" t="str">
        <f>IFERROR(VLOOKUP($B1255,Invoices!$AH$2:$AI$412,2,FALSE),"")</f>
        <v/>
      </c>
      <c r="R1255" s="18" t="str">
        <f>IFERROR(VLOOKUP($B1255,Invoices!$AJ$2:$AK$412,2,FALSE),"")</f>
        <v/>
      </c>
      <c r="S1255" s="18" t="str">
        <f>IFERROR(VLOOKUP($B1255,Invoices!$AL$2:$AM$412,2,FALSE),"")</f>
        <v/>
      </c>
      <c r="T1255" s="18" t="str">
        <f>IFERROR(VLOOKUP($B1255,Invoices!$AN$2:$AO$412,2,FALSE),"")</f>
        <v/>
      </c>
      <c r="U1255" s="18" cm="1">
        <f t="array" ref="U1255">IFERROR(INDEX(F1255:T1255, 1, MATCH(TRUE, ISNUMBER(F1255:T1255), 0)), "0.0")</f>
        <v>0.99</v>
      </c>
    </row>
    <row r="1256" spans="1:21" ht="13" x14ac:dyDescent="0.15">
      <c r="A1256" s="14" t="s">
        <v>7288</v>
      </c>
      <c r="B1256" s="6" t="s">
        <v>2485</v>
      </c>
      <c r="C1256" s="6" t="s">
        <v>850</v>
      </c>
      <c r="D1256" s="6" t="s">
        <v>1123</v>
      </c>
      <c r="E1256" s="6" t="s">
        <v>850</v>
      </c>
      <c r="F1256" s="18">
        <f>IFERROR(VLOOKUP(B1256,Invoices!$L$2:$M$413,2,FALSE),"")</f>
        <v>0.99</v>
      </c>
      <c r="G1256" s="18" t="str">
        <f>IFERROR(VLOOKUP(B1256,Invoices!$N$2:$O$412,2,FALSE),"")</f>
        <v/>
      </c>
      <c r="H1256" s="18" t="str">
        <f>IFERROR(VLOOKUP($B1256,Invoices!$P$2:$Q$412,2,FALSE),"")</f>
        <v/>
      </c>
      <c r="I1256" s="18" t="str">
        <f>IFERROR(VLOOKUP($B1256,Invoices!$R$2:$S$412,2,FALSE),"")</f>
        <v/>
      </c>
      <c r="J1256" s="18" t="str">
        <f>IFERROR(VLOOKUP($B1256,Invoices!$T$2:$U$412,2,FALSE),"")</f>
        <v/>
      </c>
      <c r="K1256" s="18" t="str">
        <f>IFERROR(VLOOKUP($B1256,Invoices!$V$2:$W$412,2,FALSE),"")</f>
        <v/>
      </c>
      <c r="L1256" s="18" t="str">
        <f>IFERROR(VLOOKUP($B1256,Invoices!$X$2:$Y$412,2,FALSE),"")</f>
        <v/>
      </c>
      <c r="M1256" s="18">
        <f>IFERROR(VLOOKUP($B1256,Invoices!$Z$2:$AA$412,2,FALSE),"")</f>
        <v>0.99</v>
      </c>
      <c r="N1256" s="18" t="str">
        <f>IFERROR(VLOOKUP($B1256,Invoices!$AB$2:$AC$412,2,FALSE),"")</f>
        <v/>
      </c>
      <c r="O1256" s="18" t="str">
        <f>IFERROR(VLOOKUP($B1256,Invoices!$AD$2:$AE$412,2,FALSE),"")</f>
        <v/>
      </c>
      <c r="P1256" s="18" t="str">
        <f>IFERROR(VLOOKUP($B1256,Invoices!$AF$2:$AG$412,2,FALSE),"")</f>
        <v/>
      </c>
      <c r="Q1256" s="18" t="str">
        <f>IFERROR(VLOOKUP($B1256,Invoices!$AH$2:$AI$412,2,FALSE),"")</f>
        <v/>
      </c>
      <c r="R1256" s="18" t="str">
        <f>IFERROR(VLOOKUP($B1256,Invoices!$AJ$2:$AK$412,2,FALSE),"")</f>
        <v/>
      </c>
      <c r="S1256" s="18" t="str">
        <f>IFERROR(VLOOKUP($B1256,Invoices!$AL$2:$AM$412,2,FALSE),"")</f>
        <v/>
      </c>
      <c r="T1256" s="18" t="str">
        <f>IFERROR(VLOOKUP($B1256,Invoices!$AN$2:$AO$412,2,FALSE),"")</f>
        <v/>
      </c>
      <c r="U1256" s="18" cm="1">
        <f t="array" ref="U1256">IFERROR(INDEX(F1256:T1256, 1, MATCH(TRUE, ISNUMBER(F1256:T1256), 0)), "0.0")</f>
        <v>0.99</v>
      </c>
    </row>
    <row r="1257" spans="1:21" ht="13" x14ac:dyDescent="0.15">
      <c r="A1257" s="14" t="s">
        <v>7289</v>
      </c>
      <c r="B1257" s="6" t="s">
        <v>2486</v>
      </c>
      <c r="C1257" s="6" t="s">
        <v>2487</v>
      </c>
      <c r="D1257" s="6" t="s">
        <v>735</v>
      </c>
      <c r="E1257" s="6" t="s">
        <v>736</v>
      </c>
      <c r="F1257" s="18" t="str">
        <f>IFERROR(VLOOKUP(B1257,Invoices!$L$2:$M$413,2,FALSE),"")</f>
        <v/>
      </c>
      <c r="G1257" s="18" t="str">
        <f>IFERROR(VLOOKUP(B1257,Invoices!$N$2:$O$412,2,FALSE),"")</f>
        <v/>
      </c>
      <c r="H1257" s="18" t="str">
        <f>IFERROR(VLOOKUP($B1257,Invoices!$P$2:$Q$412,2,FALSE),"")</f>
        <v/>
      </c>
      <c r="I1257" s="18" t="str">
        <f>IFERROR(VLOOKUP($B1257,Invoices!$R$2:$S$412,2,FALSE),"")</f>
        <v/>
      </c>
      <c r="J1257" s="18" t="str">
        <f>IFERROR(VLOOKUP($B1257,Invoices!$T$2:$U$412,2,FALSE),"")</f>
        <v/>
      </c>
      <c r="K1257" s="18" t="str">
        <f>IFERROR(VLOOKUP($B1257,Invoices!$V$2:$W$412,2,FALSE),"")</f>
        <v/>
      </c>
      <c r="L1257" s="18" t="str">
        <f>IFERROR(VLOOKUP($B1257,Invoices!$X$2:$Y$412,2,FALSE),"")</f>
        <v/>
      </c>
      <c r="M1257" s="18" t="str">
        <f>IFERROR(VLOOKUP($B1257,Invoices!$Z$2:$AA$412,2,FALSE),"")</f>
        <v/>
      </c>
      <c r="N1257" s="18" t="str">
        <f>IFERROR(VLOOKUP($B1257,Invoices!$AB$2:$AC$412,2,FALSE),"")</f>
        <v/>
      </c>
      <c r="O1257" s="18" t="str">
        <f>IFERROR(VLOOKUP($B1257,Invoices!$AD$2:$AE$412,2,FALSE),"")</f>
        <v/>
      </c>
      <c r="P1257" s="18" t="str">
        <f>IFERROR(VLOOKUP($B1257,Invoices!$AF$2:$AG$412,2,FALSE),"")</f>
        <v/>
      </c>
      <c r="Q1257" s="18" t="str">
        <f>IFERROR(VLOOKUP($B1257,Invoices!$AH$2:$AI$412,2,FALSE),"")</f>
        <v/>
      </c>
      <c r="R1257" s="18" t="str">
        <f>IFERROR(VLOOKUP($B1257,Invoices!$AJ$2:$AK$412,2,FALSE),"")</f>
        <v/>
      </c>
      <c r="S1257" s="18" t="str">
        <f>IFERROR(VLOOKUP($B1257,Invoices!$AL$2:$AM$412,2,FALSE),"")</f>
        <v/>
      </c>
      <c r="T1257" s="18" t="str">
        <f>IFERROR(VLOOKUP($B1257,Invoices!$AN$2:$AO$412,2,FALSE),"")</f>
        <v/>
      </c>
      <c r="U1257" s="18" t="str" cm="1">
        <f t="array" ref="U1257">IFERROR(INDEX(F1257:T1257, 1, MATCH(TRUE, ISNUMBER(F1257:T1257), 0)), "0.0")</f>
        <v>0.0</v>
      </c>
    </row>
    <row r="1258" spans="1:21" ht="13" x14ac:dyDescent="0.15">
      <c r="A1258" s="14" t="s">
        <v>7290</v>
      </c>
      <c r="B1258" s="6" t="s">
        <v>2488</v>
      </c>
      <c r="D1258" s="6" t="s">
        <v>818</v>
      </c>
      <c r="E1258" s="6" t="s">
        <v>819</v>
      </c>
      <c r="F1258" s="18" t="str">
        <f>IFERROR(VLOOKUP(B1258,Invoices!$L$2:$M$413,2,FALSE),"")</f>
        <v/>
      </c>
      <c r="G1258" s="18" t="str">
        <f>IFERROR(VLOOKUP(B1258,Invoices!$N$2:$O$412,2,FALSE),"")</f>
        <v/>
      </c>
      <c r="H1258" s="18" t="str">
        <f>IFERROR(VLOOKUP($B1258,Invoices!$P$2:$Q$412,2,FALSE),"")</f>
        <v/>
      </c>
      <c r="I1258" s="18" t="str">
        <f>IFERROR(VLOOKUP($B1258,Invoices!$R$2:$S$412,2,FALSE),"")</f>
        <v/>
      </c>
      <c r="J1258" s="18" t="str">
        <f>IFERROR(VLOOKUP($B1258,Invoices!$T$2:$U$412,2,FALSE),"")</f>
        <v/>
      </c>
      <c r="K1258" s="18" t="str">
        <f>IFERROR(VLOOKUP($B1258,Invoices!$V$2:$W$412,2,FALSE),"")</f>
        <v/>
      </c>
      <c r="L1258" s="18" t="str">
        <f>IFERROR(VLOOKUP($B1258,Invoices!$X$2:$Y$412,2,FALSE),"")</f>
        <v/>
      </c>
      <c r="M1258" s="18" t="str">
        <f>IFERROR(VLOOKUP($B1258,Invoices!$Z$2:$AA$412,2,FALSE),"")</f>
        <v/>
      </c>
      <c r="N1258" s="18" t="str">
        <f>IFERROR(VLOOKUP($B1258,Invoices!$AB$2:$AC$412,2,FALSE),"")</f>
        <v/>
      </c>
      <c r="O1258" s="18" t="str">
        <f>IFERROR(VLOOKUP($B1258,Invoices!$AD$2:$AE$412,2,FALSE),"")</f>
        <v/>
      </c>
      <c r="P1258" s="18" t="str">
        <f>IFERROR(VLOOKUP($B1258,Invoices!$AF$2:$AG$412,2,FALSE),"")</f>
        <v/>
      </c>
      <c r="Q1258" s="18" t="str">
        <f>IFERROR(VLOOKUP($B1258,Invoices!$AH$2:$AI$412,2,FALSE),"")</f>
        <v/>
      </c>
      <c r="R1258" s="18" t="str">
        <f>IFERROR(VLOOKUP($B1258,Invoices!$AJ$2:$AK$412,2,FALSE),"")</f>
        <v/>
      </c>
      <c r="S1258" s="18" t="str">
        <f>IFERROR(VLOOKUP($B1258,Invoices!$AL$2:$AM$412,2,FALSE),"")</f>
        <v/>
      </c>
      <c r="T1258" s="18" t="str">
        <f>IFERROR(VLOOKUP($B1258,Invoices!$AN$2:$AO$412,2,FALSE),"")</f>
        <v/>
      </c>
      <c r="U1258" s="18" t="str" cm="1">
        <f t="array" ref="U1258">IFERROR(INDEX(F1258:T1258, 1, MATCH(TRUE, ISNUMBER(F1258:T1258), 0)), "0.0")</f>
        <v>0.0</v>
      </c>
    </row>
    <row r="1259" spans="1:21" ht="13" x14ac:dyDescent="0.15">
      <c r="A1259" s="14" t="s">
        <v>7291</v>
      </c>
      <c r="B1259" s="6" t="s">
        <v>2489</v>
      </c>
      <c r="C1259" s="6" t="s">
        <v>568</v>
      </c>
      <c r="D1259" s="6" t="s">
        <v>569</v>
      </c>
      <c r="E1259" s="6" t="s">
        <v>570</v>
      </c>
      <c r="F1259" s="18" t="str">
        <f>IFERROR(VLOOKUP(B1259,Invoices!$L$2:$M$413,2,FALSE),"")</f>
        <v/>
      </c>
      <c r="G1259" s="18" t="str">
        <f>IFERROR(VLOOKUP(B1259,Invoices!$N$2:$O$412,2,FALSE),"")</f>
        <v/>
      </c>
      <c r="H1259" s="18" t="str">
        <f>IFERROR(VLOOKUP($B1259,Invoices!$P$2:$Q$412,2,FALSE),"")</f>
        <v/>
      </c>
      <c r="I1259" s="18" t="str">
        <f>IFERROR(VLOOKUP($B1259,Invoices!$R$2:$S$412,2,FALSE),"")</f>
        <v/>
      </c>
      <c r="J1259" s="18" t="str">
        <f>IFERROR(VLOOKUP($B1259,Invoices!$T$2:$U$412,2,FALSE),"")</f>
        <v/>
      </c>
      <c r="K1259" s="18" t="str">
        <f>IFERROR(VLOOKUP($B1259,Invoices!$V$2:$W$412,2,FALSE),"")</f>
        <v/>
      </c>
      <c r="L1259" s="18" t="str">
        <f>IFERROR(VLOOKUP($B1259,Invoices!$X$2:$Y$412,2,FALSE),"")</f>
        <v/>
      </c>
      <c r="M1259" s="18" t="str">
        <f>IFERROR(VLOOKUP($B1259,Invoices!$Z$2:$AA$412,2,FALSE),"")</f>
        <v/>
      </c>
      <c r="N1259" s="18" t="str">
        <f>IFERROR(VLOOKUP($B1259,Invoices!$AB$2:$AC$412,2,FALSE),"")</f>
        <v/>
      </c>
      <c r="O1259" s="18" t="str">
        <f>IFERROR(VLOOKUP($B1259,Invoices!$AD$2:$AE$412,2,FALSE),"")</f>
        <v/>
      </c>
      <c r="P1259" s="18" t="str">
        <f>IFERROR(VLOOKUP($B1259,Invoices!$AF$2:$AG$412,2,FALSE),"")</f>
        <v/>
      </c>
      <c r="Q1259" s="18" t="str">
        <f>IFERROR(VLOOKUP($B1259,Invoices!$AH$2:$AI$412,2,FALSE),"")</f>
        <v/>
      </c>
      <c r="R1259" s="18" t="str">
        <f>IFERROR(VLOOKUP($B1259,Invoices!$AJ$2:$AK$412,2,FALSE),"")</f>
        <v/>
      </c>
      <c r="S1259" s="18" t="str">
        <f>IFERROR(VLOOKUP($B1259,Invoices!$AL$2:$AM$412,2,FALSE),"")</f>
        <v/>
      </c>
      <c r="T1259" s="18" t="str">
        <f>IFERROR(VLOOKUP($B1259,Invoices!$AN$2:$AO$412,2,FALSE),"")</f>
        <v/>
      </c>
      <c r="U1259" s="18" t="str" cm="1">
        <f t="array" ref="U1259">IFERROR(INDEX(F1259:T1259, 1, MATCH(TRUE, ISNUMBER(F1259:T1259), 0)), "0.0")</f>
        <v>0.0</v>
      </c>
    </row>
    <row r="1260" spans="1:21" ht="13" x14ac:dyDescent="0.15">
      <c r="A1260" s="14" t="s">
        <v>7292</v>
      </c>
      <c r="B1260" s="6" t="s">
        <v>2490</v>
      </c>
      <c r="C1260" s="6" t="s">
        <v>793</v>
      </c>
      <c r="D1260" s="6" t="s">
        <v>792</v>
      </c>
      <c r="E1260" s="6" t="s">
        <v>793</v>
      </c>
      <c r="F1260" s="18" t="str">
        <f>IFERROR(VLOOKUP(B1260,Invoices!$L$2:$M$413,2,FALSE),"")</f>
        <v/>
      </c>
      <c r="G1260" s="18" t="str">
        <f>IFERROR(VLOOKUP(B1260,Invoices!$N$2:$O$412,2,FALSE),"")</f>
        <v/>
      </c>
      <c r="H1260" s="18" t="str">
        <f>IFERROR(VLOOKUP($B1260,Invoices!$P$2:$Q$412,2,FALSE),"")</f>
        <v/>
      </c>
      <c r="I1260" s="18" t="str">
        <f>IFERROR(VLOOKUP($B1260,Invoices!$R$2:$S$412,2,FALSE),"")</f>
        <v/>
      </c>
      <c r="J1260" s="18" t="str">
        <f>IFERROR(VLOOKUP($B1260,Invoices!$T$2:$U$412,2,FALSE),"")</f>
        <v/>
      </c>
      <c r="K1260" s="18" t="str">
        <f>IFERROR(VLOOKUP($B1260,Invoices!$V$2:$W$412,2,FALSE),"")</f>
        <v/>
      </c>
      <c r="L1260" s="18" t="str">
        <f>IFERROR(VLOOKUP($B1260,Invoices!$X$2:$Y$412,2,FALSE),"")</f>
        <v/>
      </c>
      <c r="M1260" s="18" t="str">
        <f>IFERROR(VLOOKUP($B1260,Invoices!$Z$2:$AA$412,2,FALSE),"")</f>
        <v/>
      </c>
      <c r="N1260" s="18" t="str">
        <f>IFERROR(VLOOKUP($B1260,Invoices!$AB$2:$AC$412,2,FALSE),"")</f>
        <v/>
      </c>
      <c r="O1260" s="18" t="str">
        <f>IFERROR(VLOOKUP($B1260,Invoices!$AD$2:$AE$412,2,FALSE),"")</f>
        <v/>
      </c>
      <c r="P1260" s="18">
        <f>IFERROR(VLOOKUP($B1260,Invoices!$AF$2:$AG$412,2,FALSE),"")</f>
        <v>0.99</v>
      </c>
      <c r="Q1260" s="18" t="str">
        <f>IFERROR(VLOOKUP($B1260,Invoices!$AH$2:$AI$412,2,FALSE),"")</f>
        <v/>
      </c>
      <c r="R1260" s="18" t="str">
        <f>IFERROR(VLOOKUP($B1260,Invoices!$AJ$2:$AK$412,2,FALSE),"")</f>
        <v/>
      </c>
      <c r="S1260" s="18" t="str">
        <f>IFERROR(VLOOKUP($B1260,Invoices!$AL$2:$AM$412,2,FALSE),"")</f>
        <v/>
      </c>
      <c r="T1260" s="18" t="str">
        <f>IFERROR(VLOOKUP($B1260,Invoices!$AN$2:$AO$412,2,FALSE),"")</f>
        <v/>
      </c>
      <c r="U1260" s="18" cm="1">
        <f t="array" ref="U1260">IFERROR(INDEX(F1260:T1260, 1, MATCH(TRUE, ISNUMBER(F1260:T1260), 0)), "0.0")</f>
        <v>0.99</v>
      </c>
    </row>
    <row r="1261" spans="1:21" ht="13" x14ac:dyDescent="0.15">
      <c r="A1261" s="14" t="s">
        <v>7293</v>
      </c>
      <c r="B1261" s="6" t="s">
        <v>2491</v>
      </c>
      <c r="C1261" s="6" t="s">
        <v>2492</v>
      </c>
      <c r="D1261" s="6" t="s">
        <v>2071</v>
      </c>
      <c r="E1261" s="6" t="s">
        <v>1071</v>
      </c>
      <c r="F1261" s="18">
        <f>IFERROR(VLOOKUP(B1261,Invoices!$L$2:$M$413,2,FALSE),"")</f>
        <v>0.99</v>
      </c>
      <c r="G1261" s="18" t="str">
        <f>IFERROR(VLOOKUP(B1261,Invoices!$N$2:$O$412,2,FALSE),"")</f>
        <v/>
      </c>
      <c r="H1261" s="18" t="str">
        <f>IFERROR(VLOOKUP($B1261,Invoices!$P$2:$Q$412,2,FALSE),"")</f>
        <v/>
      </c>
      <c r="I1261" s="18" t="str">
        <f>IFERROR(VLOOKUP($B1261,Invoices!$R$2:$S$412,2,FALSE),"")</f>
        <v/>
      </c>
      <c r="J1261" s="18" t="str">
        <f>IFERROR(VLOOKUP($B1261,Invoices!$T$2:$U$412,2,FALSE),"")</f>
        <v/>
      </c>
      <c r="K1261" s="18" t="str">
        <f>IFERROR(VLOOKUP($B1261,Invoices!$V$2:$W$412,2,FALSE),"")</f>
        <v/>
      </c>
      <c r="L1261" s="18" t="str">
        <f>IFERROR(VLOOKUP($B1261,Invoices!$X$2:$Y$412,2,FALSE),"")</f>
        <v/>
      </c>
      <c r="M1261" s="18" t="str">
        <f>IFERROR(VLOOKUP($B1261,Invoices!$Z$2:$AA$412,2,FALSE),"")</f>
        <v/>
      </c>
      <c r="N1261" s="18" t="str">
        <f>IFERROR(VLOOKUP($B1261,Invoices!$AB$2:$AC$412,2,FALSE),"")</f>
        <v/>
      </c>
      <c r="O1261" s="18" t="str">
        <f>IFERROR(VLOOKUP($B1261,Invoices!$AD$2:$AE$412,2,FALSE),"")</f>
        <v/>
      </c>
      <c r="P1261" s="18" t="str">
        <f>IFERROR(VLOOKUP($B1261,Invoices!$AF$2:$AG$412,2,FALSE),"")</f>
        <v/>
      </c>
      <c r="Q1261" s="18" t="str">
        <f>IFERROR(VLOOKUP($B1261,Invoices!$AH$2:$AI$412,2,FALSE),"")</f>
        <v/>
      </c>
      <c r="R1261" s="18" t="str">
        <f>IFERROR(VLOOKUP($B1261,Invoices!$AJ$2:$AK$412,2,FALSE),"")</f>
        <v/>
      </c>
      <c r="S1261" s="18" t="str">
        <f>IFERROR(VLOOKUP($B1261,Invoices!$AL$2:$AM$412,2,FALSE),"")</f>
        <v/>
      </c>
      <c r="T1261" s="18" t="str">
        <f>IFERROR(VLOOKUP($B1261,Invoices!$AN$2:$AO$412,2,FALSE),"")</f>
        <v/>
      </c>
      <c r="U1261" s="18" cm="1">
        <f t="array" ref="U1261">IFERROR(INDEX(F1261:T1261, 1, MATCH(TRUE, ISNUMBER(F1261:T1261), 0)), "0.0")</f>
        <v>0.99</v>
      </c>
    </row>
    <row r="1262" spans="1:21" ht="13" x14ac:dyDescent="0.15">
      <c r="A1262" s="14" t="s">
        <v>7294</v>
      </c>
      <c r="B1262" s="6" t="s">
        <v>2493</v>
      </c>
      <c r="C1262" s="6" t="s">
        <v>1260</v>
      </c>
      <c r="D1262" s="6" t="s">
        <v>1261</v>
      </c>
      <c r="E1262" s="6" t="s">
        <v>912</v>
      </c>
      <c r="F1262" s="18" t="str">
        <f>IFERROR(VLOOKUP(B1262,Invoices!$L$2:$M$413,2,FALSE),"")</f>
        <v/>
      </c>
      <c r="G1262" s="18" t="str">
        <f>IFERROR(VLOOKUP(B1262,Invoices!$N$2:$O$412,2,FALSE),"")</f>
        <v/>
      </c>
      <c r="H1262" s="18" t="str">
        <f>IFERROR(VLOOKUP($B1262,Invoices!$P$2:$Q$412,2,FALSE),"")</f>
        <v/>
      </c>
      <c r="I1262" s="18" t="str">
        <f>IFERROR(VLOOKUP($B1262,Invoices!$R$2:$S$412,2,FALSE),"")</f>
        <v/>
      </c>
      <c r="J1262" s="18" t="str">
        <f>IFERROR(VLOOKUP($B1262,Invoices!$T$2:$U$412,2,FALSE),"")</f>
        <v/>
      </c>
      <c r="K1262" s="18" t="str">
        <f>IFERROR(VLOOKUP($B1262,Invoices!$V$2:$W$412,2,FALSE),"")</f>
        <v/>
      </c>
      <c r="L1262" s="18" t="str">
        <f>IFERROR(VLOOKUP($B1262,Invoices!$X$2:$Y$412,2,FALSE),"")</f>
        <v/>
      </c>
      <c r="M1262" s="18" t="str">
        <f>IFERROR(VLOOKUP($B1262,Invoices!$Z$2:$AA$412,2,FALSE),"")</f>
        <v/>
      </c>
      <c r="N1262" s="18" t="str">
        <f>IFERROR(VLOOKUP($B1262,Invoices!$AB$2:$AC$412,2,FALSE),"")</f>
        <v/>
      </c>
      <c r="O1262" s="18" t="str">
        <f>IFERROR(VLOOKUP($B1262,Invoices!$AD$2:$AE$412,2,FALSE),"")</f>
        <v/>
      </c>
      <c r="P1262" s="18" t="str">
        <f>IFERROR(VLOOKUP($B1262,Invoices!$AF$2:$AG$412,2,FALSE),"")</f>
        <v/>
      </c>
      <c r="Q1262" s="18" t="str">
        <f>IFERROR(VLOOKUP($B1262,Invoices!$AH$2:$AI$412,2,FALSE),"")</f>
        <v/>
      </c>
      <c r="R1262" s="18" t="str">
        <f>IFERROR(VLOOKUP($B1262,Invoices!$AJ$2:$AK$412,2,FALSE),"")</f>
        <v/>
      </c>
      <c r="S1262" s="18" t="str">
        <f>IFERROR(VLOOKUP($B1262,Invoices!$AL$2:$AM$412,2,FALSE),"")</f>
        <v/>
      </c>
      <c r="T1262" s="18" t="str">
        <f>IFERROR(VLOOKUP($B1262,Invoices!$AN$2:$AO$412,2,FALSE),"")</f>
        <v/>
      </c>
      <c r="U1262" s="18" t="str" cm="1">
        <f t="array" ref="U1262">IFERROR(INDEX(F1262:T1262, 1, MATCH(TRUE, ISNUMBER(F1262:T1262), 0)), "0.0")</f>
        <v>0.0</v>
      </c>
    </row>
    <row r="1263" spans="1:21" ht="13" x14ac:dyDescent="0.15">
      <c r="A1263" s="14" t="s">
        <v>7295</v>
      </c>
      <c r="B1263" s="6" t="s">
        <v>2494</v>
      </c>
      <c r="C1263" s="6" t="s">
        <v>1140</v>
      </c>
      <c r="D1263" s="6" t="s">
        <v>1141</v>
      </c>
      <c r="E1263" s="6" t="s">
        <v>1140</v>
      </c>
      <c r="F1263" s="18" t="str">
        <f>IFERROR(VLOOKUP(B1263,Invoices!$L$2:$M$413,2,FALSE),"")</f>
        <v/>
      </c>
      <c r="G1263" s="18" t="str">
        <f>IFERROR(VLOOKUP(B1263,Invoices!$N$2:$O$412,2,FALSE),"")</f>
        <v/>
      </c>
      <c r="H1263" s="18" t="str">
        <f>IFERROR(VLOOKUP($B1263,Invoices!$P$2:$Q$412,2,FALSE),"")</f>
        <v/>
      </c>
      <c r="I1263" s="18" t="str">
        <f>IFERROR(VLOOKUP($B1263,Invoices!$R$2:$S$412,2,FALSE),"")</f>
        <v/>
      </c>
      <c r="J1263" s="18" t="str">
        <f>IFERROR(VLOOKUP($B1263,Invoices!$T$2:$U$412,2,FALSE),"")</f>
        <v/>
      </c>
      <c r="K1263" s="18" t="str">
        <f>IFERROR(VLOOKUP($B1263,Invoices!$V$2:$W$412,2,FALSE),"")</f>
        <v/>
      </c>
      <c r="L1263" s="18" t="str">
        <f>IFERROR(VLOOKUP($B1263,Invoices!$X$2:$Y$412,2,FALSE),"")</f>
        <v/>
      </c>
      <c r="M1263" s="18" t="str">
        <f>IFERROR(VLOOKUP($B1263,Invoices!$Z$2:$AA$412,2,FALSE),"")</f>
        <v/>
      </c>
      <c r="N1263" s="18">
        <f>IFERROR(VLOOKUP($B1263,Invoices!$AB$2:$AC$412,2,FALSE),"")</f>
        <v>0.99</v>
      </c>
      <c r="O1263" s="18" t="str">
        <f>IFERROR(VLOOKUP($B1263,Invoices!$AD$2:$AE$412,2,FALSE),"")</f>
        <v/>
      </c>
      <c r="P1263" s="18" t="str">
        <f>IFERROR(VLOOKUP($B1263,Invoices!$AF$2:$AG$412,2,FALSE),"")</f>
        <v/>
      </c>
      <c r="Q1263" s="18" t="str">
        <f>IFERROR(VLOOKUP($B1263,Invoices!$AH$2:$AI$412,2,FALSE),"")</f>
        <v/>
      </c>
      <c r="R1263" s="18" t="str">
        <f>IFERROR(VLOOKUP($B1263,Invoices!$AJ$2:$AK$412,2,FALSE),"")</f>
        <v/>
      </c>
      <c r="S1263" s="18" t="str">
        <f>IFERROR(VLOOKUP($B1263,Invoices!$AL$2:$AM$412,2,FALSE),"")</f>
        <v/>
      </c>
      <c r="T1263" s="18" t="str">
        <f>IFERROR(VLOOKUP($B1263,Invoices!$AN$2:$AO$412,2,FALSE),"")</f>
        <v/>
      </c>
      <c r="U1263" s="18" cm="1">
        <f t="array" ref="U1263">IFERROR(INDEX(F1263:T1263, 1, MATCH(TRUE, ISNUMBER(F1263:T1263), 0)), "0.0")</f>
        <v>0.99</v>
      </c>
    </row>
    <row r="1264" spans="1:21" ht="13" x14ac:dyDescent="0.15">
      <c r="A1264" s="14" t="s">
        <v>7296</v>
      </c>
      <c r="B1264" s="6" t="s">
        <v>2495</v>
      </c>
      <c r="C1264" s="6" t="s">
        <v>557</v>
      </c>
      <c r="D1264" s="6" t="s">
        <v>558</v>
      </c>
      <c r="E1264" s="6" t="s">
        <v>559</v>
      </c>
      <c r="F1264" s="18" t="str">
        <f>IFERROR(VLOOKUP(B1264,Invoices!$L$2:$M$413,2,FALSE),"")</f>
        <v/>
      </c>
      <c r="G1264" s="18" t="str">
        <f>IFERROR(VLOOKUP(B1264,Invoices!$N$2:$O$412,2,FALSE),"")</f>
        <v/>
      </c>
      <c r="H1264" s="18" t="str">
        <f>IFERROR(VLOOKUP($B1264,Invoices!$P$2:$Q$412,2,FALSE),"")</f>
        <v/>
      </c>
      <c r="I1264" s="18" t="str">
        <f>IFERROR(VLOOKUP($B1264,Invoices!$R$2:$S$412,2,FALSE),"")</f>
        <v/>
      </c>
      <c r="J1264" s="18" t="str">
        <f>IFERROR(VLOOKUP($B1264,Invoices!$T$2:$U$412,2,FALSE),"")</f>
        <v/>
      </c>
      <c r="K1264" s="18" t="str">
        <f>IFERROR(VLOOKUP($B1264,Invoices!$V$2:$W$412,2,FALSE),"")</f>
        <v/>
      </c>
      <c r="L1264" s="18" t="str">
        <f>IFERROR(VLOOKUP($B1264,Invoices!$X$2:$Y$412,2,FALSE),"")</f>
        <v/>
      </c>
      <c r="M1264" s="18" t="str">
        <f>IFERROR(VLOOKUP($B1264,Invoices!$Z$2:$AA$412,2,FALSE),"")</f>
        <v/>
      </c>
      <c r="N1264" s="18" t="str">
        <f>IFERROR(VLOOKUP($B1264,Invoices!$AB$2:$AC$412,2,FALSE),"")</f>
        <v/>
      </c>
      <c r="O1264" s="18" t="str">
        <f>IFERROR(VLOOKUP($B1264,Invoices!$AD$2:$AE$412,2,FALSE),"")</f>
        <v/>
      </c>
      <c r="P1264" s="18" t="str">
        <f>IFERROR(VLOOKUP($B1264,Invoices!$AF$2:$AG$412,2,FALSE),"")</f>
        <v/>
      </c>
      <c r="Q1264" s="18" t="str">
        <f>IFERROR(VLOOKUP($B1264,Invoices!$AH$2:$AI$412,2,FALSE),"")</f>
        <v/>
      </c>
      <c r="R1264" s="18" t="str">
        <f>IFERROR(VLOOKUP($B1264,Invoices!$AJ$2:$AK$412,2,FALSE),"")</f>
        <v/>
      </c>
      <c r="S1264" s="18" t="str">
        <f>IFERROR(VLOOKUP($B1264,Invoices!$AL$2:$AM$412,2,FALSE),"")</f>
        <v/>
      </c>
      <c r="T1264" s="18" t="str">
        <f>IFERROR(VLOOKUP($B1264,Invoices!$AN$2:$AO$412,2,FALSE),"")</f>
        <v/>
      </c>
      <c r="U1264" s="18" t="str" cm="1">
        <f t="array" ref="U1264">IFERROR(INDEX(F1264:T1264, 1, MATCH(TRUE, ISNUMBER(F1264:T1264), 0)), "0.0")</f>
        <v>0.0</v>
      </c>
    </row>
    <row r="1265" spans="1:21" ht="13" x14ac:dyDescent="0.15">
      <c r="A1265" s="14" t="s">
        <v>7297</v>
      </c>
      <c r="B1265" s="6" t="s">
        <v>2496</v>
      </c>
      <c r="C1265" s="6" t="s">
        <v>585</v>
      </c>
      <c r="D1265" s="6" t="s">
        <v>586</v>
      </c>
      <c r="E1265" s="6" t="s">
        <v>587</v>
      </c>
      <c r="F1265" s="18" t="str">
        <f>IFERROR(VLOOKUP(B1265,Invoices!$L$2:$M$413,2,FALSE),"")</f>
        <v/>
      </c>
      <c r="G1265" s="18" t="str">
        <f>IFERROR(VLOOKUP(B1265,Invoices!$N$2:$O$412,2,FALSE),"")</f>
        <v/>
      </c>
      <c r="H1265" s="18" t="str">
        <f>IFERROR(VLOOKUP($B1265,Invoices!$P$2:$Q$412,2,FALSE),"")</f>
        <v/>
      </c>
      <c r="I1265" s="18" t="str">
        <f>IFERROR(VLOOKUP($B1265,Invoices!$R$2:$S$412,2,FALSE),"")</f>
        <v/>
      </c>
      <c r="J1265" s="18" t="str">
        <f>IFERROR(VLOOKUP($B1265,Invoices!$T$2:$U$412,2,FALSE),"")</f>
        <v/>
      </c>
      <c r="K1265" s="18" t="str">
        <f>IFERROR(VLOOKUP($B1265,Invoices!$V$2:$W$412,2,FALSE),"")</f>
        <v/>
      </c>
      <c r="L1265" s="18" t="str">
        <f>IFERROR(VLOOKUP($B1265,Invoices!$X$2:$Y$412,2,FALSE),"")</f>
        <v/>
      </c>
      <c r="M1265" s="18" t="str">
        <f>IFERROR(VLOOKUP($B1265,Invoices!$Z$2:$AA$412,2,FALSE),"")</f>
        <v/>
      </c>
      <c r="N1265" s="18" t="str">
        <f>IFERROR(VLOOKUP($B1265,Invoices!$AB$2:$AC$412,2,FALSE),"")</f>
        <v/>
      </c>
      <c r="O1265" s="18" t="str">
        <f>IFERROR(VLOOKUP($B1265,Invoices!$AD$2:$AE$412,2,FALSE),"")</f>
        <v/>
      </c>
      <c r="P1265" s="18" t="str">
        <f>IFERROR(VLOOKUP($B1265,Invoices!$AF$2:$AG$412,2,FALSE),"")</f>
        <v/>
      </c>
      <c r="Q1265" s="18" t="str">
        <f>IFERROR(VLOOKUP($B1265,Invoices!$AH$2:$AI$412,2,FALSE),"")</f>
        <v/>
      </c>
      <c r="R1265" s="18" t="str">
        <f>IFERROR(VLOOKUP($B1265,Invoices!$AJ$2:$AK$412,2,FALSE),"")</f>
        <v/>
      </c>
      <c r="S1265" s="18" t="str">
        <f>IFERROR(VLOOKUP($B1265,Invoices!$AL$2:$AM$412,2,FALSE),"")</f>
        <v/>
      </c>
      <c r="T1265" s="18" t="str">
        <f>IFERROR(VLOOKUP($B1265,Invoices!$AN$2:$AO$412,2,FALSE),"")</f>
        <v/>
      </c>
      <c r="U1265" s="18" t="str" cm="1">
        <f t="array" ref="U1265">IFERROR(INDEX(F1265:T1265, 1, MATCH(TRUE, ISNUMBER(F1265:T1265), 0)), "0.0")</f>
        <v>0.0</v>
      </c>
    </row>
    <row r="1266" spans="1:21" ht="13" x14ac:dyDescent="0.15">
      <c r="A1266" s="14" t="s">
        <v>7298</v>
      </c>
      <c r="B1266" s="6" t="s">
        <v>2497</v>
      </c>
      <c r="C1266" s="6" t="s">
        <v>2498</v>
      </c>
      <c r="D1266" s="6" t="s">
        <v>546</v>
      </c>
      <c r="E1266" s="6" t="s">
        <v>547</v>
      </c>
      <c r="F1266" s="18">
        <f>IFERROR(VLOOKUP(B1266,Invoices!$L$2:$M$413,2,FALSE),"")</f>
        <v>0.99</v>
      </c>
      <c r="G1266" s="18" t="str">
        <f>IFERROR(VLOOKUP(B1266,Invoices!$N$2:$O$412,2,FALSE),"")</f>
        <v/>
      </c>
      <c r="H1266" s="18" t="str">
        <f>IFERROR(VLOOKUP($B1266,Invoices!$P$2:$Q$412,2,FALSE),"")</f>
        <v/>
      </c>
      <c r="I1266" s="18" t="str">
        <f>IFERROR(VLOOKUP($B1266,Invoices!$R$2:$S$412,2,FALSE),"")</f>
        <v/>
      </c>
      <c r="J1266" s="18" t="str">
        <f>IFERROR(VLOOKUP($B1266,Invoices!$T$2:$U$412,2,FALSE),"")</f>
        <v/>
      </c>
      <c r="K1266" s="18" t="str">
        <f>IFERROR(VLOOKUP($B1266,Invoices!$V$2:$W$412,2,FALSE),"")</f>
        <v/>
      </c>
      <c r="L1266" s="18" t="str">
        <f>IFERROR(VLOOKUP($B1266,Invoices!$X$2:$Y$412,2,FALSE),"")</f>
        <v/>
      </c>
      <c r="M1266" s="18" t="str">
        <f>IFERROR(VLOOKUP($B1266,Invoices!$Z$2:$AA$412,2,FALSE),"")</f>
        <v/>
      </c>
      <c r="N1266" s="18" t="str">
        <f>IFERROR(VLOOKUP($B1266,Invoices!$AB$2:$AC$412,2,FALSE),"")</f>
        <v/>
      </c>
      <c r="O1266" s="18" t="str">
        <f>IFERROR(VLOOKUP($B1266,Invoices!$AD$2:$AE$412,2,FALSE),"")</f>
        <v/>
      </c>
      <c r="P1266" s="18" t="str">
        <f>IFERROR(VLOOKUP($B1266,Invoices!$AF$2:$AG$412,2,FALSE),"")</f>
        <v/>
      </c>
      <c r="Q1266" s="18" t="str">
        <f>IFERROR(VLOOKUP($B1266,Invoices!$AH$2:$AI$412,2,FALSE),"")</f>
        <v/>
      </c>
      <c r="R1266" s="18" t="str">
        <f>IFERROR(VLOOKUP($B1266,Invoices!$AJ$2:$AK$412,2,FALSE),"")</f>
        <v/>
      </c>
      <c r="S1266" s="18" t="str">
        <f>IFERROR(VLOOKUP($B1266,Invoices!$AL$2:$AM$412,2,FALSE),"")</f>
        <v/>
      </c>
      <c r="T1266" s="18" t="str">
        <f>IFERROR(VLOOKUP($B1266,Invoices!$AN$2:$AO$412,2,FALSE),"")</f>
        <v/>
      </c>
      <c r="U1266" s="18" cm="1">
        <f t="array" ref="U1266">IFERROR(INDEX(F1266:T1266, 1, MATCH(TRUE, ISNUMBER(F1266:T1266), 0)), "0.0")</f>
        <v>0.99</v>
      </c>
    </row>
    <row r="1267" spans="1:21" ht="13" x14ac:dyDescent="0.15">
      <c r="A1267" s="14" t="s">
        <v>7299</v>
      </c>
      <c r="B1267" s="6" t="s">
        <v>2499</v>
      </c>
      <c r="C1267" s="6" t="s">
        <v>2500</v>
      </c>
      <c r="D1267" s="6" t="s">
        <v>1081</v>
      </c>
      <c r="E1267" s="6" t="s">
        <v>758</v>
      </c>
      <c r="F1267" s="18">
        <f>IFERROR(VLOOKUP(B1267,Invoices!$L$2:$M$413,2,FALSE),"")</f>
        <v>0.99</v>
      </c>
      <c r="G1267" s="18" t="str">
        <f>IFERROR(VLOOKUP(B1267,Invoices!$N$2:$O$412,2,FALSE),"")</f>
        <v/>
      </c>
      <c r="H1267" s="18" t="str">
        <f>IFERROR(VLOOKUP($B1267,Invoices!$P$2:$Q$412,2,FALSE),"")</f>
        <v/>
      </c>
      <c r="I1267" s="18" t="str">
        <f>IFERROR(VLOOKUP($B1267,Invoices!$R$2:$S$412,2,FALSE),"")</f>
        <v/>
      </c>
      <c r="J1267" s="18" t="str">
        <f>IFERROR(VLOOKUP($B1267,Invoices!$T$2:$U$412,2,FALSE),"")</f>
        <v/>
      </c>
      <c r="K1267" s="18" t="str">
        <f>IFERROR(VLOOKUP($B1267,Invoices!$V$2:$W$412,2,FALSE),"")</f>
        <v/>
      </c>
      <c r="L1267" s="18" t="str">
        <f>IFERROR(VLOOKUP($B1267,Invoices!$X$2:$Y$412,2,FALSE),"")</f>
        <v/>
      </c>
      <c r="M1267" s="18" t="str">
        <f>IFERROR(VLOOKUP($B1267,Invoices!$Z$2:$AA$412,2,FALSE),"")</f>
        <v/>
      </c>
      <c r="N1267" s="18" t="str">
        <f>IFERROR(VLOOKUP($B1267,Invoices!$AB$2:$AC$412,2,FALSE),"")</f>
        <v/>
      </c>
      <c r="O1267" s="18" t="str">
        <f>IFERROR(VLOOKUP($B1267,Invoices!$AD$2:$AE$412,2,FALSE),"")</f>
        <v/>
      </c>
      <c r="P1267" s="18">
        <f>IFERROR(VLOOKUP($B1267,Invoices!$AF$2:$AG$412,2,FALSE),"")</f>
        <v>0.99</v>
      </c>
      <c r="Q1267" s="18" t="str">
        <f>IFERROR(VLOOKUP($B1267,Invoices!$AH$2:$AI$412,2,FALSE),"")</f>
        <v/>
      </c>
      <c r="R1267" s="18" t="str">
        <f>IFERROR(VLOOKUP($B1267,Invoices!$AJ$2:$AK$412,2,FALSE),"")</f>
        <v/>
      </c>
      <c r="S1267" s="18" t="str">
        <f>IFERROR(VLOOKUP($B1267,Invoices!$AL$2:$AM$412,2,FALSE),"")</f>
        <v/>
      </c>
      <c r="T1267" s="18" t="str">
        <f>IFERROR(VLOOKUP($B1267,Invoices!$AN$2:$AO$412,2,FALSE),"")</f>
        <v/>
      </c>
      <c r="U1267" s="18" cm="1">
        <f t="array" ref="U1267">IFERROR(INDEX(F1267:T1267, 1, MATCH(TRUE, ISNUMBER(F1267:T1267), 0)), "0.0")</f>
        <v>0.99</v>
      </c>
    </row>
    <row r="1268" spans="1:21" ht="13" x14ac:dyDescent="0.15">
      <c r="A1268" s="14" t="s">
        <v>7300</v>
      </c>
      <c r="B1268" s="6" t="s">
        <v>2499</v>
      </c>
      <c r="C1268" s="6" t="s">
        <v>942</v>
      </c>
      <c r="D1268" s="6" t="s">
        <v>943</v>
      </c>
      <c r="E1268" s="6" t="s">
        <v>522</v>
      </c>
      <c r="F1268" s="18">
        <f>IFERROR(VLOOKUP(B1268,Invoices!$L$2:$M$413,2,FALSE),"")</f>
        <v>0.99</v>
      </c>
      <c r="G1268" s="18" t="str">
        <f>IFERROR(VLOOKUP(B1268,Invoices!$N$2:$O$412,2,FALSE),"")</f>
        <v/>
      </c>
      <c r="H1268" s="18" t="str">
        <f>IFERROR(VLOOKUP($B1268,Invoices!$P$2:$Q$412,2,FALSE),"")</f>
        <v/>
      </c>
      <c r="I1268" s="18" t="str">
        <f>IFERROR(VLOOKUP($B1268,Invoices!$R$2:$S$412,2,FALSE),"")</f>
        <v/>
      </c>
      <c r="J1268" s="18" t="str">
        <f>IFERROR(VLOOKUP($B1268,Invoices!$T$2:$U$412,2,FALSE),"")</f>
        <v/>
      </c>
      <c r="K1268" s="18" t="str">
        <f>IFERROR(VLOOKUP($B1268,Invoices!$V$2:$W$412,2,FALSE),"")</f>
        <v/>
      </c>
      <c r="L1268" s="18" t="str">
        <f>IFERROR(VLOOKUP($B1268,Invoices!$X$2:$Y$412,2,FALSE),"")</f>
        <v/>
      </c>
      <c r="M1268" s="18" t="str">
        <f>IFERROR(VLOOKUP($B1268,Invoices!$Z$2:$AA$412,2,FALSE),"")</f>
        <v/>
      </c>
      <c r="N1268" s="18" t="str">
        <f>IFERROR(VLOOKUP($B1268,Invoices!$AB$2:$AC$412,2,FALSE),"")</f>
        <v/>
      </c>
      <c r="O1268" s="18" t="str">
        <f>IFERROR(VLOOKUP($B1268,Invoices!$AD$2:$AE$412,2,FALSE),"")</f>
        <v/>
      </c>
      <c r="P1268" s="18">
        <f>IFERROR(VLOOKUP($B1268,Invoices!$AF$2:$AG$412,2,FALSE),"")</f>
        <v>0.99</v>
      </c>
      <c r="Q1268" s="18" t="str">
        <f>IFERROR(VLOOKUP($B1268,Invoices!$AH$2:$AI$412,2,FALSE),"")</f>
        <v/>
      </c>
      <c r="R1268" s="18" t="str">
        <f>IFERROR(VLOOKUP($B1268,Invoices!$AJ$2:$AK$412,2,FALSE),"")</f>
        <v/>
      </c>
      <c r="S1268" s="18" t="str">
        <f>IFERROR(VLOOKUP($B1268,Invoices!$AL$2:$AM$412,2,FALSE),"")</f>
        <v/>
      </c>
      <c r="T1268" s="18" t="str">
        <f>IFERROR(VLOOKUP($B1268,Invoices!$AN$2:$AO$412,2,FALSE),"")</f>
        <v/>
      </c>
      <c r="U1268" s="18" cm="1">
        <f t="array" ref="U1268">IFERROR(INDEX(F1268:T1268, 1, MATCH(TRUE, ISNUMBER(F1268:T1268), 0)), "0.0")</f>
        <v>0.99</v>
      </c>
    </row>
    <row r="1269" spans="1:21" ht="13" x14ac:dyDescent="0.15">
      <c r="A1269" s="14" t="s">
        <v>7301</v>
      </c>
      <c r="B1269" s="6" t="s">
        <v>2501</v>
      </c>
      <c r="C1269" s="6" t="s">
        <v>2502</v>
      </c>
      <c r="D1269" s="6" t="s">
        <v>897</v>
      </c>
      <c r="E1269" s="6" t="s">
        <v>562</v>
      </c>
      <c r="F1269" s="18" t="str">
        <f>IFERROR(VLOOKUP(B1269,Invoices!$L$2:$M$413,2,FALSE),"")</f>
        <v/>
      </c>
      <c r="G1269" s="18" t="str">
        <f>IFERROR(VLOOKUP(B1269,Invoices!$N$2:$O$412,2,FALSE),"")</f>
        <v/>
      </c>
      <c r="H1269" s="18" t="str">
        <f>IFERROR(VLOOKUP($B1269,Invoices!$P$2:$Q$412,2,FALSE),"")</f>
        <v/>
      </c>
      <c r="I1269" s="18" t="str">
        <f>IFERROR(VLOOKUP($B1269,Invoices!$R$2:$S$412,2,FALSE),"")</f>
        <v/>
      </c>
      <c r="J1269" s="18" t="str">
        <f>IFERROR(VLOOKUP($B1269,Invoices!$T$2:$U$412,2,FALSE),"")</f>
        <v/>
      </c>
      <c r="K1269" s="18" t="str">
        <f>IFERROR(VLOOKUP($B1269,Invoices!$V$2:$W$412,2,FALSE),"")</f>
        <v/>
      </c>
      <c r="L1269" s="18" t="str">
        <f>IFERROR(VLOOKUP($B1269,Invoices!$X$2:$Y$412,2,FALSE),"")</f>
        <v/>
      </c>
      <c r="M1269" s="18" t="str">
        <f>IFERROR(VLOOKUP($B1269,Invoices!$Z$2:$AA$412,2,FALSE),"")</f>
        <v/>
      </c>
      <c r="N1269" s="18" t="str">
        <f>IFERROR(VLOOKUP($B1269,Invoices!$AB$2:$AC$412,2,FALSE),"")</f>
        <v/>
      </c>
      <c r="O1269" s="18" t="str">
        <f>IFERROR(VLOOKUP($B1269,Invoices!$AD$2:$AE$412,2,FALSE),"")</f>
        <v/>
      </c>
      <c r="P1269" s="18" t="str">
        <f>IFERROR(VLOOKUP($B1269,Invoices!$AF$2:$AG$412,2,FALSE),"")</f>
        <v/>
      </c>
      <c r="Q1269" s="18" t="str">
        <f>IFERROR(VLOOKUP($B1269,Invoices!$AH$2:$AI$412,2,FALSE),"")</f>
        <v/>
      </c>
      <c r="R1269" s="18" t="str">
        <f>IFERROR(VLOOKUP($B1269,Invoices!$AJ$2:$AK$412,2,FALSE),"")</f>
        <v/>
      </c>
      <c r="S1269" s="18" t="str">
        <f>IFERROR(VLOOKUP($B1269,Invoices!$AL$2:$AM$412,2,FALSE),"")</f>
        <v/>
      </c>
      <c r="T1269" s="18" t="str">
        <f>IFERROR(VLOOKUP($B1269,Invoices!$AN$2:$AO$412,2,FALSE),"")</f>
        <v/>
      </c>
      <c r="U1269" s="18" t="str" cm="1">
        <f t="array" ref="U1269">IFERROR(INDEX(F1269:T1269, 1, MATCH(TRUE, ISNUMBER(F1269:T1269), 0)), "0.0")</f>
        <v>0.0</v>
      </c>
    </row>
    <row r="1270" spans="1:21" ht="13" x14ac:dyDescent="0.15">
      <c r="A1270" s="14" t="s">
        <v>7302</v>
      </c>
      <c r="B1270" s="6" t="s">
        <v>2503</v>
      </c>
      <c r="D1270" s="6" t="s">
        <v>592</v>
      </c>
      <c r="E1270" s="6" t="s">
        <v>593</v>
      </c>
      <c r="F1270" s="18" t="str">
        <f>IFERROR(VLOOKUP(B1270,Invoices!$L$2:$M$413,2,FALSE),"")</f>
        <v/>
      </c>
      <c r="G1270" s="18">
        <f>IFERROR(VLOOKUP(B1270,Invoices!$N$2:$O$412,2,FALSE),"")</f>
        <v>0.99</v>
      </c>
      <c r="H1270" s="18" t="str">
        <f>IFERROR(VLOOKUP($B1270,Invoices!$P$2:$Q$412,2,FALSE),"")</f>
        <v/>
      </c>
      <c r="I1270" s="18" t="str">
        <f>IFERROR(VLOOKUP($B1270,Invoices!$R$2:$S$412,2,FALSE),"")</f>
        <v/>
      </c>
      <c r="J1270" s="18" t="str">
        <f>IFERROR(VLOOKUP($B1270,Invoices!$T$2:$U$412,2,FALSE),"")</f>
        <v/>
      </c>
      <c r="K1270" s="18" t="str">
        <f>IFERROR(VLOOKUP($B1270,Invoices!$V$2:$W$412,2,FALSE),"")</f>
        <v/>
      </c>
      <c r="L1270" s="18" t="str">
        <f>IFERROR(VLOOKUP($B1270,Invoices!$X$2:$Y$412,2,FALSE),"")</f>
        <v/>
      </c>
      <c r="M1270" s="18" t="str">
        <f>IFERROR(VLOOKUP($B1270,Invoices!$Z$2:$AA$412,2,FALSE),"")</f>
        <v/>
      </c>
      <c r="N1270" s="18" t="str">
        <f>IFERROR(VLOOKUP($B1270,Invoices!$AB$2:$AC$412,2,FALSE),"")</f>
        <v/>
      </c>
      <c r="O1270" s="18" t="str">
        <f>IFERROR(VLOOKUP($B1270,Invoices!$AD$2:$AE$412,2,FALSE),"")</f>
        <v/>
      </c>
      <c r="P1270" s="18" t="str">
        <f>IFERROR(VLOOKUP($B1270,Invoices!$AF$2:$AG$412,2,FALSE),"")</f>
        <v/>
      </c>
      <c r="Q1270" s="18" t="str">
        <f>IFERROR(VLOOKUP($B1270,Invoices!$AH$2:$AI$412,2,FALSE),"")</f>
        <v/>
      </c>
      <c r="R1270" s="18" t="str">
        <f>IFERROR(VLOOKUP($B1270,Invoices!$AJ$2:$AK$412,2,FALSE),"")</f>
        <v/>
      </c>
      <c r="S1270" s="18" t="str">
        <f>IFERROR(VLOOKUP($B1270,Invoices!$AL$2:$AM$412,2,FALSE),"")</f>
        <v/>
      </c>
      <c r="T1270" s="18" t="str">
        <f>IFERROR(VLOOKUP($B1270,Invoices!$AN$2:$AO$412,2,FALSE),"")</f>
        <v/>
      </c>
      <c r="U1270" s="18" cm="1">
        <f t="array" ref="U1270">IFERROR(INDEX(F1270:T1270, 1, MATCH(TRUE, ISNUMBER(F1270:T1270), 0)), "0.0")</f>
        <v>0.99</v>
      </c>
    </row>
    <row r="1271" spans="1:21" ht="13" x14ac:dyDescent="0.15">
      <c r="A1271" s="14" t="s">
        <v>7303</v>
      </c>
      <c r="B1271" s="6" t="s">
        <v>2504</v>
      </c>
      <c r="D1271" s="6" t="s">
        <v>538</v>
      </c>
      <c r="E1271" s="6" t="s">
        <v>539</v>
      </c>
      <c r="F1271" s="18" t="str">
        <f>IFERROR(VLOOKUP(B1271,Invoices!$L$2:$M$413,2,FALSE),"")</f>
        <v/>
      </c>
      <c r="G1271" s="18" t="str">
        <f>IFERROR(VLOOKUP(B1271,Invoices!$N$2:$O$412,2,FALSE),"")</f>
        <v/>
      </c>
      <c r="H1271" s="18" t="str">
        <f>IFERROR(VLOOKUP($B1271,Invoices!$P$2:$Q$412,2,FALSE),"")</f>
        <v/>
      </c>
      <c r="I1271" s="18" t="str">
        <f>IFERROR(VLOOKUP($B1271,Invoices!$R$2:$S$412,2,FALSE),"")</f>
        <v/>
      </c>
      <c r="J1271" s="18" t="str">
        <f>IFERROR(VLOOKUP($B1271,Invoices!$T$2:$U$412,2,FALSE),"")</f>
        <v/>
      </c>
      <c r="K1271" s="18">
        <f>IFERROR(VLOOKUP($B1271,Invoices!$V$2:$W$412,2,FALSE),"")</f>
        <v>0.99</v>
      </c>
      <c r="L1271" s="18" t="str">
        <f>IFERROR(VLOOKUP($B1271,Invoices!$X$2:$Y$412,2,FALSE),"")</f>
        <v/>
      </c>
      <c r="M1271" s="18" t="str">
        <f>IFERROR(VLOOKUP($B1271,Invoices!$Z$2:$AA$412,2,FALSE),"")</f>
        <v/>
      </c>
      <c r="N1271" s="18" t="str">
        <f>IFERROR(VLOOKUP($B1271,Invoices!$AB$2:$AC$412,2,FALSE),"")</f>
        <v/>
      </c>
      <c r="O1271" s="18" t="str">
        <f>IFERROR(VLOOKUP($B1271,Invoices!$AD$2:$AE$412,2,FALSE),"")</f>
        <v/>
      </c>
      <c r="P1271" s="18" t="str">
        <f>IFERROR(VLOOKUP($B1271,Invoices!$AF$2:$AG$412,2,FALSE),"")</f>
        <v/>
      </c>
      <c r="Q1271" s="18" t="str">
        <f>IFERROR(VLOOKUP($B1271,Invoices!$AH$2:$AI$412,2,FALSE),"")</f>
        <v/>
      </c>
      <c r="R1271" s="18" t="str">
        <f>IFERROR(VLOOKUP($B1271,Invoices!$AJ$2:$AK$412,2,FALSE),"")</f>
        <v/>
      </c>
      <c r="S1271" s="18" t="str">
        <f>IFERROR(VLOOKUP($B1271,Invoices!$AL$2:$AM$412,2,FALSE),"")</f>
        <v/>
      </c>
      <c r="T1271" s="18" t="str">
        <f>IFERROR(VLOOKUP($B1271,Invoices!$AN$2:$AO$412,2,FALSE),"")</f>
        <v/>
      </c>
      <c r="U1271" s="18" cm="1">
        <f t="array" ref="U1271">IFERROR(INDEX(F1271:T1271, 1, MATCH(TRUE, ISNUMBER(F1271:T1271), 0)), "0.0")</f>
        <v>0.99</v>
      </c>
    </row>
    <row r="1272" spans="1:21" ht="13" x14ac:dyDescent="0.15">
      <c r="A1272" s="14" t="s">
        <v>7304</v>
      </c>
      <c r="B1272" s="6" t="s">
        <v>2505</v>
      </c>
      <c r="C1272" s="6" t="s">
        <v>2506</v>
      </c>
      <c r="D1272" s="6" t="s">
        <v>735</v>
      </c>
      <c r="E1272" s="6" t="s">
        <v>736</v>
      </c>
      <c r="F1272" s="18" t="str">
        <f>IFERROR(VLOOKUP(B1272,Invoices!$L$2:$M$413,2,FALSE),"")</f>
        <v/>
      </c>
      <c r="G1272" s="18" t="str">
        <f>IFERROR(VLOOKUP(B1272,Invoices!$N$2:$O$412,2,FALSE),"")</f>
        <v/>
      </c>
      <c r="H1272" s="18">
        <f>IFERROR(VLOOKUP($B1272,Invoices!$P$2:$Q$412,2,FALSE),"")</f>
        <v>0.99</v>
      </c>
      <c r="I1272" s="18" t="str">
        <f>IFERROR(VLOOKUP($B1272,Invoices!$R$2:$S$412,2,FALSE),"")</f>
        <v/>
      </c>
      <c r="J1272" s="18" t="str">
        <f>IFERROR(VLOOKUP($B1272,Invoices!$T$2:$U$412,2,FALSE),"")</f>
        <v/>
      </c>
      <c r="K1272" s="18" t="str">
        <f>IFERROR(VLOOKUP($B1272,Invoices!$V$2:$W$412,2,FALSE),"")</f>
        <v/>
      </c>
      <c r="L1272" s="18" t="str">
        <f>IFERROR(VLOOKUP($B1272,Invoices!$X$2:$Y$412,2,FALSE),"")</f>
        <v/>
      </c>
      <c r="M1272" s="18" t="str">
        <f>IFERROR(VLOOKUP($B1272,Invoices!$Z$2:$AA$412,2,FALSE),"")</f>
        <v/>
      </c>
      <c r="N1272" s="18" t="str">
        <f>IFERROR(VLOOKUP($B1272,Invoices!$AB$2:$AC$412,2,FALSE),"")</f>
        <v/>
      </c>
      <c r="O1272" s="18" t="str">
        <f>IFERROR(VLOOKUP($B1272,Invoices!$AD$2:$AE$412,2,FALSE),"")</f>
        <v/>
      </c>
      <c r="P1272" s="18" t="str">
        <f>IFERROR(VLOOKUP($B1272,Invoices!$AF$2:$AG$412,2,FALSE),"")</f>
        <v/>
      </c>
      <c r="Q1272" s="18" t="str">
        <f>IFERROR(VLOOKUP($B1272,Invoices!$AH$2:$AI$412,2,FALSE),"")</f>
        <v/>
      </c>
      <c r="R1272" s="18" t="str">
        <f>IFERROR(VLOOKUP($B1272,Invoices!$AJ$2:$AK$412,2,FALSE),"")</f>
        <v/>
      </c>
      <c r="S1272" s="18" t="str">
        <f>IFERROR(VLOOKUP($B1272,Invoices!$AL$2:$AM$412,2,FALSE),"")</f>
        <v/>
      </c>
      <c r="T1272" s="18" t="str">
        <f>IFERROR(VLOOKUP($B1272,Invoices!$AN$2:$AO$412,2,FALSE),"")</f>
        <v/>
      </c>
      <c r="U1272" s="18" cm="1">
        <f t="array" ref="U1272">IFERROR(INDEX(F1272:T1272, 1, MATCH(TRUE, ISNUMBER(F1272:T1272), 0)), "0.0")</f>
        <v>0.99</v>
      </c>
    </row>
    <row r="1273" spans="1:21" ht="13" x14ac:dyDescent="0.15">
      <c r="A1273" s="14" t="s">
        <v>7305</v>
      </c>
      <c r="B1273" s="6" t="s">
        <v>2507</v>
      </c>
      <c r="C1273" s="6" t="s">
        <v>564</v>
      </c>
      <c r="D1273" s="6" t="s">
        <v>835</v>
      </c>
      <c r="E1273" s="6" t="s">
        <v>566</v>
      </c>
      <c r="F1273" s="18" t="str">
        <f>IFERROR(VLOOKUP(B1273,Invoices!$L$2:$M$413,2,FALSE),"")</f>
        <v/>
      </c>
      <c r="G1273" s="18" t="str">
        <f>IFERROR(VLOOKUP(B1273,Invoices!$N$2:$O$412,2,FALSE),"")</f>
        <v/>
      </c>
      <c r="H1273" s="18" t="str">
        <f>IFERROR(VLOOKUP($B1273,Invoices!$P$2:$Q$412,2,FALSE),"")</f>
        <v/>
      </c>
      <c r="I1273" s="18" t="str">
        <f>IFERROR(VLOOKUP($B1273,Invoices!$R$2:$S$412,2,FALSE),"")</f>
        <v/>
      </c>
      <c r="J1273" s="18" t="str">
        <f>IFERROR(VLOOKUP($B1273,Invoices!$T$2:$U$412,2,FALSE),"")</f>
        <v/>
      </c>
      <c r="K1273" s="18" t="str">
        <f>IFERROR(VLOOKUP($B1273,Invoices!$V$2:$W$412,2,FALSE),"")</f>
        <v/>
      </c>
      <c r="L1273" s="18" t="str">
        <f>IFERROR(VLOOKUP($B1273,Invoices!$X$2:$Y$412,2,FALSE),"")</f>
        <v/>
      </c>
      <c r="M1273" s="18" t="str">
        <f>IFERROR(VLOOKUP($B1273,Invoices!$Z$2:$AA$412,2,FALSE),"")</f>
        <v/>
      </c>
      <c r="N1273" s="18" t="str">
        <f>IFERROR(VLOOKUP($B1273,Invoices!$AB$2:$AC$412,2,FALSE),"")</f>
        <v/>
      </c>
      <c r="O1273" s="18" t="str">
        <f>IFERROR(VLOOKUP($B1273,Invoices!$AD$2:$AE$412,2,FALSE),"")</f>
        <v/>
      </c>
      <c r="P1273" s="18" t="str">
        <f>IFERROR(VLOOKUP($B1273,Invoices!$AF$2:$AG$412,2,FALSE),"")</f>
        <v/>
      </c>
      <c r="Q1273" s="18" t="str">
        <f>IFERROR(VLOOKUP($B1273,Invoices!$AH$2:$AI$412,2,FALSE),"")</f>
        <v/>
      </c>
      <c r="R1273" s="18" t="str">
        <f>IFERROR(VLOOKUP($B1273,Invoices!$AJ$2:$AK$412,2,FALSE),"")</f>
        <v/>
      </c>
      <c r="S1273" s="18" t="str">
        <f>IFERROR(VLOOKUP($B1273,Invoices!$AL$2:$AM$412,2,FALSE),"")</f>
        <v/>
      </c>
      <c r="T1273" s="18" t="str">
        <f>IFERROR(VLOOKUP($B1273,Invoices!$AN$2:$AO$412,2,FALSE),"")</f>
        <v/>
      </c>
      <c r="U1273" s="18" t="str" cm="1">
        <f t="array" ref="U1273">IFERROR(INDEX(F1273:T1273, 1, MATCH(TRUE, ISNUMBER(F1273:T1273), 0)), "0.0")</f>
        <v>0.0</v>
      </c>
    </row>
    <row r="1274" spans="1:21" ht="13" x14ac:dyDescent="0.15">
      <c r="A1274" s="14" t="s">
        <v>7306</v>
      </c>
      <c r="B1274" s="6" t="s">
        <v>2508</v>
      </c>
      <c r="C1274" s="6" t="s">
        <v>655</v>
      </c>
      <c r="D1274" s="6" t="s">
        <v>656</v>
      </c>
      <c r="E1274" s="6" t="s">
        <v>655</v>
      </c>
      <c r="F1274" s="18" t="str">
        <f>IFERROR(VLOOKUP(B1274,Invoices!$L$2:$M$413,2,FALSE),"")</f>
        <v/>
      </c>
      <c r="G1274" s="18" t="str">
        <f>IFERROR(VLOOKUP(B1274,Invoices!$N$2:$O$412,2,FALSE),"")</f>
        <v/>
      </c>
      <c r="H1274" s="18" t="str">
        <f>IFERROR(VLOOKUP($B1274,Invoices!$P$2:$Q$412,2,FALSE),"")</f>
        <v/>
      </c>
      <c r="I1274" s="18" t="str">
        <f>IFERROR(VLOOKUP($B1274,Invoices!$R$2:$S$412,2,FALSE),"")</f>
        <v/>
      </c>
      <c r="J1274" s="18" t="str">
        <f>IFERROR(VLOOKUP($B1274,Invoices!$T$2:$U$412,2,FALSE),"")</f>
        <v/>
      </c>
      <c r="K1274" s="18" t="str">
        <f>IFERROR(VLOOKUP($B1274,Invoices!$V$2:$W$412,2,FALSE),"")</f>
        <v/>
      </c>
      <c r="L1274" s="18" t="str">
        <f>IFERROR(VLOOKUP($B1274,Invoices!$X$2:$Y$412,2,FALSE),"")</f>
        <v/>
      </c>
      <c r="M1274" s="18" t="str">
        <f>IFERROR(VLOOKUP($B1274,Invoices!$Z$2:$AA$412,2,FALSE),"")</f>
        <v/>
      </c>
      <c r="N1274" s="18" t="str">
        <f>IFERROR(VLOOKUP($B1274,Invoices!$AB$2:$AC$412,2,FALSE),"")</f>
        <v/>
      </c>
      <c r="O1274" s="18" t="str">
        <f>IFERROR(VLOOKUP($B1274,Invoices!$AD$2:$AE$412,2,FALSE),"")</f>
        <v/>
      </c>
      <c r="P1274" s="18" t="str">
        <f>IFERROR(VLOOKUP($B1274,Invoices!$AF$2:$AG$412,2,FALSE),"")</f>
        <v/>
      </c>
      <c r="Q1274" s="18" t="str">
        <f>IFERROR(VLOOKUP($B1274,Invoices!$AH$2:$AI$412,2,FALSE),"")</f>
        <v/>
      </c>
      <c r="R1274" s="18" t="str">
        <f>IFERROR(VLOOKUP($B1274,Invoices!$AJ$2:$AK$412,2,FALSE),"")</f>
        <v/>
      </c>
      <c r="S1274" s="18" t="str">
        <f>IFERROR(VLOOKUP($B1274,Invoices!$AL$2:$AM$412,2,FALSE),"")</f>
        <v/>
      </c>
      <c r="T1274" s="18" t="str">
        <f>IFERROR(VLOOKUP($B1274,Invoices!$AN$2:$AO$412,2,FALSE),"")</f>
        <v/>
      </c>
      <c r="U1274" s="18" t="str" cm="1">
        <f t="array" ref="U1274">IFERROR(INDEX(F1274:T1274, 1, MATCH(TRUE, ISNUMBER(F1274:T1274), 0)), "0.0")</f>
        <v>0.0</v>
      </c>
    </row>
    <row r="1275" spans="1:21" ht="13" x14ac:dyDescent="0.15">
      <c r="A1275" s="14" t="s">
        <v>7307</v>
      </c>
      <c r="B1275" s="6" t="s">
        <v>2509</v>
      </c>
      <c r="D1275" s="6" t="s">
        <v>692</v>
      </c>
      <c r="E1275" s="6" t="s">
        <v>693</v>
      </c>
      <c r="F1275" s="18">
        <f>IFERROR(VLOOKUP(B1275,Invoices!$L$2:$M$413,2,FALSE),"")</f>
        <v>1.99</v>
      </c>
      <c r="G1275" s="18" t="str">
        <f>IFERROR(VLOOKUP(B1275,Invoices!$N$2:$O$412,2,FALSE),"")</f>
        <v/>
      </c>
      <c r="H1275" s="18" t="str">
        <f>IFERROR(VLOOKUP($B1275,Invoices!$P$2:$Q$412,2,FALSE),"")</f>
        <v/>
      </c>
      <c r="I1275" s="18" t="str">
        <f>IFERROR(VLOOKUP($B1275,Invoices!$R$2:$S$412,2,FALSE),"")</f>
        <v/>
      </c>
      <c r="J1275" s="18" t="str">
        <f>IFERROR(VLOOKUP($B1275,Invoices!$T$2:$U$412,2,FALSE),"")</f>
        <v/>
      </c>
      <c r="K1275" s="18" t="str">
        <f>IFERROR(VLOOKUP($B1275,Invoices!$V$2:$W$412,2,FALSE),"")</f>
        <v/>
      </c>
      <c r="L1275" s="18" t="str">
        <f>IFERROR(VLOOKUP($B1275,Invoices!$X$2:$Y$412,2,FALSE),"")</f>
        <v/>
      </c>
      <c r="M1275" s="18" t="str">
        <f>IFERROR(VLOOKUP($B1275,Invoices!$Z$2:$AA$412,2,FALSE),"")</f>
        <v/>
      </c>
      <c r="N1275" s="18" t="str">
        <f>IFERROR(VLOOKUP($B1275,Invoices!$AB$2:$AC$412,2,FALSE),"")</f>
        <v/>
      </c>
      <c r="O1275" s="18" t="str">
        <f>IFERROR(VLOOKUP($B1275,Invoices!$AD$2:$AE$412,2,FALSE),"")</f>
        <v/>
      </c>
      <c r="P1275" s="18" t="str">
        <f>IFERROR(VLOOKUP($B1275,Invoices!$AF$2:$AG$412,2,FALSE),"")</f>
        <v/>
      </c>
      <c r="Q1275" s="18" t="str">
        <f>IFERROR(VLOOKUP($B1275,Invoices!$AH$2:$AI$412,2,FALSE),"")</f>
        <v/>
      </c>
      <c r="R1275" s="18" t="str">
        <f>IFERROR(VLOOKUP($B1275,Invoices!$AJ$2:$AK$412,2,FALSE),"")</f>
        <v/>
      </c>
      <c r="S1275" s="18" t="str">
        <f>IFERROR(VLOOKUP($B1275,Invoices!$AL$2:$AM$412,2,FALSE),"")</f>
        <v/>
      </c>
      <c r="T1275" s="18" t="str">
        <f>IFERROR(VLOOKUP($B1275,Invoices!$AN$2:$AO$412,2,FALSE),"")</f>
        <v/>
      </c>
      <c r="U1275" s="18" cm="1">
        <f t="array" ref="U1275">IFERROR(INDEX(F1275:T1275, 1, MATCH(TRUE, ISNUMBER(F1275:T1275), 0)), "0.0")</f>
        <v>1.99</v>
      </c>
    </row>
    <row r="1276" spans="1:21" ht="13" x14ac:dyDescent="0.15">
      <c r="A1276" s="14" t="s">
        <v>7308</v>
      </c>
      <c r="B1276" s="6" t="s">
        <v>2510</v>
      </c>
      <c r="C1276" s="6" t="s">
        <v>625</v>
      </c>
      <c r="D1276" s="6" t="s">
        <v>626</v>
      </c>
      <c r="E1276" s="6" t="s">
        <v>522</v>
      </c>
      <c r="F1276" s="18" t="str">
        <f>IFERROR(VLOOKUP(B1276,Invoices!$L$2:$M$413,2,FALSE),"")</f>
        <v/>
      </c>
      <c r="G1276" s="18" t="str">
        <f>IFERROR(VLOOKUP(B1276,Invoices!$N$2:$O$412,2,FALSE),"")</f>
        <v/>
      </c>
      <c r="H1276" s="18" t="str">
        <f>IFERROR(VLOOKUP($B1276,Invoices!$P$2:$Q$412,2,FALSE),"")</f>
        <v/>
      </c>
      <c r="I1276" s="18" t="str">
        <f>IFERROR(VLOOKUP($B1276,Invoices!$R$2:$S$412,2,FALSE),"")</f>
        <v/>
      </c>
      <c r="J1276" s="18" t="str">
        <f>IFERROR(VLOOKUP($B1276,Invoices!$T$2:$U$412,2,FALSE),"")</f>
        <v/>
      </c>
      <c r="K1276" s="18" t="str">
        <f>IFERROR(VLOOKUP($B1276,Invoices!$V$2:$W$412,2,FALSE),"")</f>
        <v/>
      </c>
      <c r="L1276" s="18" t="str">
        <f>IFERROR(VLOOKUP($B1276,Invoices!$X$2:$Y$412,2,FALSE),"")</f>
        <v/>
      </c>
      <c r="M1276" s="18" t="str">
        <f>IFERROR(VLOOKUP($B1276,Invoices!$Z$2:$AA$412,2,FALSE),"")</f>
        <v/>
      </c>
      <c r="N1276" s="18" t="str">
        <f>IFERROR(VLOOKUP($B1276,Invoices!$AB$2:$AC$412,2,FALSE),"")</f>
        <v/>
      </c>
      <c r="O1276" s="18" t="str">
        <f>IFERROR(VLOOKUP($B1276,Invoices!$AD$2:$AE$412,2,FALSE),"")</f>
        <v/>
      </c>
      <c r="P1276" s="18" t="str">
        <f>IFERROR(VLOOKUP($B1276,Invoices!$AF$2:$AG$412,2,FALSE),"")</f>
        <v/>
      </c>
      <c r="Q1276" s="18" t="str">
        <f>IFERROR(VLOOKUP($B1276,Invoices!$AH$2:$AI$412,2,FALSE),"")</f>
        <v/>
      </c>
      <c r="R1276" s="18" t="str">
        <f>IFERROR(VLOOKUP($B1276,Invoices!$AJ$2:$AK$412,2,FALSE),"")</f>
        <v/>
      </c>
      <c r="S1276" s="18" t="str">
        <f>IFERROR(VLOOKUP($B1276,Invoices!$AL$2:$AM$412,2,FALSE),"")</f>
        <v/>
      </c>
      <c r="T1276" s="18" t="str">
        <f>IFERROR(VLOOKUP($B1276,Invoices!$AN$2:$AO$412,2,FALSE),"")</f>
        <v/>
      </c>
      <c r="U1276" s="18" t="str" cm="1">
        <f t="array" ref="U1276">IFERROR(INDEX(F1276:T1276, 1, MATCH(TRUE, ISNUMBER(F1276:T1276), 0)), "0.0")</f>
        <v>0.0</v>
      </c>
    </row>
    <row r="1277" spans="1:21" ht="13" x14ac:dyDescent="0.15">
      <c r="A1277" s="14" t="s">
        <v>7309</v>
      </c>
      <c r="B1277" s="6" t="s">
        <v>2511</v>
      </c>
      <c r="C1277" s="6" t="s">
        <v>2512</v>
      </c>
      <c r="D1277" s="6" t="s">
        <v>1628</v>
      </c>
      <c r="E1277" s="6" t="s">
        <v>1629</v>
      </c>
      <c r="F1277" s="18" t="str">
        <f>IFERROR(VLOOKUP(B1277,Invoices!$L$2:$M$413,2,FALSE),"")</f>
        <v/>
      </c>
      <c r="G1277" s="18" t="str">
        <f>IFERROR(VLOOKUP(B1277,Invoices!$N$2:$O$412,2,FALSE),"")</f>
        <v/>
      </c>
      <c r="H1277" s="18" t="str">
        <f>IFERROR(VLOOKUP($B1277,Invoices!$P$2:$Q$412,2,FALSE),"")</f>
        <v/>
      </c>
      <c r="I1277" s="18" t="str">
        <f>IFERROR(VLOOKUP($B1277,Invoices!$R$2:$S$412,2,FALSE),"")</f>
        <v/>
      </c>
      <c r="J1277" s="18">
        <f>IFERROR(VLOOKUP($B1277,Invoices!$T$2:$U$412,2,FALSE),"")</f>
        <v>0.99</v>
      </c>
      <c r="K1277" s="18" t="str">
        <f>IFERROR(VLOOKUP($B1277,Invoices!$V$2:$W$412,2,FALSE),"")</f>
        <v/>
      </c>
      <c r="L1277" s="18">
        <f>IFERROR(VLOOKUP($B1277,Invoices!$X$2:$Y$412,2,FALSE),"")</f>
        <v>0.99</v>
      </c>
      <c r="M1277" s="18" t="str">
        <f>IFERROR(VLOOKUP($B1277,Invoices!$Z$2:$AA$412,2,FALSE),"")</f>
        <v/>
      </c>
      <c r="N1277" s="18" t="str">
        <f>IFERROR(VLOOKUP($B1277,Invoices!$AB$2:$AC$412,2,FALSE),"")</f>
        <v/>
      </c>
      <c r="O1277" s="18" t="str">
        <f>IFERROR(VLOOKUP($B1277,Invoices!$AD$2:$AE$412,2,FALSE),"")</f>
        <v/>
      </c>
      <c r="P1277" s="18" t="str">
        <f>IFERROR(VLOOKUP($B1277,Invoices!$AF$2:$AG$412,2,FALSE),"")</f>
        <v/>
      </c>
      <c r="Q1277" s="18" t="str">
        <f>IFERROR(VLOOKUP($B1277,Invoices!$AH$2:$AI$412,2,FALSE),"")</f>
        <v/>
      </c>
      <c r="R1277" s="18" t="str">
        <f>IFERROR(VLOOKUP($B1277,Invoices!$AJ$2:$AK$412,2,FALSE),"")</f>
        <v/>
      </c>
      <c r="S1277" s="18" t="str">
        <f>IFERROR(VLOOKUP($B1277,Invoices!$AL$2:$AM$412,2,FALSE),"")</f>
        <v/>
      </c>
      <c r="T1277" s="18" t="str">
        <f>IFERROR(VLOOKUP($B1277,Invoices!$AN$2:$AO$412,2,FALSE),"")</f>
        <v/>
      </c>
      <c r="U1277" s="18" cm="1">
        <f t="array" ref="U1277">IFERROR(INDEX(F1277:T1277, 1, MATCH(TRUE, ISNUMBER(F1277:T1277), 0)), "0.0")</f>
        <v>0.99</v>
      </c>
    </row>
    <row r="1278" spans="1:21" ht="13" x14ac:dyDescent="0.15">
      <c r="A1278" s="14" t="s">
        <v>7310</v>
      </c>
      <c r="B1278" s="6" t="s">
        <v>2513</v>
      </c>
      <c r="C1278" s="6" t="s">
        <v>679</v>
      </c>
      <c r="D1278" s="6" t="s">
        <v>680</v>
      </c>
      <c r="E1278" s="6" t="s">
        <v>681</v>
      </c>
      <c r="F1278" s="18">
        <f>IFERROR(VLOOKUP(B1278,Invoices!$L$2:$M$413,2,FALSE),"")</f>
        <v>0.99</v>
      </c>
      <c r="G1278" s="18" t="str">
        <f>IFERROR(VLOOKUP(B1278,Invoices!$N$2:$O$412,2,FALSE),"")</f>
        <v/>
      </c>
      <c r="H1278" s="18" t="str">
        <f>IFERROR(VLOOKUP($B1278,Invoices!$P$2:$Q$412,2,FALSE),"")</f>
        <v/>
      </c>
      <c r="I1278" s="18" t="str">
        <f>IFERROR(VLOOKUP($B1278,Invoices!$R$2:$S$412,2,FALSE),"")</f>
        <v/>
      </c>
      <c r="J1278" s="18" t="str">
        <f>IFERROR(VLOOKUP($B1278,Invoices!$T$2:$U$412,2,FALSE),"")</f>
        <v/>
      </c>
      <c r="K1278" s="18" t="str">
        <f>IFERROR(VLOOKUP($B1278,Invoices!$V$2:$W$412,2,FALSE),"")</f>
        <v/>
      </c>
      <c r="L1278" s="18" t="str">
        <f>IFERROR(VLOOKUP($B1278,Invoices!$X$2:$Y$412,2,FALSE),"")</f>
        <v/>
      </c>
      <c r="M1278" s="18" t="str">
        <f>IFERROR(VLOOKUP($B1278,Invoices!$Z$2:$AA$412,2,FALSE),"")</f>
        <v/>
      </c>
      <c r="N1278" s="18" t="str">
        <f>IFERROR(VLOOKUP($B1278,Invoices!$AB$2:$AC$412,2,FALSE),"")</f>
        <v/>
      </c>
      <c r="O1278" s="18" t="str">
        <f>IFERROR(VLOOKUP($B1278,Invoices!$AD$2:$AE$412,2,FALSE),"")</f>
        <v/>
      </c>
      <c r="P1278" s="18" t="str">
        <f>IFERROR(VLOOKUP($B1278,Invoices!$AF$2:$AG$412,2,FALSE),"")</f>
        <v/>
      </c>
      <c r="Q1278" s="18" t="str">
        <f>IFERROR(VLOOKUP($B1278,Invoices!$AH$2:$AI$412,2,FALSE),"")</f>
        <v/>
      </c>
      <c r="R1278" s="18" t="str">
        <f>IFERROR(VLOOKUP($B1278,Invoices!$AJ$2:$AK$412,2,FALSE),"")</f>
        <v/>
      </c>
      <c r="S1278" s="18" t="str">
        <f>IFERROR(VLOOKUP($B1278,Invoices!$AL$2:$AM$412,2,FALSE),"")</f>
        <v/>
      </c>
      <c r="T1278" s="18" t="str">
        <f>IFERROR(VLOOKUP($B1278,Invoices!$AN$2:$AO$412,2,FALSE),"")</f>
        <v/>
      </c>
      <c r="U1278" s="18" cm="1">
        <f t="array" ref="U1278">IFERROR(INDEX(F1278:T1278, 1, MATCH(TRUE, ISNUMBER(F1278:T1278), 0)), "0.0")</f>
        <v>0.99</v>
      </c>
    </row>
    <row r="1279" spans="1:21" ht="13" x14ac:dyDescent="0.15">
      <c r="A1279" s="14" t="s">
        <v>7311</v>
      </c>
      <c r="B1279" s="6" t="s">
        <v>2514</v>
      </c>
      <c r="C1279" s="6" t="s">
        <v>2515</v>
      </c>
      <c r="D1279" s="6" t="s">
        <v>743</v>
      </c>
      <c r="E1279" s="6" t="s">
        <v>744</v>
      </c>
      <c r="F1279" s="18">
        <f>IFERROR(VLOOKUP(B1279,Invoices!$L$2:$M$413,2,FALSE),"")</f>
        <v>0.99</v>
      </c>
      <c r="G1279" s="18" t="str">
        <f>IFERROR(VLOOKUP(B1279,Invoices!$N$2:$O$412,2,FALSE),"")</f>
        <v/>
      </c>
      <c r="H1279" s="18" t="str">
        <f>IFERROR(VLOOKUP($B1279,Invoices!$P$2:$Q$412,2,FALSE),"")</f>
        <v/>
      </c>
      <c r="I1279" s="18" t="str">
        <f>IFERROR(VLOOKUP($B1279,Invoices!$R$2:$S$412,2,FALSE),"")</f>
        <v/>
      </c>
      <c r="J1279" s="18" t="str">
        <f>IFERROR(VLOOKUP($B1279,Invoices!$T$2:$U$412,2,FALSE),"")</f>
        <v/>
      </c>
      <c r="K1279" s="18" t="str">
        <f>IFERROR(VLOOKUP($B1279,Invoices!$V$2:$W$412,2,FALSE),"")</f>
        <v/>
      </c>
      <c r="L1279" s="18" t="str">
        <f>IFERROR(VLOOKUP($B1279,Invoices!$X$2:$Y$412,2,FALSE),"")</f>
        <v/>
      </c>
      <c r="M1279" s="18" t="str">
        <f>IFERROR(VLOOKUP($B1279,Invoices!$Z$2:$AA$412,2,FALSE),"")</f>
        <v/>
      </c>
      <c r="N1279" s="18" t="str">
        <f>IFERROR(VLOOKUP($B1279,Invoices!$AB$2:$AC$412,2,FALSE),"")</f>
        <v/>
      </c>
      <c r="O1279" s="18" t="str">
        <f>IFERROR(VLOOKUP($B1279,Invoices!$AD$2:$AE$412,2,FALSE),"")</f>
        <v/>
      </c>
      <c r="P1279" s="18" t="str">
        <f>IFERROR(VLOOKUP($B1279,Invoices!$AF$2:$AG$412,2,FALSE),"")</f>
        <v/>
      </c>
      <c r="Q1279" s="18" t="str">
        <f>IFERROR(VLOOKUP($B1279,Invoices!$AH$2:$AI$412,2,FALSE),"")</f>
        <v/>
      </c>
      <c r="R1279" s="18" t="str">
        <f>IFERROR(VLOOKUP($B1279,Invoices!$AJ$2:$AK$412,2,FALSE),"")</f>
        <v/>
      </c>
      <c r="S1279" s="18" t="str">
        <f>IFERROR(VLOOKUP($B1279,Invoices!$AL$2:$AM$412,2,FALSE),"")</f>
        <v/>
      </c>
      <c r="T1279" s="18" t="str">
        <f>IFERROR(VLOOKUP($B1279,Invoices!$AN$2:$AO$412,2,FALSE),"")</f>
        <v/>
      </c>
      <c r="U1279" s="18" cm="1">
        <f t="array" ref="U1279">IFERROR(INDEX(F1279:T1279, 1, MATCH(TRUE, ISNUMBER(F1279:T1279), 0)), "0.0")</f>
        <v>0.99</v>
      </c>
    </row>
    <row r="1280" spans="1:21" ht="13" x14ac:dyDescent="0.15">
      <c r="A1280" s="14" t="s">
        <v>7312</v>
      </c>
      <c r="B1280" s="6" t="s">
        <v>2516</v>
      </c>
      <c r="C1280" s="6" t="s">
        <v>2517</v>
      </c>
      <c r="D1280" s="6" t="s">
        <v>664</v>
      </c>
      <c r="E1280" s="6" t="s">
        <v>663</v>
      </c>
      <c r="F1280" s="18" t="str">
        <f>IFERROR(VLOOKUP(B1280,Invoices!$L$2:$M$413,2,FALSE),"")</f>
        <v/>
      </c>
      <c r="G1280" s="18" t="str">
        <f>IFERROR(VLOOKUP(B1280,Invoices!$N$2:$O$412,2,FALSE),"")</f>
        <v/>
      </c>
      <c r="H1280" s="18" t="str">
        <f>IFERROR(VLOOKUP($B1280,Invoices!$P$2:$Q$412,2,FALSE),"")</f>
        <v/>
      </c>
      <c r="I1280" s="18" t="str">
        <f>IFERROR(VLOOKUP($B1280,Invoices!$R$2:$S$412,2,FALSE),"")</f>
        <v/>
      </c>
      <c r="J1280" s="18" t="str">
        <f>IFERROR(VLOOKUP($B1280,Invoices!$T$2:$U$412,2,FALSE),"")</f>
        <v/>
      </c>
      <c r="K1280" s="18">
        <f>IFERROR(VLOOKUP($B1280,Invoices!$V$2:$W$412,2,FALSE),"")</f>
        <v>0.99</v>
      </c>
      <c r="L1280" s="18" t="str">
        <f>IFERROR(VLOOKUP($B1280,Invoices!$X$2:$Y$412,2,FALSE),"")</f>
        <v/>
      </c>
      <c r="M1280" s="18" t="str">
        <f>IFERROR(VLOOKUP($B1280,Invoices!$Z$2:$AA$412,2,FALSE),"")</f>
        <v/>
      </c>
      <c r="N1280" s="18" t="str">
        <f>IFERROR(VLOOKUP($B1280,Invoices!$AB$2:$AC$412,2,FALSE),"")</f>
        <v/>
      </c>
      <c r="O1280" s="18" t="str">
        <f>IFERROR(VLOOKUP($B1280,Invoices!$AD$2:$AE$412,2,FALSE),"")</f>
        <v/>
      </c>
      <c r="P1280" s="18" t="str">
        <f>IFERROR(VLOOKUP($B1280,Invoices!$AF$2:$AG$412,2,FALSE),"")</f>
        <v/>
      </c>
      <c r="Q1280" s="18" t="str">
        <f>IFERROR(VLOOKUP($B1280,Invoices!$AH$2:$AI$412,2,FALSE),"")</f>
        <v/>
      </c>
      <c r="R1280" s="18" t="str">
        <f>IFERROR(VLOOKUP($B1280,Invoices!$AJ$2:$AK$412,2,FALSE),"")</f>
        <v/>
      </c>
      <c r="S1280" s="18" t="str">
        <f>IFERROR(VLOOKUP($B1280,Invoices!$AL$2:$AM$412,2,FALSE),"")</f>
        <v/>
      </c>
      <c r="T1280" s="18" t="str">
        <f>IFERROR(VLOOKUP($B1280,Invoices!$AN$2:$AO$412,2,FALSE),"")</f>
        <v/>
      </c>
      <c r="U1280" s="18" cm="1">
        <f t="array" ref="U1280">IFERROR(INDEX(F1280:T1280, 1, MATCH(TRUE, ISNUMBER(F1280:T1280), 0)), "0.0")</f>
        <v>0.99</v>
      </c>
    </row>
    <row r="1281" spans="1:21" ht="13" x14ac:dyDescent="0.15">
      <c r="A1281" s="14" t="s">
        <v>7313</v>
      </c>
      <c r="B1281" s="6" t="s">
        <v>2518</v>
      </c>
      <c r="C1281" s="6" t="s">
        <v>1143</v>
      </c>
      <c r="D1281" s="6" t="s">
        <v>1144</v>
      </c>
      <c r="E1281" s="6" t="s">
        <v>559</v>
      </c>
      <c r="F1281" s="18">
        <f>IFERROR(VLOOKUP(B1281,Invoices!$L$2:$M$413,2,FALSE),"")</f>
        <v>0.99</v>
      </c>
      <c r="G1281" s="18" t="str">
        <f>IFERROR(VLOOKUP(B1281,Invoices!$N$2:$O$412,2,FALSE),"")</f>
        <v/>
      </c>
      <c r="H1281" s="18" t="str">
        <f>IFERROR(VLOOKUP($B1281,Invoices!$P$2:$Q$412,2,FALSE),"")</f>
        <v/>
      </c>
      <c r="I1281" s="18" t="str">
        <f>IFERROR(VLOOKUP($B1281,Invoices!$R$2:$S$412,2,FALSE),"")</f>
        <v/>
      </c>
      <c r="J1281" s="18" t="str">
        <f>IFERROR(VLOOKUP($B1281,Invoices!$T$2:$U$412,2,FALSE),"")</f>
        <v/>
      </c>
      <c r="K1281" s="18" t="str">
        <f>IFERROR(VLOOKUP($B1281,Invoices!$V$2:$W$412,2,FALSE),"")</f>
        <v/>
      </c>
      <c r="L1281" s="18" t="str">
        <f>IFERROR(VLOOKUP($B1281,Invoices!$X$2:$Y$412,2,FALSE),"")</f>
        <v/>
      </c>
      <c r="M1281" s="18" t="str">
        <f>IFERROR(VLOOKUP($B1281,Invoices!$Z$2:$AA$412,2,FALSE),"")</f>
        <v/>
      </c>
      <c r="N1281" s="18" t="str">
        <f>IFERROR(VLOOKUP($B1281,Invoices!$AB$2:$AC$412,2,FALSE),"")</f>
        <v/>
      </c>
      <c r="O1281" s="18" t="str">
        <f>IFERROR(VLOOKUP($B1281,Invoices!$AD$2:$AE$412,2,FALSE),"")</f>
        <v/>
      </c>
      <c r="P1281" s="18" t="str">
        <f>IFERROR(VLOOKUP($B1281,Invoices!$AF$2:$AG$412,2,FALSE),"")</f>
        <v/>
      </c>
      <c r="Q1281" s="18" t="str">
        <f>IFERROR(VLOOKUP($B1281,Invoices!$AH$2:$AI$412,2,FALSE),"")</f>
        <v/>
      </c>
      <c r="R1281" s="18" t="str">
        <f>IFERROR(VLOOKUP($B1281,Invoices!$AJ$2:$AK$412,2,FALSE),"")</f>
        <v/>
      </c>
      <c r="S1281" s="18" t="str">
        <f>IFERROR(VLOOKUP($B1281,Invoices!$AL$2:$AM$412,2,FALSE),"")</f>
        <v/>
      </c>
      <c r="T1281" s="18" t="str">
        <f>IFERROR(VLOOKUP($B1281,Invoices!$AN$2:$AO$412,2,FALSE),"")</f>
        <v/>
      </c>
      <c r="U1281" s="18" cm="1">
        <f t="array" ref="U1281">IFERROR(INDEX(F1281:T1281, 1, MATCH(TRUE, ISNUMBER(F1281:T1281), 0)), "0.0")</f>
        <v>0.99</v>
      </c>
    </row>
    <row r="1282" spans="1:21" ht="13" x14ac:dyDescent="0.15">
      <c r="A1282" s="14" t="s">
        <v>7314</v>
      </c>
      <c r="B1282" s="6" t="s">
        <v>2519</v>
      </c>
      <c r="C1282" s="6" t="s">
        <v>1959</v>
      </c>
      <c r="D1282" s="6" t="s">
        <v>1960</v>
      </c>
      <c r="E1282" s="6" t="s">
        <v>912</v>
      </c>
      <c r="F1282" s="18" t="str">
        <f>IFERROR(VLOOKUP(B1282,Invoices!$L$2:$M$413,2,FALSE),"")</f>
        <v/>
      </c>
      <c r="G1282" s="18" t="str">
        <f>IFERROR(VLOOKUP(B1282,Invoices!$N$2:$O$412,2,FALSE),"")</f>
        <v/>
      </c>
      <c r="H1282" s="18">
        <f>IFERROR(VLOOKUP($B1282,Invoices!$P$2:$Q$412,2,FALSE),"")</f>
        <v>0.99</v>
      </c>
      <c r="I1282" s="18" t="str">
        <f>IFERROR(VLOOKUP($B1282,Invoices!$R$2:$S$412,2,FALSE),"")</f>
        <v/>
      </c>
      <c r="J1282" s="18" t="str">
        <f>IFERROR(VLOOKUP($B1282,Invoices!$T$2:$U$412,2,FALSE),"")</f>
        <v/>
      </c>
      <c r="K1282" s="18" t="str">
        <f>IFERROR(VLOOKUP($B1282,Invoices!$V$2:$W$412,2,FALSE),"")</f>
        <v/>
      </c>
      <c r="L1282" s="18" t="str">
        <f>IFERROR(VLOOKUP($B1282,Invoices!$X$2:$Y$412,2,FALSE),"")</f>
        <v/>
      </c>
      <c r="M1282" s="18" t="str">
        <f>IFERROR(VLOOKUP($B1282,Invoices!$Z$2:$AA$412,2,FALSE),"")</f>
        <v/>
      </c>
      <c r="N1282" s="18" t="str">
        <f>IFERROR(VLOOKUP($B1282,Invoices!$AB$2:$AC$412,2,FALSE),"")</f>
        <v/>
      </c>
      <c r="O1282" s="18" t="str">
        <f>IFERROR(VLOOKUP($B1282,Invoices!$AD$2:$AE$412,2,FALSE),"")</f>
        <v/>
      </c>
      <c r="P1282" s="18" t="str">
        <f>IFERROR(VLOOKUP($B1282,Invoices!$AF$2:$AG$412,2,FALSE),"")</f>
        <v/>
      </c>
      <c r="Q1282" s="18" t="str">
        <f>IFERROR(VLOOKUP($B1282,Invoices!$AH$2:$AI$412,2,FALSE),"")</f>
        <v/>
      </c>
      <c r="R1282" s="18" t="str">
        <f>IFERROR(VLOOKUP($B1282,Invoices!$AJ$2:$AK$412,2,FALSE),"")</f>
        <v/>
      </c>
      <c r="S1282" s="18" t="str">
        <f>IFERROR(VLOOKUP($B1282,Invoices!$AL$2:$AM$412,2,FALSE),"")</f>
        <v/>
      </c>
      <c r="T1282" s="18" t="str">
        <f>IFERROR(VLOOKUP($B1282,Invoices!$AN$2:$AO$412,2,FALSE),"")</f>
        <v/>
      </c>
      <c r="U1282" s="18" cm="1">
        <f t="array" ref="U1282">IFERROR(INDEX(F1282:T1282, 1, MATCH(TRUE, ISNUMBER(F1282:T1282), 0)), "0.0")</f>
        <v>0.99</v>
      </c>
    </row>
    <row r="1283" spans="1:21" ht="13" x14ac:dyDescent="0.15">
      <c r="A1283" s="14" t="s">
        <v>7315</v>
      </c>
      <c r="B1283" s="6" t="s">
        <v>2520</v>
      </c>
      <c r="C1283" s="6" t="s">
        <v>2521</v>
      </c>
      <c r="D1283" s="6" t="s">
        <v>2522</v>
      </c>
      <c r="E1283" s="6" t="s">
        <v>681</v>
      </c>
      <c r="F1283" s="18" t="str">
        <f>IFERROR(VLOOKUP(B1283,Invoices!$L$2:$M$413,2,FALSE),"")</f>
        <v/>
      </c>
      <c r="G1283" s="18" t="str">
        <f>IFERROR(VLOOKUP(B1283,Invoices!$N$2:$O$412,2,FALSE),"")</f>
        <v/>
      </c>
      <c r="H1283" s="18">
        <f>IFERROR(VLOOKUP($B1283,Invoices!$P$2:$Q$412,2,FALSE),"")</f>
        <v>0.99</v>
      </c>
      <c r="I1283" s="18" t="str">
        <f>IFERROR(VLOOKUP($B1283,Invoices!$R$2:$S$412,2,FALSE),"")</f>
        <v/>
      </c>
      <c r="J1283" s="18" t="str">
        <f>IFERROR(VLOOKUP($B1283,Invoices!$T$2:$U$412,2,FALSE),"")</f>
        <v/>
      </c>
      <c r="K1283" s="18" t="str">
        <f>IFERROR(VLOOKUP($B1283,Invoices!$V$2:$W$412,2,FALSE),"")</f>
        <v/>
      </c>
      <c r="L1283" s="18" t="str">
        <f>IFERROR(VLOOKUP($B1283,Invoices!$X$2:$Y$412,2,FALSE),"")</f>
        <v/>
      </c>
      <c r="M1283" s="18" t="str">
        <f>IFERROR(VLOOKUP($B1283,Invoices!$Z$2:$AA$412,2,FALSE),"")</f>
        <v/>
      </c>
      <c r="N1283" s="18" t="str">
        <f>IFERROR(VLOOKUP($B1283,Invoices!$AB$2:$AC$412,2,FALSE),"")</f>
        <v/>
      </c>
      <c r="O1283" s="18" t="str">
        <f>IFERROR(VLOOKUP($B1283,Invoices!$AD$2:$AE$412,2,FALSE),"")</f>
        <v/>
      </c>
      <c r="P1283" s="18" t="str">
        <f>IFERROR(VLOOKUP($B1283,Invoices!$AF$2:$AG$412,2,FALSE),"")</f>
        <v/>
      </c>
      <c r="Q1283" s="18" t="str">
        <f>IFERROR(VLOOKUP($B1283,Invoices!$AH$2:$AI$412,2,FALSE),"")</f>
        <v/>
      </c>
      <c r="R1283" s="18" t="str">
        <f>IFERROR(VLOOKUP($B1283,Invoices!$AJ$2:$AK$412,2,FALSE),"")</f>
        <v/>
      </c>
      <c r="S1283" s="18" t="str">
        <f>IFERROR(VLOOKUP($B1283,Invoices!$AL$2:$AM$412,2,FALSE),"")</f>
        <v/>
      </c>
      <c r="T1283" s="18" t="str">
        <f>IFERROR(VLOOKUP($B1283,Invoices!$AN$2:$AO$412,2,FALSE),"")</f>
        <v/>
      </c>
      <c r="U1283" s="18" cm="1">
        <f t="array" ref="U1283">IFERROR(INDEX(F1283:T1283, 1, MATCH(TRUE, ISNUMBER(F1283:T1283), 0)), "0.0")</f>
        <v>0.99</v>
      </c>
    </row>
    <row r="1284" spans="1:21" ht="13" x14ac:dyDescent="0.15">
      <c r="A1284" s="14" t="s">
        <v>7316</v>
      </c>
      <c r="B1284" s="6" t="s">
        <v>2523</v>
      </c>
      <c r="C1284" s="6" t="s">
        <v>1320</v>
      </c>
      <c r="D1284" s="6" t="s">
        <v>1321</v>
      </c>
      <c r="E1284" s="6" t="s">
        <v>1322</v>
      </c>
      <c r="F1284" s="18" t="str">
        <f>IFERROR(VLOOKUP(B1284,Invoices!$L$2:$M$413,2,FALSE),"")</f>
        <v/>
      </c>
      <c r="G1284" s="18" t="str">
        <f>IFERROR(VLOOKUP(B1284,Invoices!$N$2:$O$412,2,FALSE),"")</f>
        <v/>
      </c>
      <c r="H1284" s="18">
        <f>IFERROR(VLOOKUP($B1284,Invoices!$P$2:$Q$412,2,FALSE),"")</f>
        <v>0.99</v>
      </c>
      <c r="I1284" s="18" t="str">
        <f>IFERROR(VLOOKUP($B1284,Invoices!$R$2:$S$412,2,FALSE),"")</f>
        <v/>
      </c>
      <c r="J1284" s="18" t="str">
        <f>IFERROR(VLOOKUP($B1284,Invoices!$T$2:$U$412,2,FALSE),"")</f>
        <v/>
      </c>
      <c r="K1284" s="18" t="str">
        <f>IFERROR(VLOOKUP($B1284,Invoices!$V$2:$W$412,2,FALSE),"")</f>
        <v/>
      </c>
      <c r="L1284" s="18" t="str">
        <f>IFERROR(VLOOKUP($B1284,Invoices!$X$2:$Y$412,2,FALSE),"")</f>
        <v/>
      </c>
      <c r="M1284" s="18" t="str">
        <f>IFERROR(VLOOKUP($B1284,Invoices!$Z$2:$AA$412,2,FALSE),"")</f>
        <v/>
      </c>
      <c r="N1284" s="18" t="str">
        <f>IFERROR(VLOOKUP($B1284,Invoices!$AB$2:$AC$412,2,FALSE),"")</f>
        <v/>
      </c>
      <c r="O1284" s="18" t="str">
        <f>IFERROR(VLOOKUP($B1284,Invoices!$AD$2:$AE$412,2,FALSE),"")</f>
        <v/>
      </c>
      <c r="P1284" s="18" t="str">
        <f>IFERROR(VLOOKUP($B1284,Invoices!$AF$2:$AG$412,2,FALSE),"")</f>
        <v/>
      </c>
      <c r="Q1284" s="18" t="str">
        <f>IFERROR(VLOOKUP($B1284,Invoices!$AH$2:$AI$412,2,FALSE),"")</f>
        <v/>
      </c>
      <c r="R1284" s="18" t="str">
        <f>IFERROR(VLOOKUP($B1284,Invoices!$AJ$2:$AK$412,2,FALSE),"")</f>
        <v/>
      </c>
      <c r="S1284" s="18" t="str">
        <f>IFERROR(VLOOKUP($B1284,Invoices!$AL$2:$AM$412,2,FALSE),"")</f>
        <v/>
      </c>
      <c r="T1284" s="18" t="str">
        <f>IFERROR(VLOOKUP($B1284,Invoices!$AN$2:$AO$412,2,FALSE),"")</f>
        <v/>
      </c>
      <c r="U1284" s="18" cm="1">
        <f t="array" ref="U1284">IFERROR(INDEX(F1284:T1284, 1, MATCH(TRUE, ISNUMBER(F1284:T1284), 0)), "0.0")</f>
        <v>0.99</v>
      </c>
    </row>
    <row r="1285" spans="1:21" ht="13" x14ac:dyDescent="0.15">
      <c r="A1285" s="14" t="s">
        <v>7317</v>
      </c>
      <c r="B1285" s="6" t="s">
        <v>2524</v>
      </c>
      <c r="D1285" s="6" t="s">
        <v>538</v>
      </c>
      <c r="E1285" s="6" t="s">
        <v>539</v>
      </c>
      <c r="F1285" s="18">
        <f>IFERROR(VLOOKUP(B1285,Invoices!$L$2:$M$413,2,FALSE),"")</f>
        <v>0.99</v>
      </c>
      <c r="G1285" s="18" t="str">
        <f>IFERROR(VLOOKUP(B1285,Invoices!$N$2:$O$412,2,FALSE),"")</f>
        <v/>
      </c>
      <c r="H1285" s="18" t="str">
        <f>IFERROR(VLOOKUP($B1285,Invoices!$P$2:$Q$412,2,FALSE),"")</f>
        <v/>
      </c>
      <c r="I1285" s="18" t="str">
        <f>IFERROR(VLOOKUP($B1285,Invoices!$R$2:$S$412,2,FALSE),"")</f>
        <v/>
      </c>
      <c r="J1285" s="18" t="str">
        <f>IFERROR(VLOOKUP($B1285,Invoices!$T$2:$U$412,2,FALSE),"")</f>
        <v/>
      </c>
      <c r="K1285" s="18" t="str">
        <f>IFERROR(VLOOKUP($B1285,Invoices!$V$2:$W$412,2,FALSE),"")</f>
        <v/>
      </c>
      <c r="L1285" s="18" t="str">
        <f>IFERROR(VLOOKUP($B1285,Invoices!$X$2:$Y$412,2,FALSE),"")</f>
        <v/>
      </c>
      <c r="M1285" s="18" t="str">
        <f>IFERROR(VLOOKUP($B1285,Invoices!$Z$2:$AA$412,2,FALSE),"")</f>
        <v/>
      </c>
      <c r="N1285" s="18" t="str">
        <f>IFERROR(VLOOKUP($B1285,Invoices!$AB$2:$AC$412,2,FALSE),"")</f>
        <v/>
      </c>
      <c r="O1285" s="18" t="str">
        <f>IFERROR(VLOOKUP($B1285,Invoices!$AD$2:$AE$412,2,FALSE),"")</f>
        <v/>
      </c>
      <c r="P1285" s="18" t="str">
        <f>IFERROR(VLOOKUP($B1285,Invoices!$AF$2:$AG$412,2,FALSE),"")</f>
        <v/>
      </c>
      <c r="Q1285" s="18" t="str">
        <f>IFERROR(VLOOKUP($B1285,Invoices!$AH$2:$AI$412,2,FALSE),"")</f>
        <v/>
      </c>
      <c r="R1285" s="18" t="str">
        <f>IFERROR(VLOOKUP($B1285,Invoices!$AJ$2:$AK$412,2,FALSE),"")</f>
        <v/>
      </c>
      <c r="S1285" s="18" t="str">
        <f>IFERROR(VLOOKUP($B1285,Invoices!$AL$2:$AM$412,2,FALSE),"")</f>
        <v/>
      </c>
      <c r="T1285" s="18" t="str">
        <f>IFERROR(VLOOKUP($B1285,Invoices!$AN$2:$AO$412,2,FALSE),"")</f>
        <v/>
      </c>
      <c r="U1285" s="18" cm="1">
        <f t="array" ref="U1285">IFERROR(INDEX(F1285:T1285, 1, MATCH(TRUE, ISNUMBER(F1285:T1285), 0)), "0.0")</f>
        <v>0.99</v>
      </c>
    </row>
    <row r="1286" spans="1:21" ht="13" x14ac:dyDescent="0.15">
      <c r="A1286" s="14" t="s">
        <v>7318</v>
      </c>
      <c r="B1286" s="6" t="s">
        <v>2525</v>
      </c>
      <c r="C1286" s="6" t="s">
        <v>663</v>
      </c>
      <c r="D1286" s="6" t="s">
        <v>664</v>
      </c>
      <c r="E1286" s="6" t="s">
        <v>663</v>
      </c>
      <c r="F1286" s="18" t="str">
        <f>IFERROR(VLOOKUP(B1286,Invoices!$L$2:$M$413,2,FALSE),"")</f>
        <v/>
      </c>
      <c r="G1286" s="18" t="str">
        <f>IFERROR(VLOOKUP(B1286,Invoices!$N$2:$O$412,2,FALSE),"")</f>
        <v/>
      </c>
      <c r="H1286" s="18" t="str">
        <f>IFERROR(VLOOKUP($B1286,Invoices!$P$2:$Q$412,2,FALSE),"")</f>
        <v/>
      </c>
      <c r="I1286" s="18">
        <f>IFERROR(VLOOKUP($B1286,Invoices!$R$2:$S$412,2,FALSE),"")</f>
        <v>0.99</v>
      </c>
      <c r="J1286" s="18" t="str">
        <f>IFERROR(VLOOKUP($B1286,Invoices!$T$2:$U$412,2,FALSE),"")</f>
        <v/>
      </c>
      <c r="K1286" s="18" t="str">
        <f>IFERROR(VLOOKUP($B1286,Invoices!$V$2:$W$412,2,FALSE),"")</f>
        <v/>
      </c>
      <c r="L1286" s="18" t="str">
        <f>IFERROR(VLOOKUP($B1286,Invoices!$X$2:$Y$412,2,FALSE),"")</f>
        <v/>
      </c>
      <c r="M1286" s="18" t="str">
        <f>IFERROR(VLOOKUP($B1286,Invoices!$Z$2:$AA$412,2,FALSE),"")</f>
        <v/>
      </c>
      <c r="N1286" s="18" t="str">
        <f>IFERROR(VLOOKUP($B1286,Invoices!$AB$2:$AC$412,2,FALSE),"")</f>
        <v/>
      </c>
      <c r="O1286" s="18" t="str">
        <f>IFERROR(VLOOKUP($B1286,Invoices!$AD$2:$AE$412,2,FALSE),"")</f>
        <v/>
      </c>
      <c r="P1286" s="18" t="str">
        <f>IFERROR(VLOOKUP($B1286,Invoices!$AF$2:$AG$412,2,FALSE),"")</f>
        <v/>
      </c>
      <c r="Q1286" s="18" t="str">
        <f>IFERROR(VLOOKUP($B1286,Invoices!$AH$2:$AI$412,2,FALSE),"")</f>
        <v/>
      </c>
      <c r="R1286" s="18" t="str">
        <f>IFERROR(VLOOKUP($B1286,Invoices!$AJ$2:$AK$412,2,FALSE),"")</f>
        <v/>
      </c>
      <c r="S1286" s="18" t="str">
        <f>IFERROR(VLOOKUP($B1286,Invoices!$AL$2:$AM$412,2,FALSE),"")</f>
        <v/>
      </c>
      <c r="T1286" s="18" t="str">
        <f>IFERROR(VLOOKUP($B1286,Invoices!$AN$2:$AO$412,2,FALSE),"")</f>
        <v/>
      </c>
      <c r="U1286" s="18" cm="1">
        <f t="array" ref="U1286">IFERROR(INDEX(F1286:T1286, 1, MATCH(TRUE, ISNUMBER(F1286:T1286), 0)), "0.0")</f>
        <v>0.99</v>
      </c>
    </row>
    <row r="1287" spans="1:21" ht="13" x14ac:dyDescent="0.15">
      <c r="A1287" s="14" t="s">
        <v>7319</v>
      </c>
      <c r="B1287" s="6" t="s">
        <v>2526</v>
      </c>
      <c r="C1287" s="6" t="s">
        <v>2527</v>
      </c>
      <c r="D1287" s="6" t="s">
        <v>2528</v>
      </c>
      <c r="E1287" s="6" t="s">
        <v>681</v>
      </c>
      <c r="F1287" s="18" t="str">
        <f>IFERROR(VLOOKUP(B1287,Invoices!$L$2:$M$413,2,FALSE),"")</f>
        <v/>
      </c>
      <c r="G1287" s="18" t="str">
        <f>IFERROR(VLOOKUP(B1287,Invoices!$N$2:$O$412,2,FALSE),"")</f>
        <v/>
      </c>
      <c r="H1287" s="18" t="str">
        <f>IFERROR(VLOOKUP($B1287,Invoices!$P$2:$Q$412,2,FALSE),"")</f>
        <v/>
      </c>
      <c r="I1287" s="18" t="str">
        <f>IFERROR(VLOOKUP($B1287,Invoices!$R$2:$S$412,2,FALSE),"")</f>
        <v/>
      </c>
      <c r="J1287" s="18" t="str">
        <f>IFERROR(VLOOKUP($B1287,Invoices!$T$2:$U$412,2,FALSE),"")</f>
        <v/>
      </c>
      <c r="K1287" s="18" t="str">
        <f>IFERROR(VLOOKUP($B1287,Invoices!$V$2:$W$412,2,FALSE),"")</f>
        <v/>
      </c>
      <c r="L1287" s="18" t="str">
        <f>IFERROR(VLOOKUP($B1287,Invoices!$X$2:$Y$412,2,FALSE),"")</f>
        <v/>
      </c>
      <c r="M1287" s="18" t="str">
        <f>IFERROR(VLOOKUP($B1287,Invoices!$Z$2:$AA$412,2,FALSE),"")</f>
        <v/>
      </c>
      <c r="N1287" s="18" t="str">
        <f>IFERROR(VLOOKUP($B1287,Invoices!$AB$2:$AC$412,2,FALSE),"")</f>
        <v/>
      </c>
      <c r="O1287" s="18" t="str">
        <f>IFERROR(VLOOKUP($B1287,Invoices!$AD$2:$AE$412,2,FALSE),"")</f>
        <v/>
      </c>
      <c r="P1287" s="18" t="str">
        <f>IFERROR(VLOOKUP($B1287,Invoices!$AF$2:$AG$412,2,FALSE),"")</f>
        <v/>
      </c>
      <c r="Q1287" s="18" t="str">
        <f>IFERROR(VLOOKUP($B1287,Invoices!$AH$2:$AI$412,2,FALSE),"")</f>
        <v/>
      </c>
      <c r="R1287" s="18" t="str">
        <f>IFERROR(VLOOKUP($B1287,Invoices!$AJ$2:$AK$412,2,FALSE),"")</f>
        <v/>
      </c>
      <c r="S1287" s="18" t="str">
        <f>IFERROR(VLOOKUP($B1287,Invoices!$AL$2:$AM$412,2,FALSE),"")</f>
        <v/>
      </c>
      <c r="T1287" s="18" t="str">
        <f>IFERROR(VLOOKUP($B1287,Invoices!$AN$2:$AO$412,2,FALSE),"")</f>
        <v/>
      </c>
      <c r="U1287" s="18" t="str" cm="1">
        <f t="array" ref="U1287">IFERROR(INDEX(F1287:T1287, 1, MATCH(TRUE, ISNUMBER(F1287:T1287), 0)), "0.0")</f>
        <v>0.0</v>
      </c>
    </row>
    <row r="1288" spans="1:21" ht="13" x14ac:dyDescent="0.15">
      <c r="A1288" s="14" t="s">
        <v>7320</v>
      </c>
      <c r="B1288" s="6" t="s">
        <v>2529</v>
      </c>
      <c r="C1288" s="6" t="s">
        <v>2036</v>
      </c>
      <c r="D1288" s="6" t="s">
        <v>939</v>
      </c>
      <c r="E1288" s="6" t="s">
        <v>940</v>
      </c>
      <c r="F1288" s="18" t="str">
        <f>IFERROR(VLOOKUP(B1288,Invoices!$L$2:$M$413,2,FALSE),"")</f>
        <v/>
      </c>
      <c r="G1288" s="18" t="str">
        <f>IFERROR(VLOOKUP(B1288,Invoices!$N$2:$O$412,2,FALSE),"")</f>
        <v/>
      </c>
      <c r="H1288" s="18" t="str">
        <f>IFERROR(VLOOKUP($B1288,Invoices!$P$2:$Q$412,2,FALSE),"")</f>
        <v/>
      </c>
      <c r="I1288" s="18" t="str">
        <f>IFERROR(VLOOKUP($B1288,Invoices!$R$2:$S$412,2,FALSE),"")</f>
        <v/>
      </c>
      <c r="J1288" s="18" t="str">
        <f>IFERROR(VLOOKUP($B1288,Invoices!$T$2:$U$412,2,FALSE),"")</f>
        <v/>
      </c>
      <c r="K1288" s="18" t="str">
        <f>IFERROR(VLOOKUP($B1288,Invoices!$V$2:$W$412,2,FALSE),"")</f>
        <v/>
      </c>
      <c r="L1288" s="18" t="str">
        <f>IFERROR(VLOOKUP($B1288,Invoices!$X$2:$Y$412,2,FALSE),"")</f>
        <v/>
      </c>
      <c r="M1288" s="18" t="str">
        <f>IFERROR(VLOOKUP($B1288,Invoices!$Z$2:$AA$412,2,FALSE),"")</f>
        <v/>
      </c>
      <c r="N1288" s="18" t="str">
        <f>IFERROR(VLOOKUP($B1288,Invoices!$AB$2:$AC$412,2,FALSE),"")</f>
        <v/>
      </c>
      <c r="O1288" s="18" t="str">
        <f>IFERROR(VLOOKUP($B1288,Invoices!$AD$2:$AE$412,2,FALSE),"")</f>
        <v/>
      </c>
      <c r="P1288" s="18" t="str">
        <f>IFERROR(VLOOKUP($B1288,Invoices!$AF$2:$AG$412,2,FALSE),"")</f>
        <v/>
      </c>
      <c r="Q1288" s="18" t="str">
        <f>IFERROR(VLOOKUP($B1288,Invoices!$AH$2:$AI$412,2,FALSE),"")</f>
        <v/>
      </c>
      <c r="R1288" s="18" t="str">
        <f>IFERROR(VLOOKUP($B1288,Invoices!$AJ$2:$AK$412,2,FALSE),"")</f>
        <v/>
      </c>
      <c r="S1288" s="18" t="str">
        <f>IFERROR(VLOOKUP($B1288,Invoices!$AL$2:$AM$412,2,FALSE),"")</f>
        <v/>
      </c>
      <c r="T1288" s="18" t="str">
        <f>IFERROR(VLOOKUP($B1288,Invoices!$AN$2:$AO$412,2,FALSE),"")</f>
        <v/>
      </c>
      <c r="U1288" s="18" t="str" cm="1">
        <f t="array" ref="U1288">IFERROR(INDEX(F1288:T1288, 1, MATCH(TRUE, ISNUMBER(F1288:T1288), 0)), "0.0")</f>
        <v>0.0</v>
      </c>
    </row>
    <row r="1289" spans="1:21" ht="13" x14ac:dyDescent="0.15">
      <c r="A1289" s="14" t="s">
        <v>7321</v>
      </c>
      <c r="B1289" s="6" t="s">
        <v>2530</v>
      </c>
      <c r="D1289" s="6" t="s">
        <v>592</v>
      </c>
      <c r="E1289" s="6" t="s">
        <v>593</v>
      </c>
      <c r="F1289" s="18" t="str">
        <f>IFERROR(VLOOKUP(B1289,Invoices!$L$2:$M$413,2,FALSE),"")</f>
        <v/>
      </c>
      <c r="G1289" s="18" t="str">
        <f>IFERROR(VLOOKUP(B1289,Invoices!$N$2:$O$412,2,FALSE),"")</f>
        <v/>
      </c>
      <c r="H1289" s="18" t="str">
        <f>IFERROR(VLOOKUP($B1289,Invoices!$P$2:$Q$412,2,FALSE),"")</f>
        <v/>
      </c>
      <c r="I1289" s="18" t="str">
        <f>IFERROR(VLOOKUP($B1289,Invoices!$R$2:$S$412,2,FALSE),"")</f>
        <v/>
      </c>
      <c r="J1289" s="18" t="str">
        <f>IFERROR(VLOOKUP($B1289,Invoices!$T$2:$U$412,2,FALSE),"")</f>
        <v/>
      </c>
      <c r="K1289" s="18" t="str">
        <f>IFERROR(VLOOKUP($B1289,Invoices!$V$2:$W$412,2,FALSE),"")</f>
        <v/>
      </c>
      <c r="L1289" s="18" t="str">
        <f>IFERROR(VLOOKUP($B1289,Invoices!$X$2:$Y$412,2,FALSE),"")</f>
        <v/>
      </c>
      <c r="M1289" s="18" t="str">
        <f>IFERROR(VLOOKUP($B1289,Invoices!$Z$2:$AA$412,2,FALSE),"")</f>
        <v/>
      </c>
      <c r="N1289" s="18" t="str">
        <f>IFERROR(VLOOKUP($B1289,Invoices!$AB$2:$AC$412,2,FALSE),"")</f>
        <v/>
      </c>
      <c r="O1289" s="18" t="str">
        <f>IFERROR(VLOOKUP($B1289,Invoices!$AD$2:$AE$412,2,FALSE),"")</f>
        <v/>
      </c>
      <c r="P1289" s="18" t="str">
        <f>IFERROR(VLOOKUP($B1289,Invoices!$AF$2:$AG$412,2,FALSE),"")</f>
        <v/>
      </c>
      <c r="Q1289" s="18">
        <f>IFERROR(VLOOKUP($B1289,Invoices!$AH$2:$AI$412,2,FALSE),"")</f>
        <v>0.99</v>
      </c>
      <c r="R1289" s="18" t="str">
        <f>IFERROR(VLOOKUP($B1289,Invoices!$AJ$2:$AK$412,2,FALSE),"")</f>
        <v/>
      </c>
      <c r="S1289" s="18" t="str">
        <f>IFERROR(VLOOKUP($B1289,Invoices!$AL$2:$AM$412,2,FALSE),"")</f>
        <v/>
      </c>
      <c r="T1289" s="18" t="str">
        <f>IFERROR(VLOOKUP($B1289,Invoices!$AN$2:$AO$412,2,FALSE),"")</f>
        <v/>
      </c>
      <c r="U1289" s="18" cm="1">
        <f t="array" ref="U1289">IFERROR(INDEX(F1289:T1289, 1, MATCH(TRUE, ISNUMBER(F1289:T1289), 0)), "0.0")</f>
        <v>0.99</v>
      </c>
    </row>
    <row r="1290" spans="1:21" ht="13" x14ac:dyDescent="0.15">
      <c r="A1290" s="14" t="s">
        <v>7322</v>
      </c>
      <c r="B1290" s="6" t="s">
        <v>2531</v>
      </c>
      <c r="D1290" s="6" t="s">
        <v>526</v>
      </c>
      <c r="E1290" s="6" t="s">
        <v>527</v>
      </c>
      <c r="F1290" s="18" t="str">
        <f>IFERROR(VLOOKUP(B1290,Invoices!$L$2:$M$413,2,FALSE),"")</f>
        <v/>
      </c>
      <c r="G1290" s="18" t="str">
        <f>IFERROR(VLOOKUP(B1290,Invoices!$N$2:$O$412,2,FALSE),"")</f>
        <v/>
      </c>
      <c r="H1290" s="18" t="str">
        <f>IFERROR(VLOOKUP($B1290,Invoices!$P$2:$Q$412,2,FALSE),"")</f>
        <v/>
      </c>
      <c r="I1290" s="18" t="str">
        <f>IFERROR(VLOOKUP($B1290,Invoices!$R$2:$S$412,2,FALSE),"")</f>
        <v/>
      </c>
      <c r="J1290" s="18" t="str">
        <f>IFERROR(VLOOKUP($B1290,Invoices!$T$2:$U$412,2,FALSE),"")</f>
        <v/>
      </c>
      <c r="K1290" s="18" t="str">
        <f>IFERROR(VLOOKUP($B1290,Invoices!$V$2:$W$412,2,FALSE),"")</f>
        <v/>
      </c>
      <c r="L1290" s="18" t="str">
        <f>IFERROR(VLOOKUP($B1290,Invoices!$X$2:$Y$412,2,FALSE),"")</f>
        <v/>
      </c>
      <c r="M1290" s="18" t="str">
        <f>IFERROR(VLOOKUP($B1290,Invoices!$Z$2:$AA$412,2,FALSE),"")</f>
        <v/>
      </c>
      <c r="N1290" s="18" t="str">
        <f>IFERROR(VLOOKUP($B1290,Invoices!$AB$2:$AC$412,2,FALSE),"")</f>
        <v/>
      </c>
      <c r="O1290" s="18" t="str">
        <f>IFERROR(VLOOKUP($B1290,Invoices!$AD$2:$AE$412,2,FALSE),"")</f>
        <v/>
      </c>
      <c r="P1290" s="18" t="str">
        <f>IFERROR(VLOOKUP($B1290,Invoices!$AF$2:$AG$412,2,FALSE),"")</f>
        <v/>
      </c>
      <c r="Q1290" s="18" t="str">
        <f>IFERROR(VLOOKUP($B1290,Invoices!$AH$2:$AI$412,2,FALSE),"")</f>
        <v/>
      </c>
      <c r="R1290" s="18" t="str">
        <f>IFERROR(VLOOKUP($B1290,Invoices!$AJ$2:$AK$412,2,FALSE),"")</f>
        <v/>
      </c>
      <c r="S1290" s="18" t="str">
        <f>IFERROR(VLOOKUP($B1290,Invoices!$AL$2:$AM$412,2,FALSE),"")</f>
        <v/>
      </c>
      <c r="T1290" s="18" t="str">
        <f>IFERROR(VLOOKUP($B1290,Invoices!$AN$2:$AO$412,2,FALSE),"")</f>
        <v/>
      </c>
      <c r="U1290" s="18" t="str" cm="1">
        <f t="array" ref="U1290">IFERROR(INDEX(F1290:T1290, 1, MATCH(TRUE, ISNUMBER(F1290:T1290), 0)), "0.0")</f>
        <v>0.0</v>
      </c>
    </row>
    <row r="1291" spans="1:21" ht="13" x14ac:dyDescent="0.15">
      <c r="A1291" s="14" t="s">
        <v>7323</v>
      </c>
      <c r="B1291" s="6" t="s">
        <v>2532</v>
      </c>
      <c r="C1291" s="6" t="s">
        <v>1795</v>
      </c>
      <c r="D1291" s="6" t="s">
        <v>533</v>
      </c>
      <c r="E1291" s="6" t="s">
        <v>522</v>
      </c>
      <c r="F1291" s="18">
        <f>IFERROR(VLOOKUP(B1291,Invoices!$L$2:$M$413,2,FALSE),"")</f>
        <v>0.99</v>
      </c>
      <c r="G1291" s="18" t="str">
        <f>IFERROR(VLOOKUP(B1291,Invoices!$N$2:$O$412,2,FALSE),"")</f>
        <v/>
      </c>
      <c r="H1291" s="18" t="str">
        <f>IFERROR(VLOOKUP($B1291,Invoices!$P$2:$Q$412,2,FALSE),"")</f>
        <v/>
      </c>
      <c r="I1291" s="18" t="str">
        <f>IFERROR(VLOOKUP($B1291,Invoices!$R$2:$S$412,2,FALSE),"")</f>
        <v/>
      </c>
      <c r="J1291" s="18" t="str">
        <f>IFERROR(VLOOKUP($B1291,Invoices!$T$2:$U$412,2,FALSE),"")</f>
        <v/>
      </c>
      <c r="K1291" s="18" t="str">
        <f>IFERROR(VLOOKUP($B1291,Invoices!$V$2:$W$412,2,FALSE),"")</f>
        <v/>
      </c>
      <c r="L1291" s="18" t="str">
        <f>IFERROR(VLOOKUP($B1291,Invoices!$X$2:$Y$412,2,FALSE),"")</f>
        <v/>
      </c>
      <c r="M1291" s="18" t="str">
        <f>IFERROR(VLOOKUP($B1291,Invoices!$Z$2:$AA$412,2,FALSE),"")</f>
        <v/>
      </c>
      <c r="N1291" s="18" t="str">
        <f>IFERROR(VLOOKUP($B1291,Invoices!$AB$2:$AC$412,2,FALSE),"")</f>
        <v/>
      </c>
      <c r="O1291" s="18" t="str">
        <f>IFERROR(VLOOKUP($B1291,Invoices!$AD$2:$AE$412,2,FALSE),"")</f>
        <v/>
      </c>
      <c r="P1291" s="18" t="str">
        <f>IFERROR(VLOOKUP($B1291,Invoices!$AF$2:$AG$412,2,FALSE),"")</f>
        <v/>
      </c>
      <c r="Q1291" s="18" t="str">
        <f>IFERROR(VLOOKUP($B1291,Invoices!$AH$2:$AI$412,2,FALSE),"")</f>
        <v/>
      </c>
      <c r="R1291" s="18" t="str">
        <f>IFERROR(VLOOKUP($B1291,Invoices!$AJ$2:$AK$412,2,FALSE),"")</f>
        <v/>
      </c>
      <c r="S1291" s="18" t="str">
        <f>IFERROR(VLOOKUP($B1291,Invoices!$AL$2:$AM$412,2,FALSE),"")</f>
        <v/>
      </c>
      <c r="T1291" s="18" t="str">
        <f>IFERROR(VLOOKUP($B1291,Invoices!$AN$2:$AO$412,2,FALSE),"")</f>
        <v/>
      </c>
      <c r="U1291" s="18" cm="1">
        <f t="array" ref="U1291">IFERROR(INDEX(F1291:T1291, 1, MATCH(TRUE, ISNUMBER(F1291:T1291), 0)), "0.0")</f>
        <v>0.99</v>
      </c>
    </row>
    <row r="1292" spans="1:21" ht="13" x14ac:dyDescent="0.15">
      <c r="A1292" s="14" t="s">
        <v>7324</v>
      </c>
      <c r="B1292" s="6" t="s">
        <v>2533</v>
      </c>
      <c r="C1292" s="6" t="s">
        <v>1184</v>
      </c>
      <c r="D1292" s="6" t="s">
        <v>1185</v>
      </c>
      <c r="E1292" s="6" t="s">
        <v>962</v>
      </c>
      <c r="F1292" s="18" t="str">
        <f>IFERROR(VLOOKUP(B1292,Invoices!$L$2:$M$413,2,FALSE),"")</f>
        <v/>
      </c>
      <c r="G1292" s="18" t="str">
        <f>IFERROR(VLOOKUP(B1292,Invoices!$N$2:$O$412,2,FALSE),"")</f>
        <v/>
      </c>
      <c r="H1292" s="18" t="str">
        <f>IFERROR(VLOOKUP($B1292,Invoices!$P$2:$Q$412,2,FALSE),"")</f>
        <v/>
      </c>
      <c r="I1292" s="18" t="str">
        <f>IFERROR(VLOOKUP($B1292,Invoices!$R$2:$S$412,2,FALSE),"")</f>
        <v/>
      </c>
      <c r="J1292" s="18" t="str">
        <f>IFERROR(VLOOKUP($B1292,Invoices!$T$2:$U$412,2,FALSE),"")</f>
        <v/>
      </c>
      <c r="K1292" s="18" t="str">
        <f>IFERROR(VLOOKUP($B1292,Invoices!$V$2:$W$412,2,FALSE),"")</f>
        <v/>
      </c>
      <c r="L1292" s="18" t="str">
        <f>IFERROR(VLOOKUP($B1292,Invoices!$X$2:$Y$412,2,FALSE),"")</f>
        <v/>
      </c>
      <c r="M1292" s="18" t="str">
        <f>IFERROR(VLOOKUP($B1292,Invoices!$Z$2:$AA$412,2,FALSE),"")</f>
        <v/>
      </c>
      <c r="N1292" s="18" t="str">
        <f>IFERROR(VLOOKUP($B1292,Invoices!$AB$2:$AC$412,2,FALSE),"")</f>
        <v/>
      </c>
      <c r="O1292" s="18" t="str">
        <f>IFERROR(VLOOKUP($B1292,Invoices!$AD$2:$AE$412,2,FALSE),"")</f>
        <v/>
      </c>
      <c r="P1292" s="18" t="str">
        <f>IFERROR(VLOOKUP($B1292,Invoices!$AF$2:$AG$412,2,FALSE),"")</f>
        <v/>
      </c>
      <c r="Q1292" s="18" t="str">
        <f>IFERROR(VLOOKUP($B1292,Invoices!$AH$2:$AI$412,2,FALSE),"")</f>
        <v/>
      </c>
      <c r="R1292" s="18" t="str">
        <f>IFERROR(VLOOKUP($B1292,Invoices!$AJ$2:$AK$412,2,FALSE),"")</f>
        <v/>
      </c>
      <c r="S1292" s="18" t="str">
        <f>IFERROR(VLOOKUP($B1292,Invoices!$AL$2:$AM$412,2,FALSE),"")</f>
        <v/>
      </c>
      <c r="T1292" s="18" t="str">
        <f>IFERROR(VLOOKUP($B1292,Invoices!$AN$2:$AO$412,2,FALSE),"")</f>
        <v/>
      </c>
      <c r="U1292" s="18" t="str" cm="1">
        <f t="array" ref="U1292">IFERROR(INDEX(F1292:T1292, 1, MATCH(TRUE, ISNUMBER(F1292:T1292), 0)), "0.0")</f>
        <v>0.0</v>
      </c>
    </row>
    <row r="1293" spans="1:21" ht="13" x14ac:dyDescent="0.15">
      <c r="A1293" s="14" t="s">
        <v>7325</v>
      </c>
      <c r="B1293" s="6" t="s">
        <v>2534</v>
      </c>
      <c r="C1293" s="6" t="s">
        <v>555</v>
      </c>
      <c r="D1293" s="6" t="s">
        <v>554</v>
      </c>
      <c r="E1293" s="6" t="s">
        <v>555</v>
      </c>
      <c r="F1293" s="18" t="str">
        <f>IFERROR(VLOOKUP(B1293,Invoices!$L$2:$M$413,2,FALSE),"")</f>
        <v/>
      </c>
      <c r="G1293" s="18" t="str">
        <f>IFERROR(VLOOKUP(B1293,Invoices!$N$2:$O$412,2,FALSE),"")</f>
        <v/>
      </c>
      <c r="H1293" s="18" t="str">
        <f>IFERROR(VLOOKUP($B1293,Invoices!$P$2:$Q$412,2,FALSE),"")</f>
        <v/>
      </c>
      <c r="I1293" s="18" t="str">
        <f>IFERROR(VLOOKUP($B1293,Invoices!$R$2:$S$412,2,FALSE),"")</f>
        <v/>
      </c>
      <c r="J1293" s="18" t="str">
        <f>IFERROR(VLOOKUP($B1293,Invoices!$T$2:$U$412,2,FALSE),"")</f>
        <v/>
      </c>
      <c r="K1293" s="18" t="str">
        <f>IFERROR(VLOOKUP($B1293,Invoices!$V$2:$W$412,2,FALSE),"")</f>
        <v/>
      </c>
      <c r="L1293" s="18" t="str">
        <f>IFERROR(VLOOKUP($B1293,Invoices!$X$2:$Y$412,2,FALSE),"")</f>
        <v/>
      </c>
      <c r="M1293" s="18" t="str">
        <f>IFERROR(VLOOKUP($B1293,Invoices!$Z$2:$AA$412,2,FALSE),"")</f>
        <v/>
      </c>
      <c r="N1293" s="18" t="str">
        <f>IFERROR(VLOOKUP($B1293,Invoices!$AB$2:$AC$412,2,FALSE),"")</f>
        <v/>
      </c>
      <c r="O1293" s="18" t="str">
        <f>IFERROR(VLOOKUP($B1293,Invoices!$AD$2:$AE$412,2,FALSE),"")</f>
        <v/>
      </c>
      <c r="P1293" s="18" t="str">
        <f>IFERROR(VLOOKUP($B1293,Invoices!$AF$2:$AG$412,2,FALSE),"")</f>
        <v/>
      </c>
      <c r="Q1293" s="18" t="str">
        <f>IFERROR(VLOOKUP($B1293,Invoices!$AH$2:$AI$412,2,FALSE),"")</f>
        <v/>
      </c>
      <c r="R1293" s="18" t="str">
        <f>IFERROR(VLOOKUP($B1293,Invoices!$AJ$2:$AK$412,2,FALSE),"")</f>
        <v/>
      </c>
      <c r="S1293" s="18" t="str">
        <f>IFERROR(VLOOKUP($B1293,Invoices!$AL$2:$AM$412,2,FALSE),"")</f>
        <v/>
      </c>
      <c r="T1293" s="18" t="str">
        <f>IFERROR(VLOOKUP($B1293,Invoices!$AN$2:$AO$412,2,FALSE),"")</f>
        <v/>
      </c>
      <c r="U1293" s="18" t="str" cm="1">
        <f t="array" ref="U1293">IFERROR(INDEX(F1293:T1293, 1, MATCH(TRUE, ISNUMBER(F1293:T1293), 0)), "0.0")</f>
        <v>0.0</v>
      </c>
    </row>
    <row r="1294" spans="1:21" ht="13" x14ac:dyDescent="0.15">
      <c r="A1294" s="14" t="s">
        <v>7326</v>
      </c>
      <c r="B1294" s="6" t="s">
        <v>2535</v>
      </c>
      <c r="C1294" s="6" t="s">
        <v>2536</v>
      </c>
      <c r="D1294" s="6" t="s">
        <v>2522</v>
      </c>
      <c r="E1294" s="6" t="s">
        <v>681</v>
      </c>
      <c r="F1294" s="18" t="str">
        <f>IFERROR(VLOOKUP(B1294,Invoices!$L$2:$M$413,2,FALSE),"")</f>
        <v/>
      </c>
      <c r="G1294" s="18" t="str">
        <f>IFERROR(VLOOKUP(B1294,Invoices!$N$2:$O$412,2,FALSE),"")</f>
        <v/>
      </c>
      <c r="H1294" s="18" t="str">
        <f>IFERROR(VLOOKUP($B1294,Invoices!$P$2:$Q$412,2,FALSE),"")</f>
        <v/>
      </c>
      <c r="I1294" s="18" t="str">
        <f>IFERROR(VLOOKUP($B1294,Invoices!$R$2:$S$412,2,FALSE),"")</f>
        <v/>
      </c>
      <c r="J1294" s="18" t="str">
        <f>IFERROR(VLOOKUP($B1294,Invoices!$T$2:$U$412,2,FALSE),"")</f>
        <v/>
      </c>
      <c r="K1294" s="18" t="str">
        <f>IFERROR(VLOOKUP($B1294,Invoices!$V$2:$W$412,2,FALSE),"")</f>
        <v/>
      </c>
      <c r="L1294" s="18" t="str">
        <f>IFERROR(VLOOKUP($B1294,Invoices!$X$2:$Y$412,2,FALSE),"")</f>
        <v/>
      </c>
      <c r="M1294" s="18" t="str">
        <f>IFERROR(VLOOKUP($B1294,Invoices!$Z$2:$AA$412,2,FALSE),"")</f>
        <v/>
      </c>
      <c r="N1294" s="18" t="str">
        <f>IFERROR(VLOOKUP($B1294,Invoices!$AB$2:$AC$412,2,FALSE),"")</f>
        <v/>
      </c>
      <c r="O1294" s="18" t="str">
        <f>IFERROR(VLOOKUP($B1294,Invoices!$AD$2:$AE$412,2,FALSE),"")</f>
        <v/>
      </c>
      <c r="P1294" s="18" t="str">
        <f>IFERROR(VLOOKUP($B1294,Invoices!$AF$2:$AG$412,2,FALSE),"")</f>
        <v/>
      </c>
      <c r="Q1294" s="18" t="str">
        <f>IFERROR(VLOOKUP($B1294,Invoices!$AH$2:$AI$412,2,FALSE),"")</f>
        <v/>
      </c>
      <c r="R1294" s="18" t="str">
        <f>IFERROR(VLOOKUP($B1294,Invoices!$AJ$2:$AK$412,2,FALSE),"")</f>
        <v/>
      </c>
      <c r="S1294" s="18" t="str">
        <f>IFERROR(VLOOKUP($B1294,Invoices!$AL$2:$AM$412,2,FALSE),"")</f>
        <v/>
      </c>
      <c r="T1294" s="18" t="str">
        <f>IFERROR(VLOOKUP($B1294,Invoices!$AN$2:$AO$412,2,FALSE),"")</f>
        <v/>
      </c>
      <c r="U1294" s="18" t="str" cm="1">
        <f t="array" ref="U1294">IFERROR(INDEX(F1294:T1294, 1, MATCH(TRUE, ISNUMBER(F1294:T1294), 0)), "0.0")</f>
        <v>0.0</v>
      </c>
    </row>
    <row r="1295" spans="1:21" ht="13" x14ac:dyDescent="0.15">
      <c r="A1295" s="14" t="s">
        <v>7327</v>
      </c>
      <c r="B1295" s="6" t="s">
        <v>2537</v>
      </c>
      <c r="C1295" s="6" t="s">
        <v>2538</v>
      </c>
      <c r="D1295" s="6" t="s">
        <v>735</v>
      </c>
      <c r="E1295" s="6" t="s">
        <v>736</v>
      </c>
      <c r="F1295" s="18" t="str">
        <f>IFERROR(VLOOKUP(B1295,Invoices!$L$2:$M$413,2,FALSE),"")</f>
        <v/>
      </c>
      <c r="G1295" s="18" t="str">
        <f>IFERROR(VLOOKUP(B1295,Invoices!$N$2:$O$412,2,FALSE),"")</f>
        <v/>
      </c>
      <c r="H1295" s="18" t="str">
        <f>IFERROR(VLOOKUP($B1295,Invoices!$P$2:$Q$412,2,FALSE),"")</f>
        <v/>
      </c>
      <c r="I1295" s="18" t="str">
        <f>IFERROR(VLOOKUP($B1295,Invoices!$R$2:$S$412,2,FALSE),"")</f>
        <v/>
      </c>
      <c r="J1295" s="18" t="str">
        <f>IFERROR(VLOOKUP($B1295,Invoices!$T$2:$U$412,2,FALSE),"")</f>
        <v/>
      </c>
      <c r="K1295" s="18" t="str">
        <f>IFERROR(VLOOKUP($B1295,Invoices!$V$2:$W$412,2,FALSE),"")</f>
        <v/>
      </c>
      <c r="L1295" s="18" t="str">
        <f>IFERROR(VLOOKUP($B1295,Invoices!$X$2:$Y$412,2,FALSE),"")</f>
        <v/>
      </c>
      <c r="M1295" s="18" t="str">
        <f>IFERROR(VLOOKUP($B1295,Invoices!$Z$2:$AA$412,2,FALSE),"")</f>
        <v/>
      </c>
      <c r="N1295" s="18" t="str">
        <f>IFERROR(VLOOKUP($B1295,Invoices!$AB$2:$AC$412,2,FALSE),"")</f>
        <v/>
      </c>
      <c r="O1295" s="18" t="str">
        <f>IFERROR(VLOOKUP($B1295,Invoices!$AD$2:$AE$412,2,FALSE),"")</f>
        <v/>
      </c>
      <c r="P1295" s="18" t="str">
        <f>IFERROR(VLOOKUP($B1295,Invoices!$AF$2:$AG$412,2,FALSE),"")</f>
        <v/>
      </c>
      <c r="Q1295" s="18" t="str">
        <f>IFERROR(VLOOKUP($B1295,Invoices!$AH$2:$AI$412,2,FALSE),"")</f>
        <v/>
      </c>
      <c r="R1295" s="18" t="str">
        <f>IFERROR(VLOOKUP($B1295,Invoices!$AJ$2:$AK$412,2,FALSE),"")</f>
        <v/>
      </c>
      <c r="S1295" s="18" t="str">
        <f>IFERROR(VLOOKUP($B1295,Invoices!$AL$2:$AM$412,2,FALSE),"")</f>
        <v/>
      </c>
      <c r="T1295" s="18" t="str">
        <f>IFERROR(VLOOKUP($B1295,Invoices!$AN$2:$AO$412,2,FALSE),"")</f>
        <v/>
      </c>
      <c r="U1295" s="18" t="str" cm="1">
        <f t="array" ref="U1295">IFERROR(INDEX(F1295:T1295, 1, MATCH(TRUE, ISNUMBER(F1295:T1295), 0)), "0.0")</f>
        <v>0.0</v>
      </c>
    </row>
    <row r="1296" spans="1:21" ht="13" x14ac:dyDescent="0.15">
      <c r="A1296" s="14" t="s">
        <v>7328</v>
      </c>
      <c r="B1296" s="6" t="s">
        <v>2539</v>
      </c>
      <c r="C1296" s="6" t="s">
        <v>961</v>
      </c>
      <c r="D1296" s="6" t="s">
        <v>960</v>
      </c>
      <c r="E1296" s="6" t="s">
        <v>962</v>
      </c>
      <c r="F1296" s="18">
        <f>IFERROR(VLOOKUP(B1296,Invoices!$L$2:$M$413,2,FALSE),"")</f>
        <v>0.99</v>
      </c>
      <c r="G1296" s="18" t="str">
        <f>IFERROR(VLOOKUP(B1296,Invoices!$N$2:$O$412,2,FALSE),"")</f>
        <v/>
      </c>
      <c r="H1296" s="18" t="str">
        <f>IFERROR(VLOOKUP($B1296,Invoices!$P$2:$Q$412,2,FALSE),"")</f>
        <v/>
      </c>
      <c r="I1296" s="18" t="str">
        <f>IFERROR(VLOOKUP($B1296,Invoices!$R$2:$S$412,2,FALSE),"")</f>
        <v/>
      </c>
      <c r="J1296" s="18" t="str">
        <f>IFERROR(VLOOKUP($B1296,Invoices!$T$2:$U$412,2,FALSE),"")</f>
        <v/>
      </c>
      <c r="K1296" s="18" t="str">
        <f>IFERROR(VLOOKUP($B1296,Invoices!$V$2:$W$412,2,FALSE),"")</f>
        <v/>
      </c>
      <c r="L1296" s="18" t="str">
        <f>IFERROR(VLOOKUP($B1296,Invoices!$X$2:$Y$412,2,FALSE),"")</f>
        <v/>
      </c>
      <c r="M1296" s="18" t="str">
        <f>IFERROR(VLOOKUP($B1296,Invoices!$Z$2:$AA$412,2,FALSE),"")</f>
        <v/>
      </c>
      <c r="N1296" s="18" t="str">
        <f>IFERROR(VLOOKUP($B1296,Invoices!$AB$2:$AC$412,2,FALSE),"")</f>
        <v/>
      </c>
      <c r="O1296" s="18" t="str">
        <f>IFERROR(VLOOKUP($B1296,Invoices!$AD$2:$AE$412,2,FALSE),"")</f>
        <v/>
      </c>
      <c r="P1296" s="18" t="str">
        <f>IFERROR(VLOOKUP($B1296,Invoices!$AF$2:$AG$412,2,FALSE),"")</f>
        <v/>
      </c>
      <c r="Q1296" s="18" t="str">
        <f>IFERROR(VLOOKUP($B1296,Invoices!$AH$2:$AI$412,2,FALSE),"")</f>
        <v/>
      </c>
      <c r="R1296" s="18">
        <f>IFERROR(VLOOKUP($B1296,Invoices!$AJ$2:$AK$412,2,FALSE),"")</f>
        <v>0.99</v>
      </c>
      <c r="S1296" s="18" t="str">
        <f>IFERROR(VLOOKUP($B1296,Invoices!$AL$2:$AM$412,2,FALSE),"")</f>
        <v/>
      </c>
      <c r="T1296" s="18" t="str">
        <f>IFERROR(VLOOKUP($B1296,Invoices!$AN$2:$AO$412,2,FALSE),"")</f>
        <v/>
      </c>
      <c r="U1296" s="18" cm="1">
        <f t="array" ref="U1296">IFERROR(INDEX(F1296:T1296, 1, MATCH(TRUE, ISNUMBER(F1296:T1296), 0)), "0.0")</f>
        <v>0.99</v>
      </c>
    </row>
    <row r="1297" spans="1:21" ht="13" x14ac:dyDescent="0.15">
      <c r="A1297" s="14" t="s">
        <v>7329</v>
      </c>
      <c r="B1297" s="6" t="s">
        <v>2540</v>
      </c>
      <c r="C1297" s="6" t="s">
        <v>1981</v>
      </c>
      <c r="D1297" s="6" t="s">
        <v>1982</v>
      </c>
      <c r="E1297" s="6" t="s">
        <v>522</v>
      </c>
      <c r="F1297" s="18">
        <f>IFERROR(VLOOKUP(B1297,Invoices!$L$2:$M$413,2,FALSE),"")</f>
        <v>0.99</v>
      </c>
      <c r="G1297" s="18" t="str">
        <f>IFERROR(VLOOKUP(B1297,Invoices!$N$2:$O$412,2,FALSE),"")</f>
        <v/>
      </c>
      <c r="H1297" s="18" t="str">
        <f>IFERROR(VLOOKUP($B1297,Invoices!$P$2:$Q$412,2,FALSE),"")</f>
        <v/>
      </c>
      <c r="I1297" s="18" t="str">
        <f>IFERROR(VLOOKUP($B1297,Invoices!$R$2:$S$412,2,FALSE),"")</f>
        <v/>
      </c>
      <c r="J1297" s="18" t="str">
        <f>IFERROR(VLOOKUP($B1297,Invoices!$T$2:$U$412,2,FALSE),"")</f>
        <v/>
      </c>
      <c r="K1297" s="18" t="str">
        <f>IFERROR(VLOOKUP($B1297,Invoices!$V$2:$W$412,2,FALSE),"")</f>
        <v/>
      </c>
      <c r="L1297" s="18" t="str">
        <f>IFERROR(VLOOKUP($B1297,Invoices!$X$2:$Y$412,2,FALSE),"")</f>
        <v/>
      </c>
      <c r="M1297" s="18" t="str">
        <f>IFERROR(VLOOKUP($B1297,Invoices!$Z$2:$AA$412,2,FALSE),"")</f>
        <v/>
      </c>
      <c r="N1297" s="18" t="str">
        <f>IFERROR(VLOOKUP($B1297,Invoices!$AB$2:$AC$412,2,FALSE),"")</f>
        <v/>
      </c>
      <c r="O1297" s="18" t="str">
        <f>IFERROR(VLOOKUP($B1297,Invoices!$AD$2:$AE$412,2,FALSE),"")</f>
        <v/>
      </c>
      <c r="P1297" s="18" t="str">
        <f>IFERROR(VLOOKUP($B1297,Invoices!$AF$2:$AG$412,2,FALSE),"")</f>
        <v/>
      </c>
      <c r="Q1297" s="18" t="str">
        <f>IFERROR(VLOOKUP($B1297,Invoices!$AH$2:$AI$412,2,FALSE),"")</f>
        <v/>
      </c>
      <c r="R1297" s="18" t="str">
        <f>IFERROR(VLOOKUP($B1297,Invoices!$AJ$2:$AK$412,2,FALSE),"")</f>
        <v/>
      </c>
      <c r="S1297" s="18" t="str">
        <f>IFERROR(VLOOKUP($B1297,Invoices!$AL$2:$AM$412,2,FALSE),"")</f>
        <v/>
      </c>
      <c r="T1297" s="18" t="str">
        <f>IFERROR(VLOOKUP($B1297,Invoices!$AN$2:$AO$412,2,FALSE),"")</f>
        <v/>
      </c>
      <c r="U1297" s="18" cm="1">
        <f t="array" ref="U1297">IFERROR(INDEX(F1297:T1297, 1, MATCH(TRUE, ISNUMBER(F1297:T1297), 0)), "0.0")</f>
        <v>0.99</v>
      </c>
    </row>
    <row r="1298" spans="1:21" ht="13" x14ac:dyDescent="0.15">
      <c r="A1298" s="14" t="s">
        <v>7330</v>
      </c>
      <c r="B1298" s="6" t="s">
        <v>2541</v>
      </c>
      <c r="C1298" s="6" t="s">
        <v>2542</v>
      </c>
      <c r="D1298" s="6" t="s">
        <v>2522</v>
      </c>
      <c r="E1298" s="6" t="s">
        <v>681</v>
      </c>
      <c r="F1298" s="18" t="str">
        <f>IFERROR(VLOOKUP(B1298,Invoices!$L$2:$M$413,2,FALSE),"")</f>
        <v/>
      </c>
      <c r="G1298" s="18" t="str">
        <f>IFERROR(VLOOKUP(B1298,Invoices!$N$2:$O$412,2,FALSE),"")</f>
        <v/>
      </c>
      <c r="H1298" s="18" t="str">
        <f>IFERROR(VLOOKUP($B1298,Invoices!$P$2:$Q$412,2,FALSE),"")</f>
        <v/>
      </c>
      <c r="I1298" s="18" t="str">
        <f>IFERROR(VLOOKUP($B1298,Invoices!$R$2:$S$412,2,FALSE),"")</f>
        <v/>
      </c>
      <c r="J1298" s="18" t="str">
        <f>IFERROR(VLOOKUP($B1298,Invoices!$T$2:$U$412,2,FALSE),"")</f>
        <v/>
      </c>
      <c r="K1298" s="18" t="str">
        <f>IFERROR(VLOOKUP($B1298,Invoices!$V$2:$W$412,2,FALSE),"")</f>
        <v/>
      </c>
      <c r="L1298" s="18" t="str">
        <f>IFERROR(VLOOKUP($B1298,Invoices!$X$2:$Y$412,2,FALSE),"")</f>
        <v/>
      </c>
      <c r="M1298" s="18" t="str">
        <f>IFERROR(VLOOKUP($B1298,Invoices!$Z$2:$AA$412,2,FALSE),"")</f>
        <v/>
      </c>
      <c r="N1298" s="18" t="str">
        <f>IFERROR(VLOOKUP($B1298,Invoices!$AB$2:$AC$412,2,FALSE),"")</f>
        <v/>
      </c>
      <c r="O1298" s="18" t="str">
        <f>IFERROR(VLOOKUP($B1298,Invoices!$AD$2:$AE$412,2,FALSE),"")</f>
        <v/>
      </c>
      <c r="P1298" s="18" t="str">
        <f>IFERROR(VLOOKUP($B1298,Invoices!$AF$2:$AG$412,2,FALSE),"")</f>
        <v/>
      </c>
      <c r="Q1298" s="18" t="str">
        <f>IFERROR(VLOOKUP($B1298,Invoices!$AH$2:$AI$412,2,FALSE),"")</f>
        <v/>
      </c>
      <c r="R1298" s="18" t="str">
        <f>IFERROR(VLOOKUP($B1298,Invoices!$AJ$2:$AK$412,2,FALSE),"")</f>
        <v/>
      </c>
      <c r="S1298" s="18" t="str">
        <f>IFERROR(VLOOKUP($B1298,Invoices!$AL$2:$AM$412,2,FALSE),"")</f>
        <v/>
      </c>
      <c r="T1298" s="18" t="str">
        <f>IFERROR(VLOOKUP($B1298,Invoices!$AN$2:$AO$412,2,FALSE),"")</f>
        <v/>
      </c>
      <c r="U1298" s="18" t="str" cm="1">
        <f t="array" ref="U1298">IFERROR(INDEX(F1298:T1298, 1, MATCH(TRUE, ISNUMBER(F1298:T1298), 0)), "0.0")</f>
        <v>0.0</v>
      </c>
    </row>
    <row r="1299" spans="1:21" ht="13" x14ac:dyDescent="0.15">
      <c r="A1299" s="14" t="s">
        <v>7331</v>
      </c>
      <c r="B1299" s="6" t="s">
        <v>2543</v>
      </c>
      <c r="C1299" s="6" t="s">
        <v>2544</v>
      </c>
      <c r="D1299" s="6" t="s">
        <v>2195</v>
      </c>
      <c r="E1299" s="6" t="s">
        <v>574</v>
      </c>
      <c r="F1299" s="18" t="str">
        <f>IFERROR(VLOOKUP(B1299,Invoices!$L$2:$M$413,2,FALSE),"")</f>
        <v/>
      </c>
      <c r="G1299" s="18" t="str">
        <f>IFERROR(VLOOKUP(B1299,Invoices!$N$2:$O$412,2,FALSE),"")</f>
        <v/>
      </c>
      <c r="H1299" s="18" t="str">
        <f>IFERROR(VLOOKUP($B1299,Invoices!$P$2:$Q$412,2,FALSE),"")</f>
        <v/>
      </c>
      <c r="I1299" s="18" t="str">
        <f>IFERROR(VLOOKUP($B1299,Invoices!$R$2:$S$412,2,FALSE),"")</f>
        <v/>
      </c>
      <c r="J1299" s="18" t="str">
        <f>IFERROR(VLOOKUP($B1299,Invoices!$T$2:$U$412,2,FALSE),"")</f>
        <v/>
      </c>
      <c r="K1299" s="18" t="str">
        <f>IFERROR(VLOOKUP($B1299,Invoices!$V$2:$W$412,2,FALSE),"")</f>
        <v/>
      </c>
      <c r="L1299" s="18" t="str">
        <f>IFERROR(VLOOKUP($B1299,Invoices!$X$2:$Y$412,2,FALSE),"")</f>
        <v/>
      </c>
      <c r="M1299" s="18" t="str">
        <f>IFERROR(VLOOKUP($B1299,Invoices!$Z$2:$AA$412,2,FALSE),"")</f>
        <v/>
      </c>
      <c r="N1299" s="18" t="str">
        <f>IFERROR(VLOOKUP($B1299,Invoices!$AB$2:$AC$412,2,FALSE),"")</f>
        <v/>
      </c>
      <c r="O1299" s="18" t="str">
        <f>IFERROR(VLOOKUP($B1299,Invoices!$AD$2:$AE$412,2,FALSE),"")</f>
        <v/>
      </c>
      <c r="P1299" s="18">
        <f>IFERROR(VLOOKUP($B1299,Invoices!$AF$2:$AG$412,2,FALSE),"")</f>
        <v>0.99</v>
      </c>
      <c r="Q1299" s="18" t="str">
        <f>IFERROR(VLOOKUP($B1299,Invoices!$AH$2:$AI$412,2,FALSE),"")</f>
        <v/>
      </c>
      <c r="R1299" s="18" t="str">
        <f>IFERROR(VLOOKUP($B1299,Invoices!$AJ$2:$AK$412,2,FALSE),"")</f>
        <v/>
      </c>
      <c r="S1299" s="18" t="str">
        <f>IFERROR(VLOOKUP($B1299,Invoices!$AL$2:$AM$412,2,FALSE),"")</f>
        <v/>
      </c>
      <c r="T1299" s="18" t="str">
        <f>IFERROR(VLOOKUP($B1299,Invoices!$AN$2:$AO$412,2,FALSE),"")</f>
        <v/>
      </c>
      <c r="U1299" s="18" cm="1">
        <f t="array" ref="U1299">IFERROR(INDEX(F1299:T1299, 1, MATCH(TRUE, ISNUMBER(F1299:T1299), 0)), "0.0")</f>
        <v>0.99</v>
      </c>
    </row>
    <row r="1300" spans="1:21" ht="13" x14ac:dyDescent="0.15">
      <c r="A1300" s="14" t="s">
        <v>7332</v>
      </c>
      <c r="B1300" s="6" t="s">
        <v>2545</v>
      </c>
      <c r="C1300" s="6" t="s">
        <v>2410</v>
      </c>
      <c r="D1300" s="6" t="s">
        <v>1081</v>
      </c>
      <c r="E1300" s="6" t="s">
        <v>758</v>
      </c>
      <c r="F1300" s="18" t="str">
        <f>IFERROR(VLOOKUP(B1300,Invoices!$L$2:$M$413,2,FALSE),"")</f>
        <v/>
      </c>
      <c r="G1300" s="18" t="str">
        <f>IFERROR(VLOOKUP(B1300,Invoices!$N$2:$O$412,2,FALSE),"")</f>
        <v/>
      </c>
      <c r="H1300" s="18" t="str">
        <f>IFERROR(VLOOKUP($B1300,Invoices!$P$2:$Q$412,2,FALSE),"")</f>
        <v/>
      </c>
      <c r="I1300" s="18">
        <f>IFERROR(VLOOKUP($B1300,Invoices!$R$2:$S$412,2,FALSE),"")</f>
        <v>0.99</v>
      </c>
      <c r="J1300" s="18" t="str">
        <f>IFERROR(VLOOKUP($B1300,Invoices!$T$2:$U$412,2,FALSE),"")</f>
        <v/>
      </c>
      <c r="K1300" s="18" t="str">
        <f>IFERROR(VLOOKUP($B1300,Invoices!$V$2:$W$412,2,FALSE),"")</f>
        <v/>
      </c>
      <c r="L1300" s="18" t="str">
        <f>IFERROR(VLOOKUP($B1300,Invoices!$X$2:$Y$412,2,FALSE),"")</f>
        <v/>
      </c>
      <c r="M1300" s="18" t="str">
        <f>IFERROR(VLOOKUP($B1300,Invoices!$Z$2:$AA$412,2,FALSE),"")</f>
        <v/>
      </c>
      <c r="N1300" s="18" t="str">
        <f>IFERROR(VLOOKUP($B1300,Invoices!$AB$2:$AC$412,2,FALSE),"")</f>
        <v/>
      </c>
      <c r="O1300" s="18" t="str">
        <f>IFERROR(VLOOKUP($B1300,Invoices!$AD$2:$AE$412,2,FALSE),"")</f>
        <v/>
      </c>
      <c r="P1300" s="18" t="str">
        <f>IFERROR(VLOOKUP($B1300,Invoices!$AF$2:$AG$412,2,FALSE),"")</f>
        <v/>
      </c>
      <c r="Q1300" s="18" t="str">
        <f>IFERROR(VLOOKUP($B1300,Invoices!$AH$2:$AI$412,2,FALSE),"")</f>
        <v/>
      </c>
      <c r="R1300" s="18" t="str">
        <f>IFERROR(VLOOKUP($B1300,Invoices!$AJ$2:$AK$412,2,FALSE),"")</f>
        <v/>
      </c>
      <c r="S1300" s="18" t="str">
        <f>IFERROR(VLOOKUP($B1300,Invoices!$AL$2:$AM$412,2,FALSE),"")</f>
        <v/>
      </c>
      <c r="T1300" s="18" t="str">
        <f>IFERROR(VLOOKUP($B1300,Invoices!$AN$2:$AO$412,2,FALSE),"")</f>
        <v/>
      </c>
      <c r="U1300" s="18" cm="1">
        <f t="array" ref="U1300">IFERROR(INDEX(F1300:T1300, 1, MATCH(TRUE, ISNUMBER(F1300:T1300), 0)), "0.0")</f>
        <v>0.99</v>
      </c>
    </row>
    <row r="1301" spans="1:21" ht="13" x14ac:dyDescent="0.15">
      <c r="A1301" s="14" t="s">
        <v>7333</v>
      </c>
      <c r="B1301" s="6" t="s">
        <v>2546</v>
      </c>
      <c r="C1301" s="6" t="s">
        <v>2547</v>
      </c>
      <c r="D1301" s="6" t="s">
        <v>838</v>
      </c>
      <c r="E1301" s="6" t="s">
        <v>839</v>
      </c>
      <c r="F1301" s="18" t="str">
        <f>IFERROR(VLOOKUP(B1301,Invoices!$L$2:$M$413,2,FALSE),"")</f>
        <v/>
      </c>
      <c r="G1301" s="18" t="str">
        <f>IFERROR(VLOOKUP(B1301,Invoices!$N$2:$O$412,2,FALSE),"")</f>
        <v/>
      </c>
      <c r="H1301" s="18" t="str">
        <f>IFERROR(VLOOKUP($B1301,Invoices!$P$2:$Q$412,2,FALSE),"")</f>
        <v/>
      </c>
      <c r="I1301" s="18" t="str">
        <f>IFERROR(VLOOKUP($B1301,Invoices!$R$2:$S$412,2,FALSE),"")</f>
        <v/>
      </c>
      <c r="J1301" s="18" t="str">
        <f>IFERROR(VLOOKUP($B1301,Invoices!$T$2:$U$412,2,FALSE),"")</f>
        <v/>
      </c>
      <c r="K1301" s="18">
        <f>IFERROR(VLOOKUP($B1301,Invoices!$V$2:$W$412,2,FALSE),"")</f>
        <v>0.99</v>
      </c>
      <c r="L1301" s="18" t="str">
        <f>IFERROR(VLOOKUP($B1301,Invoices!$X$2:$Y$412,2,FALSE),"")</f>
        <v/>
      </c>
      <c r="M1301" s="18" t="str">
        <f>IFERROR(VLOOKUP($B1301,Invoices!$Z$2:$AA$412,2,FALSE),"")</f>
        <v/>
      </c>
      <c r="N1301" s="18" t="str">
        <f>IFERROR(VLOOKUP($B1301,Invoices!$AB$2:$AC$412,2,FALSE),"")</f>
        <v/>
      </c>
      <c r="O1301" s="18" t="str">
        <f>IFERROR(VLOOKUP($B1301,Invoices!$AD$2:$AE$412,2,FALSE),"")</f>
        <v/>
      </c>
      <c r="P1301" s="18" t="str">
        <f>IFERROR(VLOOKUP($B1301,Invoices!$AF$2:$AG$412,2,FALSE),"")</f>
        <v/>
      </c>
      <c r="Q1301" s="18" t="str">
        <f>IFERROR(VLOOKUP($B1301,Invoices!$AH$2:$AI$412,2,FALSE),"")</f>
        <v/>
      </c>
      <c r="R1301" s="18" t="str">
        <f>IFERROR(VLOOKUP($B1301,Invoices!$AJ$2:$AK$412,2,FALSE),"")</f>
        <v/>
      </c>
      <c r="S1301" s="18" t="str">
        <f>IFERROR(VLOOKUP($B1301,Invoices!$AL$2:$AM$412,2,FALSE),"")</f>
        <v/>
      </c>
      <c r="T1301" s="18" t="str">
        <f>IFERROR(VLOOKUP($B1301,Invoices!$AN$2:$AO$412,2,FALSE),"")</f>
        <v/>
      </c>
      <c r="U1301" s="18" cm="1">
        <f t="array" ref="U1301">IFERROR(INDEX(F1301:T1301, 1, MATCH(TRUE, ISNUMBER(F1301:T1301), 0)), "0.0")</f>
        <v>0.99</v>
      </c>
    </row>
    <row r="1302" spans="1:21" ht="13" x14ac:dyDescent="0.15">
      <c r="A1302" s="14" t="s">
        <v>7334</v>
      </c>
      <c r="B1302" s="6" t="s">
        <v>2548</v>
      </c>
      <c r="D1302" s="6" t="s">
        <v>526</v>
      </c>
      <c r="E1302" s="6" t="s">
        <v>527</v>
      </c>
      <c r="F1302" s="18" t="str">
        <f>IFERROR(VLOOKUP(B1302,Invoices!$L$2:$M$413,2,FALSE),"")</f>
        <v/>
      </c>
      <c r="G1302" s="18" t="str">
        <f>IFERROR(VLOOKUP(B1302,Invoices!$N$2:$O$412,2,FALSE),"")</f>
        <v/>
      </c>
      <c r="H1302" s="18">
        <f>IFERROR(VLOOKUP($B1302,Invoices!$P$2:$Q$412,2,FALSE),"")</f>
        <v>1.99</v>
      </c>
      <c r="I1302" s="18" t="str">
        <f>IFERROR(VLOOKUP($B1302,Invoices!$R$2:$S$412,2,FALSE),"")</f>
        <v/>
      </c>
      <c r="J1302" s="18" t="str">
        <f>IFERROR(VLOOKUP($B1302,Invoices!$T$2:$U$412,2,FALSE),"")</f>
        <v/>
      </c>
      <c r="K1302" s="18" t="str">
        <f>IFERROR(VLOOKUP($B1302,Invoices!$V$2:$W$412,2,FALSE),"")</f>
        <v/>
      </c>
      <c r="L1302" s="18" t="str">
        <f>IFERROR(VLOOKUP($B1302,Invoices!$X$2:$Y$412,2,FALSE),"")</f>
        <v/>
      </c>
      <c r="M1302" s="18" t="str">
        <f>IFERROR(VLOOKUP($B1302,Invoices!$Z$2:$AA$412,2,FALSE),"")</f>
        <v/>
      </c>
      <c r="N1302" s="18" t="str">
        <f>IFERROR(VLOOKUP($B1302,Invoices!$AB$2:$AC$412,2,FALSE),"")</f>
        <v/>
      </c>
      <c r="O1302" s="18" t="str">
        <f>IFERROR(VLOOKUP($B1302,Invoices!$AD$2:$AE$412,2,FALSE),"")</f>
        <v/>
      </c>
      <c r="P1302" s="18" t="str">
        <f>IFERROR(VLOOKUP($B1302,Invoices!$AF$2:$AG$412,2,FALSE),"")</f>
        <v/>
      </c>
      <c r="Q1302" s="18" t="str">
        <f>IFERROR(VLOOKUP($B1302,Invoices!$AH$2:$AI$412,2,FALSE),"")</f>
        <v/>
      </c>
      <c r="R1302" s="18" t="str">
        <f>IFERROR(VLOOKUP($B1302,Invoices!$AJ$2:$AK$412,2,FALSE),"")</f>
        <v/>
      </c>
      <c r="S1302" s="18" t="str">
        <f>IFERROR(VLOOKUP($B1302,Invoices!$AL$2:$AM$412,2,FALSE),"")</f>
        <v/>
      </c>
      <c r="T1302" s="18" t="str">
        <f>IFERROR(VLOOKUP($B1302,Invoices!$AN$2:$AO$412,2,FALSE),"")</f>
        <v/>
      </c>
      <c r="U1302" s="18" cm="1">
        <f t="array" ref="U1302">IFERROR(INDEX(F1302:T1302, 1, MATCH(TRUE, ISNUMBER(F1302:T1302), 0)), "0.0")</f>
        <v>1.99</v>
      </c>
    </row>
    <row r="1303" spans="1:21" ht="13" x14ac:dyDescent="0.15">
      <c r="A1303" s="14" t="s">
        <v>7335</v>
      </c>
      <c r="B1303" s="6" t="s">
        <v>2548</v>
      </c>
      <c r="D1303" s="6" t="s">
        <v>524</v>
      </c>
      <c r="E1303" s="6" t="s">
        <v>518</v>
      </c>
      <c r="F1303" s="18" t="str">
        <f>IFERROR(VLOOKUP(B1303,Invoices!$L$2:$M$413,2,FALSE),"")</f>
        <v/>
      </c>
      <c r="G1303" s="18" t="str">
        <f>IFERROR(VLOOKUP(B1303,Invoices!$N$2:$O$412,2,FALSE),"")</f>
        <v/>
      </c>
      <c r="H1303" s="18">
        <f>IFERROR(VLOOKUP($B1303,Invoices!$P$2:$Q$412,2,FALSE),"")</f>
        <v>1.99</v>
      </c>
      <c r="I1303" s="18" t="str">
        <f>IFERROR(VLOOKUP($B1303,Invoices!$R$2:$S$412,2,FALSE),"")</f>
        <v/>
      </c>
      <c r="J1303" s="18" t="str">
        <f>IFERROR(VLOOKUP($B1303,Invoices!$T$2:$U$412,2,FALSE),"")</f>
        <v/>
      </c>
      <c r="K1303" s="18" t="str">
        <f>IFERROR(VLOOKUP($B1303,Invoices!$V$2:$W$412,2,FALSE),"")</f>
        <v/>
      </c>
      <c r="L1303" s="18" t="str">
        <f>IFERROR(VLOOKUP($B1303,Invoices!$X$2:$Y$412,2,FALSE),"")</f>
        <v/>
      </c>
      <c r="M1303" s="18" t="str">
        <f>IFERROR(VLOOKUP($B1303,Invoices!$Z$2:$AA$412,2,FALSE),"")</f>
        <v/>
      </c>
      <c r="N1303" s="18" t="str">
        <f>IFERROR(VLOOKUP($B1303,Invoices!$AB$2:$AC$412,2,FALSE),"")</f>
        <v/>
      </c>
      <c r="O1303" s="18" t="str">
        <f>IFERROR(VLOOKUP($B1303,Invoices!$AD$2:$AE$412,2,FALSE),"")</f>
        <v/>
      </c>
      <c r="P1303" s="18" t="str">
        <f>IFERROR(VLOOKUP($B1303,Invoices!$AF$2:$AG$412,2,FALSE),"")</f>
        <v/>
      </c>
      <c r="Q1303" s="18" t="str">
        <f>IFERROR(VLOOKUP($B1303,Invoices!$AH$2:$AI$412,2,FALSE),"")</f>
        <v/>
      </c>
      <c r="R1303" s="18" t="str">
        <f>IFERROR(VLOOKUP($B1303,Invoices!$AJ$2:$AK$412,2,FALSE),"")</f>
        <v/>
      </c>
      <c r="S1303" s="18" t="str">
        <f>IFERROR(VLOOKUP($B1303,Invoices!$AL$2:$AM$412,2,FALSE),"")</f>
        <v/>
      </c>
      <c r="T1303" s="18" t="str">
        <f>IFERROR(VLOOKUP($B1303,Invoices!$AN$2:$AO$412,2,FALSE),"")</f>
        <v/>
      </c>
      <c r="U1303" s="18" cm="1">
        <f t="array" ref="U1303">IFERROR(INDEX(F1303:T1303, 1, MATCH(TRUE, ISNUMBER(F1303:T1303), 0)), "0.0")</f>
        <v>1.99</v>
      </c>
    </row>
    <row r="1304" spans="1:21" ht="13" x14ac:dyDescent="0.15">
      <c r="A1304" s="14" t="s">
        <v>7336</v>
      </c>
      <c r="B1304" s="6" t="s">
        <v>2549</v>
      </c>
      <c r="C1304" s="6" t="s">
        <v>2550</v>
      </c>
      <c r="D1304" s="6" t="s">
        <v>960</v>
      </c>
      <c r="E1304" s="6" t="s">
        <v>962</v>
      </c>
      <c r="F1304" s="18" t="str">
        <f>IFERROR(VLOOKUP(B1304,Invoices!$L$2:$M$413,2,FALSE),"")</f>
        <v/>
      </c>
      <c r="G1304" s="18" t="str">
        <f>IFERROR(VLOOKUP(B1304,Invoices!$N$2:$O$412,2,FALSE),"")</f>
        <v/>
      </c>
      <c r="H1304" s="18" t="str">
        <f>IFERROR(VLOOKUP($B1304,Invoices!$P$2:$Q$412,2,FALSE),"")</f>
        <v/>
      </c>
      <c r="I1304" s="18" t="str">
        <f>IFERROR(VLOOKUP($B1304,Invoices!$R$2:$S$412,2,FALSE),"")</f>
        <v/>
      </c>
      <c r="J1304" s="18" t="str">
        <f>IFERROR(VLOOKUP($B1304,Invoices!$T$2:$U$412,2,FALSE),"")</f>
        <v/>
      </c>
      <c r="K1304" s="18" t="str">
        <f>IFERROR(VLOOKUP($B1304,Invoices!$V$2:$W$412,2,FALSE),"")</f>
        <v/>
      </c>
      <c r="L1304" s="18" t="str">
        <f>IFERROR(VLOOKUP($B1304,Invoices!$X$2:$Y$412,2,FALSE),"")</f>
        <v/>
      </c>
      <c r="M1304" s="18" t="str">
        <f>IFERROR(VLOOKUP($B1304,Invoices!$Z$2:$AA$412,2,FALSE),"")</f>
        <v/>
      </c>
      <c r="N1304" s="18" t="str">
        <f>IFERROR(VLOOKUP($B1304,Invoices!$AB$2:$AC$412,2,FALSE),"")</f>
        <v/>
      </c>
      <c r="O1304" s="18" t="str">
        <f>IFERROR(VLOOKUP($B1304,Invoices!$AD$2:$AE$412,2,FALSE),"")</f>
        <v/>
      </c>
      <c r="P1304" s="18" t="str">
        <f>IFERROR(VLOOKUP($B1304,Invoices!$AF$2:$AG$412,2,FALSE),"")</f>
        <v/>
      </c>
      <c r="Q1304" s="18" t="str">
        <f>IFERROR(VLOOKUP($B1304,Invoices!$AH$2:$AI$412,2,FALSE),"")</f>
        <v/>
      </c>
      <c r="R1304" s="18" t="str">
        <f>IFERROR(VLOOKUP($B1304,Invoices!$AJ$2:$AK$412,2,FALSE),"")</f>
        <v/>
      </c>
      <c r="S1304" s="18">
        <f>IFERROR(VLOOKUP($B1304,Invoices!$AL$2:$AM$412,2,FALSE),"")</f>
        <v>0.99</v>
      </c>
      <c r="T1304" s="18" t="str">
        <f>IFERROR(VLOOKUP($B1304,Invoices!$AN$2:$AO$412,2,FALSE),"")</f>
        <v/>
      </c>
      <c r="U1304" s="18" cm="1">
        <f t="array" ref="U1304">IFERROR(INDEX(F1304:T1304, 1, MATCH(TRUE, ISNUMBER(F1304:T1304), 0)), "0.0")</f>
        <v>0.99</v>
      </c>
    </row>
    <row r="1305" spans="1:21" ht="13" x14ac:dyDescent="0.15">
      <c r="A1305" s="14" t="s">
        <v>7337</v>
      </c>
      <c r="B1305" s="6" t="s">
        <v>2551</v>
      </c>
      <c r="D1305" s="6" t="s">
        <v>538</v>
      </c>
      <c r="E1305" s="6" t="s">
        <v>539</v>
      </c>
      <c r="F1305" s="18" t="str">
        <f>IFERROR(VLOOKUP(B1305,Invoices!$L$2:$M$413,2,FALSE),"")</f>
        <v/>
      </c>
      <c r="G1305" s="18">
        <f>IFERROR(VLOOKUP(B1305,Invoices!$N$2:$O$412,2,FALSE),"")</f>
        <v>0.99</v>
      </c>
      <c r="H1305" s="18" t="str">
        <f>IFERROR(VLOOKUP($B1305,Invoices!$P$2:$Q$412,2,FALSE),"")</f>
        <v/>
      </c>
      <c r="I1305" s="18" t="str">
        <f>IFERROR(VLOOKUP($B1305,Invoices!$R$2:$S$412,2,FALSE),"")</f>
        <v/>
      </c>
      <c r="J1305" s="18" t="str">
        <f>IFERROR(VLOOKUP($B1305,Invoices!$T$2:$U$412,2,FALSE),"")</f>
        <v/>
      </c>
      <c r="K1305" s="18" t="str">
        <f>IFERROR(VLOOKUP($B1305,Invoices!$V$2:$W$412,2,FALSE),"")</f>
        <v/>
      </c>
      <c r="L1305" s="18" t="str">
        <f>IFERROR(VLOOKUP($B1305,Invoices!$X$2:$Y$412,2,FALSE),"")</f>
        <v/>
      </c>
      <c r="M1305" s="18" t="str">
        <f>IFERROR(VLOOKUP($B1305,Invoices!$Z$2:$AA$412,2,FALSE),"")</f>
        <v/>
      </c>
      <c r="N1305" s="18" t="str">
        <f>IFERROR(VLOOKUP($B1305,Invoices!$AB$2:$AC$412,2,FALSE),"")</f>
        <v/>
      </c>
      <c r="O1305" s="18" t="str">
        <f>IFERROR(VLOOKUP($B1305,Invoices!$AD$2:$AE$412,2,FALSE),"")</f>
        <v/>
      </c>
      <c r="P1305" s="18" t="str">
        <f>IFERROR(VLOOKUP($B1305,Invoices!$AF$2:$AG$412,2,FALSE),"")</f>
        <v/>
      </c>
      <c r="Q1305" s="18" t="str">
        <f>IFERROR(VLOOKUP($B1305,Invoices!$AH$2:$AI$412,2,FALSE),"")</f>
        <v/>
      </c>
      <c r="R1305" s="18" t="str">
        <f>IFERROR(VLOOKUP($B1305,Invoices!$AJ$2:$AK$412,2,FALSE),"")</f>
        <v/>
      </c>
      <c r="S1305" s="18" t="str">
        <f>IFERROR(VLOOKUP($B1305,Invoices!$AL$2:$AM$412,2,FALSE),"")</f>
        <v/>
      </c>
      <c r="T1305" s="18" t="str">
        <f>IFERROR(VLOOKUP($B1305,Invoices!$AN$2:$AO$412,2,FALSE),"")</f>
        <v/>
      </c>
      <c r="U1305" s="18" cm="1">
        <f t="array" ref="U1305">IFERROR(INDEX(F1305:T1305, 1, MATCH(TRUE, ISNUMBER(F1305:T1305), 0)), "0.0")</f>
        <v>0.99</v>
      </c>
    </row>
    <row r="1306" spans="1:21" ht="13" x14ac:dyDescent="0.15">
      <c r="A1306" s="14" t="s">
        <v>7338</v>
      </c>
      <c r="B1306" s="6" t="s">
        <v>2552</v>
      </c>
      <c r="C1306" s="6" t="s">
        <v>655</v>
      </c>
      <c r="D1306" s="6" t="s">
        <v>656</v>
      </c>
      <c r="E1306" s="6" t="s">
        <v>655</v>
      </c>
      <c r="F1306" s="18" t="str">
        <f>IFERROR(VLOOKUP(B1306,Invoices!$L$2:$M$413,2,FALSE),"")</f>
        <v/>
      </c>
      <c r="G1306" s="18" t="str">
        <f>IFERROR(VLOOKUP(B1306,Invoices!$N$2:$O$412,2,FALSE),"")</f>
        <v/>
      </c>
      <c r="H1306" s="18" t="str">
        <f>IFERROR(VLOOKUP($B1306,Invoices!$P$2:$Q$412,2,FALSE),"")</f>
        <v/>
      </c>
      <c r="I1306" s="18">
        <f>IFERROR(VLOOKUP($B1306,Invoices!$R$2:$S$412,2,FALSE),"")</f>
        <v>0.99</v>
      </c>
      <c r="J1306" s="18" t="str">
        <f>IFERROR(VLOOKUP($B1306,Invoices!$T$2:$U$412,2,FALSE),"")</f>
        <v/>
      </c>
      <c r="K1306" s="18" t="str">
        <f>IFERROR(VLOOKUP($B1306,Invoices!$V$2:$W$412,2,FALSE),"")</f>
        <v/>
      </c>
      <c r="L1306" s="18" t="str">
        <f>IFERROR(VLOOKUP($B1306,Invoices!$X$2:$Y$412,2,FALSE),"")</f>
        <v/>
      </c>
      <c r="M1306" s="18" t="str">
        <f>IFERROR(VLOOKUP($B1306,Invoices!$Z$2:$AA$412,2,FALSE),"")</f>
        <v/>
      </c>
      <c r="N1306" s="18" t="str">
        <f>IFERROR(VLOOKUP($B1306,Invoices!$AB$2:$AC$412,2,FALSE),"")</f>
        <v/>
      </c>
      <c r="O1306" s="18" t="str">
        <f>IFERROR(VLOOKUP($B1306,Invoices!$AD$2:$AE$412,2,FALSE),"")</f>
        <v/>
      </c>
      <c r="P1306" s="18" t="str">
        <f>IFERROR(VLOOKUP($B1306,Invoices!$AF$2:$AG$412,2,FALSE),"")</f>
        <v/>
      </c>
      <c r="Q1306" s="18" t="str">
        <f>IFERROR(VLOOKUP($B1306,Invoices!$AH$2:$AI$412,2,FALSE),"")</f>
        <v/>
      </c>
      <c r="R1306" s="18" t="str">
        <f>IFERROR(VLOOKUP($B1306,Invoices!$AJ$2:$AK$412,2,FALSE),"")</f>
        <v/>
      </c>
      <c r="S1306" s="18" t="str">
        <f>IFERROR(VLOOKUP($B1306,Invoices!$AL$2:$AM$412,2,FALSE),"")</f>
        <v/>
      </c>
      <c r="T1306" s="18" t="str">
        <f>IFERROR(VLOOKUP($B1306,Invoices!$AN$2:$AO$412,2,FALSE),"")</f>
        <v/>
      </c>
      <c r="U1306" s="18" cm="1">
        <f t="array" ref="U1306">IFERROR(INDEX(F1306:T1306, 1, MATCH(TRUE, ISNUMBER(F1306:T1306), 0)), "0.0")</f>
        <v>0.99</v>
      </c>
    </row>
    <row r="1307" spans="1:21" ht="13" x14ac:dyDescent="0.15">
      <c r="A1307" s="14" t="s">
        <v>7339</v>
      </c>
      <c r="B1307" s="6" t="s">
        <v>2553</v>
      </c>
      <c r="C1307" s="6" t="s">
        <v>655</v>
      </c>
      <c r="D1307" s="6" t="s">
        <v>656</v>
      </c>
      <c r="E1307" s="6" t="s">
        <v>655</v>
      </c>
      <c r="F1307" s="18" t="str">
        <f>IFERROR(VLOOKUP(B1307,Invoices!$L$2:$M$413,2,FALSE),"")</f>
        <v/>
      </c>
      <c r="G1307" s="18" t="str">
        <f>IFERROR(VLOOKUP(B1307,Invoices!$N$2:$O$412,2,FALSE),"")</f>
        <v/>
      </c>
      <c r="H1307" s="18" t="str">
        <f>IFERROR(VLOOKUP($B1307,Invoices!$P$2:$Q$412,2,FALSE),"")</f>
        <v/>
      </c>
      <c r="I1307" s="18" t="str">
        <f>IFERROR(VLOOKUP($B1307,Invoices!$R$2:$S$412,2,FALSE),"")</f>
        <v/>
      </c>
      <c r="J1307" s="18" t="str">
        <f>IFERROR(VLOOKUP($B1307,Invoices!$T$2:$U$412,2,FALSE),"")</f>
        <v/>
      </c>
      <c r="K1307" s="18">
        <f>IFERROR(VLOOKUP($B1307,Invoices!$V$2:$W$412,2,FALSE),"")</f>
        <v>0.99</v>
      </c>
      <c r="L1307" s="18" t="str">
        <f>IFERROR(VLOOKUP($B1307,Invoices!$X$2:$Y$412,2,FALSE),"")</f>
        <v/>
      </c>
      <c r="M1307" s="18" t="str">
        <f>IFERROR(VLOOKUP($B1307,Invoices!$Z$2:$AA$412,2,FALSE),"")</f>
        <v/>
      </c>
      <c r="N1307" s="18" t="str">
        <f>IFERROR(VLOOKUP($B1307,Invoices!$AB$2:$AC$412,2,FALSE),"")</f>
        <v/>
      </c>
      <c r="O1307" s="18" t="str">
        <f>IFERROR(VLOOKUP($B1307,Invoices!$AD$2:$AE$412,2,FALSE),"")</f>
        <v/>
      </c>
      <c r="P1307" s="18" t="str">
        <f>IFERROR(VLOOKUP($B1307,Invoices!$AF$2:$AG$412,2,FALSE),"")</f>
        <v/>
      </c>
      <c r="Q1307" s="18" t="str">
        <f>IFERROR(VLOOKUP($B1307,Invoices!$AH$2:$AI$412,2,FALSE),"")</f>
        <v/>
      </c>
      <c r="R1307" s="18" t="str">
        <f>IFERROR(VLOOKUP($B1307,Invoices!$AJ$2:$AK$412,2,FALSE),"")</f>
        <v/>
      </c>
      <c r="S1307" s="18" t="str">
        <f>IFERROR(VLOOKUP($B1307,Invoices!$AL$2:$AM$412,2,FALSE),"")</f>
        <v/>
      </c>
      <c r="T1307" s="18" t="str">
        <f>IFERROR(VLOOKUP($B1307,Invoices!$AN$2:$AO$412,2,FALSE),"")</f>
        <v/>
      </c>
      <c r="U1307" s="18" cm="1">
        <f t="array" ref="U1307">IFERROR(INDEX(F1307:T1307, 1, MATCH(TRUE, ISNUMBER(F1307:T1307), 0)), "0.0")</f>
        <v>0.99</v>
      </c>
    </row>
    <row r="1308" spans="1:21" ht="13" x14ac:dyDescent="0.15">
      <c r="A1308" s="14" t="s">
        <v>7340</v>
      </c>
      <c r="B1308" s="6" t="s">
        <v>2554</v>
      </c>
      <c r="D1308" s="6" t="s">
        <v>1028</v>
      </c>
      <c r="E1308" s="6" t="s">
        <v>690</v>
      </c>
      <c r="F1308" s="18" t="str">
        <f>IFERROR(VLOOKUP(B1308,Invoices!$L$2:$M$413,2,FALSE),"")</f>
        <v/>
      </c>
      <c r="G1308" s="18" t="str">
        <f>IFERROR(VLOOKUP(B1308,Invoices!$N$2:$O$412,2,FALSE),"")</f>
        <v/>
      </c>
      <c r="H1308" s="18">
        <f>IFERROR(VLOOKUP($B1308,Invoices!$P$2:$Q$412,2,FALSE),"")</f>
        <v>0.99</v>
      </c>
      <c r="I1308" s="18" t="str">
        <f>IFERROR(VLOOKUP($B1308,Invoices!$R$2:$S$412,2,FALSE),"")</f>
        <v/>
      </c>
      <c r="J1308" s="18" t="str">
        <f>IFERROR(VLOOKUP($B1308,Invoices!$T$2:$U$412,2,FALSE),"")</f>
        <v/>
      </c>
      <c r="K1308" s="18" t="str">
        <f>IFERROR(VLOOKUP($B1308,Invoices!$V$2:$W$412,2,FALSE),"")</f>
        <v/>
      </c>
      <c r="L1308" s="18" t="str">
        <f>IFERROR(VLOOKUP($B1308,Invoices!$X$2:$Y$412,2,FALSE),"")</f>
        <v/>
      </c>
      <c r="M1308" s="18" t="str">
        <f>IFERROR(VLOOKUP($B1308,Invoices!$Z$2:$AA$412,2,FALSE),"")</f>
        <v/>
      </c>
      <c r="N1308" s="18" t="str">
        <f>IFERROR(VLOOKUP($B1308,Invoices!$AB$2:$AC$412,2,FALSE),"")</f>
        <v/>
      </c>
      <c r="O1308" s="18" t="str">
        <f>IFERROR(VLOOKUP($B1308,Invoices!$AD$2:$AE$412,2,FALSE),"")</f>
        <v/>
      </c>
      <c r="P1308" s="18" t="str">
        <f>IFERROR(VLOOKUP($B1308,Invoices!$AF$2:$AG$412,2,FALSE),"")</f>
        <v/>
      </c>
      <c r="Q1308" s="18" t="str">
        <f>IFERROR(VLOOKUP($B1308,Invoices!$AH$2:$AI$412,2,FALSE),"")</f>
        <v/>
      </c>
      <c r="R1308" s="18" t="str">
        <f>IFERROR(VLOOKUP($B1308,Invoices!$AJ$2:$AK$412,2,FALSE),"")</f>
        <v/>
      </c>
      <c r="S1308" s="18" t="str">
        <f>IFERROR(VLOOKUP($B1308,Invoices!$AL$2:$AM$412,2,FALSE),"")</f>
        <v/>
      </c>
      <c r="T1308" s="18" t="str">
        <f>IFERROR(VLOOKUP($B1308,Invoices!$AN$2:$AO$412,2,FALSE),"")</f>
        <v/>
      </c>
      <c r="U1308" s="18" cm="1">
        <f t="array" ref="U1308">IFERROR(INDEX(F1308:T1308, 1, MATCH(TRUE, ISNUMBER(F1308:T1308), 0)), "0.0")</f>
        <v>0.99</v>
      </c>
    </row>
    <row r="1309" spans="1:21" ht="13" x14ac:dyDescent="0.15">
      <c r="A1309" s="14" t="s">
        <v>7341</v>
      </c>
      <c r="B1309" s="6" t="s">
        <v>2555</v>
      </c>
      <c r="C1309" s="6" t="s">
        <v>1360</v>
      </c>
      <c r="D1309" s="6" t="s">
        <v>1361</v>
      </c>
      <c r="E1309" s="6" t="s">
        <v>1301</v>
      </c>
      <c r="F1309" s="18" t="str">
        <f>IFERROR(VLOOKUP(B1309,Invoices!$L$2:$M$413,2,FALSE),"")</f>
        <v/>
      </c>
      <c r="G1309" s="18" t="str">
        <f>IFERROR(VLOOKUP(B1309,Invoices!$N$2:$O$412,2,FALSE),"")</f>
        <v/>
      </c>
      <c r="H1309" s="18" t="str">
        <f>IFERROR(VLOOKUP($B1309,Invoices!$P$2:$Q$412,2,FALSE),"")</f>
        <v/>
      </c>
      <c r="I1309" s="18" t="str">
        <f>IFERROR(VLOOKUP($B1309,Invoices!$R$2:$S$412,2,FALSE),"")</f>
        <v/>
      </c>
      <c r="J1309" s="18" t="str">
        <f>IFERROR(VLOOKUP($B1309,Invoices!$T$2:$U$412,2,FALSE),"")</f>
        <v/>
      </c>
      <c r="K1309" s="18" t="str">
        <f>IFERROR(VLOOKUP($B1309,Invoices!$V$2:$W$412,2,FALSE),"")</f>
        <v/>
      </c>
      <c r="L1309" s="18" t="str">
        <f>IFERROR(VLOOKUP($B1309,Invoices!$X$2:$Y$412,2,FALSE),"")</f>
        <v/>
      </c>
      <c r="M1309" s="18" t="str">
        <f>IFERROR(VLOOKUP($B1309,Invoices!$Z$2:$AA$412,2,FALSE),"")</f>
        <v/>
      </c>
      <c r="N1309" s="18">
        <f>IFERROR(VLOOKUP($B1309,Invoices!$AB$2:$AC$412,2,FALSE),"")</f>
        <v>0.99</v>
      </c>
      <c r="O1309" s="18" t="str">
        <f>IFERROR(VLOOKUP($B1309,Invoices!$AD$2:$AE$412,2,FALSE),"")</f>
        <v/>
      </c>
      <c r="P1309" s="18" t="str">
        <f>IFERROR(VLOOKUP($B1309,Invoices!$AF$2:$AG$412,2,FALSE),"")</f>
        <v/>
      </c>
      <c r="Q1309" s="18" t="str">
        <f>IFERROR(VLOOKUP($B1309,Invoices!$AH$2:$AI$412,2,FALSE),"")</f>
        <v/>
      </c>
      <c r="R1309" s="18" t="str">
        <f>IFERROR(VLOOKUP($B1309,Invoices!$AJ$2:$AK$412,2,FALSE),"")</f>
        <v/>
      </c>
      <c r="S1309" s="18" t="str">
        <f>IFERROR(VLOOKUP($B1309,Invoices!$AL$2:$AM$412,2,FALSE),"")</f>
        <v/>
      </c>
      <c r="T1309" s="18" t="str">
        <f>IFERROR(VLOOKUP($B1309,Invoices!$AN$2:$AO$412,2,FALSE),"")</f>
        <v/>
      </c>
      <c r="U1309" s="18" cm="1">
        <f t="array" ref="U1309">IFERROR(INDEX(F1309:T1309, 1, MATCH(TRUE, ISNUMBER(F1309:T1309), 0)), "0.0")</f>
        <v>0.99</v>
      </c>
    </row>
    <row r="1310" spans="1:21" ht="13" x14ac:dyDescent="0.15">
      <c r="A1310" s="14" t="s">
        <v>7342</v>
      </c>
      <c r="B1310" s="6" t="s">
        <v>2556</v>
      </c>
      <c r="C1310" s="6" t="s">
        <v>617</v>
      </c>
      <c r="D1310" s="6" t="s">
        <v>2195</v>
      </c>
      <c r="E1310" s="6" t="s">
        <v>574</v>
      </c>
      <c r="F1310" s="18" t="str">
        <f>IFERROR(VLOOKUP(B1310,Invoices!$L$2:$M$413,2,FALSE),"")</f>
        <v/>
      </c>
      <c r="G1310" s="18" t="str">
        <f>IFERROR(VLOOKUP(B1310,Invoices!$N$2:$O$412,2,FALSE),"")</f>
        <v/>
      </c>
      <c r="H1310" s="18" t="str">
        <f>IFERROR(VLOOKUP($B1310,Invoices!$P$2:$Q$412,2,FALSE),"")</f>
        <v/>
      </c>
      <c r="I1310" s="18" t="str">
        <f>IFERROR(VLOOKUP($B1310,Invoices!$R$2:$S$412,2,FALSE),"")</f>
        <v/>
      </c>
      <c r="J1310" s="18" t="str">
        <f>IFERROR(VLOOKUP($B1310,Invoices!$T$2:$U$412,2,FALSE),"")</f>
        <v/>
      </c>
      <c r="K1310" s="18" t="str">
        <f>IFERROR(VLOOKUP($B1310,Invoices!$V$2:$W$412,2,FALSE),"")</f>
        <v/>
      </c>
      <c r="L1310" s="18" t="str">
        <f>IFERROR(VLOOKUP($B1310,Invoices!$X$2:$Y$412,2,FALSE),"")</f>
        <v/>
      </c>
      <c r="M1310" s="18" t="str">
        <f>IFERROR(VLOOKUP($B1310,Invoices!$Z$2:$AA$412,2,FALSE),"")</f>
        <v/>
      </c>
      <c r="N1310" s="18" t="str">
        <f>IFERROR(VLOOKUP($B1310,Invoices!$AB$2:$AC$412,2,FALSE),"")</f>
        <v/>
      </c>
      <c r="O1310" s="18" t="str">
        <f>IFERROR(VLOOKUP($B1310,Invoices!$AD$2:$AE$412,2,FALSE),"")</f>
        <v/>
      </c>
      <c r="P1310" s="18" t="str">
        <f>IFERROR(VLOOKUP($B1310,Invoices!$AF$2:$AG$412,2,FALSE),"")</f>
        <v/>
      </c>
      <c r="Q1310" s="18" t="str">
        <f>IFERROR(VLOOKUP($B1310,Invoices!$AH$2:$AI$412,2,FALSE),"")</f>
        <v/>
      </c>
      <c r="R1310" s="18" t="str">
        <f>IFERROR(VLOOKUP($B1310,Invoices!$AJ$2:$AK$412,2,FALSE),"")</f>
        <v/>
      </c>
      <c r="S1310" s="18" t="str">
        <f>IFERROR(VLOOKUP($B1310,Invoices!$AL$2:$AM$412,2,FALSE),"")</f>
        <v/>
      </c>
      <c r="T1310" s="18" t="str">
        <f>IFERROR(VLOOKUP($B1310,Invoices!$AN$2:$AO$412,2,FALSE),"")</f>
        <v/>
      </c>
      <c r="U1310" s="18" t="str" cm="1">
        <f t="array" ref="U1310">IFERROR(INDEX(F1310:T1310, 1, MATCH(TRUE, ISNUMBER(F1310:T1310), 0)), "0.0")</f>
        <v>0.0</v>
      </c>
    </row>
    <row r="1311" spans="1:21" ht="13" x14ac:dyDescent="0.15">
      <c r="A1311" s="14" t="s">
        <v>7343</v>
      </c>
      <c r="B1311" s="6" t="s">
        <v>2557</v>
      </c>
      <c r="C1311" s="6" t="s">
        <v>2558</v>
      </c>
      <c r="D1311" s="6" t="s">
        <v>916</v>
      </c>
      <c r="E1311" s="6" t="s">
        <v>810</v>
      </c>
      <c r="F1311" s="18" t="str">
        <f>IFERROR(VLOOKUP(B1311,Invoices!$L$2:$M$413,2,FALSE),"")</f>
        <v/>
      </c>
      <c r="G1311" s="18" t="str">
        <f>IFERROR(VLOOKUP(B1311,Invoices!$N$2:$O$412,2,FALSE),"")</f>
        <v/>
      </c>
      <c r="H1311" s="18" t="str">
        <f>IFERROR(VLOOKUP($B1311,Invoices!$P$2:$Q$412,2,FALSE),"")</f>
        <v/>
      </c>
      <c r="I1311" s="18">
        <f>IFERROR(VLOOKUP($B1311,Invoices!$R$2:$S$412,2,FALSE),"")</f>
        <v>0.99</v>
      </c>
      <c r="J1311" s="18" t="str">
        <f>IFERROR(VLOOKUP($B1311,Invoices!$T$2:$U$412,2,FALSE),"")</f>
        <v/>
      </c>
      <c r="K1311" s="18" t="str">
        <f>IFERROR(VLOOKUP($B1311,Invoices!$V$2:$W$412,2,FALSE),"")</f>
        <v/>
      </c>
      <c r="L1311" s="18" t="str">
        <f>IFERROR(VLOOKUP($B1311,Invoices!$X$2:$Y$412,2,FALSE),"")</f>
        <v/>
      </c>
      <c r="M1311" s="18" t="str">
        <f>IFERROR(VLOOKUP($B1311,Invoices!$Z$2:$AA$412,2,FALSE),"")</f>
        <v/>
      </c>
      <c r="N1311" s="18" t="str">
        <f>IFERROR(VLOOKUP($B1311,Invoices!$AB$2:$AC$412,2,FALSE),"")</f>
        <v/>
      </c>
      <c r="O1311" s="18" t="str">
        <f>IFERROR(VLOOKUP($B1311,Invoices!$AD$2:$AE$412,2,FALSE),"")</f>
        <v/>
      </c>
      <c r="P1311" s="18" t="str">
        <f>IFERROR(VLOOKUP($B1311,Invoices!$AF$2:$AG$412,2,FALSE),"")</f>
        <v/>
      </c>
      <c r="Q1311" s="18" t="str">
        <f>IFERROR(VLOOKUP($B1311,Invoices!$AH$2:$AI$412,2,FALSE),"")</f>
        <v/>
      </c>
      <c r="R1311" s="18" t="str">
        <f>IFERROR(VLOOKUP($B1311,Invoices!$AJ$2:$AK$412,2,FALSE),"")</f>
        <v/>
      </c>
      <c r="S1311" s="18" t="str">
        <f>IFERROR(VLOOKUP($B1311,Invoices!$AL$2:$AM$412,2,FALSE),"")</f>
        <v/>
      </c>
      <c r="T1311" s="18" t="str">
        <f>IFERROR(VLOOKUP($B1311,Invoices!$AN$2:$AO$412,2,FALSE),"")</f>
        <v/>
      </c>
      <c r="U1311" s="18" cm="1">
        <f t="array" ref="U1311">IFERROR(INDEX(F1311:T1311, 1, MATCH(TRUE, ISNUMBER(F1311:T1311), 0)), "0.0")</f>
        <v>0.99</v>
      </c>
    </row>
    <row r="1312" spans="1:21" ht="13" x14ac:dyDescent="0.15">
      <c r="A1312" s="14" t="s">
        <v>7344</v>
      </c>
      <c r="B1312" s="6" t="s">
        <v>2559</v>
      </c>
      <c r="D1312" s="6" t="s">
        <v>1187</v>
      </c>
      <c r="E1312" s="6" t="s">
        <v>673</v>
      </c>
      <c r="F1312" s="18">
        <f>IFERROR(VLOOKUP(B1312,Invoices!$L$2:$M$413,2,FALSE),"")</f>
        <v>1.99</v>
      </c>
      <c r="G1312" s="18" t="str">
        <f>IFERROR(VLOOKUP(B1312,Invoices!$N$2:$O$412,2,FALSE),"")</f>
        <v/>
      </c>
      <c r="H1312" s="18" t="str">
        <f>IFERROR(VLOOKUP($B1312,Invoices!$P$2:$Q$412,2,FALSE),"")</f>
        <v/>
      </c>
      <c r="I1312" s="18" t="str">
        <f>IFERROR(VLOOKUP($B1312,Invoices!$R$2:$S$412,2,FALSE),"")</f>
        <v/>
      </c>
      <c r="J1312" s="18" t="str">
        <f>IFERROR(VLOOKUP($B1312,Invoices!$T$2:$U$412,2,FALSE),"")</f>
        <v/>
      </c>
      <c r="K1312" s="18" t="str">
        <f>IFERROR(VLOOKUP($B1312,Invoices!$V$2:$W$412,2,FALSE),"")</f>
        <v/>
      </c>
      <c r="L1312" s="18" t="str">
        <f>IFERROR(VLOOKUP($B1312,Invoices!$X$2:$Y$412,2,FALSE),"")</f>
        <v/>
      </c>
      <c r="M1312" s="18" t="str">
        <f>IFERROR(VLOOKUP($B1312,Invoices!$Z$2:$AA$412,2,FALSE),"")</f>
        <v/>
      </c>
      <c r="N1312" s="18" t="str">
        <f>IFERROR(VLOOKUP($B1312,Invoices!$AB$2:$AC$412,2,FALSE),"")</f>
        <v/>
      </c>
      <c r="O1312" s="18" t="str">
        <f>IFERROR(VLOOKUP($B1312,Invoices!$AD$2:$AE$412,2,FALSE),"")</f>
        <v/>
      </c>
      <c r="P1312" s="18" t="str">
        <f>IFERROR(VLOOKUP($B1312,Invoices!$AF$2:$AG$412,2,FALSE),"")</f>
        <v/>
      </c>
      <c r="Q1312" s="18" t="str">
        <f>IFERROR(VLOOKUP($B1312,Invoices!$AH$2:$AI$412,2,FALSE),"")</f>
        <v/>
      </c>
      <c r="R1312" s="18">
        <f>IFERROR(VLOOKUP($B1312,Invoices!$AJ$2:$AK$412,2,FALSE),"")</f>
        <v>1.99</v>
      </c>
      <c r="S1312" s="18" t="str">
        <f>IFERROR(VLOOKUP($B1312,Invoices!$AL$2:$AM$412,2,FALSE),"")</f>
        <v/>
      </c>
      <c r="T1312" s="18" t="str">
        <f>IFERROR(VLOOKUP($B1312,Invoices!$AN$2:$AO$412,2,FALSE),"")</f>
        <v/>
      </c>
      <c r="U1312" s="18" cm="1">
        <f t="array" ref="U1312">IFERROR(INDEX(F1312:T1312, 1, MATCH(TRUE, ISNUMBER(F1312:T1312), 0)), "0.0")</f>
        <v>1.99</v>
      </c>
    </row>
    <row r="1313" spans="1:21" ht="13" x14ac:dyDescent="0.15">
      <c r="A1313" s="14" t="s">
        <v>7345</v>
      </c>
      <c r="B1313" s="6" t="s">
        <v>2560</v>
      </c>
      <c r="C1313" s="6" t="s">
        <v>2561</v>
      </c>
      <c r="D1313" s="6" t="s">
        <v>1628</v>
      </c>
      <c r="E1313" s="6" t="s">
        <v>1629</v>
      </c>
      <c r="F1313" s="18" t="str">
        <f>IFERROR(VLOOKUP(B1313,Invoices!$L$2:$M$413,2,FALSE),"")</f>
        <v/>
      </c>
      <c r="G1313" s="18" t="str">
        <f>IFERROR(VLOOKUP(B1313,Invoices!$N$2:$O$412,2,FALSE),"")</f>
        <v/>
      </c>
      <c r="H1313" s="18" t="str">
        <f>IFERROR(VLOOKUP($B1313,Invoices!$P$2:$Q$412,2,FALSE),"")</f>
        <v/>
      </c>
      <c r="I1313" s="18" t="str">
        <f>IFERROR(VLOOKUP($B1313,Invoices!$R$2:$S$412,2,FALSE),"")</f>
        <v/>
      </c>
      <c r="J1313" s="18" t="str">
        <f>IFERROR(VLOOKUP($B1313,Invoices!$T$2:$U$412,2,FALSE),"")</f>
        <v/>
      </c>
      <c r="K1313" s="18" t="str">
        <f>IFERROR(VLOOKUP($B1313,Invoices!$V$2:$W$412,2,FALSE),"")</f>
        <v/>
      </c>
      <c r="L1313" s="18" t="str">
        <f>IFERROR(VLOOKUP($B1313,Invoices!$X$2:$Y$412,2,FALSE),"")</f>
        <v/>
      </c>
      <c r="M1313" s="18" t="str">
        <f>IFERROR(VLOOKUP($B1313,Invoices!$Z$2:$AA$412,2,FALSE),"")</f>
        <v/>
      </c>
      <c r="N1313" s="18" t="str">
        <f>IFERROR(VLOOKUP($B1313,Invoices!$AB$2:$AC$412,2,FALSE),"")</f>
        <v/>
      </c>
      <c r="O1313" s="18" t="str">
        <f>IFERROR(VLOOKUP($B1313,Invoices!$AD$2:$AE$412,2,FALSE),"")</f>
        <v/>
      </c>
      <c r="P1313" s="18" t="str">
        <f>IFERROR(VLOOKUP($B1313,Invoices!$AF$2:$AG$412,2,FALSE),"")</f>
        <v/>
      </c>
      <c r="Q1313" s="18" t="str">
        <f>IFERROR(VLOOKUP($B1313,Invoices!$AH$2:$AI$412,2,FALSE),"")</f>
        <v/>
      </c>
      <c r="R1313" s="18" t="str">
        <f>IFERROR(VLOOKUP($B1313,Invoices!$AJ$2:$AK$412,2,FALSE),"")</f>
        <v/>
      </c>
      <c r="S1313" s="18" t="str">
        <f>IFERROR(VLOOKUP($B1313,Invoices!$AL$2:$AM$412,2,FALSE),"")</f>
        <v/>
      </c>
      <c r="T1313" s="18" t="str">
        <f>IFERROR(VLOOKUP($B1313,Invoices!$AN$2:$AO$412,2,FALSE),"")</f>
        <v/>
      </c>
      <c r="U1313" s="18" t="str" cm="1">
        <f t="array" ref="U1313">IFERROR(INDEX(F1313:T1313, 1, MATCH(TRUE, ISNUMBER(F1313:T1313), 0)), "0.0")</f>
        <v>0.0</v>
      </c>
    </row>
    <row r="1314" spans="1:21" ht="13" x14ac:dyDescent="0.15">
      <c r="A1314" s="14" t="s">
        <v>7346</v>
      </c>
      <c r="B1314" s="6" t="s">
        <v>2562</v>
      </c>
      <c r="D1314" s="6" t="s">
        <v>1431</v>
      </c>
      <c r="E1314" s="6" t="s">
        <v>1432</v>
      </c>
      <c r="F1314" s="18" t="str">
        <f>IFERROR(VLOOKUP(B1314,Invoices!$L$2:$M$413,2,FALSE),"")</f>
        <v/>
      </c>
      <c r="G1314" s="18" t="str">
        <f>IFERROR(VLOOKUP(B1314,Invoices!$N$2:$O$412,2,FALSE),"")</f>
        <v/>
      </c>
      <c r="H1314" s="18" t="str">
        <f>IFERROR(VLOOKUP($B1314,Invoices!$P$2:$Q$412,2,FALSE),"")</f>
        <v/>
      </c>
      <c r="I1314" s="18" t="str">
        <f>IFERROR(VLOOKUP($B1314,Invoices!$R$2:$S$412,2,FALSE),"")</f>
        <v/>
      </c>
      <c r="J1314" s="18" t="str">
        <f>IFERROR(VLOOKUP($B1314,Invoices!$T$2:$U$412,2,FALSE),"")</f>
        <v/>
      </c>
      <c r="K1314" s="18" t="str">
        <f>IFERROR(VLOOKUP($B1314,Invoices!$V$2:$W$412,2,FALSE),"")</f>
        <v/>
      </c>
      <c r="L1314" s="18" t="str">
        <f>IFERROR(VLOOKUP($B1314,Invoices!$X$2:$Y$412,2,FALSE),"")</f>
        <v/>
      </c>
      <c r="M1314" s="18" t="str">
        <f>IFERROR(VLOOKUP($B1314,Invoices!$Z$2:$AA$412,2,FALSE),"")</f>
        <v/>
      </c>
      <c r="N1314" s="18" t="str">
        <f>IFERROR(VLOOKUP($B1314,Invoices!$AB$2:$AC$412,2,FALSE),"")</f>
        <v/>
      </c>
      <c r="O1314" s="18">
        <f>IFERROR(VLOOKUP($B1314,Invoices!$AD$2:$AE$412,2,FALSE),"")</f>
        <v>0.99</v>
      </c>
      <c r="P1314" s="18" t="str">
        <f>IFERROR(VLOOKUP($B1314,Invoices!$AF$2:$AG$412,2,FALSE),"")</f>
        <v/>
      </c>
      <c r="Q1314" s="18" t="str">
        <f>IFERROR(VLOOKUP($B1314,Invoices!$AH$2:$AI$412,2,FALSE),"")</f>
        <v/>
      </c>
      <c r="R1314" s="18" t="str">
        <f>IFERROR(VLOOKUP($B1314,Invoices!$AJ$2:$AK$412,2,FALSE),"")</f>
        <v/>
      </c>
      <c r="S1314" s="18" t="str">
        <f>IFERROR(VLOOKUP($B1314,Invoices!$AL$2:$AM$412,2,FALSE),"")</f>
        <v/>
      </c>
      <c r="T1314" s="18" t="str">
        <f>IFERROR(VLOOKUP($B1314,Invoices!$AN$2:$AO$412,2,FALSE),"")</f>
        <v/>
      </c>
      <c r="U1314" s="18" cm="1">
        <f t="array" ref="U1314">IFERROR(INDEX(F1314:T1314, 1, MATCH(TRUE, ISNUMBER(F1314:T1314), 0)), "0.0")</f>
        <v>0.99</v>
      </c>
    </row>
    <row r="1315" spans="1:21" ht="13" x14ac:dyDescent="0.15">
      <c r="A1315" s="14" t="s">
        <v>7347</v>
      </c>
      <c r="B1315" s="6" t="s">
        <v>2563</v>
      </c>
      <c r="C1315" s="6" t="s">
        <v>808</v>
      </c>
      <c r="D1315" s="6" t="s">
        <v>809</v>
      </c>
      <c r="E1315" s="6" t="s">
        <v>810</v>
      </c>
      <c r="F1315" s="18" t="str">
        <f>IFERROR(VLOOKUP(B1315,Invoices!$L$2:$M$413,2,FALSE),"")</f>
        <v/>
      </c>
      <c r="G1315" s="18" t="str">
        <f>IFERROR(VLOOKUP(B1315,Invoices!$N$2:$O$412,2,FALSE),"")</f>
        <v/>
      </c>
      <c r="H1315" s="18" t="str">
        <f>IFERROR(VLOOKUP($B1315,Invoices!$P$2:$Q$412,2,FALSE),"")</f>
        <v/>
      </c>
      <c r="I1315" s="18" t="str">
        <f>IFERROR(VLOOKUP($B1315,Invoices!$R$2:$S$412,2,FALSE),"")</f>
        <v/>
      </c>
      <c r="J1315" s="18" t="str">
        <f>IFERROR(VLOOKUP($B1315,Invoices!$T$2:$U$412,2,FALSE),"")</f>
        <v/>
      </c>
      <c r="K1315" s="18">
        <f>IFERROR(VLOOKUP($B1315,Invoices!$V$2:$W$412,2,FALSE),"")</f>
        <v>0.99</v>
      </c>
      <c r="L1315" s="18" t="str">
        <f>IFERROR(VLOOKUP($B1315,Invoices!$X$2:$Y$412,2,FALSE),"")</f>
        <v/>
      </c>
      <c r="M1315" s="18" t="str">
        <f>IFERROR(VLOOKUP($B1315,Invoices!$Z$2:$AA$412,2,FALSE),"")</f>
        <v/>
      </c>
      <c r="N1315" s="18" t="str">
        <f>IFERROR(VLOOKUP($B1315,Invoices!$AB$2:$AC$412,2,FALSE),"")</f>
        <v/>
      </c>
      <c r="O1315" s="18" t="str">
        <f>IFERROR(VLOOKUP($B1315,Invoices!$AD$2:$AE$412,2,FALSE),"")</f>
        <v/>
      </c>
      <c r="P1315" s="18" t="str">
        <f>IFERROR(VLOOKUP($B1315,Invoices!$AF$2:$AG$412,2,FALSE),"")</f>
        <v/>
      </c>
      <c r="Q1315" s="18" t="str">
        <f>IFERROR(VLOOKUP($B1315,Invoices!$AH$2:$AI$412,2,FALSE),"")</f>
        <v/>
      </c>
      <c r="R1315" s="18" t="str">
        <f>IFERROR(VLOOKUP($B1315,Invoices!$AJ$2:$AK$412,2,FALSE),"")</f>
        <v/>
      </c>
      <c r="S1315" s="18" t="str">
        <f>IFERROR(VLOOKUP($B1315,Invoices!$AL$2:$AM$412,2,FALSE),"")</f>
        <v/>
      </c>
      <c r="T1315" s="18" t="str">
        <f>IFERROR(VLOOKUP($B1315,Invoices!$AN$2:$AO$412,2,FALSE),"")</f>
        <v/>
      </c>
      <c r="U1315" s="18" cm="1">
        <f t="array" ref="U1315">IFERROR(INDEX(F1315:T1315, 1, MATCH(TRUE, ISNUMBER(F1315:T1315), 0)), "0.0")</f>
        <v>0.99</v>
      </c>
    </row>
    <row r="1316" spans="1:21" ht="13" x14ac:dyDescent="0.15">
      <c r="A1316" s="14" t="s">
        <v>7348</v>
      </c>
      <c r="B1316" s="6" t="s">
        <v>2564</v>
      </c>
      <c r="C1316" s="6" t="s">
        <v>2565</v>
      </c>
      <c r="D1316" s="6" t="s">
        <v>918</v>
      </c>
      <c r="E1316" s="6" t="s">
        <v>919</v>
      </c>
      <c r="F1316" s="18" t="str">
        <f>IFERROR(VLOOKUP(B1316,Invoices!$L$2:$M$413,2,FALSE),"")</f>
        <v/>
      </c>
      <c r="G1316" s="18" t="str">
        <f>IFERROR(VLOOKUP(B1316,Invoices!$N$2:$O$412,2,FALSE),"")</f>
        <v/>
      </c>
      <c r="H1316" s="18" t="str">
        <f>IFERROR(VLOOKUP($B1316,Invoices!$P$2:$Q$412,2,FALSE),"")</f>
        <v/>
      </c>
      <c r="I1316" s="18" t="str">
        <f>IFERROR(VLOOKUP($B1316,Invoices!$R$2:$S$412,2,FALSE),"")</f>
        <v/>
      </c>
      <c r="J1316" s="18" t="str">
        <f>IFERROR(VLOOKUP($B1316,Invoices!$T$2:$U$412,2,FALSE),"")</f>
        <v/>
      </c>
      <c r="K1316" s="18" t="str">
        <f>IFERROR(VLOOKUP($B1316,Invoices!$V$2:$W$412,2,FALSE),"")</f>
        <v/>
      </c>
      <c r="L1316" s="18" t="str">
        <f>IFERROR(VLOOKUP($B1316,Invoices!$X$2:$Y$412,2,FALSE),"")</f>
        <v/>
      </c>
      <c r="M1316" s="18" t="str">
        <f>IFERROR(VLOOKUP($B1316,Invoices!$Z$2:$AA$412,2,FALSE),"")</f>
        <v/>
      </c>
      <c r="N1316" s="18" t="str">
        <f>IFERROR(VLOOKUP($B1316,Invoices!$AB$2:$AC$412,2,FALSE),"")</f>
        <v/>
      </c>
      <c r="O1316" s="18" t="str">
        <f>IFERROR(VLOOKUP($B1316,Invoices!$AD$2:$AE$412,2,FALSE),"")</f>
        <v/>
      </c>
      <c r="P1316" s="18" t="str">
        <f>IFERROR(VLOOKUP($B1316,Invoices!$AF$2:$AG$412,2,FALSE),"")</f>
        <v/>
      </c>
      <c r="Q1316" s="18" t="str">
        <f>IFERROR(VLOOKUP($B1316,Invoices!$AH$2:$AI$412,2,FALSE),"")</f>
        <v/>
      </c>
      <c r="R1316" s="18" t="str">
        <f>IFERROR(VLOOKUP($B1316,Invoices!$AJ$2:$AK$412,2,FALSE),"")</f>
        <v/>
      </c>
      <c r="S1316" s="18" t="str">
        <f>IFERROR(VLOOKUP($B1316,Invoices!$AL$2:$AM$412,2,FALSE),"")</f>
        <v/>
      </c>
      <c r="T1316" s="18" t="str">
        <f>IFERROR(VLOOKUP($B1316,Invoices!$AN$2:$AO$412,2,FALSE),"")</f>
        <v/>
      </c>
      <c r="U1316" s="18" t="str" cm="1">
        <f t="array" ref="U1316">IFERROR(INDEX(F1316:T1316, 1, MATCH(TRUE, ISNUMBER(F1316:T1316), 0)), "0.0")</f>
        <v>0.0</v>
      </c>
    </row>
    <row r="1317" spans="1:21" ht="13" x14ac:dyDescent="0.15">
      <c r="A1317" s="14" t="s">
        <v>7349</v>
      </c>
      <c r="B1317" s="6" t="s">
        <v>2566</v>
      </c>
      <c r="C1317" s="6" t="s">
        <v>1366</v>
      </c>
      <c r="D1317" s="6" t="s">
        <v>1367</v>
      </c>
      <c r="E1317" s="6" t="s">
        <v>1368</v>
      </c>
      <c r="F1317" s="18" t="str">
        <f>IFERROR(VLOOKUP(B1317,Invoices!$L$2:$M$413,2,FALSE),"")</f>
        <v/>
      </c>
      <c r="G1317" s="18" t="str">
        <f>IFERROR(VLOOKUP(B1317,Invoices!$N$2:$O$412,2,FALSE),"")</f>
        <v/>
      </c>
      <c r="H1317" s="18" t="str">
        <f>IFERROR(VLOOKUP($B1317,Invoices!$P$2:$Q$412,2,FALSE),"")</f>
        <v/>
      </c>
      <c r="I1317" s="18" t="str">
        <f>IFERROR(VLOOKUP($B1317,Invoices!$R$2:$S$412,2,FALSE),"")</f>
        <v/>
      </c>
      <c r="J1317" s="18" t="str">
        <f>IFERROR(VLOOKUP($B1317,Invoices!$T$2:$U$412,2,FALSE),"")</f>
        <v/>
      </c>
      <c r="K1317" s="18" t="str">
        <f>IFERROR(VLOOKUP($B1317,Invoices!$V$2:$W$412,2,FALSE),"")</f>
        <v/>
      </c>
      <c r="L1317" s="18" t="str">
        <f>IFERROR(VLOOKUP($B1317,Invoices!$X$2:$Y$412,2,FALSE),"")</f>
        <v/>
      </c>
      <c r="M1317" s="18" t="str">
        <f>IFERROR(VLOOKUP($B1317,Invoices!$Z$2:$AA$412,2,FALSE),"")</f>
        <v/>
      </c>
      <c r="N1317" s="18" t="str">
        <f>IFERROR(VLOOKUP($B1317,Invoices!$AB$2:$AC$412,2,FALSE),"")</f>
        <v/>
      </c>
      <c r="O1317" s="18" t="str">
        <f>IFERROR(VLOOKUP($B1317,Invoices!$AD$2:$AE$412,2,FALSE),"")</f>
        <v/>
      </c>
      <c r="P1317" s="18" t="str">
        <f>IFERROR(VLOOKUP($B1317,Invoices!$AF$2:$AG$412,2,FALSE),"")</f>
        <v/>
      </c>
      <c r="Q1317" s="18" t="str">
        <f>IFERROR(VLOOKUP($B1317,Invoices!$AH$2:$AI$412,2,FALSE),"")</f>
        <v/>
      </c>
      <c r="R1317" s="18" t="str">
        <f>IFERROR(VLOOKUP($B1317,Invoices!$AJ$2:$AK$412,2,FALSE),"")</f>
        <v/>
      </c>
      <c r="S1317" s="18" t="str">
        <f>IFERROR(VLOOKUP($B1317,Invoices!$AL$2:$AM$412,2,FALSE),"")</f>
        <v/>
      </c>
      <c r="T1317" s="18" t="str">
        <f>IFERROR(VLOOKUP($B1317,Invoices!$AN$2:$AO$412,2,FALSE),"")</f>
        <v/>
      </c>
      <c r="U1317" s="18" t="str" cm="1">
        <f t="array" ref="U1317">IFERROR(INDEX(F1317:T1317, 1, MATCH(TRUE, ISNUMBER(F1317:T1317), 0)), "0.0")</f>
        <v>0.0</v>
      </c>
    </row>
    <row r="1318" spans="1:21" ht="13" x14ac:dyDescent="0.15">
      <c r="A1318" s="14" t="s">
        <v>7350</v>
      </c>
      <c r="B1318" s="6" t="s">
        <v>2567</v>
      </c>
      <c r="C1318" s="6" t="s">
        <v>917</v>
      </c>
      <c r="D1318" s="6" t="s">
        <v>918</v>
      </c>
      <c r="E1318" s="6" t="s">
        <v>919</v>
      </c>
      <c r="F1318" s="18" t="str">
        <f>IFERROR(VLOOKUP(B1318,Invoices!$L$2:$M$413,2,FALSE),"")</f>
        <v/>
      </c>
      <c r="G1318" s="18" t="str">
        <f>IFERROR(VLOOKUP(B1318,Invoices!$N$2:$O$412,2,FALSE),"")</f>
        <v/>
      </c>
      <c r="H1318" s="18" t="str">
        <f>IFERROR(VLOOKUP($B1318,Invoices!$P$2:$Q$412,2,FALSE),"")</f>
        <v/>
      </c>
      <c r="I1318" s="18" t="str">
        <f>IFERROR(VLOOKUP($B1318,Invoices!$R$2:$S$412,2,FALSE),"")</f>
        <v/>
      </c>
      <c r="J1318" s="18" t="str">
        <f>IFERROR(VLOOKUP($B1318,Invoices!$T$2:$U$412,2,FALSE),"")</f>
        <v/>
      </c>
      <c r="K1318" s="18" t="str">
        <f>IFERROR(VLOOKUP($B1318,Invoices!$V$2:$W$412,2,FALSE),"")</f>
        <v/>
      </c>
      <c r="L1318" s="18" t="str">
        <f>IFERROR(VLOOKUP($B1318,Invoices!$X$2:$Y$412,2,FALSE),"")</f>
        <v/>
      </c>
      <c r="M1318" s="18" t="str">
        <f>IFERROR(VLOOKUP($B1318,Invoices!$Z$2:$AA$412,2,FALSE),"")</f>
        <v/>
      </c>
      <c r="N1318" s="18" t="str">
        <f>IFERROR(VLOOKUP($B1318,Invoices!$AB$2:$AC$412,2,FALSE),"")</f>
        <v/>
      </c>
      <c r="O1318" s="18" t="str">
        <f>IFERROR(VLOOKUP($B1318,Invoices!$AD$2:$AE$412,2,FALSE),"")</f>
        <v/>
      </c>
      <c r="P1318" s="18" t="str">
        <f>IFERROR(VLOOKUP($B1318,Invoices!$AF$2:$AG$412,2,FALSE),"")</f>
        <v/>
      </c>
      <c r="Q1318" s="18" t="str">
        <f>IFERROR(VLOOKUP($B1318,Invoices!$AH$2:$AI$412,2,FALSE),"")</f>
        <v/>
      </c>
      <c r="R1318" s="18" t="str">
        <f>IFERROR(VLOOKUP($B1318,Invoices!$AJ$2:$AK$412,2,FALSE),"")</f>
        <v/>
      </c>
      <c r="S1318" s="18" t="str">
        <f>IFERROR(VLOOKUP($B1318,Invoices!$AL$2:$AM$412,2,FALSE),"")</f>
        <v/>
      </c>
      <c r="T1318" s="18" t="str">
        <f>IFERROR(VLOOKUP($B1318,Invoices!$AN$2:$AO$412,2,FALSE),"")</f>
        <v/>
      </c>
      <c r="U1318" s="18" t="str" cm="1">
        <f t="array" ref="U1318">IFERROR(INDEX(F1318:T1318, 1, MATCH(TRUE, ISNUMBER(F1318:T1318), 0)), "0.0")</f>
        <v>0.0</v>
      </c>
    </row>
    <row r="1319" spans="1:21" ht="13" x14ac:dyDescent="0.15">
      <c r="A1319" s="14" t="s">
        <v>7351</v>
      </c>
      <c r="B1319" s="6" t="s">
        <v>2568</v>
      </c>
      <c r="D1319" s="6" t="s">
        <v>524</v>
      </c>
      <c r="E1319" s="6" t="s">
        <v>518</v>
      </c>
      <c r="F1319" s="18" t="str">
        <f>IFERROR(VLOOKUP(B1319,Invoices!$L$2:$M$413,2,FALSE),"")</f>
        <v/>
      </c>
      <c r="G1319" s="18" t="str">
        <f>IFERROR(VLOOKUP(B1319,Invoices!$N$2:$O$412,2,FALSE),"")</f>
        <v/>
      </c>
      <c r="H1319" s="18" t="str">
        <f>IFERROR(VLOOKUP($B1319,Invoices!$P$2:$Q$412,2,FALSE),"")</f>
        <v/>
      </c>
      <c r="I1319" s="18" t="str">
        <f>IFERROR(VLOOKUP($B1319,Invoices!$R$2:$S$412,2,FALSE),"")</f>
        <v/>
      </c>
      <c r="J1319" s="18">
        <f>IFERROR(VLOOKUP($B1319,Invoices!$T$2:$U$412,2,FALSE),"")</f>
        <v>1.99</v>
      </c>
      <c r="K1319" s="18" t="str">
        <f>IFERROR(VLOOKUP($B1319,Invoices!$V$2:$W$412,2,FALSE),"")</f>
        <v/>
      </c>
      <c r="L1319" s="18" t="str">
        <f>IFERROR(VLOOKUP($B1319,Invoices!$X$2:$Y$412,2,FALSE),"")</f>
        <v/>
      </c>
      <c r="M1319" s="18" t="str">
        <f>IFERROR(VLOOKUP($B1319,Invoices!$Z$2:$AA$412,2,FALSE),"")</f>
        <v/>
      </c>
      <c r="N1319" s="18" t="str">
        <f>IFERROR(VLOOKUP($B1319,Invoices!$AB$2:$AC$412,2,FALSE),"")</f>
        <v/>
      </c>
      <c r="O1319" s="18" t="str">
        <f>IFERROR(VLOOKUP($B1319,Invoices!$AD$2:$AE$412,2,FALSE),"")</f>
        <v/>
      </c>
      <c r="P1319" s="18" t="str">
        <f>IFERROR(VLOOKUP($B1319,Invoices!$AF$2:$AG$412,2,FALSE),"")</f>
        <v/>
      </c>
      <c r="Q1319" s="18" t="str">
        <f>IFERROR(VLOOKUP($B1319,Invoices!$AH$2:$AI$412,2,FALSE),"")</f>
        <v/>
      </c>
      <c r="R1319" s="18" t="str">
        <f>IFERROR(VLOOKUP($B1319,Invoices!$AJ$2:$AK$412,2,FALSE),"")</f>
        <v/>
      </c>
      <c r="S1319" s="18" t="str">
        <f>IFERROR(VLOOKUP($B1319,Invoices!$AL$2:$AM$412,2,FALSE),"")</f>
        <v/>
      </c>
      <c r="T1319" s="18" t="str">
        <f>IFERROR(VLOOKUP($B1319,Invoices!$AN$2:$AO$412,2,FALSE),"")</f>
        <v/>
      </c>
      <c r="U1319" s="18" cm="1">
        <f t="array" ref="U1319">IFERROR(INDEX(F1319:T1319, 1, MATCH(TRUE, ISNUMBER(F1319:T1319), 0)), "0.0")</f>
        <v>1.99</v>
      </c>
    </row>
    <row r="1320" spans="1:21" ht="13" x14ac:dyDescent="0.15">
      <c r="A1320" s="14" t="s">
        <v>7352</v>
      </c>
      <c r="B1320" s="6" t="s">
        <v>1804</v>
      </c>
      <c r="C1320" s="6" t="s">
        <v>808</v>
      </c>
      <c r="D1320" s="6" t="s">
        <v>1798</v>
      </c>
      <c r="E1320" s="6" t="s">
        <v>810</v>
      </c>
      <c r="F1320" s="18" t="str">
        <f>IFERROR(VLOOKUP(B1320,Invoices!$L$2:$M$413,2,FALSE),"")</f>
        <v/>
      </c>
      <c r="G1320" s="18" t="str">
        <f>IFERROR(VLOOKUP(B1320,Invoices!$N$2:$O$412,2,FALSE),"")</f>
        <v/>
      </c>
      <c r="H1320" s="18" t="str">
        <f>IFERROR(VLOOKUP($B1320,Invoices!$P$2:$Q$412,2,FALSE),"")</f>
        <v/>
      </c>
      <c r="I1320" s="18" t="str">
        <f>IFERROR(VLOOKUP($B1320,Invoices!$R$2:$S$412,2,FALSE),"")</f>
        <v/>
      </c>
      <c r="J1320" s="18">
        <f>IFERROR(VLOOKUP($B1320,Invoices!$T$2:$U$412,2,FALSE),"")</f>
        <v>0.99</v>
      </c>
      <c r="K1320" s="18" t="str">
        <f>IFERROR(VLOOKUP($B1320,Invoices!$V$2:$W$412,2,FALSE),"")</f>
        <v/>
      </c>
      <c r="L1320" s="18" t="str">
        <f>IFERROR(VLOOKUP($B1320,Invoices!$X$2:$Y$412,2,FALSE),"")</f>
        <v/>
      </c>
      <c r="M1320" s="18" t="str">
        <f>IFERROR(VLOOKUP($B1320,Invoices!$Z$2:$AA$412,2,FALSE),"")</f>
        <v/>
      </c>
      <c r="N1320" s="18" t="str">
        <f>IFERROR(VLOOKUP($B1320,Invoices!$AB$2:$AC$412,2,FALSE),"")</f>
        <v/>
      </c>
      <c r="O1320" s="18" t="str">
        <f>IFERROR(VLOOKUP($B1320,Invoices!$AD$2:$AE$412,2,FALSE),"")</f>
        <v/>
      </c>
      <c r="P1320" s="18" t="str">
        <f>IFERROR(VLOOKUP($B1320,Invoices!$AF$2:$AG$412,2,FALSE),"")</f>
        <v/>
      </c>
      <c r="Q1320" s="18" t="str">
        <f>IFERROR(VLOOKUP($B1320,Invoices!$AH$2:$AI$412,2,FALSE),"")</f>
        <v/>
      </c>
      <c r="R1320" s="18" t="str">
        <f>IFERROR(VLOOKUP($B1320,Invoices!$AJ$2:$AK$412,2,FALSE),"")</f>
        <v/>
      </c>
      <c r="S1320" s="18" t="str">
        <f>IFERROR(VLOOKUP($B1320,Invoices!$AL$2:$AM$412,2,FALSE),"")</f>
        <v/>
      </c>
      <c r="T1320" s="18" t="str">
        <f>IFERROR(VLOOKUP($B1320,Invoices!$AN$2:$AO$412,2,FALSE),"")</f>
        <v/>
      </c>
      <c r="U1320" s="18" cm="1">
        <f t="array" ref="U1320">IFERROR(INDEX(F1320:T1320, 1, MATCH(TRUE, ISNUMBER(F1320:T1320), 0)), "0.0")</f>
        <v>0.99</v>
      </c>
    </row>
    <row r="1321" spans="1:21" ht="13" x14ac:dyDescent="0.15">
      <c r="A1321" s="14" t="s">
        <v>7353</v>
      </c>
      <c r="B1321" s="6" t="s">
        <v>2569</v>
      </c>
      <c r="D1321" s="6" t="s">
        <v>1363</v>
      </c>
      <c r="E1321" s="6" t="s">
        <v>1364</v>
      </c>
      <c r="F1321" s="18" t="str">
        <f>IFERROR(VLOOKUP(B1321,Invoices!$L$2:$M$413,2,FALSE),"")</f>
        <v/>
      </c>
      <c r="G1321" s="18">
        <f>IFERROR(VLOOKUP(B1321,Invoices!$N$2:$O$412,2,FALSE),"")</f>
        <v>0.99</v>
      </c>
      <c r="H1321" s="18" t="str">
        <f>IFERROR(VLOOKUP($B1321,Invoices!$P$2:$Q$412,2,FALSE),"")</f>
        <v/>
      </c>
      <c r="I1321" s="18" t="str">
        <f>IFERROR(VLOOKUP($B1321,Invoices!$R$2:$S$412,2,FALSE),"")</f>
        <v/>
      </c>
      <c r="J1321" s="18" t="str">
        <f>IFERROR(VLOOKUP($B1321,Invoices!$T$2:$U$412,2,FALSE),"")</f>
        <v/>
      </c>
      <c r="K1321" s="18" t="str">
        <f>IFERROR(VLOOKUP($B1321,Invoices!$V$2:$W$412,2,FALSE),"")</f>
        <v/>
      </c>
      <c r="L1321" s="18" t="str">
        <f>IFERROR(VLOOKUP($B1321,Invoices!$X$2:$Y$412,2,FALSE),"")</f>
        <v/>
      </c>
      <c r="M1321" s="18" t="str">
        <f>IFERROR(VLOOKUP($B1321,Invoices!$Z$2:$AA$412,2,FALSE),"")</f>
        <v/>
      </c>
      <c r="N1321" s="18" t="str">
        <f>IFERROR(VLOOKUP($B1321,Invoices!$AB$2:$AC$412,2,FALSE),"")</f>
        <v/>
      </c>
      <c r="O1321" s="18" t="str">
        <f>IFERROR(VLOOKUP($B1321,Invoices!$AD$2:$AE$412,2,FALSE),"")</f>
        <v/>
      </c>
      <c r="P1321" s="18" t="str">
        <f>IFERROR(VLOOKUP($B1321,Invoices!$AF$2:$AG$412,2,FALSE),"")</f>
        <v/>
      </c>
      <c r="Q1321" s="18" t="str">
        <f>IFERROR(VLOOKUP($B1321,Invoices!$AH$2:$AI$412,2,FALSE),"")</f>
        <v/>
      </c>
      <c r="R1321" s="18" t="str">
        <f>IFERROR(VLOOKUP($B1321,Invoices!$AJ$2:$AK$412,2,FALSE),"")</f>
        <v/>
      </c>
      <c r="S1321" s="18" t="str">
        <f>IFERROR(VLOOKUP($B1321,Invoices!$AL$2:$AM$412,2,FALSE),"")</f>
        <v/>
      </c>
      <c r="T1321" s="18" t="str">
        <f>IFERROR(VLOOKUP($B1321,Invoices!$AN$2:$AO$412,2,FALSE),"")</f>
        <v/>
      </c>
      <c r="U1321" s="18" cm="1">
        <f t="array" ref="U1321">IFERROR(INDEX(F1321:T1321, 1, MATCH(TRUE, ISNUMBER(F1321:T1321), 0)), "0.0")</f>
        <v>0.99</v>
      </c>
    </row>
    <row r="1322" spans="1:21" ht="13" x14ac:dyDescent="0.15">
      <c r="A1322" s="14" t="s">
        <v>7354</v>
      </c>
      <c r="B1322" s="6" t="s">
        <v>2570</v>
      </c>
      <c r="C1322" s="6" t="s">
        <v>2571</v>
      </c>
      <c r="D1322" s="6" t="s">
        <v>1668</v>
      </c>
      <c r="E1322" s="6" t="s">
        <v>810</v>
      </c>
      <c r="F1322" s="18">
        <f>IFERROR(VLOOKUP(B1322,Invoices!$L$2:$M$413,2,FALSE),"")</f>
        <v>0.99</v>
      </c>
      <c r="G1322" s="18">
        <f>IFERROR(VLOOKUP(B1322,Invoices!$N$2:$O$412,2,FALSE),"")</f>
        <v>0.99</v>
      </c>
      <c r="H1322" s="18" t="str">
        <f>IFERROR(VLOOKUP($B1322,Invoices!$P$2:$Q$412,2,FALSE),"")</f>
        <v/>
      </c>
      <c r="I1322" s="18" t="str">
        <f>IFERROR(VLOOKUP($B1322,Invoices!$R$2:$S$412,2,FALSE),"")</f>
        <v/>
      </c>
      <c r="J1322" s="18" t="str">
        <f>IFERROR(VLOOKUP($B1322,Invoices!$T$2:$U$412,2,FALSE),"")</f>
        <v/>
      </c>
      <c r="K1322" s="18" t="str">
        <f>IFERROR(VLOOKUP($B1322,Invoices!$V$2:$W$412,2,FALSE),"")</f>
        <v/>
      </c>
      <c r="L1322" s="18" t="str">
        <f>IFERROR(VLOOKUP($B1322,Invoices!$X$2:$Y$412,2,FALSE),"")</f>
        <v/>
      </c>
      <c r="M1322" s="18" t="str">
        <f>IFERROR(VLOOKUP($B1322,Invoices!$Z$2:$AA$412,2,FALSE),"")</f>
        <v/>
      </c>
      <c r="N1322" s="18" t="str">
        <f>IFERROR(VLOOKUP($B1322,Invoices!$AB$2:$AC$412,2,FALSE),"")</f>
        <v/>
      </c>
      <c r="O1322" s="18" t="str">
        <f>IFERROR(VLOOKUP($B1322,Invoices!$AD$2:$AE$412,2,FALSE),"")</f>
        <v/>
      </c>
      <c r="P1322" s="18" t="str">
        <f>IFERROR(VLOOKUP($B1322,Invoices!$AF$2:$AG$412,2,FALSE),"")</f>
        <v/>
      </c>
      <c r="Q1322" s="18" t="str">
        <f>IFERROR(VLOOKUP($B1322,Invoices!$AH$2:$AI$412,2,FALSE),"")</f>
        <v/>
      </c>
      <c r="R1322" s="18" t="str">
        <f>IFERROR(VLOOKUP($B1322,Invoices!$AJ$2:$AK$412,2,FALSE),"")</f>
        <v/>
      </c>
      <c r="S1322" s="18" t="str">
        <f>IFERROR(VLOOKUP($B1322,Invoices!$AL$2:$AM$412,2,FALSE),"")</f>
        <v/>
      </c>
      <c r="T1322" s="18" t="str">
        <f>IFERROR(VLOOKUP($B1322,Invoices!$AN$2:$AO$412,2,FALSE),"")</f>
        <v/>
      </c>
      <c r="U1322" s="18" cm="1">
        <f t="array" ref="U1322">IFERROR(INDEX(F1322:T1322, 1, MATCH(TRUE, ISNUMBER(F1322:T1322), 0)), "0.0")</f>
        <v>0.99</v>
      </c>
    </row>
    <row r="1323" spans="1:21" ht="13" x14ac:dyDescent="0.15">
      <c r="A1323" s="14" t="s">
        <v>7355</v>
      </c>
      <c r="B1323" s="6" t="s">
        <v>2570</v>
      </c>
      <c r="C1323" s="6" t="s">
        <v>1667</v>
      </c>
      <c r="D1323" s="6" t="s">
        <v>1115</v>
      </c>
      <c r="E1323" s="6" t="s">
        <v>810</v>
      </c>
      <c r="F1323" s="18">
        <f>IFERROR(VLOOKUP(B1323,Invoices!$L$2:$M$413,2,FALSE),"")</f>
        <v>0.99</v>
      </c>
      <c r="G1323" s="18">
        <f>IFERROR(VLOOKUP(B1323,Invoices!$N$2:$O$412,2,FALSE),"")</f>
        <v>0.99</v>
      </c>
      <c r="H1323" s="18" t="str">
        <f>IFERROR(VLOOKUP($B1323,Invoices!$P$2:$Q$412,2,FALSE),"")</f>
        <v/>
      </c>
      <c r="I1323" s="18" t="str">
        <f>IFERROR(VLOOKUP($B1323,Invoices!$R$2:$S$412,2,FALSE),"")</f>
        <v/>
      </c>
      <c r="J1323" s="18" t="str">
        <f>IFERROR(VLOOKUP($B1323,Invoices!$T$2:$U$412,2,FALSE),"")</f>
        <v/>
      </c>
      <c r="K1323" s="18" t="str">
        <f>IFERROR(VLOOKUP($B1323,Invoices!$V$2:$W$412,2,FALSE),"")</f>
        <v/>
      </c>
      <c r="L1323" s="18" t="str">
        <f>IFERROR(VLOOKUP($B1323,Invoices!$X$2:$Y$412,2,FALSE),"")</f>
        <v/>
      </c>
      <c r="M1323" s="18" t="str">
        <f>IFERROR(VLOOKUP($B1323,Invoices!$Z$2:$AA$412,2,FALSE),"")</f>
        <v/>
      </c>
      <c r="N1323" s="18" t="str">
        <f>IFERROR(VLOOKUP($B1323,Invoices!$AB$2:$AC$412,2,FALSE),"")</f>
        <v/>
      </c>
      <c r="O1323" s="18" t="str">
        <f>IFERROR(VLOOKUP($B1323,Invoices!$AD$2:$AE$412,2,FALSE),"")</f>
        <v/>
      </c>
      <c r="P1323" s="18" t="str">
        <f>IFERROR(VLOOKUP($B1323,Invoices!$AF$2:$AG$412,2,FALSE),"")</f>
        <v/>
      </c>
      <c r="Q1323" s="18" t="str">
        <f>IFERROR(VLOOKUP($B1323,Invoices!$AH$2:$AI$412,2,FALSE),"")</f>
        <v/>
      </c>
      <c r="R1323" s="18" t="str">
        <f>IFERROR(VLOOKUP($B1323,Invoices!$AJ$2:$AK$412,2,FALSE),"")</f>
        <v/>
      </c>
      <c r="S1323" s="18" t="str">
        <f>IFERROR(VLOOKUP($B1323,Invoices!$AL$2:$AM$412,2,FALSE),"")</f>
        <v/>
      </c>
      <c r="T1323" s="18" t="str">
        <f>IFERROR(VLOOKUP($B1323,Invoices!$AN$2:$AO$412,2,FALSE),"")</f>
        <v/>
      </c>
      <c r="U1323" s="18" cm="1">
        <f t="array" ref="U1323">IFERROR(INDEX(F1323:T1323, 1, MATCH(TRUE, ISNUMBER(F1323:T1323), 0)), "0.0")</f>
        <v>0.99</v>
      </c>
    </row>
    <row r="1324" spans="1:21" ht="13" x14ac:dyDescent="0.15">
      <c r="A1324" s="14" t="s">
        <v>7356</v>
      </c>
      <c r="B1324" s="6" t="s">
        <v>2572</v>
      </c>
      <c r="C1324" s="6" t="s">
        <v>543</v>
      </c>
      <c r="D1324" s="6" t="s">
        <v>1165</v>
      </c>
      <c r="E1324" s="6" t="s">
        <v>543</v>
      </c>
      <c r="F1324" s="18" t="str">
        <f>IFERROR(VLOOKUP(B1324,Invoices!$L$2:$M$413,2,FALSE),"")</f>
        <v/>
      </c>
      <c r="G1324" s="18" t="str">
        <f>IFERROR(VLOOKUP(B1324,Invoices!$N$2:$O$412,2,FALSE),"")</f>
        <v/>
      </c>
      <c r="H1324" s="18" t="str">
        <f>IFERROR(VLOOKUP($B1324,Invoices!$P$2:$Q$412,2,FALSE),"")</f>
        <v/>
      </c>
      <c r="I1324" s="18" t="str">
        <f>IFERROR(VLOOKUP($B1324,Invoices!$R$2:$S$412,2,FALSE),"")</f>
        <v/>
      </c>
      <c r="J1324" s="18" t="str">
        <f>IFERROR(VLOOKUP($B1324,Invoices!$T$2:$U$412,2,FALSE),"")</f>
        <v/>
      </c>
      <c r="K1324" s="18" t="str">
        <f>IFERROR(VLOOKUP($B1324,Invoices!$V$2:$W$412,2,FALSE),"")</f>
        <v/>
      </c>
      <c r="L1324" s="18" t="str">
        <f>IFERROR(VLOOKUP($B1324,Invoices!$X$2:$Y$412,2,FALSE),"")</f>
        <v/>
      </c>
      <c r="M1324" s="18" t="str">
        <f>IFERROR(VLOOKUP($B1324,Invoices!$Z$2:$AA$412,2,FALSE),"")</f>
        <v/>
      </c>
      <c r="N1324" s="18" t="str">
        <f>IFERROR(VLOOKUP($B1324,Invoices!$AB$2:$AC$412,2,FALSE),"")</f>
        <v/>
      </c>
      <c r="O1324" s="18" t="str">
        <f>IFERROR(VLOOKUP($B1324,Invoices!$AD$2:$AE$412,2,FALSE),"")</f>
        <v/>
      </c>
      <c r="P1324" s="18" t="str">
        <f>IFERROR(VLOOKUP($B1324,Invoices!$AF$2:$AG$412,2,FALSE),"")</f>
        <v/>
      </c>
      <c r="Q1324" s="18" t="str">
        <f>IFERROR(VLOOKUP($B1324,Invoices!$AH$2:$AI$412,2,FALSE),"")</f>
        <v/>
      </c>
      <c r="R1324" s="18" t="str">
        <f>IFERROR(VLOOKUP($B1324,Invoices!$AJ$2:$AK$412,2,FALSE),"")</f>
        <v/>
      </c>
      <c r="S1324" s="18" t="str">
        <f>IFERROR(VLOOKUP($B1324,Invoices!$AL$2:$AM$412,2,FALSE),"")</f>
        <v/>
      </c>
      <c r="T1324" s="18" t="str">
        <f>IFERROR(VLOOKUP($B1324,Invoices!$AN$2:$AO$412,2,FALSE),"")</f>
        <v/>
      </c>
      <c r="U1324" s="18" t="str" cm="1">
        <f t="array" ref="U1324">IFERROR(INDEX(F1324:T1324, 1, MATCH(TRUE, ISNUMBER(F1324:T1324), 0)), "0.0")</f>
        <v>0.0</v>
      </c>
    </row>
    <row r="1325" spans="1:21" ht="13" x14ac:dyDescent="0.15">
      <c r="A1325" s="14" t="s">
        <v>7357</v>
      </c>
      <c r="B1325" s="6" t="s">
        <v>2573</v>
      </c>
      <c r="C1325" s="6" t="s">
        <v>1208</v>
      </c>
      <c r="D1325" s="6" t="s">
        <v>1209</v>
      </c>
      <c r="E1325" s="6" t="s">
        <v>1210</v>
      </c>
      <c r="F1325" s="18">
        <f>IFERROR(VLOOKUP(B1325,Invoices!$L$2:$M$413,2,FALSE),"")</f>
        <v>0.99</v>
      </c>
      <c r="G1325" s="18" t="str">
        <f>IFERROR(VLOOKUP(B1325,Invoices!$N$2:$O$412,2,FALSE),"")</f>
        <v/>
      </c>
      <c r="H1325" s="18" t="str">
        <f>IFERROR(VLOOKUP($B1325,Invoices!$P$2:$Q$412,2,FALSE),"")</f>
        <v/>
      </c>
      <c r="I1325" s="18" t="str">
        <f>IFERROR(VLOOKUP($B1325,Invoices!$R$2:$S$412,2,FALSE),"")</f>
        <v/>
      </c>
      <c r="J1325" s="18" t="str">
        <f>IFERROR(VLOOKUP($B1325,Invoices!$T$2:$U$412,2,FALSE),"")</f>
        <v/>
      </c>
      <c r="K1325" s="18" t="str">
        <f>IFERROR(VLOOKUP($B1325,Invoices!$V$2:$W$412,2,FALSE),"")</f>
        <v/>
      </c>
      <c r="L1325" s="18" t="str">
        <f>IFERROR(VLOOKUP($B1325,Invoices!$X$2:$Y$412,2,FALSE),"")</f>
        <v/>
      </c>
      <c r="M1325" s="18" t="str">
        <f>IFERROR(VLOOKUP($B1325,Invoices!$Z$2:$AA$412,2,FALSE),"")</f>
        <v/>
      </c>
      <c r="N1325" s="18" t="str">
        <f>IFERROR(VLOOKUP($B1325,Invoices!$AB$2:$AC$412,2,FALSE),"")</f>
        <v/>
      </c>
      <c r="O1325" s="18" t="str">
        <f>IFERROR(VLOOKUP($B1325,Invoices!$AD$2:$AE$412,2,FALSE),"")</f>
        <v/>
      </c>
      <c r="P1325" s="18" t="str">
        <f>IFERROR(VLOOKUP($B1325,Invoices!$AF$2:$AG$412,2,FALSE),"")</f>
        <v/>
      </c>
      <c r="Q1325" s="18" t="str">
        <f>IFERROR(VLOOKUP($B1325,Invoices!$AH$2:$AI$412,2,FALSE),"")</f>
        <v/>
      </c>
      <c r="R1325" s="18" t="str">
        <f>IFERROR(VLOOKUP($B1325,Invoices!$AJ$2:$AK$412,2,FALSE),"")</f>
        <v/>
      </c>
      <c r="S1325" s="18" t="str">
        <f>IFERROR(VLOOKUP($B1325,Invoices!$AL$2:$AM$412,2,FALSE),"")</f>
        <v/>
      </c>
      <c r="T1325" s="18" t="str">
        <f>IFERROR(VLOOKUP($B1325,Invoices!$AN$2:$AO$412,2,FALSE),"")</f>
        <v/>
      </c>
      <c r="U1325" s="18" cm="1">
        <f t="array" ref="U1325">IFERROR(INDEX(F1325:T1325, 1, MATCH(TRUE, ISNUMBER(F1325:T1325), 0)), "0.0")</f>
        <v>0.99</v>
      </c>
    </row>
    <row r="1326" spans="1:21" ht="13" x14ac:dyDescent="0.15">
      <c r="A1326" s="14" t="s">
        <v>7358</v>
      </c>
      <c r="B1326" s="6" t="s">
        <v>2574</v>
      </c>
      <c r="D1326" s="6" t="s">
        <v>526</v>
      </c>
      <c r="E1326" s="6" t="s">
        <v>527</v>
      </c>
      <c r="F1326" s="18">
        <f>IFERROR(VLOOKUP(B1326,Invoices!$L$2:$M$413,2,FALSE),"")</f>
        <v>1.99</v>
      </c>
      <c r="G1326" s="18" t="str">
        <f>IFERROR(VLOOKUP(B1326,Invoices!$N$2:$O$412,2,FALSE),"")</f>
        <v/>
      </c>
      <c r="H1326" s="18" t="str">
        <f>IFERROR(VLOOKUP($B1326,Invoices!$P$2:$Q$412,2,FALSE),"")</f>
        <v/>
      </c>
      <c r="I1326" s="18" t="str">
        <f>IFERROR(VLOOKUP($B1326,Invoices!$R$2:$S$412,2,FALSE),"")</f>
        <v/>
      </c>
      <c r="J1326" s="18" t="str">
        <f>IFERROR(VLOOKUP($B1326,Invoices!$T$2:$U$412,2,FALSE),"")</f>
        <v/>
      </c>
      <c r="K1326" s="18" t="str">
        <f>IFERROR(VLOOKUP($B1326,Invoices!$V$2:$W$412,2,FALSE),"")</f>
        <v/>
      </c>
      <c r="L1326" s="18" t="str">
        <f>IFERROR(VLOOKUP($B1326,Invoices!$X$2:$Y$412,2,FALSE),"")</f>
        <v/>
      </c>
      <c r="M1326" s="18" t="str">
        <f>IFERROR(VLOOKUP($B1326,Invoices!$Z$2:$AA$412,2,FALSE),"")</f>
        <v/>
      </c>
      <c r="N1326" s="18" t="str">
        <f>IFERROR(VLOOKUP($B1326,Invoices!$AB$2:$AC$412,2,FALSE),"")</f>
        <v/>
      </c>
      <c r="O1326" s="18" t="str">
        <f>IFERROR(VLOOKUP($B1326,Invoices!$AD$2:$AE$412,2,FALSE),"")</f>
        <v/>
      </c>
      <c r="P1326" s="18" t="str">
        <f>IFERROR(VLOOKUP($B1326,Invoices!$AF$2:$AG$412,2,FALSE),"")</f>
        <v/>
      </c>
      <c r="Q1326" s="18" t="str">
        <f>IFERROR(VLOOKUP($B1326,Invoices!$AH$2:$AI$412,2,FALSE),"")</f>
        <v/>
      </c>
      <c r="R1326" s="18">
        <f>IFERROR(VLOOKUP($B1326,Invoices!$AJ$2:$AK$412,2,FALSE),"")</f>
        <v>1.99</v>
      </c>
      <c r="S1326" s="18" t="str">
        <f>IFERROR(VLOOKUP($B1326,Invoices!$AL$2:$AM$412,2,FALSE),"")</f>
        <v/>
      </c>
      <c r="T1326" s="18" t="str">
        <f>IFERROR(VLOOKUP($B1326,Invoices!$AN$2:$AO$412,2,FALSE),"")</f>
        <v/>
      </c>
      <c r="U1326" s="18" cm="1">
        <f t="array" ref="U1326">IFERROR(INDEX(F1326:T1326, 1, MATCH(TRUE, ISNUMBER(F1326:T1326), 0)), "0.0")</f>
        <v>1.99</v>
      </c>
    </row>
    <row r="1327" spans="1:21" ht="13" x14ac:dyDescent="0.15">
      <c r="A1327" s="14" t="s">
        <v>7359</v>
      </c>
      <c r="B1327" s="6" t="s">
        <v>2575</v>
      </c>
      <c r="C1327" s="6" t="s">
        <v>2001</v>
      </c>
      <c r="D1327" s="6" t="s">
        <v>866</v>
      </c>
      <c r="E1327" s="6" t="s">
        <v>543</v>
      </c>
      <c r="F1327" s="18" t="str">
        <f>IFERROR(VLOOKUP(B1327,Invoices!$L$2:$M$413,2,FALSE),"")</f>
        <v/>
      </c>
      <c r="G1327" s="18">
        <f>IFERROR(VLOOKUP(B1327,Invoices!$N$2:$O$412,2,FALSE),"")</f>
        <v>0.99</v>
      </c>
      <c r="H1327" s="18" t="str">
        <f>IFERROR(VLOOKUP($B1327,Invoices!$P$2:$Q$412,2,FALSE),"")</f>
        <v/>
      </c>
      <c r="I1327" s="18" t="str">
        <f>IFERROR(VLOOKUP($B1327,Invoices!$R$2:$S$412,2,FALSE),"")</f>
        <v/>
      </c>
      <c r="J1327" s="18" t="str">
        <f>IFERROR(VLOOKUP($B1327,Invoices!$T$2:$U$412,2,FALSE),"")</f>
        <v/>
      </c>
      <c r="K1327" s="18" t="str">
        <f>IFERROR(VLOOKUP($B1327,Invoices!$V$2:$W$412,2,FALSE),"")</f>
        <v/>
      </c>
      <c r="L1327" s="18" t="str">
        <f>IFERROR(VLOOKUP($B1327,Invoices!$X$2:$Y$412,2,FALSE),"")</f>
        <v/>
      </c>
      <c r="M1327" s="18" t="str">
        <f>IFERROR(VLOOKUP($B1327,Invoices!$Z$2:$AA$412,2,FALSE),"")</f>
        <v/>
      </c>
      <c r="N1327" s="18" t="str">
        <f>IFERROR(VLOOKUP($B1327,Invoices!$AB$2:$AC$412,2,FALSE),"")</f>
        <v/>
      </c>
      <c r="O1327" s="18" t="str">
        <f>IFERROR(VLOOKUP($B1327,Invoices!$AD$2:$AE$412,2,FALSE),"")</f>
        <v/>
      </c>
      <c r="P1327" s="18" t="str">
        <f>IFERROR(VLOOKUP($B1327,Invoices!$AF$2:$AG$412,2,FALSE),"")</f>
        <v/>
      </c>
      <c r="Q1327" s="18" t="str">
        <f>IFERROR(VLOOKUP($B1327,Invoices!$AH$2:$AI$412,2,FALSE),"")</f>
        <v/>
      </c>
      <c r="R1327" s="18" t="str">
        <f>IFERROR(VLOOKUP($B1327,Invoices!$AJ$2:$AK$412,2,FALSE),"")</f>
        <v/>
      </c>
      <c r="S1327" s="18" t="str">
        <f>IFERROR(VLOOKUP($B1327,Invoices!$AL$2:$AM$412,2,FALSE),"")</f>
        <v/>
      </c>
      <c r="T1327" s="18" t="str">
        <f>IFERROR(VLOOKUP($B1327,Invoices!$AN$2:$AO$412,2,FALSE),"")</f>
        <v/>
      </c>
      <c r="U1327" s="18" cm="1">
        <f t="array" ref="U1327">IFERROR(INDEX(F1327:T1327, 1, MATCH(TRUE, ISNUMBER(F1327:T1327), 0)), "0.0")</f>
        <v>0.99</v>
      </c>
    </row>
    <row r="1328" spans="1:21" ht="13" x14ac:dyDescent="0.15">
      <c r="A1328" s="14" t="s">
        <v>7360</v>
      </c>
      <c r="B1328" s="6" t="s">
        <v>2576</v>
      </c>
      <c r="D1328" s="6" t="s">
        <v>921</v>
      </c>
      <c r="E1328" s="6" t="s">
        <v>921</v>
      </c>
      <c r="F1328" s="18" t="str">
        <f>IFERROR(VLOOKUP(B1328,Invoices!$L$2:$M$413,2,FALSE),"")</f>
        <v/>
      </c>
      <c r="G1328" s="18" t="str">
        <f>IFERROR(VLOOKUP(B1328,Invoices!$N$2:$O$412,2,FALSE),"")</f>
        <v/>
      </c>
      <c r="H1328" s="18" t="str">
        <f>IFERROR(VLOOKUP($B1328,Invoices!$P$2:$Q$412,2,FALSE),"")</f>
        <v/>
      </c>
      <c r="I1328" s="18" t="str">
        <f>IFERROR(VLOOKUP($B1328,Invoices!$R$2:$S$412,2,FALSE),"")</f>
        <v/>
      </c>
      <c r="J1328" s="18" t="str">
        <f>IFERROR(VLOOKUP($B1328,Invoices!$T$2:$U$412,2,FALSE),"")</f>
        <v/>
      </c>
      <c r="K1328" s="18" t="str">
        <f>IFERROR(VLOOKUP($B1328,Invoices!$V$2:$W$412,2,FALSE),"")</f>
        <v/>
      </c>
      <c r="L1328" s="18" t="str">
        <f>IFERROR(VLOOKUP($B1328,Invoices!$X$2:$Y$412,2,FALSE),"")</f>
        <v/>
      </c>
      <c r="M1328" s="18" t="str">
        <f>IFERROR(VLOOKUP($B1328,Invoices!$Z$2:$AA$412,2,FALSE),"")</f>
        <v/>
      </c>
      <c r="N1328" s="18" t="str">
        <f>IFERROR(VLOOKUP($B1328,Invoices!$AB$2:$AC$412,2,FALSE),"")</f>
        <v/>
      </c>
      <c r="O1328" s="18" t="str">
        <f>IFERROR(VLOOKUP($B1328,Invoices!$AD$2:$AE$412,2,FALSE),"")</f>
        <v/>
      </c>
      <c r="P1328" s="18" t="str">
        <f>IFERROR(VLOOKUP($B1328,Invoices!$AF$2:$AG$412,2,FALSE),"")</f>
        <v/>
      </c>
      <c r="Q1328" s="18" t="str">
        <f>IFERROR(VLOOKUP($B1328,Invoices!$AH$2:$AI$412,2,FALSE),"")</f>
        <v/>
      </c>
      <c r="R1328" s="18" t="str">
        <f>IFERROR(VLOOKUP($B1328,Invoices!$AJ$2:$AK$412,2,FALSE),"")</f>
        <v/>
      </c>
      <c r="S1328" s="18" t="str">
        <f>IFERROR(VLOOKUP($B1328,Invoices!$AL$2:$AM$412,2,FALSE),"")</f>
        <v/>
      </c>
      <c r="T1328" s="18" t="str">
        <f>IFERROR(VLOOKUP($B1328,Invoices!$AN$2:$AO$412,2,FALSE),"")</f>
        <v/>
      </c>
      <c r="U1328" s="18" t="str" cm="1">
        <f t="array" ref="U1328">IFERROR(INDEX(F1328:T1328, 1, MATCH(TRUE, ISNUMBER(F1328:T1328), 0)), "0.0")</f>
        <v>0.0</v>
      </c>
    </row>
    <row r="1329" spans="1:21" ht="13" x14ac:dyDescent="0.15">
      <c r="A1329" s="14" t="s">
        <v>7361</v>
      </c>
      <c r="B1329" s="6" t="s">
        <v>2577</v>
      </c>
      <c r="C1329" s="6" t="s">
        <v>2578</v>
      </c>
      <c r="D1329" s="6" t="s">
        <v>1136</v>
      </c>
      <c r="E1329" s="6" t="s">
        <v>681</v>
      </c>
      <c r="F1329" s="18" t="str">
        <f>IFERROR(VLOOKUP(B1329,Invoices!$L$2:$M$413,2,FALSE),"")</f>
        <v/>
      </c>
      <c r="G1329" s="18" t="str">
        <f>IFERROR(VLOOKUP(B1329,Invoices!$N$2:$O$412,2,FALSE),"")</f>
        <v/>
      </c>
      <c r="H1329" s="18" t="str">
        <f>IFERROR(VLOOKUP($B1329,Invoices!$P$2:$Q$412,2,FALSE),"")</f>
        <v/>
      </c>
      <c r="I1329" s="18">
        <f>IFERROR(VLOOKUP($B1329,Invoices!$R$2:$S$412,2,FALSE),"")</f>
        <v>0.99</v>
      </c>
      <c r="J1329" s="18" t="str">
        <f>IFERROR(VLOOKUP($B1329,Invoices!$T$2:$U$412,2,FALSE),"")</f>
        <v/>
      </c>
      <c r="K1329" s="18" t="str">
        <f>IFERROR(VLOOKUP($B1329,Invoices!$V$2:$W$412,2,FALSE),"")</f>
        <v/>
      </c>
      <c r="L1329" s="18" t="str">
        <f>IFERROR(VLOOKUP($B1329,Invoices!$X$2:$Y$412,2,FALSE),"")</f>
        <v/>
      </c>
      <c r="M1329" s="18" t="str">
        <f>IFERROR(VLOOKUP($B1329,Invoices!$Z$2:$AA$412,2,FALSE),"")</f>
        <v/>
      </c>
      <c r="N1329" s="18" t="str">
        <f>IFERROR(VLOOKUP($B1329,Invoices!$AB$2:$AC$412,2,FALSE),"")</f>
        <v/>
      </c>
      <c r="O1329" s="18" t="str">
        <f>IFERROR(VLOOKUP($B1329,Invoices!$AD$2:$AE$412,2,FALSE),"")</f>
        <v/>
      </c>
      <c r="P1329" s="18" t="str">
        <f>IFERROR(VLOOKUP($B1329,Invoices!$AF$2:$AG$412,2,FALSE),"")</f>
        <v/>
      </c>
      <c r="Q1329" s="18" t="str">
        <f>IFERROR(VLOOKUP($B1329,Invoices!$AH$2:$AI$412,2,FALSE),"")</f>
        <v/>
      </c>
      <c r="R1329" s="18" t="str">
        <f>IFERROR(VLOOKUP($B1329,Invoices!$AJ$2:$AK$412,2,FALSE),"")</f>
        <v/>
      </c>
      <c r="S1329" s="18" t="str">
        <f>IFERROR(VLOOKUP($B1329,Invoices!$AL$2:$AM$412,2,FALSE),"")</f>
        <v/>
      </c>
      <c r="T1329" s="18" t="str">
        <f>IFERROR(VLOOKUP($B1329,Invoices!$AN$2:$AO$412,2,FALSE),"")</f>
        <v/>
      </c>
      <c r="U1329" s="18" cm="1">
        <f t="array" ref="U1329">IFERROR(INDEX(F1329:T1329, 1, MATCH(TRUE, ISNUMBER(F1329:T1329), 0)), "0.0")</f>
        <v>0.99</v>
      </c>
    </row>
    <row r="1330" spans="1:21" ht="13" x14ac:dyDescent="0.15">
      <c r="A1330" s="14" t="s">
        <v>7362</v>
      </c>
      <c r="B1330" s="6" t="s">
        <v>2579</v>
      </c>
      <c r="D1330" s="6" t="s">
        <v>1028</v>
      </c>
      <c r="E1330" s="6" t="s">
        <v>690</v>
      </c>
      <c r="F1330" s="18" t="str">
        <f>IFERROR(VLOOKUP(B1330,Invoices!$L$2:$M$413,2,FALSE),"")</f>
        <v/>
      </c>
      <c r="G1330" s="18" t="str">
        <f>IFERROR(VLOOKUP(B1330,Invoices!$N$2:$O$412,2,FALSE),"")</f>
        <v/>
      </c>
      <c r="H1330" s="18" t="str">
        <f>IFERROR(VLOOKUP($B1330,Invoices!$P$2:$Q$412,2,FALSE),"")</f>
        <v/>
      </c>
      <c r="I1330" s="18" t="str">
        <f>IFERROR(VLOOKUP($B1330,Invoices!$R$2:$S$412,2,FALSE),"")</f>
        <v/>
      </c>
      <c r="J1330" s="18" t="str">
        <f>IFERROR(VLOOKUP($B1330,Invoices!$T$2:$U$412,2,FALSE),"")</f>
        <v/>
      </c>
      <c r="K1330" s="18" t="str">
        <f>IFERROR(VLOOKUP($B1330,Invoices!$V$2:$W$412,2,FALSE),"")</f>
        <v/>
      </c>
      <c r="L1330" s="18" t="str">
        <f>IFERROR(VLOOKUP($B1330,Invoices!$X$2:$Y$412,2,FALSE),"")</f>
        <v/>
      </c>
      <c r="M1330" s="18" t="str">
        <f>IFERROR(VLOOKUP($B1330,Invoices!$Z$2:$AA$412,2,FALSE),"")</f>
        <v/>
      </c>
      <c r="N1330" s="18" t="str">
        <f>IFERROR(VLOOKUP($B1330,Invoices!$AB$2:$AC$412,2,FALSE),"")</f>
        <v/>
      </c>
      <c r="O1330" s="18" t="str">
        <f>IFERROR(VLOOKUP($B1330,Invoices!$AD$2:$AE$412,2,FALSE),"")</f>
        <v/>
      </c>
      <c r="P1330" s="18" t="str">
        <f>IFERROR(VLOOKUP($B1330,Invoices!$AF$2:$AG$412,2,FALSE),"")</f>
        <v/>
      </c>
      <c r="Q1330" s="18" t="str">
        <f>IFERROR(VLOOKUP($B1330,Invoices!$AH$2:$AI$412,2,FALSE),"")</f>
        <v/>
      </c>
      <c r="R1330" s="18" t="str">
        <f>IFERROR(VLOOKUP($B1330,Invoices!$AJ$2:$AK$412,2,FALSE),"")</f>
        <v/>
      </c>
      <c r="S1330" s="18" t="str">
        <f>IFERROR(VLOOKUP($B1330,Invoices!$AL$2:$AM$412,2,FALSE),"")</f>
        <v/>
      </c>
      <c r="T1330" s="18" t="str">
        <f>IFERROR(VLOOKUP($B1330,Invoices!$AN$2:$AO$412,2,FALSE),"")</f>
        <v/>
      </c>
      <c r="U1330" s="18" t="str" cm="1">
        <f t="array" ref="U1330">IFERROR(INDEX(F1330:T1330, 1, MATCH(TRUE, ISNUMBER(F1330:T1330), 0)), "0.0")</f>
        <v>0.0</v>
      </c>
    </row>
    <row r="1331" spans="1:21" ht="13" x14ac:dyDescent="0.15">
      <c r="A1331" s="14" t="s">
        <v>7363</v>
      </c>
      <c r="B1331" s="6" t="s">
        <v>2580</v>
      </c>
      <c r="C1331" s="6" t="s">
        <v>1449</v>
      </c>
      <c r="D1331" s="6" t="s">
        <v>570</v>
      </c>
      <c r="E1331" s="6" t="s">
        <v>570</v>
      </c>
      <c r="F1331" s="18" t="str">
        <f>IFERROR(VLOOKUP(B1331,Invoices!$L$2:$M$413,2,FALSE),"")</f>
        <v/>
      </c>
      <c r="G1331" s="18" t="str">
        <f>IFERROR(VLOOKUP(B1331,Invoices!$N$2:$O$412,2,FALSE),"")</f>
        <v/>
      </c>
      <c r="H1331" s="18">
        <f>IFERROR(VLOOKUP($B1331,Invoices!$P$2:$Q$412,2,FALSE),"")</f>
        <v>0.99</v>
      </c>
      <c r="I1331" s="18" t="str">
        <f>IFERROR(VLOOKUP($B1331,Invoices!$R$2:$S$412,2,FALSE),"")</f>
        <v/>
      </c>
      <c r="J1331" s="18" t="str">
        <f>IFERROR(VLOOKUP($B1331,Invoices!$T$2:$U$412,2,FALSE),"")</f>
        <v/>
      </c>
      <c r="K1331" s="18" t="str">
        <f>IFERROR(VLOOKUP($B1331,Invoices!$V$2:$W$412,2,FALSE),"")</f>
        <v/>
      </c>
      <c r="L1331" s="18" t="str">
        <f>IFERROR(VLOOKUP($B1331,Invoices!$X$2:$Y$412,2,FALSE),"")</f>
        <v/>
      </c>
      <c r="M1331" s="18" t="str">
        <f>IFERROR(VLOOKUP($B1331,Invoices!$Z$2:$AA$412,2,FALSE),"")</f>
        <v/>
      </c>
      <c r="N1331" s="18" t="str">
        <f>IFERROR(VLOOKUP($B1331,Invoices!$AB$2:$AC$412,2,FALSE),"")</f>
        <v/>
      </c>
      <c r="O1331" s="18" t="str">
        <f>IFERROR(VLOOKUP($B1331,Invoices!$AD$2:$AE$412,2,FALSE),"")</f>
        <v/>
      </c>
      <c r="P1331" s="18" t="str">
        <f>IFERROR(VLOOKUP($B1331,Invoices!$AF$2:$AG$412,2,FALSE),"")</f>
        <v/>
      </c>
      <c r="Q1331" s="18" t="str">
        <f>IFERROR(VLOOKUP($B1331,Invoices!$AH$2:$AI$412,2,FALSE),"")</f>
        <v/>
      </c>
      <c r="R1331" s="18" t="str">
        <f>IFERROR(VLOOKUP($B1331,Invoices!$AJ$2:$AK$412,2,FALSE),"")</f>
        <v/>
      </c>
      <c r="S1331" s="18" t="str">
        <f>IFERROR(VLOOKUP($B1331,Invoices!$AL$2:$AM$412,2,FALSE),"")</f>
        <v/>
      </c>
      <c r="T1331" s="18" t="str">
        <f>IFERROR(VLOOKUP($B1331,Invoices!$AN$2:$AO$412,2,FALSE),"")</f>
        <v/>
      </c>
      <c r="U1331" s="18" cm="1">
        <f t="array" ref="U1331">IFERROR(INDEX(F1331:T1331, 1, MATCH(TRUE, ISNUMBER(F1331:T1331), 0)), "0.0")</f>
        <v>0.99</v>
      </c>
    </row>
    <row r="1332" spans="1:21" ht="13" x14ac:dyDescent="0.15">
      <c r="A1332" s="14" t="s">
        <v>7364</v>
      </c>
      <c r="B1332" s="6" t="s">
        <v>2581</v>
      </c>
      <c r="D1332" s="6" t="s">
        <v>818</v>
      </c>
      <c r="E1332" s="6" t="s">
        <v>819</v>
      </c>
      <c r="F1332" s="18" t="str">
        <f>IFERROR(VLOOKUP(B1332,Invoices!$L$2:$M$413,2,FALSE),"")</f>
        <v/>
      </c>
      <c r="G1332" s="18" t="str">
        <f>IFERROR(VLOOKUP(B1332,Invoices!$N$2:$O$412,2,FALSE),"")</f>
        <v/>
      </c>
      <c r="H1332" s="18" t="str">
        <f>IFERROR(VLOOKUP($B1332,Invoices!$P$2:$Q$412,2,FALSE),"")</f>
        <v/>
      </c>
      <c r="I1332" s="18" t="str">
        <f>IFERROR(VLOOKUP($B1332,Invoices!$R$2:$S$412,2,FALSE),"")</f>
        <v/>
      </c>
      <c r="J1332" s="18" t="str">
        <f>IFERROR(VLOOKUP($B1332,Invoices!$T$2:$U$412,2,FALSE),"")</f>
        <v/>
      </c>
      <c r="K1332" s="18">
        <f>IFERROR(VLOOKUP($B1332,Invoices!$V$2:$W$412,2,FALSE),"")</f>
        <v>0.99</v>
      </c>
      <c r="L1332" s="18" t="str">
        <f>IFERROR(VLOOKUP($B1332,Invoices!$X$2:$Y$412,2,FALSE),"")</f>
        <v/>
      </c>
      <c r="M1332" s="18" t="str">
        <f>IFERROR(VLOOKUP($B1332,Invoices!$Z$2:$AA$412,2,FALSE),"")</f>
        <v/>
      </c>
      <c r="N1332" s="18" t="str">
        <f>IFERROR(VLOOKUP($B1332,Invoices!$AB$2:$AC$412,2,FALSE),"")</f>
        <v/>
      </c>
      <c r="O1332" s="18" t="str">
        <f>IFERROR(VLOOKUP($B1332,Invoices!$AD$2:$AE$412,2,FALSE),"")</f>
        <v/>
      </c>
      <c r="P1332" s="18" t="str">
        <f>IFERROR(VLOOKUP($B1332,Invoices!$AF$2:$AG$412,2,FALSE),"")</f>
        <v/>
      </c>
      <c r="Q1332" s="18" t="str">
        <f>IFERROR(VLOOKUP($B1332,Invoices!$AH$2:$AI$412,2,FALSE),"")</f>
        <v/>
      </c>
      <c r="R1332" s="18" t="str">
        <f>IFERROR(VLOOKUP($B1332,Invoices!$AJ$2:$AK$412,2,FALSE),"")</f>
        <v/>
      </c>
      <c r="S1332" s="18" t="str">
        <f>IFERROR(VLOOKUP($B1332,Invoices!$AL$2:$AM$412,2,FALSE),"")</f>
        <v/>
      </c>
      <c r="T1332" s="18" t="str">
        <f>IFERROR(VLOOKUP($B1332,Invoices!$AN$2:$AO$412,2,FALSE),"")</f>
        <v/>
      </c>
      <c r="U1332" s="18" cm="1">
        <f t="array" ref="U1332">IFERROR(INDEX(F1332:T1332, 1, MATCH(TRUE, ISNUMBER(F1332:T1332), 0)), "0.0")</f>
        <v>0.99</v>
      </c>
    </row>
    <row r="1333" spans="1:21" ht="13" x14ac:dyDescent="0.15">
      <c r="A1333" s="14" t="s">
        <v>7365</v>
      </c>
      <c r="B1333" s="6" t="s">
        <v>2582</v>
      </c>
      <c r="C1333" s="6" t="s">
        <v>1848</v>
      </c>
      <c r="D1333" s="6" t="s">
        <v>1583</v>
      </c>
      <c r="E1333" s="6" t="s">
        <v>1584</v>
      </c>
      <c r="F1333" s="18">
        <f>IFERROR(VLOOKUP(B1333,Invoices!$L$2:$M$413,2,FALSE),"")</f>
        <v>0.99</v>
      </c>
      <c r="G1333" s="18" t="str">
        <f>IFERROR(VLOOKUP(B1333,Invoices!$N$2:$O$412,2,FALSE),"")</f>
        <v/>
      </c>
      <c r="H1333" s="18" t="str">
        <f>IFERROR(VLOOKUP($B1333,Invoices!$P$2:$Q$412,2,FALSE),"")</f>
        <v/>
      </c>
      <c r="I1333" s="18" t="str">
        <f>IFERROR(VLOOKUP($B1333,Invoices!$R$2:$S$412,2,FALSE),"")</f>
        <v/>
      </c>
      <c r="J1333" s="18" t="str">
        <f>IFERROR(VLOOKUP($B1333,Invoices!$T$2:$U$412,2,FALSE),"")</f>
        <v/>
      </c>
      <c r="K1333" s="18" t="str">
        <f>IFERROR(VLOOKUP($B1333,Invoices!$V$2:$W$412,2,FALSE),"")</f>
        <v/>
      </c>
      <c r="L1333" s="18" t="str">
        <f>IFERROR(VLOOKUP($B1333,Invoices!$X$2:$Y$412,2,FALSE),"")</f>
        <v/>
      </c>
      <c r="M1333" s="18" t="str">
        <f>IFERROR(VLOOKUP($B1333,Invoices!$Z$2:$AA$412,2,FALSE),"")</f>
        <v/>
      </c>
      <c r="N1333" s="18" t="str">
        <f>IFERROR(VLOOKUP($B1333,Invoices!$AB$2:$AC$412,2,FALSE),"")</f>
        <v/>
      </c>
      <c r="O1333" s="18" t="str">
        <f>IFERROR(VLOOKUP($B1333,Invoices!$AD$2:$AE$412,2,FALSE),"")</f>
        <v/>
      </c>
      <c r="P1333" s="18" t="str">
        <f>IFERROR(VLOOKUP($B1333,Invoices!$AF$2:$AG$412,2,FALSE),"")</f>
        <v/>
      </c>
      <c r="Q1333" s="18" t="str">
        <f>IFERROR(VLOOKUP($B1333,Invoices!$AH$2:$AI$412,2,FALSE),"")</f>
        <v/>
      </c>
      <c r="R1333" s="18" t="str">
        <f>IFERROR(VLOOKUP($B1333,Invoices!$AJ$2:$AK$412,2,FALSE),"")</f>
        <v/>
      </c>
      <c r="S1333" s="18" t="str">
        <f>IFERROR(VLOOKUP($B1333,Invoices!$AL$2:$AM$412,2,FALSE),"")</f>
        <v/>
      </c>
      <c r="T1333" s="18" t="str">
        <f>IFERROR(VLOOKUP($B1333,Invoices!$AN$2:$AO$412,2,FALSE),"")</f>
        <v/>
      </c>
      <c r="U1333" s="18" cm="1">
        <f t="array" ref="U1333">IFERROR(INDEX(F1333:T1333, 1, MATCH(TRUE, ISNUMBER(F1333:T1333), 0)), "0.0")</f>
        <v>0.99</v>
      </c>
    </row>
    <row r="1334" spans="1:21" ht="13" x14ac:dyDescent="0.15">
      <c r="A1334" s="14" t="s">
        <v>7366</v>
      </c>
      <c r="B1334" s="6" t="s">
        <v>2583</v>
      </c>
      <c r="C1334" s="6" t="s">
        <v>1269</v>
      </c>
      <c r="D1334" s="6" t="s">
        <v>586</v>
      </c>
      <c r="E1334" s="6" t="s">
        <v>587</v>
      </c>
      <c r="F1334" s="18" t="str">
        <f>IFERROR(VLOOKUP(B1334,Invoices!$L$2:$M$413,2,FALSE),"")</f>
        <v/>
      </c>
      <c r="G1334" s="18" t="str">
        <f>IFERROR(VLOOKUP(B1334,Invoices!$N$2:$O$412,2,FALSE),"")</f>
        <v/>
      </c>
      <c r="H1334" s="18" t="str">
        <f>IFERROR(VLOOKUP($B1334,Invoices!$P$2:$Q$412,2,FALSE),"")</f>
        <v/>
      </c>
      <c r="I1334" s="18" t="str">
        <f>IFERROR(VLOOKUP($B1334,Invoices!$R$2:$S$412,2,FALSE),"")</f>
        <v/>
      </c>
      <c r="J1334" s="18" t="str">
        <f>IFERROR(VLOOKUP($B1334,Invoices!$T$2:$U$412,2,FALSE),"")</f>
        <v/>
      </c>
      <c r="K1334" s="18" t="str">
        <f>IFERROR(VLOOKUP($B1334,Invoices!$V$2:$W$412,2,FALSE),"")</f>
        <v/>
      </c>
      <c r="L1334" s="18" t="str">
        <f>IFERROR(VLOOKUP($B1334,Invoices!$X$2:$Y$412,2,FALSE),"")</f>
        <v/>
      </c>
      <c r="M1334" s="18" t="str">
        <f>IFERROR(VLOOKUP($B1334,Invoices!$Z$2:$AA$412,2,FALSE),"")</f>
        <v/>
      </c>
      <c r="N1334" s="18" t="str">
        <f>IFERROR(VLOOKUP($B1334,Invoices!$AB$2:$AC$412,2,FALSE),"")</f>
        <v/>
      </c>
      <c r="O1334" s="18" t="str">
        <f>IFERROR(VLOOKUP($B1334,Invoices!$AD$2:$AE$412,2,FALSE),"")</f>
        <v/>
      </c>
      <c r="P1334" s="18" t="str">
        <f>IFERROR(VLOOKUP($B1334,Invoices!$AF$2:$AG$412,2,FALSE),"")</f>
        <v/>
      </c>
      <c r="Q1334" s="18" t="str">
        <f>IFERROR(VLOOKUP($B1334,Invoices!$AH$2:$AI$412,2,FALSE),"")</f>
        <v/>
      </c>
      <c r="R1334" s="18" t="str">
        <f>IFERROR(VLOOKUP($B1334,Invoices!$AJ$2:$AK$412,2,FALSE),"")</f>
        <v/>
      </c>
      <c r="S1334" s="18" t="str">
        <f>IFERROR(VLOOKUP($B1334,Invoices!$AL$2:$AM$412,2,FALSE),"")</f>
        <v/>
      </c>
      <c r="T1334" s="18" t="str">
        <f>IFERROR(VLOOKUP($B1334,Invoices!$AN$2:$AO$412,2,FALSE),"")</f>
        <v/>
      </c>
      <c r="U1334" s="18" t="str" cm="1">
        <f t="array" ref="U1334">IFERROR(INDEX(F1334:T1334, 1, MATCH(TRUE, ISNUMBER(F1334:T1334), 0)), "0.0")</f>
        <v>0.0</v>
      </c>
    </row>
    <row r="1335" spans="1:21" ht="13" x14ac:dyDescent="0.15">
      <c r="A1335" s="14" t="s">
        <v>7367</v>
      </c>
      <c r="B1335" s="6" t="s">
        <v>2584</v>
      </c>
      <c r="C1335" s="6" t="s">
        <v>1449</v>
      </c>
      <c r="D1335" s="6" t="s">
        <v>570</v>
      </c>
      <c r="E1335" s="6" t="s">
        <v>570</v>
      </c>
      <c r="F1335" s="18" t="str">
        <f>IFERROR(VLOOKUP(B1335,Invoices!$L$2:$M$413,2,FALSE),"")</f>
        <v/>
      </c>
      <c r="G1335" s="18" t="str">
        <f>IFERROR(VLOOKUP(B1335,Invoices!$N$2:$O$412,2,FALSE),"")</f>
        <v/>
      </c>
      <c r="H1335" s="18" t="str">
        <f>IFERROR(VLOOKUP($B1335,Invoices!$P$2:$Q$412,2,FALSE),"")</f>
        <v/>
      </c>
      <c r="I1335" s="18" t="str">
        <f>IFERROR(VLOOKUP($B1335,Invoices!$R$2:$S$412,2,FALSE),"")</f>
        <v/>
      </c>
      <c r="J1335" s="18" t="str">
        <f>IFERROR(VLOOKUP($B1335,Invoices!$T$2:$U$412,2,FALSE),"")</f>
        <v/>
      </c>
      <c r="K1335" s="18" t="str">
        <f>IFERROR(VLOOKUP($B1335,Invoices!$V$2:$W$412,2,FALSE),"")</f>
        <v/>
      </c>
      <c r="L1335" s="18" t="str">
        <f>IFERROR(VLOOKUP($B1335,Invoices!$X$2:$Y$412,2,FALSE),"")</f>
        <v/>
      </c>
      <c r="M1335" s="18" t="str">
        <f>IFERROR(VLOOKUP($B1335,Invoices!$Z$2:$AA$412,2,FALSE),"")</f>
        <v/>
      </c>
      <c r="N1335" s="18" t="str">
        <f>IFERROR(VLOOKUP($B1335,Invoices!$AB$2:$AC$412,2,FALSE),"")</f>
        <v/>
      </c>
      <c r="O1335" s="18" t="str">
        <f>IFERROR(VLOOKUP($B1335,Invoices!$AD$2:$AE$412,2,FALSE),"")</f>
        <v/>
      </c>
      <c r="P1335" s="18" t="str">
        <f>IFERROR(VLOOKUP($B1335,Invoices!$AF$2:$AG$412,2,FALSE),"")</f>
        <v/>
      </c>
      <c r="Q1335" s="18" t="str">
        <f>IFERROR(VLOOKUP($B1335,Invoices!$AH$2:$AI$412,2,FALSE),"")</f>
        <v/>
      </c>
      <c r="R1335" s="18" t="str">
        <f>IFERROR(VLOOKUP($B1335,Invoices!$AJ$2:$AK$412,2,FALSE),"")</f>
        <v/>
      </c>
      <c r="S1335" s="18" t="str">
        <f>IFERROR(VLOOKUP($B1335,Invoices!$AL$2:$AM$412,2,FALSE),"")</f>
        <v/>
      </c>
      <c r="T1335" s="18" t="str">
        <f>IFERROR(VLOOKUP($B1335,Invoices!$AN$2:$AO$412,2,FALSE),"")</f>
        <v/>
      </c>
      <c r="U1335" s="18" t="str" cm="1">
        <f t="array" ref="U1335">IFERROR(INDEX(F1335:T1335, 1, MATCH(TRUE, ISNUMBER(F1335:T1335), 0)), "0.0")</f>
        <v>0.0</v>
      </c>
    </row>
    <row r="1336" spans="1:21" ht="13" x14ac:dyDescent="0.15">
      <c r="A1336" s="14" t="s">
        <v>7368</v>
      </c>
      <c r="B1336" s="6" t="s">
        <v>2585</v>
      </c>
      <c r="C1336" s="6" t="s">
        <v>1210</v>
      </c>
      <c r="D1336" s="6" t="s">
        <v>1506</v>
      </c>
      <c r="E1336" s="6" t="s">
        <v>1210</v>
      </c>
      <c r="F1336" s="18" t="str">
        <f>IFERROR(VLOOKUP(B1336,Invoices!$L$2:$M$413,2,FALSE),"")</f>
        <v/>
      </c>
      <c r="G1336" s="18" t="str">
        <f>IFERROR(VLOOKUP(B1336,Invoices!$N$2:$O$412,2,FALSE),"")</f>
        <v/>
      </c>
      <c r="H1336" s="18" t="str">
        <f>IFERROR(VLOOKUP($B1336,Invoices!$P$2:$Q$412,2,FALSE),"")</f>
        <v/>
      </c>
      <c r="I1336" s="18" t="str">
        <f>IFERROR(VLOOKUP($B1336,Invoices!$R$2:$S$412,2,FALSE),"")</f>
        <v/>
      </c>
      <c r="J1336" s="18">
        <f>IFERROR(VLOOKUP($B1336,Invoices!$T$2:$U$412,2,FALSE),"")</f>
        <v>0.99</v>
      </c>
      <c r="K1336" s="18" t="str">
        <f>IFERROR(VLOOKUP($B1336,Invoices!$V$2:$W$412,2,FALSE),"")</f>
        <v/>
      </c>
      <c r="L1336" s="18">
        <f>IFERROR(VLOOKUP($B1336,Invoices!$X$2:$Y$412,2,FALSE),"")</f>
        <v>0.99</v>
      </c>
      <c r="M1336" s="18" t="str">
        <f>IFERROR(VLOOKUP($B1336,Invoices!$Z$2:$AA$412,2,FALSE),"")</f>
        <v/>
      </c>
      <c r="N1336" s="18" t="str">
        <f>IFERROR(VLOOKUP($B1336,Invoices!$AB$2:$AC$412,2,FALSE),"")</f>
        <v/>
      </c>
      <c r="O1336" s="18" t="str">
        <f>IFERROR(VLOOKUP($B1336,Invoices!$AD$2:$AE$412,2,FALSE),"")</f>
        <v/>
      </c>
      <c r="P1336" s="18" t="str">
        <f>IFERROR(VLOOKUP($B1336,Invoices!$AF$2:$AG$412,2,FALSE),"")</f>
        <v/>
      </c>
      <c r="Q1336" s="18" t="str">
        <f>IFERROR(VLOOKUP($B1336,Invoices!$AH$2:$AI$412,2,FALSE),"")</f>
        <v/>
      </c>
      <c r="R1336" s="18" t="str">
        <f>IFERROR(VLOOKUP($B1336,Invoices!$AJ$2:$AK$412,2,FALSE),"")</f>
        <v/>
      </c>
      <c r="S1336" s="18" t="str">
        <f>IFERROR(VLOOKUP($B1336,Invoices!$AL$2:$AM$412,2,FALSE),"")</f>
        <v/>
      </c>
      <c r="T1336" s="18" t="str">
        <f>IFERROR(VLOOKUP($B1336,Invoices!$AN$2:$AO$412,2,FALSE),"")</f>
        <v/>
      </c>
      <c r="U1336" s="18" cm="1">
        <f t="array" ref="U1336">IFERROR(INDEX(F1336:T1336, 1, MATCH(TRUE, ISNUMBER(F1336:T1336), 0)), "0.0")</f>
        <v>0.99</v>
      </c>
    </row>
    <row r="1337" spans="1:21" ht="13" x14ac:dyDescent="0.15">
      <c r="A1337" s="14" t="s">
        <v>7369</v>
      </c>
      <c r="B1337" s="6" t="s">
        <v>2586</v>
      </c>
      <c r="C1337" s="6" t="s">
        <v>736</v>
      </c>
      <c r="D1337" s="6" t="s">
        <v>735</v>
      </c>
      <c r="E1337" s="6" t="s">
        <v>736</v>
      </c>
      <c r="F1337" s="18" t="str">
        <f>IFERROR(VLOOKUP(B1337,Invoices!$L$2:$M$413,2,FALSE),"")</f>
        <v/>
      </c>
      <c r="G1337" s="18" t="str">
        <f>IFERROR(VLOOKUP(B1337,Invoices!$N$2:$O$412,2,FALSE),"")</f>
        <v/>
      </c>
      <c r="H1337" s="18" t="str">
        <f>IFERROR(VLOOKUP($B1337,Invoices!$P$2:$Q$412,2,FALSE),"")</f>
        <v/>
      </c>
      <c r="I1337" s="18" t="str">
        <f>IFERROR(VLOOKUP($B1337,Invoices!$R$2:$S$412,2,FALSE),"")</f>
        <v/>
      </c>
      <c r="J1337" s="18">
        <f>IFERROR(VLOOKUP($B1337,Invoices!$T$2:$U$412,2,FALSE),"")</f>
        <v>0.99</v>
      </c>
      <c r="K1337" s="18" t="str">
        <f>IFERROR(VLOOKUP($B1337,Invoices!$V$2:$W$412,2,FALSE),"")</f>
        <v/>
      </c>
      <c r="L1337" s="18" t="str">
        <f>IFERROR(VLOOKUP($B1337,Invoices!$X$2:$Y$412,2,FALSE),"")</f>
        <v/>
      </c>
      <c r="M1337" s="18" t="str">
        <f>IFERROR(VLOOKUP($B1337,Invoices!$Z$2:$AA$412,2,FALSE),"")</f>
        <v/>
      </c>
      <c r="N1337" s="18" t="str">
        <f>IFERROR(VLOOKUP($B1337,Invoices!$AB$2:$AC$412,2,FALSE),"")</f>
        <v/>
      </c>
      <c r="O1337" s="18" t="str">
        <f>IFERROR(VLOOKUP($B1337,Invoices!$AD$2:$AE$412,2,FALSE),"")</f>
        <v/>
      </c>
      <c r="P1337" s="18" t="str">
        <f>IFERROR(VLOOKUP($B1337,Invoices!$AF$2:$AG$412,2,FALSE),"")</f>
        <v/>
      </c>
      <c r="Q1337" s="18" t="str">
        <f>IFERROR(VLOOKUP($B1337,Invoices!$AH$2:$AI$412,2,FALSE),"")</f>
        <v/>
      </c>
      <c r="R1337" s="18" t="str">
        <f>IFERROR(VLOOKUP($B1337,Invoices!$AJ$2:$AK$412,2,FALSE),"")</f>
        <v/>
      </c>
      <c r="S1337" s="18" t="str">
        <f>IFERROR(VLOOKUP($B1337,Invoices!$AL$2:$AM$412,2,FALSE),"")</f>
        <v/>
      </c>
      <c r="T1337" s="18" t="str">
        <f>IFERROR(VLOOKUP($B1337,Invoices!$AN$2:$AO$412,2,FALSE),"")</f>
        <v/>
      </c>
      <c r="U1337" s="18" cm="1">
        <f t="array" ref="U1337">IFERROR(INDEX(F1337:T1337, 1, MATCH(TRUE, ISNUMBER(F1337:T1337), 0)), "0.0")</f>
        <v>0.99</v>
      </c>
    </row>
    <row r="1338" spans="1:21" ht="13" x14ac:dyDescent="0.15">
      <c r="A1338" s="14" t="s">
        <v>7370</v>
      </c>
      <c r="B1338" s="6" t="s">
        <v>2587</v>
      </c>
      <c r="C1338" s="6" t="s">
        <v>659</v>
      </c>
      <c r="D1338" s="6" t="s">
        <v>660</v>
      </c>
      <c r="E1338" s="6" t="s">
        <v>661</v>
      </c>
      <c r="F1338" s="18" t="str">
        <f>IFERROR(VLOOKUP(B1338,Invoices!$L$2:$M$413,2,FALSE),"")</f>
        <v/>
      </c>
      <c r="G1338" s="18" t="str">
        <f>IFERROR(VLOOKUP(B1338,Invoices!$N$2:$O$412,2,FALSE),"")</f>
        <v/>
      </c>
      <c r="H1338" s="18">
        <f>IFERROR(VLOOKUP($B1338,Invoices!$P$2:$Q$412,2,FALSE),"")</f>
        <v>0.99</v>
      </c>
      <c r="I1338" s="18" t="str">
        <f>IFERROR(VLOOKUP($B1338,Invoices!$R$2:$S$412,2,FALSE),"")</f>
        <v/>
      </c>
      <c r="J1338" s="18" t="str">
        <f>IFERROR(VLOOKUP($B1338,Invoices!$T$2:$U$412,2,FALSE),"")</f>
        <v/>
      </c>
      <c r="K1338" s="18" t="str">
        <f>IFERROR(VLOOKUP($B1338,Invoices!$V$2:$W$412,2,FALSE),"")</f>
        <v/>
      </c>
      <c r="L1338" s="18" t="str">
        <f>IFERROR(VLOOKUP($B1338,Invoices!$X$2:$Y$412,2,FALSE),"")</f>
        <v/>
      </c>
      <c r="M1338" s="18" t="str">
        <f>IFERROR(VLOOKUP($B1338,Invoices!$Z$2:$AA$412,2,FALSE),"")</f>
        <v/>
      </c>
      <c r="N1338" s="18" t="str">
        <f>IFERROR(VLOOKUP($B1338,Invoices!$AB$2:$AC$412,2,FALSE),"")</f>
        <v/>
      </c>
      <c r="O1338" s="18" t="str">
        <f>IFERROR(VLOOKUP($B1338,Invoices!$AD$2:$AE$412,2,FALSE),"")</f>
        <v/>
      </c>
      <c r="P1338" s="18" t="str">
        <f>IFERROR(VLOOKUP($B1338,Invoices!$AF$2:$AG$412,2,FALSE),"")</f>
        <v/>
      </c>
      <c r="Q1338" s="18" t="str">
        <f>IFERROR(VLOOKUP($B1338,Invoices!$AH$2:$AI$412,2,FALSE),"")</f>
        <v/>
      </c>
      <c r="R1338" s="18" t="str">
        <f>IFERROR(VLOOKUP($B1338,Invoices!$AJ$2:$AK$412,2,FALSE),"")</f>
        <v/>
      </c>
      <c r="S1338" s="18" t="str">
        <f>IFERROR(VLOOKUP($B1338,Invoices!$AL$2:$AM$412,2,FALSE),"")</f>
        <v/>
      </c>
      <c r="T1338" s="18" t="str">
        <f>IFERROR(VLOOKUP($B1338,Invoices!$AN$2:$AO$412,2,FALSE),"")</f>
        <v/>
      </c>
      <c r="U1338" s="18" cm="1">
        <f t="array" ref="U1338">IFERROR(INDEX(F1338:T1338, 1, MATCH(TRUE, ISNUMBER(F1338:T1338), 0)), "0.0")</f>
        <v>0.99</v>
      </c>
    </row>
    <row r="1339" spans="1:21" ht="13" x14ac:dyDescent="0.15">
      <c r="A1339" s="14" t="s">
        <v>7371</v>
      </c>
      <c r="B1339" s="6" t="s">
        <v>2588</v>
      </c>
      <c r="C1339" s="6" t="s">
        <v>659</v>
      </c>
      <c r="D1339" s="6" t="s">
        <v>660</v>
      </c>
      <c r="E1339" s="6" t="s">
        <v>661</v>
      </c>
      <c r="F1339" s="18">
        <f>IFERROR(VLOOKUP(B1339,Invoices!$L$2:$M$413,2,FALSE),"")</f>
        <v>0.99</v>
      </c>
      <c r="G1339" s="18">
        <f>IFERROR(VLOOKUP(B1339,Invoices!$N$2:$O$412,2,FALSE),"")</f>
        <v>0.99</v>
      </c>
      <c r="H1339" s="18" t="str">
        <f>IFERROR(VLOOKUP($B1339,Invoices!$P$2:$Q$412,2,FALSE),"")</f>
        <v/>
      </c>
      <c r="I1339" s="18" t="str">
        <f>IFERROR(VLOOKUP($B1339,Invoices!$R$2:$S$412,2,FALSE),"")</f>
        <v/>
      </c>
      <c r="J1339" s="18" t="str">
        <f>IFERROR(VLOOKUP($B1339,Invoices!$T$2:$U$412,2,FALSE),"")</f>
        <v/>
      </c>
      <c r="K1339" s="18" t="str">
        <f>IFERROR(VLOOKUP($B1339,Invoices!$V$2:$W$412,2,FALSE),"")</f>
        <v/>
      </c>
      <c r="L1339" s="18" t="str">
        <f>IFERROR(VLOOKUP($B1339,Invoices!$X$2:$Y$412,2,FALSE),"")</f>
        <v/>
      </c>
      <c r="M1339" s="18" t="str">
        <f>IFERROR(VLOOKUP($B1339,Invoices!$Z$2:$AA$412,2,FALSE),"")</f>
        <v/>
      </c>
      <c r="N1339" s="18" t="str">
        <f>IFERROR(VLOOKUP($B1339,Invoices!$AB$2:$AC$412,2,FALSE),"")</f>
        <v/>
      </c>
      <c r="O1339" s="18" t="str">
        <f>IFERROR(VLOOKUP($B1339,Invoices!$AD$2:$AE$412,2,FALSE),"")</f>
        <v/>
      </c>
      <c r="P1339" s="18" t="str">
        <f>IFERROR(VLOOKUP($B1339,Invoices!$AF$2:$AG$412,2,FALSE),"")</f>
        <v/>
      </c>
      <c r="Q1339" s="18" t="str">
        <f>IFERROR(VLOOKUP($B1339,Invoices!$AH$2:$AI$412,2,FALSE),"")</f>
        <v/>
      </c>
      <c r="R1339" s="18" t="str">
        <f>IFERROR(VLOOKUP($B1339,Invoices!$AJ$2:$AK$412,2,FALSE),"")</f>
        <v/>
      </c>
      <c r="S1339" s="18" t="str">
        <f>IFERROR(VLOOKUP($B1339,Invoices!$AL$2:$AM$412,2,FALSE),"")</f>
        <v/>
      </c>
      <c r="T1339" s="18" t="str">
        <f>IFERROR(VLOOKUP($B1339,Invoices!$AN$2:$AO$412,2,FALSE),"")</f>
        <v/>
      </c>
      <c r="U1339" s="18" cm="1">
        <f t="array" ref="U1339">IFERROR(INDEX(F1339:T1339, 1, MATCH(TRUE, ISNUMBER(F1339:T1339), 0)), "0.0")</f>
        <v>0.99</v>
      </c>
    </row>
    <row r="1340" spans="1:21" ht="13" x14ac:dyDescent="0.15">
      <c r="A1340" s="14" t="s">
        <v>7372</v>
      </c>
      <c r="B1340" s="6" t="s">
        <v>2588</v>
      </c>
      <c r="D1340" s="6" t="s">
        <v>1241</v>
      </c>
      <c r="E1340" s="6" t="s">
        <v>1242</v>
      </c>
      <c r="F1340" s="18">
        <f>IFERROR(VLOOKUP(B1340,Invoices!$L$2:$M$413,2,FALSE),"")</f>
        <v>0.99</v>
      </c>
      <c r="G1340" s="18">
        <f>IFERROR(VLOOKUP(B1340,Invoices!$N$2:$O$412,2,FALSE),"")</f>
        <v>0.99</v>
      </c>
      <c r="H1340" s="18" t="str">
        <f>IFERROR(VLOOKUP($B1340,Invoices!$P$2:$Q$412,2,FALSE),"")</f>
        <v/>
      </c>
      <c r="I1340" s="18" t="str">
        <f>IFERROR(VLOOKUP($B1340,Invoices!$R$2:$S$412,2,FALSE),"")</f>
        <v/>
      </c>
      <c r="J1340" s="18" t="str">
        <f>IFERROR(VLOOKUP($B1340,Invoices!$T$2:$U$412,2,FALSE),"")</f>
        <v/>
      </c>
      <c r="K1340" s="18" t="str">
        <f>IFERROR(VLOOKUP($B1340,Invoices!$V$2:$W$412,2,FALSE),"")</f>
        <v/>
      </c>
      <c r="L1340" s="18" t="str">
        <f>IFERROR(VLOOKUP($B1340,Invoices!$X$2:$Y$412,2,FALSE),"")</f>
        <v/>
      </c>
      <c r="M1340" s="18" t="str">
        <f>IFERROR(VLOOKUP($B1340,Invoices!$Z$2:$AA$412,2,FALSE),"")</f>
        <v/>
      </c>
      <c r="N1340" s="18" t="str">
        <f>IFERROR(VLOOKUP($B1340,Invoices!$AB$2:$AC$412,2,FALSE),"")</f>
        <v/>
      </c>
      <c r="O1340" s="18" t="str">
        <f>IFERROR(VLOOKUP($B1340,Invoices!$AD$2:$AE$412,2,FALSE),"")</f>
        <v/>
      </c>
      <c r="P1340" s="18" t="str">
        <f>IFERROR(VLOOKUP($B1340,Invoices!$AF$2:$AG$412,2,FALSE),"")</f>
        <v/>
      </c>
      <c r="Q1340" s="18" t="str">
        <f>IFERROR(VLOOKUP($B1340,Invoices!$AH$2:$AI$412,2,FALSE),"")</f>
        <v/>
      </c>
      <c r="R1340" s="18" t="str">
        <f>IFERROR(VLOOKUP($B1340,Invoices!$AJ$2:$AK$412,2,FALSE),"")</f>
        <v/>
      </c>
      <c r="S1340" s="18" t="str">
        <f>IFERROR(VLOOKUP($B1340,Invoices!$AL$2:$AM$412,2,FALSE),"")</f>
        <v/>
      </c>
      <c r="T1340" s="18" t="str">
        <f>IFERROR(VLOOKUP($B1340,Invoices!$AN$2:$AO$412,2,FALSE),"")</f>
        <v/>
      </c>
      <c r="U1340" s="18" cm="1">
        <f t="array" ref="U1340">IFERROR(INDEX(F1340:T1340, 1, MATCH(TRUE, ISNUMBER(F1340:T1340), 0)), "0.0")</f>
        <v>0.99</v>
      </c>
    </row>
    <row r="1341" spans="1:21" ht="13" x14ac:dyDescent="0.15">
      <c r="A1341" s="14" t="s">
        <v>7373</v>
      </c>
      <c r="B1341" s="6" t="s">
        <v>2589</v>
      </c>
      <c r="C1341" s="6" t="s">
        <v>2590</v>
      </c>
      <c r="D1341" s="6" t="s">
        <v>1668</v>
      </c>
      <c r="E1341" s="6" t="s">
        <v>810</v>
      </c>
      <c r="F1341" s="18" t="str">
        <f>IFERROR(VLOOKUP(B1341,Invoices!$L$2:$M$413,2,FALSE),"")</f>
        <v/>
      </c>
      <c r="G1341" s="18" t="str">
        <f>IFERROR(VLOOKUP(B1341,Invoices!$N$2:$O$412,2,FALSE),"")</f>
        <v/>
      </c>
      <c r="H1341" s="18">
        <f>IFERROR(VLOOKUP($B1341,Invoices!$P$2:$Q$412,2,FALSE),"")</f>
        <v>0.99</v>
      </c>
      <c r="I1341" s="18" t="str">
        <f>IFERROR(VLOOKUP($B1341,Invoices!$R$2:$S$412,2,FALSE),"")</f>
        <v/>
      </c>
      <c r="J1341" s="18" t="str">
        <f>IFERROR(VLOOKUP($B1341,Invoices!$T$2:$U$412,2,FALSE),"")</f>
        <v/>
      </c>
      <c r="K1341" s="18" t="str">
        <f>IFERROR(VLOOKUP($B1341,Invoices!$V$2:$W$412,2,FALSE),"")</f>
        <v/>
      </c>
      <c r="L1341" s="18" t="str">
        <f>IFERROR(VLOOKUP($B1341,Invoices!$X$2:$Y$412,2,FALSE),"")</f>
        <v/>
      </c>
      <c r="M1341" s="18" t="str">
        <f>IFERROR(VLOOKUP($B1341,Invoices!$Z$2:$AA$412,2,FALSE),"")</f>
        <v/>
      </c>
      <c r="N1341" s="18" t="str">
        <f>IFERROR(VLOOKUP($B1341,Invoices!$AB$2:$AC$412,2,FALSE),"")</f>
        <v/>
      </c>
      <c r="O1341" s="18" t="str">
        <f>IFERROR(VLOOKUP($B1341,Invoices!$AD$2:$AE$412,2,FALSE),"")</f>
        <v/>
      </c>
      <c r="P1341" s="18" t="str">
        <f>IFERROR(VLOOKUP($B1341,Invoices!$AF$2:$AG$412,2,FALSE),"")</f>
        <v/>
      </c>
      <c r="Q1341" s="18" t="str">
        <f>IFERROR(VLOOKUP($B1341,Invoices!$AH$2:$AI$412,2,FALSE),"")</f>
        <v/>
      </c>
      <c r="R1341" s="18" t="str">
        <f>IFERROR(VLOOKUP($B1341,Invoices!$AJ$2:$AK$412,2,FALSE),"")</f>
        <v/>
      </c>
      <c r="S1341" s="18" t="str">
        <f>IFERROR(VLOOKUP($B1341,Invoices!$AL$2:$AM$412,2,FALSE),"")</f>
        <v/>
      </c>
      <c r="T1341" s="18" t="str">
        <f>IFERROR(VLOOKUP($B1341,Invoices!$AN$2:$AO$412,2,FALSE),"")</f>
        <v/>
      </c>
      <c r="U1341" s="18" cm="1">
        <f t="array" ref="U1341">IFERROR(INDEX(F1341:T1341, 1, MATCH(TRUE, ISNUMBER(F1341:T1341), 0)), "0.0")</f>
        <v>0.99</v>
      </c>
    </row>
    <row r="1342" spans="1:21" ht="13" x14ac:dyDescent="0.15">
      <c r="A1342" s="14" t="s">
        <v>7374</v>
      </c>
      <c r="B1342" s="6" t="s">
        <v>2589</v>
      </c>
      <c r="C1342" s="6" t="s">
        <v>2590</v>
      </c>
      <c r="D1342" s="6" t="s">
        <v>1381</v>
      </c>
      <c r="E1342" s="6" t="s">
        <v>810</v>
      </c>
      <c r="F1342" s="18" t="str">
        <f>IFERROR(VLOOKUP(B1342,Invoices!$L$2:$M$413,2,FALSE),"")</f>
        <v/>
      </c>
      <c r="G1342" s="18" t="str">
        <f>IFERROR(VLOOKUP(B1342,Invoices!$N$2:$O$412,2,FALSE),"")</f>
        <v/>
      </c>
      <c r="H1342" s="18">
        <f>IFERROR(VLOOKUP($B1342,Invoices!$P$2:$Q$412,2,FALSE),"")</f>
        <v>0.99</v>
      </c>
      <c r="I1342" s="18" t="str">
        <f>IFERROR(VLOOKUP($B1342,Invoices!$R$2:$S$412,2,FALSE),"")</f>
        <v/>
      </c>
      <c r="J1342" s="18" t="str">
        <f>IFERROR(VLOOKUP($B1342,Invoices!$T$2:$U$412,2,FALSE),"")</f>
        <v/>
      </c>
      <c r="K1342" s="18" t="str">
        <f>IFERROR(VLOOKUP($B1342,Invoices!$V$2:$W$412,2,FALSE),"")</f>
        <v/>
      </c>
      <c r="L1342" s="18" t="str">
        <f>IFERROR(VLOOKUP($B1342,Invoices!$X$2:$Y$412,2,FALSE),"")</f>
        <v/>
      </c>
      <c r="M1342" s="18" t="str">
        <f>IFERROR(VLOOKUP($B1342,Invoices!$Z$2:$AA$412,2,FALSE),"")</f>
        <v/>
      </c>
      <c r="N1342" s="18" t="str">
        <f>IFERROR(VLOOKUP($B1342,Invoices!$AB$2:$AC$412,2,FALSE),"")</f>
        <v/>
      </c>
      <c r="O1342" s="18" t="str">
        <f>IFERROR(VLOOKUP($B1342,Invoices!$AD$2:$AE$412,2,FALSE),"")</f>
        <v/>
      </c>
      <c r="P1342" s="18" t="str">
        <f>IFERROR(VLOOKUP($B1342,Invoices!$AF$2:$AG$412,2,FALSE),"")</f>
        <v/>
      </c>
      <c r="Q1342" s="18" t="str">
        <f>IFERROR(VLOOKUP($B1342,Invoices!$AH$2:$AI$412,2,FALSE),"")</f>
        <v/>
      </c>
      <c r="R1342" s="18" t="str">
        <f>IFERROR(VLOOKUP($B1342,Invoices!$AJ$2:$AK$412,2,FALSE),"")</f>
        <v/>
      </c>
      <c r="S1342" s="18" t="str">
        <f>IFERROR(VLOOKUP($B1342,Invoices!$AL$2:$AM$412,2,FALSE),"")</f>
        <v/>
      </c>
      <c r="T1342" s="18" t="str">
        <f>IFERROR(VLOOKUP($B1342,Invoices!$AN$2:$AO$412,2,FALSE),"")</f>
        <v/>
      </c>
      <c r="U1342" s="18" cm="1">
        <f t="array" ref="U1342">IFERROR(INDEX(F1342:T1342, 1, MATCH(TRUE, ISNUMBER(F1342:T1342), 0)), "0.0")</f>
        <v>0.99</v>
      </c>
    </row>
    <row r="1343" spans="1:21" ht="13" x14ac:dyDescent="0.15">
      <c r="A1343" s="14" t="s">
        <v>7375</v>
      </c>
      <c r="B1343" s="6" t="s">
        <v>2589</v>
      </c>
      <c r="C1343" s="6" t="s">
        <v>2590</v>
      </c>
      <c r="D1343" s="6" t="s">
        <v>1115</v>
      </c>
      <c r="E1343" s="6" t="s">
        <v>810</v>
      </c>
      <c r="F1343" s="18" t="str">
        <f>IFERROR(VLOOKUP(B1343,Invoices!$L$2:$M$413,2,FALSE),"")</f>
        <v/>
      </c>
      <c r="G1343" s="18" t="str">
        <f>IFERROR(VLOOKUP(B1343,Invoices!$N$2:$O$412,2,FALSE),"")</f>
        <v/>
      </c>
      <c r="H1343" s="18">
        <f>IFERROR(VLOOKUP($B1343,Invoices!$P$2:$Q$412,2,FALSE),"")</f>
        <v>0.99</v>
      </c>
      <c r="I1343" s="18" t="str">
        <f>IFERROR(VLOOKUP($B1343,Invoices!$R$2:$S$412,2,FALSE),"")</f>
        <v/>
      </c>
      <c r="J1343" s="18" t="str">
        <f>IFERROR(VLOOKUP($B1343,Invoices!$T$2:$U$412,2,FALSE),"")</f>
        <v/>
      </c>
      <c r="K1343" s="18" t="str">
        <f>IFERROR(VLOOKUP($B1343,Invoices!$V$2:$W$412,2,FALSE),"")</f>
        <v/>
      </c>
      <c r="L1343" s="18" t="str">
        <f>IFERROR(VLOOKUP($B1343,Invoices!$X$2:$Y$412,2,FALSE),"")</f>
        <v/>
      </c>
      <c r="M1343" s="18" t="str">
        <f>IFERROR(VLOOKUP($B1343,Invoices!$Z$2:$AA$412,2,FALSE),"")</f>
        <v/>
      </c>
      <c r="N1343" s="18" t="str">
        <f>IFERROR(VLOOKUP($B1343,Invoices!$AB$2:$AC$412,2,FALSE),"")</f>
        <v/>
      </c>
      <c r="O1343" s="18" t="str">
        <f>IFERROR(VLOOKUP($B1343,Invoices!$AD$2:$AE$412,2,FALSE),"")</f>
        <v/>
      </c>
      <c r="P1343" s="18" t="str">
        <f>IFERROR(VLOOKUP($B1343,Invoices!$AF$2:$AG$412,2,FALSE),"")</f>
        <v/>
      </c>
      <c r="Q1343" s="18" t="str">
        <f>IFERROR(VLOOKUP($B1343,Invoices!$AH$2:$AI$412,2,FALSE),"")</f>
        <v/>
      </c>
      <c r="R1343" s="18" t="str">
        <f>IFERROR(VLOOKUP($B1343,Invoices!$AJ$2:$AK$412,2,FALSE),"")</f>
        <v/>
      </c>
      <c r="S1343" s="18" t="str">
        <f>IFERROR(VLOOKUP($B1343,Invoices!$AL$2:$AM$412,2,FALSE),"")</f>
        <v/>
      </c>
      <c r="T1343" s="18" t="str">
        <f>IFERROR(VLOOKUP($B1343,Invoices!$AN$2:$AO$412,2,FALSE),"")</f>
        <v/>
      </c>
      <c r="U1343" s="18" cm="1">
        <f t="array" ref="U1343">IFERROR(INDEX(F1343:T1343, 1, MATCH(TRUE, ISNUMBER(F1343:T1343), 0)), "0.0")</f>
        <v>0.99</v>
      </c>
    </row>
    <row r="1344" spans="1:21" ht="13" x14ac:dyDescent="0.15">
      <c r="A1344" s="14" t="s">
        <v>7376</v>
      </c>
      <c r="B1344" s="6" t="s">
        <v>2591</v>
      </c>
      <c r="C1344" s="6" t="s">
        <v>2590</v>
      </c>
      <c r="D1344" s="6" t="s">
        <v>1668</v>
      </c>
      <c r="E1344" s="6" t="s">
        <v>810</v>
      </c>
      <c r="F1344" s="18" t="str">
        <f>IFERROR(VLOOKUP(B1344,Invoices!$L$2:$M$413,2,FALSE),"")</f>
        <v/>
      </c>
      <c r="G1344" s="18" t="str">
        <f>IFERROR(VLOOKUP(B1344,Invoices!$N$2:$O$412,2,FALSE),"")</f>
        <v/>
      </c>
      <c r="H1344" s="18" t="str">
        <f>IFERROR(VLOOKUP($B1344,Invoices!$P$2:$Q$412,2,FALSE),"")</f>
        <v/>
      </c>
      <c r="I1344" s="18" t="str">
        <f>IFERROR(VLOOKUP($B1344,Invoices!$R$2:$S$412,2,FALSE),"")</f>
        <v/>
      </c>
      <c r="J1344" s="18" t="str">
        <f>IFERROR(VLOOKUP($B1344,Invoices!$T$2:$U$412,2,FALSE),"")</f>
        <v/>
      </c>
      <c r="K1344" s="18" t="str">
        <f>IFERROR(VLOOKUP($B1344,Invoices!$V$2:$W$412,2,FALSE),"")</f>
        <v/>
      </c>
      <c r="L1344" s="18" t="str">
        <f>IFERROR(VLOOKUP($B1344,Invoices!$X$2:$Y$412,2,FALSE),"")</f>
        <v/>
      </c>
      <c r="M1344" s="18">
        <f>IFERROR(VLOOKUP($B1344,Invoices!$Z$2:$AA$412,2,FALSE),"")</f>
        <v>0.99</v>
      </c>
      <c r="N1344" s="18" t="str">
        <f>IFERROR(VLOOKUP($B1344,Invoices!$AB$2:$AC$412,2,FALSE),"")</f>
        <v/>
      </c>
      <c r="O1344" s="18" t="str">
        <f>IFERROR(VLOOKUP($B1344,Invoices!$AD$2:$AE$412,2,FALSE),"")</f>
        <v/>
      </c>
      <c r="P1344" s="18" t="str">
        <f>IFERROR(VLOOKUP($B1344,Invoices!$AF$2:$AG$412,2,FALSE),"")</f>
        <v/>
      </c>
      <c r="Q1344" s="18" t="str">
        <f>IFERROR(VLOOKUP($B1344,Invoices!$AH$2:$AI$412,2,FALSE),"")</f>
        <v/>
      </c>
      <c r="R1344" s="18" t="str">
        <f>IFERROR(VLOOKUP($B1344,Invoices!$AJ$2:$AK$412,2,FALSE),"")</f>
        <v/>
      </c>
      <c r="S1344" s="18" t="str">
        <f>IFERROR(VLOOKUP($B1344,Invoices!$AL$2:$AM$412,2,FALSE),"")</f>
        <v/>
      </c>
      <c r="T1344" s="18" t="str">
        <f>IFERROR(VLOOKUP($B1344,Invoices!$AN$2:$AO$412,2,FALSE),"")</f>
        <v/>
      </c>
      <c r="U1344" s="18" cm="1">
        <f t="array" ref="U1344">IFERROR(INDEX(F1344:T1344, 1, MATCH(TRUE, ISNUMBER(F1344:T1344), 0)), "0.0")</f>
        <v>0.99</v>
      </c>
    </row>
    <row r="1345" spans="1:21" ht="13" x14ac:dyDescent="0.15">
      <c r="A1345" s="14" t="s">
        <v>7377</v>
      </c>
      <c r="B1345" s="6" t="s">
        <v>2592</v>
      </c>
      <c r="C1345" s="6" t="s">
        <v>2593</v>
      </c>
      <c r="D1345" s="6" t="s">
        <v>1337</v>
      </c>
      <c r="E1345" s="6" t="s">
        <v>1338</v>
      </c>
      <c r="F1345" s="18" t="str">
        <f>IFERROR(VLOOKUP(B1345,Invoices!$L$2:$M$413,2,FALSE),"")</f>
        <v/>
      </c>
      <c r="G1345" s="18" t="str">
        <f>IFERROR(VLOOKUP(B1345,Invoices!$N$2:$O$412,2,FALSE),"")</f>
        <v/>
      </c>
      <c r="H1345" s="18" t="str">
        <f>IFERROR(VLOOKUP($B1345,Invoices!$P$2:$Q$412,2,FALSE),"")</f>
        <v/>
      </c>
      <c r="I1345" s="18" t="str">
        <f>IFERROR(VLOOKUP($B1345,Invoices!$R$2:$S$412,2,FALSE),"")</f>
        <v/>
      </c>
      <c r="J1345" s="18" t="str">
        <f>IFERROR(VLOOKUP($B1345,Invoices!$T$2:$U$412,2,FALSE),"")</f>
        <v/>
      </c>
      <c r="K1345" s="18" t="str">
        <f>IFERROR(VLOOKUP($B1345,Invoices!$V$2:$W$412,2,FALSE),"")</f>
        <v/>
      </c>
      <c r="L1345" s="18">
        <f>IFERROR(VLOOKUP($B1345,Invoices!$X$2:$Y$412,2,FALSE),"")</f>
        <v>0.99</v>
      </c>
      <c r="M1345" s="18" t="str">
        <f>IFERROR(VLOOKUP($B1345,Invoices!$Z$2:$AA$412,2,FALSE),"")</f>
        <v/>
      </c>
      <c r="N1345" s="18" t="str">
        <f>IFERROR(VLOOKUP($B1345,Invoices!$AB$2:$AC$412,2,FALSE),"")</f>
        <v/>
      </c>
      <c r="O1345" s="18" t="str">
        <f>IFERROR(VLOOKUP($B1345,Invoices!$AD$2:$AE$412,2,FALSE),"")</f>
        <v/>
      </c>
      <c r="P1345" s="18" t="str">
        <f>IFERROR(VLOOKUP($B1345,Invoices!$AF$2:$AG$412,2,FALSE),"")</f>
        <v/>
      </c>
      <c r="Q1345" s="18" t="str">
        <f>IFERROR(VLOOKUP($B1345,Invoices!$AH$2:$AI$412,2,FALSE),"")</f>
        <v/>
      </c>
      <c r="R1345" s="18" t="str">
        <f>IFERROR(VLOOKUP($B1345,Invoices!$AJ$2:$AK$412,2,FALSE),"")</f>
        <v/>
      </c>
      <c r="S1345" s="18" t="str">
        <f>IFERROR(VLOOKUP($B1345,Invoices!$AL$2:$AM$412,2,FALSE),"")</f>
        <v/>
      </c>
      <c r="T1345" s="18" t="str">
        <f>IFERROR(VLOOKUP($B1345,Invoices!$AN$2:$AO$412,2,FALSE),"")</f>
        <v/>
      </c>
      <c r="U1345" s="18" cm="1">
        <f t="array" ref="U1345">IFERROR(INDEX(F1345:T1345, 1, MATCH(TRUE, ISNUMBER(F1345:T1345), 0)), "0.0")</f>
        <v>0.99</v>
      </c>
    </row>
    <row r="1346" spans="1:21" ht="13" x14ac:dyDescent="0.15">
      <c r="A1346" s="14" t="s">
        <v>7378</v>
      </c>
      <c r="B1346" s="6" t="s">
        <v>2594</v>
      </c>
      <c r="C1346" s="6" t="s">
        <v>1247</v>
      </c>
      <c r="D1346" s="6" t="s">
        <v>848</v>
      </c>
      <c r="E1346" s="6" t="s">
        <v>744</v>
      </c>
      <c r="F1346" s="18" t="str">
        <f>IFERROR(VLOOKUP(B1346,Invoices!$L$2:$M$413,2,FALSE),"")</f>
        <v/>
      </c>
      <c r="G1346" s="18" t="str">
        <f>IFERROR(VLOOKUP(B1346,Invoices!$N$2:$O$412,2,FALSE),"")</f>
        <v/>
      </c>
      <c r="H1346" s="18" t="str">
        <f>IFERROR(VLOOKUP($B1346,Invoices!$P$2:$Q$412,2,FALSE),"")</f>
        <v/>
      </c>
      <c r="I1346" s="18" t="str">
        <f>IFERROR(VLOOKUP($B1346,Invoices!$R$2:$S$412,2,FALSE),"")</f>
        <v/>
      </c>
      <c r="J1346" s="18" t="str">
        <f>IFERROR(VLOOKUP($B1346,Invoices!$T$2:$U$412,2,FALSE),"")</f>
        <v/>
      </c>
      <c r="K1346" s="18" t="str">
        <f>IFERROR(VLOOKUP($B1346,Invoices!$V$2:$W$412,2,FALSE),"")</f>
        <v/>
      </c>
      <c r="L1346" s="18" t="str">
        <f>IFERROR(VLOOKUP($B1346,Invoices!$X$2:$Y$412,2,FALSE),"")</f>
        <v/>
      </c>
      <c r="M1346" s="18" t="str">
        <f>IFERROR(VLOOKUP($B1346,Invoices!$Z$2:$AA$412,2,FALSE),"")</f>
        <v/>
      </c>
      <c r="N1346" s="18" t="str">
        <f>IFERROR(VLOOKUP($B1346,Invoices!$AB$2:$AC$412,2,FALSE),"")</f>
        <v/>
      </c>
      <c r="O1346" s="18" t="str">
        <f>IFERROR(VLOOKUP($B1346,Invoices!$AD$2:$AE$412,2,FALSE),"")</f>
        <v/>
      </c>
      <c r="P1346" s="18" t="str">
        <f>IFERROR(VLOOKUP($B1346,Invoices!$AF$2:$AG$412,2,FALSE),"")</f>
        <v/>
      </c>
      <c r="Q1346" s="18" t="str">
        <f>IFERROR(VLOOKUP($B1346,Invoices!$AH$2:$AI$412,2,FALSE),"")</f>
        <v/>
      </c>
      <c r="R1346" s="18" t="str">
        <f>IFERROR(VLOOKUP($B1346,Invoices!$AJ$2:$AK$412,2,FALSE),"")</f>
        <v/>
      </c>
      <c r="S1346" s="18" t="str">
        <f>IFERROR(VLOOKUP($B1346,Invoices!$AL$2:$AM$412,2,FALSE),"")</f>
        <v/>
      </c>
      <c r="T1346" s="18" t="str">
        <f>IFERROR(VLOOKUP($B1346,Invoices!$AN$2:$AO$412,2,FALSE),"")</f>
        <v/>
      </c>
      <c r="U1346" s="18" t="str" cm="1">
        <f t="array" ref="U1346">IFERROR(INDEX(F1346:T1346, 1, MATCH(TRUE, ISNUMBER(F1346:T1346), 0)), "0.0")</f>
        <v>0.0</v>
      </c>
    </row>
    <row r="1347" spans="1:21" ht="13" x14ac:dyDescent="0.15">
      <c r="A1347" s="14" t="s">
        <v>7379</v>
      </c>
      <c r="B1347" s="6" t="s">
        <v>2595</v>
      </c>
      <c r="C1347" s="6" t="s">
        <v>1473</v>
      </c>
      <c r="D1347" s="6" t="s">
        <v>1472</v>
      </c>
      <c r="E1347" s="6" t="s">
        <v>1021</v>
      </c>
      <c r="F1347" s="18" t="str">
        <f>IFERROR(VLOOKUP(B1347,Invoices!$L$2:$M$413,2,FALSE),"")</f>
        <v/>
      </c>
      <c r="G1347" s="18">
        <f>IFERROR(VLOOKUP(B1347,Invoices!$N$2:$O$412,2,FALSE),"")</f>
        <v>0.99</v>
      </c>
      <c r="H1347" s="18" t="str">
        <f>IFERROR(VLOOKUP($B1347,Invoices!$P$2:$Q$412,2,FALSE),"")</f>
        <v/>
      </c>
      <c r="I1347" s="18" t="str">
        <f>IFERROR(VLOOKUP($B1347,Invoices!$R$2:$S$412,2,FALSE),"")</f>
        <v/>
      </c>
      <c r="J1347" s="18" t="str">
        <f>IFERROR(VLOOKUP($B1347,Invoices!$T$2:$U$412,2,FALSE),"")</f>
        <v/>
      </c>
      <c r="K1347" s="18" t="str">
        <f>IFERROR(VLOOKUP($B1347,Invoices!$V$2:$W$412,2,FALSE),"")</f>
        <v/>
      </c>
      <c r="L1347" s="18" t="str">
        <f>IFERROR(VLOOKUP($B1347,Invoices!$X$2:$Y$412,2,FALSE),"")</f>
        <v/>
      </c>
      <c r="M1347" s="18" t="str">
        <f>IFERROR(VLOOKUP($B1347,Invoices!$Z$2:$AA$412,2,FALSE),"")</f>
        <v/>
      </c>
      <c r="N1347" s="18" t="str">
        <f>IFERROR(VLOOKUP($B1347,Invoices!$AB$2:$AC$412,2,FALSE),"")</f>
        <v/>
      </c>
      <c r="O1347" s="18" t="str">
        <f>IFERROR(VLOOKUP($B1347,Invoices!$AD$2:$AE$412,2,FALSE),"")</f>
        <v/>
      </c>
      <c r="P1347" s="18" t="str">
        <f>IFERROR(VLOOKUP($B1347,Invoices!$AF$2:$AG$412,2,FALSE),"")</f>
        <v/>
      </c>
      <c r="Q1347" s="18" t="str">
        <f>IFERROR(VLOOKUP($B1347,Invoices!$AH$2:$AI$412,2,FALSE),"")</f>
        <v/>
      </c>
      <c r="R1347" s="18" t="str">
        <f>IFERROR(VLOOKUP($B1347,Invoices!$AJ$2:$AK$412,2,FALSE),"")</f>
        <v/>
      </c>
      <c r="S1347" s="18" t="str">
        <f>IFERROR(VLOOKUP($B1347,Invoices!$AL$2:$AM$412,2,FALSE),"")</f>
        <v/>
      </c>
      <c r="T1347" s="18" t="str">
        <f>IFERROR(VLOOKUP($B1347,Invoices!$AN$2:$AO$412,2,FALSE),"")</f>
        <v/>
      </c>
      <c r="U1347" s="18" cm="1">
        <f t="array" ref="U1347">IFERROR(INDEX(F1347:T1347, 1, MATCH(TRUE, ISNUMBER(F1347:T1347), 0)), "0.0")</f>
        <v>0.99</v>
      </c>
    </row>
    <row r="1348" spans="1:21" ht="13" x14ac:dyDescent="0.15">
      <c r="A1348" s="14" t="s">
        <v>7380</v>
      </c>
      <c r="B1348" s="6" t="s">
        <v>2596</v>
      </c>
      <c r="C1348" s="6" t="s">
        <v>1019</v>
      </c>
      <c r="D1348" s="6" t="s">
        <v>1020</v>
      </c>
      <c r="E1348" s="6" t="s">
        <v>1021</v>
      </c>
      <c r="F1348" s="18" t="str">
        <f>IFERROR(VLOOKUP(B1348,Invoices!$L$2:$M$413,2,FALSE),"")</f>
        <v/>
      </c>
      <c r="G1348" s="18" t="str">
        <f>IFERROR(VLOOKUP(B1348,Invoices!$N$2:$O$412,2,FALSE),"")</f>
        <v/>
      </c>
      <c r="H1348" s="18" t="str">
        <f>IFERROR(VLOOKUP($B1348,Invoices!$P$2:$Q$412,2,FALSE),"")</f>
        <v/>
      </c>
      <c r="I1348" s="18" t="str">
        <f>IFERROR(VLOOKUP($B1348,Invoices!$R$2:$S$412,2,FALSE),"")</f>
        <v/>
      </c>
      <c r="J1348" s="18">
        <f>IFERROR(VLOOKUP($B1348,Invoices!$T$2:$U$412,2,FALSE),"")</f>
        <v>0.99</v>
      </c>
      <c r="K1348" s="18" t="str">
        <f>IFERROR(VLOOKUP($B1348,Invoices!$V$2:$W$412,2,FALSE),"")</f>
        <v/>
      </c>
      <c r="L1348" s="18" t="str">
        <f>IFERROR(VLOOKUP($B1348,Invoices!$X$2:$Y$412,2,FALSE),"")</f>
        <v/>
      </c>
      <c r="M1348" s="18" t="str">
        <f>IFERROR(VLOOKUP($B1348,Invoices!$Z$2:$AA$412,2,FALSE),"")</f>
        <v/>
      </c>
      <c r="N1348" s="18" t="str">
        <f>IFERROR(VLOOKUP($B1348,Invoices!$AB$2:$AC$412,2,FALSE),"")</f>
        <v/>
      </c>
      <c r="O1348" s="18" t="str">
        <f>IFERROR(VLOOKUP($B1348,Invoices!$AD$2:$AE$412,2,FALSE),"")</f>
        <v/>
      </c>
      <c r="P1348" s="18" t="str">
        <f>IFERROR(VLOOKUP($B1348,Invoices!$AF$2:$AG$412,2,FALSE),"")</f>
        <v/>
      </c>
      <c r="Q1348" s="18" t="str">
        <f>IFERROR(VLOOKUP($B1348,Invoices!$AH$2:$AI$412,2,FALSE),"")</f>
        <v/>
      </c>
      <c r="R1348" s="18" t="str">
        <f>IFERROR(VLOOKUP($B1348,Invoices!$AJ$2:$AK$412,2,FALSE),"")</f>
        <v/>
      </c>
      <c r="S1348" s="18" t="str">
        <f>IFERROR(VLOOKUP($B1348,Invoices!$AL$2:$AM$412,2,FALSE),"")</f>
        <v/>
      </c>
      <c r="T1348" s="18" t="str">
        <f>IFERROR(VLOOKUP($B1348,Invoices!$AN$2:$AO$412,2,FALSE),"")</f>
        <v/>
      </c>
      <c r="U1348" s="18" cm="1">
        <f t="array" ref="U1348">IFERROR(INDEX(F1348:T1348, 1, MATCH(TRUE, ISNUMBER(F1348:T1348), 0)), "0.0")</f>
        <v>0.99</v>
      </c>
    </row>
    <row r="1349" spans="1:21" ht="13" x14ac:dyDescent="0.15">
      <c r="A1349" s="14" t="s">
        <v>7381</v>
      </c>
      <c r="B1349" s="6" t="s">
        <v>2597</v>
      </c>
      <c r="D1349" s="6" t="s">
        <v>768</v>
      </c>
      <c r="E1349" s="6" t="s">
        <v>518</v>
      </c>
      <c r="F1349" s="18" t="str">
        <f>IFERROR(VLOOKUP(B1349,Invoices!$L$2:$M$413,2,FALSE),"")</f>
        <v/>
      </c>
      <c r="G1349" s="18" t="str">
        <f>IFERROR(VLOOKUP(B1349,Invoices!$N$2:$O$412,2,FALSE),"")</f>
        <v/>
      </c>
      <c r="H1349" s="18" t="str">
        <f>IFERROR(VLOOKUP($B1349,Invoices!$P$2:$Q$412,2,FALSE),"")</f>
        <v/>
      </c>
      <c r="I1349" s="18" t="str">
        <f>IFERROR(VLOOKUP($B1349,Invoices!$R$2:$S$412,2,FALSE),"")</f>
        <v/>
      </c>
      <c r="J1349" s="18" t="str">
        <f>IFERROR(VLOOKUP($B1349,Invoices!$T$2:$U$412,2,FALSE),"")</f>
        <v/>
      </c>
      <c r="K1349" s="18" t="str">
        <f>IFERROR(VLOOKUP($B1349,Invoices!$V$2:$W$412,2,FALSE),"")</f>
        <v/>
      </c>
      <c r="L1349" s="18" t="str">
        <f>IFERROR(VLOOKUP($B1349,Invoices!$X$2:$Y$412,2,FALSE),"")</f>
        <v/>
      </c>
      <c r="M1349" s="18" t="str">
        <f>IFERROR(VLOOKUP($B1349,Invoices!$Z$2:$AA$412,2,FALSE),"")</f>
        <v/>
      </c>
      <c r="N1349" s="18">
        <f>IFERROR(VLOOKUP($B1349,Invoices!$AB$2:$AC$412,2,FALSE),"")</f>
        <v>1.99</v>
      </c>
      <c r="O1349" s="18" t="str">
        <f>IFERROR(VLOOKUP($B1349,Invoices!$AD$2:$AE$412,2,FALSE),"")</f>
        <v/>
      </c>
      <c r="P1349" s="18" t="str">
        <f>IFERROR(VLOOKUP($B1349,Invoices!$AF$2:$AG$412,2,FALSE),"")</f>
        <v/>
      </c>
      <c r="Q1349" s="18" t="str">
        <f>IFERROR(VLOOKUP($B1349,Invoices!$AH$2:$AI$412,2,FALSE),"")</f>
        <v/>
      </c>
      <c r="R1349" s="18" t="str">
        <f>IFERROR(VLOOKUP($B1349,Invoices!$AJ$2:$AK$412,2,FALSE),"")</f>
        <v/>
      </c>
      <c r="S1349" s="18" t="str">
        <f>IFERROR(VLOOKUP($B1349,Invoices!$AL$2:$AM$412,2,FALSE),"")</f>
        <v/>
      </c>
      <c r="T1349" s="18" t="str">
        <f>IFERROR(VLOOKUP($B1349,Invoices!$AN$2:$AO$412,2,FALSE),"")</f>
        <v/>
      </c>
      <c r="U1349" s="18" cm="1">
        <f t="array" ref="U1349">IFERROR(INDEX(F1349:T1349, 1, MATCH(TRUE, ISNUMBER(F1349:T1349), 0)), "0.0")</f>
        <v>1.99</v>
      </c>
    </row>
    <row r="1350" spans="1:21" ht="13" x14ac:dyDescent="0.15">
      <c r="A1350" s="14" t="s">
        <v>7382</v>
      </c>
      <c r="B1350" s="6" t="s">
        <v>2598</v>
      </c>
      <c r="C1350" s="6" t="s">
        <v>1757</v>
      </c>
      <c r="D1350" s="6" t="s">
        <v>1758</v>
      </c>
      <c r="E1350" s="6" t="s">
        <v>1182</v>
      </c>
      <c r="F1350" s="18">
        <f>IFERROR(VLOOKUP(B1350,Invoices!$L$2:$M$413,2,FALSE),"")</f>
        <v>0.99</v>
      </c>
      <c r="G1350" s="18" t="str">
        <f>IFERROR(VLOOKUP(B1350,Invoices!$N$2:$O$412,2,FALSE),"")</f>
        <v/>
      </c>
      <c r="H1350" s="18" t="str">
        <f>IFERROR(VLOOKUP($B1350,Invoices!$P$2:$Q$412,2,FALSE),"")</f>
        <v/>
      </c>
      <c r="I1350" s="18" t="str">
        <f>IFERROR(VLOOKUP($B1350,Invoices!$R$2:$S$412,2,FALSE),"")</f>
        <v/>
      </c>
      <c r="J1350" s="18" t="str">
        <f>IFERROR(VLOOKUP($B1350,Invoices!$T$2:$U$412,2,FALSE),"")</f>
        <v/>
      </c>
      <c r="K1350" s="18" t="str">
        <f>IFERROR(VLOOKUP($B1350,Invoices!$V$2:$W$412,2,FALSE),"")</f>
        <v/>
      </c>
      <c r="L1350" s="18" t="str">
        <f>IFERROR(VLOOKUP($B1350,Invoices!$X$2:$Y$412,2,FALSE),"")</f>
        <v/>
      </c>
      <c r="M1350" s="18" t="str">
        <f>IFERROR(VLOOKUP($B1350,Invoices!$Z$2:$AA$412,2,FALSE),"")</f>
        <v/>
      </c>
      <c r="N1350" s="18" t="str">
        <f>IFERROR(VLOOKUP($B1350,Invoices!$AB$2:$AC$412,2,FALSE),"")</f>
        <v/>
      </c>
      <c r="O1350" s="18" t="str">
        <f>IFERROR(VLOOKUP($B1350,Invoices!$AD$2:$AE$412,2,FALSE),"")</f>
        <v/>
      </c>
      <c r="P1350" s="18" t="str">
        <f>IFERROR(VLOOKUP($B1350,Invoices!$AF$2:$AG$412,2,FALSE),"")</f>
        <v/>
      </c>
      <c r="Q1350" s="18" t="str">
        <f>IFERROR(VLOOKUP($B1350,Invoices!$AH$2:$AI$412,2,FALSE),"")</f>
        <v/>
      </c>
      <c r="R1350" s="18" t="str">
        <f>IFERROR(VLOOKUP($B1350,Invoices!$AJ$2:$AK$412,2,FALSE),"")</f>
        <v/>
      </c>
      <c r="S1350" s="18" t="str">
        <f>IFERROR(VLOOKUP($B1350,Invoices!$AL$2:$AM$412,2,FALSE),"")</f>
        <v/>
      </c>
      <c r="T1350" s="18" t="str">
        <f>IFERROR(VLOOKUP($B1350,Invoices!$AN$2:$AO$412,2,FALSE),"")</f>
        <v/>
      </c>
      <c r="U1350" s="18" cm="1">
        <f t="array" ref="U1350">IFERROR(INDEX(F1350:T1350, 1, MATCH(TRUE, ISNUMBER(F1350:T1350), 0)), "0.0")</f>
        <v>0.99</v>
      </c>
    </row>
    <row r="1351" spans="1:21" ht="13" x14ac:dyDescent="0.15">
      <c r="A1351" s="14" t="s">
        <v>7383</v>
      </c>
      <c r="B1351" s="6" t="s">
        <v>2598</v>
      </c>
      <c r="C1351" s="6" t="s">
        <v>1244</v>
      </c>
      <c r="D1351" s="6" t="s">
        <v>1245</v>
      </c>
      <c r="E1351" s="6" t="s">
        <v>1182</v>
      </c>
      <c r="F1351" s="18">
        <f>IFERROR(VLOOKUP(B1351,Invoices!$L$2:$M$413,2,FALSE),"")</f>
        <v>0.99</v>
      </c>
      <c r="G1351" s="18" t="str">
        <f>IFERROR(VLOOKUP(B1351,Invoices!$N$2:$O$412,2,FALSE),"")</f>
        <v/>
      </c>
      <c r="H1351" s="18" t="str">
        <f>IFERROR(VLOOKUP($B1351,Invoices!$P$2:$Q$412,2,FALSE),"")</f>
        <v/>
      </c>
      <c r="I1351" s="18" t="str">
        <f>IFERROR(VLOOKUP($B1351,Invoices!$R$2:$S$412,2,FALSE),"")</f>
        <v/>
      </c>
      <c r="J1351" s="18" t="str">
        <f>IFERROR(VLOOKUP($B1351,Invoices!$T$2:$U$412,2,FALSE),"")</f>
        <v/>
      </c>
      <c r="K1351" s="18" t="str">
        <f>IFERROR(VLOOKUP($B1351,Invoices!$V$2:$W$412,2,FALSE),"")</f>
        <v/>
      </c>
      <c r="L1351" s="18" t="str">
        <f>IFERROR(VLOOKUP($B1351,Invoices!$X$2:$Y$412,2,FALSE),"")</f>
        <v/>
      </c>
      <c r="M1351" s="18" t="str">
        <f>IFERROR(VLOOKUP($B1351,Invoices!$Z$2:$AA$412,2,FALSE),"")</f>
        <v/>
      </c>
      <c r="N1351" s="18" t="str">
        <f>IFERROR(VLOOKUP($B1351,Invoices!$AB$2:$AC$412,2,FALSE),"")</f>
        <v/>
      </c>
      <c r="O1351" s="18" t="str">
        <f>IFERROR(VLOOKUP($B1351,Invoices!$AD$2:$AE$412,2,FALSE),"")</f>
        <v/>
      </c>
      <c r="P1351" s="18" t="str">
        <f>IFERROR(VLOOKUP($B1351,Invoices!$AF$2:$AG$412,2,FALSE),"")</f>
        <v/>
      </c>
      <c r="Q1351" s="18" t="str">
        <f>IFERROR(VLOOKUP($B1351,Invoices!$AH$2:$AI$412,2,FALSE),"")</f>
        <v/>
      </c>
      <c r="R1351" s="18" t="str">
        <f>IFERROR(VLOOKUP($B1351,Invoices!$AJ$2:$AK$412,2,FALSE),"")</f>
        <v/>
      </c>
      <c r="S1351" s="18" t="str">
        <f>IFERROR(VLOOKUP($B1351,Invoices!$AL$2:$AM$412,2,FALSE),"")</f>
        <v/>
      </c>
      <c r="T1351" s="18" t="str">
        <f>IFERROR(VLOOKUP($B1351,Invoices!$AN$2:$AO$412,2,FALSE),"")</f>
        <v/>
      </c>
      <c r="U1351" s="18" cm="1">
        <f t="array" ref="U1351">IFERROR(INDEX(F1351:T1351, 1, MATCH(TRUE, ISNUMBER(F1351:T1351), 0)), "0.0")</f>
        <v>0.99</v>
      </c>
    </row>
    <row r="1352" spans="1:21" ht="13" x14ac:dyDescent="0.15">
      <c r="A1352" s="14" t="s">
        <v>7384</v>
      </c>
      <c r="B1352" s="6" t="s">
        <v>2599</v>
      </c>
      <c r="D1352" s="6" t="s">
        <v>706</v>
      </c>
      <c r="E1352" s="6" t="s">
        <v>707</v>
      </c>
      <c r="F1352" s="18" t="str">
        <f>IFERROR(VLOOKUP(B1352,Invoices!$L$2:$M$413,2,FALSE),"")</f>
        <v/>
      </c>
      <c r="G1352" s="18" t="str">
        <f>IFERROR(VLOOKUP(B1352,Invoices!$N$2:$O$412,2,FALSE),"")</f>
        <v/>
      </c>
      <c r="H1352" s="18" t="str">
        <f>IFERROR(VLOOKUP($B1352,Invoices!$P$2:$Q$412,2,FALSE),"")</f>
        <v/>
      </c>
      <c r="I1352" s="18" t="str">
        <f>IFERROR(VLOOKUP($B1352,Invoices!$R$2:$S$412,2,FALSE),"")</f>
        <v/>
      </c>
      <c r="J1352" s="18" t="str">
        <f>IFERROR(VLOOKUP($B1352,Invoices!$T$2:$U$412,2,FALSE),"")</f>
        <v/>
      </c>
      <c r="K1352" s="18" t="str">
        <f>IFERROR(VLOOKUP($B1352,Invoices!$V$2:$W$412,2,FALSE),"")</f>
        <v/>
      </c>
      <c r="L1352" s="18" t="str">
        <f>IFERROR(VLOOKUP($B1352,Invoices!$X$2:$Y$412,2,FALSE),"")</f>
        <v/>
      </c>
      <c r="M1352" s="18" t="str">
        <f>IFERROR(VLOOKUP($B1352,Invoices!$Z$2:$AA$412,2,FALSE),"")</f>
        <v/>
      </c>
      <c r="N1352" s="18" t="str">
        <f>IFERROR(VLOOKUP($B1352,Invoices!$AB$2:$AC$412,2,FALSE),"")</f>
        <v/>
      </c>
      <c r="O1352" s="18" t="str">
        <f>IFERROR(VLOOKUP($B1352,Invoices!$AD$2:$AE$412,2,FALSE),"")</f>
        <v/>
      </c>
      <c r="P1352" s="18" t="str">
        <f>IFERROR(VLOOKUP($B1352,Invoices!$AF$2:$AG$412,2,FALSE),"")</f>
        <v/>
      </c>
      <c r="Q1352" s="18" t="str">
        <f>IFERROR(VLOOKUP($B1352,Invoices!$AH$2:$AI$412,2,FALSE),"")</f>
        <v/>
      </c>
      <c r="R1352" s="18" t="str">
        <f>IFERROR(VLOOKUP($B1352,Invoices!$AJ$2:$AK$412,2,FALSE),"")</f>
        <v/>
      </c>
      <c r="S1352" s="18" t="str">
        <f>IFERROR(VLOOKUP($B1352,Invoices!$AL$2:$AM$412,2,FALSE),"")</f>
        <v/>
      </c>
      <c r="T1352" s="18" t="str">
        <f>IFERROR(VLOOKUP($B1352,Invoices!$AN$2:$AO$412,2,FALSE),"")</f>
        <v/>
      </c>
      <c r="U1352" s="18" t="str" cm="1">
        <f t="array" ref="U1352">IFERROR(INDEX(F1352:T1352, 1, MATCH(TRUE, ISNUMBER(F1352:T1352), 0)), "0.0")</f>
        <v>0.0</v>
      </c>
    </row>
    <row r="1353" spans="1:21" ht="13" x14ac:dyDescent="0.15">
      <c r="A1353" s="14" t="s">
        <v>7385</v>
      </c>
      <c r="B1353" s="6" t="s">
        <v>2600</v>
      </c>
      <c r="C1353" s="6" t="s">
        <v>663</v>
      </c>
      <c r="D1353" s="6" t="s">
        <v>664</v>
      </c>
      <c r="E1353" s="6" t="s">
        <v>663</v>
      </c>
      <c r="F1353" s="18" t="str">
        <f>IFERROR(VLOOKUP(B1353,Invoices!$L$2:$M$413,2,FALSE),"")</f>
        <v/>
      </c>
      <c r="G1353" s="18" t="str">
        <f>IFERROR(VLOOKUP(B1353,Invoices!$N$2:$O$412,2,FALSE),"")</f>
        <v/>
      </c>
      <c r="H1353" s="18" t="str">
        <f>IFERROR(VLOOKUP($B1353,Invoices!$P$2:$Q$412,2,FALSE),"")</f>
        <v/>
      </c>
      <c r="I1353" s="18" t="str">
        <f>IFERROR(VLOOKUP($B1353,Invoices!$R$2:$S$412,2,FALSE),"")</f>
        <v/>
      </c>
      <c r="J1353" s="18" t="str">
        <f>IFERROR(VLOOKUP($B1353,Invoices!$T$2:$U$412,2,FALSE),"")</f>
        <v/>
      </c>
      <c r="K1353" s="18" t="str">
        <f>IFERROR(VLOOKUP($B1353,Invoices!$V$2:$W$412,2,FALSE),"")</f>
        <v/>
      </c>
      <c r="L1353" s="18" t="str">
        <f>IFERROR(VLOOKUP($B1353,Invoices!$X$2:$Y$412,2,FALSE),"")</f>
        <v/>
      </c>
      <c r="M1353" s="18" t="str">
        <f>IFERROR(VLOOKUP($B1353,Invoices!$Z$2:$AA$412,2,FALSE),"")</f>
        <v/>
      </c>
      <c r="N1353" s="18" t="str">
        <f>IFERROR(VLOOKUP($B1353,Invoices!$AB$2:$AC$412,2,FALSE),"")</f>
        <v/>
      </c>
      <c r="O1353" s="18" t="str">
        <f>IFERROR(VLOOKUP($B1353,Invoices!$AD$2:$AE$412,2,FALSE),"")</f>
        <v/>
      </c>
      <c r="P1353" s="18" t="str">
        <f>IFERROR(VLOOKUP($B1353,Invoices!$AF$2:$AG$412,2,FALSE),"")</f>
        <v/>
      </c>
      <c r="Q1353" s="18" t="str">
        <f>IFERROR(VLOOKUP($B1353,Invoices!$AH$2:$AI$412,2,FALSE),"")</f>
        <v/>
      </c>
      <c r="R1353" s="18" t="str">
        <f>IFERROR(VLOOKUP($B1353,Invoices!$AJ$2:$AK$412,2,FALSE),"")</f>
        <v/>
      </c>
      <c r="S1353" s="18" t="str">
        <f>IFERROR(VLOOKUP($B1353,Invoices!$AL$2:$AM$412,2,FALSE),"")</f>
        <v/>
      </c>
      <c r="T1353" s="18" t="str">
        <f>IFERROR(VLOOKUP($B1353,Invoices!$AN$2:$AO$412,2,FALSE),"")</f>
        <v/>
      </c>
      <c r="U1353" s="18" t="str" cm="1">
        <f t="array" ref="U1353">IFERROR(INDEX(F1353:T1353, 1, MATCH(TRUE, ISNUMBER(F1353:T1353), 0)), "0.0")</f>
        <v>0.0</v>
      </c>
    </row>
    <row r="1354" spans="1:21" ht="13" x14ac:dyDescent="0.15">
      <c r="A1354" s="14" t="s">
        <v>7386</v>
      </c>
      <c r="B1354" s="6" t="s">
        <v>2601</v>
      </c>
      <c r="C1354" s="6" t="s">
        <v>2602</v>
      </c>
      <c r="D1354" s="6" t="s">
        <v>1372</v>
      </c>
      <c r="E1354" s="6" t="s">
        <v>529</v>
      </c>
      <c r="F1354" s="18" t="str">
        <f>IFERROR(VLOOKUP(B1354,Invoices!$L$2:$M$413,2,FALSE),"")</f>
        <v/>
      </c>
      <c r="G1354" s="18" t="str">
        <f>IFERROR(VLOOKUP(B1354,Invoices!$N$2:$O$412,2,FALSE),"")</f>
        <v/>
      </c>
      <c r="H1354" s="18" t="str">
        <f>IFERROR(VLOOKUP($B1354,Invoices!$P$2:$Q$412,2,FALSE),"")</f>
        <v/>
      </c>
      <c r="I1354" s="18" t="str">
        <f>IFERROR(VLOOKUP($B1354,Invoices!$R$2:$S$412,2,FALSE),"")</f>
        <v/>
      </c>
      <c r="J1354" s="18" t="str">
        <f>IFERROR(VLOOKUP($B1354,Invoices!$T$2:$U$412,2,FALSE),"")</f>
        <v/>
      </c>
      <c r="K1354" s="18" t="str">
        <f>IFERROR(VLOOKUP($B1354,Invoices!$V$2:$W$412,2,FALSE),"")</f>
        <v/>
      </c>
      <c r="L1354" s="18">
        <f>IFERROR(VLOOKUP($B1354,Invoices!$X$2:$Y$412,2,FALSE),"")</f>
        <v>0.99</v>
      </c>
      <c r="M1354" s="18" t="str">
        <f>IFERROR(VLOOKUP($B1354,Invoices!$Z$2:$AA$412,2,FALSE),"")</f>
        <v/>
      </c>
      <c r="N1354" s="18" t="str">
        <f>IFERROR(VLOOKUP($B1354,Invoices!$AB$2:$AC$412,2,FALSE),"")</f>
        <v/>
      </c>
      <c r="O1354" s="18" t="str">
        <f>IFERROR(VLOOKUP($B1354,Invoices!$AD$2:$AE$412,2,FALSE),"")</f>
        <v/>
      </c>
      <c r="P1354" s="18" t="str">
        <f>IFERROR(VLOOKUP($B1354,Invoices!$AF$2:$AG$412,2,FALSE),"")</f>
        <v/>
      </c>
      <c r="Q1354" s="18" t="str">
        <f>IFERROR(VLOOKUP($B1354,Invoices!$AH$2:$AI$412,2,FALSE),"")</f>
        <v/>
      </c>
      <c r="R1354" s="18" t="str">
        <f>IFERROR(VLOOKUP($B1354,Invoices!$AJ$2:$AK$412,2,FALSE),"")</f>
        <v/>
      </c>
      <c r="S1354" s="18" t="str">
        <f>IFERROR(VLOOKUP($B1354,Invoices!$AL$2:$AM$412,2,FALSE),"")</f>
        <v/>
      </c>
      <c r="T1354" s="18" t="str">
        <f>IFERROR(VLOOKUP($B1354,Invoices!$AN$2:$AO$412,2,FALSE),"")</f>
        <v/>
      </c>
      <c r="U1354" s="18" cm="1">
        <f t="array" ref="U1354">IFERROR(INDEX(F1354:T1354, 1, MATCH(TRUE, ISNUMBER(F1354:T1354), 0)), "0.0")</f>
        <v>0.99</v>
      </c>
    </row>
    <row r="1355" spans="1:21" ht="13" x14ac:dyDescent="0.15">
      <c r="A1355" s="14" t="s">
        <v>7387</v>
      </c>
      <c r="B1355" s="6" t="s">
        <v>2603</v>
      </c>
      <c r="C1355" s="6" t="s">
        <v>2602</v>
      </c>
      <c r="D1355" s="6" t="s">
        <v>1372</v>
      </c>
      <c r="E1355" s="6" t="s">
        <v>529</v>
      </c>
      <c r="F1355" s="18" t="str">
        <f>IFERROR(VLOOKUP(B1355,Invoices!$L$2:$M$413,2,FALSE),"")</f>
        <v/>
      </c>
      <c r="G1355" s="18" t="str">
        <f>IFERROR(VLOOKUP(B1355,Invoices!$N$2:$O$412,2,FALSE),"")</f>
        <v/>
      </c>
      <c r="H1355" s="18" t="str">
        <f>IFERROR(VLOOKUP($B1355,Invoices!$P$2:$Q$412,2,FALSE),"")</f>
        <v/>
      </c>
      <c r="I1355" s="18" t="str">
        <f>IFERROR(VLOOKUP($B1355,Invoices!$R$2:$S$412,2,FALSE),"")</f>
        <v/>
      </c>
      <c r="J1355" s="18" t="str">
        <f>IFERROR(VLOOKUP($B1355,Invoices!$T$2:$U$412,2,FALSE),"")</f>
        <v/>
      </c>
      <c r="K1355" s="18" t="str">
        <f>IFERROR(VLOOKUP($B1355,Invoices!$V$2:$W$412,2,FALSE),"")</f>
        <v/>
      </c>
      <c r="L1355" s="18" t="str">
        <f>IFERROR(VLOOKUP($B1355,Invoices!$X$2:$Y$412,2,FALSE),"")</f>
        <v/>
      </c>
      <c r="M1355" s="18" t="str">
        <f>IFERROR(VLOOKUP($B1355,Invoices!$Z$2:$AA$412,2,FALSE),"")</f>
        <v/>
      </c>
      <c r="N1355" s="18" t="str">
        <f>IFERROR(VLOOKUP($B1355,Invoices!$AB$2:$AC$412,2,FALSE),"")</f>
        <v/>
      </c>
      <c r="O1355" s="18" t="str">
        <f>IFERROR(VLOOKUP($B1355,Invoices!$AD$2:$AE$412,2,FALSE),"")</f>
        <v/>
      </c>
      <c r="P1355" s="18" t="str">
        <f>IFERROR(VLOOKUP($B1355,Invoices!$AF$2:$AG$412,2,FALSE),"")</f>
        <v/>
      </c>
      <c r="Q1355" s="18" t="str">
        <f>IFERROR(VLOOKUP($B1355,Invoices!$AH$2:$AI$412,2,FALSE),"")</f>
        <v/>
      </c>
      <c r="R1355" s="18" t="str">
        <f>IFERROR(VLOOKUP($B1355,Invoices!$AJ$2:$AK$412,2,FALSE),"")</f>
        <v/>
      </c>
      <c r="S1355" s="18" t="str">
        <f>IFERROR(VLOOKUP($B1355,Invoices!$AL$2:$AM$412,2,FALSE),"")</f>
        <v/>
      </c>
      <c r="T1355" s="18" t="str">
        <f>IFERROR(VLOOKUP($B1355,Invoices!$AN$2:$AO$412,2,FALSE),"")</f>
        <v/>
      </c>
      <c r="U1355" s="18" t="str" cm="1">
        <f t="array" ref="U1355">IFERROR(INDEX(F1355:T1355, 1, MATCH(TRUE, ISNUMBER(F1355:T1355), 0)), "0.0")</f>
        <v>0.0</v>
      </c>
    </row>
    <row r="1356" spans="1:21" ht="13" x14ac:dyDescent="0.15">
      <c r="A1356" s="14" t="s">
        <v>7388</v>
      </c>
      <c r="B1356" s="6" t="s">
        <v>2604</v>
      </c>
      <c r="C1356" s="6" t="s">
        <v>2605</v>
      </c>
      <c r="D1356" s="6" t="s">
        <v>848</v>
      </c>
      <c r="E1356" s="6" t="s">
        <v>744</v>
      </c>
      <c r="F1356" s="18" t="str">
        <f>IFERROR(VLOOKUP(B1356,Invoices!$L$2:$M$413,2,FALSE),"")</f>
        <v/>
      </c>
      <c r="G1356" s="18" t="str">
        <f>IFERROR(VLOOKUP(B1356,Invoices!$N$2:$O$412,2,FALSE),"")</f>
        <v/>
      </c>
      <c r="H1356" s="18" t="str">
        <f>IFERROR(VLOOKUP($B1356,Invoices!$P$2:$Q$412,2,FALSE),"")</f>
        <v/>
      </c>
      <c r="I1356" s="18" t="str">
        <f>IFERROR(VLOOKUP($B1356,Invoices!$R$2:$S$412,2,FALSE),"")</f>
        <v/>
      </c>
      <c r="J1356" s="18" t="str">
        <f>IFERROR(VLOOKUP($B1356,Invoices!$T$2:$U$412,2,FALSE),"")</f>
        <v/>
      </c>
      <c r="K1356" s="18" t="str">
        <f>IFERROR(VLOOKUP($B1356,Invoices!$V$2:$W$412,2,FALSE),"")</f>
        <v/>
      </c>
      <c r="L1356" s="18" t="str">
        <f>IFERROR(VLOOKUP($B1356,Invoices!$X$2:$Y$412,2,FALSE),"")</f>
        <v/>
      </c>
      <c r="M1356" s="18" t="str">
        <f>IFERROR(VLOOKUP($B1356,Invoices!$Z$2:$AA$412,2,FALSE),"")</f>
        <v/>
      </c>
      <c r="N1356" s="18" t="str">
        <f>IFERROR(VLOOKUP($B1356,Invoices!$AB$2:$AC$412,2,FALSE),"")</f>
        <v/>
      </c>
      <c r="O1356" s="18" t="str">
        <f>IFERROR(VLOOKUP($B1356,Invoices!$AD$2:$AE$412,2,FALSE),"")</f>
        <v/>
      </c>
      <c r="P1356" s="18" t="str">
        <f>IFERROR(VLOOKUP($B1356,Invoices!$AF$2:$AG$412,2,FALSE),"")</f>
        <v/>
      </c>
      <c r="Q1356" s="18" t="str">
        <f>IFERROR(VLOOKUP($B1356,Invoices!$AH$2:$AI$412,2,FALSE),"")</f>
        <v/>
      </c>
      <c r="R1356" s="18" t="str">
        <f>IFERROR(VLOOKUP($B1356,Invoices!$AJ$2:$AK$412,2,FALSE),"")</f>
        <v/>
      </c>
      <c r="S1356" s="18" t="str">
        <f>IFERROR(VLOOKUP($B1356,Invoices!$AL$2:$AM$412,2,FALSE),"")</f>
        <v/>
      </c>
      <c r="T1356" s="18" t="str">
        <f>IFERROR(VLOOKUP($B1356,Invoices!$AN$2:$AO$412,2,FALSE),"")</f>
        <v/>
      </c>
      <c r="U1356" s="18" t="str" cm="1">
        <f t="array" ref="U1356">IFERROR(INDEX(F1356:T1356, 1, MATCH(TRUE, ISNUMBER(F1356:T1356), 0)), "0.0")</f>
        <v>0.0</v>
      </c>
    </row>
    <row r="1357" spans="1:21" ht="13" x14ac:dyDescent="0.15">
      <c r="A1357" s="14" t="s">
        <v>7389</v>
      </c>
      <c r="B1357" s="6" t="s">
        <v>2606</v>
      </c>
      <c r="C1357" s="6" t="s">
        <v>2607</v>
      </c>
      <c r="D1357" s="6" t="s">
        <v>1395</v>
      </c>
      <c r="E1357" s="6" t="s">
        <v>878</v>
      </c>
      <c r="F1357" s="18" t="str">
        <f>IFERROR(VLOOKUP(B1357,Invoices!$L$2:$M$413,2,FALSE),"")</f>
        <v/>
      </c>
      <c r="G1357" s="18">
        <f>IFERROR(VLOOKUP(B1357,Invoices!$N$2:$O$412,2,FALSE),"")</f>
        <v>0.99</v>
      </c>
      <c r="H1357" s="18" t="str">
        <f>IFERROR(VLOOKUP($B1357,Invoices!$P$2:$Q$412,2,FALSE),"")</f>
        <v/>
      </c>
      <c r="I1357" s="18" t="str">
        <f>IFERROR(VLOOKUP($B1357,Invoices!$R$2:$S$412,2,FALSE),"")</f>
        <v/>
      </c>
      <c r="J1357" s="18" t="str">
        <f>IFERROR(VLOOKUP($B1357,Invoices!$T$2:$U$412,2,FALSE),"")</f>
        <v/>
      </c>
      <c r="K1357" s="18" t="str">
        <f>IFERROR(VLOOKUP($B1357,Invoices!$V$2:$W$412,2,FALSE),"")</f>
        <v/>
      </c>
      <c r="L1357" s="18" t="str">
        <f>IFERROR(VLOOKUP($B1357,Invoices!$X$2:$Y$412,2,FALSE),"")</f>
        <v/>
      </c>
      <c r="M1357" s="18" t="str">
        <f>IFERROR(VLOOKUP($B1357,Invoices!$Z$2:$AA$412,2,FALSE),"")</f>
        <v/>
      </c>
      <c r="N1357" s="18" t="str">
        <f>IFERROR(VLOOKUP($B1357,Invoices!$AB$2:$AC$412,2,FALSE),"")</f>
        <v/>
      </c>
      <c r="O1357" s="18" t="str">
        <f>IFERROR(VLOOKUP($B1357,Invoices!$AD$2:$AE$412,2,FALSE),"")</f>
        <v/>
      </c>
      <c r="P1357" s="18" t="str">
        <f>IFERROR(VLOOKUP($B1357,Invoices!$AF$2:$AG$412,2,FALSE),"")</f>
        <v/>
      </c>
      <c r="Q1357" s="18" t="str">
        <f>IFERROR(VLOOKUP($B1357,Invoices!$AH$2:$AI$412,2,FALSE),"")</f>
        <v/>
      </c>
      <c r="R1357" s="18" t="str">
        <f>IFERROR(VLOOKUP($B1357,Invoices!$AJ$2:$AK$412,2,FALSE),"")</f>
        <v/>
      </c>
      <c r="S1357" s="18" t="str">
        <f>IFERROR(VLOOKUP($B1357,Invoices!$AL$2:$AM$412,2,FALSE),"")</f>
        <v/>
      </c>
      <c r="T1357" s="18" t="str">
        <f>IFERROR(VLOOKUP($B1357,Invoices!$AN$2:$AO$412,2,FALSE),"")</f>
        <v/>
      </c>
      <c r="U1357" s="18" cm="1">
        <f t="array" ref="U1357">IFERROR(INDEX(F1357:T1357, 1, MATCH(TRUE, ISNUMBER(F1357:T1357), 0)), "0.0")</f>
        <v>0.99</v>
      </c>
    </row>
    <row r="1358" spans="1:21" ht="13" x14ac:dyDescent="0.15">
      <c r="A1358" s="14" t="s">
        <v>7390</v>
      </c>
      <c r="B1358" s="6" t="s">
        <v>2608</v>
      </c>
      <c r="C1358" s="6" t="s">
        <v>2609</v>
      </c>
      <c r="D1358" s="6" t="s">
        <v>554</v>
      </c>
      <c r="E1358" s="6" t="s">
        <v>555</v>
      </c>
      <c r="F1358" s="18" t="str">
        <f>IFERROR(VLOOKUP(B1358,Invoices!$L$2:$M$413,2,FALSE),"")</f>
        <v/>
      </c>
      <c r="G1358" s="18" t="str">
        <f>IFERROR(VLOOKUP(B1358,Invoices!$N$2:$O$412,2,FALSE),"")</f>
        <v/>
      </c>
      <c r="H1358" s="18" t="str">
        <f>IFERROR(VLOOKUP($B1358,Invoices!$P$2:$Q$412,2,FALSE),"")</f>
        <v/>
      </c>
      <c r="I1358" s="18" t="str">
        <f>IFERROR(VLOOKUP($B1358,Invoices!$R$2:$S$412,2,FALSE),"")</f>
        <v/>
      </c>
      <c r="J1358" s="18" t="str">
        <f>IFERROR(VLOOKUP($B1358,Invoices!$T$2:$U$412,2,FALSE),"")</f>
        <v/>
      </c>
      <c r="K1358" s="18" t="str">
        <f>IFERROR(VLOOKUP($B1358,Invoices!$V$2:$W$412,2,FALSE),"")</f>
        <v/>
      </c>
      <c r="L1358" s="18" t="str">
        <f>IFERROR(VLOOKUP($B1358,Invoices!$X$2:$Y$412,2,FALSE),"")</f>
        <v/>
      </c>
      <c r="M1358" s="18" t="str">
        <f>IFERROR(VLOOKUP($B1358,Invoices!$Z$2:$AA$412,2,FALSE),"")</f>
        <v/>
      </c>
      <c r="N1358" s="18" t="str">
        <f>IFERROR(VLOOKUP($B1358,Invoices!$AB$2:$AC$412,2,FALSE),"")</f>
        <v/>
      </c>
      <c r="O1358" s="18" t="str">
        <f>IFERROR(VLOOKUP($B1358,Invoices!$AD$2:$AE$412,2,FALSE),"")</f>
        <v/>
      </c>
      <c r="P1358" s="18" t="str">
        <f>IFERROR(VLOOKUP($B1358,Invoices!$AF$2:$AG$412,2,FALSE),"")</f>
        <v/>
      </c>
      <c r="Q1358" s="18" t="str">
        <f>IFERROR(VLOOKUP($B1358,Invoices!$AH$2:$AI$412,2,FALSE),"")</f>
        <v/>
      </c>
      <c r="R1358" s="18" t="str">
        <f>IFERROR(VLOOKUP($B1358,Invoices!$AJ$2:$AK$412,2,FALSE),"")</f>
        <v/>
      </c>
      <c r="S1358" s="18" t="str">
        <f>IFERROR(VLOOKUP($B1358,Invoices!$AL$2:$AM$412,2,FALSE),"")</f>
        <v/>
      </c>
      <c r="T1358" s="18" t="str">
        <f>IFERROR(VLOOKUP($B1358,Invoices!$AN$2:$AO$412,2,FALSE),"")</f>
        <v/>
      </c>
      <c r="U1358" s="18" t="str" cm="1">
        <f t="array" ref="U1358">IFERROR(INDEX(F1358:T1358, 1, MATCH(TRUE, ISNUMBER(F1358:T1358), 0)), "0.0")</f>
        <v>0.0</v>
      </c>
    </row>
    <row r="1359" spans="1:21" ht="13" x14ac:dyDescent="0.15">
      <c r="A1359" s="14" t="s">
        <v>7391</v>
      </c>
      <c r="B1359" s="6" t="s">
        <v>2610</v>
      </c>
      <c r="C1359" s="6" t="s">
        <v>2611</v>
      </c>
      <c r="D1359" s="6" t="s">
        <v>1150</v>
      </c>
      <c r="E1359" s="6" t="s">
        <v>1151</v>
      </c>
      <c r="F1359" s="18" t="str">
        <f>IFERROR(VLOOKUP(B1359,Invoices!$L$2:$M$413,2,FALSE),"")</f>
        <v/>
      </c>
      <c r="G1359" s="18">
        <f>IFERROR(VLOOKUP(B1359,Invoices!$N$2:$O$412,2,FALSE),"")</f>
        <v>0.99</v>
      </c>
      <c r="H1359" s="18" t="str">
        <f>IFERROR(VLOOKUP($B1359,Invoices!$P$2:$Q$412,2,FALSE),"")</f>
        <v/>
      </c>
      <c r="I1359" s="18" t="str">
        <f>IFERROR(VLOOKUP($B1359,Invoices!$R$2:$S$412,2,FALSE),"")</f>
        <v/>
      </c>
      <c r="J1359" s="18" t="str">
        <f>IFERROR(VLOOKUP($B1359,Invoices!$T$2:$U$412,2,FALSE),"")</f>
        <v/>
      </c>
      <c r="K1359" s="18" t="str">
        <f>IFERROR(VLOOKUP($B1359,Invoices!$V$2:$W$412,2,FALSE),"")</f>
        <v/>
      </c>
      <c r="L1359" s="18" t="str">
        <f>IFERROR(VLOOKUP($B1359,Invoices!$X$2:$Y$412,2,FALSE),"")</f>
        <v/>
      </c>
      <c r="M1359" s="18" t="str">
        <f>IFERROR(VLOOKUP($B1359,Invoices!$Z$2:$AA$412,2,FALSE),"")</f>
        <v/>
      </c>
      <c r="N1359" s="18" t="str">
        <f>IFERROR(VLOOKUP($B1359,Invoices!$AB$2:$AC$412,2,FALSE),"")</f>
        <v/>
      </c>
      <c r="O1359" s="18" t="str">
        <f>IFERROR(VLOOKUP($B1359,Invoices!$AD$2:$AE$412,2,FALSE),"")</f>
        <v/>
      </c>
      <c r="P1359" s="18" t="str">
        <f>IFERROR(VLOOKUP($B1359,Invoices!$AF$2:$AG$412,2,FALSE),"")</f>
        <v/>
      </c>
      <c r="Q1359" s="18" t="str">
        <f>IFERROR(VLOOKUP($B1359,Invoices!$AH$2:$AI$412,2,FALSE),"")</f>
        <v/>
      </c>
      <c r="R1359" s="18" t="str">
        <f>IFERROR(VLOOKUP($B1359,Invoices!$AJ$2:$AK$412,2,FALSE),"")</f>
        <v/>
      </c>
      <c r="S1359" s="18" t="str">
        <f>IFERROR(VLOOKUP($B1359,Invoices!$AL$2:$AM$412,2,FALSE),"")</f>
        <v/>
      </c>
      <c r="T1359" s="18" t="str">
        <f>IFERROR(VLOOKUP($B1359,Invoices!$AN$2:$AO$412,2,FALSE),"")</f>
        <v/>
      </c>
      <c r="U1359" s="18" cm="1">
        <f t="array" ref="U1359">IFERROR(INDEX(F1359:T1359, 1, MATCH(TRUE, ISNUMBER(F1359:T1359), 0)), "0.0")</f>
        <v>0.99</v>
      </c>
    </row>
    <row r="1360" spans="1:21" ht="13" x14ac:dyDescent="0.15">
      <c r="A1360" s="14" t="s">
        <v>7392</v>
      </c>
      <c r="B1360" s="6" t="s">
        <v>2612</v>
      </c>
      <c r="C1360" s="6" t="s">
        <v>606</v>
      </c>
      <c r="D1360" s="6" t="s">
        <v>1118</v>
      </c>
      <c r="E1360" s="6" t="s">
        <v>608</v>
      </c>
      <c r="F1360" s="18" t="str">
        <f>IFERROR(VLOOKUP(B1360,Invoices!$L$2:$M$413,2,FALSE),"")</f>
        <v/>
      </c>
      <c r="G1360" s="18" t="str">
        <f>IFERROR(VLOOKUP(B1360,Invoices!$N$2:$O$412,2,FALSE),"")</f>
        <v/>
      </c>
      <c r="H1360" s="18" t="str">
        <f>IFERROR(VLOOKUP($B1360,Invoices!$P$2:$Q$412,2,FALSE),"")</f>
        <v/>
      </c>
      <c r="I1360" s="18" t="str">
        <f>IFERROR(VLOOKUP($B1360,Invoices!$R$2:$S$412,2,FALSE),"")</f>
        <v/>
      </c>
      <c r="J1360" s="18" t="str">
        <f>IFERROR(VLOOKUP($B1360,Invoices!$T$2:$U$412,2,FALSE),"")</f>
        <v/>
      </c>
      <c r="K1360" s="18" t="str">
        <f>IFERROR(VLOOKUP($B1360,Invoices!$V$2:$W$412,2,FALSE),"")</f>
        <v/>
      </c>
      <c r="L1360" s="18" t="str">
        <f>IFERROR(VLOOKUP($B1360,Invoices!$X$2:$Y$412,2,FALSE),"")</f>
        <v/>
      </c>
      <c r="M1360" s="18" t="str">
        <f>IFERROR(VLOOKUP($B1360,Invoices!$Z$2:$AA$412,2,FALSE),"")</f>
        <v/>
      </c>
      <c r="N1360" s="18" t="str">
        <f>IFERROR(VLOOKUP($B1360,Invoices!$AB$2:$AC$412,2,FALSE),"")</f>
        <v/>
      </c>
      <c r="O1360" s="18" t="str">
        <f>IFERROR(VLOOKUP($B1360,Invoices!$AD$2:$AE$412,2,FALSE),"")</f>
        <v/>
      </c>
      <c r="P1360" s="18" t="str">
        <f>IFERROR(VLOOKUP($B1360,Invoices!$AF$2:$AG$412,2,FALSE),"")</f>
        <v/>
      </c>
      <c r="Q1360" s="18" t="str">
        <f>IFERROR(VLOOKUP($B1360,Invoices!$AH$2:$AI$412,2,FALSE),"")</f>
        <v/>
      </c>
      <c r="R1360" s="18" t="str">
        <f>IFERROR(VLOOKUP($B1360,Invoices!$AJ$2:$AK$412,2,FALSE),"")</f>
        <v/>
      </c>
      <c r="S1360" s="18" t="str">
        <f>IFERROR(VLOOKUP($B1360,Invoices!$AL$2:$AM$412,2,FALSE),"")</f>
        <v/>
      </c>
      <c r="T1360" s="18" t="str">
        <f>IFERROR(VLOOKUP($B1360,Invoices!$AN$2:$AO$412,2,FALSE),"")</f>
        <v/>
      </c>
      <c r="U1360" s="18" t="str" cm="1">
        <f t="array" ref="U1360">IFERROR(INDEX(F1360:T1360, 1, MATCH(TRUE, ISNUMBER(F1360:T1360), 0)), "0.0")</f>
        <v>0.0</v>
      </c>
    </row>
    <row r="1361" spans="1:21" ht="13" x14ac:dyDescent="0.15">
      <c r="A1361" s="14" t="s">
        <v>7393</v>
      </c>
      <c r="B1361" s="6" t="s">
        <v>2613</v>
      </c>
      <c r="C1361" s="6" t="s">
        <v>1629</v>
      </c>
      <c r="D1361" s="6" t="s">
        <v>1628</v>
      </c>
      <c r="E1361" s="6" t="s">
        <v>1629</v>
      </c>
      <c r="F1361" s="18" t="str">
        <f>IFERROR(VLOOKUP(B1361,Invoices!$L$2:$M$413,2,FALSE),"")</f>
        <v/>
      </c>
      <c r="G1361" s="18" t="str">
        <f>IFERROR(VLOOKUP(B1361,Invoices!$N$2:$O$412,2,FALSE),"")</f>
        <v/>
      </c>
      <c r="H1361" s="18" t="str">
        <f>IFERROR(VLOOKUP($B1361,Invoices!$P$2:$Q$412,2,FALSE),"")</f>
        <v/>
      </c>
      <c r="I1361" s="18" t="str">
        <f>IFERROR(VLOOKUP($B1361,Invoices!$R$2:$S$412,2,FALSE),"")</f>
        <v/>
      </c>
      <c r="J1361" s="18" t="str">
        <f>IFERROR(VLOOKUP($B1361,Invoices!$T$2:$U$412,2,FALSE),"")</f>
        <v/>
      </c>
      <c r="K1361" s="18" t="str">
        <f>IFERROR(VLOOKUP($B1361,Invoices!$V$2:$W$412,2,FALSE),"")</f>
        <v/>
      </c>
      <c r="L1361" s="18" t="str">
        <f>IFERROR(VLOOKUP($B1361,Invoices!$X$2:$Y$412,2,FALSE),"")</f>
        <v/>
      </c>
      <c r="M1361" s="18" t="str">
        <f>IFERROR(VLOOKUP($B1361,Invoices!$Z$2:$AA$412,2,FALSE),"")</f>
        <v/>
      </c>
      <c r="N1361" s="18" t="str">
        <f>IFERROR(VLOOKUP($B1361,Invoices!$AB$2:$AC$412,2,FALSE),"")</f>
        <v/>
      </c>
      <c r="O1361" s="18" t="str">
        <f>IFERROR(VLOOKUP($B1361,Invoices!$AD$2:$AE$412,2,FALSE),"")</f>
        <v/>
      </c>
      <c r="P1361" s="18" t="str">
        <f>IFERROR(VLOOKUP($B1361,Invoices!$AF$2:$AG$412,2,FALSE),"")</f>
        <v/>
      </c>
      <c r="Q1361" s="18" t="str">
        <f>IFERROR(VLOOKUP($B1361,Invoices!$AH$2:$AI$412,2,FALSE),"")</f>
        <v/>
      </c>
      <c r="R1361" s="18" t="str">
        <f>IFERROR(VLOOKUP($B1361,Invoices!$AJ$2:$AK$412,2,FALSE),"")</f>
        <v/>
      </c>
      <c r="S1361" s="18" t="str">
        <f>IFERROR(VLOOKUP($B1361,Invoices!$AL$2:$AM$412,2,FALSE),"")</f>
        <v/>
      </c>
      <c r="T1361" s="18" t="str">
        <f>IFERROR(VLOOKUP($B1361,Invoices!$AN$2:$AO$412,2,FALSE),"")</f>
        <v/>
      </c>
      <c r="U1361" s="18" t="str" cm="1">
        <f t="array" ref="U1361">IFERROR(INDEX(F1361:T1361, 1, MATCH(TRUE, ISNUMBER(F1361:T1361), 0)), "0.0")</f>
        <v>0.0</v>
      </c>
    </row>
    <row r="1362" spans="1:21" ht="13" x14ac:dyDescent="0.15">
      <c r="A1362" s="14" t="s">
        <v>7394</v>
      </c>
      <c r="B1362" s="6" t="s">
        <v>2614</v>
      </c>
      <c r="C1362" s="6" t="s">
        <v>2615</v>
      </c>
      <c r="D1362" s="6" t="s">
        <v>2616</v>
      </c>
      <c r="E1362" s="6" t="s">
        <v>2617</v>
      </c>
      <c r="F1362" s="18" t="str">
        <f>IFERROR(VLOOKUP(B1362,Invoices!$L$2:$M$413,2,FALSE),"")</f>
        <v/>
      </c>
      <c r="G1362" s="18" t="str">
        <f>IFERROR(VLOOKUP(B1362,Invoices!$N$2:$O$412,2,FALSE),"")</f>
        <v/>
      </c>
      <c r="H1362" s="18" t="str">
        <f>IFERROR(VLOOKUP($B1362,Invoices!$P$2:$Q$412,2,FALSE),"")</f>
        <v/>
      </c>
      <c r="I1362" s="18" t="str">
        <f>IFERROR(VLOOKUP($B1362,Invoices!$R$2:$S$412,2,FALSE),"")</f>
        <v/>
      </c>
      <c r="J1362" s="18" t="str">
        <f>IFERROR(VLOOKUP($B1362,Invoices!$T$2:$U$412,2,FALSE),"")</f>
        <v/>
      </c>
      <c r="K1362" s="18" t="str">
        <f>IFERROR(VLOOKUP($B1362,Invoices!$V$2:$W$412,2,FALSE),"")</f>
        <v/>
      </c>
      <c r="L1362" s="18" t="str">
        <f>IFERROR(VLOOKUP($B1362,Invoices!$X$2:$Y$412,2,FALSE),"")</f>
        <v/>
      </c>
      <c r="M1362" s="18" t="str">
        <f>IFERROR(VLOOKUP($B1362,Invoices!$Z$2:$AA$412,2,FALSE),"")</f>
        <v/>
      </c>
      <c r="N1362" s="18" t="str">
        <f>IFERROR(VLOOKUP($B1362,Invoices!$AB$2:$AC$412,2,FALSE),"")</f>
        <v/>
      </c>
      <c r="O1362" s="18" t="str">
        <f>IFERROR(VLOOKUP($B1362,Invoices!$AD$2:$AE$412,2,FALSE),"")</f>
        <v/>
      </c>
      <c r="P1362" s="18" t="str">
        <f>IFERROR(VLOOKUP($B1362,Invoices!$AF$2:$AG$412,2,FALSE),"")</f>
        <v/>
      </c>
      <c r="Q1362" s="18" t="str">
        <f>IFERROR(VLOOKUP($B1362,Invoices!$AH$2:$AI$412,2,FALSE),"")</f>
        <v/>
      </c>
      <c r="R1362" s="18" t="str">
        <f>IFERROR(VLOOKUP($B1362,Invoices!$AJ$2:$AK$412,2,FALSE),"")</f>
        <v/>
      </c>
      <c r="S1362" s="18" t="str">
        <f>IFERROR(VLOOKUP($B1362,Invoices!$AL$2:$AM$412,2,FALSE),"")</f>
        <v/>
      </c>
      <c r="T1362" s="18" t="str">
        <f>IFERROR(VLOOKUP($B1362,Invoices!$AN$2:$AO$412,2,FALSE),"")</f>
        <v/>
      </c>
      <c r="U1362" s="18" t="str" cm="1">
        <f t="array" ref="U1362">IFERROR(INDEX(F1362:T1362, 1, MATCH(TRUE, ISNUMBER(F1362:T1362), 0)), "0.0")</f>
        <v>0.0</v>
      </c>
    </row>
    <row r="1363" spans="1:21" ht="13" x14ac:dyDescent="0.15">
      <c r="A1363" s="14" t="s">
        <v>7395</v>
      </c>
      <c r="B1363" s="6" t="s">
        <v>2618</v>
      </c>
      <c r="C1363" s="6" t="s">
        <v>2619</v>
      </c>
      <c r="D1363" s="6" t="s">
        <v>1144</v>
      </c>
      <c r="E1363" s="6" t="s">
        <v>559</v>
      </c>
      <c r="F1363" s="18" t="str">
        <f>IFERROR(VLOOKUP(B1363,Invoices!$L$2:$M$413,2,FALSE),"")</f>
        <v/>
      </c>
      <c r="G1363" s="18" t="str">
        <f>IFERROR(VLOOKUP(B1363,Invoices!$N$2:$O$412,2,FALSE),"")</f>
        <v/>
      </c>
      <c r="H1363" s="18" t="str">
        <f>IFERROR(VLOOKUP($B1363,Invoices!$P$2:$Q$412,2,FALSE),"")</f>
        <v/>
      </c>
      <c r="I1363" s="18" t="str">
        <f>IFERROR(VLOOKUP($B1363,Invoices!$R$2:$S$412,2,FALSE),"")</f>
        <v/>
      </c>
      <c r="J1363" s="18" t="str">
        <f>IFERROR(VLOOKUP($B1363,Invoices!$T$2:$U$412,2,FALSE),"")</f>
        <v/>
      </c>
      <c r="K1363" s="18" t="str">
        <f>IFERROR(VLOOKUP($B1363,Invoices!$V$2:$W$412,2,FALSE),"")</f>
        <v/>
      </c>
      <c r="L1363" s="18" t="str">
        <f>IFERROR(VLOOKUP($B1363,Invoices!$X$2:$Y$412,2,FALSE),"")</f>
        <v/>
      </c>
      <c r="M1363" s="18" t="str">
        <f>IFERROR(VLOOKUP($B1363,Invoices!$Z$2:$AA$412,2,FALSE),"")</f>
        <v/>
      </c>
      <c r="N1363" s="18" t="str">
        <f>IFERROR(VLOOKUP($B1363,Invoices!$AB$2:$AC$412,2,FALSE),"")</f>
        <v/>
      </c>
      <c r="O1363" s="18" t="str">
        <f>IFERROR(VLOOKUP($B1363,Invoices!$AD$2:$AE$412,2,FALSE),"")</f>
        <v/>
      </c>
      <c r="P1363" s="18" t="str">
        <f>IFERROR(VLOOKUP($B1363,Invoices!$AF$2:$AG$412,2,FALSE),"")</f>
        <v/>
      </c>
      <c r="Q1363" s="18" t="str">
        <f>IFERROR(VLOOKUP($B1363,Invoices!$AH$2:$AI$412,2,FALSE),"")</f>
        <v/>
      </c>
      <c r="R1363" s="18" t="str">
        <f>IFERROR(VLOOKUP($B1363,Invoices!$AJ$2:$AK$412,2,FALSE),"")</f>
        <v/>
      </c>
      <c r="S1363" s="18" t="str">
        <f>IFERROR(VLOOKUP($B1363,Invoices!$AL$2:$AM$412,2,FALSE),"")</f>
        <v/>
      </c>
      <c r="T1363" s="18" t="str">
        <f>IFERROR(VLOOKUP($B1363,Invoices!$AN$2:$AO$412,2,FALSE),"")</f>
        <v/>
      </c>
      <c r="U1363" s="18" t="str" cm="1">
        <f t="array" ref="U1363">IFERROR(INDEX(F1363:T1363, 1, MATCH(TRUE, ISNUMBER(F1363:T1363), 0)), "0.0")</f>
        <v>0.0</v>
      </c>
    </row>
    <row r="1364" spans="1:21" ht="13" x14ac:dyDescent="0.15">
      <c r="A1364" s="14" t="s">
        <v>7396</v>
      </c>
      <c r="B1364" s="6" t="s">
        <v>2620</v>
      </c>
      <c r="D1364" s="6" t="s">
        <v>546</v>
      </c>
      <c r="E1364" s="6" t="s">
        <v>547</v>
      </c>
      <c r="F1364" s="18" t="str">
        <f>IFERROR(VLOOKUP(B1364,Invoices!$L$2:$M$413,2,FALSE),"")</f>
        <v/>
      </c>
      <c r="G1364" s="18" t="str">
        <f>IFERROR(VLOOKUP(B1364,Invoices!$N$2:$O$412,2,FALSE),"")</f>
        <v/>
      </c>
      <c r="H1364" s="18" t="str">
        <f>IFERROR(VLOOKUP($B1364,Invoices!$P$2:$Q$412,2,FALSE),"")</f>
        <v/>
      </c>
      <c r="I1364" s="18" t="str">
        <f>IFERROR(VLOOKUP($B1364,Invoices!$R$2:$S$412,2,FALSE),"")</f>
        <v/>
      </c>
      <c r="J1364" s="18" t="str">
        <f>IFERROR(VLOOKUP($B1364,Invoices!$T$2:$U$412,2,FALSE),"")</f>
        <v/>
      </c>
      <c r="K1364" s="18">
        <f>IFERROR(VLOOKUP($B1364,Invoices!$V$2:$W$412,2,FALSE),"")</f>
        <v>0.99</v>
      </c>
      <c r="L1364" s="18" t="str">
        <f>IFERROR(VLOOKUP($B1364,Invoices!$X$2:$Y$412,2,FALSE),"")</f>
        <v/>
      </c>
      <c r="M1364" s="18" t="str">
        <f>IFERROR(VLOOKUP($B1364,Invoices!$Z$2:$AA$412,2,FALSE),"")</f>
        <v/>
      </c>
      <c r="N1364" s="18" t="str">
        <f>IFERROR(VLOOKUP($B1364,Invoices!$AB$2:$AC$412,2,FALSE),"")</f>
        <v/>
      </c>
      <c r="O1364" s="18" t="str">
        <f>IFERROR(VLOOKUP($B1364,Invoices!$AD$2:$AE$412,2,FALSE),"")</f>
        <v/>
      </c>
      <c r="P1364" s="18" t="str">
        <f>IFERROR(VLOOKUP($B1364,Invoices!$AF$2:$AG$412,2,FALSE),"")</f>
        <v/>
      </c>
      <c r="Q1364" s="18" t="str">
        <f>IFERROR(VLOOKUP($B1364,Invoices!$AH$2:$AI$412,2,FALSE),"")</f>
        <v/>
      </c>
      <c r="R1364" s="18" t="str">
        <f>IFERROR(VLOOKUP($B1364,Invoices!$AJ$2:$AK$412,2,FALSE),"")</f>
        <v/>
      </c>
      <c r="S1364" s="18" t="str">
        <f>IFERROR(VLOOKUP($B1364,Invoices!$AL$2:$AM$412,2,FALSE),"")</f>
        <v/>
      </c>
      <c r="T1364" s="18" t="str">
        <f>IFERROR(VLOOKUP($B1364,Invoices!$AN$2:$AO$412,2,FALSE),"")</f>
        <v/>
      </c>
      <c r="U1364" s="18" cm="1">
        <f t="array" ref="U1364">IFERROR(INDEX(F1364:T1364, 1, MATCH(TRUE, ISNUMBER(F1364:T1364), 0)), "0.0")</f>
        <v>0.99</v>
      </c>
    </row>
    <row r="1365" spans="1:21" ht="13" x14ac:dyDescent="0.15">
      <c r="A1365" s="14" t="s">
        <v>7397</v>
      </c>
      <c r="B1365" s="6" t="s">
        <v>2621</v>
      </c>
      <c r="C1365" s="6" t="s">
        <v>1905</v>
      </c>
      <c r="D1365" s="6" t="s">
        <v>1906</v>
      </c>
      <c r="E1365" s="6" t="s">
        <v>1907</v>
      </c>
      <c r="F1365" s="18" t="str">
        <f>IFERROR(VLOOKUP(B1365,Invoices!$L$2:$M$413,2,FALSE),"")</f>
        <v/>
      </c>
      <c r="G1365" s="18" t="str">
        <f>IFERROR(VLOOKUP(B1365,Invoices!$N$2:$O$412,2,FALSE),"")</f>
        <v/>
      </c>
      <c r="H1365" s="18" t="str">
        <f>IFERROR(VLOOKUP($B1365,Invoices!$P$2:$Q$412,2,FALSE),"")</f>
        <v/>
      </c>
      <c r="I1365" s="18" t="str">
        <f>IFERROR(VLOOKUP($B1365,Invoices!$R$2:$S$412,2,FALSE),"")</f>
        <v/>
      </c>
      <c r="J1365" s="18" t="str">
        <f>IFERROR(VLOOKUP($B1365,Invoices!$T$2:$U$412,2,FALSE),"")</f>
        <v/>
      </c>
      <c r="K1365" s="18" t="str">
        <f>IFERROR(VLOOKUP($B1365,Invoices!$V$2:$W$412,2,FALSE),"")</f>
        <v/>
      </c>
      <c r="L1365" s="18" t="str">
        <f>IFERROR(VLOOKUP($B1365,Invoices!$X$2:$Y$412,2,FALSE),"")</f>
        <v/>
      </c>
      <c r="M1365" s="18" t="str">
        <f>IFERROR(VLOOKUP($B1365,Invoices!$Z$2:$AA$412,2,FALSE),"")</f>
        <v/>
      </c>
      <c r="N1365" s="18" t="str">
        <f>IFERROR(VLOOKUP($B1365,Invoices!$AB$2:$AC$412,2,FALSE),"")</f>
        <v/>
      </c>
      <c r="O1365" s="18" t="str">
        <f>IFERROR(VLOOKUP($B1365,Invoices!$AD$2:$AE$412,2,FALSE),"")</f>
        <v/>
      </c>
      <c r="P1365" s="18" t="str">
        <f>IFERROR(VLOOKUP($B1365,Invoices!$AF$2:$AG$412,2,FALSE),"")</f>
        <v/>
      </c>
      <c r="Q1365" s="18" t="str">
        <f>IFERROR(VLOOKUP($B1365,Invoices!$AH$2:$AI$412,2,FALSE),"")</f>
        <v/>
      </c>
      <c r="R1365" s="18" t="str">
        <f>IFERROR(VLOOKUP($B1365,Invoices!$AJ$2:$AK$412,2,FALSE),"")</f>
        <v/>
      </c>
      <c r="S1365" s="18" t="str">
        <f>IFERROR(VLOOKUP($B1365,Invoices!$AL$2:$AM$412,2,FALSE),"")</f>
        <v/>
      </c>
      <c r="T1365" s="18" t="str">
        <f>IFERROR(VLOOKUP($B1365,Invoices!$AN$2:$AO$412,2,FALSE),"")</f>
        <v/>
      </c>
      <c r="U1365" s="18" t="str" cm="1">
        <f t="array" ref="U1365">IFERROR(INDEX(F1365:T1365, 1, MATCH(TRUE, ISNUMBER(F1365:T1365), 0)), "0.0")</f>
        <v>0.0</v>
      </c>
    </row>
    <row r="1366" spans="1:21" ht="13" x14ac:dyDescent="0.15">
      <c r="A1366" s="14" t="s">
        <v>7398</v>
      </c>
      <c r="B1366" s="6" t="s">
        <v>2622</v>
      </c>
      <c r="C1366" s="6" t="s">
        <v>1336</v>
      </c>
      <c r="D1366" s="6" t="s">
        <v>1337</v>
      </c>
      <c r="E1366" s="6" t="s">
        <v>1338</v>
      </c>
      <c r="F1366" s="18" t="str">
        <f>IFERROR(VLOOKUP(B1366,Invoices!$L$2:$M$413,2,FALSE),"")</f>
        <v/>
      </c>
      <c r="G1366" s="18" t="str">
        <f>IFERROR(VLOOKUP(B1366,Invoices!$N$2:$O$412,2,FALSE),"")</f>
        <v/>
      </c>
      <c r="H1366" s="18" t="str">
        <f>IFERROR(VLOOKUP($B1366,Invoices!$P$2:$Q$412,2,FALSE),"")</f>
        <v/>
      </c>
      <c r="I1366" s="18" t="str">
        <f>IFERROR(VLOOKUP($B1366,Invoices!$R$2:$S$412,2,FALSE),"")</f>
        <v/>
      </c>
      <c r="J1366" s="18" t="str">
        <f>IFERROR(VLOOKUP($B1366,Invoices!$T$2:$U$412,2,FALSE),"")</f>
        <v/>
      </c>
      <c r="K1366" s="18" t="str">
        <f>IFERROR(VLOOKUP($B1366,Invoices!$V$2:$W$412,2,FALSE),"")</f>
        <v/>
      </c>
      <c r="L1366" s="18" t="str">
        <f>IFERROR(VLOOKUP($B1366,Invoices!$X$2:$Y$412,2,FALSE),"")</f>
        <v/>
      </c>
      <c r="M1366" s="18">
        <f>IFERROR(VLOOKUP($B1366,Invoices!$Z$2:$AA$412,2,FALSE),"")</f>
        <v>0.99</v>
      </c>
      <c r="N1366" s="18" t="str">
        <f>IFERROR(VLOOKUP($B1366,Invoices!$AB$2:$AC$412,2,FALSE),"")</f>
        <v/>
      </c>
      <c r="O1366" s="18" t="str">
        <f>IFERROR(VLOOKUP($B1366,Invoices!$AD$2:$AE$412,2,FALSE),"")</f>
        <v/>
      </c>
      <c r="P1366" s="18" t="str">
        <f>IFERROR(VLOOKUP($B1366,Invoices!$AF$2:$AG$412,2,FALSE),"")</f>
        <v/>
      </c>
      <c r="Q1366" s="18" t="str">
        <f>IFERROR(VLOOKUP($B1366,Invoices!$AH$2:$AI$412,2,FALSE),"")</f>
        <v/>
      </c>
      <c r="R1366" s="18" t="str">
        <f>IFERROR(VLOOKUP($B1366,Invoices!$AJ$2:$AK$412,2,FALSE),"")</f>
        <v/>
      </c>
      <c r="S1366" s="18" t="str">
        <f>IFERROR(VLOOKUP($B1366,Invoices!$AL$2:$AM$412,2,FALSE),"")</f>
        <v/>
      </c>
      <c r="T1366" s="18" t="str">
        <f>IFERROR(VLOOKUP($B1366,Invoices!$AN$2:$AO$412,2,FALSE),"")</f>
        <v/>
      </c>
      <c r="U1366" s="18" cm="1">
        <f t="array" ref="U1366">IFERROR(INDEX(F1366:T1366, 1, MATCH(TRUE, ISNUMBER(F1366:T1366), 0)), "0.0")</f>
        <v>0.99</v>
      </c>
    </row>
    <row r="1367" spans="1:21" ht="13" x14ac:dyDescent="0.15">
      <c r="A1367" s="14" t="s">
        <v>7399</v>
      </c>
      <c r="B1367" s="6" t="s">
        <v>2623</v>
      </c>
      <c r="C1367" s="6" t="s">
        <v>1021</v>
      </c>
      <c r="D1367" s="6" t="s">
        <v>1051</v>
      </c>
      <c r="E1367" s="6" t="s">
        <v>1021</v>
      </c>
      <c r="F1367" s="18" t="str">
        <f>IFERROR(VLOOKUP(B1367,Invoices!$L$2:$M$413,2,FALSE),"")</f>
        <v/>
      </c>
      <c r="G1367" s="18" t="str">
        <f>IFERROR(VLOOKUP(B1367,Invoices!$N$2:$O$412,2,FALSE),"")</f>
        <v/>
      </c>
      <c r="H1367" s="18" t="str">
        <f>IFERROR(VLOOKUP($B1367,Invoices!$P$2:$Q$412,2,FALSE),"")</f>
        <v/>
      </c>
      <c r="I1367" s="18">
        <f>IFERROR(VLOOKUP($B1367,Invoices!$R$2:$S$412,2,FALSE),"")</f>
        <v>0.99</v>
      </c>
      <c r="J1367" s="18" t="str">
        <f>IFERROR(VLOOKUP($B1367,Invoices!$T$2:$U$412,2,FALSE),"")</f>
        <v/>
      </c>
      <c r="K1367" s="18" t="str">
        <f>IFERROR(VLOOKUP($B1367,Invoices!$V$2:$W$412,2,FALSE),"")</f>
        <v/>
      </c>
      <c r="L1367" s="18" t="str">
        <f>IFERROR(VLOOKUP($B1367,Invoices!$X$2:$Y$412,2,FALSE),"")</f>
        <v/>
      </c>
      <c r="M1367" s="18" t="str">
        <f>IFERROR(VLOOKUP($B1367,Invoices!$Z$2:$AA$412,2,FALSE),"")</f>
        <v/>
      </c>
      <c r="N1367" s="18" t="str">
        <f>IFERROR(VLOOKUP($B1367,Invoices!$AB$2:$AC$412,2,FALSE),"")</f>
        <v/>
      </c>
      <c r="O1367" s="18" t="str">
        <f>IFERROR(VLOOKUP($B1367,Invoices!$AD$2:$AE$412,2,FALSE),"")</f>
        <v/>
      </c>
      <c r="P1367" s="18" t="str">
        <f>IFERROR(VLOOKUP($B1367,Invoices!$AF$2:$AG$412,2,FALSE),"")</f>
        <v/>
      </c>
      <c r="Q1367" s="18" t="str">
        <f>IFERROR(VLOOKUP($B1367,Invoices!$AH$2:$AI$412,2,FALSE),"")</f>
        <v/>
      </c>
      <c r="R1367" s="18" t="str">
        <f>IFERROR(VLOOKUP($B1367,Invoices!$AJ$2:$AK$412,2,FALSE),"")</f>
        <v/>
      </c>
      <c r="S1367" s="18" t="str">
        <f>IFERROR(VLOOKUP($B1367,Invoices!$AL$2:$AM$412,2,FALSE),"")</f>
        <v/>
      </c>
      <c r="T1367" s="18" t="str">
        <f>IFERROR(VLOOKUP($B1367,Invoices!$AN$2:$AO$412,2,FALSE),"")</f>
        <v/>
      </c>
      <c r="U1367" s="18" cm="1">
        <f t="array" ref="U1367">IFERROR(INDEX(F1367:T1367, 1, MATCH(TRUE, ISNUMBER(F1367:T1367), 0)), "0.0")</f>
        <v>0.99</v>
      </c>
    </row>
    <row r="1368" spans="1:21" ht="13" x14ac:dyDescent="0.15">
      <c r="A1368" s="14" t="s">
        <v>7400</v>
      </c>
      <c r="B1368" s="6" t="s">
        <v>2624</v>
      </c>
      <c r="C1368" s="6" t="s">
        <v>1423</v>
      </c>
      <c r="D1368" s="6" t="s">
        <v>875</v>
      </c>
      <c r="E1368" s="6" t="s">
        <v>875</v>
      </c>
      <c r="F1368" s="18" t="str">
        <f>IFERROR(VLOOKUP(B1368,Invoices!$L$2:$M$413,2,FALSE),"")</f>
        <v/>
      </c>
      <c r="G1368" s="18" t="str">
        <f>IFERROR(VLOOKUP(B1368,Invoices!$N$2:$O$412,2,FALSE),"")</f>
        <v/>
      </c>
      <c r="H1368" s="18">
        <f>IFERROR(VLOOKUP($B1368,Invoices!$P$2:$Q$412,2,FALSE),"")</f>
        <v>0.99</v>
      </c>
      <c r="I1368" s="18" t="str">
        <f>IFERROR(VLOOKUP($B1368,Invoices!$R$2:$S$412,2,FALSE),"")</f>
        <v/>
      </c>
      <c r="J1368" s="18" t="str">
        <f>IFERROR(VLOOKUP($B1368,Invoices!$T$2:$U$412,2,FALSE),"")</f>
        <v/>
      </c>
      <c r="K1368" s="18" t="str">
        <f>IFERROR(VLOOKUP($B1368,Invoices!$V$2:$W$412,2,FALSE),"")</f>
        <v/>
      </c>
      <c r="L1368" s="18" t="str">
        <f>IFERROR(VLOOKUP($B1368,Invoices!$X$2:$Y$412,2,FALSE),"")</f>
        <v/>
      </c>
      <c r="M1368" s="18" t="str">
        <f>IFERROR(VLOOKUP($B1368,Invoices!$Z$2:$AA$412,2,FALSE),"")</f>
        <v/>
      </c>
      <c r="N1368" s="18" t="str">
        <f>IFERROR(VLOOKUP($B1368,Invoices!$AB$2:$AC$412,2,FALSE),"")</f>
        <v/>
      </c>
      <c r="O1368" s="18" t="str">
        <f>IFERROR(VLOOKUP($B1368,Invoices!$AD$2:$AE$412,2,FALSE),"")</f>
        <v/>
      </c>
      <c r="P1368" s="18" t="str">
        <f>IFERROR(VLOOKUP($B1368,Invoices!$AF$2:$AG$412,2,FALSE),"")</f>
        <v/>
      </c>
      <c r="Q1368" s="18" t="str">
        <f>IFERROR(VLOOKUP($B1368,Invoices!$AH$2:$AI$412,2,FALSE),"")</f>
        <v/>
      </c>
      <c r="R1368" s="18" t="str">
        <f>IFERROR(VLOOKUP($B1368,Invoices!$AJ$2:$AK$412,2,FALSE),"")</f>
        <v/>
      </c>
      <c r="S1368" s="18" t="str">
        <f>IFERROR(VLOOKUP($B1368,Invoices!$AL$2:$AM$412,2,FALSE),"")</f>
        <v/>
      </c>
      <c r="T1368" s="18" t="str">
        <f>IFERROR(VLOOKUP($B1368,Invoices!$AN$2:$AO$412,2,FALSE),"")</f>
        <v/>
      </c>
      <c r="U1368" s="18" cm="1">
        <f t="array" ref="U1368">IFERROR(INDEX(F1368:T1368, 1, MATCH(TRUE, ISNUMBER(F1368:T1368), 0)), "0.0")</f>
        <v>0.99</v>
      </c>
    </row>
    <row r="1369" spans="1:21" ht="13" x14ac:dyDescent="0.15">
      <c r="A1369" s="14" t="s">
        <v>7401</v>
      </c>
      <c r="B1369" s="6" t="s">
        <v>2625</v>
      </c>
      <c r="C1369" s="6" t="s">
        <v>1851</v>
      </c>
      <c r="D1369" s="6" t="s">
        <v>1659</v>
      </c>
      <c r="E1369" s="6" t="s">
        <v>681</v>
      </c>
      <c r="F1369" s="18">
        <f>IFERROR(VLOOKUP(B1369,Invoices!$L$2:$M$413,2,FALSE),"")</f>
        <v>0.99</v>
      </c>
      <c r="G1369" s="18" t="str">
        <f>IFERROR(VLOOKUP(B1369,Invoices!$N$2:$O$412,2,FALSE),"")</f>
        <v/>
      </c>
      <c r="H1369" s="18" t="str">
        <f>IFERROR(VLOOKUP($B1369,Invoices!$P$2:$Q$412,2,FALSE),"")</f>
        <v/>
      </c>
      <c r="I1369" s="18" t="str">
        <f>IFERROR(VLOOKUP($B1369,Invoices!$R$2:$S$412,2,FALSE),"")</f>
        <v/>
      </c>
      <c r="J1369" s="18" t="str">
        <f>IFERROR(VLOOKUP($B1369,Invoices!$T$2:$U$412,2,FALSE),"")</f>
        <v/>
      </c>
      <c r="K1369" s="18" t="str">
        <f>IFERROR(VLOOKUP($B1369,Invoices!$V$2:$W$412,2,FALSE),"")</f>
        <v/>
      </c>
      <c r="L1369" s="18" t="str">
        <f>IFERROR(VLOOKUP($B1369,Invoices!$X$2:$Y$412,2,FALSE),"")</f>
        <v/>
      </c>
      <c r="M1369" s="18" t="str">
        <f>IFERROR(VLOOKUP($B1369,Invoices!$Z$2:$AA$412,2,FALSE),"")</f>
        <v/>
      </c>
      <c r="N1369" s="18" t="str">
        <f>IFERROR(VLOOKUP($B1369,Invoices!$AB$2:$AC$412,2,FALSE),"")</f>
        <v/>
      </c>
      <c r="O1369" s="18" t="str">
        <f>IFERROR(VLOOKUP($B1369,Invoices!$AD$2:$AE$412,2,FALSE),"")</f>
        <v/>
      </c>
      <c r="P1369" s="18" t="str">
        <f>IFERROR(VLOOKUP($B1369,Invoices!$AF$2:$AG$412,2,FALSE),"")</f>
        <v/>
      </c>
      <c r="Q1369" s="18" t="str">
        <f>IFERROR(VLOOKUP($B1369,Invoices!$AH$2:$AI$412,2,FALSE),"")</f>
        <v/>
      </c>
      <c r="R1369" s="18" t="str">
        <f>IFERROR(VLOOKUP($B1369,Invoices!$AJ$2:$AK$412,2,FALSE),"")</f>
        <v/>
      </c>
      <c r="S1369" s="18" t="str">
        <f>IFERROR(VLOOKUP($B1369,Invoices!$AL$2:$AM$412,2,FALSE),"")</f>
        <v/>
      </c>
      <c r="T1369" s="18" t="str">
        <f>IFERROR(VLOOKUP($B1369,Invoices!$AN$2:$AO$412,2,FALSE),"")</f>
        <v/>
      </c>
      <c r="U1369" s="18" cm="1">
        <f t="array" ref="U1369">IFERROR(INDEX(F1369:T1369, 1, MATCH(TRUE, ISNUMBER(F1369:T1369), 0)), "0.0")</f>
        <v>0.99</v>
      </c>
    </row>
    <row r="1370" spans="1:21" ht="13" x14ac:dyDescent="0.15">
      <c r="A1370" s="14" t="s">
        <v>7402</v>
      </c>
      <c r="B1370" s="6" t="s">
        <v>2626</v>
      </c>
      <c r="C1370" s="6" t="s">
        <v>2627</v>
      </c>
      <c r="D1370" s="6" t="s">
        <v>1144</v>
      </c>
      <c r="E1370" s="6" t="s">
        <v>559</v>
      </c>
      <c r="F1370" s="18" t="str">
        <f>IFERROR(VLOOKUP(B1370,Invoices!$L$2:$M$413,2,FALSE),"")</f>
        <v/>
      </c>
      <c r="G1370" s="18" t="str">
        <f>IFERROR(VLOOKUP(B1370,Invoices!$N$2:$O$412,2,FALSE),"")</f>
        <v/>
      </c>
      <c r="H1370" s="18" t="str">
        <f>IFERROR(VLOOKUP($B1370,Invoices!$P$2:$Q$412,2,FALSE),"")</f>
        <v/>
      </c>
      <c r="I1370" s="18" t="str">
        <f>IFERROR(VLOOKUP($B1370,Invoices!$R$2:$S$412,2,FALSE),"")</f>
        <v/>
      </c>
      <c r="J1370" s="18" t="str">
        <f>IFERROR(VLOOKUP($B1370,Invoices!$T$2:$U$412,2,FALSE),"")</f>
        <v/>
      </c>
      <c r="K1370" s="18" t="str">
        <f>IFERROR(VLOOKUP($B1370,Invoices!$V$2:$W$412,2,FALSE),"")</f>
        <v/>
      </c>
      <c r="L1370" s="18" t="str">
        <f>IFERROR(VLOOKUP($B1370,Invoices!$X$2:$Y$412,2,FALSE),"")</f>
        <v/>
      </c>
      <c r="M1370" s="18" t="str">
        <f>IFERROR(VLOOKUP($B1370,Invoices!$Z$2:$AA$412,2,FALSE),"")</f>
        <v/>
      </c>
      <c r="N1370" s="18" t="str">
        <f>IFERROR(VLOOKUP($B1370,Invoices!$AB$2:$AC$412,2,FALSE),"")</f>
        <v/>
      </c>
      <c r="O1370" s="18" t="str">
        <f>IFERROR(VLOOKUP($B1370,Invoices!$AD$2:$AE$412,2,FALSE),"")</f>
        <v/>
      </c>
      <c r="P1370" s="18" t="str">
        <f>IFERROR(VLOOKUP($B1370,Invoices!$AF$2:$AG$412,2,FALSE),"")</f>
        <v/>
      </c>
      <c r="Q1370" s="18" t="str">
        <f>IFERROR(VLOOKUP($B1370,Invoices!$AH$2:$AI$412,2,FALSE),"")</f>
        <v/>
      </c>
      <c r="R1370" s="18" t="str">
        <f>IFERROR(VLOOKUP($B1370,Invoices!$AJ$2:$AK$412,2,FALSE),"")</f>
        <v/>
      </c>
      <c r="S1370" s="18" t="str">
        <f>IFERROR(VLOOKUP($B1370,Invoices!$AL$2:$AM$412,2,FALSE),"")</f>
        <v/>
      </c>
      <c r="T1370" s="18" t="str">
        <f>IFERROR(VLOOKUP($B1370,Invoices!$AN$2:$AO$412,2,FALSE),"")</f>
        <v/>
      </c>
      <c r="U1370" s="18" t="str" cm="1">
        <f t="array" ref="U1370">IFERROR(INDEX(F1370:T1370, 1, MATCH(TRUE, ISNUMBER(F1370:T1370), 0)), "0.0")</f>
        <v>0.0</v>
      </c>
    </row>
    <row r="1371" spans="1:21" ht="13" x14ac:dyDescent="0.15">
      <c r="A1371" s="14" t="s">
        <v>7403</v>
      </c>
      <c r="B1371" s="6" t="s">
        <v>2628</v>
      </c>
      <c r="C1371" s="6" t="s">
        <v>1208</v>
      </c>
      <c r="D1371" s="6" t="s">
        <v>2353</v>
      </c>
      <c r="E1371" s="6" t="s">
        <v>1210</v>
      </c>
      <c r="F1371" s="18" t="str">
        <f>IFERROR(VLOOKUP(B1371,Invoices!$L$2:$M$413,2,FALSE),"")</f>
        <v/>
      </c>
      <c r="G1371" s="18">
        <f>IFERROR(VLOOKUP(B1371,Invoices!$N$2:$O$412,2,FALSE),"")</f>
        <v>0.99</v>
      </c>
      <c r="H1371" s="18" t="str">
        <f>IFERROR(VLOOKUP($B1371,Invoices!$P$2:$Q$412,2,FALSE),"")</f>
        <v/>
      </c>
      <c r="I1371" s="18" t="str">
        <f>IFERROR(VLOOKUP($B1371,Invoices!$R$2:$S$412,2,FALSE),"")</f>
        <v/>
      </c>
      <c r="J1371" s="18" t="str">
        <f>IFERROR(VLOOKUP($B1371,Invoices!$T$2:$U$412,2,FALSE),"")</f>
        <v/>
      </c>
      <c r="K1371" s="18" t="str">
        <f>IFERROR(VLOOKUP($B1371,Invoices!$V$2:$W$412,2,FALSE),"")</f>
        <v/>
      </c>
      <c r="L1371" s="18" t="str">
        <f>IFERROR(VLOOKUP($B1371,Invoices!$X$2:$Y$412,2,FALSE),"")</f>
        <v/>
      </c>
      <c r="M1371" s="18" t="str">
        <f>IFERROR(VLOOKUP($B1371,Invoices!$Z$2:$AA$412,2,FALSE),"")</f>
        <v/>
      </c>
      <c r="N1371" s="18" t="str">
        <f>IFERROR(VLOOKUP($B1371,Invoices!$AB$2:$AC$412,2,FALSE),"")</f>
        <v/>
      </c>
      <c r="O1371" s="18" t="str">
        <f>IFERROR(VLOOKUP($B1371,Invoices!$AD$2:$AE$412,2,FALSE),"")</f>
        <v/>
      </c>
      <c r="P1371" s="18" t="str">
        <f>IFERROR(VLOOKUP($B1371,Invoices!$AF$2:$AG$412,2,FALSE),"")</f>
        <v/>
      </c>
      <c r="Q1371" s="18" t="str">
        <f>IFERROR(VLOOKUP($B1371,Invoices!$AH$2:$AI$412,2,FALSE),"")</f>
        <v/>
      </c>
      <c r="R1371" s="18" t="str">
        <f>IFERROR(VLOOKUP($B1371,Invoices!$AJ$2:$AK$412,2,FALSE),"")</f>
        <v/>
      </c>
      <c r="S1371" s="18" t="str">
        <f>IFERROR(VLOOKUP($B1371,Invoices!$AL$2:$AM$412,2,FALSE),"")</f>
        <v/>
      </c>
      <c r="T1371" s="18" t="str">
        <f>IFERROR(VLOOKUP($B1371,Invoices!$AN$2:$AO$412,2,FALSE),"")</f>
        <v/>
      </c>
      <c r="U1371" s="18" cm="1">
        <f t="array" ref="U1371">IFERROR(INDEX(F1371:T1371, 1, MATCH(TRUE, ISNUMBER(F1371:T1371), 0)), "0.0")</f>
        <v>0.99</v>
      </c>
    </row>
    <row r="1372" spans="1:21" ht="13" x14ac:dyDescent="0.15">
      <c r="A1372" s="14" t="s">
        <v>7404</v>
      </c>
      <c r="B1372" s="6" t="s">
        <v>2629</v>
      </c>
      <c r="C1372" s="6" t="s">
        <v>2630</v>
      </c>
      <c r="D1372" s="6" t="s">
        <v>848</v>
      </c>
      <c r="E1372" s="6" t="s">
        <v>744</v>
      </c>
      <c r="F1372" s="18" t="str">
        <f>IFERROR(VLOOKUP(B1372,Invoices!$L$2:$M$413,2,FALSE),"")</f>
        <v/>
      </c>
      <c r="G1372" s="18" t="str">
        <f>IFERROR(VLOOKUP(B1372,Invoices!$N$2:$O$412,2,FALSE),"")</f>
        <v/>
      </c>
      <c r="H1372" s="18" t="str">
        <f>IFERROR(VLOOKUP($B1372,Invoices!$P$2:$Q$412,2,FALSE),"")</f>
        <v/>
      </c>
      <c r="I1372" s="18" t="str">
        <f>IFERROR(VLOOKUP($B1372,Invoices!$R$2:$S$412,2,FALSE),"")</f>
        <v/>
      </c>
      <c r="J1372" s="18" t="str">
        <f>IFERROR(VLOOKUP($B1372,Invoices!$T$2:$U$412,2,FALSE),"")</f>
        <v/>
      </c>
      <c r="K1372" s="18" t="str">
        <f>IFERROR(VLOOKUP($B1372,Invoices!$V$2:$W$412,2,FALSE),"")</f>
        <v/>
      </c>
      <c r="L1372" s="18" t="str">
        <f>IFERROR(VLOOKUP($B1372,Invoices!$X$2:$Y$412,2,FALSE),"")</f>
        <v/>
      </c>
      <c r="M1372" s="18" t="str">
        <f>IFERROR(VLOOKUP($B1372,Invoices!$Z$2:$AA$412,2,FALSE),"")</f>
        <v/>
      </c>
      <c r="N1372" s="18" t="str">
        <f>IFERROR(VLOOKUP($B1372,Invoices!$AB$2:$AC$412,2,FALSE),"")</f>
        <v/>
      </c>
      <c r="O1372" s="18" t="str">
        <f>IFERROR(VLOOKUP($B1372,Invoices!$AD$2:$AE$412,2,FALSE),"")</f>
        <v/>
      </c>
      <c r="P1372" s="18" t="str">
        <f>IFERROR(VLOOKUP($B1372,Invoices!$AF$2:$AG$412,2,FALSE),"")</f>
        <v/>
      </c>
      <c r="Q1372" s="18" t="str">
        <f>IFERROR(VLOOKUP($B1372,Invoices!$AH$2:$AI$412,2,FALSE),"")</f>
        <v/>
      </c>
      <c r="R1372" s="18" t="str">
        <f>IFERROR(VLOOKUP($B1372,Invoices!$AJ$2:$AK$412,2,FALSE),"")</f>
        <v/>
      </c>
      <c r="S1372" s="18" t="str">
        <f>IFERROR(VLOOKUP($B1372,Invoices!$AL$2:$AM$412,2,FALSE),"")</f>
        <v/>
      </c>
      <c r="T1372" s="18" t="str">
        <f>IFERROR(VLOOKUP($B1372,Invoices!$AN$2:$AO$412,2,FALSE),"")</f>
        <v/>
      </c>
      <c r="U1372" s="18" t="str" cm="1">
        <f t="array" ref="U1372">IFERROR(INDEX(F1372:T1372, 1, MATCH(TRUE, ISNUMBER(F1372:T1372), 0)), "0.0")</f>
        <v>0.0</v>
      </c>
    </row>
    <row r="1373" spans="1:21" ht="13" x14ac:dyDescent="0.15">
      <c r="A1373" s="14" t="s">
        <v>7405</v>
      </c>
      <c r="B1373" s="6" t="s">
        <v>2631</v>
      </c>
      <c r="C1373" s="6" t="s">
        <v>1848</v>
      </c>
      <c r="D1373" s="6" t="s">
        <v>1583</v>
      </c>
      <c r="E1373" s="6" t="s">
        <v>1584</v>
      </c>
      <c r="F1373" s="18" t="str">
        <f>IFERROR(VLOOKUP(B1373,Invoices!$L$2:$M$413,2,FALSE),"")</f>
        <v/>
      </c>
      <c r="G1373" s="18" t="str">
        <f>IFERROR(VLOOKUP(B1373,Invoices!$N$2:$O$412,2,FALSE),"")</f>
        <v/>
      </c>
      <c r="H1373" s="18" t="str">
        <f>IFERROR(VLOOKUP($B1373,Invoices!$P$2:$Q$412,2,FALSE),"")</f>
        <v/>
      </c>
      <c r="I1373" s="18" t="str">
        <f>IFERROR(VLOOKUP($B1373,Invoices!$R$2:$S$412,2,FALSE),"")</f>
        <v/>
      </c>
      <c r="J1373" s="18" t="str">
        <f>IFERROR(VLOOKUP($B1373,Invoices!$T$2:$U$412,2,FALSE),"")</f>
        <v/>
      </c>
      <c r="K1373" s="18" t="str">
        <f>IFERROR(VLOOKUP($B1373,Invoices!$V$2:$W$412,2,FALSE),"")</f>
        <v/>
      </c>
      <c r="L1373" s="18" t="str">
        <f>IFERROR(VLOOKUP($B1373,Invoices!$X$2:$Y$412,2,FALSE),"")</f>
        <v/>
      </c>
      <c r="M1373" s="18" t="str">
        <f>IFERROR(VLOOKUP($B1373,Invoices!$Z$2:$AA$412,2,FALSE),"")</f>
        <v/>
      </c>
      <c r="N1373" s="18" t="str">
        <f>IFERROR(VLOOKUP($B1373,Invoices!$AB$2:$AC$412,2,FALSE),"")</f>
        <v/>
      </c>
      <c r="O1373" s="18" t="str">
        <f>IFERROR(VLOOKUP($B1373,Invoices!$AD$2:$AE$412,2,FALSE),"")</f>
        <v/>
      </c>
      <c r="P1373" s="18" t="str">
        <f>IFERROR(VLOOKUP($B1373,Invoices!$AF$2:$AG$412,2,FALSE),"")</f>
        <v/>
      </c>
      <c r="Q1373" s="18" t="str">
        <f>IFERROR(VLOOKUP($B1373,Invoices!$AH$2:$AI$412,2,FALSE),"")</f>
        <v/>
      </c>
      <c r="R1373" s="18" t="str">
        <f>IFERROR(VLOOKUP($B1373,Invoices!$AJ$2:$AK$412,2,FALSE),"")</f>
        <v/>
      </c>
      <c r="S1373" s="18" t="str">
        <f>IFERROR(VLOOKUP($B1373,Invoices!$AL$2:$AM$412,2,FALSE),"")</f>
        <v/>
      </c>
      <c r="T1373" s="18" t="str">
        <f>IFERROR(VLOOKUP($B1373,Invoices!$AN$2:$AO$412,2,FALSE),"")</f>
        <v/>
      </c>
      <c r="U1373" s="18" t="str" cm="1">
        <f t="array" ref="U1373">IFERROR(INDEX(F1373:T1373, 1, MATCH(TRUE, ISNUMBER(F1373:T1373), 0)), "0.0")</f>
        <v>0.0</v>
      </c>
    </row>
    <row r="1374" spans="1:21" ht="13" x14ac:dyDescent="0.15">
      <c r="A1374" s="14" t="s">
        <v>7406</v>
      </c>
      <c r="B1374" s="6" t="s">
        <v>2632</v>
      </c>
      <c r="C1374" s="6" t="s">
        <v>908</v>
      </c>
      <c r="D1374" s="6" t="s">
        <v>897</v>
      </c>
      <c r="E1374" s="6" t="s">
        <v>562</v>
      </c>
      <c r="F1374" s="18">
        <f>IFERROR(VLOOKUP(B1374,Invoices!$L$2:$M$413,2,FALSE),"")</f>
        <v>0.99</v>
      </c>
      <c r="G1374" s="18" t="str">
        <f>IFERROR(VLOOKUP(B1374,Invoices!$N$2:$O$412,2,FALSE),"")</f>
        <v/>
      </c>
      <c r="H1374" s="18" t="str">
        <f>IFERROR(VLOOKUP($B1374,Invoices!$P$2:$Q$412,2,FALSE),"")</f>
        <v/>
      </c>
      <c r="I1374" s="18">
        <f>IFERROR(VLOOKUP($B1374,Invoices!$R$2:$S$412,2,FALSE),"")</f>
        <v>0.99</v>
      </c>
      <c r="J1374" s="18" t="str">
        <f>IFERROR(VLOOKUP($B1374,Invoices!$T$2:$U$412,2,FALSE),"")</f>
        <v/>
      </c>
      <c r="K1374" s="18" t="str">
        <f>IFERROR(VLOOKUP($B1374,Invoices!$V$2:$W$412,2,FALSE),"")</f>
        <v/>
      </c>
      <c r="L1374" s="18" t="str">
        <f>IFERROR(VLOOKUP($B1374,Invoices!$X$2:$Y$412,2,FALSE),"")</f>
        <v/>
      </c>
      <c r="M1374" s="18" t="str">
        <f>IFERROR(VLOOKUP($B1374,Invoices!$Z$2:$AA$412,2,FALSE),"")</f>
        <v/>
      </c>
      <c r="N1374" s="18" t="str">
        <f>IFERROR(VLOOKUP($B1374,Invoices!$AB$2:$AC$412,2,FALSE),"")</f>
        <v/>
      </c>
      <c r="O1374" s="18" t="str">
        <f>IFERROR(VLOOKUP($B1374,Invoices!$AD$2:$AE$412,2,FALSE),"")</f>
        <v/>
      </c>
      <c r="P1374" s="18" t="str">
        <f>IFERROR(VLOOKUP($B1374,Invoices!$AF$2:$AG$412,2,FALSE),"")</f>
        <v/>
      </c>
      <c r="Q1374" s="18" t="str">
        <f>IFERROR(VLOOKUP($B1374,Invoices!$AH$2:$AI$412,2,FALSE),"")</f>
        <v/>
      </c>
      <c r="R1374" s="18" t="str">
        <f>IFERROR(VLOOKUP($B1374,Invoices!$AJ$2:$AK$412,2,FALSE),"")</f>
        <v/>
      </c>
      <c r="S1374" s="18" t="str">
        <f>IFERROR(VLOOKUP($B1374,Invoices!$AL$2:$AM$412,2,FALSE),"")</f>
        <v/>
      </c>
      <c r="T1374" s="18" t="str">
        <f>IFERROR(VLOOKUP($B1374,Invoices!$AN$2:$AO$412,2,FALSE),"")</f>
        <v/>
      </c>
      <c r="U1374" s="18" cm="1">
        <f t="array" ref="U1374">IFERROR(INDEX(F1374:T1374, 1, MATCH(TRUE, ISNUMBER(F1374:T1374), 0)), "0.0")</f>
        <v>0.99</v>
      </c>
    </row>
    <row r="1375" spans="1:21" ht="13" x14ac:dyDescent="0.15">
      <c r="A1375" s="14" t="s">
        <v>7407</v>
      </c>
      <c r="B1375" s="6" t="s">
        <v>2633</v>
      </c>
      <c r="C1375" s="6" t="s">
        <v>562</v>
      </c>
      <c r="D1375" s="6" t="s">
        <v>910</v>
      </c>
      <c r="E1375" s="6" t="s">
        <v>562</v>
      </c>
      <c r="F1375" s="18">
        <f>IFERROR(VLOOKUP(B1375,Invoices!$L$2:$M$413,2,FALSE),"")</f>
        <v>0.99</v>
      </c>
      <c r="G1375" s="18" t="str">
        <f>IFERROR(VLOOKUP(B1375,Invoices!$N$2:$O$412,2,FALSE),"")</f>
        <v/>
      </c>
      <c r="H1375" s="18" t="str">
        <f>IFERROR(VLOOKUP($B1375,Invoices!$P$2:$Q$412,2,FALSE),"")</f>
        <v/>
      </c>
      <c r="I1375" s="18">
        <f>IFERROR(VLOOKUP($B1375,Invoices!$R$2:$S$412,2,FALSE),"")</f>
        <v>0.99</v>
      </c>
      <c r="J1375" s="18" t="str">
        <f>IFERROR(VLOOKUP($B1375,Invoices!$T$2:$U$412,2,FALSE),"")</f>
        <v/>
      </c>
      <c r="K1375" s="18" t="str">
        <f>IFERROR(VLOOKUP($B1375,Invoices!$V$2:$W$412,2,FALSE),"")</f>
        <v/>
      </c>
      <c r="L1375" s="18" t="str">
        <f>IFERROR(VLOOKUP($B1375,Invoices!$X$2:$Y$412,2,FALSE),"")</f>
        <v/>
      </c>
      <c r="M1375" s="18" t="str">
        <f>IFERROR(VLOOKUP($B1375,Invoices!$Z$2:$AA$412,2,FALSE),"")</f>
        <v/>
      </c>
      <c r="N1375" s="18" t="str">
        <f>IFERROR(VLOOKUP($B1375,Invoices!$AB$2:$AC$412,2,FALSE),"")</f>
        <v/>
      </c>
      <c r="O1375" s="18" t="str">
        <f>IFERROR(VLOOKUP($B1375,Invoices!$AD$2:$AE$412,2,FALSE),"")</f>
        <v/>
      </c>
      <c r="P1375" s="18" t="str">
        <f>IFERROR(VLOOKUP($B1375,Invoices!$AF$2:$AG$412,2,FALSE),"")</f>
        <v/>
      </c>
      <c r="Q1375" s="18" t="str">
        <f>IFERROR(VLOOKUP($B1375,Invoices!$AH$2:$AI$412,2,FALSE),"")</f>
        <v/>
      </c>
      <c r="R1375" s="18" t="str">
        <f>IFERROR(VLOOKUP($B1375,Invoices!$AJ$2:$AK$412,2,FALSE),"")</f>
        <v/>
      </c>
      <c r="S1375" s="18" t="str">
        <f>IFERROR(VLOOKUP($B1375,Invoices!$AL$2:$AM$412,2,FALSE),"")</f>
        <v/>
      </c>
      <c r="T1375" s="18" t="str">
        <f>IFERROR(VLOOKUP($B1375,Invoices!$AN$2:$AO$412,2,FALSE),"")</f>
        <v/>
      </c>
      <c r="U1375" s="18" cm="1">
        <f t="array" ref="U1375">IFERROR(INDEX(F1375:T1375, 1, MATCH(TRUE, ISNUMBER(F1375:T1375), 0)), "0.0")</f>
        <v>0.99</v>
      </c>
    </row>
    <row r="1376" spans="1:21" ht="13" x14ac:dyDescent="0.15">
      <c r="A1376" s="14" t="s">
        <v>7408</v>
      </c>
      <c r="B1376" s="6" t="s">
        <v>2634</v>
      </c>
      <c r="C1376" s="6" t="s">
        <v>1306</v>
      </c>
      <c r="D1376" s="6" t="s">
        <v>629</v>
      </c>
      <c r="E1376" s="6" t="s">
        <v>630</v>
      </c>
      <c r="F1376" s="18">
        <f>IFERROR(VLOOKUP(B1376,Invoices!$L$2:$M$413,2,FALSE),"")</f>
        <v>0.99</v>
      </c>
      <c r="G1376" s="18" t="str">
        <f>IFERROR(VLOOKUP(B1376,Invoices!$N$2:$O$412,2,FALSE),"")</f>
        <v/>
      </c>
      <c r="H1376" s="18" t="str">
        <f>IFERROR(VLOOKUP($B1376,Invoices!$P$2:$Q$412,2,FALSE),"")</f>
        <v/>
      </c>
      <c r="I1376" s="18" t="str">
        <f>IFERROR(VLOOKUP($B1376,Invoices!$R$2:$S$412,2,FALSE),"")</f>
        <v/>
      </c>
      <c r="J1376" s="18" t="str">
        <f>IFERROR(VLOOKUP($B1376,Invoices!$T$2:$U$412,2,FALSE),"")</f>
        <v/>
      </c>
      <c r="K1376" s="18" t="str">
        <f>IFERROR(VLOOKUP($B1376,Invoices!$V$2:$W$412,2,FALSE),"")</f>
        <v/>
      </c>
      <c r="L1376" s="18" t="str">
        <f>IFERROR(VLOOKUP($B1376,Invoices!$X$2:$Y$412,2,FALSE),"")</f>
        <v/>
      </c>
      <c r="M1376" s="18" t="str">
        <f>IFERROR(VLOOKUP($B1376,Invoices!$Z$2:$AA$412,2,FALSE),"")</f>
        <v/>
      </c>
      <c r="N1376" s="18" t="str">
        <f>IFERROR(VLOOKUP($B1376,Invoices!$AB$2:$AC$412,2,FALSE),"")</f>
        <v/>
      </c>
      <c r="O1376" s="18" t="str">
        <f>IFERROR(VLOOKUP($B1376,Invoices!$AD$2:$AE$412,2,FALSE),"")</f>
        <v/>
      </c>
      <c r="P1376" s="18" t="str">
        <f>IFERROR(VLOOKUP($B1376,Invoices!$AF$2:$AG$412,2,FALSE),"")</f>
        <v/>
      </c>
      <c r="Q1376" s="18" t="str">
        <f>IFERROR(VLOOKUP($B1376,Invoices!$AH$2:$AI$412,2,FALSE),"")</f>
        <v/>
      </c>
      <c r="R1376" s="18" t="str">
        <f>IFERROR(VLOOKUP($B1376,Invoices!$AJ$2:$AK$412,2,FALSE),"")</f>
        <v/>
      </c>
      <c r="S1376" s="18" t="str">
        <f>IFERROR(VLOOKUP($B1376,Invoices!$AL$2:$AM$412,2,FALSE),"")</f>
        <v/>
      </c>
      <c r="T1376" s="18" t="str">
        <f>IFERROR(VLOOKUP($B1376,Invoices!$AN$2:$AO$412,2,FALSE),"")</f>
        <v/>
      </c>
      <c r="U1376" s="18" cm="1">
        <f t="array" ref="U1376">IFERROR(INDEX(F1376:T1376, 1, MATCH(TRUE, ISNUMBER(F1376:T1376), 0)), "0.0")</f>
        <v>0.99</v>
      </c>
    </row>
    <row r="1377" spans="1:21" ht="13" x14ac:dyDescent="0.15">
      <c r="A1377" s="14" t="s">
        <v>7409</v>
      </c>
      <c r="B1377" s="6" t="s">
        <v>2635</v>
      </c>
      <c r="C1377" s="6" t="s">
        <v>714</v>
      </c>
      <c r="D1377" s="6" t="s">
        <v>713</v>
      </c>
      <c r="E1377" s="6" t="s">
        <v>714</v>
      </c>
      <c r="F1377" s="18" t="str">
        <f>IFERROR(VLOOKUP(B1377,Invoices!$L$2:$M$413,2,FALSE),"")</f>
        <v/>
      </c>
      <c r="G1377" s="18">
        <f>IFERROR(VLOOKUP(B1377,Invoices!$N$2:$O$412,2,FALSE),"")</f>
        <v>0.99</v>
      </c>
      <c r="H1377" s="18" t="str">
        <f>IFERROR(VLOOKUP($B1377,Invoices!$P$2:$Q$412,2,FALSE),"")</f>
        <v/>
      </c>
      <c r="I1377" s="18" t="str">
        <f>IFERROR(VLOOKUP($B1377,Invoices!$R$2:$S$412,2,FALSE),"")</f>
        <v/>
      </c>
      <c r="J1377" s="18" t="str">
        <f>IFERROR(VLOOKUP($B1377,Invoices!$T$2:$U$412,2,FALSE),"")</f>
        <v/>
      </c>
      <c r="K1377" s="18" t="str">
        <f>IFERROR(VLOOKUP($B1377,Invoices!$V$2:$W$412,2,FALSE),"")</f>
        <v/>
      </c>
      <c r="L1377" s="18" t="str">
        <f>IFERROR(VLOOKUP($B1377,Invoices!$X$2:$Y$412,2,FALSE),"")</f>
        <v/>
      </c>
      <c r="M1377" s="18" t="str">
        <f>IFERROR(VLOOKUP($B1377,Invoices!$Z$2:$AA$412,2,FALSE),"")</f>
        <v/>
      </c>
      <c r="N1377" s="18" t="str">
        <f>IFERROR(VLOOKUP($B1377,Invoices!$AB$2:$AC$412,2,FALSE),"")</f>
        <v/>
      </c>
      <c r="O1377" s="18" t="str">
        <f>IFERROR(VLOOKUP($B1377,Invoices!$AD$2:$AE$412,2,FALSE),"")</f>
        <v/>
      </c>
      <c r="P1377" s="18" t="str">
        <f>IFERROR(VLOOKUP($B1377,Invoices!$AF$2:$AG$412,2,FALSE),"")</f>
        <v/>
      </c>
      <c r="Q1377" s="18" t="str">
        <f>IFERROR(VLOOKUP($B1377,Invoices!$AH$2:$AI$412,2,FALSE),"")</f>
        <v/>
      </c>
      <c r="R1377" s="18" t="str">
        <f>IFERROR(VLOOKUP($B1377,Invoices!$AJ$2:$AK$412,2,FALSE),"")</f>
        <v/>
      </c>
      <c r="S1377" s="18" t="str">
        <f>IFERROR(VLOOKUP($B1377,Invoices!$AL$2:$AM$412,2,FALSE),"")</f>
        <v/>
      </c>
      <c r="T1377" s="18" t="str">
        <f>IFERROR(VLOOKUP($B1377,Invoices!$AN$2:$AO$412,2,FALSE),"")</f>
        <v/>
      </c>
      <c r="U1377" s="18" cm="1">
        <f t="array" ref="U1377">IFERROR(INDEX(F1377:T1377, 1, MATCH(TRUE, ISNUMBER(F1377:T1377), 0)), "0.0")</f>
        <v>0.99</v>
      </c>
    </row>
    <row r="1378" spans="1:21" ht="13" x14ac:dyDescent="0.15">
      <c r="A1378" s="14" t="s">
        <v>7410</v>
      </c>
      <c r="B1378" s="6" t="s">
        <v>2636</v>
      </c>
      <c r="C1378" s="6" t="s">
        <v>2637</v>
      </c>
      <c r="D1378" s="6" t="s">
        <v>713</v>
      </c>
      <c r="E1378" s="6" t="s">
        <v>714</v>
      </c>
      <c r="F1378" s="18" t="str">
        <f>IFERROR(VLOOKUP(B1378,Invoices!$L$2:$M$413,2,FALSE),"")</f>
        <v/>
      </c>
      <c r="G1378" s="18" t="str">
        <f>IFERROR(VLOOKUP(B1378,Invoices!$N$2:$O$412,2,FALSE),"")</f>
        <v/>
      </c>
      <c r="H1378" s="18" t="str">
        <f>IFERROR(VLOOKUP($B1378,Invoices!$P$2:$Q$412,2,FALSE),"")</f>
        <v/>
      </c>
      <c r="I1378" s="18">
        <f>IFERROR(VLOOKUP($B1378,Invoices!$R$2:$S$412,2,FALSE),"")</f>
        <v>0.99</v>
      </c>
      <c r="J1378" s="18" t="str">
        <f>IFERROR(VLOOKUP($B1378,Invoices!$T$2:$U$412,2,FALSE),"")</f>
        <v/>
      </c>
      <c r="K1378" s="18" t="str">
        <f>IFERROR(VLOOKUP($B1378,Invoices!$V$2:$W$412,2,FALSE),"")</f>
        <v/>
      </c>
      <c r="L1378" s="18" t="str">
        <f>IFERROR(VLOOKUP($B1378,Invoices!$X$2:$Y$412,2,FALSE),"")</f>
        <v/>
      </c>
      <c r="M1378" s="18" t="str">
        <f>IFERROR(VLOOKUP($B1378,Invoices!$Z$2:$AA$412,2,FALSE),"")</f>
        <v/>
      </c>
      <c r="N1378" s="18" t="str">
        <f>IFERROR(VLOOKUP($B1378,Invoices!$AB$2:$AC$412,2,FALSE),"")</f>
        <v/>
      </c>
      <c r="O1378" s="18" t="str">
        <f>IFERROR(VLOOKUP($B1378,Invoices!$AD$2:$AE$412,2,FALSE),"")</f>
        <v/>
      </c>
      <c r="P1378" s="18" t="str">
        <f>IFERROR(VLOOKUP($B1378,Invoices!$AF$2:$AG$412,2,FALSE),"")</f>
        <v/>
      </c>
      <c r="Q1378" s="18" t="str">
        <f>IFERROR(VLOOKUP($B1378,Invoices!$AH$2:$AI$412,2,FALSE),"")</f>
        <v/>
      </c>
      <c r="R1378" s="18" t="str">
        <f>IFERROR(VLOOKUP($B1378,Invoices!$AJ$2:$AK$412,2,FALSE),"")</f>
        <v/>
      </c>
      <c r="S1378" s="18" t="str">
        <f>IFERROR(VLOOKUP($B1378,Invoices!$AL$2:$AM$412,2,FALSE),"")</f>
        <v/>
      </c>
      <c r="T1378" s="18" t="str">
        <f>IFERROR(VLOOKUP($B1378,Invoices!$AN$2:$AO$412,2,FALSE),"")</f>
        <v/>
      </c>
      <c r="U1378" s="18" cm="1">
        <f t="array" ref="U1378">IFERROR(INDEX(F1378:T1378, 1, MATCH(TRUE, ISNUMBER(F1378:T1378), 0)), "0.0")</f>
        <v>0.99</v>
      </c>
    </row>
    <row r="1379" spans="1:21" ht="13" x14ac:dyDescent="0.15">
      <c r="A1379" s="14" t="s">
        <v>7411</v>
      </c>
      <c r="B1379" s="6" t="s">
        <v>2638</v>
      </c>
      <c r="C1379" s="6" t="s">
        <v>2639</v>
      </c>
      <c r="D1379" s="6" t="s">
        <v>1265</v>
      </c>
      <c r="E1379" s="6" t="s">
        <v>630</v>
      </c>
      <c r="F1379" s="18" t="str">
        <f>IFERROR(VLOOKUP(B1379,Invoices!$L$2:$M$413,2,FALSE),"")</f>
        <v/>
      </c>
      <c r="G1379" s="18" t="str">
        <f>IFERROR(VLOOKUP(B1379,Invoices!$N$2:$O$412,2,FALSE),"")</f>
        <v/>
      </c>
      <c r="H1379" s="18" t="str">
        <f>IFERROR(VLOOKUP($B1379,Invoices!$P$2:$Q$412,2,FALSE),"")</f>
        <v/>
      </c>
      <c r="I1379" s="18">
        <f>IFERROR(VLOOKUP($B1379,Invoices!$R$2:$S$412,2,FALSE),"")</f>
        <v>0.99</v>
      </c>
      <c r="J1379" s="18" t="str">
        <f>IFERROR(VLOOKUP($B1379,Invoices!$T$2:$U$412,2,FALSE),"")</f>
        <v/>
      </c>
      <c r="K1379" s="18" t="str">
        <f>IFERROR(VLOOKUP($B1379,Invoices!$V$2:$W$412,2,FALSE),"")</f>
        <v/>
      </c>
      <c r="L1379" s="18" t="str">
        <f>IFERROR(VLOOKUP($B1379,Invoices!$X$2:$Y$412,2,FALSE),"")</f>
        <v/>
      </c>
      <c r="M1379" s="18" t="str">
        <f>IFERROR(VLOOKUP($B1379,Invoices!$Z$2:$AA$412,2,FALSE),"")</f>
        <v/>
      </c>
      <c r="N1379" s="18" t="str">
        <f>IFERROR(VLOOKUP($B1379,Invoices!$AB$2:$AC$412,2,FALSE),"")</f>
        <v/>
      </c>
      <c r="O1379" s="18" t="str">
        <f>IFERROR(VLOOKUP($B1379,Invoices!$AD$2:$AE$412,2,FALSE),"")</f>
        <v/>
      </c>
      <c r="P1379" s="18" t="str">
        <f>IFERROR(VLOOKUP($B1379,Invoices!$AF$2:$AG$412,2,FALSE),"")</f>
        <v/>
      </c>
      <c r="Q1379" s="18" t="str">
        <f>IFERROR(VLOOKUP($B1379,Invoices!$AH$2:$AI$412,2,FALSE),"")</f>
        <v/>
      </c>
      <c r="R1379" s="18" t="str">
        <f>IFERROR(VLOOKUP($B1379,Invoices!$AJ$2:$AK$412,2,FALSE),"")</f>
        <v/>
      </c>
      <c r="S1379" s="18" t="str">
        <f>IFERROR(VLOOKUP($B1379,Invoices!$AL$2:$AM$412,2,FALSE),"")</f>
        <v/>
      </c>
      <c r="T1379" s="18" t="str">
        <f>IFERROR(VLOOKUP($B1379,Invoices!$AN$2:$AO$412,2,FALSE),"")</f>
        <v/>
      </c>
      <c r="U1379" s="18" cm="1">
        <f t="array" ref="U1379">IFERROR(INDEX(F1379:T1379, 1, MATCH(TRUE, ISNUMBER(F1379:T1379), 0)), "0.0")</f>
        <v>0.99</v>
      </c>
    </row>
    <row r="1380" spans="1:21" ht="13" x14ac:dyDescent="0.15">
      <c r="A1380" s="14" t="s">
        <v>7412</v>
      </c>
      <c r="B1380" s="6" t="s">
        <v>2640</v>
      </c>
      <c r="C1380" s="6" t="s">
        <v>562</v>
      </c>
      <c r="D1380" s="6" t="s">
        <v>910</v>
      </c>
      <c r="E1380" s="6" t="s">
        <v>562</v>
      </c>
      <c r="F1380" s="18" t="str">
        <f>IFERROR(VLOOKUP(B1380,Invoices!$L$2:$M$413,2,FALSE),"")</f>
        <v/>
      </c>
      <c r="G1380" s="18" t="str">
        <f>IFERROR(VLOOKUP(B1380,Invoices!$N$2:$O$412,2,FALSE),"")</f>
        <v/>
      </c>
      <c r="H1380" s="18" t="str">
        <f>IFERROR(VLOOKUP($B1380,Invoices!$P$2:$Q$412,2,FALSE),"")</f>
        <v/>
      </c>
      <c r="I1380" s="18" t="str">
        <f>IFERROR(VLOOKUP($B1380,Invoices!$R$2:$S$412,2,FALSE),"")</f>
        <v/>
      </c>
      <c r="J1380" s="18" t="str">
        <f>IFERROR(VLOOKUP($B1380,Invoices!$T$2:$U$412,2,FALSE),"")</f>
        <v/>
      </c>
      <c r="K1380" s="18" t="str">
        <f>IFERROR(VLOOKUP($B1380,Invoices!$V$2:$W$412,2,FALSE),"")</f>
        <v/>
      </c>
      <c r="L1380" s="18" t="str">
        <f>IFERROR(VLOOKUP($B1380,Invoices!$X$2:$Y$412,2,FALSE),"")</f>
        <v/>
      </c>
      <c r="M1380" s="18" t="str">
        <f>IFERROR(VLOOKUP($B1380,Invoices!$Z$2:$AA$412,2,FALSE),"")</f>
        <v/>
      </c>
      <c r="N1380" s="18" t="str">
        <f>IFERROR(VLOOKUP($B1380,Invoices!$AB$2:$AC$412,2,FALSE),"")</f>
        <v/>
      </c>
      <c r="O1380" s="18" t="str">
        <f>IFERROR(VLOOKUP($B1380,Invoices!$AD$2:$AE$412,2,FALSE),"")</f>
        <v/>
      </c>
      <c r="P1380" s="18" t="str">
        <f>IFERROR(VLOOKUP($B1380,Invoices!$AF$2:$AG$412,2,FALSE),"")</f>
        <v/>
      </c>
      <c r="Q1380" s="18" t="str">
        <f>IFERROR(VLOOKUP($B1380,Invoices!$AH$2:$AI$412,2,FALSE),"")</f>
        <v/>
      </c>
      <c r="R1380" s="18" t="str">
        <f>IFERROR(VLOOKUP($B1380,Invoices!$AJ$2:$AK$412,2,FALSE),"")</f>
        <v/>
      </c>
      <c r="S1380" s="18" t="str">
        <f>IFERROR(VLOOKUP($B1380,Invoices!$AL$2:$AM$412,2,FALSE),"")</f>
        <v/>
      </c>
      <c r="T1380" s="18" t="str">
        <f>IFERROR(VLOOKUP($B1380,Invoices!$AN$2:$AO$412,2,FALSE),"")</f>
        <v/>
      </c>
      <c r="U1380" s="18" t="str" cm="1">
        <f t="array" ref="U1380">IFERROR(INDEX(F1380:T1380, 1, MATCH(TRUE, ISNUMBER(F1380:T1380), 0)), "0.0")</f>
        <v>0.0</v>
      </c>
    </row>
    <row r="1381" spans="1:21" ht="13" x14ac:dyDescent="0.15">
      <c r="A1381" s="14" t="s">
        <v>7413</v>
      </c>
      <c r="B1381" s="6" t="s">
        <v>2641</v>
      </c>
      <c r="C1381" s="6" t="s">
        <v>2642</v>
      </c>
      <c r="D1381" s="6" t="s">
        <v>792</v>
      </c>
      <c r="E1381" s="6" t="s">
        <v>793</v>
      </c>
      <c r="F1381" s="18" t="str">
        <f>IFERROR(VLOOKUP(B1381,Invoices!$L$2:$M$413,2,FALSE),"")</f>
        <v/>
      </c>
      <c r="G1381" s="18" t="str">
        <f>IFERROR(VLOOKUP(B1381,Invoices!$N$2:$O$412,2,FALSE),"")</f>
        <v/>
      </c>
      <c r="H1381" s="18" t="str">
        <f>IFERROR(VLOOKUP($B1381,Invoices!$P$2:$Q$412,2,FALSE),"")</f>
        <v/>
      </c>
      <c r="I1381" s="18" t="str">
        <f>IFERROR(VLOOKUP($B1381,Invoices!$R$2:$S$412,2,FALSE),"")</f>
        <v/>
      </c>
      <c r="J1381" s="18" t="str">
        <f>IFERROR(VLOOKUP($B1381,Invoices!$T$2:$U$412,2,FALSE),"")</f>
        <v/>
      </c>
      <c r="K1381" s="18" t="str">
        <f>IFERROR(VLOOKUP($B1381,Invoices!$V$2:$W$412,2,FALSE),"")</f>
        <v/>
      </c>
      <c r="L1381" s="18" t="str">
        <f>IFERROR(VLOOKUP($B1381,Invoices!$X$2:$Y$412,2,FALSE),"")</f>
        <v/>
      </c>
      <c r="M1381" s="18" t="str">
        <f>IFERROR(VLOOKUP($B1381,Invoices!$Z$2:$AA$412,2,FALSE),"")</f>
        <v/>
      </c>
      <c r="N1381" s="18" t="str">
        <f>IFERROR(VLOOKUP($B1381,Invoices!$AB$2:$AC$412,2,FALSE),"")</f>
        <v/>
      </c>
      <c r="O1381" s="18" t="str">
        <f>IFERROR(VLOOKUP($B1381,Invoices!$AD$2:$AE$412,2,FALSE),"")</f>
        <v/>
      </c>
      <c r="P1381" s="18" t="str">
        <f>IFERROR(VLOOKUP($B1381,Invoices!$AF$2:$AG$412,2,FALSE),"")</f>
        <v/>
      </c>
      <c r="Q1381" s="18" t="str">
        <f>IFERROR(VLOOKUP($B1381,Invoices!$AH$2:$AI$412,2,FALSE),"")</f>
        <v/>
      </c>
      <c r="R1381" s="18" t="str">
        <f>IFERROR(VLOOKUP($B1381,Invoices!$AJ$2:$AK$412,2,FALSE),"")</f>
        <v/>
      </c>
      <c r="S1381" s="18" t="str">
        <f>IFERROR(VLOOKUP($B1381,Invoices!$AL$2:$AM$412,2,FALSE),"")</f>
        <v/>
      </c>
      <c r="T1381" s="18" t="str">
        <f>IFERROR(VLOOKUP($B1381,Invoices!$AN$2:$AO$412,2,FALSE),"")</f>
        <v/>
      </c>
      <c r="U1381" s="18" t="str" cm="1">
        <f t="array" ref="U1381">IFERROR(INDEX(F1381:T1381, 1, MATCH(TRUE, ISNUMBER(F1381:T1381), 0)), "0.0")</f>
        <v>0.0</v>
      </c>
    </row>
    <row r="1382" spans="1:21" ht="13" x14ac:dyDescent="0.15">
      <c r="A1382" s="14" t="s">
        <v>7414</v>
      </c>
      <c r="B1382" s="6" t="s">
        <v>2643</v>
      </c>
      <c r="D1382" s="6" t="s">
        <v>538</v>
      </c>
      <c r="E1382" s="6" t="s">
        <v>539</v>
      </c>
      <c r="F1382" s="18" t="str">
        <f>IFERROR(VLOOKUP(B1382,Invoices!$L$2:$M$413,2,FALSE),"")</f>
        <v/>
      </c>
      <c r="G1382" s="18" t="str">
        <f>IFERROR(VLOOKUP(B1382,Invoices!$N$2:$O$412,2,FALSE),"")</f>
        <v/>
      </c>
      <c r="H1382" s="18">
        <f>IFERROR(VLOOKUP($B1382,Invoices!$P$2:$Q$412,2,FALSE),"")</f>
        <v>0.99</v>
      </c>
      <c r="I1382" s="18" t="str">
        <f>IFERROR(VLOOKUP($B1382,Invoices!$R$2:$S$412,2,FALSE),"")</f>
        <v/>
      </c>
      <c r="J1382" s="18" t="str">
        <f>IFERROR(VLOOKUP($B1382,Invoices!$T$2:$U$412,2,FALSE),"")</f>
        <v/>
      </c>
      <c r="K1382" s="18" t="str">
        <f>IFERROR(VLOOKUP($B1382,Invoices!$V$2:$W$412,2,FALSE),"")</f>
        <v/>
      </c>
      <c r="L1382" s="18" t="str">
        <f>IFERROR(VLOOKUP($B1382,Invoices!$X$2:$Y$412,2,FALSE),"")</f>
        <v/>
      </c>
      <c r="M1382" s="18" t="str">
        <f>IFERROR(VLOOKUP($B1382,Invoices!$Z$2:$AA$412,2,FALSE),"")</f>
        <v/>
      </c>
      <c r="N1382" s="18" t="str">
        <f>IFERROR(VLOOKUP($B1382,Invoices!$AB$2:$AC$412,2,FALSE),"")</f>
        <v/>
      </c>
      <c r="O1382" s="18" t="str">
        <f>IFERROR(VLOOKUP($B1382,Invoices!$AD$2:$AE$412,2,FALSE),"")</f>
        <v/>
      </c>
      <c r="P1382" s="18" t="str">
        <f>IFERROR(VLOOKUP($B1382,Invoices!$AF$2:$AG$412,2,FALSE),"")</f>
        <v/>
      </c>
      <c r="Q1382" s="18" t="str">
        <f>IFERROR(VLOOKUP($B1382,Invoices!$AH$2:$AI$412,2,FALSE),"")</f>
        <v/>
      </c>
      <c r="R1382" s="18" t="str">
        <f>IFERROR(VLOOKUP($B1382,Invoices!$AJ$2:$AK$412,2,FALSE),"")</f>
        <v/>
      </c>
      <c r="S1382" s="18" t="str">
        <f>IFERROR(VLOOKUP($B1382,Invoices!$AL$2:$AM$412,2,FALSE),"")</f>
        <v/>
      </c>
      <c r="T1382" s="18" t="str">
        <f>IFERROR(VLOOKUP($B1382,Invoices!$AN$2:$AO$412,2,FALSE),"")</f>
        <v/>
      </c>
      <c r="U1382" s="18" cm="1">
        <f t="array" ref="U1382">IFERROR(INDEX(F1382:T1382, 1, MATCH(TRUE, ISNUMBER(F1382:T1382), 0)), "0.0")</f>
        <v>0.99</v>
      </c>
    </row>
    <row r="1383" spans="1:21" ht="13" x14ac:dyDescent="0.15">
      <c r="A1383" s="14" t="s">
        <v>7415</v>
      </c>
      <c r="B1383" s="6" t="s">
        <v>2644</v>
      </c>
      <c r="C1383" s="6" t="s">
        <v>659</v>
      </c>
      <c r="D1383" s="6" t="s">
        <v>660</v>
      </c>
      <c r="E1383" s="6" t="s">
        <v>661</v>
      </c>
      <c r="F1383" s="18" t="str">
        <f>IFERROR(VLOOKUP(B1383,Invoices!$L$2:$M$413,2,FALSE),"")</f>
        <v/>
      </c>
      <c r="G1383" s="18">
        <f>IFERROR(VLOOKUP(B1383,Invoices!$N$2:$O$412,2,FALSE),"")</f>
        <v>0.99</v>
      </c>
      <c r="H1383" s="18" t="str">
        <f>IFERROR(VLOOKUP($B1383,Invoices!$P$2:$Q$412,2,FALSE),"")</f>
        <v/>
      </c>
      <c r="I1383" s="18" t="str">
        <f>IFERROR(VLOOKUP($B1383,Invoices!$R$2:$S$412,2,FALSE),"")</f>
        <v/>
      </c>
      <c r="J1383" s="18" t="str">
        <f>IFERROR(VLOOKUP($B1383,Invoices!$T$2:$U$412,2,FALSE),"")</f>
        <v/>
      </c>
      <c r="K1383" s="18" t="str">
        <f>IFERROR(VLOOKUP($B1383,Invoices!$V$2:$W$412,2,FALSE),"")</f>
        <v/>
      </c>
      <c r="L1383" s="18" t="str">
        <f>IFERROR(VLOOKUP($B1383,Invoices!$X$2:$Y$412,2,FALSE),"")</f>
        <v/>
      </c>
      <c r="M1383" s="18" t="str">
        <f>IFERROR(VLOOKUP($B1383,Invoices!$Z$2:$AA$412,2,FALSE),"")</f>
        <v/>
      </c>
      <c r="N1383" s="18" t="str">
        <f>IFERROR(VLOOKUP($B1383,Invoices!$AB$2:$AC$412,2,FALSE),"")</f>
        <v/>
      </c>
      <c r="O1383" s="18" t="str">
        <f>IFERROR(VLOOKUP($B1383,Invoices!$AD$2:$AE$412,2,FALSE),"")</f>
        <v/>
      </c>
      <c r="P1383" s="18" t="str">
        <f>IFERROR(VLOOKUP($B1383,Invoices!$AF$2:$AG$412,2,FALSE),"")</f>
        <v/>
      </c>
      <c r="Q1383" s="18" t="str">
        <f>IFERROR(VLOOKUP($B1383,Invoices!$AH$2:$AI$412,2,FALSE),"")</f>
        <v/>
      </c>
      <c r="R1383" s="18" t="str">
        <f>IFERROR(VLOOKUP($B1383,Invoices!$AJ$2:$AK$412,2,FALSE),"")</f>
        <v/>
      </c>
      <c r="S1383" s="18" t="str">
        <f>IFERROR(VLOOKUP($B1383,Invoices!$AL$2:$AM$412,2,FALSE),"")</f>
        <v/>
      </c>
      <c r="T1383" s="18" t="str">
        <f>IFERROR(VLOOKUP($B1383,Invoices!$AN$2:$AO$412,2,FALSE),"")</f>
        <v/>
      </c>
      <c r="U1383" s="18" cm="1">
        <f t="array" ref="U1383">IFERROR(INDEX(F1383:T1383, 1, MATCH(TRUE, ISNUMBER(F1383:T1383), 0)), "0.0")</f>
        <v>0.99</v>
      </c>
    </row>
    <row r="1384" spans="1:21" ht="13" x14ac:dyDescent="0.15">
      <c r="A1384" s="14" t="s">
        <v>7416</v>
      </c>
      <c r="B1384" s="6" t="s">
        <v>2645</v>
      </c>
      <c r="C1384" s="6" t="s">
        <v>2646</v>
      </c>
      <c r="D1384" s="6" t="s">
        <v>1628</v>
      </c>
      <c r="E1384" s="6" t="s">
        <v>1629</v>
      </c>
      <c r="F1384" s="18" t="str">
        <f>IFERROR(VLOOKUP(B1384,Invoices!$L$2:$M$413,2,FALSE),"")</f>
        <v/>
      </c>
      <c r="G1384" s="18" t="str">
        <f>IFERROR(VLOOKUP(B1384,Invoices!$N$2:$O$412,2,FALSE),"")</f>
        <v/>
      </c>
      <c r="H1384" s="18" t="str">
        <f>IFERROR(VLOOKUP($B1384,Invoices!$P$2:$Q$412,2,FALSE),"")</f>
        <v/>
      </c>
      <c r="I1384" s="18" t="str">
        <f>IFERROR(VLOOKUP($B1384,Invoices!$R$2:$S$412,2,FALSE),"")</f>
        <v/>
      </c>
      <c r="J1384" s="18" t="str">
        <f>IFERROR(VLOOKUP($B1384,Invoices!$T$2:$U$412,2,FALSE),"")</f>
        <v/>
      </c>
      <c r="K1384" s="18" t="str">
        <f>IFERROR(VLOOKUP($B1384,Invoices!$V$2:$W$412,2,FALSE),"")</f>
        <v/>
      </c>
      <c r="L1384" s="18" t="str">
        <f>IFERROR(VLOOKUP($B1384,Invoices!$X$2:$Y$412,2,FALSE),"")</f>
        <v/>
      </c>
      <c r="M1384" s="18" t="str">
        <f>IFERROR(VLOOKUP($B1384,Invoices!$Z$2:$AA$412,2,FALSE),"")</f>
        <v/>
      </c>
      <c r="N1384" s="18" t="str">
        <f>IFERROR(VLOOKUP($B1384,Invoices!$AB$2:$AC$412,2,FALSE),"")</f>
        <v/>
      </c>
      <c r="O1384" s="18" t="str">
        <f>IFERROR(VLOOKUP($B1384,Invoices!$AD$2:$AE$412,2,FALSE),"")</f>
        <v/>
      </c>
      <c r="P1384" s="18" t="str">
        <f>IFERROR(VLOOKUP($B1384,Invoices!$AF$2:$AG$412,2,FALSE),"")</f>
        <v/>
      </c>
      <c r="Q1384" s="18" t="str">
        <f>IFERROR(VLOOKUP($B1384,Invoices!$AH$2:$AI$412,2,FALSE),"")</f>
        <v/>
      </c>
      <c r="R1384" s="18" t="str">
        <f>IFERROR(VLOOKUP($B1384,Invoices!$AJ$2:$AK$412,2,FALSE),"")</f>
        <v/>
      </c>
      <c r="S1384" s="18" t="str">
        <f>IFERROR(VLOOKUP($B1384,Invoices!$AL$2:$AM$412,2,FALSE),"")</f>
        <v/>
      </c>
      <c r="T1384" s="18" t="str">
        <f>IFERROR(VLOOKUP($B1384,Invoices!$AN$2:$AO$412,2,FALSE),"")</f>
        <v/>
      </c>
      <c r="U1384" s="18" t="str" cm="1">
        <f t="array" ref="U1384">IFERROR(INDEX(F1384:T1384, 1, MATCH(TRUE, ISNUMBER(F1384:T1384), 0)), "0.0")</f>
        <v>0.0</v>
      </c>
    </row>
    <row r="1385" spans="1:21" ht="13" x14ac:dyDescent="0.15">
      <c r="A1385" s="14" t="s">
        <v>7417</v>
      </c>
      <c r="B1385" s="6" t="s">
        <v>2647</v>
      </c>
      <c r="D1385" s="6" t="s">
        <v>1363</v>
      </c>
      <c r="E1385" s="6" t="s">
        <v>1364</v>
      </c>
      <c r="F1385" s="18" t="str">
        <f>IFERROR(VLOOKUP(B1385,Invoices!$L$2:$M$413,2,FALSE),"")</f>
        <v/>
      </c>
      <c r="G1385" s="18" t="str">
        <f>IFERROR(VLOOKUP(B1385,Invoices!$N$2:$O$412,2,FALSE),"")</f>
        <v/>
      </c>
      <c r="H1385" s="18" t="str">
        <f>IFERROR(VLOOKUP($B1385,Invoices!$P$2:$Q$412,2,FALSE),"")</f>
        <v/>
      </c>
      <c r="I1385" s="18" t="str">
        <f>IFERROR(VLOOKUP($B1385,Invoices!$R$2:$S$412,2,FALSE),"")</f>
        <v/>
      </c>
      <c r="J1385" s="18" t="str">
        <f>IFERROR(VLOOKUP($B1385,Invoices!$T$2:$U$412,2,FALSE),"")</f>
        <v/>
      </c>
      <c r="K1385" s="18" t="str">
        <f>IFERROR(VLOOKUP($B1385,Invoices!$V$2:$W$412,2,FALSE),"")</f>
        <v/>
      </c>
      <c r="L1385" s="18" t="str">
        <f>IFERROR(VLOOKUP($B1385,Invoices!$X$2:$Y$412,2,FALSE),"")</f>
        <v/>
      </c>
      <c r="M1385" s="18" t="str">
        <f>IFERROR(VLOOKUP($B1385,Invoices!$Z$2:$AA$412,2,FALSE),"")</f>
        <v/>
      </c>
      <c r="N1385" s="18" t="str">
        <f>IFERROR(VLOOKUP($B1385,Invoices!$AB$2:$AC$412,2,FALSE),"")</f>
        <v/>
      </c>
      <c r="O1385" s="18" t="str">
        <f>IFERROR(VLOOKUP($B1385,Invoices!$AD$2:$AE$412,2,FALSE),"")</f>
        <v/>
      </c>
      <c r="P1385" s="18" t="str">
        <f>IFERROR(VLOOKUP($B1385,Invoices!$AF$2:$AG$412,2,FALSE),"")</f>
        <v/>
      </c>
      <c r="Q1385" s="18" t="str">
        <f>IFERROR(VLOOKUP($B1385,Invoices!$AH$2:$AI$412,2,FALSE),"")</f>
        <v/>
      </c>
      <c r="R1385" s="18" t="str">
        <f>IFERROR(VLOOKUP($B1385,Invoices!$AJ$2:$AK$412,2,FALSE),"")</f>
        <v/>
      </c>
      <c r="S1385" s="18" t="str">
        <f>IFERROR(VLOOKUP($B1385,Invoices!$AL$2:$AM$412,2,FALSE),"")</f>
        <v/>
      </c>
      <c r="T1385" s="18" t="str">
        <f>IFERROR(VLOOKUP($B1385,Invoices!$AN$2:$AO$412,2,FALSE),"")</f>
        <v/>
      </c>
      <c r="U1385" s="18" t="str" cm="1">
        <f t="array" ref="U1385">IFERROR(INDEX(F1385:T1385, 1, MATCH(TRUE, ISNUMBER(F1385:T1385), 0)), "0.0")</f>
        <v>0.0</v>
      </c>
    </row>
    <row r="1386" spans="1:21" ht="13" x14ac:dyDescent="0.15">
      <c r="A1386" s="14" t="s">
        <v>7418</v>
      </c>
      <c r="B1386" s="6" t="s">
        <v>2648</v>
      </c>
      <c r="C1386" s="6" t="s">
        <v>714</v>
      </c>
      <c r="D1386" s="6" t="s">
        <v>713</v>
      </c>
      <c r="E1386" s="6" t="s">
        <v>714</v>
      </c>
      <c r="F1386" s="18" t="str">
        <f>IFERROR(VLOOKUP(B1386,Invoices!$L$2:$M$413,2,FALSE),"")</f>
        <v/>
      </c>
      <c r="G1386" s="18" t="str">
        <f>IFERROR(VLOOKUP(B1386,Invoices!$N$2:$O$412,2,FALSE),"")</f>
        <v/>
      </c>
      <c r="H1386" s="18" t="str">
        <f>IFERROR(VLOOKUP($B1386,Invoices!$P$2:$Q$412,2,FALSE),"")</f>
        <v/>
      </c>
      <c r="I1386" s="18">
        <f>IFERROR(VLOOKUP($B1386,Invoices!$R$2:$S$412,2,FALSE),"")</f>
        <v>0.99</v>
      </c>
      <c r="J1386" s="18" t="str">
        <f>IFERROR(VLOOKUP($B1386,Invoices!$T$2:$U$412,2,FALSE),"")</f>
        <v/>
      </c>
      <c r="K1386" s="18" t="str">
        <f>IFERROR(VLOOKUP($B1386,Invoices!$V$2:$W$412,2,FALSE),"")</f>
        <v/>
      </c>
      <c r="L1386" s="18" t="str">
        <f>IFERROR(VLOOKUP($B1386,Invoices!$X$2:$Y$412,2,FALSE),"")</f>
        <v/>
      </c>
      <c r="M1386" s="18" t="str">
        <f>IFERROR(VLOOKUP($B1386,Invoices!$Z$2:$AA$412,2,FALSE),"")</f>
        <v/>
      </c>
      <c r="N1386" s="18" t="str">
        <f>IFERROR(VLOOKUP($B1386,Invoices!$AB$2:$AC$412,2,FALSE),"")</f>
        <v/>
      </c>
      <c r="O1386" s="18" t="str">
        <f>IFERROR(VLOOKUP($B1386,Invoices!$AD$2:$AE$412,2,FALSE),"")</f>
        <v/>
      </c>
      <c r="P1386" s="18" t="str">
        <f>IFERROR(VLOOKUP($B1386,Invoices!$AF$2:$AG$412,2,FALSE),"")</f>
        <v/>
      </c>
      <c r="Q1386" s="18">
        <f>IFERROR(VLOOKUP($B1386,Invoices!$AH$2:$AI$412,2,FALSE),"")</f>
        <v>0.99</v>
      </c>
      <c r="R1386" s="18" t="str">
        <f>IFERROR(VLOOKUP($B1386,Invoices!$AJ$2:$AK$412,2,FALSE),"")</f>
        <v/>
      </c>
      <c r="S1386" s="18" t="str">
        <f>IFERROR(VLOOKUP($B1386,Invoices!$AL$2:$AM$412,2,FALSE),"")</f>
        <v/>
      </c>
      <c r="T1386" s="18" t="str">
        <f>IFERROR(VLOOKUP($B1386,Invoices!$AN$2:$AO$412,2,FALSE),"")</f>
        <v/>
      </c>
      <c r="U1386" s="18" cm="1">
        <f t="array" ref="U1386">IFERROR(INDEX(F1386:T1386, 1, MATCH(TRUE, ISNUMBER(F1386:T1386), 0)), "0.0")</f>
        <v>0.99</v>
      </c>
    </row>
    <row r="1387" spans="1:21" ht="13" x14ac:dyDescent="0.15">
      <c r="A1387" s="14" t="s">
        <v>7419</v>
      </c>
      <c r="B1387" s="6" t="s">
        <v>2649</v>
      </c>
      <c r="C1387" s="6" t="s">
        <v>2262</v>
      </c>
      <c r="D1387" s="6" t="s">
        <v>916</v>
      </c>
      <c r="E1387" s="6" t="s">
        <v>810</v>
      </c>
      <c r="F1387" s="18" t="str">
        <f>IFERROR(VLOOKUP(B1387,Invoices!$L$2:$M$413,2,FALSE),"")</f>
        <v/>
      </c>
      <c r="G1387" s="18">
        <f>IFERROR(VLOOKUP(B1387,Invoices!$N$2:$O$412,2,FALSE),"")</f>
        <v>0.99</v>
      </c>
      <c r="H1387" s="18">
        <f>IFERROR(VLOOKUP($B1387,Invoices!$P$2:$Q$412,2,FALSE),"")</f>
        <v>0.99</v>
      </c>
      <c r="I1387" s="18" t="str">
        <f>IFERROR(VLOOKUP($B1387,Invoices!$R$2:$S$412,2,FALSE),"")</f>
        <v/>
      </c>
      <c r="J1387" s="18" t="str">
        <f>IFERROR(VLOOKUP($B1387,Invoices!$T$2:$U$412,2,FALSE),"")</f>
        <v/>
      </c>
      <c r="K1387" s="18" t="str">
        <f>IFERROR(VLOOKUP($B1387,Invoices!$V$2:$W$412,2,FALSE),"")</f>
        <v/>
      </c>
      <c r="L1387" s="18" t="str">
        <f>IFERROR(VLOOKUP($B1387,Invoices!$X$2:$Y$412,2,FALSE),"")</f>
        <v/>
      </c>
      <c r="M1387" s="18" t="str">
        <f>IFERROR(VLOOKUP($B1387,Invoices!$Z$2:$AA$412,2,FALSE),"")</f>
        <v/>
      </c>
      <c r="N1387" s="18" t="str">
        <f>IFERROR(VLOOKUP($B1387,Invoices!$AB$2:$AC$412,2,FALSE),"")</f>
        <v/>
      </c>
      <c r="O1387" s="18" t="str">
        <f>IFERROR(VLOOKUP($B1387,Invoices!$AD$2:$AE$412,2,FALSE),"")</f>
        <v/>
      </c>
      <c r="P1387" s="18" t="str">
        <f>IFERROR(VLOOKUP($B1387,Invoices!$AF$2:$AG$412,2,FALSE),"")</f>
        <v/>
      </c>
      <c r="Q1387" s="18" t="str">
        <f>IFERROR(VLOOKUP($B1387,Invoices!$AH$2:$AI$412,2,FALSE),"")</f>
        <v/>
      </c>
      <c r="R1387" s="18" t="str">
        <f>IFERROR(VLOOKUP($B1387,Invoices!$AJ$2:$AK$412,2,FALSE),"")</f>
        <v/>
      </c>
      <c r="S1387" s="18" t="str">
        <f>IFERROR(VLOOKUP($B1387,Invoices!$AL$2:$AM$412,2,FALSE),"")</f>
        <v/>
      </c>
      <c r="T1387" s="18" t="str">
        <f>IFERROR(VLOOKUP($B1387,Invoices!$AN$2:$AO$412,2,FALSE),"")</f>
        <v/>
      </c>
      <c r="U1387" s="18" cm="1">
        <f t="array" ref="U1387">IFERROR(INDEX(F1387:T1387, 1, MATCH(TRUE, ISNUMBER(F1387:T1387), 0)), "0.0")</f>
        <v>0.99</v>
      </c>
    </row>
    <row r="1388" spans="1:21" ht="13" x14ac:dyDescent="0.15">
      <c r="A1388" s="14" t="s">
        <v>7420</v>
      </c>
      <c r="B1388" s="6" t="s">
        <v>2650</v>
      </c>
      <c r="D1388" s="6" t="s">
        <v>561</v>
      </c>
      <c r="E1388" s="6" t="s">
        <v>562</v>
      </c>
      <c r="F1388" s="18" t="str">
        <f>IFERROR(VLOOKUP(B1388,Invoices!$L$2:$M$413,2,FALSE),"")</f>
        <v/>
      </c>
      <c r="G1388" s="18" t="str">
        <f>IFERROR(VLOOKUP(B1388,Invoices!$N$2:$O$412,2,FALSE),"")</f>
        <v/>
      </c>
      <c r="H1388" s="18" t="str">
        <f>IFERROR(VLOOKUP($B1388,Invoices!$P$2:$Q$412,2,FALSE),"")</f>
        <v/>
      </c>
      <c r="I1388" s="18" t="str">
        <f>IFERROR(VLOOKUP($B1388,Invoices!$R$2:$S$412,2,FALSE),"")</f>
        <v/>
      </c>
      <c r="J1388" s="18" t="str">
        <f>IFERROR(VLOOKUP($B1388,Invoices!$T$2:$U$412,2,FALSE),"")</f>
        <v/>
      </c>
      <c r="K1388" s="18" t="str">
        <f>IFERROR(VLOOKUP($B1388,Invoices!$V$2:$W$412,2,FALSE),"")</f>
        <v/>
      </c>
      <c r="L1388" s="18" t="str">
        <f>IFERROR(VLOOKUP($B1388,Invoices!$X$2:$Y$412,2,FALSE),"")</f>
        <v/>
      </c>
      <c r="M1388" s="18" t="str">
        <f>IFERROR(VLOOKUP($B1388,Invoices!$Z$2:$AA$412,2,FALSE),"")</f>
        <v/>
      </c>
      <c r="N1388" s="18" t="str">
        <f>IFERROR(VLOOKUP($B1388,Invoices!$AB$2:$AC$412,2,FALSE),"")</f>
        <v/>
      </c>
      <c r="O1388" s="18" t="str">
        <f>IFERROR(VLOOKUP($B1388,Invoices!$AD$2:$AE$412,2,FALSE),"")</f>
        <v/>
      </c>
      <c r="P1388" s="18" t="str">
        <f>IFERROR(VLOOKUP($B1388,Invoices!$AF$2:$AG$412,2,FALSE),"")</f>
        <v/>
      </c>
      <c r="Q1388" s="18" t="str">
        <f>IFERROR(VLOOKUP($B1388,Invoices!$AH$2:$AI$412,2,FALSE),"")</f>
        <v/>
      </c>
      <c r="R1388" s="18" t="str">
        <f>IFERROR(VLOOKUP($B1388,Invoices!$AJ$2:$AK$412,2,FALSE),"")</f>
        <v/>
      </c>
      <c r="S1388" s="18" t="str">
        <f>IFERROR(VLOOKUP($B1388,Invoices!$AL$2:$AM$412,2,FALSE),"")</f>
        <v/>
      </c>
      <c r="T1388" s="18" t="str">
        <f>IFERROR(VLOOKUP($B1388,Invoices!$AN$2:$AO$412,2,FALSE),"")</f>
        <v/>
      </c>
      <c r="U1388" s="18" t="str" cm="1">
        <f t="array" ref="U1388">IFERROR(INDEX(F1388:T1388, 1, MATCH(TRUE, ISNUMBER(F1388:T1388), 0)), "0.0")</f>
        <v>0.0</v>
      </c>
    </row>
    <row r="1389" spans="1:21" ht="13" x14ac:dyDescent="0.15">
      <c r="A1389" s="14" t="s">
        <v>7421</v>
      </c>
      <c r="B1389" s="6" t="s">
        <v>2651</v>
      </c>
      <c r="C1389" s="6" t="s">
        <v>2652</v>
      </c>
      <c r="D1389" s="6" t="s">
        <v>1628</v>
      </c>
      <c r="E1389" s="6" t="s">
        <v>1629</v>
      </c>
      <c r="F1389" s="18" t="str">
        <f>IFERROR(VLOOKUP(B1389,Invoices!$L$2:$M$413,2,FALSE),"")</f>
        <v/>
      </c>
      <c r="G1389" s="18">
        <f>IFERROR(VLOOKUP(B1389,Invoices!$N$2:$O$412,2,FALSE),"")</f>
        <v>0.99</v>
      </c>
      <c r="H1389" s="18" t="str">
        <f>IFERROR(VLOOKUP($B1389,Invoices!$P$2:$Q$412,2,FALSE),"")</f>
        <v/>
      </c>
      <c r="I1389" s="18" t="str">
        <f>IFERROR(VLOOKUP($B1389,Invoices!$R$2:$S$412,2,FALSE),"")</f>
        <v/>
      </c>
      <c r="J1389" s="18" t="str">
        <f>IFERROR(VLOOKUP($B1389,Invoices!$T$2:$U$412,2,FALSE),"")</f>
        <v/>
      </c>
      <c r="K1389" s="18" t="str">
        <f>IFERROR(VLOOKUP($B1389,Invoices!$V$2:$W$412,2,FALSE),"")</f>
        <v/>
      </c>
      <c r="L1389" s="18" t="str">
        <f>IFERROR(VLOOKUP($B1389,Invoices!$X$2:$Y$412,2,FALSE),"")</f>
        <v/>
      </c>
      <c r="M1389" s="18" t="str">
        <f>IFERROR(VLOOKUP($B1389,Invoices!$Z$2:$AA$412,2,FALSE),"")</f>
        <v/>
      </c>
      <c r="N1389" s="18" t="str">
        <f>IFERROR(VLOOKUP($B1389,Invoices!$AB$2:$AC$412,2,FALSE),"")</f>
        <v/>
      </c>
      <c r="O1389" s="18" t="str">
        <f>IFERROR(VLOOKUP($B1389,Invoices!$AD$2:$AE$412,2,FALSE),"")</f>
        <v/>
      </c>
      <c r="P1389" s="18" t="str">
        <f>IFERROR(VLOOKUP($B1389,Invoices!$AF$2:$AG$412,2,FALSE),"")</f>
        <v/>
      </c>
      <c r="Q1389" s="18" t="str">
        <f>IFERROR(VLOOKUP($B1389,Invoices!$AH$2:$AI$412,2,FALSE),"")</f>
        <v/>
      </c>
      <c r="R1389" s="18" t="str">
        <f>IFERROR(VLOOKUP($B1389,Invoices!$AJ$2:$AK$412,2,FALSE),"")</f>
        <v/>
      </c>
      <c r="S1389" s="18" t="str">
        <f>IFERROR(VLOOKUP($B1389,Invoices!$AL$2:$AM$412,2,FALSE),"")</f>
        <v/>
      </c>
      <c r="T1389" s="18" t="str">
        <f>IFERROR(VLOOKUP($B1389,Invoices!$AN$2:$AO$412,2,FALSE),"")</f>
        <v/>
      </c>
      <c r="U1389" s="18" cm="1">
        <f t="array" ref="U1389">IFERROR(INDEX(F1389:T1389, 1, MATCH(TRUE, ISNUMBER(F1389:T1389), 0)), "0.0")</f>
        <v>0.99</v>
      </c>
    </row>
    <row r="1390" spans="1:21" ht="13" x14ac:dyDescent="0.15">
      <c r="A1390" s="14" t="s">
        <v>7422</v>
      </c>
      <c r="B1390" s="6" t="s">
        <v>2653</v>
      </c>
      <c r="C1390" s="6" t="s">
        <v>868</v>
      </c>
      <c r="D1390" s="6" t="s">
        <v>543</v>
      </c>
      <c r="E1390" s="6" t="s">
        <v>543</v>
      </c>
      <c r="F1390" s="18" t="str">
        <f>IFERROR(VLOOKUP(B1390,Invoices!$L$2:$M$413,2,FALSE),"")</f>
        <v/>
      </c>
      <c r="G1390" s="18" t="str">
        <f>IFERROR(VLOOKUP(B1390,Invoices!$N$2:$O$412,2,FALSE),"")</f>
        <v/>
      </c>
      <c r="H1390" s="18" t="str">
        <f>IFERROR(VLOOKUP($B1390,Invoices!$P$2:$Q$412,2,FALSE),"")</f>
        <v/>
      </c>
      <c r="I1390" s="18" t="str">
        <f>IFERROR(VLOOKUP($B1390,Invoices!$R$2:$S$412,2,FALSE),"")</f>
        <v/>
      </c>
      <c r="J1390" s="18" t="str">
        <f>IFERROR(VLOOKUP($B1390,Invoices!$T$2:$U$412,2,FALSE),"")</f>
        <v/>
      </c>
      <c r="K1390" s="18" t="str">
        <f>IFERROR(VLOOKUP($B1390,Invoices!$V$2:$W$412,2,FALSE),"")</f>
        <v/>
      </c>
      <c r="L1390" s="18" t="str">
        <f>IFERROR(VLOOKUP($B1390,Invoices!$X$2:$Y$412,2,FALSE),"")</f>
        <v/>
      </c>
      <c r="M1390" s="18" t="str">
        <f>IFERROR(VLOOKUP($B1390,Invoices!$Z$2:$AA$412,2,FALSE),"")</f>
        <v/>
      </c>
      <c r="N1390" s="18" t="str">
        <f>IFERROR(VLOOKUP($B1390,Invoices!$AB$2:$AC$412,2,FALSE),"")</f>
        <v/>
      </c>
      <c r="O1390" s="18" t="str">
        <f>IFERROR(VLOOKUP($B1390,Invoices!$AD$2:$AE$412,2,FALSE),"")</f>
        <v/>
      </c>
      <c r="P1390" s="18" t="str">
        <f>IFERROR(VLOOKUP($B1390,Invoices!$AF$2:$AG$412,2,FALSE),"")</f>
        <v/>
      </c>
      <c r="Q1390" s="18" t="str">
        <f>IFERROR(VLOOKUP($B1390,Invoices!$AH$2:$AI$412,2,FALSE),"")</f>
        <v/>
      </c>
      <c r="R1390" s="18" t="str">
        <f>IFERROR(VLOOKUP($B1390,Invoices!$AJ$2:$AK$412,2,FALSE),"")</f>
        <v/>
      </c>
      <c r="S1390" s="18" t="str">
        <f>IFERROR(VLOOKUP($B1390,Invoices!$AL$2:$AM$412,2,FALSE),"")</f>
        <v/>
      </c>
      <c r="T1390" s="18" t="str">
        <f>IFERROR(VLOOKUP($B1390,Invoices!$AN$2:$AO$412,2,FALSE),"")</f>
        <v/>
      </c>
      <c r="U1390" s="18" t="str" cm="1">
        <f t="array" ref="U1390">IFERROR(INDEX(F1390:T1390, 1, MATCH(TRUE, ISNUMBER(F1390:T1390), 0)), "0.0")</f>
        <v>0.0</v>
      </c>
    </row>
    <row r="1391" spans="1:21" ht="13" x14ac:dyDescent="0.15">
      <c r="A1391" s="14" t="s">
        <v>7423</v>
      </c>
      <c r="B1391" s="6" t="s">
        <v>2654</v>
      </c>
      <c r="D1391" s="6" t="s">
        <v>735</v>
      </c>
      <c r="E1391" s="6" t="s">
        <v>736</v>
      </c>
      <c r="F1391" s="18" t="str">
        <f>IFERROR(VLOOKUP(B1391,Invoices!$L$2:$M$413,2,FALSE),"")</f>
        <v/>
      </c>
      <c r="G1391" s="18" t="str">
        <f>IFERROR(VLOOKUP(B1391,Invoices!$N$2:$O$412,2,FALSE),"")</f>
        <v/>
      </c>
      <c r="H1391" s="18" t="str">
        <f>IFERROR(VLOOKUP($B1391,Invoices!$P$2:$Q$412,2,FALSE),"")</f>
        <v/>
      </c>
      <c r="I1391" s="18" t="str">
        <f>IFERROR(VLOOKUP($B1391,Invoices!$R$2:$S$412,2,FALSE),"")</f>
        <v/>
      </c>
      <c r="J1391" s="18" t="str">
        <f>IFERROR(VLOOKUP($B1391,Invoices!$T$2:$U$412,2,FALSE),"")</f>
        <v/>
      </c>
      <c r="K1391" s="18" t="str">
        <f>IFERROR(VLOOKUP($B1391,Invoices!$V$2:$W$412,2,FALSE),"")</f>
        <v/>
      </c>
      <c r="L1391" s="18" t="str">
        <f>IFERROR(VLOOKUP($B1391,Invoices!$X$2:$Y$412,2,FALSE),"")</f>
        <v/>
      </c>
      <c r="M1391" s="18" t="str">
        <f>IFERROR(VLOOKUP($B1391,Invoices!$Z$2:$AA$412,2,FALSE),"")</f>
        <v/>
      </c>
      <c r="N1391" s="18" t="str">
        <f>IFERROR(VLOOKUP($B1391,Invoices!$AB$2:$AC$412,2,FALSE),"")</f>
        <v/>
      </c>
      <c r="O1391" s="18" t="str">
        <f>IFERROR(VLOOKUP($B1391,Invoices!$AD$2:$AE$412,2,FALSE),"")</f>
        <v/>
      </c>
      <c r="P1391" s="18" t="str">
        <f>IFERROR(VLOOKUP($B1391,Invoices!$AF$2:$AG$412,2,FALSE),"")</f>
        <v/>
      </c>
      <c r="Q1391" s="18" t="str">
        <f>IFERROR(VLOOKUP($B1391,Invoices!$AH$2:$AI$412,2,FALSE),"")</f>
        <v/>
      </c>
      <c r="R1391" s="18" t="str">
        <f>IFERROR(VLOOKUP($B1391,Invoices!$AJ$2:$AK$412,2,FALSE),"")</f>
        <v/>
      </c>
      <c r="S1391" s="18" t="str">
        <f>IFERROR(VLOOKUP($B1391,Invoices!$AL$2:$AM$412,2,FALSE),"")</f>
        <v/>
      </c>
      <c r="T1391" s="18" t="str">
        <f>IFERROR(VLOOKUP($B1391,Invoices!$AN$2:$AO$412,2,FALSE),"")</f>
        <v/>
      </c>
      <c r="U1391" s="18" t="str" cm="1">
        <f t="array" ref="U1391">IFERROR(INDEX(F1391:T1391, 1, MATCH(TRUE, ISNUMBER(F1391:T1391), 0)), "0.0")</f>
        <v>0.0</v>
      </c>
    </row>
    <row r="1392" spans="1:21" ht="13" x14ac:dyDescent="0.15">
      <c r="A1392" s="14" t="s">
        <v>7424</v>
      </c>
      <c r="B1392" s="6" t="s">
        <v>2655</v>
      </c>
      <c r="C1392" s="6" t="s">
        <v>2611</v>
      </c>
      <c r="D1392" s="6" t="s">
        <v>1150</v>
      </c>
      <c r="E1392" s="6" t="s">
        <v>1151</v>
      </c>
      <c r="F1392" s="18" t="str">
        <f>IFERROR(VLOOKUP(B1392,Invoices!$L$2:$M$413,2,FALSE),"")</f>
        <v/>
      </c>
      <c r="G1392" s="18" t="str">
        <f>IFERROR(VLOOKUP(B1392,Invoices!$N$2:$O$412,2,FALSE),"")</f>
        <v/>
      </c>
      <c r="H1392" s="18" t="str">
        <f>IFERROR(VLOOKUP($B1392,Invoices!$P$2:$Q$412,2,FALSE),"")</f>
        <v/>
      </c>
      <c r="I1392" s="18" t="str">
        <f>IFERROR(VLOOKUP($B1392,Invoices!$R$2:$S$412,2,FALSE),"")</f>
        <v/>
      </c>
      <c r="J1392" s="18" t="str">
        <f>IFERROR(VLOOKUP($B1392,Invoices!$T$2:$U$412,2,FALSE),"")</f>
        <v/>
      </c>
      <c r="K1392" s="18" t="str">
        <f>IFERROR(VLOOKUP($B1392,Invoices!$V$2:$W$412,2,FALSE),"")</f>
        <v/>
      </c>
      <c r="L1392" s="18" t="str">
        <f>IFERROR(VLOOKUP($B1392,Invoices!$X$2:$Y$412,2,FALSE),"")</f>
        <v/>
      </c>
      <c r="M1392" s="18" t="str">
        <f>IFERROR(VLOOKUP($B1392,Invoices!$Z$2:$AA$412,2,FALSE),"")</f>
        <v/>
      </c>
      <c r="N1392" s="18" t="str">
        <f>IFERROR(VLOOKUP($B1392,Invoices!$AB$2:$AC$412,2,FALSE),"")</f>
        <v/>
      </c>
      <c r="O1392" s="18" t="str">
        <f>IFERROR(VLOOKUP($B1392,Invoices!$AD$2:$AE$412,2,FALSE),"")</f>
        <v/>
      </c>
      <c r="P1392" s="18" t="str">
        <f>IFERROR(VLOOKUP($B1392,Invoices!$AF$2:$AG$412,2,FALSE),"")</f>
        <v/>
      </c>
      <c r="Q1392" s="18" t="str">
        <f>IFERROR(VLOOKUP($B1392,Invoices!$AH$2:$AI$412,2,FALSE),"")</f>
        <v/>
      </c>
      <c r="R1392" s="18" t="str">
        <f>IFERROR(VLOOKUP($B1392,Invoices!$AJ$2:$AK$412,2,FALSE),"")</f>
        <v/>
      </c>
      <c r="S1392" s="18" t="str">
        <f>IFERROR(VLOOKUP($B1392,Invoices!$AL$2:$AM$412,2,FALSE),"")</f>
        <v/>
      </c>
      <c r="T1392" s="18" t="str">
        <f>IFERROR(VLOOKUP($B1392,Invoices!$AN$2:$AO$412,2,FALSE),"")</f>
        <v/>
      </c>
      <c r="U1392" s="18" t="str" cm="1">
        <f t="array" ref="U1392">IFERROR(INDEX(F1392:T1392, 1, MATCH(TRUE, ISNUMBER(F1392:T1392), 0)), "0.0")</f>
        <v>0.0</v>
      </c>
    </row>
    <row r="1393" spans="1:21" ht="13" x14ac:dyDescent="0.15">
      <c r="A1393" s="14" t="s">
        <v>7425</v>
      </c>
      <c r="B1393" s="6" t="s">
        <v>2656</v>
      </c>
      <c r="D1393" s="6" t="s">
        <v>939</v>
      </c>
      <c r="E1393" s="6" t="s">
        <v>940</v>
      </c>
      <c r="F1393" s="18" t="str">
        <f>IFERROR(VLOOKUP(B1393,Invoices!$L$2:$M$413,2,FALSE),"")</f>
        <v/>
      </c>
      <c r="G1393" s="18" t="str">
        <f>IFERROR(VLOOKUP(B1393,Invoices!$N$2:$O$412,2,FALSE),"")</f>
        <v/>
      </c>
      <c r="H1393" s="18" t="str">
        <f>IFERROR(VLOOKUP($B1393,Invoices!$P$2:$Q$412,2,FALSE),"")</f>
        <v/>
      </c>
      <c r="I1393" s="18" t="str">
        <f>IFERROR(VLOOKUP($B1393,Invoices!$R$2:$S$412,2,FALSE),"")</f>
        <v/>
      </c>
      <c r="J1393" s="18" t="str">
        <f>IFERROR(VLOOKUP($B1393,Invoices!$T$2:$U$412,2,FALSE),"")</f>
        <v/>
      </c>
      <c r="K1393" s="18" t="str">
        <f>IFERROR(VLOOKUP($B1393,Invoices!$V$2:$W$412,2,FALSE),"")</f>
        <v/>
      </c>
      <c r="L1393" s="18" t="str">
        <f>IFERROR(VLOOKUP($B1393,Invoices!$X$2:$Y$412,2,FALSE),"")</f>
        <v/>
      </c>
      <c r="M1393" s="18" t="str">
        <f>IFERROR(VLOOKUP($B1393,Invoices!$Z$2:$AA$412,2,FALSE),"")</f>
        <v/>
      </c>
      <c r="N1393" s="18" t="str">
        <f>IFERROR(VLOOKUP($B1393,Invoices!$AB$2:$AC$412,2,FALSE),"")</f>
        <v/>
      </c>
      <c r="O1393" s="18" t="str">
        <f>IFERROR(VLOOKUP($B1393,Invoices!$AD$2:$AE$412,2,FALSE),"")</f>
        <v/>
      </c>
      <c r="P1393" s="18" t="str">
        <f>IFERROR(VLOOKUP($B1393,Invoices!$AF$2:$AG$412,2,FALSE),"")</f>
        <v/>
      </c>
      <c r="Q1393" s="18" t="str">
        <f>IFERROR(VLOOKUP($B1393,Invoices!$AH$2:$AI$412,2,FALSE),"")</f>
        <v/>
      </c>
      <c r="R1393" s="18" t="str">
        <f>IFERROR(VLOOKUP($B1393,Invoices!$AJ$2:$AK$412,2,FALSE),"")</f>
        <v/>
      </c>
      <c r="S1393" s="18" t="str">
        <f>IFERROR(VLOOKUP($B1393,Invoices!$AL$2:$AM$412,2,FALSE),"")</f>
        <v/>
      </c>
      <c r="T1393" s="18" t="str">
        <f>IFERROR(VLOOKUP($B1393,Invoices!$AN$2:$AO$412,2,FALSE),"")</f>
        <v/>
      </c>
      <c r="U1393" s="18" t="str" cm="1">
        <f t="array" ref="U1393">IFERROR(INDEX(F1393:T1393, 1, MATCH(TRUE, ISNUMBER(F1393:T1393), 0)), "0.0")</f>
        <v>0.0</v>
      </c>
    </row>
    <row r="1394" spans="1:21" ht="13" x14ac:dyDescent="0.15">
      <c r="A1394" s="14" t="s">
        <v>7426</v>
      </c>
      <c r="B1394" s="6" t="s">
        <v>2657</v>
      </c>
      <c r="C1394" s="6" t="s">
        <v>2658</v>
      </c>
      <c r="D1394" s="6" t="s">
        <v>543</v>
      </c>
      <c r="E1394" s="6" t="s">
        <v>543</v>
      </c>
      <c r="F1394" s="18" t="str">
        <f>IFERROR(VLOOKUP(B1394,Invoices!$L$2:$M$413,2,FALSE),"")</f>
        <v/>
      </c>
      <c r="G1394" s="18" t="str">
        <f>IFERROR(VLOOKUP(B1394,Invoices!$N$2:$O$412,2,FALSE),"")</f>
        <v/>
      </c>
      <c r="H1394" s="18" t="str">
        <f>IFERROR(VLOOKUP($B1394,Invoices!$P$2:$Q$412,2,FALSE),"")</f>
        <v/>
      </c>
      <c r="I1394" s="18" t="str">
        <f>IFERROR(VLOOKUP($B1394,Invoices!$R$2:$S$412,2,FALSE),"")</f>
        <v/>
      </c>
      <c r="J1394" s="18" t="str">
        <f>IFERROR(VLOOKUP($B1394,Invoices!$T$2:$U$412,2,FALSE),"")</f>
        <v/>
      </c>
      <c r="K1394" s="18" t="str">
        <f>IFERROR(VLOOKUP($B1394,Invoices!$V$2:$W$412,2,FALSE),"")</f>
        <v/>
      </c>
      <c r="L1394" s="18" t="str">
        <f>IFERROR(VLOOKUP($B1394,Invoices!$X$2:$Y$412,2,FALSE),"")</f>
        <v/>
      </c>
      <c r="M1394" s="18" t="str">
        <f>IFERROR(VLOOKUP($B1394,Invoices!$Z$2:$AA$412,2,FALSE),"")</f>
        <v/>
      </c>
      <c r="N1394" s="18" t="str">
        <f>IFERROR(VLOOKUP($B1394,Invoices!$AB$2:$AC$412,2,FALSE),"")</f>
        <v/>
      </c>
      <c r="O1394" s="18" t="str">
        <f>IFERROR(VLOOKUP($B1394,Invoices!$AD$2:$AE$412,2,FALSE),"")</f>
        <v/>
      </c>
      <c r="P1394" s="18" t="str">
        <f>IFERROR(VLOOKUP($B1394,Invoices!$AF$2:$AG$412,2,FALSE),"")</f>
        <v/>
      </c>
      <c r="Q1394" s="18" t="str">
        <f>IFERROR(VLOOKUP($B1394,Invoices!$AH$2:$AI$412,2,FALSE),"")</f>
        <v/>
      </c>
      <c r="R1394" s="18" t="str">
        <f>IFERROR(VLOOKUP($B1394,Invoices!$AJ$2:$AK$412,2,FALSE),"")</f>
        <v/>
      </c>
      <c r="S1394" s="18" t="str">
        <f>IFERROR(VLOOKUP($B1394,Invoices!$AL$2:$AM$412,2,FALSE),"")</f>
        <v/>
      </c>
      <c r="T1394" s="18" t="str">
        <f>IFERROR(VLOOKUP($B1394,Invoices!$AN$2:$AO$412,2,FALSE),"")</f>
        <v/>
      </c>
      <c r="U1394" s="18" t="str" cm="1">
        <f t="array" ref="U1394">IFERROR(INDEX(F1394:T1394, 1, MATCH(TRUE, ISNUMBER(F1394:T1394), 0)), "0.0")</f>
        <v>0.0</v>
      </c>
    </row>
    <row r="1395" spans="1:21" ht="13" x14ac:dyDescent="0.15">
      <c r="A1395" s="14" t="s">
        <v>7427</v>
      </c>
      <c r="B1395" s="6" t="s">
        <v>2659</v>
      </c>
      <c r="C1395" s="6" t="s">
        <v>1417</v>
      </c>
      <c r="D1395" s="6" t="s">
        <v>1235</v>
      </c>
      <c r="E1395" s="6" t="s">
        <v>740</v>
      </c>
      <c r="F1395" s="18" t="str">
        <f>IFERROR(VLOOKUP(B1395,Invoices!$L$2:$M$413,2,FALSE),"")</f>
        <v/>
      </c>
      <c r="G1395" s="18" t="str">
        <f>IFERROR(VLOOKUP(B1395,Invoices!$N$2:$O$412,2,FALSE),"")</f>
        <v/>
      </c>
      <c r="H1395" s="18" t="str">
        <f>IFERROR(VLOOKUP($B1395,Invoices!$P$2:$Q$412,2,FALSE),"")</f>
        <v/>
      </c>
      <c r="I1395" s="18">
        <f>IFERROR(VLOOKUP($B1395,Invoices!$R$2:$S$412,2,FALSE),"")</f>
        <v>0.99</v>
      </c>
      <c r="J1395" s="18" t="str">
        <f>IFERROR(VLOOKUP($B1395,Invoices!$T$2:$U$412,2,FALSE),"")</f>
        <v/>
      </c>
      <c r="K1395" s="18" t="str">
        <f>IFERROR(VLOOKUP($B1395,Invoices!$V$2:$W$412,2,FALSE),"")</f>
        <v/>
      </c>
      <c r="L1395" s="18" t="str">
        <f>IFERROR(VLOOKUP($B1395,Invoices!$X$2:$Y$412,2,FALSE),"")</f>
        <v/>
      </c>
      <c r="M1395" s="18" t="str">
        <f>IFERROR(VLOOKUP($B1395,Invoices!$Z$2:$AA$412,2,FALSE),"")</f>
        <v/>
      </c>
      <c r="N1395" s="18" t="str">
        <f>IFERROR(VLOOKUP($B1395,Invoices!$AB$2:$AC$412,2,FALSE),"")</f>
        <v/>
      </c>
      <c r="O1395" s="18" t="str">
        <f>IFERROR(VLOOKUP($B1395,Invoices!$AD$2:$AE$412,2,FALSE),"")</f>
        <v/>
      </c>
      <c r="P1395" s="18" t="str">
        <f>IFERROR(VLOOKUP($B1395,Invoices!$AF$2:$AG$412,2,FALSE),"")</f>
        <v/>
      </c>
      <c r="Q1395" s="18" t="str">
        <f>IFERROR(VLOOKUP($B1395,Invoices!$AH$2:$AI$412,2,FALSE),"")</f>
        <v/>
      </c>
      <c r="R1395" s="18" t="str">
        <f>IFERROR(VLOOKUP($B1395,Invoices!$AJ$2:$AK$412,2,FALSE),"")</f>
        <v/>
      </c>
      <c r="S1395" s="18" t="str">
        <f>IFERROR(VLOOKUP($B1395,Invoices!$AL$2:$AM$412,2,FALSE),"")</f>
        <v/>
      </c>
      <c r="T1395" s="18" t="str">
        <f>IFERROR(VLOOKUP($B1395,Invoices!$AN$2:$AO$412,2,FALSE),"")</f>
        <v/>
      </c>
      <c r="U1395" s="18" cm="1">
        <f t="array" ref="U1395">IFERROR(INDEX(F1395:T1395, 1, MATCH(TRUE, ISNUMBER(F1395:T1395), 0)), "0.0")</f>
        <v>0.99</v>
      </c>
    </row>
    <row r="1396" spans="1:21" ht="13" x14ac:dyDescent="0.15">
      <c r="A1396" s="14" t="s">
        <v>7428</v>
      </c>
      <c r="B1396" s="6" t="s">
        <v>2660</v>
      </c>
      <c r="C1396" s="6" t="s">
        <v>1921</v>
      </c>
      <c r="D1396" s="6" t="s">
        <v>1922</v>
      </c>
      <c r="E1396" s="6" t="s">
        <v>562</v>
      </c>
      <c r="F1396" s="18" t="str">
        <f>IFERROR(VLOOKUP(B1396,Invoices!$L$2:$M$413,2,FALSE),"")</f>
        <v/>
      </c>
      <c r="G1396" s="18">
        <f>IFERROR(VLOOKUP(B1396,Invoices!$N$2:$O$412,2,FALSE),"")</f>
        <v>0.99</v>
      </c>
      <c r="H1396" s="18" t="str">
        <f>IFERROR(VLOOKUP($B1396,Invoices!$P$2:$Q$412,2,FALSE),"")</f>
        <v/>
      </c>
      <c r="I1396" s="18" t="str">
        <f>IFERROR(VLOOKUP($B1396,Invoices!$R$2:$S$412,2,FALSE),"")</f>
        <v/>
      </c>
      <c r="J1396" s="18" t="str">
        <f>IFERROR(VLOOKUP($B1396,Invoices!$T$2:$U$412,2,FALSE),"")</f>
        <v/>
      </c>
      <c r="K1396" s="18" t="str">
        <f>IFERROR(VLOOKUP($B1396,Invoices!$V$2:$W$412,2,FALSE),"")</f>
        <v/>
      </c>
      <c r="L1396" s="18" t="str">
        <f>IFERROR(VLOOKUP($B1396,Invoices!$X$2:$Y$412,2,FALSE),"")</f>
        <v/>
      </c>
      <c r="M1396" s="18" t="str">
        <f>IFERROR(VLOOKUP($B1396,Invoices!$Z$2:$AA$412,2,FALSE),"")</f>
        <v/>
      </c>
      <c r="N1396" s="18" t="str">
        <f>IFERROR(VLOOKUP($B1396,Invoices!$AB$2:$AC$412,2,FALSE),"")</f>
        <v/>
      </c>
      <c r="O1396" s="18" t="str">
        <f>IFERROR(VLOOKUP($B1396,Invoices!$AD$2:$AE$412,2,FALSE),"")</f>
        <v/>
      </c>
      <c r="P1396" s="18" t="str">
        <f>IFERROR(VLOOKUP($B1396,Invoices!$AF$2:$AG$412,2,FALSE),"")</f>
        <v/>
      </c>
      <c r="Q1396" s="18" t="str">
        <f>IFERROR(VLOOKUP($B1396,Invoices!$AH$2:$AI$412,2,FALSE),"")</f>
        <v/>
      </c>
      <c r="R1396" s="18" t="str">
        <f>IFERROR(VLOOKUP($B1396,Invoices!$AJ$2:$AK$412,2,FALSE),"")</f>
        <v/>
      </c>
      <c r="S1396" s="18" t="str">
        <f>IFERROR(VLOOKUP($B1396,Invoices!$AL$2:$AM$412,2,FALSE),"")</f>
        <v/>
      </c>
      <c r="T1396" s="18" t="str">
        <f>IFERROR(VLOOKUP($B1396,Invoices!$AN$2:$AO$412,2,FALSE),"")</f>
        <v/>
      </c>
      <c r="U1396" s="18" cm="1">
        <f t="array" ref="U1396">IFERROR(INDEX(F1396:T1396, 1, MATCH(TRUE, ISNUMBER(F1396:T1396), 0)), "0.0")</f>
        <v>0.99</v>
      </c>
    </row>
    <row r="1397" spans="1:21" ht="13" x14ac:dyDescent="0.15">
      <c r="A1397" s="14" t="s">
        <v>7429</v>
      </c>
      <c r="B1397" s="6" t="s">
        <v>2661</v>
      </c>
      <c r="C1397" s="6" t="s">
        <v>2662</v>
      </c>
      <c r="D1397" s="6" t="s">
        <v>1361</v>
      </c>
      <c r="E1397" s="6" t="s">
        <v>1301</v>
      </c>
      <c r="F1397" s="18" t="str">
        <f>IFERROR(VLOOKUP(B1397,Invoices!$L$2:$M$413,2,FALSE),"")</f>
        <v/>
      </c>
      <c r="G1397" s="18" t="str">
        <f>IFERROR(VLOOKUP(B1397,Invoices!$N$2:$O$412,2,FALSE),"")</f>
        <v/>
      </c>
      <c r="H1397" s="18" t="str">
        <f>IFERROR(VLOOKUP($B1397,Invoices!$P$2:$Q$412,2,FALSE),"")</f>
        <v/>
      </c>
      <c r="I1397" s="18" t="str">
        <f>IFERROR(VLOOKUP($B1397,Invoices!$R$2:$S$412,2,FALSE),"")</f>
        <v/>
      </c>
      <c r="J1397" s="18" t="str">
        <f>IFERROR(VLOOKUP($B1397,Invoices!$T$2:$U$412,2,FALSE),"")</f>
        <v/>
      </c>
      <c r="K1397" s="18" t="str">
        <f>IFERROR(VLOOKUP($B1397,Invoices!$V$2:$W$412,2,FALSE),"")</f>
        <v/>
      </c>
      <c r="L1397" s="18" t="str">
        <f>IFERROR(VLOOKUP($B1397,Invoices!$X$2:$Y$412,2,FALSE),"")</f>
        <v/>
      </c>
      <c r="M1397" s="18" t="str">
        <f>IFERROR(VLOOKUP($B1397,Invoices!$Z$2:$AA$412,2,FALSE),"")</f>
        <v/>
      </c>
      <c r="N1397" s="18" t="str">
        <f>IFERROR(VLOOKUP($B1397,Invoices!$AB$2:$AC$412,2,FALSE),"")</f>
        <v/>
      </c>
      <c r="O1397" s="18" t="str">
        <f>IFERROR(VLOOKUP($B1397,Invoices!$AD$2:$AE$412,2,FALSE),"")</f>
        <v/>
      </c>
      <c r="P1397" s="18" t="str">
        <f>IFERROR(VLOOKUP($B1397,Invoices!$AF$2:$AG$412,2,FALSE),"")</f>
        <v/>
      </c>
      <c r="Q1397" s="18" t="str">
        <f>IFERROR(VLOOKUP($B1397,Invoices!$AH$2:$AI$412,2,FALSE),"")</f>
        <v/>
      </c>
      <c r="R1397" s="18" t="str">
        <f>IFERROR(VLOOKUP($B1397,Invoices!$AJ$2:$AK$412,2,FALSE),"")</f>
        <v/>
      </c>
      <c r="S1397" s="18" t="str">
        <f>IFERROR(VLOOKUP($B1397,Invoices!$AL$2:$AM$412,2,FALSE),"")</f>
        <v/>
      </c>
      <c r="T1397" s="18" t="str">
        <f>IFERROR(VLOOKUP($B1397,Invoices!$AN$2:$AO$412,2,FALSE),"")</f>
        <v/>
      </c>
      <c r="U1397" s="18" t="str" cm="1">
        <f t="array" ref="U1397">IFERROR(INDEX(F1397:T1397, 1, MATCH(TRUE, ISNUMBER(F1397:T1397), 0)), "0.0")</f>
        <v>0.0</v>
      </c>
    </row>
    <row r="1398" spans="1:21" ht="13" x14ac:dyDescent="0.15">
      <c r="A1398" s="14" t="s">
        <v>7430</v>
      </c>
      <c r="B1398" s="6" t="s">
        <v>2663</v>
      </c>
      <c r="C1398" s="6" t="s">
        <v>2664</v>
      </c>
      <c r="D1398" s="6" t="s">
        <v>735</v>
      </c>
      <c r="E1398" s="6" t="s">
        <v>736</v>
      </c>
      <c r="F1398" s="18" t="str">
        <f>IFERROR(VLOOKUP(B1398,Invoices!$L$2:$M$413,2,FALSE),"")</f>
        <v/>
      </c>
      <c r="G1398" s="18" t="str">
        <f>IFERROR(VLOOKUP(B1398,Invoices!$N$2:$O$412,2,FALSE),"")</f>
        <v/>
      </c>
      <c r="H1398" s="18" t="str">
        <f>IFERROR(VLOOKUP($B1398,Invoices!$P$2:$Q$412,2,FALSE),"")</f>
        <v/>
      </c>
      <c r="I1398" s="18" t="str">
        <f>IFERROR(VLOOKUP($B1398,Invoices!$R$2:$S$412,2,FALSE),"")</f>
        <v/>
      </c>
      <c r="J1398" s="18" t="str">
        <f>IFERROR(VLOOKUP($B1398,Invoices!$T$2:$U$412,2,FALSE),"")</f>
        <v/>
      </c>
      <c r="K1398" s="18" t="str">
        <f>IFERROR(VLOOKUP($B1398,Invoices!$V$2:$W$412,2,FALSE),"")</f>
        <v/>
      </c>
      <c r="L1398" s="18" t="str">
        <f>IFERROR(VLOOKUP($B1398,Invoices!$X$2:$Y$412,2,FALSE),"")</f>
        <v/>
      </c>
      <c r="M1398" s="18" t="str">
        <f>IFERROR(VLOOKUP($B1398,Invoices!$Z$2:$AA$412,2,FALSE),"")</f>
        <v/>
      </c>
      <c r="N1398" s="18" t="str">
        <f>IFERROR(VLOOKUP($B1398,Invoices!$AB$2:$AC$412,2,FALSE),"")</f>
        <v/>
      </c>
      <c r="O1398" s="18" t="str">
        <f>IFERROR(VLOOKUP($B1398,Invoices!$AD$2:$AE$412,2,FALSE),"")</f>
        <v/>
      </c>
      <c r="P1398" s="18">
        <f>IFERROR(VLOOKUP($B1398,Invoices!$AF$2:$AG$412,2,FALSE),"")</f>
        <v>0.99</v>
      </c>
      <c r="Q1398" s="18" t="str">
        <f>IFERROR(VLOOKUP($B1398,Invoices!$AH$2:$AI$412,2,FALSE),"")</f>
        <v/>
      </c>
      <c r="R1398" s="18" t="str">
        <f>IFERROR(VLOOKUP($B1398,Invoices!$AJ$2:$AK$412,2,FALSE),"")</f>
        <v/>
      </c>
      <c r="S1398" s="18" t="str">
        <f>IFERROR(VLOOKUP($B1398,Invoices!$AL$2:$AM$412,2,FALSE),"")</f>
        <v/>
      </c>
      <c r="T1398" s="18" t="str">
        <f>IFERROR(VLOOKUP($B1398,Invoices!$AN$2:$AO$412,2,FALSE),"")</f>
        <v/>
      </c>
      <c r="U1398" s="18" cm="1">
        <f t="array" ref="U1398">IFERROR(INDEX(F1398:T1398, 1, MATCH(TRUE, ISNUMBER(F1398:T1398), 0)), "0.0")</f>
        <v>0.99</v>
      </c>
    </row>
    <row r="1399" spans="1:21" ht="13" x14ac:dyDescent="0.15">
      <c r="A1399" s="14" t="s">
        <v>7431</v>
      </c>
      <c r="B1399" s="6" t="s">
        <v>2665</v>
      </c>
      <c r="C1399" s="6" t="s">
        <v>1019</v>
      </c>
      <c r="D1399" s="6" t="s">
        <v>1020</v>
      </c>
      <c r="E1399" s="6" t="s">
        <v>1021</v>
      </c>
      <c r="F1399" s="18" t="str">
        <f>IFERROR(VLOOKUP(B1399,Invoices!$L$2:$M$413,2,FALSE),"")</f>
        <v/>
      </c>
      <c r="G1399" s="18">
        <f>IFERROR(VLOOKUP(B1399,Invoices!$N$2:$O$412,2,FALSE),"")</f>
        <v>0.99</v>
      </c>
      <c r="H1399" s="18" t="str">
        <f>IFERROR(VLOOKUP($B1399,Invoices!$P$2:$Q$412,2,FALSE),"")</f>
        <v/>
      </c>
      <c r="I1399" s="18" t="str">
        <f>IFERROR(VLOOKUP($B1399,Invoices!$R$2:$S$412,2,FALSE),"")</f>
        <v/>
      </c>
      <c r="J1399" s="18" t="str">
        <f>IFERROR(VLOOKUP($B1399,Invoices!$T$2:$U$412,2,FALSE),"")</f>
        <v/>
      </c>
      <c r="K1399" s="18" t="str">
        <f>IFERROR(VLOOKUP($B1399,Invoices!$V$2:$W$412,2,FALSE),"")</f>
        <v/>
      </c>
      <c r="L1399" s="18" t="str">
        <f>IFERROR(VLOOKUP($B1399,Invoices!$X$2:$Y$412,2,FALSE),"")</f>
        <v/>
      </c>
      <c r="M1399" s="18" t="str">
        <f>IFERROR(VLOOKUP($B1399,Invoices!$Z$2:$AA$412,2,FALSE),"")</f>
        <v/>
      </c>
      <c r="N1399" s="18" t="str">
        <f>IFERROR(VLOOKUP($B1399,Invoices!$AB$2:$AC$412,2,FALSE),"")</f>
        <v/>
      </c>
      <c r="O1399" s="18" t="str">
        <f>IFERROR(VLOOKUP($B1399,Invoices!$AD$2:$AE$412,2,FALSE),"")</f>
        <v/>
      </c>
      <c r="P1399" s="18" t="str">
        <f>IFERROR(VLOOKUP($B1399,Invoices!$AF$2:$AG$412,2,FALSE),"")</f>
        <v/>
      </c>
      <c r="Q1399" s="18" t="str">
        <f>IFERROR(VLOOKUP($B1399,Invoices!$AH$2:$AI$412,2,FALSE),"")</f>
        <v/>
      </c>
      <c r="R1399" s="18" t="str">
        <f>IFERROR(VLOOKUP($B1399,Invoices!$AJ$2:$AK$412,2,FALSE),"")</f>
        <v/>
      </c>
      <c r="S1399" s="18" t="str">
        <f>IFERROR(VLOOKUP($B1399,Invoices!$AL$2:$AM$412,2,FALSE),"")</f>
        <v/>
      </c>
      <c r="T1399" s="18" t="str">
        <f>IFERROR(VLOOKUP($B1399,Invoices!$AN$2:$AO$412,2,FALSE),"")</f>
        <v/>
      </c>
      <c r="U1399" s="18" cm="1">
        <f t="array" ref="U1399">IFERROR(INDEX(F1399:T1399, 1, MATCH(TRUE, ISNUMBER(F1399:T1399), 0)), "0.0")</f>
        <v>0.99</v>
      </c>
    </row>
    <row r="1400" spans="1:21" ht="13" x14ac:dyDescent="0.15">
      <c r="A1400" s="14" t="s">
        <v>7432</v>
      </c>
      <c r="B1400" s="6" t="s">
        <v>2666</v>
      </c>
      <c r="C1400" s="6" t="s">
        <v>1921</v>
      </c>
      <c r="D1400" s="6" t="s">
        <v>1922</v>
      </c>
      <c r="E1400" s="6" t="s">
        <v>562</v>
      </c>
      <c r="F1400" s="18" t="str">
        <f>IFERROR(VLOOKUP(B1400,Invoices!$L$2:$M$413,2,FALSE),"")</f>
        <v/>
      </c>
      <c r="G1400" s="18" t="str">
        <f>IFERROR(VLOOKUP(B1400,Invoices!$N$2:$O$412,2,FALSE),"")</f>
        <v/>
      </c>
      <c r="H1400" s="18" t="str">
        <f>IFERROR(VLOOKUP($B1400,Invoices!$P$2:$Q$412,2,FALSE),"")</f>
        <v/>
      </c>
      <c r="I1400" s="18" t="str">
        <f>IFERROR(VLOOKUP($B1400,Invoices!$R$2:$S$412,2,FALSE),"")</f>
        <v/>
      </c>
      <c r="J1400" s="18" t="str">
        <f>IFERROR(VLOOKUP($B1400,Invoices!$T$2:$U$412,2,FALSE),"")</f>
        <v/>
      </c>
      <c r="K1400" s="18" t="str">
        <f>IFERROR(VLOOKUP($B1400,Invoices!$V$2:$W$412,2,FALSE),"")</f>
        <v/>
      </c>
      <c r="L1400" s="18" t="str">
        <f>IFERROR(VLOOKUP($B1400,Invoices!$X$2:$Y$412,2,FALSE),"")</f>
        <v/>
      </c>
      <c r="M1400" s="18" t="str">
        <f>IFERROR(VLOOKUP($B1400,Invoices!$Z$2:$AA$412,2,FALSE),"")</f>
        <v/>
      </c>
      <c r="N1400" s="18" t="str">
        <f>IFERROR(VLOOKUP($B1400,Invoices!$AB$2:$AC$412,2,FALSE),"")</f>
        <v/>
      </c>
      <c r="O1400" s="18" t="str">
        <f>IFERROR(VLOOKUP($B1400,Invoices!$AD$2:$AE$412,2,FALSE),"")</f>
        <v/>
      </c>
      <c r="P1400" s="18" t="str">
        <f>IFERROR(VLOOKUP($B1400,Invoices!$AF$2:$AG$412,2,FALSE),"")</f>
        <v/>
      </c>
      <c r="Q1400" s="18" t="str">
        <f>IFERROR(VLOOKUP($B1400,Invoices!$AH$2:$AI$412,2,FALSE),"")</f>
        <v/>
      </c>
      <c r="R1400" s="18" t="str">
        <f>IFERROR(VLOOKUP($B1400,Invoices!$AJ$2:$AK$412,2,FALSE),"")</f>
        <v/>
      </c>
      <c r="S1400" s="18" t="str">
        <f>IFERROR(VLOOKUP($B1400,Invoices!$AL$2:$AM$412,2,FALSE),"")</f>
        <v/>
      </c>
      <c r="T1400" s="18" t="str">
        <f>IFERROR(VLOOKUP($B1400,Invoices!$AN$2:$AO$412,2,FALSE),"")</f>
        <v/>
      </c>
      <c r="U1400" s="18" t="str" cm="1">
        <f t="array" ref="U1400">IFERROR(INDEX(F1400:T1400, 1, MATCH(TRUE, ISNUMBER(F1400:T1400), 0)), "0.0")</f>
        <v>0.0</v>
      </c>
    </row>
    <row r="1401" spans="1:21" ht="13" x14ac:dyDescent="0.15">
      <c r="A1401" s="14" t="s">
        <v>7433</v>
      </c>
      <c r="B1401" s="6" t="s">
        <v>2667</v>
      </c>
      <c r="C1401" s="6" t="s">
        <v>1279</v>
      </c>
      <c r="D1401" s="6" t="s">
        <v>1280</v>
      </c>
      <c r="E1401" s="6" t="s">
        <v>1281</v>
      </c>
      <c r="F1401" s="18" t="str">
        <f>IFERROR(VLOOKUP(B1401,Invoices!$L$2:$M$413,2,FALSE),"")</f>
        <v/>
      </c>
      <c r="G1401" s="18" t="str">
        <f>IFERROR(VLOOKUP(B1401,Invoices!$N$2:$O$412,2,FALSE),"")</f>
        <v/>
      </c>
      <c r="H1401" s="18" t="str">
        <f>IFERROR(VLOOKUP($B1401,Invoices!$P$2:$Q$412,2,FALSE),"")</f>
        <v/>
      </c>
      <c r="I1401" s="18" t="str">
        <f>IFERROR(VLOOKUP($B1401,Invoices!$R$2:$S$412,2,FALSE),"")</f>
        <v/>
      </c>
      <c r="J1401" s="18" t="str">
        <f>IFERROR(VLOOKUP($B1401,Invoices!$T$2:$U$412,2,FALSE),"")</f>
        <v/>
      </c>
      <c r="K1401" s="18" t="str">
        <f>IFERROR(VLOOKUP($B1401,Invoices!$V$2:$W$412,2,FALSE),"")</f>
        <v/>
      </c>
      <c r="L1401" s="18" t="str">
        <f>IFERROR(VLOOKUP($B1401,Invoices!$X$2:$Y$412,2,FALSE),"")</f>
        <v/>
      </c>
      <c r="M1401" s="18" t="str">
        <f>IFERROR(VLOOKUP($B1401,Invoices!$Z$2:$AA$412,2,FALSE),"")</f>
        <v/>
      </c>
      <c r="N1401" s="18" t="str">
        <f>IFERROR(VLOOKUP($B1401,Invoices!$AB$2:$AC$412,2,FALSE),"")</f>
        <v/>
      </c>
      <c r="O1401" s="18" t="str">
        <f>IFERROR(VLOOKUP($B1401,Invoices!$AD$2:$AE$412,2,FALSE),"")</f>
        <v/>
      </c>
      <c r="P1401" s="18" t="str">
        <f>IFERROR(VLOOKUP($B1401,Invoices!$AF$2:$AG$412,2,FALSE),"")</f>
        <v/>
      </c>
      <c r="Q1401" s="18" t="str">
        <f>IFERROR(VLOOKUP($B1401,Invoices!$AH$2:$AI$412,2,FALSE),"")</f>
        <v/>
      </c>
      <c r="R1401" s="18" t="str">
        <f>IFERROR(VLOOKUP($B1401,Invoices!$AJ$2:$AK$412,2,FALSE),"")</f>
        <v/>
      </c>
      <c r="S1401" s="18" t="str">
        <f>IFERROR(VLOOKUP($B1401,Invoices!$AL$2:$AM$412,2,FALSE),"")</f>
        <v/>
      </c>
      <c r="T1401" s="18" t="str">
        <f>IFERROR(VLOOKUP($B1401,Invoices!$AN$2:$AO$412,2,FALSE),"")</f>
        <v/>
      </c>
      <c r="U1401" s="18" t="str" cm="1">
        <f t="array" ref="U1401">IFERROR(INDEX(F1401:T1401, 1, MATCH(TRUE, ISNUMBER(F1401:T1401), 0)), "0.0")</f>
        <v>0.0</v>
      </c>
    </row>
    <row r="1402" spans="1:21" ht="13" x14ac:dyDescent="0.15">
      <c r="A1402" s="14" t="s">
        <v>7434</v>
      </c>
      <c r="B1402" s="6" t="s">
        <v>2668</v>
      </c>
      <c r="D1402" s="6" t="s">
        <v>1363</v>
      </c>
      <c r="E1402" s="6" t="s">
        <v>1364</v>
      </c>
      <c r="F1402" s="18" t="str">
        <f>IFERROR(VLOOKUP(B1402,Invoices!$L$2:$M$413,2,FALSE),"")</f>
        <v/>
      </c>
      <c r="G1402" s="18" t="str">
        <f>IFERROR(VLOOKUP(B1402,Invoices!$N$2:$O$412,2,FALSE),"")</f>
        <v/>
      </c>
      <c r="H1402" s="18" t="str">
        <f>IFERROR(VLOOKUP($B1402,Invoices!$P$2:$Q$412,2,FALSE),"")</f>
        <v/>
      </c>
      <c r="I1402" s="18" t="str">
        <f>IFERROR(VLOOKUP($B1402,Invoices!$R$2:$S$412,2,FALSE),"")</f>
        <v/>
      </c>
      <c r="J1402" s="18" t="str">
        <f>IFERROR(VLOOKUP($B1402,Invoices!$T$2:$U$412,2,FALSE),"")</f>
        <v/>
      </c>
      <c r="K1402" s="18" t="str">
        <f>IFERROR(VLOOKUP($B1402,Invoices!$V$2:$W$412,2,FALSE),"")</f>
        <v/>
      </c>
      <c r="L1402" s="18" t="str">
        <f>IFERROR(VLOOKUP($B1402,Invoices!$X$2:$Y$412,2,FALSE),"")</f>
        <v/>
      </c>
      <c r="M1402" s="18" t="str">
        <f>IFERROR(VLOOKUP($B1402,Invoices!$Z$2:$AA$412,2,FALSE),"")</f>
        <v/>
      </c>
      <c r="N1402" s="18" t="str">
        <f>IFERROR(VLOOKUP($B1402,Invoices!$AB$2:$AC$412,2,FALSE),"")</f>
        <v/>
      </c>
      <c r="O1402" s="18" t="str">
        <f>IFERROR(VLOOKUP($B1402,Invoices!$AD$2:$AE$412,2,FALSE),"")</f>
        <v/>
      </c>
      <c r="P1402" s="18" t="str">
        <f>IFERROR(VLOOKUP($B1402,Invoices!$AF$2:$AG$412,2,FALSE),"")</f>
        <v/>
      </c>
      <c r="Q1402" s="18" t="str">
        <f>IFERROR(VLOOKUP($B1402,Invoices!$AH$2:$AI$412,2,FALSE),"")</f>
        <v/>
      </c>
      <c r="R1402" s="18" t="str">
        <f>IFERROR(VLOOKUP($B1402,Invoices!$AJ$2:$AK$412,2,FALSE),"")</f>
        <v/>
      </c>
      <c r="S1402" s="18" t="str">
        <f>IFERROR(VLOOKUP($B1402,Invoices!$AL$2:$AM$412,2,FALSE),"")</f>
        <v/>
      </c>
      <c r="T1402" s="18" t="str">
        <f>IFERROR(VLOOKUP($B1402,Invoices!$AN$2:$AO$412,2,FALSE),"")</f>
        <v/>
      </c>
      <c r="U1402" s="18" t="str" cm="1">
        <f t="array" ref="U1402">IFERROR(INDEX(F1402:T1402, 1, MATCH(TRUE, ISNUMBER(F1402:T1402), 0)), "0.0")</f>
        <v>0.0</v>
      </c>
    </row>
    <row r="1403" spans="1:21" ht="13" x14ac:dyDescent="0.15">
      <c r="A1403" s="14" t="s">
        <v>7435</v>
      </c>
      <c r="B1403" s="6" t="s">
        <v>2669</v>
      </c>
      <c r="D1403" s="6" t="s">
        <v>561</v>
      </c>
      <c r="E1403" s="6" t="s">
        <v>562</v>
      </c>
      <c r="F1403" s="18">
        <f>IFERROR(VLOOKUP(B1403,Invoices!$L$2:$M$413,2,FALSE),"")</f>
        <v>0.99</v>
      </c>
      <c r="G1403" s="18" t="str">
        <f>IFERROR(VLOOKUP(B1403,Invoices!$N$2:$O$412,2,FALSE),"")</f>
        <v/>
      </c>
      <c r="H1403" s="18" t="str">
        <f>IFERROR(VLOOKUP($B1403,Invoices!$P$2:$Q$412,2,FALSE),"")</f>
        <v/>
      </c>
      <c r="I1403" s="18">
        <f>IFERROR(VLOOKUP($B1403,Invoices!$R$2:$S$412,2,FALSE),"")</f>
        <v>0.99</v>
      </c>
      <c r="J1403" s="18" t="str">
        <f>IFERROR(VLOOKUP($B1403,Invoices!$T$2:$U$412,2,FALSE),"")</f>
        <v/>
      </c>
      <c r="K1403" s="18" t="str">
        <f>IFERROR(VLOOKUP($B1403,Invoices!$V$2:$W$412,2,FALSE),"")</f>
        <v/>
      </c>
      <c r="L1403" s="18" t="str">
        <f>IFERROR(VLOOKUP($B1403,Invoices!$X$2:$Y$412,2,FALSE),"")</f>
        <v/>
      </c>
      <c r="M1403" s="18" t="str">
        <f>IFERROR(VLOOKUP($B1403,Invoices!$Z$2:$AA$412,2,FALSE),"")</f>
        <v/>
      </c>
      <c r="N1403" s="18" t="str">
        <f>IFERROR(VLOOKUP($B1403,Invoices!$AB$2:$AC$412,2,FALSE),"")</f>
        <v/>
      </c>
      <c r="O1403" s="18" t="str">
        <f>IFERROR(VLOOKUP($B1403,Invoices!$AD$2:$AE$412,2,FALSE),"")</f>
        <v/>
      </c>
      <c r="P1403" s="18" t="str">
        <f>IFERROR(VLOOKUP($B1403,Invoices!$AF$2:$AG$412,2,FALSE),"")</f>
        <v/>
      </c>
      <c r="Q1403" s="18" t="str">
        <f>IFERROR(VLOOKUP($B1403,Invoices!$AH$2:$AI$412,2,FALSE),"")</f>
        <v/>
      </c>
      <c r="R1403" s="18" t="str">
        <f>IFERROR(VLOOKUP($B1403,Invoices!$AJ$2:$AK$412,2,FALSE),"")</f>
        <v/>
      </c>
      <c r="S1403" s="18" t="str">
        <f>IFERROR(VLOOKUP($B1403,Invoices!$AL$2:$AM$412,2,FALSE),"")</f>
        <v/>
      </c>
      <c r="T1403" s="18" t="str">
        <f>IFERROR(VLOOKUP($B1403,Invoices!$AN$2:$AO$412,2,FALSE),"")</f>
        <v/>
      </c>
      <c r="U1403" s="18" cm="1">
        <f t="array" ref="U1403">IFERROR(INDEX(F1403:T1403, 1, MATCH(TRUE, ISNUMBER(F1403:T1403), 0)), "0.0")</f>
        <v>0.99</v>
      </c>
    </row>
    <row r="1404" spans="1:21" ht="13" x14ac:dyDescent="0.15">
      <c r="A1404" s="14" t="s">
        <v>7436</v>
      </c>
      <c r="B1404" s="6" t="s">
        <v>2669</v>
      </c>
      <c r="D1404" s="6" t="s">
        <v>561</v>
      </c>
      <c r="E1404" s="6" t="s">
        <v>562</v>
      </c>
      <c r="F1404" s="18">
        <f>IFERROR(VLOOKUP(B1404,Invoices!$L$2:$M$413,2,FALSE),"")</f>
        <v>0.99</v>
      </c>
      <c r="G1404" s="18" t="str">
        <f>IFERROR(VLOOKUP(B1404,Invoices!$N$2:$O$412,2,FALSE),"")</f>
        <v/>
      </c>
      <c r="H1404" s="18" t="str">
        <f>IFERROR(VLOOKUP($B1404,Invoices!$P$2:$Q$412,2,FALSE),"")</f>
        <v/>
      </c>
      <c r="I1404" s="18">
        <f>IFERROR(VLOOKUP($B1404,Invoices!$R$2:$S$412,2,FALSE),"")</f>
        <v>0.99</v>
      </c>
      <c r="J1404" s="18" t="str">
        <f>IFERROR(VLOOKUP($B1404,Invoices!$T$2:$U$412,2,FALSE),"")</f>
        <v/>
      </c>
      <c r="K1404" s="18" t="str">
        <f>IFERROR(VLOOKUP($B1404,Invoices!$V$2:$W$412,2,FALSE),"")</f>
        <v/>
      </c>
      <c r="L1404" s="18" t="str">
        <f>IFERROR(VLOOKUP($B1404,Invoices!$X$2:$Y$412,2,FALSE),"")</f>
        <v/>
      </c>
      <c r="M1404" s="18" t="str">
        <f>IFERROR(VLOOKUP($B1404,Invoices!$Z$2:$AA$412,2,FALSE),"")</f>
        <v/>
      </c>
      <c r="N1404" s="18" t="str">
        <f>IFERROR(VLOOKUP($B1404,Invoices!$AB$2:$AC$412,2,FALSE),"")</f>
        <v/>
      </c>
      <c r="O1404" s="18" t="str">
        <f>IFERROR(VLOOKUP($B1404,Invoices!$AD$2:$AE$412,2,FALSE),"")</f>
        <v/>
      </c>
      <c r="P1404" s="18" t="str">
        <f>IFERROR(VLOOKUP($B1404,Invoices!$AF$2:$AG$412,2,FALSE),"")</f>
        <v/>
      </c>
      <c r="Q1404" s="18" t="str">
        <f>IFERROR(VLOOKUP($B1404,Invoices!$AH$2:$AI$412,2,FALSE),"")</f>
        <v/>
      </c>
      <c r="R1404" s="18" t="str">
        <f>IFERROR(VLOOKUP($B1404,Invoices!$AJ$2:$AK$412,2,FALSE),"")</f>
        <v/>
      </c>
      <c r="S1404" s="18" t="str">
        <f>IFERROR(VLOOKUP($B1404,Invoices!$AL$2:$AM$412,2,FALSE),"")</f>
        <v/>
      </c>
      <c r="T1404" s="18" t="str">
        <f>IFERROR(VLOOKUP($B1404,Invoices!$AN$2:$AO$412,2,FALSE),"")</f>
        <v/>
      </c>
      <c r="U1404" s="18" cm="1">
        <f t="array" ref="U1404">IFERROR(INDEX(F1404:T1404, 1, MATCH(TRUE, ISNUMBER(F1404:T1404), 0)), "0.0")</f>
        <v>0.99</v>
      </c>
    </row>
    <row r="1405" spans="1:21" ht="13" x14ac:dyDescent="0.15">
      <c r="A1405" s="14" t="s">
        <v>7437</v>
      </c>
      <c r="B1405" s="6" t="s">
        <v>2670</v>
      </c>
      <c r="C1405" s="6" t="s">
        <v>1303</v>
      </c>
      <c r="D1405" s="6" t="s">
        <v>1309</v>
      </c>
      <c r="E1405" s="6" t="s">
        <v>810</v>
      </c>
      <c r="F1405" s="18">
        <f>IFERROR(VLOOKUP(B1405,Invoices!$L$2:$M$413,2,FALSE),"")</f>
        <v>0.99</v>
      </c>
      <c r="G1405" s="18" t="str">
        <f>IFERROR(VLOOKUP(B1405,Invoices!$N$2:$O$412,2,FALSE),"")</f>
        <v/>
      </c>
      <c r="H1405" s="18" t="str">
        <f>IFERROR(VLOOKUP($B1405,Invoices!$P$2:$Q$412,2,FALSE),"")</f>
        <v/>
      </c>
      <c r="I1405" s="18">
        <f>IFERROR(VLOOKUP($B1405,Invoices!$R$2:$S$412,2,FALSE),"")</f>
        <v>0.99</v>
      </c>
      <c r="J1405" s="18" t="str">
        <f>IFERROR(VLOOKUP($B1405,Invoices!$T$2:$U$412,2,FALSE),"")</f>
        <v/>
      </c>
      <c r="K1405" s="18" t="str">
        <f>IFERROR(VLOOKUP($B1405,Invoices!$V$2:$W$412,2,FALSE),"")</f>
        <v/>
      </c>
      <c r="L1405" s="18" t="str">
        <f>IFERROR(VLOOKUP($B1405,Invoices!$X$2:$Y$412,2,FALSE),"")</f>
        <v/>
      </c>
      <c r="M1405" s="18" t="str">
        <f>IFERROR(VLOOKUP($B1405,Invoices!$Z$2:$AA$412,2,FALSE),"")</f>
        <v/>
      </c>
      <c r="N1405" s="18" t="str">
        <f>IFERROR(VLOOKUP($B1405,Invoices!$AB$2:$AC$412,2,FALSE),"")</f>
        <v/>
      </c>
      <c r="O1405" s="18" t="str">
        <f>IFERROR(VLOOKUP($B1405,Invoices!$AD$2:$AE$412,2,FALSE),"")</f>
        <v/>
      </c>
      <c r="P1405" s="18" t="str">
        <f>IFERROR(VLOOKUP($B1405,Invoices!$AF$2:$AG$412,2,FALSE),"")</f>
        <v/>
      </c>
      <c r="Q1405" s="18" t="str">
        <f>IFERROR(VLOOKUP($B1405,Invoices!$AH$2:$AI$412,2,FALSE),"")</f>
        <v/>
      </c>
      <c r="R1405" s="18" t="str">
        <f>IFERROR(VLOOKUP($B1405,Invoices!$AJ$2:$AK$412,2,FALSE),"")</f>
        <v/>
      </c>
      <c r="S1405" s="18" t="str">
        <f>IFERROR(VLOOKUP($B1405,Invoices!$AL$2:$AM$412,2,FALSE),"")</f>
        <v/>
      </c>
      <c r="T1405" s="18" t="str">
        <f>IFERROR(VLOOKUP($B1405,Invoices!$AN$2:$AO$412,2,FALSE),"")</f>
        <v/>
      </c>
      <c r="U1405" s="18" cm="1">
        <f t="array" ref="U1405">IFERROR(INDEX(F1405:T1405, 1, MATCH(TRUE, ISNUMBER(F1405:T1405), 0)), "0.0")</f>
        <v>0.99</v>
      </c>
    </row>
    <row r="1406" spans="1:21" ht="13" x14ac:dyDescent="0.15">
      <c r="A1406" s="14" t="s">
        <v>7438</v>
      </c>
      <c r="B1406" s="6" t="s">
        <v>2670</v>
      </c>
      <c r="C1406" s="6" t="s">
        <v>1445</v>
      </c>
      <c r="D1406" s="6" t="s">
        <v>1453</v>
      </c>
      <c r="E1406" s="6" t="s">
        <v>810</v>
      </c>
      <c r="F1406" s="18">
        <f>IFERROR(VLOOKUP(B1406,Invoices!$L$2:$M$413,2,FALSE),"")</f>
        <v>0.99</v>
      </c>
      <c r="G1406" s="18" t="str">
        <f>IFERROR(VLOOKUP(B1406,Invoices!$N$2:$O$412,2,FALSE),"")</f>
        <v/>
      </c>
      <c r="H1406" s="18" t="str">
        <f>IFERROR(VLOOKUP($B1406,Invoices!$P$2:$Q$412,2,FALSE),"")</f>
        <v/>
      </c>
      <c r="I1406" s="18">
        <f>IFERROR(VLOOKUP($B1406,Invoices!$R$2:$S$412,2,FALSE),"")</f>
        <v>0.99</v>
      </c>
      <c r="J1406" s="18" t="str">
        <f>IFERROR(VLOOKUP($B1406,Invoices!$T$2:$U$412,2,FALSE),"")</f>
        <v/>
      </c>
      <c r="K1406" s="18" t="str">
        <f>IFERROR(VLOOKUP($B1406,Invoices!$V$2:$W$412,2,FALSE),"")</f>
        <v/>
      </c>
      <c r="L1406" s="18" t="str">
        <f>IFERROR(VLOOKUP($B1406,Invoices!$X$2:$Y$412,2,FALSE),"")</f>
        <v/>
      </c>
      <c r="M1406" s="18" t="str">
        <f>IFERROR(VLOOKUP($B1406,Invoices!$Z$2:$AA$412,2,FALSE),"")</f>
        <v/>
      </c>
      <c r="N1406" s="18" t="str">
        <f>IFERROR(VLOOKUP($B1406,Invoices!$AB$2:$AC$412,2,FALSE),"")</f>
        <v/>
      </c>
      <c r="O1406" s="18" t="str">
        <f>IFERROR(VLOOKUP($B1406,Invoices!$AD$2:$AE$412,2,FALSE),"")</f>
        <v/>
      </c>
      <c r="P1406" s="18" t="str">
        <f>IFERROR(VLOOKUP($B1406,Invoices!$AF$2:$AG$412,2,FALSE),"")</f>
        <v/>
      </c>
      <c r="Q1406" s="18" t="str">
        <f>IFERROR(VLOOKUP($B1406,Invoices!$AH$2:$AI$412,2,FALSE),"")</f>
        <v/>
      </c>
      <c r="R1406" s="18" t="str">
        <f>IFERROR(VLOOKUP($B1406,Invoices!$AJ$2:$AK$412,2,FALSE),"")</f>
        <v/>
      </c>
      <c r="S1406" s="18" t="str">
        <f>IFERROR(VLOOKUP($B1406,Invoices!$AL$2:$AM$412,2,FALSE),"")</f>
        <v/>
      </c>
      <c r="T1406" s="18" t="str">
        <f>IFERROR(VLOOKUP($B1406,Invoices!$AN$2:$AO$412,2,FALSE),"")</f>
        <v/>
      </c>
      <c r="U1406" s="18" cm="1">
        <f t="array" ref="U1406">IFERROR(INDEX(F1406:T1406, 1, MATCH(TRUE, ISNUMBER(F1406:T1406), 0)), "0.0")</f>
        <v>0.99</v>
      </c>
    </row>
    <row r="1407" spans="1:21" ht="13" x14ac:dyDescent="0.15">
      <c r="A1407" s="14" t="s">
        <v>7439</v>
      </c>
      <c r="B1407" s="6" t="s">
        <v>2671</v>
      </c>
      <c r="C1407" s="6" t="s">
        <v>2672</v>
      </c>
      <c r="D1407" s="6" t="s">
        <v>1231</v>
      </c>
      <c r="E1407" s="6" t="s">
        <v>863</v>
      </c>
      <c r="F1407" s="18" t="str">
        <f>IFERROR(VLOOKUP(B1407,Invoices!$L$2:$M$413,2,FALSE),"")</f>
        <v/>
      </c>
      <c r="G1407" s="18" t="str">
        <f>IFERROR(VLOOKUP(B1407,Invoices!$N$2:$O$412,2,FALSE),"")</f>
        <v/>
      </c>
      <c r="H1407" s="18" t="str">
        <f>IFERROR(VLOOKUP($B1407,Invoices!$P$2:$Q$412,2,FALSE),"")</f>
        <v/>
      </c>
      <c r="I1407" s="18" t="str">
        <f>IFERROR(VLOOKUP($B1407,Invoices!$R$2:$S$412,2,FALSE),"")</f>
        <v/>
      </c>
      <c r="J1407" s="18" t="str">
        <f>IFERROR(VLOOKUP($B1407,Invoices!$T$2:$U$412,2,FALSE),"")</f>
        <v/>
      </c>
      <c r="K1407" s="18" t="str">
        <f>IFERROR(VLOOKUP($B1407,Invoices!$V$2:$W$412,2,FALSE),"")</f>
        <v/>
      </c>
      <c r="L1407" s="18" t="str">
        <f>IFERROR(VLOOKUP($B1407,Invoices!$X$2:$Y$412,2,FALSE),"")</f>
        <v/>
      </c>
      <c r="M1407" s="18" t="str">
        <f>IFERROR(VLOOKUP($B1407,Invoices!$Z$2:$AA$412,2,FALSE),"")</f>
        <v/>
      </c>
      <c r="N1407" s="18" t="str">
        <f>IFERROR(VLOOKUP($B1407,Invoices!$AB$2:$AC$412,2,FALSE),"")</f>
        <v/>
      </c>
      <c r="O1407" s="18" t="str">
        <f>IFERROR(VLOOKUP($B1407,Invoices!$AD$2:$AE$412,2,FALSE),"")</f>
        <v/>
      </c>
      <c r="P1407" s="18" t="str">
        <f>IFERROR(VLOOKUP($B1407,Invoices!$AF$2:$AG$412,2,FALSE),"")</f>
        <v/>
      </c>
      <c r="Q1407" s="18" t="str">
        <f>IFERROR(VLOOKUP($B1407,Invoices!$AH$2:$AI$412,2,FALSE),"")</f>
        <v/>
      </c>
      <c r="R1407" s="18" t="str">
        <f>IFERROR(VLOOKUP($B1407,Invoices!$AJ$2:$AK$412,2,FALSE),"")</f>
        <v/>
      </c>
      <c r="S1407" s="18" t="str">
        <f>IFERROR(VLOOKUP($B1407,Invoices!$AL$2:$AM$412,2,FALSE),"")</f>
        <v/>
      </c>
      <c r="T1407" s="18" t="str">
        <f>IFERROR(VLOOKUP($B1407,Invoices!$AN$2:$AO$412,2,FALSE),"")</f>
        <v/>
      </c>
      <c r="U1407" s="18" t="str" cm="1">
        <f t="array" ref="U1407">IFERROR(INDEX(F1407:T1407, 1, MATCH(TRUE, ISNUMBER(F1407:T1407), 0)), "0.0")</f>
        <v>0.0</v>
      </c>
    </row>
    <row r="1408" spans="1:21" ht="13" x14ac:dyDescent="0.15">
      <c r="A1408" s="14" t="s">
        <v>7440</v>
      </c>
      <c r="B1408" s="6" t="s">
        <v>2673</v>
      </c>
      <c r="C1408" s="6" t="s">
        <v>2674</v>
      </c>
      <c r="D1408" s="6" t="s">
        <v>1231</v>
      </c>
      <c r="E1408" s="6" t="s">
        <v>863</v>
      </c>
      <c r="F1408" s="18" t="str">
        <f>IFERROR(VLOOKUP(B1408,Invoices!$L$2:$M$413,2,FALSE),"")</f>
        <v/>
      </c>
      <c r="G1408" s="18" t="str">
        <f>IFERROR(VLOOKUP(B1408,Invoices!$N$2:$O$412,2,FALSE),"")</f>
        <v/>
      </c>
      <c r="H1408" s="18" t="str">
        <f>IFERROR(VLOOKUP($B1408,Invoices!$P$2:$Q$412,2,FALSE),"")</f>
        <v/>
      </c>
      <c r="I1408" s="18" t="str">
        <f>IFERROR(VLOOKUP($B1408,Invoices!$R$2:$S$412,2,FALSE),"")</f>
        <v/>
      </c>
      <c r="J1408" s="18" t="str">
        <f>IFERROR(VLOOKUP($B1408,Invoices!$T$2:$U$412,2,FALSE),"")</f>
        <v/>
      </c>
      <c r="K1408" s="18" t="str">
        <f>IFERROR(VLOOKUP($B1408,Invoices!$V$2:$W$412,2,FALSE),"")</f>
        <v/>
      </c>
      <c r="L1408" s="18" t="str">
        <f>IFERROR(VLOOKUP($B1408,Invoices!$X$2:$Y$412,2,FALSE),"")</f>
        <v/>
      </c>
      <c r="M1408" s="18" t="str">
        <f>IFERROR(VLOOKUP($B1408,Invoices!$Z$2:$AA$412,2,FALSE),"")</f>
        <v/>
      </c>
      <c r="N1408" s="18" t="str">
        <f>IFERROR(VLOOKUP($B1408,Invoices!$AB$2:$AC$412,2,FALSE),"")</f>
        <v/>
      </c>
      <c r="O1408" s="18" t="str">
        <f>IFERROR(VLOOKUP($B1408,Invoices!$AD$2:$AE$412,2,FALSE),"")</f>
        <v/>
      </c>
      <c r="P1408" s="18" t="str">
        <f>IFERROR(VLOOKUP($B1408,Invoices!$AF$2:$AG$412,2,FALSE),"")</f>
        <v/>
      </c>
      <c r="Q1408" s="18" t="str">
        <f>IFERROR(VLOOKUP($B1408,Invoices!$AH$2:$AI$412,2,FALSE),"")</f>
        <v/>
      </c>
      <c r="R1408" s="18" t="str">
        <f>IFERROR(VLOOKUP($B1408,Invoices!$AJ$2:$AK$412,2,FALSE),"")</f>
        <v/>
      </c>
      <c r="S1408" s="18" t="str">
        <f>IFERROR(VLOOKUP($B1408,Invoices!$AL$2:$AM$412,2,FALSE),"")</f>
        <v/>
      </c>
      <c r="T1408" s="18" t="str">
        <f>IFERROR(VLOOKUP($B1408,Invoices!$AN$2:$AO$412,2,FALSE),"")</f>
        <v/>
      </c>
      <c r="U1408" s="18" t="str" cm="1">
        <f t="array" ref="U1408">IFERROR(INDEX(F1408:T1408, 1, MATCH(TRUE, ISNUMBER(F1408:T1408), 0)), "0.0")</f>
        <v>0.0</v>
      </c>
    </row>
    <row r="1409" spans="1:21" ht="13" x14ac:dyDescent="0.15">
      <c r="A1409" s="14" t="s">
        <v>7441</v>
      </c>
      <c r="B1409" s="6" t="s">
        <v>2675</v>
      </c>
      <c r="C1409" s="6" t="s">
        <v>1219</v>
      </c>
      <c r="D1409" s="6" t="s">
        <v>1220</v>
      </c>
      <c r="E1409" s="6" t="s">
        <v>562</v>
      </c>
      <c r="F1409" s="18" t="str">
        <f>IFERROR(VLOOKUP(B1409,Invoices!$L$2:$M$413,2,FALSE),"")</f>
        <v/>
      </c>
      <c r="G1409" s="18" t="str">
        <f>IFERROR(VLOOKUP(B1409,Invoices!$N$2:$O$412,2,FALSE),"")</f>
        <v/>
      </c>
      <c r="H1409" s="18" t="str">
        <f>IFERROR(VLOOKUP($B1409,Invoices!$P$2:$Q$412,2,FALSE),"")</f>
        <v/>
      </c>
      <c r="I1409" s="18" t="str">
        <f>IFERROR(VLOOKUP($B1409,Invoices!$R$2:$S$412,2,FALSE),"")</f>
        <v/>
      </c>
      <c r="J1409" s="18" t="str">
        <f>IFERROR(VLOOKUP($B1409,Invoices!$T$2:$U$412,2,FALSE),"")</f>
        <v/>
      </c>
      <c r="K1409" s="18" t="str">
        <f>IFERROR(VLOOKUP($B1409,Invoices!$V$2:$W$412,2,FALSE),"")</f>
        <v/>
      </c>
      <c r="L1409" s="18" t="str">
        <f>IFERROR(VLOOKUP($B1409,Invoices!$X$2:$Y$412,2,FALSE),"")</f>
        <v/>
      </c>
      <c r="M1409" s="18" t="str">
        <f>IFERROR(VLOOKUP($B1409,Invoices!$Z$2:$AA$412,2,FALSE),"")</f>
        <v/>
      </c>
      <c r="N1409" s="18" t="str">
        <f>IFERROR(VLOOKUP($B1409,Invoices!$AB$2:$AC$412,2,FALSE),"")</f>
        <v/>
      </c>
      <c r="O1409" s="18" t="str">
        <f>IFERROR(VLOOKUP($B1409,Invoices!$AD$2:$AE$412,2,FALSE),"")</f>
        <v/>
      </c>
      <c r="P1409" s="18" t="str">
        <f>IFERROR(VLOOKUP($B1409,Invoices!$AF$2:$AG$412,2,FALSE),"")</f>
        <v/>
      </c>
      <c r="Q1409" s="18" t="str">
        <f>IFERROR(VLOOKUP($B1409,Invoices!$AH$2:$AI$412,2,FALSE),"")</f>
        <v/>
      </c>
      <c r="R1409" s="18" t="str">
        <f>IFERROR(VLOOKUP($B1409,Invoices!$AJ$2:$AK$412,2,FALSE),"")</f>
        <v/>
      </c>
      <c r="S1409" s="18" t="str">
        <f>IFERROR(VLOOKUP($B1409,Invoices!$AL$2:$AM$412,2,FALSE),"")</f>
        <v/>
      </c>
      <c r="T1409" s="18" t="str">
        <f>IFERROR(VLOOKUP($B1409,Invoices!$AN$2:$AO$412,2,FALSE),"")</f>
        <v/>
      </c>
      <c r="U1409" s="18" t="str" cm="1">
        <f t="array" ref="U1409">IFERROR(INDEX(F1409:T1409, 1, MATCH(TRUE, ISNUMBER(F1409:T1409), 0)), "0.0")</f>
        <v>0.0</v>
      </c>
    </row>
    <row r="1410" spans="1:21" ht="13" x14ac:dyDescent="0.15">
      <c r="A1410" s="14" t="s">
        <v>7442</v>
      </c>
      <c r="B1410" s="6" t="s">
        <v>2676</v>
      </c>
      <c r="C1410" s="6" t="s">
        <v>1223</v>
      </c>
      <c r="D1410" s="6" t="s">
        <v>1440</v>
      </c>
      <c r="E1410" s="6" t="s">
        <v>976</v>
      </c>
      <c r="F1410" s="18" t="str">
        <f>IFERROR(VLOOKUP(B1410,Invoices!$L$2:$M$413,2,FALSE),"")</f>
        <v/>
      </c>
      <c r="G1410" s="18" t="str">
        <f>IFERROR(VLOOKUP(B1410,Invoices!$N$2:$O$412,2,FALSE),"")</f>
        <v/>
      </c>
      <c r="H1410" s="18" t="str">
        <f>IFERROR(VLOOKUP($B1410,Invoices!$P$2:$Q$412,2,FALSE),"")</f>
        <v/>
      </c>
      <c r="I1410" s="18" t="str">
        <f>IFERROR(VLOOKUP($B1410,Invoices!$R$2:$S$412,2,FALSE),"")</f>
        <v/>
      </c>
      <c r="J1410" s="18" t="str">
        <f>IFERROR(VLOOKUP($B1410,Invoices!$T$2:$U$412,2,FALSE),"")</f>
        <v/>
      </c>
      <c r="K1410" s="18" t="str">
        <f>IFERROR(VLOOKUP($B1410,Invoices!$V$2:$W$412,2,FALSE),"")</f>
        <v/>
      </c>
      <c r="L1410" s="18" t="str">
        <f>IFERROR(VLOOKUP($B1410,Invoices!$X$2:$Y$412,2,FALSE),"")</f>
        <v/>
      </c>
      <c r="M1410" s="18" t="str">
        <f>IFERROR(VLOOKUP($B1410,Invoices!$Z$2:$AA$412,2,FALSE),"")</f>
        <v/>
      </c>
      <c r="N1410" s="18">
        <f>IFERROR(VLOOKUP($B1410,Invoices!$AB$2:$AC$412,2,FALSE),"")</f>
        <v>0.99</v>
      </c>
      <c r="O1410" s="18" t="str">
        <f>IFERROR(VLOOKUP($B1410,Invoices!$AD$2:$AE$412,2,FALSE),"")</f>
        <v/>
      </c>
      <c r="P1410" s="18" t="str">
        <f>IFERROR(VLOOKUP($B1410,Invoices!$AF$2:$AG$412,2,FALSE),"")</f>
        <v/>
      </c>
      <c r="Q1410" s="18" t="str">
        <f>IFERROR(VLOOKUP($B1410,Invoices!$AH$2:$AI$412,2,FALSE),"")</f>
        <v/>
      </c>
      <c r="R1410" s="18" t="str">
        <f>IFERROR(VLOOKUP($B1410,Invoices!$AJ$2:$AK$412,2,FALSE),"")</f>
        <v/>
      </c>
      <c r="S1410" s="18" t="str">
        <f>IFERROR(VLOOKUP($B1410,Invoices!$AL$2:$AM$412,2,FALSE),"")</f>
        <v/>
      </c>
      <c r="T1410" s="18" t="str">
        <f>IFERROR(VLOOKUP($B1410,Invoices!$AN$2:$AO$412,2,FALSE),"")</f>
        <v/>
      </c>
      <c r="U1410" s="18" cm="1">
        <f t="array" ref="U1410">IFERROR(INDEX(F1410:T1410, 1, MATCH(TRUE, ISNUMBER(F1410:T1410), 0)), "0.0")</f>
        <v>0.99</v>
      </c>
    </row>
    <row r="1411" spans="1:21" ht="13" x14ac:dyDescent="0.15">
      <c r="A1411" s="14" t="s">
        <v>7443</v>
      </c>
      <c r="B1411" s="6" t="s">
        <v>2677</v>
      </c>
      <c r="C1411" s="6" t="s">
        <v>2678</v>
      </c>
      <c r="D1411" s="6" t="s">
        <v>546</v>
      </c>
      <c r="E1411" s="6" t="s">
        <v>547</v>
      </c>
      <c r="F1411" s="18" t="str">
        <f>IFERROR(VLOOKUP(B1411,Invoices!$L$2:$M$413,2,FALSE),"")</f>
        <v/>
      </c>
      <c r="G1411" s="18" t="str">
        <f>IFERROR(VLOOKUP(B1411,Invoices!$N$2:$O$412,2,FALSE),"")</f>
        <v/>
      </c>
      <c r="H1411" s="18" t="str">
        <f>IFERROR(VLOOKUP($B1411,Invoices!$P$2:$Q$412,2,FALSE),"")</f>
        <v/>
      </c>
      <c r="I1411" s="18" t="str">
        <f>IFERROR(VLOOKUP($B1411,Invoices!$R$2:$S$412,2,FALSE),"")</f>
        <v/>
      </c>
      <c r="J1411" s="18" t="str">
        <f>IFERROR(VLOOKUP($B1411,Invoices!$T$2:$U$412,2,FALSE),"")</f>
        <v/>
      </c>
      <c r="K1411" s="18" t="str">
        <f>IFERROR(VLOOKUP($B1411,Invoices!$V$2:$W$412,2,FALSE),"")</f>
        <v/>
      </c>
      <c r="L1411" s="18" t="str">
        <f>IFERROR(VLOOKUP($B1411,Invoices!$X$2:$Y$412,2,FALSE),"")</f>
        <v/>
      </c>
      <c r="M1411" s="18" t="str">
        <f>IFERROR(VLOOKUP($B1411,Invoices!$Z$2:$AA$412,2,FALSE),"")</f>
        <v/>
      </c>
      <c r="N1411" s="18" t="str">
        <f>IFERROR(VLOOKUP($B1411,Invoices!$AB$2:$AC$412,2,FALSE),"")</f>
        <v/>
      </c>
      <c r="O1411" s="18" t="str">
        <f>IFERROR(VLOOKUP($B1411,Invoices!$AD$2:$AE$412,2,FALSE),"")</f>
        <v/>
      </c>
      <c r="P1411" s="18" t="str">
        <f>IFERROR(VLOOKUP($B1411,Invoices!$AF$2:$AG$412,2,FALSE),"")</f>
        <v/>
      </c>
      <c r="Q1411" s="18" t="str">
        <f>IFERROR(VLOOKUP($B1411,Invoices!$AH$2:$AI$412,2,FALSE),"")</f>
        <v/>
      </c>
      <c r="R1411" s="18" t="str">
        <f>IFERROR(VLOOKUP($B1411,Invoices!$AJ$2:$AK$412,2,FALSE),"")</f>
        <v/>
      </c>
      <c r="S1411" s="18" t="str">
        <f>IFERROR(VLOOKUP($B1411,Invoices!$AL$2:$AM$412,2,FALSE),"")</f>
        <v/>
      </c>
      <c r="T1411" s="18" t="str">
        <f>IFERROR(VLOOKUP($B1411,Invoices!$AN$2:$AO$412,2,FALSE),"")</f>
        <v/>
      </c>
      <c r="U1411" s="18" t="str" cm="1">
        <f t="array" ref="U1411">IFERROR(INDEX(F1411:T1411, 1, MATCH(TRUE, ISNUMBER(F1411:T1411), 0)), "0.0")</f>
        <v>0.0</v>
      </c>
    </row>
    <row r="1412" spans="1:21" ht="13" x14ac:dyDescent="0.15">
      <c r="A1412" s="14" t="s">
        <v>7444</v>
      </c>
      <c r="B1412" s="6" t="s">
        <v>2679</v>
      </c>
      <c r="C1412" s="6" t="s">
        <v>1803</v>
      </c>
      <c r="D1412" s="6" t="s">
        <v>1798</v>
      </c>
      <c r="E1412" s="6" t="s">
        <v>810</v>
      </c>
      <c r="F1412" s="18" t="str">
        <f>IFERROR(VLOOKUP(B1412,Invoices!$L$2:$M$413,2,FALSE),"")</f>
        <v/>
      </c>
      <c r="G1412" s="18" t="str">
        <f>IFERROR(VLOOKUP(B1412,Invoices!$N$2:$O$412,2,FALSE),"")</f>
        <v/>
      </c>
      <c r="H1412" s="18" t="str">
        <f>IFERROR(VLOOKUP($B1412,Invoices!$P$2:$Q$412,2,FALSE),"")</f>
        <v/>
      </c>
      <c r="I1412" s="18" t="str">
        <f>IFERROR(VLOOKUP($B1412,Invoices!$R$2:$S$412,2,FALSE),"")</f>
        <v/>
      </c>
      <c r="J1412" s="18" t="str">
        <f>IFERROR(VLOOKUP($B1412,Invoices!$T$2:$U$412,2,FALSE),"")</f>
        <v/>
      </c>
      <c r="K1412" s="18" t="str">
        <f>IFERROR(VLOOKUP($B1412,Invoices!$V$2:$W$412,2,FALSE),"")</f>
        <v/>
      </c>
      <c r="L1412" s="18" t="str">
        <f>IFERROR(VLOOKUP($B1412,Invoices!$X$2:$Y$412,2,FALSE),"")</f>
        <v/>
      </c>
      <c r="M1412" s="18" t="str">
        <f>IFERROR(VLOOKUP($B1412,Invoices!$Z$2:$AA$412,2,FALSE),"")</f>
        <v/>
      </c>
      <c r="N1412" s="18" t="str">
        <f>IFERROR(VLOOKUP($B1412,Invoices!$AB$2:$AC$412,2,FALSE),"")</f>
        <v/>
      </c>
      <c r="O1412" s="18" t="str">
        <f>IFERROR(VLOOKUP($B1412,Invoices!$AD$2:$AE$412,2,FALSE),"")</f>
        <v/>
      </c>
      <c r="P1412" s="18" t="str">
        <f>IFERROR(VLOOKUP($B1412,Invoices!$AF$2:$AG$412,2,FALSE),"")</f>
        <v/>
      </c>
      <c r="Q1412" s="18" t="str">
        <f>IFERROR(VLOOKUP($B1412,Invoices!$AH$2:$AI$412,2,FALSE),"")</f>
        <v/>
      </c>
      <c r="R1412" s="18" t="str">
        <f>IFERROR(VLOOKUP($B1412,Invoices!$AJ$2:$AK$412,2,FALSE),"")</f>
        <v/>
      </c>
      <c r="S1412" s="18" t="str">
        <f>IFERROR(VLOOKUP($B1412,Invoices!$AL$2:$AM$412,2,FALSE),"")</f>
        <v/>
      </c>
      <c r="T1412" s="18" t="str">
        <f>IFERROR(VLOOKUP($B1412,Invoices!$AN$2:$AO$412,2,FALSE),"")</f>
        <v/>
      </c>
      <c r="U1412" s="18" t="str" cm="1">
        <f t="array" ref="U1412">IFERROR(INDEX(F1412:T1412, 1, MATCH(TRUE, ISNUMBER(F1412:T1412), 0)), "0.0")</f>
        <v>0.0</v>
      </c>
    </row>
    <row r="1413" spans="1:21" ht="13" x14ac:dyDescent="0.15">
      <c r="A1413" s="14" t="s">
        <v>7445</v>
      </c>
      <c r="B1413" s="6" t="s">
        <v>2680</v>
      </c>
      <c r="C1413" s="6" t="s">
        <v>2262</v>
      </c>
      <c r="D1413" s="6" t="s">
        <v>916</v>
      </c>
      <c r="E1413" s="6" t="s">
        <v>810</v>
      </c>
      <c r="F1413" s="18">
        <f>IFERROR(VLOOKUP(B1413,Invoices!$L$2:$M$413,2,FALSE),"")</f>
        <v>0.99</v>
      </c>
      <c r="G1413" s="18">
        <f>IFERROR(VLOOKUP(B1413,Invoices!$N$2:$O$412,2,FALSE),"")</f>
        <v>0.99</v>
      </c>
      <c r="H1413" s="18" t="str">
        <f>IFERROR(VLOOKUP($B1413,Invoices!$P$2:$Q$412,2,FALSE),"")</f>
        <v/>
      </c>
      <c r="I1413" s="18" t="str">
        <f>IFERROR(VLOOKUP($B1413,Invoices!$R$2:$S$412,2,FALSE),"")</f>
        <v/>
      </c>
      <c r="J1413" s="18" t="str">
        <f>IFERROR(VLOOKUP($B1413,Invoices!$T$2:$U$412,2,FALSE),"")</f>
        <v/>
      </c>
      <c r="K1413" s="18" t="str">
        <f>IFERROR(VLOOKUP($B1413,Invoices!$V$2:$W$412,2,FALSE),"")</f>
        <v/>
      </c>
      <c r="L1413" s="18" t="str">
        <f>IFERROR(VLOOKUP($B1413,Invoices!$X$2:$Y$412,2,FALSE),"")</f>
        <v/>
      </c>
      <c r="M1413" s="18" t="str">
        <f>IFERROR(VLOOKUP($B1413,Invoices!$Z$2:$AA$412,2,FALSE),"")</f>
        <v/>
      </c>
      <c r="N1413" s="18" t="str">
        <f>IFERROR(VLOOKUP($B1413,Invoices!$AB$2:$AC$412,2,FALSE),"")</f>
        <v/>
      </c>
      <c r="O1413" s="18" t="str">
        <f>IFERROR(VLOOKUP($B1413,Invoices!$AD$2:$AE$412,2,FALSE),"")</f>
        <v/>
      </c>
      <c r="P1413" s="18" t="str">
        <f>IFERROR(VLOOKUP($B1413,Invoices!$AF$2:$AG$412,2,FALSE),"")</f>
        <v/>
      </c>
      <c r="Q1413" s="18" t="str">
        <f>IFERROR(VLOOKUP($B1413,Invoices!$AH$2:$AI$412,2,FALSE),"")</f>
        <v/>
      </c>
      <c r="R1413" s="18" t="str">
        <f>IFERROR(VLOOKUP($B1413,Invoices!$AJ$2:$AK$412,2,FALSE),"")</f>
        <v/>
      </c>
      <c r="S1413" s="18" t="str">
        <f>IFERROR(VLOOKUP($B1413,Invoices!$AL$2:$AM$412,2,FALSE),"")</f>
        <v/>
      </c>
      <c r="T1413" s="18" t="str">
        <f>IFERROR(VLOOKUP($B1413,Invoices!$AN$2:$AO$412,2,FALSE),"")</f>
        <v/>
      </c>
      <c r="U1413" s="18" cm="1">
        <f t="array" ref="U1413">IFERROR(INDEX(F1413:T1413, 1, MATCH(TRUE, ISNUMBER(F1413:T1413), 0)), "0.0")</f>
        <v>0.99</v>
      </c>
    </row>
    <row r="1414" spans="1:21" ht="13" x14ac:dyDescent="0.15">
      <c r="A1414" s="14" t="s">
        <v>7446</v>
      </c>
      <c r="B1414" s="6" t="s">
        <v>2681</v>
      </c>
      <c r="C1414" s="6" t="s">
        <v>1308</v>
      </c>
      <c r="D1414" s="6" t="s">
        <v>1304</v>
      </c>
      <c r="E1414" s="6" t="s">
        <v>810</v>
      </c>
      <c r="F1414" s="18" t="str">
        <f>IFERROR(VLOOKUP(B1414,Invoices!$L$2:$M$413,2,FALSE),"")</f>
        <v/>
      </c>
      <c r="G1414" s="18" t="str">
        <f>IFERROR(VLOOKUP(B1414,Invoices!$N$2:$O$412,2,FALSE),"")</f>
        <v/>
      </c>
      <c r="H1414" s="18" t="str">
        <f>IFERROR(VLOOKUP($B1414,Invoices!$P$2:$Q$412,2,FALSE),"")</f>
        <v/>
      </c>
      <c r="I1414" s="18" t="str">
        <f>IFERROR(VLOOKUP($B1414,Invoices!$R$2:$S$412,2,FALSE),"")</f>
        <v/>
      </c>
      <c r="J1414" s="18" t="str">
        <f>IFERROR(VLOOKUP($B1414,Invoices!$T$2:$U$412,2,FALSE),"")</f>
        <v/>
      </c>
      <c r="K1414" s="18" t="str">
        <f>IFERROR(VLOOKUP($B1414,Invoices!$V$2:$W$412,2,FALSE),"")</f>
        <v/>
      </c>
      <c r="L1414" s="18" t="str">
        <f>IFERROR(VLOOKUP($B1414,Invoices!$X$2:$Y$412,2,FALSE),"")</f>
        <v/>
      </c>
      <c r="M1414" s="18" t="str">
        <f>IFERROR(VLOOKUP($B1414,Invoices!$Z$2:$AA$412,2,FALSE),"")</f>
        <v/>
      </c>
      <c r="N1414" s="18" t="str">
        <f>IFERROR(VLOOKUP($B1414,Invoices!$AB$2:$AC$412,2,FALSE),"")</f>
        <v/>
      </c>
      <c r="O1414" s="18" t="str">
        <f>IFERROR(VLOOKUP($B1414,Invoices!$AD$2:$AE$412,2,FALSE),"")</f>
        <v/>
      </c>
      <c r="P1414" s="18" t="str">
        <f>IFERROR(VLOOKUP($B1414,Invoices!$AF$2:$AG$412,2,FALSE),"")</f>
        <v/>
      </c>
      <c r="Q1414" s="18" t="str">
        <f>IFERROR(VLOOKUP($B1414,Invoices!$AH$2:$AI$412,2,FALSE),"")</f>
        <v/>
      </c>
      <c r="R1414" s="18" t="str">
        <f>IFERROR(VLOOKUP($B1414,Invoices!$AJ$2:$AK$412,2,FALSE),"")</f>
        <v/>
      </c>
      <c r="S1414" s="18" t="str">
        <f>IFERROR(VLOOKUP($B1414,Invoices!$AL$2:$AM$412,2,FALSE),"")</f>
        <v/>
      </c>
      <c r="T1414" s="18" t="str">
        <f>IFERROR(VLOOKUP($B1414,Invoices!$AN$2:$AO$412,2,FALSE),"")</f>
        <v/>
      </c>
      <c r="U1414" s="18" t="str" cm="1">
        <f t="array" ref="U1414">IFERROR(INDEX(F1414:T1414, 1, MATCH(TRUE, ISNUMBER(F1414:T1414), 0)), "0.0")</f>
        <v>0.0</v>
      </c>
    </row>
    <row r="1415" spans="1:21" ht="13" x14ac:dyDescent="0.15">
      <c r="A1415" s="14" t="s">
        <v>7447</v>
      </c>
      <c r="B1415" s="6" t="s">
        <v>2682</v>
      </c>
      <c r="C1415" s="6" t="s">
        <v>2683</v>
      </c>
      <c r="D1415" s="6" t="s">
        <v>1171</v>
      </c>
      <c r="E1415" s="6" t="s">
        <v>1172</v>
      </c>
      <c r="F1415" s="18" t="str">
        <f>IFERROR(VLOOKUP(B1415,Invoices!$L$2:$M$413,2,FALSE),"")</f>
        <v/>
      </c>
      <c r="G1415" s="18" t="str">
        <f>IFERROR(VLOOKUP(B1415,Invoices!$N$2:$O$412,2,FALSE),"")</f>
        <v/>
      </c>
      <c r="H1415" s="18" t="str">
        <f>IFERROR(VLOOKUP($B1415,Invoices!$P$2:$Q$412,2,FALSE),"")</f>
        <v/>
      </c>
      <c r="I1415" s="18" t="str">
        <f>IFERROR(VLOOKUP($B1415,Invoices!$R$2:$S$412,2,FALSE),"")</f>
        <v/>
      </c>
      <c r="J1415" s="18" t="str">
        <f>IFERROR(VLOOKUP($B1415,Invoices!$T$2:$U$412,2,FALSE),"")</f>
        <v/>
      </c>
      <c r="K1415" s="18" t="str">
        <f>IFERROR(VLOOKUP($B1415,Invoices!$V$2:$W$412,2,FALSE),"")</f>
        <v/>
      </c>
      <c r="L1415" s="18" t="str">
        <f>IFERROR(VLOOKUP($B1415,Invoices!$X$2:$Y$412,2,FALSE),"")</f>
        <v/>
      </c>
      <c r="M1415" s="18" t="str">
        <f>IFERROR(VLOOKUP($B1415,Invoices!$Z$2:$AA$412,2,FALSE),"")</f>
        <v/>
      </c>
      <c r="N1415" s="18" t="str">
        <f>IFERROR(VLOOKUP($B1415,Invoices!$AB$2:$AC$412,2,FALSE),"")</f>
        <v/>
      </c>
      <c r="O1415" s="18" t="str">
        <f>IFERROR(VLOOKUP($B1415,Invoices!$AD$2:$AE$412,2,FALSE),"")</f>
        <v/>
      </c>
      <c r="P1415" s="18" t="str">
        <f>IFERROR(VLOOKUP($B1415,Invoices!$AF$2:$AG$412,2,FALSE),"")</f>
        <v/>
      </c>
      <c r="Q1415" s="18" t="str">
        <f>IFERROR(VLOOKUP($B1415,Invoices!$AH$2:$AI$412,2,FALSE),"")</f>
        <v/>
      </c>
      <c r="R1415" s="18" t="str">
        <f>IFERROR(VLOOKUP($B1415,Invoices!$AJ$2:$AK$412,2,FALSE),"")</f>
        <v/>
      </c>
      <c r="S1415" s="18" t="str">
        <f>IFERROR(VLOOKUP($B1415,Invoices!$AL$2:$AM$412,2,FALSE),"")</f>
        <v/>
      </c>
      <c r="T1415" s="18" t="str">
        <f>IFERROR(VLOOKUP($B1415,Invoices!$AN$2:$AO$412,2,FALSE),"")</f>
        <v/>
      </c>
      <c r="U1415" s="18" t="str" cm="1">
        <f t="array" ref="U1415">IFERROR(INDEX(F1415:T1415, 1, MATCH(TRUE, ISNUMBER(F1415:T1415), 0)), "0.0")</f>
        <v>0.0</v>
      </c>
    </row>
    <row r="1416" spans="1:21" ht="13" x14ac:dyDescent="0.15">
      <c r="A1416" s="14" t="s">
        <v>7448</v>
      </c>
      <c r="B1416" s="6" t="s">
        <v>2684</v>
      </c>
      <c r="C1416" s="6" t="s">
        <v>1260</v>
      </c>
      <c r="D1416" s="6" t="s">
        <v>1261</v>
      </c>
      <c r="E1416" s="6" t="s">
        <v>912</v>
      </c>
      <c r="F1416" s="18" t="str">
        <f>IFERROR(VLOOKUP(B1416,Invoices!$L$2:$M$413,2,FALSE),"")</f>
        <v/>
      </c>
      <c r="G1416" s="18" t="str">
        <f>IFERROR(VLOOKUP(B1416,Invoices!$N$2:$O$412,2,FALSE),"")</f>
        <v/>
      </c>
      <c r="H1416" s="18" t="str">
        <f>IFERROR(VLOOKUP($B1416,Invoices!$P$2:$Q$412,2,FALSE),"")</f>
        <v/>
      </c>
      <c r="I1416" s="18" t="str">
        <f>IFERROR(VLOOKUP($B1416,Invoices!$R$2:$S$412,2,FALSE),"")</f>
        <v/>
      </c>
      <c r="J1416" s="18" t="str">
        <f>IFERROR(VLOOKUP($B1416,Invoices!$T$2:$U$412,2,FALSE),"")</f>
        <v/>
      </c>
      <c r="K1416" s="18" t="str">
        <f>IFERROR(VLOOKUP($B1416,Invoices!$V$2:$W$412,2,FALSE),"")</f>
        <v/>
      </c>
      <c r="L1416" s="18" t="str">
        <f>IFERROR(VLOOKUP($B1416,Invoices!$X$2:$Y$412,2,FALSE),"")</f>
        <v/>
      </c>
      <c r="M1416" s="18">
        <f>IFERROR(VLOOKUP($B1416,Invoices!$Z$2:$AA$412,2,FALSE),"")</f>
        <v>0.99</v>
      </c>
      <c r="N1416" s="18" t="str">
        <f>IFERROR(VLOOKUP($B1416,Invoices!$AB$2:$AC$412,2,FALSE),"")</f>
        <v/>
      </c>
      <c r="O1416" s="18" t="str">
        <f>IFERROR(VLOOKUP($B1416,Invoices!$AD$2:$AE$412,2,FALSE),"")</f>
        <v/>
      </c>
      <c r="P1416" s="18" t="str">
        <f>IFERROR(VLOOKUP($B1416,Invoices!$AF$2:$AG$412,2,FALSE),"")</f>
        <v/>
      </c>
      <c r="Q1416" s="18" t="str">
        <f>IFERROR(VLOOKUP($B1416,Invoices!$AH$2:$AI$412,2,FALSE),"")</f>
        <v/>
      </c>
      <c r="R1416" s="18" t="str">
        <f>IFERROR(VLOOKUP($B1416,Invoices!$AJ$2:$AK$412,2,FALSE),"")</f>
        <v/>
      </c>
      <c r="S1416" s="18" t="str">
        <f>IFERROR(VLOOKUP($B1416,Invoices!$AL$2:$AM$412,2,FALSE),"")</f>
        <v/>
      </c>
      <c r="T1416" s="18" t="str">
        <f>IFERROR(VLOOKUP($B1416,Invoices!$AN$2:$AO$412,2,FALSE),"")</f>
        <v/>
      </c>
      <c r="U1416" s="18" cm="1">
        <f t="array" ref="U1416">IFERROR(INDEX(F1416:T1416, 1, MATCH(TRUE, ISNUMBER(F1416:T1416), 0)), "0.0")</f>
        <v>0.99</v>
      </c>
    </row>
    <row r="1417" spans="1:21" ht="13" x14ac:dyDescent="0.15">
      <c r="A1417" s="14" t="s">
        <v>7449</v>
      </c>
      <c r="B1417" s="6" t="s">
        <v>2685</v>
      </c>
      <c r="C1417" s="6" t="s">
        <v>985</v>
      </c>
      <c r="D1417" s="6" t="s">
        <v>986</v>
      </c>
      <c r="E1417" s="6" t="s">
        <v>587</v>
      </c>
      <c r="F1417" s="18" t="str">
        <f>IFERROR(VLOOKUP(B1417,Invoices!$L$2:$M$413,2,FALSE),"")</f>
        <v/>
      </c>
      <c r="G1417" s="18" t="str">
        <f>IFERROR(VLOOKUP(B1417,Invoices!$N$2:$O$412,2,FALSE),"")</f>
        <v/>
      </c>
      <c r="H1417" s="18" t="str">
        <f>IFERROR(VLOOKUP($B1417,Invoices!$P$2:$Q$412,2,FALSE),"")</f>
        <v/>
      </c>
      <c r="I1417" s="18" t="str">
        <f>IFERROR(VLOOKUP($B1417,Invoices!$R$2:$S$412,2,FALSE),"")</f>
        <v/>
      </c>
      <c r="J1417" s="18" t="str">
        <f>IFERROR(VLOOKUP($B1417,Invoices!$T$2:$U$412,2,FALSE),"")</f>
        <v/>
      </c>
      <c r="K1417" s="18" t="str">
        <f>IFERROR(VLOOKUP($B1417,Invoices!$V$2:$W$412,2,FALSE),"")</f>
        <v/>
      </c>
      <c r="L1417" s="18" t="str">
        <f>IFERROR(VLOOKUP($B1417,Invoices!$X$2:$Y$412,2,FALSE),"")</f>
        <v/>
      </c>
      <c r="M1417" s="18" t="str">
        <f>IFERROR(VLOOKUP($B1417,Invoices!$Z$2:$AA$412,2,FALSE),"")</f>
        <v/>
      </c>
      <c r="N1417" s="18" t="str">
        <f>IFERROR(VLOOKUP($B1417,Invoices!$AB$2:$AC$412,2,FALSE),"")</f>
        <v/>
      </c>
      <c r="O1417" s="18" t="str">
        <f>IFERROR(VLOOKUP($B1417,Invoices!$AD$2:$AE$412,2,FALSE),"")</f>
        <v/>
      </c>
      <c r="P1417" s="18" t="str">
        <f>IFERROR(VLOOKUP($B1417,Invoices!$AF$2:$AG$412,2,FALSE),"")</f>
        <v/>
      </c>
      <c r="Q1417" s="18" t="str">
        <f>IFERROR(VLOOKUP($B1417,Invoices!$AH$2:$AI$412,2,FALSE),"")</f>
        <v/>
      </c>
      <c r="R1417" s="18" t="str">
        <f>IFERROR(VLOOKUP($B1417,Invoices!$AJ$2:$AK$412,2,FALSE),"")</f>
        <v/>
      </c>
      <c r="S1417" s="18" t="str">
        <f>IFERROR(VLOOKUP($B1417,Invoices!$AL$2:$AM$412,2,FALSE),"")</f>
        <v/>
      </c>
      <c r="T1417" s="18" t="str">
        <f>IFERROR(VLOOKUP($B1417,Invoices!$AN$2:$AO$412,2,FALSE),"")</f>
        <v/>
      </c>
      <c r="U1417" s="18" t="str" cm="1">
        <f t="array" ref="U1417">IFERROR(INDEX(F1417:T1417, 1, MATCH(TRUE, ISNUMBER(F1417:T1417), 0)), "0.0")</f>
        <v>0.0</v>
      </c>
    </row>
    <row r="1418" spans="1:21" ht="13" x14ac:dyDescent="0.15">
      <c r="A1418" s="14" t="s">
        <v>7450</v>
      </c>
      <c r="B1418" s="6" t="s">
        <v>2686</v>
      </c>
      <c r="C1418" s="6" t="s">
        <v>610</v>
      </c>
      <c r="D1418" s="6" t="s">
        <v>871</v>
      </c>
      <c r="E1418" s="6" t="s">
        <v>612</v>
      </c>
      <c r="F1418" s="18" t="str">
        <f>IFERROR(VLOOKUP(B1418,Invoices!$L$2:$M$413,2,FALSE),"")</f>
        <v/>
      </c>
      <c r="G1418" s="18" t="str">
        <f>IFERROR(VLOOKUP(B1418,Invoices!$N$2:$O$412,2,FALSE),"")</f>
        <v/>
      </c>
      <c r="H1418" s="18" t="str">
        <f>IFERROR(VLOOKUP($B1418,Invoices!$P$2:$Q$412,2,FALSE),"")</f>
        <v/>
      </c>
      <c r="I1418" s="18" t="str">
        <f>IFERROR(VLOOKUP($B1418,Invoices!$R$2:$S$412,2,FALSE),"")</f>
        <v/>
      </c>
      <c r="J1418" s="18" t="str">
        <f>IFERROR(VLOOKUP($B1418,Invoices!$T$2:$U$412,2,FALSE),"")</f>
        <v/>
      </c>
      <c r="K1418" s="18" t="str">
        <f>IFERROR(VLOOKUP($B1418,Invoices!$V$2:$W$412,2,FALSE),"")</f>
        <v/>
      </c>
      <c r="L1418" s="18" t="str">
        <f>IFERROR(VLOOKUP($B1418,Invoices!$X$2:$Y$412,2,FALSE),"")</f>
        <v/>
      </c>
      <c r="M1418" s="18" t="str">
        <f>IFERROR(VLOOKUP($B1418,Invoices!$Z$2:$AA$412,2,FALSE),"")</f>
        <v/>
      </c>
      <c r="N1418" s="18">
        <f>IFERROR(VLOOKUP($B1418,Invoices!$AB$2:$AC$412,2,FALSE),"")</f>
        <v>0.99</v>
      </c>
      <c r="O1418" s="18" t="str">
        <f>IFERROR(VLOOKUP($B1418,Invoices!$AD$2:$AE$412,2,FALSE),"")</f>
        <v/>
      </c>
      <c r="P1418" s="18" t="str">
        <f>IFERROR(VLOOKUP($B1418,Invoices!$AF$2:$AG$412,2,FALSE),"")</f>
        <v/>
      </c>
      <c r="Q1418" s="18" t="str">
        <f>IFERROR(VLOOKUP($B1418,Invoices!$AH$2:$AI$412,2,FALSE),"")</f>
        <v/>
      </c>
      <c r="R1418" s="18" t="str">
        <f>IFERROR(VLOOKUP($B1418,Invoices!$AJ$2:$AK$412,2,FALSE),"")</f>
        <v/>
      </c>
      <c r="S1418" s="18" t="str">
        <f>IFERROR(VLOOKUP($B1418,Invoices!$AL$2:$AM$412,2,FALSE),"")</f>
        <v/>
      </c>
      <c r="T1418" s="18" t="str">
        <f>IFERROR(VLOOKUP($B1418,Invoices!$AN$2:$AO$412,2,FALSE),"")</f>
        <v/>
      </c>
      <c r="U1418" s="18" cm="1">
        <f t="array" ref="U1418">IFERROR(INDEX(F1418:T1418, 1, MATCH(TRUE, ISNUMBER(F1418:T1418), 0)), "0.0")</f>
        <v>0.99</v>
      </c>
    </row>
    <row r="1419" spans="1:21" ht="13" x14ac:dyDescent="0.15">
      <c r="A1419" s="14" t="s">
        <v>7451</v>
      </c>
      <c r="B1419" s="6" t="s">
        <v>2687</v>
      </c>
      <c r="C1419" s="6" t="s">
        <v>764</v>
      </c>
      <c r="D1419" s="6" t="s">
        <v>765</v>
      </c>
      <c r="E1419" s="6" t="s">
        <v>766</v>
      </c>
      <c r="F1419" s="18" t="str">
        <f>IFERROR(VLOOKUP(B1419,Invoices!$L$2:$M$413,2,FALSE),"")</f>
        <v/>
      </c>
      <c r="G1419" s="18" t="str">
        <f>IFERROR(VLOOKUP(B1419,Invoices!$N$2:$O$412,2,FALSE),"")</f>
        <v/>
      </c>
      <c r="H1419" s="18" t="str">
        <f>IFERROR(VLOOKUP($B1419,Invoices!$P$2:$Q$412,2,FALSE),"")</f>
        <v/>
      </c>
      <c r="I1419" s="18">
        <f>IFERROR(VLOOKUP($B1419,Invoices!$R$2:$S$412,2,FALSE),"")</f>
        <v>0.99</v>
      </c>
      <c r="J1419" s="18" t="str">
        <f>IFERROR(VLOOKUP($B1419,Invoices!$T$2:$U$412,2,FALSE),"")</f>
        <v/>
      </c>
      <c r="K1419" s="18" t="str">
        <f>IFERROR(VLOOKUP($B1419,Invoices!$V$2:$W$412,2,FALSE),"")</f>
        <v/>
      </c>
      <c r="L1419" s="18" t="str">
        <f>IFERROR(VLOOKUP($B1419,Invoices!$X$2:$Y$412,2,FALSE),"")</f>
        <v/>
      </c>
      <c r="M1419" s="18" t="str">
        <f>IFERROR(VLOOKUP($B1419,Invoices!$Z$2:$AA$412,2,FALSE),"")</f>
        <v/>
      </c>
      <c r="N1419" s="18" t="str">
        <f>IFERROR(VLOOKUP($B1419,Invoices!$AB$2:$AC$412,2,FALSE),"")</f>
        <v/>
      </c>
      <c r="O1419" s="18" t="str">
        <f>IFERROR(VLOOKUP($B1419,Invoices!$AD$2:$AE$412,2,FALSE),"")</f>
        <v/>
      </c>
      <c r="P1419" s="18" t="str">
        <f>IFERROR(VLOOKUP($B1419,Invoices!$AF$2:$AG$412,2,FALSE),"")</f>
        <v/>
      </c>
      <c r="Q1419" s="18" t="str">
        <f>IFERROR(VLOOKUP($B1419,Invoices!$AH$2:$AI$412,2,FALSE),"")</f>
        <v/>
      </c>
      <c r="R1419" s="18" t="str">
        <f>IFERROR(VLOOKUP($B1419,Invoices!$AJ$2:$AK$412,2,FALSE),"")</f>
        <v/>
      </c>
      <c r="S1419" s="18" t="str">
        <f>IFERROR(VLOOKUP($B1419,Invoices!$AL$2:$AM$412,2,FALSE),"")</f>
        <v/>
      </c>
      <c r="T1419" s="18" t="str">
        <f>IFERROR(VLOOKUP($B1419,Invoices!$AN$2:$AO$412,2,FALSE),"")</f>
        <v/>
      </c>
      <c r="U1419" s="18" cm="1">
        <f t="array" ref="U1419">IFERROR(INDEX(F1419:T1419, 1, MATCH(TRUE, ISNUMBER(F1419:T1419), 0)), "0.0")</f>
        <v>0.99</v>
      </c>
    </row>
    <row r="1420" spans="1:21" ht="13" x14ac:dyDescent="0.15">
      <c r="A1420" s="14" t="s">
        <v>7452</v>
      </c>
      <c r="B1420" s="6" t="s">
        <v>2688</v>
      </c>
      <c r="C1420" s="6" t="s">
        <v>573</v>
      </c>
      <c r="D1420" s="6" t="s">
        <v>1503</v>
      </c>
      <c r="E1420" s="6" t="s">
        <v>574</v>
      </c>
      <c r="F1420" s="18" t="str">
        <f>IFERROR(VLOOKUP(B1420,Invoices!$L$2:$M$413,2,FALSE),"")</f>
        <v/>
      </c>
      <c r="G1420" s="18" t="str">
        <f>IFERROR(VLOOKUP(B1420,Invoices!$N$2:$O$412,2,FALSE),"")</f>
        <v/>
      </c>
      <c r="H1420" s="18" t="str">
        <f>IFERROR(VLOOKUP($B1420,Invoices!$P$2:$Q$412,2,FALSE),"")</f>
        <v/>
      </c>
      <c r="I1420" s="18" t="str">
        <f>IFERROR(VLOOKUP($B1420,Invoices!$R$2:$S$412,2,FALSE),"")</f>
        <v/>
      </c>
      <c r="J1420" s="18" t="str">
        <f>IFERROR(VLOOKUP($B1420,Invoices!$T$2:$U$412,2,FALSE),"")</f>
        <v/>
      </c>
      <c r="K1420" s="18" t="str">
        <f>IFERROR(VLOOKUP($B1420,Invoices!$V$2:$W$412,2,FALSE),"")</f>
        <v/>
      </c>
      <c r="L1420" s="18" t="str">
        <f>IFERROR(VLOOKUP($B1420,Invoices!$X$2:$Y$412,2,FALSE),"")</f>
        <v/>
      </c>
      <c r="M1420" s="18" t="str">
        <f>IFERROR(VLOOKUP($B1420,Invoices!$Z$2:$AA$412,2,FALSE),"")</f>
        <v/>
      </c>
      <c r="N1420" s="18" t="str">
        <f>IFERROR(VLOOKUP($B1420,Invoices!$AB$2:$AC$412,2,FALSE),"")</f>
        <v/>
      </c>
      <c r="O1420" s="18" t="str">
        <f>IFERROR(VLOOKUP($B1420,Invoices!$AD$2:$AE$412,2,FALSE),"")</f>
        <v/>
      </c>
      <c r="P1420" s="18" t="str">
        <f>IFERROR(VLOOKUP($B1420,Invoices!$AF$2:$AG$412,2,FALSE),"")</f>
        <v/>
      </c>
      <c r="Q1420" s="18" t="str">
        <f>IFERROR(VLOOKUP($B1420,Invoices!$AH$2:$AI$412,2,FALSE),"")</f>
        <v/>
      </c>
      <c r="R1420" s="18" t="str">
        <f>IFERROR(VLOOKUP($B1420,Invoices!$AJ$2:$AK$412,2,FALSE),"")</f>
        <v/>
      </c>
      <c r="S1420" s="18" t="str">
        <f>IFERROR(VLOOKUP($B1420,Invoices!$AL$2:$AM$412,2,FALSE),"")</f>
        <v/>
      </c>
      <c r="T1420" s="18" t="str">
        <f>IFERROR(VLOOKUP($B1420,Invoices!$AN$2:$AO$412,2,FALSE),"")</f>
        <v/>
      </c>
      <c r="U1420" s="18" t="str" cm="1">
        <f t="array" ref="U1420">IFERROR(INDEX(F1420:T1420, 1, MATCH(TRUE, ISNUMBER(F1420:T1420), 0)), "0.0")</f>
        <v>0.0</v>
      </c>
    </row>
    <row r="1421" spans="1:21" ht="13" x14ac:dyDescent="0.15">
      <c r="A1421" s="14" t="s">
        <v>7453</v>
      </c>
      <c r="B1421" s="6" t="s">
        <v>2689</v>
      </c>
      <c r="C1421" s="6" t="s">
        <v>1434</v>
      </c>
      <c r="D1421" s="6" t="s">
        <v>1435</v>
      </c>
      <c r="E1421" s="6" t="s">
        <v>1140</v>
      </c>
      <c r="F1421" s="18" t="str">
        <f>IFERROR(VLOOKUP(B1421,Invoices!$L$2:$M$413,2,FALSE),"")</f>
        <v/>
      </c>
      <c r="G1421" s="18">
        <f>IFERROR(VLOOKUP(B1421,Invoices!$N$2:$O$412,2,FALSE),"")</f>
        <v>0.99</v>
      </c>
      <c r="H1421" s="18" t="str">
        <f>IFERROR(VLOOKUP($B1421,Invoices!$P$2:$Q$412,2,FALSE),"")</f>
        <v/>
      </c>
      <c r="I1421" s="18" t="str">
        <f>IFERROR(VLOOKUP($B1421,Invoices!$R$2:$S$412,2,FALSE),"")</f>
        <v/>
      </c>
      <c r="J1421" s="18" t="str">
        <f>IFERROR(VLOOKUP($B1421,Invoices!$T$2:$U$412,2,FALSE),"")</f>
        <v/>
      </c>
      <c r="K1421" s="18" t="str">
        <f>IFERROR(VLOOKUP($B1421,Invoices!$V$2:$W$412,2,FALSE),"")</f>
        <v/>
      </c>
      <c r="L1421" s="18" t="str">
        <f>IFERROR(VLOOKUP($B1421,Invoices!$X$2:$Y$412,2,FALSE),"")</f>
        <v/>
      </c>
      <c r="M1421" s="18" t="str">
        <f>IFERROR(VLOOKUP($B1421,Invoices!$Z$2:$AA$412,2,FALSE),"")</f>
        <v/>
      </c>
      <c r="N1421" s="18" t="str">
        <f>IFERROR(VLOOKUP($B1421,Invoices!$AB$2:$AC$412,2,FALSE),"")</f>
        <v/>
      </c>
      <c r="O1421" s="18" t="str">
        <f>IFERROR(VLOOKUP($B1421,Invoices!$AD$2:$AE$412,2,FALSE),"")</f>
        <v/>
      </c>
      <c r="P1421" s="18" t="str">
        <f>IFERROR(VLOOKUP($B1421,Invoices!$AF$2:$AG$412,2,FALSE),"")</f>
        <v/>
      </c>
      <c r="Q1421" s="18" t="str">
        <f>IFERROR(VLOOKUP($B1421,Invoices!$AH$2:$AI$412,2,FALSE),"")</f>
        <v/>
      </c>
      <c r="R1421" s="18" t="str">
        <f>IFERROR(VLOOKUP($B1421,Invoices!$AJ$2:$AK$412,2,FALSE),"")</f>
        <v/>
      </c>
      <c r="S1421" s="18" t="str">
        <f>IFERROR(VLOOKUP($B1421,Invoices!$AL$2:$AM$412,2,FALSE),"")</f>
        <v/>
      </c>
      <c r="T1421" s="18" t="str">
        <f>IFERROR(VLOOKUP($B1421,Invoices!$AN$2:$AO$412,2,FALSE),"")</f>
        <v/>
      </c>
      <c r="U1421" s="18" cm="1">
        <f t="array" ref="U1421">IFERROR(INDEX(F1421:T1421, 1, MATCH(TRUE, ISNUMBER(F1421:T1421), 0)), "0.0")</f>
        <v>0.99</v>
      </c>
    </row>
    <row r="1422" spans="1:21" ht="13" x14ac:dyDescent="0.15">
      <c r="A1422" s="14" t="s">
        <v>7454</v>
      </c>
      <c r="B1422" s="6" t="s">
        <v>2690</v>
      </c>
      <c r="C1422" s="6" t="s">
        <v>2691</v>
      </c>
      <c r="D1422" s="6" t="s">
        <v>988</v>
      </c>
      <c r="E1422" s="6" t="s">
        <v>574</v>
      </c>
      <c r="F1422" s="18" t="str">
        <f>IFERROR(VLOOKUP(B1422,Invoices!$L$2:$M$413,2,FALSE),"")</f>
        <v/>
      </c>
      <c r="G1422" s="18" t="str">
        <f>IFERROR(VLOOKUP(B1422,Invoices!$N$2:$O$412,2,FALSE),"")</f>
        <v/>
      </c>
      <c r="H1422" s="18" t="str">
        <f>IFERROR(VLOOKUP($B1422,Invoices!$P$2:$Q$412,2,FALSE),"")</f>
        <v/>
      </c>
      <c r="I1422" s="18" t="str">
        <f>IFERROR(VLOOKUP($B1422,Invoices!$R$2:$S$412,2,FALSE),"")</f>
        <v/>
      </c>
      <c r="J1422" s="18" t="str">
        <f>IFERROR(VLOOKUP($B1422,Invoices!$T$2:$U$412,2,FALSE),"")</f>
        <v/>
      </c>
      <c r="K1422" s="18" t="str">
        <f>IFERROR(VLOOKUP($B1422,Invoices!$V$2:$W$412,2,FALSE),"")</f>
        <v/>
      </c>
      <c r="L1422" s="18" t="str">
        <f>IFERROR(VLOOKUP($B1422,Invoices!$X$2:$Y$412,2,FALSE),"")</f>
        <v/>
      </c>
      <c r="M1422" s="18" t="str">
        <f>IFERROR(VLOOKUP($B1422,Invoices!$Z$2:$AA$412,2,FALSE),"")</f>
        <v/>
      </c>
      <c r="N1422" s="18" t="str">
        <f>IFERROR(VLOOKUP($B1422,Invoices!$AB$2:$AC$412,2,FALSE),"")</f>
        <v/>
      </c>
      <c r="O1422" s="18" t="str">
        <f>IFERROR(VLOOKUP($B1422,Invoices!$AD$2:$AE$412,2,FALSE),"")</f>
        <v/>
      </c>
      <c r="P1422" s="18" t="str">
        <f>IFERROR(VLOOKUP($B1422,Invoices!$AF$2:$AG$412,2,FALSE),"")</f>
        <v/>
      </c>
      <c r="Q1422" s="18" t="str">
        <f>IFERROR(VLOOKUP($B1422,Invoices!$AH$2:$AI$412,2,FALSE),"")</f>
        <v/>
      </c>
      <c r="R1422" s="18" t="str">
        <f>IFERROR(VLOOKUP($B1422,Invoices!$AJ$2:$AK$412,2,FALSE),"")</f>
        <v/>
      </c>
      <c r="S1422" s="18" t="str">
        <f>IFERROR(VLOOKUP($B1422,Invoices!$AL$2:$AM$412,2,FALSE),"")</f>
        <v/>
      </c>
      <c r="T1422" s="18" t="str">
        <f>IFERROR(VLOOKUP($B1422,Invoices!$AN$2:$AO$412,2,FALSE),"")</f>
        <v/>
      </c>
      <c r="U1422" s="18" t="str" cm="1">
        <f t="array" ref="U1422">IFERROR(INDEX(F1422:T1422, 1, MATCH(TRUE, ISNUMBER(F1422:T1422), 0)), "0.0")</f>
        <v>0.0</v>
      </c>
    </row>
    <row r="1423" spans="1:21" ht="13" x14ac:dyDescent="0.15">
      <c r="A1423" s="14" t="s">
        <v>7455</v>
      </c>
      <c r="B1423" s="6" t="s">
        <v>2692</v>
      </c>
      <c r="C1423" s="6" t="s">
        <v>714</v>
      </c>
      <c r="D1423" s="6" t="s">
        <v>713</v>
      </c>
      <c r="E1423" s="6" t="s">
        <v>714</v>
      </c>
      <c r="F1423" s="18">
        <f>IFERROR(VLOOKUP(B1423,Invoices!$L$2:$M$413,2,FALSE),"")</f>
        <v>0.99</v>
      </c>
      <c r="G1423" s="18" t="str">
        <f>IFERROR(VLOOKUP(B1423,Invoices!$N$2:$O$412,2,FALSE),"")</f>
        <v/>
      </c>
      <c r="H1423" s="18" t="str">
        <f>IFERROR(VLOOKUP($B1423,Invoices!$P$2:$Q$412,2,FALSE),"")</f>
        <v/>
      </c>
      <c r="I1423" s="18" t="str">
        <f>IFERROR(VLOOKUP($B1423,Invoices!$R$2:$S$412,2,FALSE),"")</f>
        <v/>
      </c>
      <c r="J1423" s="18" t="str">
        <f>IFERROR(VLOOKUP($B1423,Invoices!$T$2:$U$412,2,FALSE),"")</f>
        <v/>
      </c>
      <c r="K1423" s="18" t="str">
        <f>IFERROR(VLOOKUP($B1423,Invoices!$V$2:$W$412,2,FALSE),"")</f>
        <v/>
      </c>
      <c r="L1423" s="18" t="str">
        <f>IFERROR(VLOOKUP($B1423,Invoices!$X$2:$Y$412,2,FALSE),"")</f>
        <v/>
      </c>
      <c r="M1423" s="18" t="str">
        <f>IFERROR(VLOOKUP($B1423,Invoices!$Z$2:$AA$412,2,FALSE),"")</f>
        <v/>
      </c>
      <c r="N1423" s="18" t="str">
        <f>IFERROR(VLOOKUP($B1423,Invoices!$AB$2:$AC$412,2,FALSE),"")</f>
        <v/>
      </c>
      <c r="O1423" s="18" t="str">
        <f>IFERROR(VLOOKUP($B1423,Invoices!$AD$2:$AE$412,2,FALSE),"")</f>
        <v/>
      </c>
      <c r="P1423" s="18" t="str">
        <f>IFERROR(VLOOKUP($B1423,Invoices!$AF$2:$AG$412,2,FALSE),"")</f>
        <v/>
      </c>
      <c r="Q1423" s="18" t="str">
        <f>IFERROR(VLOOKUP($B1423,Invoices!$AH$2:$AI$412,2,FALSE),"")</f>
        <v/>
      </c>
      <c r="R1423" s="18" t="str">
        <f>IFERROR(VLOOKUP($B1423,Invoices!$AJ$2:$AK$412,2,FALSE),"")</f>
        <v/>
      </c>
      <c r="S1423" s="18" t="str">
        <f>IFERROR(VLOOKUP($B1423,Invoices!$AL$2:$AM$412,2,FALSE),"")</f>
        <v/>
      </c>
      <c r="T1423" s="18" t="str">
        <f>IFERROR(VLOOKUP($B1423,Invoices!$AN$2:$AO$412,2,FALSE),"")</f>
        <v/>
      </c>
      <c r="U1423" s="18" cm="1">
        <f t="array" ref="U1423">IFERROR(INDEX(F1423:T1423, 1, MATCH(TRUE, ISNUMBER(F1423:T1423), 0)), "0.0")</f>
        <v>0.99</v>
      </c>
    </row>
    <row r="1424" spans="1:21" ht="13" x14ac:dyDescent="0.15">
      <c r="A1424" s="14" t="s">
        <v>7456</v>
      </c>
      <c r="B1424" s="6" t="s">
        <v>2693</v>
      </c>
      <c r="C1424" s="6" t="s">
        <v>949</v>
      </c>
      <c r="D1424" s="6" t="s">
        <v>950</v>
      </c>
      <c r="E1424" s="6" t="s">
        <v>655</v>
      </c>
      <c r="F1424" s="18">
        <f>IFERROR(VLOOKUP(B1424,Invoices!$L$2:$M$413,2,FALSE),"")</f>
        <v>0.99</v>
      </c>
      <c r="G1424" s="18" t="str">
        <f>IFERROR(VLOOKUP(B1424,Invoices!$N$2:$O$412,2,FALSE),"")</f>
        <v/>
      </c>
      <c r="H1424" s="18" t="str">
        <f>IFERROR(VLOOKUP($B1424,Invoices!$P$2:$Q$412,2,FALSE),"")</f>
        <v/>
      </c>
      <c r="I1424" s="18" t="str">
        <f>IFERROR(VLOOKUP($B1424,Invoices!$R$2:$S$412,2,FALSE),"")</f>
        <v/>
      </c>
      <c r="J1424" s="18" t="str">
        <f>IFERROR(VLOOKUP($B1424,Invoices!$T$2:$U$412,2,FALSE),"")</f>
        <v/>
      </c>
      <c r="K1424" s="18" t="str">
        <f>IFERROR(VLOOKUP($B1424,Invoices!$V$2:$W$412,2,FALSE),"")</f>
        <v/>
      </c>
      <c r="L1424" s="18" t="str">
        <f>IFERROR(VLOOKUP($B1424,Invoices!$X$2:$Y$412,2,FALSE),"")</f>
        <v/>
      </c>
      <c r="M1424" s="18" t="str">
        <f>IFERROR(VLOOKUP($B1424,Invoices!$Z$2:$AA$412,2,FALSE),"")</f>
        <v/>
      </c>
      <c r="N1424" s="18" t="str">
        <f>IFERROR(VLOOKUP($B1424,Invoices!$AB$2:$AC$412,2,FALSE),"")</f>
        <v/>
      </c>
      <c r="O1424" s="18" t="str">
        <f>IFERROR(VLOOKUP($B1424,Invoices!$AD$2:$AE$412,2,FALSE),"")</f>
        <v/>
      </c>
      <c r="P1424" s="18" t="str">
        <f>IFERROR(VLOOKUP($B1424,Invoices!$AF$2:$AG$412,2,FALSE),"")</f>
        <v/>
      </c>
      <c r="Q1424" s="18" t="str">
        <f>IFERROR(VLOOKUP($B1424,Invoices!$AH$2:$AI$412,2,FALSE),"")</f>
        <v/>
      </c>
      <c r="R1424" s="18" t="str">
        <f>IFERROR(VLOOKUP($B1424,Invoices!$AJ$2:$AK$412,2,FALSE),"")</f>
        <v/>
      </c>
      <c r="S1424" s="18" t="str">
        <f>IFERROR(VLOOKUP($B1424,Invoices!$AL$2:$AM$412,2,FALSE),"")</f>
        <v/>
      </c>
      <c r="T1424" s="18" t="str">
        <f>IFERROR(VLOOKUP($B1424,Invoices!$AN$2:$AO$412,2,FALSE),"")</f>
        <v/>
      </c>
      <c r="U1424" s="18" cm="1">
        <f t="array" ref="U1424">IFERROR(INDEX(F1424:T1424, 1, MATCH(TRUE, ISNUMBER(F1424:T1424), 0)), "0.0")</f>
        <v>0.99</v>
      </c>
    </row>
    <row r="1425" spans="1:21" ht="13" x14ac:dyDescent="0.15">
      <c r="A1425" s="14" t="s">
        <v>7457</v>
      </c>
      <c r="B1425" s="6" t="s">
        <v>2694</v>
      </c>
      <c r="C1425" s="6" t="s">
        <v>1651</v>
      </c>
      <c r="D1425" s="6" t="s">
        <v>587</v>
      </c>
      <c r="E1425" s="6" t="s">
        <v>587</v>
      </c>
      <c r="F1425" s="18" t="str">
        <f>IFERROR(VLOOKUP(B1425,Invoices!$L$2:$M$413,2,FALSE),"")</f>
        <v/>
      </c>
      <c r="G1425" s="18" t="str">
        <f>IFERROR(VLOOKUP(B1425,Invoices!$N$2:$O$412,2,FALSE),"")</f>
        <v/>
      </c>
      <c r="H1425" s="18" t="str">
        <f>IFERROR(VLOOKUP($B1425,Invoices!$P$2:$Q$412,2,FALSE),"")</f>
        <v/>
      </c>
      <c r="I1425" s="18" t="str">
        <f>IFERROR(VLOOKUP($B1425,Invoices!$R$2:$S$412,2,FALSE),"")</f>
        <v/>
      </c>
      <c r="J1425" s="18">
        <f>IFERROR(VLOOKUP($B1425,Invoices!$T$2:$U$412,2,FALSE),"")</f>
        <v>0.99</v>
      </c>
      <c r="K1425" s="18" t="str">
        <f>IFERROR(VLOOKUP($B1425,Invoices!$V$2:$W$412,2,FALSE),"")</f>
        <v/>
      </c>
      <c r="L1425" s="18" t="str">
        <f>IFERROR(VLOOKUP($B1425,Invoices!$X$2:$Y$412,2,FALSE),"")</f>
        <v/>
      </c>
      <c r="M1425" s="18" t="str">
        <f>IFERROR(VLOOKUP($B1425,Invoices!$Z$2:$AA$412,2,FALSE),"")</f>
        <v/>
      </c>
      <c r="N1425" s="18" t="str">
        <f>IFERROR(VLOOKUP($B1425,Invoices!$AB$2:$AC$412,2,FALSE),"")</f>
        <v/>
      </c>
      <c r="O1425" s="18" t="str">
        <f>IFERROR(VLOOKUP($B1425,Invoices!$AD$2:$AE$412,2,FALSE),"")</f>
        <v/>
      </c>
      <c r="P1425" s="18" t="str">
        <f>IFERROR(VLOOKUP($B1425,Invoices!$AF$2:$AG$412,2,FALSE),"")</f>
        <v/>
      </c>
      <c r="Q1425" s="18" t="str">
        <f>IFERROR(VLOOKUP($B1425,Invoices!$AH$2:$AI$412,2,FALSE),"")</f>
        <v/>
      </c>
      <c r="R1425" s="18" t="str">
        <f>IFERROR(VLOOKUP($B1425,Invoices!$AJ$2:$AK$412,2,FALSE),"")</f>
        <v/>
      </c>
      <c r="S1425" s="18" t="str">
        <f>IFERROR(VLOOKUP($B1425,Invoices!$AL$2:$AM$412,2,FALSE),"")</f>
        <v/>
      </c>
      <c r="T1425" s="18" t="str">
        <f>IFERROR(VLOOKUP($B1425,Invoices!$AN$2:$AO$412,2,FALSE),"")</f>
        <v/>
      </c>
      <c r="U1425" s="18" cm="1">
        <f t="array" ref="U1425">IFERROR(INDEX(F1425:T1425, 1, MATCH(TRUE, ISNUMBER(F1425:T1425), 0)), "0.0")</f>
        <v>0.99</v>
      </c>
    </row>
    <row r="1426" spans="1:21" ht="13" x14ac:dyDescent="0.15">
      <c r="A1426" s="14" t="s">
        <v>7458</v>
      </c>
      <c r="B1426" s="6" t="s">
        <v>2695</v>
      </c>
      <c r="D1426" s="6" t="s">
        <v>561</v>
      </c>
      <c r="E1426" s="6" t="s">
        <v>562</v>
      </c>
      <c r="F1426" s="18" t="str">
        <f>IFERROR(VLOOKUP(B1426,Invoices!$L$2:$M$413,2,FALSE),"")</f>
        <v/>
      </c>
      <c r="G1426" s="18" t="str">
        <f>IFERROR(VLOOKUP(B1426,Invoices!$N$2:$O$412,2,FALSE),"")</f>
        <v/>
      </c>
      <c r="H1426" s="18" t="str">
        <f>IFERROR(VLOOKUP($B1426,Invoices!$P$2:$Q$412,2,FALSE),"")</f>
        <v/>
      </c>
      <c r="I1426" s="18">
        <f>IFERROR(VLOOKUP($B1426,Invoices!$R$2:$S$412,2,FALSE),"")</f>
        <v>0.99</v>
      </c>
      <c r="J1426" s="18" t="str">
        <f>IFERROR(VLOOKUP($B1426,Invoices!$T$2:$U$412,2,FALSE),"")</f>
        <v/>
      </c>
      <c r="K1426" s="18" t="str">
        <f>IFERROR(VLOOKUP($B1426,Invoices!$V$2:$W$412,2,FALSE),"")</f>
        <v/>
      </c>
      <c r="L1426" s="18" t="str">
        <f>IFERROR(VLOOKUP($B1426,Invoices!$X$2:$Y$412,2,FALSE),"")</f>
        <v/>
      </c>
      <c r="M1426" s="18" t="str">
        <f>IFERROR(VLOOKUP($B1426,Invoices!$Z$2:$AA$412,2,FALSE),"")</f>
        <v/>
      </c>
      <c r="N1426" s="18" t="str">
        <f>IFERROR(VLOOKUP($B1426,Invoices!$AB$2:$AC$412,2,FALSE),"")</f>
        <v/>
      </c>
      <c r="O1426" s="18" t="str">
        <f>IFERROR(VLOOKUP($B1426,Invoices!$AD$2:$AE$412,2,FALSE),"")</f>
        <v/>
      </c>
      <c r="P1426" s="18" t="str">
        <f>IFERROR(VLOOKUP($B1426,Invoices!$AF$2:$AG$412,2,FALSE),"")</f>
        <v/>
      </c>
      <c r="Q1426" s="18" t="str">
        <f>IFERROR(VLOOKUP($B1426,Invoices!$AH$2:$AI$412,2,FALSE),"")</f>
        <v/>
      </c>
      <c r="R1426" s="18" t="str">
        <f>IFERROR(VLOOKUP($B1426,Invoices!$AJ$2:$AK$412,2,FALSE),"")</f>
        <v/>
      </c>
      <c r="S1426" s="18" t="str">
        <f>IFERROR(VLOOKUP($B1426,Invoices!$AL$2:$AM$412,2,FALSE),"")</f>
        <v/>
      </c>
      <c r="T1426" s="18" t="str">
        <f>IFERROR(VLOOKUP($B1426,Invoices!$AN$2:$AO$412,2,FALSE),"")</f>
        <v/>
      </c>
      <c r="U1426" s="18" cm="1">
        <f t="array" ref="U1426">IFERROR(INDEX(F1426:T1426, 1, MATCH(TRUE, ISNUMBER(F1426:T1426), 0)), "0.0")</f>
        <v>0.99</v>
      </c>
    </row>
    <row r="1427" spans="1:21" ht="13" x14ac:dyDescent="0.15">
      <c r="A1427" s="14" t="s">
        <v>7459</v>
      </c>
      <c r="B1427" s="6" t="s">
        <v>2696</v>
      </c>
      <c r="D1427" s="6" t="s">
        <v>1042</v>
      </c>
      <c r="E1427" s="6" t="s">
        <v>1043</v>
      </c>
      <c r="F1427" s="18" t="str">
        <f>IFERROR(VLOOKUP(B1427,Invoices!$L$2:$M$413,2,FALSE),"")</f>
        <v/>
      </c>
      <c r="G1427" s="18" t="str">
        <f>IFERROR(VLOOKUP(B1427,Invoices!$N$2:$O$412,2,FALSE),"")</f>
        <v/>
      </c>
      <c r="H1427" s="18">
        <f>IFERROR(VLOOKUP($B1427,Invoices!$P$2:$Q$412,2,FALSE),"")</f>
        <v>0.99</v>
      </c>
      <c r="I1427" s="18" t="str">
        <f>IFERROR(VLOOKUP($B1427,Invoices!$R$2:$S$412,2,FALSE),"")</f>
        <v/>
      </c>
      <c r="J1427" s="18" t="str">
        <f>IFERROR(VLOOKUP($B1427,Invoices!$T$2:$U$412,2,FALSE),"")</f>
        <v/>
      </c>
      <c r="K1427" s="18" t="str">
        <f>IFERROR(VLOOKUP($B1427,Invoices!$V$2:$W$412,2,FALSE),"")</f>
        <v/>
      </c>
      <c r="L1427" s="18" t="str">
        <f>IFERROR(VLOOKUP($B1427,Invoices!$X$2:$Y$412,2,FALSE),"")</f>
        <v/>
      </c>
      <c r="M1427" s="18" t="str">
        <f>IFERROR(VLOOKUP($B1427,Invoices!$Z$2:$AA$412,2,FALSE),"")</f>
        <v/>
      </c>
      <c r="N1427" s="18" t="str">
        <f>IFERROR(VLOOKUP($B1427,Invoices!$AB$2:$AC$412,2,FALSE),"")</f>
        <v/>
      </c>
      <c r="O1427" s="18" t="str">
        <f>IFERROR(VLOOKUP($B1427,Invoices!$AD$2:$AE$412,2,FALSE),"")</f>
        <v/>
      </c>
      <c r="P1427" s="18" t="str">
        <f>IFERROR(VLOOKUP($B1427,Invoices!$AF$2:$AG$412,2,FALSE),"")</f>
        <v/>
      </c>
      <c r="Q1427" s="18" t="str">
        <f>IFERROR(VLOOKUP($B1427,Invoices!$AH$2:$AI$412,2,FALSE),"")</f>
        <v/>
      </c>
      <c r="R1427" s="18" t="str">
        <f>IFERROR(VLOOKUP($B1427,Invoices!$AJ$2:$AK$412,2,FALSE),"")</f>
        <v/>
      </c>
      <c r="S1427" s="18" t="str">
        <f>IFERROR(VLOOKUP($B1427,Invoices!$AL$2:$AM$412,2,FALSE),"")</f>
        <v/>
      </c>
      <c r="T1427" s="18" t="str">
        <f>IFERROR(VLOOKUP($B1427,Invoices!$AN$2:$AO$412,2,FALSE),"")</f>
        <v/>
      </c>
      <c r="U1427" s="18" cm="1">
        <f t="array" ref="U1427">IFERROR(INDEX(F1427:T1427, 1, MATCH(TRUE, ISNUMBER(F1427:T1427), 0)), "0.0")</f>
        <v>0.99</v>
      </c>
    </row>
    <row r="1428" spans="1:21" ht="13" x14ac:dyDescent="0.15">
      <c r="A1428" s="14" t="s">
        <v>7460</v>
      </c>
      <c r="B1428" s="6" t="s">
        <v>2697</v>
      </c>
      <c r="C1428" s="6" t="s">
        <v>966</v>
      </c>
      <c r="D1428" s="6" t="s">
        <v>967</v>
      </c>
      <c r="E1428" s="6" t="s">
        <v>968</v>
      </c>
      <c r="F1428" s="18">
        <f>IFERROR(VLOOKUP(B1428,Invoices!$L$2:$M$413,2,FALSE),"")</f>
        <v>0.99</v>
      </c>
      <c r="G1428" s="18" t="str">
        <f>IFERROR(VLOOKUP(B1428,Invoices!$N$2:$O$412,2,FALSE),"")</f>
        <v/>
      </c>
      <c r="H1428" s="18" t="str">
        <f>IFERROR(VLOOKUP($B1428,Invoices!$P$2:$Q$412,2,FALSE),"")</f>
        <v/>
      </c>
      <c r="I1428" s="18" t="str">
        <f>IFERROR(VLOOKUP($B1428,Invoices!$R$2:$S$412,2,FALSE),"")</f>
        <v/>
      </c>
      <c r="J1428" s="18" t="str">
        <f>IFERROR(VLOOKUP($B1428,Invoices!$T$2:$U$412,2,FALSE),"")</f>
        <v/>
      </c>
      <c r="K1428" s="18" t="str">
        <f>IFERROR(VLOOKUP($B1428,Invoices!$V$2:$W$412,2,FALSE),"")</f>
        <v/>
      </c>
      <c r="L1428" s="18" t="str">
        <f>IFERROR(VLOOKUP($B1428,Invoices!$X$2:$Y$412,2,FALSE),"")</f>
        <v/>
      </c>
      <c r="M1428" s="18" t="str">
        <f>IFERROR(VLOOKUP($B1428,Invoices!$Z$2:$AA$412,2,FALSE),"")</f>
        <v/>
      </c>
      <c r="N1428" s="18" t="str">
        <f>IFERROR(VLOOKUP($B1428,Invoices!$AB$2:$AC$412,2,FALSE),"")</f>
        <v/>
      </c>
      <c r="O1428" s="18" t="str">
        <f>IFERROR(VLOOKUP($B1428,Invoices!$AD$2:$AE$412,2,FALSE),"")</f>
        <v/>
      </c>
      <c r="P1428" s="18" t="str">
        <f>IFERROR(VLOOKUP($B1428,Invoices!$AF$2:$AG$412,2,FALSE),"")</f>
        <v/>
      </c>
      <c r="Q1428" s="18" t="str">
        <f>IFERROR(VLOOKUP($B1428,Invoices!$AH$2:$AI$412,2,FALSE),"")</f>
        <v/>
      </c>
      <c r="R1428" s="18" t="str">
        <f>IFERROR(VLOOKUP($B1428,Invoices!$AJ$2:$AK$412,2,FALSE),"")</f>
        <v/>
      </c>
      <c r="S1428" s="18" t="str">
        <f>IFERROR(VLOOKUP($B1428,Invoices!$AL$2:$AM$412,2,FALSE),"")</f>
        <v/>
      </c>
      <c r="T1428" s="18" t="str">
        <f>IFERROR(VLOOKUP($B1428,Invoices!$AN$2:$AO$412,2,FALSE),"")</f>
        <v/>
      </c>
      <c r="U1428" s="18" cm="1">
        <f t="array" ref="U1428">IFERROR(INDEX(F1428:T1428, 1, MATCH(TRUE, ISNUMBER(F1428:T1428), 0)), "0.0")</f>
        <v>0.99</v>
      </c>
    </row>
    <row r="1429" spans="1:21" ht="13" x14ac:dyDescent="0.15">
      <c r="A1429" s="14" t="s">
        <v>7461</v>
      </c>
      <c r="B1429" s="6" t="s">
        <v>2698</v>
      </c>
      <c r="C1429" s="6" t="s">
        <v>1356</v>
      </c>
      <c r="D1429" s="6" t="s">
        <v>1357</v>
      </c>
      <c r="E1429" s="6" t="s">
        <v>681</v>
      </c>
      <c r="F1429" s="18" t="str">
        <f>IFERROR(VLOOKUP(B1429,Invoices!$L$2:$M$413,2,FALSE),"")</f>
        <v/>
      </c>
      <c r="G1429" s="18">
        <f>IFERROR(VLOOKUP(B1429,Invoices!$N$2:$O$412,2,FALSE),"")</f>
        <v>0.99</v>
      </c>
      <c r="H1429" s="18" t="str">
        <f>IFERROR(VLOOKUP($B1429,Invoices!$P$2:$Q$412,2,FALSE),"")</f>
        <v/>
      </c>
      <c r="I1429" s="18" t="str">
        <f>IFERROR(VLOOKUP($B1429,Invoices!$R$2:$S$412,2,FALSE),"")</f>
        <v/>
      </c>
      <c r="J1429" s="18" t="str">
        <f>IFERROR(VLOOKUP($B1429,Invoices!$T$2:$U$412,2,FALSE),"")</f>
        <v/>
      </c>
      <c r="K1429" s="18" t="str">
        <f>IFERROR(VLOOKUP($B1429,Invoices!$V$2:$W$412,2,FALSE),"")</f>
        <v/>
      </c>
      <c r="L1429" s="18" t="str">
        <f>IFERROR(VLOOKUP($B1429,Invoices!$X$2:$Y$412,2,FALSE),"")</f>
        <v/>
      </c>
      <c r="M1429" s="18" t="str">
        <f>IFERROR(VLOOKUP($B1429,Invoices!$Z$2:$AA$412,2,FALSE),"")</f>
        <v/>
      </c>
      <c r="N1429" s="18" t="str">
        <f>IFERROR(VLOOKUP($B1429,Invoices!$AB$2:$AC$412,2,FALSE),"")</f>
        <v/>
      </c>
      <c r="O1429" s="18" t="str">
        <f>IFERROR(VLOOKUP($B1429,Invoices!$AD$2:$AE$412,2,FALSE),"")</f>
        <v/>
      </c>
      <c r="P1429" s="18" t="str">
        <f>IFERROR(VLOOKUP($B1429,Invoices!$AF$2:$AG$412,2,FALSE),"")</f>
        <v/>
      </c>
      <c r="Q1429" s="18" t="str">
        <f>IFERROR(VLOOKUP($B1429,Invoices!$AH$2:$AI$412,2,FALSE),"")</f>
        <v/>
      </c>
      <c r="R1429" s="18" t="str">
        <f>IFERROR(VLOOKUP($B1429,Invoices!$AJ$2:$AK$412,2,FALSE),"")</f>
        <v/>
      </c>
      <c r="S1429" s="18" t="str">
        <f>IFERROR(VLOOKUP($B1429,Invoices!$AL$2:$AM$412,2,FALSE),"")</f>
        <v/>
      </c>
      <c r="T1429" s="18" t="str">
        <f>IFERROR(VLOOKUP($B1429,Invoices!$AN$2:$AO$412,2,FALSE),"")</f>
        <v/>
      </c>
      <c r="U1429" s="18" cm="1">
        <f t="array" ref="U1429">IFERROR(INDEX(F1429:T1429, 1, MATCH(TRUE, ISNUMBER(F1429:T1429), 0)), "0.0")</f>
        <v>0.99</v>
      </c>
    </row>
    <row r="1430" spans="1:21" ht="13" x14ac:dyDescent="0.15">
      <c r="A1430" s="14" t="s">
        <v>7462</v>
      </c>
      <c r="B1430" s="6" t="s">
        <v>1782</v>
      </c>
      <c r="C1430" s="6" t="s">
        <v>1783</v>
      </c>
      <c r="D1430" s="6" t="s">
        <v>1782</v>
      </c>
      <c r="E1430" s="6" t="s">
        <v>1783</v>
      </c>
      <c r="F1430" s="18" t="str">
        <f>IFERROR(VLOOKUP(B1430,Invoices!$L$2:$M$413,2,FALSE),"")</f>
        <v/>
      </c>
      <c r="G1430" s="18">
        <f>IFERROR(VLOOKUP(B1430,Invoices!$N$2:$O$412,2,FALSE),"")</f>
        <v>0.99</v>
      </c>
      <c r="H1430" s="18" t="str">
        <f>IFERROR(VLOOKUP($B1430,Invoices!$P$2:$Q$412,2,FALSE),"")</f>
        <v/>
      </c>
      <c r="I1430" s="18" t="str">
        <f>IFERROR(VLOOKUP($B1430,Invoices!$R$2:$S$412,2,FALSE),"")</f>
        <v/>
      </c>
      <c r="J1430" s="18" t="str">
        <f>IFERROR(VLOOKUP($B1430,Invoices!$T$2:$U$412,2,FALSE),"")</f>
        <v/>
      </c>
      <c r="K1430" s="18" t="str">
        <f>IFERROR(VLOOKUP($B1430,Invoices!$V$2:$W$412,2,FALSE),"")</f>
        <v/>
      </c>
      <c r="L1430" s="18" t="str">
        <f>IFERROR(VLOOKUP($B1430,Invoices!$X$2:$Y$412,2,FALSE),"")</f>
        <v/>
      </c>
      <c r="M1430" s="18" t="str">
        <f>IFERROR(VLOOKUP($B1430,Invoices!$Z$2:$AA$412,2,FALSE),"")</f>
        <v/>
      </c>
      <c r="N1430" s="18" t="str">
        <f>IFERROR(VLOOKUP($B1430,Invoices!$AB$2:$AC$412,2,FALSE),"")</f>
        <v/>
      </c>
      <c r="O1430" s="18" t="str">
        <f>IFERROR(VLOOKUP($B1430,Invoices!$AD$2:$AE$412,2,FALSE),"")</f>
        <v/>
      </c>
      <c r="P1430" s="18" t="str">
        <f>IFERROR(VLOOKUP($B1430,Invoices!$AF$2:$AG$412,2,FALSE),"")</f>
        <v/>
      </c>
      <c r="Q1430" s="18" t="str">
        <f>IFERROR(VLOOKUP($B1430,Invoices!$AH$2:$AI$412,2,FALSE),"")</f>
        <v/>
      </c>
      <c r="R1430" s="18" t="str">
        <f>IFERROR(VLOOKUP($B1430,Invoices!$AJ$2:$AK$412,2,FALSE),"")</f>
        <v/>
      </c>
      <c r="S1430" s="18" t="str">
        <f>IFERROR(VLOOKUP($B1430,Invoices!$AL$2:$AM$412,2,FALSE),"")</f>
        <v/>
      </c>
      <c r="T1430" s="18" t="str">
        <f>IFERROR(VLOOKUP($B1430,Invoices!$AN$2:$AO$412,2,FALSE),"")</f>
        <v/>
      </c>
      <c r="U1430" s="18" cm="1">
        <f t="array" ref="U1430">IFERROR(INDEX(F1430:T1430, 1, MATCH(TRUE, ISNUMBER(F1430:T1430), 0)), "0.0")</f>
        <v>0.99</v>
      </c>
    </row>
    <row r="1431" spans="1:21" ht="13" x14ac:dyDescent="0.15">
      <c r="A1431" s="14" t="s">
        <v>7463</v>
      </c>
      <c r="B1431" s="6" t="s">
        <v>2699</v>
      </c>
      <c r="C1431" s="6" t="s">
        <v>2700</v>
      </c>
      <c r="D1431" s="6" t="s">
        <v>2701</v>
      </c>
      <c r="E1431" s="6" t="s">
        <v>2702</v>
      </c>
      <c r="F1431" s="18" t="str">
        <f>IFERROR(VLOOKUP(B1431,Invoices!$L$2:$M$413,2,FALSE),"")</f>
        <v/>
      </c>
      <c r="G1431" s="18" t="str">
        <f>IFERROR(VLOOKUP(B1431,Invoices!$N$2:$O$412,2,FALSE),"")</f>
        <v/>
      </c>
      <c r="H1431" s="18" t="str">
        <f>IFERROR(VLOOKUP($B1431,Invoices!$P$2:$Q$412,2,FALSE),"")</f>
        <v/>
      </c>
      <c r="I1431" s="18" t="str">
        <f>IFERROR(VLOOKUP($B1431,Invoices!$R$2:$S$412,2,FALSE),"")</f>
        <v/>
      </c>
      <c r="J1431" s="18" t="str">
        <f>IFERROR(VLOOKUP($B1431,Invoices!$T$2:$U$412,2,FALSE),"")</f>
        <v/>
      </c>
      <c r="K1431" s="18" t="str">
        <f>IFERROR(VLOOKUP($B1431,Invoices!$V$2:$W$412,2,FALSE),"")</f>
        <v/>
      </c>
      <c r="L1431" s="18" t="str">
        <f>IFERROR(VLOOKUP($B1431,Invoices!$X$2:$Y$412,2,FALSE),"")</f>
        <v/>
      </c>
      <c r="M1431" s="18" t="str">
        <f>IFERROR(VLOOKUP($B1431,Invoices!$Z$2:$AA$412,2,FALSE),"")</f>
        <v/>
      </c>
      <c r="N1431" s="18" t="str">
        <f>IFERROR(VLOOKUP($B1431,Invoices!$AB$2:$AC$412,2,FALSE),"")</f>
        <v/>
      </c>
      <c r="O1431" s="18" t="str">
        <f>IFERROR(VLOOKUP($B1431,Invoices!$AD$2:$AE$412,2,FALSE),"")</f>
        <v/>
      </c>
      <c r="P1431" s="18" t="str">
        <f>IFERROR(VLOOKUP($B1431,Invoices!$AF$2:$AG$412,2,FALSE),"")</f>
        <v/>
      </c>
      <c r="Q1431" s="18" t="str">
        <f>IFERROR(VLOOKUP($B1431,Invoices!$AH$2:$AI$412,2,FALSE),"")</f>
        <v/>
      </c>
      <c r="R1431" s="18" t="str">
        <f>IFERROR(VLOOKUP($B1431,Invoices!$AJ$2:$AK$412,2,FALSE),"")</f>
        <v/>
      </c>
      <c r="S1431" s="18" t="str">
        <f>IFERROR(VLOOKUP($B1431,Invoices!$AL$2:$AM$412,2,FALSE),"")</f>
        <v/>
      </c>
      <c r="T1431" s="18" t="str">
        <f>IFERROR(VLOOKUP($B1431,Invoices!$AN$2:$AO$412,2,FALSE),"")</f>
        <v/>
      </c>
      <c r="U1431" s="18" t="str" cm="1">
        <f t="array" ref="U1431">IFERROR(INDEX(F1431:T1431, 1, MATCH(TRUE, ISNUMBER(F1431:T1431), 0)), "0.0")</f>
        <v>0.0</v>
      </c>
    </row>
    <row r="1432" spans="1:21" ht="13" x14ac:dyDescent="0.15">
      <c r="A1432" s="14" t="s">
        <v>7464</v>
      </c>
      <c r="B1432" s="6" t="s">
        <v>2703</v>
      </c>
      <c r="D1432" s="6" t="s">
        <v>623</v>
      </c>
      <c r="E1432" s="6" t="s">
        <v>574</v>
      </c>
      <c r="F1432" s="18">
        <f>IFERROR(VLOOKUP(B1432,Invoices!$L$2:$M$413,2,FALSE),"")</f>
        <v>0.99</v>
      </c>
      <c r="G1432" s="18" t="str">
        <f>IFERROR(VLOOKUP(B1432,Invoices!$N$2:$O$412,2,FALSE),"")</f>
        <v/>
      </c>
      <c r="H1432" s="18" t="str">
        <f>IFERROR(VLOOKUP($B1432,Invoices!$P$2:$Q$412,2,FALSE),"")</f>
        <v/>
      </c>
      <c r="I1432" s="18" t="str">
        <f>IFERROR(VLOOKUP($B1432,Invoices!$R$2:$S$412,2,FALSE),"")</f>
        <v/>
      </c>
      <c r="J1432" s="18" t="str">
        <f>IFERROR(VLOOKUP($B1432,Invoices!$T$2:$U$412,2,FALSE),"")</f>
        <v/>
      </c>
      <c r="K1432" s="18" t="str">
        <f>IFERROR(VLOOKUP($B1432,Invoices!$V$2:$W$412,2,FALSE),"")</f>
        <v/>
      </c>
      <c r="L1432" s="18">
        <f>IFERROR(VLOOKUP($B1432,Invoices!$X$2:$Y$412,2,FALSE),"")</f>
        <v>0.99</v>
      </c>
      <c r="M1432" s="18" t="str">
        <f>IFERROR(VLOOKUP($B1432,Invoices!$Z$2:$AA$412,2,FALSE),"")</f>
        <v/>
      </c>
      <c r="N1432" s="18" t="str">
        <f>IFERROR(VLOOKUP($B1432,Invoices!$AB$2:$AC$412,2,FALSE),"")</f>
        <v/>
      </c>
      <c r="O1432" s="18" t="str">
        <f>IFERROR(VLOOKUP($B1432,Invoices!$AD$2:$AE$412,2,FALSE),"")</f>
        <v/>
      </c>
      <c r="P1432" s="18" t="str">
        <f>IFERROR(VLOOKUP($B1432,Invoices!$AF$2:$AG$412,2,FALSE),"")</f>
        <v/>
      </c>
      <c r="Q1432" s="18" t="str">
        <f>IFERROR(VLOOKUP($B1432,Invoices!$AH$2:$AI$412,2,FALSE),"")</f>
        <v/>
      </c>
      <c r="R1432" s="18" t="str">
        <f>IFERROR(VLOOKUP($B1432,Invoices!$AJ$2:$AK$412,2,FALSE),"")</f>
        <v/>
      </c>
      <c r="S1432" s="18" t="str">
        <f>IFERROR(VLOOKUP($B1432,Invoices!$AL$2:$AM$412,2,FALSE),"")</f>
        <v/>
      </c>
      <c r="T1432" s="18" t="str">
        <f>IFERROR(VLOOKUP($B1432,Invoices!$AN$2:$AO$412,2,FALSE),"")</f>
        <v/>
      </c>
      <c r="U1432" s="18" cm="1">
        <f t="array" ref="U1432">IFERROR(INDEX(F1432:T1432, 1, MATCH(TRUE, ISNUMBER(F1432:T1432), 0)), "0.0")</f>
        <v>0.99</v>
      </c>
    </row>
    <row r="1433" spans="1:21" ht="13" x14ac:dyDescent="0.15">
      <c r="A1433" s="14" t="s">
        <v>7465</v>
      </c>
      <c r="B1433" s="6" t="s">
        <v>2703</v>
      </c>
      <c r="C1433" s="6" t="s">
        <v>1223</v>
      </c>
      <c r="D1433" s="6" t="s">
        <v>977</v>
      </c>
      <c r="E1433" s="6" t="s">
        <v>976</v>
      </c>
      <c r="F1433" s="18">
        <f>IFERROR(VLOOKUP(B1433,Invoices!$L$2:$M$413,2,FALSE),"")</f>
        <v>0.99</v>
      </c>
      <c r="G1433" s="18" t="str">
        <f>IFERROR(VLOOKUP(B1433,Invoices!$N$2:$O$412,2,FALSE),"")</f>
        <v/>
      </c>
      <c r="H1433" s="18" t="str">
        <f>IFERROR(VLOOKUP($B1433,Invoices!$P$2:$Q$412,2,FALSE),"")</f>
        <v/>
      </c>
      <c r="I1433" s="18" t="str">
        <f>IFERROR(VLOOKUP($B1433,Invoices!$R$2:$S$412,2,FALSE),"")</f>
        <v/>
      </c>
      <c r="J1433" s="18" t="str">
        <f>IFERROR(VLOOKUP($B1433,Invoices!$T$2:$U$412,2,FALSE),"")</f>
        <v/>
      </c>
      <c r="K1433" s="18" t="str">
        <f>IFERROR(VLOOKUP($B1433,Invoices!$V$2:$W$412,2,FALSE),"")</f>
        <v/>
      </c>
      <c r="L1433" s="18">
        <f>IFERROR(VLOOKUP($B1433,Invoices!$X$2:$Y$412,2,FALSE),"")</f>
        <v>0.99</v>
      </c>
      <c r="M1433" s="18" t="str">
        <f>IFERROR(VLOOKUP($B1433,Invoices!$Z$2:$AA$412,2,FALSE),"")</f>
        <v/>
      </c>
      <c r="N1433" s="18" t="str">
        <f>IFERROR(VLOOKUP($B1433,Invoices!$AB$2:$AC$412,2,FALSE),"")</f>
        <v/>
      </c>
      <c r="O1433" s="18" t="str">
        <f>IFERROR(VLOOKUP($B1433,Invoices!$AD$2:$AE$412,2,FALSE),"")</f>
        <v/>
      </c>
      <c r="P1433" s="18" t="str">
        <f>IFERROR(VLOOKUP($B1433,Invoices!$AF$2:$AG$412,2,FALSE),"")</f>
        <v/>
      </c>
      <c r="Q1433" s="18" t="str">
        <f>IFERROR(VLOOKUP($B1433,Invoices!$AH$2:$AI$412,2,FALSE),"")</f>
        <v/>
      </c>
      <c r="R1433" s="18" t="str">
        <f>IFERROR(VLOOKUP($B1433,Invoices!$AJ$2:$AK$412,2,FALSE),"")</f>
        <v/>
      </c>
      <c r="S1433" s="18" t="str">
        <f>IFERROR(VLOOKUP($B1433,Invoices!$AL$2:$AM$412,2,FALSE),"")</f>
        <v/>
      </c>
      <c r="T1433" s="18" t="str">
        <f>IFERROR(VLOOKUP($B1433,Invoices!$AN$2:$AO$412,2,FALSE),"")</f>
        <v/>
      </c>
      <c r="U1433" s="18" cm="1">
        <f t="array" ref="U1433">IFERROR(INDEX(F1433:T1433, 1, MATCH(TRUE, ISNUMBER(F1433:T1433), 0)), "0.0")</f>
        <v>0.99</v>
      </c>
    </row>
    <row r="1434" spans="1:21" ht="13" x14ac:dyDescent="0.15">
      <c r="A1434" s="14" t="s">
        <v>7466</v>
      </c>
      <c r="B1434" s="6" t="s">
        <v>2703</v>
      </c>
      <c r="C1434" s="6" t="s">
        <v>606</v>
      </c>
      <c r="D1434" s="6" t="s">
        <v>1735</v>
      </c>
      <c r="E1434" s="6" t="s">
        <v>608</v>
      </c>
      <c r="F1434" s="18">
        <f>IFERROR(VLOOKUP(B1434,Invoices!$L$2:$M$413,2,FALSE),"")</f>
        <v>0.99</v>
      </c>
      <c r="G1434" s="18" t="str">
        <f>IFERROR(VLOOKUP(B1434,Invoices!$N$2:$O$412,2,FALSE),"")</f>
        <v/>
      </c>
      <c r="H1434" s="18" t="str">
        <f>IFERROR(VLOOKUP($B1434,Invoices!$P$2:$Q$412,2,FALSE),"")</f>
        <v/>
      </c>
      <c r="I1434" s="18" t="str">
        <f>IFERROR(VLOOKUP($B1434,Invoices!$R$2:$S$412,2,FALSE),"")</f>
        <v/>
      </c>
      <c r="J1434" s="18" t="str">
        <f>IFERROR(VLOOKUP($B1434,Invoices!$T$2:$U$412,2,FALSE),"")</f>
        <v/>
      </c>
      <c r="K1434" s="18" t="str">
        <f>IFERROR(VLOOKUP($B1434,Invoices!$V$2:$W$412,2,FALSE),"")</f>
        <v/>
      </c>
      <c r="L1434" s="18">
        <f>IFERROR(VLOOKUP($B1434,Invoices!$X$2:$Y$412,2,FALSE),"")</f>
        <v>0.99</v>
      </c>
      <c r="M1434" s="18" t="str">
        <f>IFERROR(VLOOKUP($B1434,Invoices!$Z$2:$AA$412,2,FALSE),"")</f>
        <v/>
      </c>
      <c r="N1434" s="18" t="str">
        <f>IFERROR(VLOOKUP($B1434,Invoices!$AB$2:$AC$412,2,FALSE),"")</f>
        <v/>
      </c>
      <c r="O1434" s="18" t="str">
        <f>IFERROR(VLOOKUP($B1434,Invoices!$AD$2:$AE$412,2,FALSE),"")</f>
        <v/>
      </c>
      <c r="P1434" s="18" t="str">
        <f>IFERROR(VLOOKUP($B1434,Invoices!$AF$2:$AG$412,2,FALSE),"")</f>
        <v/>
      </c>
      <c r="Q1434" s="18" t="str">
        <f>IFERROR(VLOOKUP($B1434,Invoices!$AH$2:$AI$412,2,FALSE),"")</f>
        <v/>
      </c>
      <c r="R1434" s="18" t="str">
        <f>IFERROR(VLOOKUP($B1434,Invoices!$AJ$2:$AK$412,2,FALSE),"")</f>
        <v/>
      </c>
      <c r="S1434" s="18" t="str">
        <f>IFERROR(VLOOKUP($B1434,Invoices!$AL$2:$AM$412,2,FALSE),"")</f>
        <v/>
      </c>
      <c r="T1434" s="18" t="str">
        <f>IFERROR(VLOOKUP($B1434,Invoices!$AN$2:$AO$412,2,FALSE),"")</f>
        <v/>
      </c>
      <c r="U1434" s="18" cm="1">
        <f t="array" ref="U1434">IFERROR(INDEX(F1434:T1434, 1, MATCH(TRUE, ISNUMBER(F1434:T1434), 0)), "0.0")</f>
        <v>0.99</v>
      </c>
    </row>
    <row r="1435" spans="1:21" ht="13" x14ac:dyDescent="0.15">
      <c r="A1435" s="14" t="s">
        <v>7467</v>
      </c>
      <c r="B1435" s="6" t="s">
        <v>2704</v>
      </c>
      <c r="D1435" s="6" t="s">
        <v>546</v>
      </c>
      <c r="E1435" s="6" t="s">
        <v>547</v>
      </c>
      <c r="F1435" s="18" t="str">
        <f>IFERROR(VLOOKUP(B1435,Invoices!$L$2:$M$413,2,FALSE),"")</f>
        <v/>
      </c>
      <c r="G1435" s="18" t="str">
        <f>IFERROR(VLOOKUP(B1435,Invoices!$N$2:$O$412,2,FALSE),"")</f>
        <v/>
      </c>
      <c r="H1435" s="18">
        <f>IFERROR(VLOOKUP($B1435,Invoices!$P$2:$Q$412,2,FALSE),"")</f>
        <v>0.99</v>
      </c>
      <c r="I1435" s="18" t="str">
        <f>IFERROR(VLOOKUP($B1435,Invoices!$R$2:$S$412,2,FALSE),"")</f>
        <v/>
      </c>
      <c r="J1435" s="18" t="str">
        <f>IFERROR(VLOOKUP($B1435,Invoices!$T$2:$U$412,2,FALSE),"")</f>
        <v/>
      </c>
      <c r="K1435" s="18" t="str">
        <f>IFERROR(VLOOKUP($B1435,Invoices!$V$2:$W$412,2,FALSE),"")</f>
        <v/>
      </c>
      <c r="L1435" s="18" t="str">
        <f>IFERROR(VLOOKUP($B1435,Invoices!$X$2:$Y$412,2,FALSE),"")</f>
        <v/>
      </c>
      <c r="M1435" s="18" t="str">
        <f>IFERROR(VLOOKUP($B1435,Invoices!$Z$2:$AA$412,2,FALSE),"")</f>
        <v/>
      </c>
      <c r="N1435" s="18" t="str">
        <f>IFERROR(VLOOKUP($B1435,Invoices!$AB$2:$AC$412,2,FALSE),"")</f>
        <v/>
      </c>
      <c r="O1435" s="18" t="str">
        <f>IFERROR(VLOOKUP($B1435,Invoices!$AD$2:$AE$412,2,FALSE),"")</f>
        <v/>
      </c>
      <c r="P1435" s="18" t="str">
        <f>IFERROR(VLOOKUP($B1435,Invoices!$AF$2:$AG$412,2,FALSE),"")</f>
        <v/>
      </c>
      <c r="Q1435" s="18" t="str">
        <f>IFERROR(VLOOKUP($B1435,Invoices!$AH$2:$AI$412,2,FALSE),"")</f>
        <v/>
      </c>
      <c r="R1435" s="18" t="str">
        <f>IFERROR(VLOOKUP($B1435,Invoices!$AJ$2:$AK$412,2,FALSE),"")</f>
        <v/>
      </c>
      <c r="S1435" s="18" t="str">
        <f>IFERROR(VLOOKUP($B1435,Invoices!$AL$2:$AM$412,2,FALSE),"")</f>
        <v/>
      </c>
      <c r="T1435" s="18" t="str">
        <f>IFERROR(VLOOKUP($B1435,Invoices!$AN$2:$AO$412,2,FALSE),"")</f>
        <v/>
      </c>
      <c r="U1435" s="18" cm="1">
        <f t="array" ref="U1435">IFERROR(INDEX(F1435:T1435, 1, MATCH(TRUE, ISNUMBER(F1435:T1435), 0)), "0.0")</f>
        <v>0.99</v>
      </c>
    </row>
    <row r="1436" spans="1:21" ht="13" x14ac:dyDescent="0.15">
      <c r="A1436" s="14" t="s">
        <v>7468</v>
      </c>
      <c r="B1436" s="6" t="s">
        <v>2705</v>
      </c>
      <c r="D1436" s="6" t="s">
        <v>620</v>
      </c>
      <c r="E1436" s="6" t="s">
        <v>574</v>
      </c>
      <c r="F1436" s="18" t="str">
        <f>IFERROR(VLOOKUP(B1436,Invoices!$L$2:$M$413,2,FALSE),"")</f>
        <v/>
      </c>
      <c r="G1436" s="18" t="str">
        <f>IFERROR(VLOOKUP(B1436,Invoices!$N$2:$O$412,2,FALSE),"")</f>
        <v/>
      </c>
      <c r="H1436" s="18" t="str">
        <f>IFERROR(VLOOKUP($B1436,Invoices!$P$2:$Q$412,2,FALSE),"")</f>
        <v/>
      </c>
      <c r="I1436" s="18" t="str">
        <f>IFERROR(VLOOKUP($B1436,Invoices!$R$2:$S$412,2,FALSE),"")</f>
        <v/>
      </c>
      <c r="J1436" s="18" t="str">
        <f>IFERROR(VLOOKUP($B1436,Invoices!$T$2:$U$412,2,FALSE),"")</f>
        <v/>
      </c>
      <c r="K1436" s="18" t="str">
        <f>IFERROR(VLOOKUP($B1436,Invoices!$V$2:$W$412,2,FALSE),"")</f>
        <v/>
      </c>
      <c r="L1436" s="18" t="str">
        <f>IFERROR(VLOOKUP($B1436,Invoices!$X$2:$Y$412,2,FALSE),"")</f>
        <v/>
      </c>
      <c r="M1436" s="18" t="str">
        <f>IFERROR(VLOOKUP($B1436,Invoices!$Z$2:$AA$412,2,FALSE),"")</f>
        <v/>
      </c>
      <c r="N1436" s="18" t="str">
        <f>IFERROR(VLOOKUP($B1436,Invoices!$AB$2:$AC$412,2,FALSE),"")</f>
        <v/>
      </c>
      <c r="O1436" s="18" t="str">
        <f>IFERROR(VLOOKUP($B1436,Invoices!$AD$2:$AE$412,2,FALSE),"")</f>
        <v/>
      </c>
      <c r="P1436" s="18" t="str">
        <f>IFERROR(VLOOKUP($B1436,Invoices!$AF$2:$AG$412,2,FALSE),"")</f>
        <v/>
      </c>
      <c r="Q1436" s="18" t="str">
        <f>IFERROR(VLOOKUP($B1436,Invoices!$AH$2:$AI$412,2,FALSE),"")</f>
        <v/>
      </c>
      <c r="R1436" s="18" t="str">
        <f>IFERROR(VLOOKUP($B1436,Invoices!$AJ$2:$AK$412,2,FALSE),"")</f>
        <v/>
      </c>
      <c r="S1436" s="18" t="str">
        <f>IFERROR(VLOOKUP($B1436,Invoices!$AL$2:$AM$412,2,FALSE),"")</f>
        <v/>
      </c>
      <c r="T1436" s="18" t="str">
        <f>IFERROR(VLOOKUP($B1436,Invoices!$AN$2:$AO$412,2,FALSE),"")</f>
        <v/>
      </c>
      <c r="U1436" s="18" t="str" cm="1">
        <f t="array" ref="U1436">IFERROR(INDEX(F1436:T1436, 1, MATCH(TRUE, ISNUMBER(F1436:T1436), 0)), "0.0")</f>
        <v>0.0</v>
      </c>
    </row>
    <row r="1437" spans="1:21" ht="13" x14ac:dyDescent="0.15">
      <c r="A1437" s="14" t="s">
        <v>7469</v>
      </c>
      <c r="B1437" s="6" t="s">
        <v>2706</v>
      </c>
      <c r="D1437" s="6" t="s">
        <v>595</v>
      </c>
      <c r="E1437" s="6" t="s">
        <v>596</v>
      </c>
      <c r="F1437" s="18" t="str">
        <f>IFERROR(VLOOKUP(B1437,Invoices!$L$2:$M$413,2,FALSE),"")</f>
        <v/>
      </c>
      <c r="G1437" s="18" t="str">
        <f>IFERROR(VLOOKUP(B1437,Invoices!$N$2:$O$412,2,FALSE),"")</f>
        <v/>
      </c>
      <c r="H1437" s="18" t="str">
        <f>IFERROR(VLOOKUP($B1437,Invoices!$P$2:$Q$412,2,FALSE),"")</f>
        <v/>
      </c>
      <c r="I1437" s="18" t="str">
        <f>IFERROR(VLOOKUP($B1437,Invoices!$R$2:$S$412,2,FALSE),"")</f>
        <v/>
      </c>
      <c r="J1437" s="18" t="str">
        <f>IFERROR(VLOOKUP($B1437,Invoices!$T$2:$U$412,2,FALSE),"")</f>
        <v/>
      </c>
      <c r="K1437" s="18" t="str">
        <f>IFERROR(VLOOKUP($B1437,Invoices!$V$2:$W$412,2,FALSE),"")</f>
        <v/>
      </c>
      <c r="L1437" s="18" t="str">
        <f>IFERROR(VLOOKUP($B1437,Invoices!$X$2:$Y$412,2,FALSE),"")</f>
        <v/>
      </c>
      <c r="M1437" s="18" t="str">
        <f>IFERROR(VLOOKUP($B1437,Invoices!$Z$2:$AA$412,2,FALSE),"")</f>
        <v/>
      </c>
      <c r="N1437" s="18" t="str">
        <f>IFERROR(VLOOKUP($B1437,Invoices!$AB$2:$AC$412,2,FALSE),"")</f>
        <v/>
      </c>
      <c r="O1437" s="18" t="str">
        <f>IFERROR(VLOOKUP($B1437,Invoices!$AD$2:$AE$412,2,FALSE),"")</f>
        <v/>
      </c>
      <c r="P1437" s="18" t="str">
        <f>IFERROR(VLOOKUP($B1437,Invoices!$AF$2:$AG$412,2,FALSE),"")</f>
        <v/>
      </c>
      <c r="Q1437" s="18" t="str">
        <f>IFERROR(VLOOKUP($B1437,Invoices!$AH$2:$AI$412,2,FALSE),"")</f>
        <v/>
      </c>
      <c r="R1437" s="18" t="str">
        <f>IFERROR(VLOOKUP($B1437,Invoices!$AJ$2:$AK$412,2,FALSE),"")</f>
        <v/>
      </c>
      <c r="S1437" s="18" t="str">
        <f>IFERROR(VLOOKUP($B1437,Invoices!$AL$2:$AM$412,2,FALSE),"")</f>
        <v/>
      </c>
      <c r="T1437" s="18" t="str">
        <f>IFERROR(VLOOKUP($B1437,Invoices!$AN$2:$AO$412,2,FALSE),"")</f>
        <v/>
      </c>
      <c r="U1437" s="18" t="str" cm="1">
        <f t="array" ref="U1437">IFERROR(INDEX(F1437:T1437, 1, MATCH(TRUE, ISNUMBER(F1437:T1437), 0)), "0.0")</f>
        <v>0.0</v>
      </c>
    </row>
    <row r="1438" spans="1:21" ht="13" x14ac:dyDescent="0.15">
      <c r="A1438" s="14" t="s">
        <v>7470</v>
      </c>
      <c r="B1438" s="6" t="s">
        <v>2707</v>
      </c>
      <c r="D1438" s="6" t="s">
        <v>746</v>
      </c>
      <c r="E1438" s="6" t="s">
        <v>742</v>
      </c>
      <c r="F1438" s="18" t="str">
        <f>IFERROR(VLOOKUP(B1438,Invoices!$L$2:$M$413,2,FALSE),"")</f>
        <v/>
      </c>
      <c r="G1438" s="18" t="str">
        <f>IFERROR(VLOOKUP(B1438,Invoices!$N$2:$O$412,2,FALSE),"")</f>
        <v/>
      </c>
      <c r="H1438" s="18" t="str">
        <f>IFERROR(VLOOKUP($B1438,Invoices!$P$2:$Q$412,2,FALSE),"")</f>
        <v/>
      </c>
      <c r="I1438" s="18" t="str">
        <f>IFERROR(VLOOKUP($B1438,Invoices!$R$2:$S$412,2,FALSE),"")</f>
        <v/>
      </c>
      <c r="J1438" s="18" t="str">
        <f>IFERROR(VLOOKUP($B1438,Invoices!$T$2:$U$412,2,FALSE),"")</f>
        <v/>
      </c>
      <c r="K1438" s="18" t="str">
        <f>IFERROR(VLOOKUP($B1438,Invoices!$V$2:$W$412,2,FALSE),"")</f>
        <v/>
      </c>
      <c r="L1438" s="18" t="str">
        <f>IFERROR(VLOOKUP($B1438,Invoices!$X$2:$Y$412,2,FALSE),"")</f>
        <v/>
      </c>
      <c r="M1438" s="18" t="str">
        <f>IFERROR(VLOOKUP($B1438,Invoices!$Z$2:$AA$412,2,FALSE),"")</f>
        <v/>
      </c>
      <c r="N1438" s="18" t="str">
        <f>IFERROR(VLOOKUP($B1438,Invoices!$AB$2:$AC$412,2,FALSE),"")</f>
        <v/>
      </c>
      <c r="O1438" s="18" t="str">
        <f>IFERROR(VLOOKUP($B1438,Invoices!$AD$2:$AE$412,2,FALSE),"")</f>
        <v/>
      </c>
      <c r="P1438" s="18" t="str">
        <f>IFERROR(VLOOKUP($B1438,Invoices!$AF$2:$AG$412,2,FALSE),"")</f>
        <v/>
      </c>
      <c r="Q1438" s="18" t="str">
        <f>IFERROR(VLOOKUP($B1438,Invoices!$AH$2:$AI$412,2,FALSE),"")</f>
        <v/>
      </c>
      <c r="R1438" s="18" t="str">
        <f>IFERROR(VLOOKUP($B1438,Invoices!$AJ$2:$AK$412,2,FALSE),"")</f>
        <v/>
      </c>
      <c r="S1438" s="18" t="str">
        <f>IFERROR(VLOOKUP($B1438,Invoices!$AL$2:$AM$412,2,FALSE),"")</f>
        <v/>
      </c>
      <c r="T1438" s="18" t="str">
        <f>IFERROR(VLOOKUP($B1438,Invoices!$AN$2:$AO$412,2,FALSE),"")</f>
        <v/>
      </c>
      <c r="U1438" s="18" t="str" cm="1">
        <f t="array" ref="U1438">IFERROR(INDEX(F1438:T1438, 1, MATCH(TRUE, ISNUMBER(F1438:T1438), 0)), "0.0")</f>
        <v>0.0</v>
      </c>
    </row>
    <row r="1439" spans="1:21" ht="13" x14ac:dyDescent="0.15">
      <c r="A1439" s="14" t="s">
        <v>7471</v>
      </c>
      <c r="B1439" s="6" t="s">
        <v>2708</v>
      </c>
      <c r="C1439" s="6" t="s">
        <v>1565</v>
      </c>
      <c r="D1439" s="6" t="s">
        <v>542</v>
      </c>
      <c r="E1439" s="6" t="s">
        <v>543</v>
      </c>
      <c r="F1439" s="18" t="str">
        <f>IFERROR(VLOOKUP(B1439,Invoices!$L$2:$M$413,2,FALSE),"")</f>
        <v/>
      </c>
      <c r="G1439" s="18" t="str">
        <f>IFERROR(VLOOKUP(B1439,Invoices!$N$2:$O$412,2,FALSE),"")</f>
        <v/>
      </c>
      <c r="H1439" s="18" t="str">
        <f>IFERROR(VLOOKUP($B1439,Invoices!$P$2:$Q$412,2,FALSE),"")</f>
        <v/>
      </c>
      <c r="I1439" s="18" t="str">
        <f>IFERROR(VLOOKUP($B1439,Invoices!$R$2:$S$412,2,FALSE),"")</f>
        <v/>
      </c>
      <c r="J1439" s="18" t="str">
        <f>IFERROR(VLOOKUP($B1439,Invoices!$T$2:$U$412,2,FALSE),"")</f>
        <v/>
      </c>
      <c r="K1439" s="18" t="str">
        <f>IFERROR(VLOOKUP($B1439,Invoices!$V$2:$W$412,2,FALSE),"")</f>
        <v/>
      </c>
      <c r="L1439" s="18" t="str">
        <f>IFERROR(VLOOKUP($B1439,Invoices!$X$2:$Y$412,2,FALSE),"")</f>
        <v/>
      </c>
      <c r="M1439" s="18" t="str">
        <f>IFERROR(VLOOKUP($B1439,Invoices!$Z$2:$AA$412,2,FALSE),"")</f>
        <v/>
      </c>
      <c r="N1439" s="18" t="str">
        <f>IFERROR(VLOOKUP($B1439,Invoices!$AB$2:$AC$412,2,FALSE),"")</f>
        <v/>
      </c>
      <c r="O1439" s="18" t="str">
        <f>IFERROR(VLOOKUP($B1439,Invoices!$AD$2:$AE$412,2,FALSE),"")</f>
        <v/>
      </c>
      <c r="P1439" s="18" t="str">
        <f>IFERROR(VLOOKUP($B1439,Invoices!$AF$2:$AG$412,2,FALSE),"")</f>
        <v/>
      </c>
      <c r="Q1439" s="18" t="str">
        <f>IFERROR(VLOOKUP($B1439,Invoices!$AH$2:$AI$412,2,FALSE),"")</f>
        <v/>
      </c>
      <c r="R1439" s="18" t="str">
        <f>IFERROR(VLOOKUP($B1439,Invoices!$AJ$2:$AK$412,2,FALSE),"")</f>
        <v/>
      </c>
      <c r="S1439" s="18" t="str">
        <f>IFERROR(VLOOKUP($B1439,Invoices!$AL$2:$AM$412,2,FALSE),"")</f>
        <v/>
      </c>
      <c r="T1439" s="18" t="str">
        <f>IFERROR(VLOOKUP($B1439,Invoices!$AN$2:$AO$412,2,FALSE),"")</f>
        <v/>
      </c>
      <c r="U1439" s="18" t="str" cm="1">
        <f t="array" ref="U1439">IFERROR(INDEX(F1439:T1439, 1, MATCH(TRUE, ISNUMBER(F1439:T1439), 0)), "0.0")</f>
        <v>0.0</v>
      </c>
    </row>
    <row r="1440" spans="1:21" ht="13" x14ac:dyDescent="0.15">
      <c r="A1440" s="14" t="s">
        <v>7472</v>
      </c>
      <c r="B1440" s="6" t="s">
        <v>2709</v>
      </c>
      <c r="C1440" s="6" t="s">
        <v>573</v>
      </c>
      <c r="D1440" s="6" t="s">
        <v>645</v>
      </c>
      <c r="E1440" s="6" t="s">
        <v>574</v>
      </c>
      <c r="F1440" s="18">
        <f>IFERROR(VLOOKUP(B1440,Invoices!$L$2:$M$413,2,FALSE),"")</f>
        <v>0.99</v>
      </c>
      <c r="G1440" s="18" t="str">
        <f>IFERROR(VLOOKUP(B1440,Invoices!$N$2:$O$412,2,FALSE),"")</f>
        <v/>
      </c>
      <c r="H1440" s="18" t="str">
        <f>IFERROR(VLOOKUP($B1440,Invoices!$P$2:$Q$412,2,FALSE),"")</f>
        <v/>
      </c>
      <c r="I1440" s="18" t="str">
        <f>IFERROR(VLOOKUP($B1440,Invoices!$R$2:$S$412,2,FALSE),"")</f>
        <v/>
      </c>
      <c r="J1440" s="18" t="str">
        <f>IFERROR(VLOOKUP($B1440,Invoices!$T$2:$U$412,2,FALSE),"")</f>
        <v/>
      </c>
      <c r="K1440" s="18" t="str">
        <f>IFERROR(VLOOKUP($B1440,Invoices!$V$2:$W$412,2,FALSE),"")</f>
        <v/>
      </c>
      <c r="L1440" s="18" t="str">
        <f>IFERROR(VLOOKUP($B1440,Invoices!$X$2:$Y$412,2,FALSE),"")</f>
        <v/>
      </c>
      <c r="M1440" s="18" t="str">
        <f>IFERROR(VLOOKUP($B1440,Invoices!$Z$2:$AA$412,2,FALSE),"")</f>
        <v/>
      </c>
      <c r="N1440" s="18" t="str">
        <f>IFERROR(VLOOKUP($B1440,Invoices!$AB$2:$AC$412,2,FALSE),"")</f>
        <v/>
      </c>
      <c r="O1440" s="18" t="str">
        <f>IFERROR(VLOOKUP($B1440,Invoices!$AD$2:$AE$412,2,FALSE),"")</f>
        <v/>
      </c>
      <c r="P1440" s="18" t="str">
        <f>IFERROR(VLOOKUP($B1440,Invoices!$AF$2:$AG$412,2,FALSE),"")</f>
        <v/>
      </c>
      <c r="Q1440" s="18" t="str">
        <f>IFERROR(VLOOKUP($B1440,Invoices!$AH$2:$AI$412,2,FALSE),"")</f>
        <v/>
      </c>
      <c r="R1440" s="18" t="str">
        <f>IFERROR(VLOOKUP($B1440,Invoices!$AJ$2:$AK$412,2,FALSE),"")</f>
        <v/>
      </c>
      <c r="S1440" s="18" t="str">
        <f>IFERROR(VLOOKUP($B1440,Invoices!$AL$2:$AM$412,2,FALSE),"")</f>
        <v/>
      </c>
      <c r="T1440" s="18" t="str">
        <f>IFERROR(VLOOKUP($B1440,Invoices!$AN$2:$AO$412,2,FALSE),"")</f>
        <v/>
      </c>
      <c r="U1440" s="18" cm="1">
        <f t="array" ref="U1440">IFERROR(INDEX(F1440:T1440, 1, MATCH(TRUE, ISNUMBER(F1440:T1440), 0)), "0.0")</f>
        <v>0.99</v>
      </c>
    </row>
    <row r="1441" spans="1:21" ht="13" x14ac:dyDescent="0.15">
      <c r="A1441" s="14" t="s">
        <v>7473</v>
      </c>
      <c r="B1441" s="6" t="s">
        <v>2710</v>
      </c>
      <c r="C1441" s="6" t="s">
        <v>927</v>
      </c>
      <c r="D1441" s="6" t="s">
        <v>928</v>
      </c>
      <c r="E1441" s="6" t="s">
        <v>522</v>
      </c>
      <c r="F1441" s="18">
        <f>IFERROR(VLOOKUP(B1441,Invoices!$L$2:$M$413,2,FALSE),"")</f>
        <v>0.99</v>
      </c>
      <c r="G1441" s="18" t="str">
        <f>IFERROR(VLOOKUP(B1441,Invoices!$N$2:$O$412,2,FALSE),"")</f>
        <v/>
      </c>
      <c r="H1441" s="18" t="str">
        <f>IFERROR(VLOOKUP($B1441,Invoices!$P$2:$Q$412,2,FALSE),"")</f>
        <v/>
      </c>
      <c r="I1441" s="18" t="str">
        <f>IFERROR(VLOOKUP($B1441,Invoices!$R$2:$S$412,2,FALSE),"")</f>
        <v/>
      </c>
      <c r="J1441" s="18" t="str">
        <f>IFERROR(VLOOKUP($B1441,Invoices!$T$2:$U$412,2,FALSE),"")</f>
        <v/>
      </c>
      <c r="K1441" s="18" t="str">
        <f>IFERROR(VLOOKUP($B1441,Invoices!$V$2:$W$412,2,FALSE),"")</f>
        <v/>
      </c>
      <c r="L1441" s="18" t="str">
        <f>IFERROR(VLOOKUP($B1441,Invoices!$X$2:$Y$412,2,FALSE),"")</f>
        <v/>
      </c>
      <c r="M1441" s="18" t="str">
        <f>IFERROR(VLOOKUP($B1441,Invoices!$Z$2:$AA$412,2,FALSE),"")</f>
        <v/>
      </c>
      <c r="N1441" s="18" t="str">
        <f>IFERROR(VLOOKUP($B1441,Invoices!$AB$2:$AC$412,2,FALSE),"")</f>
        <v/>
      </c>
      <c r="O1441" s="18" t="str">
        <f>IFERROR(VLOOKUP($B1441,Invoices!$AD$2:$AE$412,2,FALSE),"")</f>
        <v/>
      </c>
      <c r="P1441" s="18" t="str">
        <f>IFERROR(VLOOKUP($B1441,Invoices!$AF$2:$AG$412,2,FALSE),"")</f>
        <v/>
      </c>
      <c r="Q1441" s="18" t="str">
        <f>IFERROR(VLOOKUP($B1441,Invoices!$AH$2:$AI$412,2,FALSE),"")</f>
        <v/>
      </c>
      <c r="R1441" s="18" t="str">
        <f>IFERROR(VLOOKUP($B1441,Invoices!$AJ$2:$AK$412,2,FALSE),"")</f>
        <v/>
      </c>
      <c r="S1441" s="18" t="str">
        <f>IFERROR(VLOOKUP($B1441,Invoices!$AL$2:$AM$412,2,FALSE),"")</f>
        <v/>
      </c>
      <c r="T1441" s="18" t="str">
        <f>IFERROR(VLOOKUP($B1441,Invoices!$AN$2:$AO$412,2,FALSE),"")</f>
        <v/>
      </c>
      <c r="U1441" s="18" cm="1">
        <f t="array" ref="U1441">IFERROR(INDEX(F1441:T1441, 1, MATCH(TRUE, ISNUMBER(F1441:T1441), 0)), "0.0")</f>
        <v>0.99</v>
      </c>
    </row>
    <row r="1442" spans="1:21" ht="13" x14ac:dyDescent="0.15">
      <c r="A1442" s="14" t="s">
        <v>7474</v>
      </c>
      <c r="B1442" s="6" t="s">
        <v>2711</v>
      </c>
      <c r="C1442" s="6" t="s">
        <v>1512</v>
      </c>
      <c r="D1442" s="6" t="s">
        <v>1513</v>
      </c>
      <c r="E1442" s="6" t="s">
        <v>1514</v>
      </c>
      <c r="F1442" s="18" t="str">
        <f>IFERROR(VLOOKUP(B1442,Invoices!$L$2:$M$413,2,FALSE),"")</f>
        <v/>
      </c>
      <c r="G1442" s="18" t="str">
        <f>IFERROR(VLOOKUP(B1442,Invoices!$N$2:$O$412,2,FALSE),"")</f>
        <v/>
      </c>
      <c r="H1442" s="18" t="str">
        <f>IFERROR(VLOOKUP($B1442,Invoices!$P$2:$Q$412,2,FALSE),"")</f>
        <v/>
      </c>
      <c r="I1442" s="18" t="str">
        <f>IFERROR(VLOOKUP($B1442,Invoices!$R$2:$S$412,2,FALSE),"")</f>
        <v/>
      </c>
      <c r="J1442" s="18" t="str">
        <f>IFERROR(VLOOKUP($B1442,Invoices!$T$2:$U$412,2,FALSE),"")</f>
        <v/>
      </c>
      <c r="K1442" s="18" t="str">
        <f>IFERROR(VLOOKUP($B1442,Invoices!$V$2:$W$412,2,FALSE),"")</f>
        <v/>
      </c>
      <c r="L1442" s="18" t="str">
        <f>IFERROR(VLOOKUP($B1442,Invoices!$X$2:$Y$412,2,FALSE),"")</f>
        <v/>
      </c>
      <c r="M1442" s="18" t="str">
        <f>IFERROR(VLOOKUP($B1442,Invoices!$Z$2:$AA$412,2,FALSE),"")</f>
        <v/>
      </c>
      <c r="N1442" s="18" t="str">
        <f>IFERROR(VLOOKUP($B1442,Invoices!$AB$2:$AC$412,2,FALSE),"")</f>
        <v/>
      </c>
      <c r="O1442" s="18" t="str">
        <f>IFERROR(VLOOKUP($B1442,Invoices!$AD$2:$AE$412,2,FALSE),"")</f>
        <v/>
      </c>
      <c r="P1442" s="18" t="str">
        <f>IFERROR(VLOOKUP($B1442,Invoices!$AF$2:$AG$412,2,FALSE),"")</f>
        <v/>
      </c>
      <c r="Q1442" s="18" t="str">
        <f>IFERROR(VLOOKUP($B1442,Invoices!$AH$2:$AI$412,2,FALSE),"")</f>
        <v/>
      </c>
      <c r="R1442" s="18" t="str">
        <f>IFERROR(VLOOKUP($B1442,Invoices!$AJ$2:$AK$412,2,FALSE),"")</f>
        <v/>
      </c>
      <c r="S1442" s="18" t="str">
        <f>IFERROR(VLOOKUP($B1442,Invoices!$AL$2:$AM$412,2,FALSE),"")</f>
        <v/>
      </c>
      <c r="T1442" s="18" t="str">
        <f>IFERROR(VLOOKUP($B1442,Invoices!$AN$2:$AO$412,2,FALSE),"")</f>
        <v/>
      </c>
      <c r="U1442" s="18" t="str" cm="1">
        <f t="array" ref="U1442">IFERROR(INDEX(F1442:T1442, 1, MATCH(TRUE, ISNUMBER(F1442:T1442), 0)), "0.0")</f>
        <v>0.0</v>
      </c>
    </row>
    <row r="1443" spans="1:21" ht="13" x14ac:dyDescent="0.15">
      <c r="A1443" s="14" t="s">
        <v>7475</v>
      </c>
      <c r="B1443" s="6" t="s">
        <v>2712</v>
      </c>
      <c r="D1443" s="6" t="s">
        <v>862</v>
      </c>
      <c r="E1443" s="6" t="s">
        <v>863</v>
      </c>
      <c r="F1443" s="18" t="str">
        <f>IFERROR(VLOOKUP(B1443,Invoices!$L$2:$M$413,2,FALSE),"")</f>
        <v/>
      </c>
      <c r="G1443" s="18" t="str">
        <f>IFERROR(VLOOKUP(B1443,Invoices!$N$2:$O$412,2,FALSE),"")</f>
        <v/>
      </c>
      <c r="H1443" s="18" t="str">
        <f>IFERROR(VLOOKUP($B1443,Invoices!$P$2:$Q$412,2,FALSE),"")</f>
        <v/>
      </c>
      <c r="I1443" s="18" t="str">
        <f>IFERROR(VLOOKUP($B1443,Invoices!$R$2:$S$412,2,FALSE),"")</f>
        <v/>
      </c>
      <c r="J1443" s="18" t="str">
        <f>IFERROR(VLOOKUP($B1443,Invoices!$T$2:$U$412,2,FALSE),"")</f>
        <v/>
      </c>
      <c r="K1443" s="18" t="str">
        <f>IFERROR(VLOOKUP($B1443,Invoices!$V$2:$W$412,2,FALSE),"")</f>
        <v/>
      </c>
      <c r="L1443" s="18" t="str">
        <f>IFERROR(VLOOKUP($B1443,Invoices!$X$2:$Y$412,2,FALSE),"")</f>
        <v/>
      </c>
      <c r="M1443" s="18" t="str">
        <f>IFERROR(VLOOKUP($B1443,Invoices!$Z$2:$AA$412,2,FALSE),"")</f>
        <v/>
      </c>
      <c r="N1443" s="18" t="str">
        <f>IFERROR(VLOOKUP($B1443,Invoices!$AB$2:$AC$412,2,FALSE),"")</f>
        <v/>
      </c>
      <c r="O1443" s="18" t="str">
        <f>IFERROR(VLOOKUP($B1443,Invoices!$AD$2:$AE$412,2,FALSE),"")</f>
        <v/>
      </c>
      <c r="P1443" s="18" t="str">
        <f>IFERROR(VLOOKUP($B1443,Invoices!$AF$2:$AG$412,2,FALSE),"")</f>
        <v/>
      </c>
      <c r="Q1443" s="18" t="str">
        <f>IFERROR(VLOOKUP($B1443,Invoices!$AH$2:$AI$412,2,FALSE),"")</f>
        <v/>
      </c>
      <c r="R1443" s="18">
        <f>IFERROR(VLOOKUP($B1443,Invoices!$AJ$2:$AK$412,2,FALSE),"")</f>
        <v>0.99</v>
      </c>
      <c r="S1443" s="18" t="str">
        <f>IFERROR(VLOOKUP($B1443,Invoices!$AL$2:$AM$412,2,FALSE),"")</f>
        <v/>
      </c>
      <c r="T1443" s="18" t="str">
        <f>IFERROR(VLOOKUP($B1443,Invoices!$AN$2:$AO$412,2,FALSE),"")</f>
        <v/>
      </c>
      <c r="U1443" s="18" cm="1">
        <f t="array" ref="U1443">IFERROR(INDEX(F1443:T1443, 1, MATCH(TRUE, ISNUMBER(F1443:T1443), 0)), "0.0")</f>
        <v>0.99</v>
      </c>
    </row>
    <row r="1444" spans="1:21" ht="13" x14ac:dyDescent="0.15">
      <c r="A1444" s="14" t="s">
        <v>7476</v>
      </c>
      <c r="B1444" s="6" t="s">
        <v>574</v>
      </c>
      <c r="C1444" s="6" t="s">
        <v>573</v>
      </c>
      <c r="D1444" s="6" t="s">
        <v>618</v>
      </c>
      <c r="E1444" s="6" t="s">
        <v>574</v>
      </c>
      <c r="F1444" s="18" t="str">
        <f>IFERROR(VLOOKUP(B1444,Invoices!$L$2:$M$413,2,FALSE),"")</f>
        <v/>
      </c>
      <c r="G1444" s="18">
        <f>IFERROR(VLOOKUP(B1444,Invoices!$N$2:$O$412,2,FALSE),"")</f>
        <v>0.99</v>
      </c>
      <c r="H1444" s="18" t="str">
        <f>IFERROR(VLOOKUP($B1444,Invoices!$P$2:$Q$412,2,FALSE),"")</f>
        <v/>
      </c>
      <c r="I1444" s="18">
        <f>IFERROR(VLOOKUP($B1444,Invoices!$R$2:$S$412,2,FALSE),"")</f>
        <v>0.99</v>
      </c>
      <c r="J1444" s="18" t="str">
        <f>IFERROR(VLOOKUP($B1444,Invoices!$T$2:$U$412,2,FALSE),"")</f>
        <v/>
      </c>
      <c r="K1444" s="18" t="str">
        <f>IFERROR(VLOOKUP($B1444,Invoices!$V$2:$W$412,2,FALSE),"")</f>
        <v/>
      </c>
      <c r="L1444" s="18" t="str">
        <f>IFERROR(VLOOKUP($B1444,Invoices!$X$2:$Y$412,2,FALSE),"")</f>
        <v/>
      </c>
      <c r="M1444" s="18" t="str">
        <f>IFERROR(VLOOKUP($B1444,Invoices!$Z$2:$AA$412,2,FALSE),"")</f>
        <v/>
      </c>
      <c r="N1444" s="18" t="str">
        <f>IFERROR(VLOOKUP($B1444,Invoices!$AB$2:$AC$412,2,FALSE),"")</f>
        <v/>
      </c>
      <c r="O1444" s="18" t="str">
        <f>IFERROR(VLOOKUP($B1444,Invoices!$AD$2:$AE$412,2,FALSE),"")</f>
        <v/>
      </c>
      <c r="P1444" s="18" t="str">
        <f>IFERROR(VLOOKUP($B1444,Invoices!$AF$2:$AG$412,2,FALSE),"")</f>
        <v/>
      </c>
      <c r="Q1444" s="18" t="str">
        <f>IFERROR(VLOOKUP($B1444,Invoices!$AH$2:$AI$412,2,FALSE),"")</f>
        <v/>
      </c>
      <c r="R1444" s="18" t="str">
        <f>IFERROR(VLOOKUP($B1444,Invoices!$AJ$2:$AK$412,2,FALSE),"")</f>
        <v/>
      </c>
      <c r="S1444" s="18" t="str">
        <f>IFERROR(VLOOKUP($B1444,Invoices!$AL$2:$AM$412,2,FALSE),"")</f>
        <v/>
      </c>
      <c r="T1444" s="18" t="str">
        <f>IFERROR(VLOOKUP($B1444,Invoices!$AN$2:$AO$412,2,FALSE),"")</f>
        <v/>
      </c>
      <c r="U1444" s="18" cm="1">
        <f t="array" ref="U1444">IFERROR(INDEX(F1444:T1444, 1, MATCH(TRUE, ISNUMBER(F1444:T1444), 0)), "0.0")</f>
        <v>0.99</v>
      </c>
    </row>
    <row r="1445" spans="1:21" ht="13" x14ac:dyDescent="0.15">
      <c r="A1445" s="14" t="s">
        <v>7477</v>
      </c>
      <c r="B1445" s="6" t="s">
        <v>574</v>
      </c>
      <c r="C1445" s="6" t="s">
        <v>806</v>
      </c>
      <c r="D1445" s="6" t="s">
        <v>620</v>
      </c>
      <c r="E1445" s="6" t="s">
        <v>574</v>
      </c>
      <c r="F1445" s="18" t="str">
        <f>IFERROR(VLOOKUP(B1445,Invoices!$L$2:$M$413,2,FALSE),"")</f>
        <v/>
      </c>
      <c r="G1445" s="18">
        <f>IFERROR(VLOOKUP(B1445,Invoices!$N$2:$O$412,2,FALSE),"")</f>
        <v>0.99</v>
      </c>
      <c r="H1445" s="18" t="str">
        <f>IFERROR(VLOOKUP($B1445,Invoices!$P$2:$Q$412,2,FALSE),"")</f>
        <v/>
      </c>
      <c r="I1445" s="18">
        <f>IFERROR(VLOOKUP($B1445,Invoices!$R$2:$S$412,2,FALSE),"")</f>
        <v>0.99</v>
      </c>
      <c r="J1445" s="18" t="str">
        <f>IFERROR(VLOOKUP($B1445,Invoices!$T$2:$U$412,2,FALSE),"")</f>
        <v/>
      </c>
      <c r="K1445" s="18" t="str">
        <f>IFERROR(VLOOKUP($B1445,Invoices!$V$2:$W$412,2,FALSE),"")</f>
        <v/>
      </c>
      <c r="L1445" s="18" t="str">
        <f>IFERROR(VLOOKUP($B1445,Invoices!$X$2:$Y$412,2,FALSE),"")</f>
        <v/>
      </c>
      <c r="M1445" s="18" t="str">
        <f>IFERROR(VLOOKUP($B1445,Invoices!$Z$2:$AA$412,2,FALSE),"")</f>
        <v/>
      </c>
      <c r="N1445" s="18" t="str">
        <f>IFERROR(VLOOKUP($B1445,Invoices!$AB$2:$AC$412,2,FALSE),"")</f>
        <v/>
      </c>
      <c r="O1445" s="18" t="str">
        <f>IFERROR(VLOOKUP($B1445,Invoices!$AD$2:$AE$412,2,FALSE),"")</f>
        <v/>
      </c>
      <c r="P1445" s="18" t="str">
        <f>IFERROR(VLOOKUP($B1445,Invoices!$AF$2:$AG$412,2,FALSE),"")</f>
        <v/>
      </c>
      <c r="Q1445" s="18" t="str">
        <f>IFERROR(VLOOKUP($B1445,Invoices!$AH$2:$AI$412,2,FALSE),"")</f>
        <v/>
      </c>
      <c r="R1445" s="18" t="str">
        <f>IFERROR(VLOOKUP($B1445,Invoices!$AJ$2:$AK$412,2,FALSE),"")</f>
        <v/>
      </c>
      <c r="S1445" s="18" t="str">
        <f>IFERROR(VLOOKUP($B1445,Invoices!$AL$2:$AM$412,2,FALSE),"")</f>
        <v/>
      </c>
      <c r="T1445" s="18" t="str">
        <f>IFERROR(VLOOKUP($B1445,Invoices!$AN$2:$AO$412,2,FALSE),"")</f>
        <v/>
      </c>
      <c r="U1445" s="18" cm="1">
        <f t="array" ref="U1445">IFERROR(INDEX(F1445:T1445, 1, MATCH(TRUE, ISNUMBER(F1445:T1445), 0)), "0.0")</f>
        <v>0.99</v>
      </c>
    </row>
    <row r="1446" spans="1:21" ht="13" x14ac:dyDescent="0.15">
      <c r="A1446" s="14" t="s">
        <v>7478</v>
      </c>
      <c r="B1446" s="6" t="s">
        <v>574</v>
      </c>
      <c r="D1446" s="6" t="s">
        <v>621</v>
      </c>
      <c r="E1446" s="6" t="s">
        <v>574</v>
      </c>
      <c r="F1446" s="18" t="str">
        <f>IFERROR(VLOOKUP(B1446,Invoices!$L$2:$M$413,2,FALSE),"")</f>
        <v/>
      </c>
      <c r="G1446" s="18">
        <f>IFERROR(VLOOKUP(B1446,Invoices!$N$2:$O$412,2,FALSE),"")</f>
        <v>0.99</v>
      </c>
      <c r="H1446" s="18" t="str">
        <f>IFERROR(VLOOKUP($B1446,Invoices!$P$2:$Q$412,2,FALSE),"")</f>
        <v/>
      </c>
      <c r="I1446" s="18">
        <f>IFERROR(VLOOKUP($B1446,Invoices!$R$2:$S$412,2,FALSE),"")</f>
        <v>0.99</v>
      </c>
      <c r="J1446" s="18" t="str">
        <f>IFERROR(VLOOKUP($B1446,Invoices!$T$2:$U$412,2,FALSE),"")</f>
        <v/>
      </c>
      <c r="K1446" s="18" t="str">
        <f>IFERROR(VLOOKUP($B1446,Invoices!$V$2:$W$412,2,FALSE),"")</f>
        <v/>
      </c>
      <c r="L1446" s="18" t="str">
        <f>IFERROR(VLOOKUP($B1446,Invoices!$X$2:$Y$412,2,FALSE),"")</f>
        <v/>
      </c>
      <c r="M1446" s="18" t="str">
        <f>IFERROR(VLOOKUP($B1446,Invoices!$Z$2:$AA$412,2,FALSE),"")</f>
        <v/>
      </c>
      <c r="N1446" s="18" t="str">
        <f>IFERROR(VLOOKUP($B1446,Invoices!$AB$2:$AC$412,2,FALSE),"")</f>
        <v/>
      </c>
      <c r="O1446" s="18" t="str">
        <f>IFERROR(VLOOKUP($B1446,Invoices!$AD$2:$AE$412,2,FALSE),"")</f>
        <v/>
      </c>
      <c r="P1446" s="18" t="str">
        <f>IFERROR(VLOOKUP($B1446,Invoices!$AF$2:$AG$412,2,FALSE),"")</f>
        <v/>
      </c>
      <c r="Q1446" s="18" t="str">
        <f>IFERROR(VLOOKUP($B1446,Invoices!$AH$2:$AI$412,2,FALSE),"")</f>
        <v/>
      </c>
      <c r="R1446" s="18" t="str">
        <f>IFERROR(VLOOKUP($B1446,Invoices!$AJ$2:$AK$412,2,FALSE),"")</f>
        <v/>
      </c>
      <c r="S1446" s="18" t="str">
        <f>IFERROR(VLOOKUP($B1446,Invoices!$AL$2:$AM$412,2,FALSE),"")</f>
        <v/>
      </c>
      <c r="T1446" s="18" t="str">
        <f>IFERROR(VLOOKUP($B1446,Invoices!$AN$2:$AO$412,2,FALSE),"")</f>
        <v/>
      </c>
      <c r="U1446" s="18" cm="1">
        <f t="array" ref="U1446">IFERROR(INDEX(F1446:T1446, 1, MATCH(TRUE, ISNUMBER(F1446:T1446), 0)), "0.0")</f>
        <v>0.99</v>
      </c>
    </row>
    <row r="1447" spans="1:21" ht="13" x14ac:dyDescent="0.15">
      <c r="A1447" s="14" t="s">
        <v>7479</v>
      </c>
      <c r="B1447" s="6" t="s">
        <v>574</v>
      </c>
      <c r="C1447" s="6" t="s">
        <v>573</v>
      </c>
      <c r="D1447" s="6" t="s">
        <v>1999</v>
      </c>
      <c r="E1447" s="6" t="s">
        <v>574</v>
      </c>
      <c r="F1447" s="18" t="str">
        <f>IFERROR(VLOOKUP(B1447,Invoices!$L$2:$M$413,2,FALSE),"")</f>
        <v/>
      </c>
      <c r="G1447" s="18">
        <f>IFERROR(VLOOKUP(B1447,Invoices!$N$2:$O$412,2,FALSE),"")</f>
        <v>0.99</v>
      </c>
      <c r="H1447" s="18" t="str">
        <f>IFERROR(VLOOKUP($B1447,Invoices!$P$2:$Q$412,2,FALSE),"")</f>
        <v/>
      </c>
      <c r="I1447" s="18">
        <f>IFERROR(VLOOKUP($B1447,Invoices!$R$2:$S$412,2,FALSE),"")</f>
        <v>0.99</v>
      </c>
      <c r="J1447" s="18" t="str">
        <f>IFERROR(VLOOKUP($B1447,Invoices!$T$2:$U$412,2,FALSE),"")</f>
        <v/>
      </c>
      <c r="K1447" s="18" t="str">
        <f>IFERROR(VLOOKUP($B1447,Invoices!$V$2:$W$412,2,FALSE),"")</f>
        <v/>
      </c>
      <c r="L1447" s="18" t="str">
        <f>IFERROR(VLOOKUP($B1447,Invoices!$X$2:$Y$412,2,FALSE),"")</f>
        <v/>
      </c>
      <c r="M1447" s="18" t="str">
        <f>IFERROR(VLOOKUP($B1447,Invoices!$Z$2:$AA$412,2,FALSE),"")</f>
        <v/>
      </c>
      <c r="N1447" s="18" t="str">
        <f>IFERROR(VLOOKUP($B1447,Invoices!$AB$2:$AC$412,2,FALSE),"")</f>
        <v/>
      </c>
      <c r="O1447" s="18" t="str">
        <f>IFERROR(VLOOKUP($B1447,Invoices!$AD$2:$AE$412,2,FALSE),"")</f>
        <v/>
      </c>
      <c r="P1447" s="18" t="str">
        <f>IFERROR(VLOOKUP($B1447,Invoices!$AF$2:$AG$412,2,FALSE),"")</f>
        <v/>
      </c>
      <c r="Q1447" s="18" t="str">
        <f>IFERROR(VLOOKUP($B1447,Invoices!$AH$2:$AI$412,2,FALSE),"")</f>
        <v/>
      </c>
      <c r="R1447" s="18" t="str">
        <f>IFERROR(VLOOKUP($B1447,Invoices!$AJ$2:$AK$412,2,FALSE),"")</f>
        <v/>
      </c>
      <c r="S1447" s="18" t="str">
        <f>IFERROR(VLOOKUP($B1447,Invoices!$AL$2:$AM$412,2,FALSE),"")</f>
        <v/>
      </c>
      <c r="T1447" s="18" t="str">
        <f>IFERROR(VLOOKUP($B1447,Invoices!$AN$2:$AO$412,2,FALSE),"")</f>
        <v/>
      </c>
      <c r="U1447" s="18" cm="1">
        <f t="array" ref="U1447">IFERROR(INDEX(F1447:T1447, 1, MATCH(TRUE, ISNUMBER(F1447:T1447), 0)), "0.0")</f>
        <v>0.99</v>
      </c>
    </row>
    <row r="1448" spans="1:21" ht="13" x14ac:dyDescent="0.15">
      <c r="A1448" s="14" t="s">
        <v>7480</v>
      </c>
      <c r="B1448" s="6" t="s">
        <v>574</v>
      </c>
      <c r="C1448" s="6" t="s">
        <v>573</v>
      </c>
      <c r="D1448" s="6" t="s">
        <v>2713</v>
      </c>
      <c r="E1448" s="6" t="s">
        <v>2714</v>
      </c>
      <c r="F1448" s="18" t="str">
        <f>IFERROR(VLOOKUP(B1448,Invoices!$L$2:$M$413,2,FALSE),"")</f>
        <v/>
      </c>
      <c r="G1448" s="18">
        <f>IFERROR(VLOOKUP(B1448,Invoices!$N$2:$O$412,2,FALSE),"")</f>
        <v>0.99</v>
      </c>
      <c r="H1448" s="18" t="str">
        <f>IFERROR(VLOOKUP($B1448,Invoices!$P$2:$Q$412,2,FALSE),"")</f>
        <v/>
      </c>
      <c r="I1448" s="18">
        <f>IFERROR(VLOOKUP($B1448,Invoices!$R$2:$S$412,2,FALSE),"")</f>
        <v>0.99</v>
      </c>
      <c r="J1448" s="18" t="str">
        <f>IFERROR(VLOOKUP($B1448,Invoices!$T$2:$U$412,2,FALSE),"")</f>
        <v/>
      </c>
      <c r="K1448" s="18" t="str">
        <f>IFERROR(VLOOKUP($B1448,Invoices!$V$2:$W$412,2,FALSE),"")</f>
        <v/>
      </c>
      <c r="L1448" s="18" t="str">
        <f>IFERROR(VLOOKUP($B1448,Invoices!$X$2:$Y$412,2,FALSE),"")</f>
        <v/>
      </c>
      <c r="M1448" s="18" t="str">
        <f>IFERROR(VLOOKUP($B1448,Invoices!$Z$2:$AA$412,2,FALSE),"")</f>
        <v/>
      </c>
      <c r="N1448" s="18" t="str">
        <f>IFERROR(VLOOKUP($B1448,Invoices!$AB$2:$AC$412,2,FALSE),"")</f>
        <v/>
      </c>
      <c r="O1448" s="18" t="str">
        <f>IFERROR(VLOOKUP($B1448,Invoices!$AD$2:$AE$412,2,FALSE),"")</f>
        <v/>
      </c>
      <c r="P1448" s="18" t="str">
        <f>IFERROR(VLOOKUP($B1448,Invoices!$AF$2:$AG$412,2,FALSE),"")</f>
        <v/>
      </c>
      <c r="Q1448" s="18" t="str">
        <f>IFERROR(VLOOKUP($B1448,Invoices!$AH$2:$AI$412,2,FALSE),"")</f>
        <v/>
      </c>
      <c r="R1448" s="18" t="str">
        <f>IFERROR(VLOOKUP($B1448,Invoices!$AJ$2:$AK$412,2,FALSE),"")</f>
        <v/>
      </c>
      <c r="S1448" s="18" t="str">
        <f>IFERROR(VLOOKUP($B1448,Invoices!$AL$2:$AM$412,2,FALSE),"")</f>
        <v/>
      </c>
      <c r="T1448" s="18" t="str">
        <f>IFERROR(VLOOKUP($B1448,Invoices!$AN$2:$AO$412,2,FALSE),"")</f>
        <v/>
      </c>
      <c r="U1448" s="18" cm="1">
        <f t="array" ref="U1448">IFERROR(INDEX(F1448:T1448, 1, MATCH(TRUE, ISNUMBER(F1448:T1448), 0)), "0.0")</f>
        <v>0.99</v>
      </c>
    </row>
    <row r="1449" spans="1:21" ht="13" x14ac:dyDescent="0.15">
      <c r="A1449" s="14" t="s">
        <v>7481</v>
      </c>
      <c r="B1449" s="6" t="s">
        <v>2715</v>
      </c>
      <c r="C1449" s="6" t="s">
        <v>1603</v>
      </c>
      <c r="D1449" s="6" t="s">
        <v>1245</v>
      </c>
      <c r="E1449" s="6" t="s">
        <v>1182</v>
      </c>
      <c r="F1449" s="18">
        <f>IFERROR(VLOOKUP(B1449,Invoices!$L$2:$M$413,2,FALSE),"")</f>
        <v>0.99</v>
      </c>
      <c r="G1449" s="18" t="str">
        <f>IFERROR(VLOOKUP(B1449,Invoices!$N$2:$O$412,2,FALSE),"")</f>
        <v/>
      </c>
      <c r="H1449" s="18" t="str">
        <f>IFERROR(VLOOKUP($B1449,Invoices!$P$2:$Q$412,2,FALSE),"")</f>
        <v/>
      </c>
      <c r="I1449" s="18" t="str">
        <f>IFERROR(VLOOKUP($B1449,Invoices!$R$2:$S$412,2,FALSE),"")</f>
        <v/>
      </c>
      <c r="J1449" s="18" t="str">
        <f>IFERROR(VLOOKUP($B1449,Invoices!$T$2:$U$412,2,FALSE),"")</f>
        <v/>
      </c>
      <c r="K1449" s="18" t="str">
        <f>IFERROR(VLOOKUP($B1449,Invoices!$V$2:$W$412,2,FALSE),"")</f>
        <v/>
      </c>
      <c r="L1449" s="18" t="str">
        <f>IFERROR(VLOOKUP($B1449,Invoices!$X$2:$Y$412,2,FALSE),"")</f>
        <v/>
      </c>
      <c r="M1449" s="18" t="str">
        <f>IFERROR(VLOOKUP($B1449,Invoices!$Z$2:$AA$412,2,FALSE),"")</f>
        <v/>
      </c>
      <c r="N1449" s="18" t="str">
        <f>IFERROR(VLOOKUP($B1449,Invoices!$AB$2:$AC$412,2,FALSE),"")</f>
        <v/>
      </c>
      <c r="O1449" s="18" t="str">
        <f>IFERROR(VLOOKUP($B1449,Invoices!$AD$2:$AE$412,2,FALSE),"")</f>
        <v/>
      </c>
      <c r="P1449" s="18" t="str">
        <f>IFERROR(VLOOKUP($B1449,Invoices!$AF$2:$AG$412,2,FALSE),"")</f>
        <v/>
      </c>
      <c r="Q1449" s="18" t="str">
        <f>IFERROR(VLOOKUP($B1449,Invoices!$AH$2:$AI$412,2,FALSE),"")</f>
        <v/>
      </c>
      <c r="R1449" s="18" t="str">
        <f>IFERROR(VLOOKUP($B1449,Invoices!$AJ$2:$AK$412,2,FALSE),"")</f>
        <v/>
      </c>
      <c r="S1449" s="18" t="str">
        <f>IFERROR(VLOOKUP($B1449,Invoices!$AL$2:$AM$412,2,FALSE),"")</f>
        <v/>
      </c>
      <c r="T1449" s="18" t="str">
        <f>IFERROR(VLOOKUP($B1449,Invoices!$AN$2:$AO$412,2,FALSE),"")</f>
        <v/>
      </c>
      <c r="U1449" s="18" cm="1">
        <f t="array" ref="U1449">IFERROR(INDEX(F1449:T1449, 1, MATCH(TRUE, ISNUMBER(F1449:T1449), 0)), "0.0")</f>
        <v>0.99</v>
      </c>
    </row>
    <row r="1450" spans="1:21" ht="13" x14ac:dyDescent="0.15">
      <c r="A1450" s="14" t="s">
        <v>7482</v>
      </c>
      <c r="B1450" s="6" t="s">
        <v>2716</v>
      </c>
      <c r="D1450" s="6" t="s">
        <v>1327</v>
      </c>
      <c r="E1450" s="6" t="s">
        <v>1182</v>
      </c>
      <c r="F1450" s="18" t="str">
        <f>IFERROR(VLOOKUP(B1450,Invoices!$L$2:$M$413,2,FALSE),"")</f>
        <v/>
      </c>
      <c r="G1450" s="18" t="str">
        <f>IFERROR(VLOOKUP(B1450,Invoices!$N$2:$O$412,2,FALSE),"")</f>
        <v/>
      </c>
      <c r="H1450" s="18" t="str">
        <f>IFERROR(VLOOKUP($B1450,Invoices!$P$2:$Q$412,2,FALSE),"")</f>
        <v/>
      </c>
      <c r="I1450" s="18" t="str">
        <f>IFERROR(VLOOKUP($B1450,Invoices!$R$2:$S$412,2,FALSE),"")</f>
        <v/>
      </c>
      <c r="J1450" s="18" t="str">
        <f>IFERROR(VLOOKUP($B1450,Invoices!$T$2:$U$412,2,FALSE),"")</f>
        <v/>
      </c>
      <c r="K1450" s="18" t="str">
        <f>IFERROR(VLOOKUP($B1450,Invoices!$V$2:$W$412,2,FALSE),"")</f>
        <v/>
      </c>
      <c r="L1450" s="18" t="str">
        <f>IFERROR(VLOOKUP($B1450,Invoices!$X$2:$Y$412,2,FALSE),"")</f>
        <v/>
      </c>
      <c r="M1450" s="18">
        <f>IFERROR(VLOOKUP($B1450,Invoices!$Z$2:$AA$412,2,FALSE),"")</f>
        <v>0.99</v>
      </c>
      <c r="N1450" s="18" t="str">
        <f>IFERROR(VLOOKUP($B1450,Invoices!$AB$2:$AC$412,2,FALSE),"")</f>
        <v/>
      </c>
      <c r="O1450" s="18" t="str">
        <f>IFERROR(VLOOKUP($B1450,Invoices!$AD$2:$AE$412,2,FALSE),"")</f>
        <v/>
      </c>
      <c r="P1450" s="18" t="str">
        <f>IFERROR(VLOOKUP($B1450,Invoices!$AF$2:$AG$412,2,FALSE),"")</f>
        <v/>
      </c>
      <c r="Q1450" s="18" t="str">
        <f>IFERROR(VLOOKUP($B1450,Invoices!$AH$2:$AI$412,2,FALSE),"")</f>
        <v/>
      </c>
      <c r="R1450" s="18" t="str">
        <f>IFERROR(VLOOKUP($B1450,Invoices!$AJ$2:$AK$412,2,FALSE),"")</f>
        <v/>
      </c>
      <c r="S1450" s="18" t="str">
        <f>IFERROR(VLOOKUP($B1450,Invoices!$AL$2:$AM$412,2,FALSE),"")</f>
        <v/>
      </c>
      <c r="T1450" s="18" t="str">
        <f>IFERROR(VLOOKUP($B1450,Invoices!$AN$2:$AO$412,2,FALSE),"")</f>
        <v/>
      </c>
      <c r="U1450" s="18" cm="1">
        <f t="array" ref="U1450">IFERROR(INDEX(F1450:T1450, 1, MATCH(TRUE, ISNUMBER(F1450:T1450), 0)), "0.0")</f>
        <v>0.99</v>
      </c>
    </row>
    <row r="1451" spans="1:21" ht="13" x14ac:dyDescent="0.15">
      <c r="A1451" s="14" t="s">
        <v>7483</v>
      </c>
      <c r="B1451" s="6" t="s">
        <v>2717</v>
      </c>
      <c r="C1451" s="6" t="s">
        <v>904</v>
      </c>
      <c r="D1451" s="6" t="s">
        <v>905</v>
      </c>
      <c r="E1451" s="6" t="s">
        <v>906</v>
      </c>
      <c r="F1451" s="18" t="str">
        <f>IFERROR(VLOOKUP(B1451,Invoices!$L$2:$M$413,2,FALSE),"")</f>
        <v/>
      </c>
      <c r="G1451" s="18" t="str">
        <f>IFERROR(VLOOKUP(B1451,Invoices!$N$2:$O$412,2,FALSE),"")</f>
        <v/>
      </c>
      <c r="H1451" s="18" t="str">
        <f>IFERROR(VLOOKUP($B1451,Invoices!$P$2:$Q$412,2,FALSE),"")</f>
        <v/>
      </c>
      <c r="I1451" s="18" t="str">
        <f>IFERROR(VLOOKUP($B1451,Invoices!$R$2:$S$412,2,FALSE),"")</f>
        <v/>
      </c>
      <c r="J1451" s="18" t="str">
        <f>IFERROR(VLOOKUP($B1451,Invoices!$T$2:$U$412,2,FALSE),"")</f>
        <v/>
      </c>
      <c r="K1451" s="18" t="str">
        <f>IFERROR(VLOOKUP($B1451,Invoices!$V$2:$W$412,2,FALSE),"")</f>
        <v/>
      </c>
      <c r="L1451" s="18" t="str">
        <f>IFERROR(VLOOKUP($B1451,Invoices!$X$2:$Y$412,2,FALSE),"")</f>
        <v/>
      </c>
      <c r="M1451" s="18" t="str">
        <f>IFERROR(VLOOKUP($B1451,Invoices!$Z$2:$AA$412,2,FALSE),"")</f>
        <v/>
      </c>
      <c r="N1451" s="18" t="str">
        <f>IFERROR(VLOOKUP($B1451,Invoices!$AB$2:$AC$412,2,FALSE),"")</f>
        <v/>
      </c>
      <c r="O1451" s="18" t="str">
        <f>IFERROR(VLOOKUP($B1451,Invoices!$AD$2:$AE$412,2,FALSE),"")</f>
        <v/>
      </c>
      <c r="P1451" s="18" t="str">
        <f>IFERROR(VLOOKUP($B1451,Invoices!$AF$2:$AG$412,2,FALSE),"")</f>
        <v/>
      </c>
      <c r="Q1451" s="18" t="str">
        <f>IFERROR(VLOOKUP($B1451,Invoices!$AH$2:$AI$412,2,FALSE),"")</f>
        <v/>
      </c>
      <c r="R1451" s="18" t="str">
        <f>IFERROR(VLOOKUP($B1451,Invoices!$AJ$2:$AK$412,2,FALSE),"")</f>
        <v/>
      </c>
      <c r="S1451" s="18" t="str">
        <f>IFERROR(VLOOKUP($B1451,Invoices!$AL$2:$AM$412,2,FALSE),"")</f>
        <v/>
      </c>
      <c r="T1451" s="18" t="str">
        <f>IFERROR(VLOOKUP($B1451,Invoices!$AN$2:$AO$412,2,FALSE),"")</f>
        <v/>
      </c>
      <c r="U1451" s="18" t="str" cm="1">
        <f t="array" ref="U1451">IFERROR(INDEX(F1451:T1451, 1, MATCH(TRUE, ISNUMBER(F1451:T1451), 0)), "0.0")</f>
        <v>0.0</v>
      </c>
    </row>
    <row r="1452" spans="1:21" ht="13" x14ac:dyDescent="0.15">
      <c r="A1452" s="14" t="s">
        <v>7484</v>
      </c>
      <c r="B1452" s="6" t="s">
        <v>2718</v>
      </c>
      <c r="C1452" s="6" t="s">
        <v>2719</v>
      </c>
      <c r="D1452" s="6" t="s">
        <v>735</v>
      </c>
      <c r="E1452" s="6" t="s">
        <v>736</v>
      </c>
      <c r="F1452" s="18" t="str">
        <f>IFERROR(VLOOKUP(B1452,Invoices!$L$2:$M$413,2,FALSE),"")</f>
        <v/>
      </c>
      <c r="G1452" s="18" t="str">
        <f>IFERROR(VLOOKUP(B1452,Invoices!$N$2:$O$412,2,FALSE),"")</f>
        <v/>
      </c>
      <c r="H1452" s="18" t="str">
        <f>IFERROR(VLOOKUP($B1452,Invoices!$P$2:$Q$412,2,FALSE),"")</f>
        <v/>
      </c>
      <c r="I1452" s="18" t="str">
        <f>IFERROR(VLOOKUP($B1452,Invoices!$R$2:$S$412,2,FALSE),"")</f>
        <v/>
      </c>
      <c r="J1452" s="18" t="str">
        <f>IFERROR(VLOOKUP($B1452,Invoices!$T$2:$U$412,2,FALSE),"")</f>
        <v/>
      </c>
      <c r="K1452" s="18" t="str">
        <f>IFERROR(VLOOKUP($B1452,Invoices!$V$2:$W$412,2,FALSE),"")</f>
        <v/>
      </c>
      <c r="L1452" s="18" t="str">
        <f>IFERROR(VLOOKUP($B1452,Invoices!$X$2:$Y$412,2,FALSE),"")</f>
        <v/>
      </c>
      <c r="M1452" s="18" t="str">
        <f>IFERROR(VLOOKUP($B1452,Invoices!$Z$2:$AA$412,2,FALSE),"")</f>
        <v/>
      </c>
      <c r="N1452" s="18" t="str">
        <f>IFERROR(VLOOKUP($B1452,Invoices!$AB$2:$AC$412,2,FALSE),"")</f>
        <v/>
      </c>
      <c r="O1452" s="18" t="str">
        <f>IFERROR(VLOOKUP($B1452,Invoices!$AD$2:$AE$412,2,FALSE),"")</f>
        <v/>
      </c>
      <c r="P1452" s="18" t="str">
        <f>IFERROR(VLOOKUP($B1452,Invoices!$AF$2:$AG$412,2,FALSE),"")</f>
        <v/>
      </c>
      <c r="Q1452" s="18" t="str">
        <f>IFERROR(VLOOKUP($B1452,Invoices!$AH$2:$AI$412,2,FALSE),"")</f>
        <v/>
      </c>
      <c r="R1452" s="18" t="str">
        <f>IFERROR(VLOOKUP($B1452,Invoices!$AJ$2:$AK$412,2,FALSE),"")</f>
        <v/>
      </c>
      <c r="S1452" s="18" t="str">
        <f>IFERROR(VLOOKUP($B1452,Invoices!$AL$2:$AM$412,2,FALSE),"")</f>
        <v/>
      </c>
      <c r="T1452" s="18" t="str">
        <f>IFERROR(VLOOKUP($B1452,Invoices!$AN$2:$AO$412,2,FALSE),"")</f>
        <v/>
      </c>
      <c r="U1452" s="18" t="str" cm="1">
        <f t="array" ref="U1452">IFERROR(INDEX(F1452:T1452, 1, MATCH(TRUE, ISNUMBER(F1452:T1452), 0)), "0.0")</f>
        <v>0.0</v>
      </c>
    </row>
    <row r="1453" spans="1:21" ht="13" x14ac:dyDescent="0.15">
      <c r="A1453" s="14" t="s">
        <v>7485</v>
      </c>
      <c r="B1453" s="6" t="s">
        <v>2720</v>
      </c>
      <c r="D1453" s="6" t="s">
        <v>746</v>
      </c>
      <c r="E1453" s="6" t="s">
        <v>742</v>
      </c>
      <c r="F1453" s="18">
        <f>IFERROR(VLOOKUP(B1453,Invoices!$L$2:$M$413,2,FALSE),"")</f>
        <v>0.99</v>
      </c>
      <c r="G1453" s="18" t="str">
        <f>IFERROR(VLOOKUP(B1453,Invoices!$N$2:$O$412,2,FALSE),"")</f>
        <v/>
      </c>
      <c r="H1453" s="18" t="str">
        <f>IFERROR(VLOOKUP($B1453,Invoices!$P$2:$Q$412,2,FALSE),"")</f>
        <v/>
      </c>
      <c r="I1453" s="18" t="str">
        <f>IFERROR(VLOOKUP($B1453,Invoices!$R$2:$S$412,2,FALSE),"")</f>
        <v/>
      </c>
      <c r="J1453" s="18" t="str">
        <f>IFERROR(VLOOKUP($B1453,Invoices!$T$2:$U$412,2,FALSE),"")</f>
        <v/>
      </c>
      <c r="K1453" s="18" t="str">
        <f>IFERROR(VLOOKUP($B1453,Invoices!$V$2:$W$412,2,FALSE),"")</f>
        <v/>
      </c>
      <c r="L1453" s="18" t="str">
        <f>IFERROR(VLOOKUP($B1453,Invoices!$X$2:$Y$412,2,FALSE),"")</f>
        <v/>
      </c>
      <c r="M1453" s="18" t="str">
        <f>IFERROR(VLOOKUP($B1453,Invoices!$Z$2:$AA$412,2,FALSE),"")</f>
        <v/>
      </c>
      <c r="N1453" s="18" t="str">
        <f>IFERROR(VLOOKUP($B1453,Invoices!$AB$2:$AC$412,2,FALSE),"")</f>
        <v/>
      </c>
      <c r="O1453" s="18" t="str">
        <f>IFERROR(VLOOKUP($B1453,Invoices!$AD$2:$AE$412,2,FALSE),"")</f>
        <v/>
      </c>
      <c r="P1453" s="18" t="str">
        <f>IFERROR(VLOOKUP($B1453,Invoices!$AF$2:$AG$412,2,FALSE),"")</f>
        <v/>
      </c>
      <c r="Q1453" s="18" t="str">
        <f>IFERROR(VLOOKUP($B1453,Invoices!$AH$2:$AI$412,2,FALSE),"")</f>
        <v/>
      </c>
      <c r="R1453" s="18">
        <f>IFERROR(VLOOKUP($B1453,Invoices!$AJ$2:$AK$412,2,FALSE),"")</f>
        <v>0.99</v>
      </c>
      <c r="S1453" s="18" t="str">
        <f>IFERROR(VLOOKUP($B1453,Invoices!$AL$2:$AM$412,2,FALSE),"")</f>
        <v/>
      </c>
      <c r="T1453" s="18" t="str">
        <f>IFERROR(VLOOKUP($B1453,Invoices!$AN$2:$AO$412,2,FALSE),"")</f>
        <v/>
      </c>
      <c r="U1453" s="18" cm="1">
        <f t="array" ref="U1453">IFERROR(INDEX(F1453:T1453, 1, MATCH(TRUE, ISNUMBER(F1453:T1453), 0)), "0.0")</f>
        <v>0.99</v>
      </c>
    </row>
    <row r="1454" spans="1:21" ht="13" x14ac:dyDescent="0.15">
      <c r="A1454" s="14" t="s">
        <v>7486</v>
      </c>
      <c r="B1454" s="6" t="s">
        <v>2721</v>
      </c>
      <c r="D1454" s="6" t="s">
        <v>561</v>
      </c>
      <c r="E1454" s="6" t="s">
        <v>562</v>
      </c>
      <c r="F1454" s="18" t="str">
        <f>IFERROR(VLOOKUP(B1454,Invoices!$L$2:$M$413,2,FALSE),"")</f>
        <v/>
      </c>
      <c r="G1454" s="18" t="str">
        <f>IFERROR(VLOOKUP(B1454,Invoices!$N$2:$O$412,2,FALSE),"")</f>
        <v/>
      </c>
      <c r="H1454" s="18" t="str">
        <f>IFERROR(VLOOKUP($B1454,Invoices!$P$2:$Q$412,2,FALSE),"")</f>
        <v/>
      </c>
      <c r="I1454" s="18" t="str">
        <f>IFERROR(VLOOKUP($B1454,Invoices!$R$2:$S$412,2,FALSE),"")</f>
        <v/>
      </c>
      <c r="J1454" s="18" t="str">
        <f>IFERROR(VLOOKUP($B1454,Invoices!$T$2:$U$412,2,FALSE),"")</f>
        <v/>
      </c>
      <c r="K1454" s="18" t="str">
        <f>IFERROR(VLOOKUP($B1454,Invoices!$V$2:$W$412,2,FALSE),"")</f>
        <v/>
      </c>
      <c r="L1454" s="18" t="str">
        <f>IFERROR(VLOOKUP($B1454,Invoices!$X$2:$Y$412,2,FALSE),"")</f>
        <v/>
      </c>
      <c r="M1454" s="18" t="str">
        <f>IFERROR(VLOOKUP($B1454,Invoices!$Z$2:$AA$412,2,FALSE),"")</f>
        <v/>
      </c>
      <c r="N1454" s="18" t="str">
        <f>IFERROR(VLOOKUP($B1454,Invoices!$AB$2:$AC$412,2,FALSE),"")</f>
        <v/>
      </c>
      <c r="O1454" s="18" t="str">
        <f>IFERROR(VLOOKUP($B1454,Invoices!$AD$2:$AE$412,2,FALSE),"")</f>
        <v/>
      </c>
      <c r="P1454" s="18" t="str">
        <f>IFERROR(VLOOKUP($B1454,Invoices!$AF$2:$AG$412,2,FALSE),"")</f>
        <v/>
      </c>
      <c r="Q1454" s="18" t="str">
        <f>IFERROR(VLOOKUP($B1454,Invoices!$AH$2:$AI$412,2,FALSE),"")</f>
        <v/>
      </c>
      <c r="R1454" s="18" t="str">
        <f>IFERROR(VLOOKUP($B1454,Invoices!$AJ$2:$AK$412,2,FALSE),"")</f>
        <v/>
      </c>
      <c r="S1454" s="18" t="str">
        <f>IFERROR(VLOOKUP($B1454,Invoices!$AL$2:$AM$412,2,FALSE),"")</f>
        <v/>
      </c>
      <c r="T1454" s="18" t="str">
        <f>IFERROR(VLOOKUP($B1454,Invoices!$AN$2:$AO$412,2,FALSE),"")</f>
        <v/>
      </c>
      <c r="U1454" s="18" t="str" cm="1">
        <f t="array" ref="U1454">IFERROR(INDEX(F1454:T1454, 1, MATCH(TRUE, ISNUMBER(F1454:T1454), 0)), "0.0")</f>
        <v>0.0</v>
      </c>
    </row>
    <row r="1455" spans="1:21" ht="13" x14ac:dyDescent="0.15">
      <c r="A1455" s="14" t="s">
        <v>7487</v>
      </c>
      <c r="B1455" s="6" t="s">
        <v>2722</v>
      </c>
      <c r="C1455" s="6" t="s">
        <v>2723</v>
      </c>
      <c r="D1455" s="6" t="s">
        <v>1337</v>
      </c>
      <c r="E1455" s="6" t="s">
        <v>1338</v>
      </c>
      <c r="F1455" s="18" t="str">
        <f>IFERROR(VLOOKUP(B1455,Invoices!$L$2:$M$413,2,FALSE),"")</f>
        <v/>
      </c>
      <c r="G1455" s="18" t="str">
        <f>IFERROR(VLOOKUP(B1455,Invoices!$N$2:$O$412,2,FALSE),"")</f>
        <v/>
      </c>
      <c r="H1455" s="18" t="str">
        <f>IFERROR(VLOOKUP($B1455,Invoices!$P$2:$Q$412,2,FALSE),"")</f>
        <v/>
      </c>
      <c r="I1455" s="18">
        <f>IFERROR(VLOOKUP($B1455,Invoices!$R$2:$S$412,2,FALSE),"")</f>
        <v>0.99</v>
      </c>
      <c r="J1455" s="18" t="str">
        <f>IFERROR(VLOOKUP($B1455,Invoices!$T$2:$U$412,2,FALSE),"")</f>
        <v/>
      </c>
      <c r="K1455" s="18" t="str">
        <f>IFERROR(VLOOKUP($B1455,Invoices!$V$2:$W$412,2,FALSE),"")</f>
        <v/>
      </c>
      <c r="L1455" s="18" t="str">
        <f>IFERROR(VLOOKUP($B1455,Invoices!$X$2:$Y$412,2,FALSE),"")</f>
        <v/>
      </c>
      <c r="M1455" s="18" t="str">
        <f>IFERROR(VLOOKUP($B1455,Invoices!$Z$2:$AA$412,2,FALSE),"")</f>
        <v/>
      </c>
      <c r="N1455" s="18" t="str">
        <f>IFERROR(VLOOKUP($B1455,Invoices!$AB$2:$AC$412,2,FALSE),"")</f>
        <v/>
      </c>
      <c r="O1455" s="18" t="str">
        <f>IFERROR(VLOOKUP($B1455,Invoices!$AD$2:$AE$412,2,FALSE),"")</f>
        <v/>
      </c>
      <c r="P1455" s="18" t="str">
        <f>IFERROR(VLOOKUP($B1455,Invoices!$AF$2:$AG$412,2,FALSE),"")</f>
        <v/>
      </c>
      <c r="Q1455" s="18" t="str">
        <f>IFERROR(VLOOKUP($B1455,Invoices!$AH$2:$AI$412,2,FALSE),"")</f>
        <v/>
      </c>
      <c r="R1455" s="18" t="str">
        <f>IFERROR(VLOOKUP($B1455,Invoices!$AJ$2:$AK$412,2,FALSE),"")</f>
        <v/>
      </c>
      <c r="S1455" s="18" t="str">
        <f>IFERROR(VLOOKUP($B1455,Invoices!$AL$2:$AM$412,2,FALSE),"")</f>
        <v/>
      </c>
      <c r="T1455" s="18" t="str">
        <f>IFERROR(VLOOKUP($B1455,Invoices!$AN$2:$AO$412,2,FALSE),"")</f>
        <v/>
      </c>
      <c r="U1455" s="18" cm="1">
        <f t="array" ref="U1455">IFERROR(INDEX(F1455:T1455, 1, MATCH(TRUE, ISNUMBER(F1455:T1455), 0)), "0.0")</f>
        <v>0.99</v>
      </c>
    </row>
    <row r="1456" spans="1:21" ht="13" x14ac:dyDescent="0.15">
      <c r="A1456" s="14" t="s">
        <v>7488</v>
      </c>
      <c r="B1456" s="6" t="s">
        <v>2724</v>
      </c>
      <c r="C1456" s="6" t="s">
        <v>736</v>
      </c>
      <c r="D1456" s="6" t="s">
        <v>735</v>
      </c>
      <c r="E1456" s="6" t="s">
        <v>736</v>
      </c>
      <c r="F1456" s="18" t="str">
        <f>IFERROR(VLOOKUP(B1456,Invoices!$L$2:$M$413,2,FALSE),"")</f>
        <v/>
      </c>
      <c r="G1456" s="18" t="str">
        <f>IFERROR(VLOOKUP(B1456,Invoices!$N$2:$O$412,2,FALSE),"")</f>
        <v/>
      </c>
      <c r="H1456" s="18" t="str">
        <f>IFERROR(VLOOKUP($B1456,Invoices!$P$2:$Q$412,2,FALSE),"")</f>
        <v/>
      </c>
      <c r="I1456" s="18" t="str">
        <f>IFERROR(VLOOKUP($B1456,Invoices!$R$2:$S$412,2,FALSE),"")</f>
        <v/>
      </c>
      <c r="J1456" s="18" t="str">
        <f>IFERROR(VLOOKUP($B1456,Invoices!$T$2:$U$412,2,FALSE),"")</f>
        <v/>
      </c>
      <c r="K1456" s="18" t="str">
        <f>IFERROR(VLOOKUP($B1456,Invoices!$V$2:$W$412,2,FALSE),"")</f>
        <v/>
      </c>
      <c r="L1456" s="18" t="str">
        <f>IFERROR(VLOOKUP($B1456,Invoices!$X$2:$Y$412,2,FALSE),"")</f>
        <v/>
      </c>
      <c r="M1456" s="18" t="str">
        <f>IFERROR(VLOOKUP($B1456,Invoices!$Z$2:$AA$412,2,FALSE),"")</f>
        <v/>
      </c>
      <c r="N1456" s="18" t="str">
        <f>IFERROR(VLOOKUP($B1456,Invoices!$AB$2:$AC$412,2,FALSE),"")</f>
        <v/>
      </c>
      <c r="O1456" s="18" t="str">
        <f>IFERROR(VLOOKUP($B1456,Invoices!$AD$2:$AE$412,2,FALSE),"")</f>
        <v/>
      </c>
      <c r="P1456" s="18" t="str">
        <f>IFERROR(VLOOKUP($B1456,Invoices!$AF$2:$AG$412,2,FALSE),"")</f>
        <v/>
      </c>
      <c r="Q1456" s="18" t="str">
        <f>IFERROR(VLOOKUP($B1456,Invoices!$AH$2:$AI$412,2,FALSE),"")</f>
        <v/>
      </c>
      <c r="R1456" s="18" t="str">
        <f>IFERROR(VLOOKUP($B1456,Invoices!$AJ$2:$AK$412,2,FALSE),"")</f>
        <v/>
      </c>
      <c r="S1456" s="18" t="str">
        <f>IFERROR(VLOOKUP($B1456,Invoices!$AL$2:$AM$412,2,FALSE),"")</f>
        <v/>
      </c>
      <c r="T1456" s="18" t="str">
        <f>IFERROR(VLOOKUP($B1456,Invoices!$AN$2:$AO$412,2,FALSE),"")</f>
        <v/>
      </c>
      <c r="U1456" s="18" t="str" cm="1">
        <f t="array" ref="U1456">IFERROR(INDEX(F1456:T1456, 1, MATCH(TRUE, ISNUMBER(F1456:T1456), 0)), "0.0")</f>
        <v>0.0</v>
      </c>
    </row>
    <row r="1457" spans="1:21" ht="13" x14ac:dyDescent="0.15">
      <c r="A1457" s="14" t="s">
        <v>7489</v>
      </c>
      <c r="B1457" s="6" t="s">
        <v>2725</v>
      </c>
      <c r="C1457" s="6" t="s">
        <v>557</v>
      </c>
      <c r="D1457" s="6" t="s">
        <v>558</v>
      </c>
      <c r="E1457" s="6" t="s">
        <v>559</v>
      </c>
      <c r="F1457" s="18" t="str">
        <f>IFERROR(VLOOKUP(B1457,Invoices!$L$2:$M$413,2,FALSE),"")</f>
        <v/>
      </c>
      <c r="G1457" s="18" t="str">
        <f>IFERROR(VLOOKUP(B1457,Invoices!$N$2:$O$412,2,FALSE),"")</f>
        <v/>
      </c>
      <c r="H1457" s="18" t="str">
        <f>IFERROR(VLOOKUP($B1457,Invoices!$P$2:$Q$412,2,FALSE),"")</f>
        <v/>
      </c>
      <c r="I1457" s="18" t="str">
        <f>IFERROR(VLOOKUP($B1457,Invoices!$R$2:$S$412,2,FALSE),"")</f>
        <v/>
      </c>
      <c r="J1457" s="18" t="str">
        <f>IFERROR(VLOOKUP($B1457,Invoices!$T$2:$U$412,2,FALSE),"")</f>
        <v/>
      </c>
      <c r="K1457" s="18" t="str">
        <f>IFERROR(VLOOKUP($B1457,Invoices!$V$2:$W$412,2,FALSE),"")</f>
        <v/>
      </c>
      <c r="L1457" s="18" t="str">
        <f>IFERROR(VLOOKUP($B1457,Invoices!$X$2:$Y$412,2,FALSE),"")</f>
        <v/>
      </c>
      <c r="M1457" s="18" t="str">
        <f>IFERROR(VLOOKUP($B1457,Invoices!$Z$2:$AA$412,2,FALSE),"")</f>
        <v/>
      </c>
      <c r="N1457" s="18" t="str">
        <f>IFERROR(VLOOKUP($B1457,Invoices!$AB$2:$AC$412,2,FALSE),"")</f>
        <v/>
      </c>
      <c r="O1457" s="18" t="str">
        <f>IFERROR(VLOOKUP($B1457,Invoices!$AD$2:$AE$412,2,FALSE),"")</f>
        <v/>
      </c>
      <c r="P1457" s="18" t="str">
        <f>IFERROR(VLOOKUP($B1457,Invoices!$AF$2:$AG$412,2,FALSE),"")</f>
        <v/>
      </c>
      <c r="Q1457" s="18" t="str">
        <f>IFERROR(VLOOKUP($B1457,Invoices!$AH$2:$AI$412,2,FALSE),"")</f>
        <v/>
      </c>
      <c r="R1457" s="18" t="str">
        <f>IFERROR(VLOOKUP($B1457,Invoices!$AJ$2:$AK$412,2,FALSE),"")</f>
        <v/>
      </c>
      <c r="S1457" s="18" t="str">
        <f>IFERROR(VLOOKUP($B1457,Invoices!$AL$2:$AM$412,2,FALSE),"")</f>
        <v/>
      </c>
      <c r="T1457" s="18" t="str">
        <f>IFERROR(VLOOKUP($B1457,Invoices!$AN$2:$AO$412,2,FALSE),"")</f>
        <v/>
      </c>
      <c r="U1457" s="18" t="str" cm="1">
        <f t="array" ref="U1457">IFERROR(INDEX(F1457:T1457, 1, MATCH(TRUE, ISNUMBER(F1457:T1457), 0)), "0.0")</f>
        <v>0.0</v>
      </c>
    </row>
    <row r="1458" spans="1:21" ht="13" x14ac:dyDescent="0.15">
      <c r="A1458" s="14" t="s">
        <v>7490</v>
      </c>
      <c r="B1458" s="6" t="s">
        <v>2726</v>
      </c>
      <c r="C1458" s="6" t="s">
        <v>2727</v>
      </c>
      <c r="D1458" s="6" t="s">
        <v>2071</v>
      </c>
      <c r="E1458" s="6" t="s">
        <v>1071</v>
      </c>
      <c r="F1458" s="18" t="str">
        <f>IFERROR(VLOOKUP(B1458,Invoices!$L$2:$M$413,2,FALSE),"")</f>
        <v/>
      </c>
      <c r="G1458" s="18">
        <f>IFERROR(VLOOKUP(B1458,Invoices!$N$2:$O$412,2,FALSE),"")</f>
        <v>0.99</v>
      </c>
      <c r="H1458" s="18" t="str">
        <f>IFERROR(VLOOKUP($B1458,Invoices!$P$2:$Q$412,2,FALSE),"")</f>
        <v/>
      </c>
      <c r="I1458" s="18" t="str">
        <f>IFERROR(VLOOKUP($B1458,Invoices!$R$2:$S$412,2,FALSE),"")</f>
        <v/>
      </c>
      <c r="J1458" s="18" t="str">
        <f>IFERROR(VLOOKUP($B1458,Invoices!$T$2:$U$412,2,FALSE),"")</f>
        <v/>
      </c>
      <c r="K1458" s="18" t="str">
        <f>IFERROR(VLOOKUP($B1458,Invoices!$V$2:$W$412,2,FALSE),"")</f>
        <v/>
      </c>
      <c r="L1458" s="18" t="str">
        <f>IFERROR(VLOOKUP($B1458,Invoices!$X$2:$Y$412,2,FALSE),"")</f>
        <v/>
      </c>
      <c r="M1458" s="18" t="str">
        <f>IFERROR(VLOOKUP($B1458,Invoices!$Z$2:$AA$412,2,FALSE),"")</f>
        <v/>
      </c>
      <c r="N1458" s="18" t="str">
        <f>IFERROR(VLOOKUP($B1458,Invoices!$AB$2:$AC$412,2,FALSE),"")</f>
        <v/>
      </c>
      <c r="O1458" s="18" t="str">
        <f>IFERROR(VLOOKUP($B1458,Invoices!$AD$2:$AE$412,2,FALSE),"")</f>
        <v/>
      </c>
      <c r="P1458" s="18" t="str">
        <f>IFERROR(VLOOKUP($B1458,Invoices!$AF$2:$AG$412,2,FALSE),"")</f>
        <v/>
      </c>
      <c r="Q1458" s="18" t="str">
        <f>IFERROR(VLOOKUP($B1458,Invoices!$AH$2:$AI$412,2,FALSE),"")</f>
        <v/>
      </c>
      <c r="R1458" s="18" t="str">
        <f>IFERROR(VLOOKUP($B1458,Invoices!$AJ$2:$AK$412,2,FALSE),"")</f>
        <v/>
      </c>
      <c r="S1458" s="18" t="str">
        <f>IFERROR(VLOOKUP($B1458,Invoices!$AL$2:$AM$412,2,FALSE),"")</f>
        <v/>
      </c>
      <c r="T1458" s="18" t="str">
        <f>IFERROR(VLOOKUP($B1458,Invoices!$AN$2:$AO$412,2,FALSE),"")</f>
        <v/>
      </c>
      <c r="U1458" s="18" cm="1">
        <f t="array" ref="U1458">IFERROR(INDEX(F1458:T1458, 1, MATCH(TRUE, ISNUMBER(F1458:T1458), 0)), "0.0")</f>
        <v>0.99</v>
      </c>
    </row>
    <row r="1459" spans="1:21" ht="13" x14ac:dyDescent="0.15">
      <c r="A1459" s="14" t="s">
        <v>7491</v>
      </c>
      <c r="B1459" s="6" t="s">
        <v>2728</v>
      </c>
      <c r="C1459" s="6" t="s">
        <v>2729</v>
      </c>
      <c r="D1459" s="6" t="s">
        <v>1150</v>
      </c>
      <c r="E1459" s="6" t="s">
        <v>1151</v>
      </c>
      <c r="F1459" s="18" t="str">
        <f>IFERROR(VLOOKUP(B1459,Invoices!$L$2:$M$413,2,FALSE),"")</f>
        <v/>
      </c>
      <c r="G1459" s="18" t="str">
        <f>IFERROR(VLOOKUP(B1459,Invoices!$N$2:$O$412,2,FALSE),"")</f>
        <v/>
      </c>
      <c r="H1459" s="18" t="str">
        <f>IFERROR(VLOOKUP($B1459,Invoices!$P$2:$Q$412,2,FALSE),"")</f>
        <v/>
      </c>
      <c r="I1459" s="18" t="str">
        <f>IFERROR(VLOOKUP($B1459,Invoices!$R$2:$S$412,2,FALSE),"")</f>
        <v/>
      </c>
      <c r="J1459" s="18" t="str">
        <f>IFERROR(VLOOKUP($B1459,Invoices!$T$2:$U$412,2,FALSE),"")</f>
        <v/>
      </c>
      <c r="K1459" s="18" t="str">
        <f>IFERROR(VLOOKUP($B1459,Invoices!$V$2:$W$412,2,FALSE),"")</f>
        <v/>
      </c>
      <c r="L1459" s="18" t="str">
        <f>IFERROR(VLOOKUP($B1459,Invoices!$X$2:$Y$412,2,FALSE),"")</f>
        <v/>
      </c>
      <c r="M1459" s="18" t="str">
        <f>IFERROR(VLOOKUP($B1459,Invoices!$Z$2:$AA$412,2,FALSE),"")</f>
        <v/>
      </c>
      <c r="N1459" s="18" t="str">
        <f>IFERROR(VLOOKUP($B1459,Invoices!$AB$2:$AC$412,2,FALSE),"")</f>
        <v/>
      </c>
      <c r="O1459" s="18" t="str">
        <f>IFERROR(VLOOKUP($B1459,Invoices!$AD$2:$AE$412,2,FALSE),"")</f>
        <v/>
      </c>
      <c r="P1459" s="18">
        <f>IFERROR(VLOOKUP($B1459,Invoices!$AF$2:$AG$412,2,FALSE),"")</f>
        <v>0.99</v>
      </c>
      <c r="Q1459" s="18" t="str">
        <f>IFERROR(VLOOKUP($B1459,Invoices!$AH$2:$AI$412,2,FALSE),"")</f>
        <v/>
      </c>
      <c r="R1459" s="18" t="str">
        <f>IFERROR(VLOOKUP($B1459,Invoices!$AJ$2:$AK$412,2,FALSE),"")</f>
        <v/>
      </c>
      <c r="S1459" s="18" t="str">
        <f>IFERROR(VLOOKUP($B1459,Invoices!$AL$2:$AM$412,2,FALSE),"")</f>
        <v/>
      </c>
      <c r="T1459" s="18" t="str">
        <f>IFERROR(VLOOKUP($B1459,Invoices!$AN$2:$AO$412,2,FALSE),"")</f>
        <v/>
      </c>
      <c r="U1459" s="18" cm="1">
        <f t="array" ref="U1459">IFERROR(INDEX(F1459:T1459, 1, MATCH(TRUE, ISNUMBER(F1459:T1459), 0)), "0.0")</f>
        <v>0.99</v>
      </c>
    </row>
    <row r="1460" spans="1:21" ht="13" x14ac:dyDescent="0.15">
      <c r="A1460" s="14" t="s">
        <v>7492</v>
      </c>
      <c r="B1460" s="6" t="s">
        <v>2730</v>
      </c>
      <c r="C1460" s="6" t="s">
        <v>2731</v>
      </c>
      <c r="D1460" s="6" t="s">
        <v>792</v>
      </c>
      <c r="E1460" s="6" t="s">
        <v>793</v>
      </c>
      <c r="F1460" s="18" t="str">
        <f>IFERROR(VLOOKUP(B1460,Invoices!$L$2:$M$413,2,FALSE),"")</f>
        <v/>
      </c>
      <c r="G1460" s="18" t="str">
        <f>IFERROR(VLOOKUP(B1460,Invoices!$N$2:$O$412,2,FALSE),"")</f>
        <v/>
      </c>
      <c r="H1460" s="18" t="str">
        <f>IFERROR(VLOOKUP($B1460,Invoices!$P$2:$Q$412,2,FALSE),"")</f>
        <v/>
      </c>
      <c r="I1460" s="18" t="str">
        <f>IFERROR(VLOOKUP($B1460,Invoices!$R$2:$S$412,2,FALSE),"")</f>
        <v/>
      </c>
      <c r="J1460" s="18" t="str">
        <f>IFERROR(VLOOKUP($B1460,Invoices!$T$2:$U$412,2,FALSE),"")</f>
        <v/>
      </c>
      <c r="K1460" s="18" t="str">
        <f>IFERROR(VLOOKUP($B1460,Invoices!$V$2:$W$412,2,FALSE),"")</f>
        <v/>
      </c>
      <c r="L1460" s="18" t="str">
        <f>IFERROR(VLOOKUP($B1460,Invoices!$X$2:$Y$412,2,FALSE),"")</f>
        <v/>
      </c>
      <c r="M1460" s="18" t="str">
        <f>IFERROR(VLOOKUP($B1460,Invoices!$Z$2:$AA$412,2,FALSE),"")</f>
        <v/>
      </c>
      <c r="N1460" s="18" t="str">
        <f>IFERROR(VLOOKUP($B1460,Invoices!$AB$2:$AC$412,2,FALSE),"")</f>
        <v/>
      </c>
      <c r="O1460" s="18" t="str">
        <f>IFERROR(VLOOKUP($B1460,Invoices!$AD$2:$AE$412,2,FALSE),"")</f>
        <v/>
      </c>
      <c r="P1460" s="18" t="str">
        <f>IFERROR(VLOOKUP($B1460,Invoices!$AF$2:$AG$412,2,FALSE),"")</f>
        <v/>
      </c>
      <c r="Q1460" s="18" t="str">
        <f>IFERROR(VLOOKUP($B1460,Invoices!$AH$2:$AI$412,2,FALSE),"")</f>
        <v/>
      </c>
      <c r="R1460" s="18" t="str">
        <f>IFERROR(VLOOKUP($B1460,Invoices!$AJ$2:$AK$412,2,FALSE),"")</f>
        <v/>
      </c>
      <c r="S1460" s="18" t="str">
        <f>IFERROR(VLOOKUP($B1460,Invoices!$AL$2:$AM$412,2,FALSE),"")</f>
        <v/>
      </c>
      <c r="T1460" s="18" t="str">
        <f>IFERROR(VLOOKUP($B1460,Invoices!$AN$2:$AO$412,2,FALSE),"")</f>
        <v/>
      </c>
      <c r="U1460" s="18" t="str" cm="1">
        <f t="array" ref="U1460">IFERROR(INDEX(F1460:T1460, 1, MATCH(TRUE, ISNUMBER(F1460:T1460), 0)), "0.0")</f>
        <v>0.0</v>
      </c>
    </row>
    <row r="1461" spans="1:21" ht="13" x14ac:dyDescent="0.15">
      <c r="A1461" s="14" t="s">
        <v>7493</v>
      </c>
      <c r="B1461" s="6" t="s">
        <v>2732</v>
      </c>
      <c r="C1461" s="6" t="s">
        <v>2733</v>
      </c>
      <c r="D1461" s="6" t="s">
        <v>713</v>
      </c>
      <c r="E1461" s="6" t="s">
        <v>714</v>
      </c>
      <c r="F1461" s="18" t="str">
        <f>IFERROR(VLOOKUP(B1461,Invoices!$L$2:$M$413,2,FALSE),"")</f>
        <v/>
      </c>
      <c r="G1461" s="18" t="str">
        <f>IFERROR(VLOOKUP(B1461,Invoices!$N$2:$O$412,2,FALSE),"")</f>
        <v/>
      </c>
      <c r="H1461" s="18" t="str">
        <f>IFERROR(VLOOKUP($B1461,Invoices!$P$2:$Q$412,2,FALSE),"")</f>
        <v/>
      </c>
      <c r="I1461" s="18" t="str">
        <f>IFERROR(VLOOKUP($B1461,Invoices!$R$2:$S$412,2,FALSE),"")</f>
        <v/>
      </c>
      <c r="J1461" s="18" t="str">
        <f>IFERROR(VLOOKUP($B1461,Invoices!$T$2:$U$412,2,FALSE),"")</f>
        <v/>
      </c>
      <c r="K1461" s="18" t="str">
        <f>IFERROR(VLOOKUP($B1461,Invoices!$V$2:$W$412,2,FALSE),"")</f>
        <v/>
      </c>
      <c r="L1461" s="18" t="str">
        <f>IFERROR(VLOOKUP($B1461,Invoices!$X$2:$Y$412,2,FALSE),"")</f>
        <v/>
      </c>
      <c r="M1461" s="18" t="str">
        <f>IFERROR(VLOOKUP($B1461,Invoices!$Z$2:$AA$412,2,FALSE),"")</f>
        <v/>
      </c>
      <c r="N1461" s="18" t="str">
        <f>IFERROR(VLOOKUP($B1461,Invoices!$AB$2:$AC$412,2,FALSE),"")</f>
        <v/>
      </c>
      <c r="O1461" s="18" t="str">
        <f>IFERROR(VLOOKUP($B1461,Invoices!$AD$2:$AE$412,2,FALSE),"")</f>
        <v/>
      </c>
      <c r="P1461" s="18" t="str">
        <f>IFERROR(VLOOKUP($B1461,Invoices!$AF$2:$AG$412,2,FALSE),"")</f>
        <v/>
      </c>
      <c r="Q1461" s="18" t="str">
        <f>IFERROR(VLOOKUP($B1461,Invoices!$AH$2:$AI$412,2,FALSE),"")</f>
        <v/>
      </c>
      <c r="R1461" s="18" t="str">
        <f>IFERROR(VLOOKUP($B1461,Invoices!$AJ$2:$AK$412,2,FALSE),"")</f>
        <v/>
      </c>
      <c r="S1461" s="18">
        <f>IFERROR(VLOOKUP($B1461,Invoices!$AL$2:$AM$412,2,FALSE),"")</f>
        <v>0.99</v>
      </c>
      <c r="T1461" s="18" t="str">
        <f>IFERROR(VLOOKUP($B1461,Invoices!$AN$2:$AO$412,2,FALSE),"")</f>
        <v/>
      </c>
      <c r="U1461" s="18" cm="1">
        <f t="array" ref="U1461">IFERROR(INDEX(F1461:T1461, 1, MATCH(TRUE, ISNUMBER(F1461:T1461), 0)), "0.0")</f>
        <v>0.99</v>
      </c>
    </row>
    <row r="1462" spans="1:21" ht="13" x14ac:dyDescent="0.15">
      <c r="A1462" s="14" t="s">
        <v>7494</v>
      </c>
      <c r="B1462" s="6" t="s">
        <v>2734</v>
      </c>
      <c r="C1462" s="6" t="s">
        <v>2735</v>
      </c>
      <c r="D1462" s="6" t="s">
        <v>1628</v>
      </c>
      <c r="E1462" s="6" t="s">
        <v>1629</v>
      </c>
      <c r="F1462" s="18" t="str">
        <f>IFERROR(VLOOKUP(B1462,Invoices!$L$2:$M$413,2,FALSE),"")</f>
        <v/>
      </c>
      <c r="G1462" s="18" t="str">
        <f>IFERROR(VLOOKUP(B1462,Invoices!$N$2:$O$412,2,FALSE),"")</f>
        <v/>
      </c>
      <c r="H1462" s="18" t="str">
        <f>IFERROR(VLOOKUP($B1462,Invoices!$P$2:$Q$412,2,FALSE),"")</f>
        <v/>
      </c>
      <c r="I1462" s="18">
        <f>IFERROR(VLOOKUP($B1462,Invoices!$R$2:$S$412,2,FALSE),"")</f>
        <v>0.99</v>
      </c>
      <c r="J1462" s="18" t="str">
        <f>IFERROR(VLOOKUP($B1462,Invoices!$T$2:$U$412,2,FALSE),"")</f>
        <v/>
      </c>
      <c r="K1462" s="18" t="str">
        <f>IFERROR(VLOOKUP($B1462,Invoices!$V$2:$W$412,2,FALSE),"")</f>
        <v/>
      </c>
      <c r="L1462" s="18" t="str">
        <f>IFERROR(VLOOKUP($B1462,Invoices!$X$2:$Y$412,2,FALSE),"")</f>
        <v/>
      </c>
      <c r="M1462" s="18" t="str">
        <f>IFERROR(VLOOKUP($B1462,Invoices!$Z$2:$AA$412,2,FALSE),"")</f>
        <v/>
      </c>
      <c r="N1462" s="18" t="str">
        <f>IFERROR(VLOOKUP($B1462,Invoices!$AB$2:$AC$412,2,FALSE),"")</f>
        <v/>
      </c>
      <c r="O1462" s="18" t="str">
        <f>IFERROR(VLOOKUP($B1462,Invoices!$AD$2:$AE$412,2,FALSE),"")</f>
        <v/>
      </c>
      <c r="P1462" s="18" t="str">
        <f>IFERROR(VLOOKUP($B1462,Invoices!$AF$2:$AG$412,2,FALSE),"")</f>
        <v/>
      </c>
      <c r="Q1462" s="18" t="str">
        <f>IFERROR(VLOOKUP($B1462,Invoices!$AH$2:$AI$412,2,FALSE),"")</f>
        <v/>
      </c>
      <c r="R1462" s="18" t="str">
        <f>IFERROR(VLOOKUP($B1462,Invoices!$AJ$2:$AK$412,2,FALSE),"")</f>
        <v/>
      </c>
      <c r="S1462" s="18" t="str">
        <f>IFERROR(VLOOKUP($B1462,Invoices!$AL$2:$AM$412,2,FALSE),"")</f>
        <v/>
      </c>
      <c r="T1462" s="18" t="str">
        <f>IFERROR(VLOOKUP($B1462,Invoices!$AN$2:$AO$412,2,FALSE),"")</f>
        <v/>
      </c>
      <c r="U1462" s="18" cm="1">
        <f t="array" ref="U1462">IFERROR(INDEX(F1462:T1462, 1, MATCH(TRUE, ISNUMBER(F1462:T1462), 0)), "0.0")</f>
        <v>0.99</v>
      </c>
    </row>
    <row r="1463" spans="1:21" ht="13" x14ac:dyDescent="0.15">
      <c r="A1463" s="14" t="s">
        <v>7495</v>
      </c>
      <c r="B1463" s="6" t="s">
        <v>2736</v>
      </c>
      <c r="D1463" s="6" t="s">
        <v>1205</v>
      </c>
      <c r="E1463" s="6" t="s">
        <v>1206</v>
      </c>
      <c r="F1463" s="18" t="str">
        <f>IFERROR(VLOOKUP(B1463,Invoices!$L$2:$M$413,2,FALSE),"")</f>
        <v/>
      </c>
      <c r="G1463" s="18" t="str">
        <f>IFERROR(VLOOKUP(B1463,Invoices!$N$2:$O$412,2,FALSE),"")</f>
        <v/>
      </c>
      <c r="H1463" s="18">
        <f>IFERROR(VLOOKUP($B1463,Invoices!$P$2:$Q$412,2,FALSE),"")</f>
        <v>0.99</v>
      </c>
      <c r="I1463" s="18" t="str">
        <f>IFERROR(VLOOKUP($B1463,Invoices!$R$2:$S$412,2,FALSE),"")</f>
        <v/>
      </c>
      <c r="J1463" s="18" t="str">
        <f>IFERROR(VLOOKUP($B1463,Invoices!$T$2:$U$412,2,FALSE),"")</f>
        <v/>
      </c>
      <c r="K1463" s="18" t="str">
        <f>IFERROR(VLOOKUP($B1463,Invoices!$V$2:$W$412,2,FALSE),"")</f>
        <v/>
      </c>
      <c r="L1463" s="18" t="str">
        <f>IFERROR(VLOOKUP($B1463,Invoices!$X$2:$Y$412,2,FALSE),"")</f>
        <v/>
      </c>
      <c r="M1463" s="18" t="str">
        <f>IFERROR(VLOOKUP($B1463,Invoices!$Z$2:$AA$412,2,FALSE),"")</f>
        <v/>
      </c>
      <c r="N1463" s="18" t="str">
        <f>IFERROR(VLOOKUP($B1463,Invoices!$AB$2:$AC$412,2,FALSE),"")</f>
        <v/>
      </c>
      <c r="O1463" s="18" t="str">
        <f>IFERROR(VLOOKUP($B1463,Invoices!$AD$2:$AE$412,2,FALSE),"")</f>
        <v/>
      </c>
      <c r="P1463" s="18" t="str">
        <f>IFERROR(VLOOKUP($B1463,Invoices!$AF$2:$AG$412,2,FALSE),"")</f>
        <v/>
      </c>
      <c r="Q1463" s="18" t="str">
        <f>IFERROR(VLOOKUP($B1463,Invoices!$AH$2:$AI$412,2,FALSE),"")</f>
        <v/>
      </c>
      <c r="R1463" s="18" t="str">
        <f>IFERROR(VLOOKUP($B1463,Invoices!$AJ$2:$AK$412,2,FALSE),"")</f>
        <v/>
      </c>
      <c r="S1463" s="18" t="str">
        <f>IFERROR(VLOOKUP($B1463,Invoices!$AL$2:$AM$412,2,FALSE),"")</f>
        <v/>
      </c>
      <c r="T1463" s="18" t="str">
        <f>IFERROR(VLOOKUP($B1463,Invoices!$AN$2:$AO$412,2,FALSE),"")</f>
        <v/>
      </c>
      <c r="U1463" s="18" cm="1">
        <f t="array" ref="U1463">IFERROR(INDEX(F1463:T1463, 1, MATCH(TRUE, ISNUMBER(F1463:T1463), 0)), "0.0")</f>
        <v>0.99</v>
      </c>
    </row>
    <row r="1464" spans="1:21" ht="13" x14ac:dyDescent="0.15">
      <c r="A1464" s="14" t="s">
        <v>7496</v>
      </c>
      <c r="B1464" s="6" t="s">
        <v>2737</v>
      </c>
      <c r="C1464" s="6" t="s">
        <v>942</v>
      </c>
      <c r="D1464" s="6" t="s">
        <v>1087</v>
      </c>
      <c r="E1464" s="6" t="s">
        <v>522</v>
      </c>
      <c r="F1464" s="18" t="str">
        <f>IFERROR(VLOOKUP(B1464,Invoices!$L$2:$M$413,2,FALSE),"")</f>
        <v/>
      </c>
      <c r="G1464" s="18" t="str">
        <f>IFERROR(VLOOKUP(B1464,Invoices!$N$2:$O$412,2,FALSE),"")</f>
        <v/>
      </c>
      <c r="H1464" s="18" t="str">
        <f>IFERROR(VLOOKUP($B1464,Invoices!$P$2:$Q$412,2,FALSE),"")</f>
        <v/>
      </c>
      <c r="I1464" s="18" t="str">
        <f>IFERROR(VLOOKUP($B1464,Invoices!$R$2:$S$412,2,FALSE),"")</f>
        <v/>
      </c>
      <c r="J1464" s="18" t="str">
        <f>IFERROR(VLOOKUP($B1464,Invoices!$T$2:$U$412,2,FALSE),"")</f>
        <v/>
      </c>
      <c r="K1464" s="18" t="str">
        <f>IFERROR(VLOOKUP($B1464,Invoices!$V$2:$W$412,2,FALSE),"")</f>
        <v/>
      </c>
      <c r="L1464" s="18" t="str">
        <f>IFERROR(VLOOKUP($B1464,Invoices!$X$2:$Y$412,2,FALSE),"")</f>
        <v/>
      </c>
      <c r="M1464" s="18" t="str">
        <f>IFERROR(VLOOKUP($B1464,Invoices!$Z$2:$AA$412,2,FALSE),"")</f>
        <v/>
      </c>
      <c r="N1464" s="18" t="str">
        <f>IFERROR(VLOOKUP($B1464,Invoices!$AB$2:$AC$412,2,FALSE),"")</f>
        <v/>
      </c>
      <c r="O1464" s="18" t="str">
        <f>IFERROR(VLOOKUP($B1464,Invoices!$AD$2:$AE$412,2,FALSE),"")</f>
        <v/>
      </c>
      <c r="P1464" s="18" t="str">
        <f>IFERROR(VLOOKUP($B1464,Invoices!$AF$2:$AG$412,2,FALSE),"")</f>
        <v/>
      </c>
      <c r="Q1464" s="18" t="str">
        <f>IFERROR(VLOOKUP($B1464,Invoices!$AH$2:$AI$412,2,FALSE),"")</f>
        <v/>
      </c>
      <c r="R1464" s="18" t="str">
        <f>IFERROR(VLOOKUP($B1464,Invoices!$AJ$2:$AK$412,2,FALSE),"")</f>
        <v/>
      </c>
      <c r="S1464" s="18" t="str">
        <f>IFERROR(VLOOKUP($B1464,Invoices!$AL$2:$AM$412,2,FALSE),"")</f>
        <v/>
      </c>
      <c r="T1464" s="18" t="str">
        <f>IFERROR(VLOOKUP($B1464,Invoices!$AN$2:$AO$412,2,FALSE),"")</f>
        <v/>
      </c>
      <c r="U1464" s="18" t="str" cm="1">
        <f t="array" ref="U1464">IFERROR(INDEX(F1464:T1464, 1, MATCH(TRUE, ISNUMBER(F1464:T1464), 0)), "0.0")</f>
        <v>0.0</v>
      </c>
    </row>
    <row r="1465" spans="1:21" ht="13" x14ac:dyDescent="0.15">
      <c r="A1465" s="14" t="s">
        <v>7497</v>
      </c>
      <c r="B1465" s="6" t="s">
        <v>2738</v>
      </c>
      <c r="C1465" s="6" t="s">
        <v>557</v>
      </c>
      <c r="D1465" s="6" t="s">
        <v>558</v>
      </c>
      <c r="E1465" s="6" t="s">
        <v>559</v>
      </c>
      <c r="F1465" s="18" t="str">
        <f>IFERROR(VLOOKUP(B1465,Invoices!$L$2:$M$413,2,FALSE),"")</f>
        <v/>
      </c>
      <c r="G1465" s="18" t="str">
        <f>IFERROR(VLOOKUP(B1465,Invoices!$N$2:$O$412,2,FALSE),"")</f>
        <v/>
      </c>
      <c r="H1465" s="18" t="str">
        <f>IFERROR(VLOOKUP($B1465,Invoices!$P$2:$Q$412,2,FALSE),"")</f>
        <v/>
      </c>
      <c r="I1465" s="18">
        <f>IFERROR(VLOOKUP($B1465,Invoices!$R$2:$S$412,2,FALSE),"")</f>
        <v>0.99</v>
      </c>
      <c r="J1465" s="18" t="str">
        <f>IFERROR(VLOOKUP($B1465,Invoices!$T$2:$U$412,2,FALSE),"")</f>
        <v/>
      </c>
      <c r="K1465" s="18" t="str">
        <f>IFERROR(VLOOKUP($B1465,Invoices!$V$2:$W$412,2,FALSE),"")</f>
        <v/>
      </c>
      <c r="L1465" s="18" t="str">
        <f>IFERROR(VLOOKUP($B1465,Invoices!$X$2:$Y$412,2,FALSE),"")</f>
        <v/>
      </c>
      <c r="M1465" s="18" t="str">
        <f>IFERROR(VLOOKUP($B1465,Invoices!$Z$2:$AA$412,2,FALSE),"")</f>
        <v/>
      </c>
      <c r="N1465" s="18" t="str">
        <f>IFERROR(VLOOKUP($B1465,Invoices!$AB$2:$AC$412,2,FALSE),"")</f>
        <v/>
      </c>
      <c r="O1465" s="18" t="str">
        <f>IFERROR(VLOOKUP($B1465,Invoices!$AD$2:$AE$412,2,FALSE),"")</f>
        <v/>
      </c>
      <c r="P1465" s="18" t="str">
        <f>IFERROR(VLOOKUP($B1465,Invoices!$AF$2:$AG$412,2,FALSE),"")</f>
        <v/>
      </c>
      <c r="Q1465" s="18" t="str">
        <f>IFERROR(VLOOKUP($B1465,Invoices!$AH$2:$AI$412,2,FALSE),"")</f>
        <v/>
      </c>
      <c r="R1465" s="18" t="str">
        <f>IFERROR(VLOOKUP($B1465,Invoices!$AJ$2:$AK$412,2,FALSE),"")</f>
        <v/>
      </c>
      <c r="S1465" s="18" t="str">
        <f>IFERROR(VLOOKUP($B1465,Invoices!$AL$2:$AM$412,2,FALSE),"")</f>
        <v/>
      </c>
      <c r="T1465" s="18" t="str">
        <f>IFERROR(VLOOKUP($B1465,Invoices!$AN$2:$AO$412,2,FALSE),"")</f>
        <v/>
      </c>
      <c r="U1465" s="18" cm="1">
        <f t="array" ref="U1465">IFERROR(INDEX(F1465:T1465, 1, MATCH(TRUE, ISNUMBER(F1465:T1465), 0)), "0.0")</f>
        <v>0.99</v>
      </c>
    </row>
    <row r="1466" spans="1:21" ht="13" x14ac:dyDescent="0.15">
      <c r="A1466" s="14" t="s">
        <v>7498</v>
      </c>
      <c r="B1466" s="6" t="s">
        <v>2739</v>
      </c>
      <c r="C1466" s="6" t="s">
        <v>900</v>
      </c>
      <c r="D1466" s="6" t="s">
        <v>901</v>
      </c>
      <c r="E1466" s="6" t="s">
        <v>714</v>
      </c>
      <c r="F1466" s="18">
        <f>IFERROR(VLOOKUP(B1466,Invoices!$L$2:$M$413,2,FALSE),"")</f>
        <v>0.99</v>
      </c>
      <c r="G1466" s="18" t="str">
        <f>IFERROR(VLOOKUP(B1466,Invoices!$N$2:$O$412,2,FALSE),"")</f>
        <v/>
      </c>
      <c r="H1466" s="18" t="str">
        <f>IFERROR(VLOOKUP($B1466,Invoices!$P$2:$Q$412,2,FALSE),"")</f>
        <v/>
      </c>
      <c r="I1466" s="18" t="str">
        <f>IFERROR(VLOOKUP($B1466,Invoices!$R$2:$S$412,2,FALSE),"")</f>
        <v/>
      </c>
      <c r="J1466" s="18" t="str">
        <f>IFERROR(VLOOKUP($B1466,Invoices!$T$2:$U$412,2,FALSE),"")</f>
        <v/>
      </c>
      <c r="K1466" s="18" t="str">
        <f>IFERROR(VLOOKUP($B1466,Invoices!$V$2:$W$412,2,FALSE),"")</f>
        <v/>
      </c>
      <c r="L1466" s="18" t="str">
        <f>IFERROR(VLOOKUP($B1466,Invoices!$X$2:$Y$412,2,FALSE),"")</f>
        <v/>
      </c>
      <c r="M1466" s="18" t="str">
        <f>IFERROR(VLOOKUP($B1466,Invoices!$Z$2:$AA$412,2,FALSE),"")</f>
        <v/>
      </c>
      <c r="N1466" s="18" t="str">
        <f>IFERROR(VLOOKUP($B1466,Invoices!$AB$2:$AC$412,2,FALSE),"")</f>
        <v/>
      </c>
      <c r="O1466" s="18" t="str">
        <f>IFERROR(VLOOKUP($B1466,Invoices!$AD$2:$AE$412,2,FALSE),"")</f>
        <v/>
      </c>
      <c r="P1466" s="18" t="str">
        <f>IFERROR(VLOOKUP($B1466,Invoices!$AF$2:$AG$412,2,FALSE),"")</f>
        <v/>
      </c>
      <c r="Q1466" s="18" t="str">
        <f>IFERROR(VLOOKUP($B1466,Invoices!$AH$2:$AI$412,2,FALSE),"")</f>
        <v/>
      </c>
      <c r="R1466" s="18" t="str">
        <f>IFERROR(VLOOKUP($B1466,Invoices!$AJ$2:$AK$412,2,FALSE),"")</f>
        <v/>
      </c>
      <c r="S1466" s="18" t="str">
        <f>IFERROR(VLOOKUP($B1466,Invoices!$AL$2:$AM$412,2,FALSE),"")</f>
        <v/>
      </c>
      <c r="T1466" s="18" t="str">
        <f>IFERROR(VLOOKUP($B1466,Invoices!$AN$2:$AO$412,2,FALSE),"")</f>
        <v/>
      </c>
      <c r="U1466" s="18" cm="1">
        <f t="array" ref="U1466">IFERROR(INDEX(F1466:T1466, 1, MATCH(TRUE, ISNUMBER(F1466:T1466), 0)), "0.0")</f>
        <v>0.99</v>
      </c>
    </row>
    <row r="1467" spans="1:21" ht="13" x14ac:dyDescent="0.15">
      <c r="A1467" s="14" t="s">
        <v>7499</v>
      </c>
      <c r="B1467" s="6" t="s">
        <v>2740</v>
      </c>
      <c r="C1467" s="6" t="s">
        <v>2741</v>
      </c>
      <c r="D1467" s="6" t="s">
        <v>735</v>
      </c>
      <c r="E1467" s="6" t="s">
        <v>736</v>
      </c>
      <c r="F1467" s="18" t="str">
        <f>IFERROR(VLOOKUP(B1467,Invoices!$L$2:$M$413,2,FALSE),"")</f>
        <v/>
      </c>
      <c r="G1467" s="18" t="str">
        <f>IFERROR(VLOOKUP(B1467,Invoices!$N$2:$O$412,2,FALSE),"")</f>
        <v/>
      </c>
      <c r="H1467" s="18">
        <f>IFERROR(VLOOKUP($B1467,Invoices!$P$2:$Q$412,2,FALSE),"")</f>
        <v>0.99</v>
      </c>
      <c r="I1467" s="18" t="str">
        <f>IFERROR(VLOOKUP($B1467,Invoices!$R$2:$S$412,2,FALSE),"")</f>
        <v/>
      </c>
      <c r="J1467" s="18" t="str">
        <f>IFERROR(VLOOKUP($B1467,Invoices!$T$2:$U$412,2,FALSE),"")</f>
        <v/>
      </c>
      <c r="K1467" s="18" t="str">
        <f>IFERROR(VLOOKUP($B1467,Invoices!$V$2:$W$412,2,FALSE),"")</f>
        <v/>
      </c>
      <c r="L1467" s="18" t="str">
        <f>IFERROR(VLOOKUP($B1467,Invoices!$X$2:$Y$412,2,FALSE),"")</f>
        <v/>
      </c>
      <c r="M1467" s="18" t="str">
        <f>IFERROR(VLOOKUP($B1467,Invoices!$Z$2:$AA$412,2,FALSE),"")</f>
        <v/>
      </c>
      <c r="N1467" s="18" t="str">
        <f>IFERROR(VLOOKUP($B1467,Invoices!$AB$2:$AC$412,2,FALSE),"")</f>
        <v/>
      </c>
      <c r="O1467" s="18" t="str">
        <f>IFERROR(VLOOKUP($B1467,Invoices!$AD$2:$AE$412,2,FALSE),"")</f>
        <v/>
      </c>
      <c r="P1467" s="18" t="str">
        <f>IFERROR(VLOOKUP($B1467,Invoices!$AF$2:$AG$412,2,FALSE),"")</f>
        <v/>
      </c>
      <c r="Q1467" s="18" t="str">
        <f>IFERROR(VLOOKUP($B1467,Invoices!$AH$2:$AI$412,2,FALSE),"")</f>
        <v/>
      </c>
      <c r="R1467" s="18" t="str">
        <f>IFERROR(VLOOKUP($B1467,Invoices!$AJ$2:$AK$412,2,FALSE),"")</f>
        <v/>
      </c>
      <c r="S1467" s="18" t="str">
        <f>IFERROR(VLOOKUP($B1467,Invoices!$AL$2:$AM$412,2,FALSE),"")</f>
        <v/>
      </c>
      <c r="T1467" s="18" t="str">
        <f>IFERROR(VLOOKUP($B1467,Invoices!$AN$2:$AO$412,2,FALSE),"")</f>
        <v/>
      </c>
      <c r="U1467" s="18" cm="1">
        <f t="array" ref="U1467">IFERROR(INDEX(F1467:T1467, 1, MATCH(TRUE, ISNUMBER(F1467:T1467), 0)), "0.0")</f>
        <v>0.99</v>
      </c>
    </row>
    <row r="1468" spans="1:21" ht="13" x14ac:dyDescent="0.15">
      <c r="A1468" s="14" t="s">
        <v>7500</v>
      </c>
      <c r="B1468" s="6" t="s">
        <v>2742</v>
      </c>
      <c r="D1468" s="6" t="s">
        <v>1010</v>
      </c>
      <c r="E1468" s="6" t="s">
        <v>600</v>
      </c>
      <c r="F1468" s="18" t="str">
        <f>IFERROR(VLOOKUP(B1468,Invoices!$L$2:$M$413,2,FALSE),"")</f>
        <v/>
      </c>
      <c r="G1468" s="18" t="str">
        <f>IFERROR(VLOOKUP(B1468,Invoices!$N$2:$O$412,2,FALSE),"")</f>
        <v/>
      </c>
      <c r="H1468" s="18">
        <f>IFERROR(VLOOKUP($B1468,Invoices!$P$2:$Q$412,2,FALSE),"")</f>
        <v>0.99</v>
      </c>
      <c r="I1468" s="18" t="str">
        <f>IFERROR(VLOOKUP($B1468,Invoices!$R$2:$S$412,2,FALSE),"")</f>
        <v/>
      </c>
      <c r="J1468" s="18" t="str">
        <f>IFERROR(VLOOKUP($B1468,Invoices!$T$2:$U$412,2,FALSE),"")</f>
        <v/>
      </c>
      <c r="K1468" s="18" t="str">
        <f>IFERROR(VLOOKUP($B1468,Invoices!$V$2:$W$412,2,FALSE),"")</f>
        <v/>
      </c>
      <c r="L1468" s="18" t="str">
        <f>IFERROR(VLOOKUP($B1468,Invoices!$X$2:$Y$412,2,FALSE),"")</f>
        <v/>
      </c>
      <c r="M1468" s="18" t="str">
        <f>IFERROR(VLOOKUP($B1468,Invoices!$Z$2:$AA$412,2,FALSE),"")</f>
        <v/>
      </c>
      <c r="N1468" s="18" t="str">
        <f>IFERROR(VLOOKUP($B1468,Invoices!$AB$2:$AC$412,2,FALSE),"")</f>
        <v/>
      </c>
      <c r="O1468" s="18" t="str">
        <f>IFERROR(VLOOKUP($B1468,Invoices!$AD$2:$AE$412,2,FALSE),"")</f>
        <v/>
      </c>
      <c r="P1468" s="18" t="str">
        <f>IFERROR(VLOOKUP($B1468,Invoices!$AF$2:$AG$412,2,FALSE),"")</f>
        <v/>
      </c>
      <c r="Q1468" s="18" t="str">
        <f>IFERROR(VLOOKUP($B1468,Invoices!$AH$2:$AI$412,2,FALSE),"")</f>
        <v/>
      </c>
      <c r="R1468" s="18" t="str">
        <f>IFERROR(VLOOKUP($B1468,Invoices!$AJ$2:$AK$412,2,FALSE),"")</f>
        <v/>
      </c>
      <c r="S1468" s="18" t="str">
        <f>IFERROR(VLOOKUP($B1468,Invoices!$AL$2:$AM$412,2,FALSE),"")</f>
        <v/>
      </c>
      <c r="T1468" s="18" t="str">
        <f>IFERROR(VLOOKUP($B1468,Invoices!$AN$2:$AO$412,2,FALSE),"")</f>
        <v/>
      </c>
      <c r="U1468" s="18" cm="1">
        <f t="array" ref="U1468">IFERROR(INDEX(F1468:T1468, 1, MATCH(TRUE, ISNUMBER(F1468:T1468), 0)), "0.0")</f>
        <v>0.99</v>
      </c>
    </row>
    <row r="1469" spans="1:21" ht="13" x14ac:dyDescent="0.15">
      <c r="A1469" s="14" t="s">
        <v>7501</v>
      </c>
      <c r="B1469" s="6" t="s">
        <v>2743</v>
      </c>
      <c r="C1469" s="6" t="s">
        <v>1210</v>
      </c>
      <c r="D1469" s="6" t="s">
        <v>1506</v>
      </c>
      <c r="E1469" s="6" t="s">
        <v>1210</v>
      </c>
      <c r="F1469" s="18" t="str">
        <f>IFERROR(VLOOKUP(B1469,Invoices!$L$2:$M$413,2,FALSE),"")</f>
        <v/>
      </c>
      <c r="G1469" s="18" t="str">
        <f>IFERROR(VLOOKUP(B1469,Invoices!$N$2:$O$412,2,FALSE),"")</f>
        <v/>
      </c>
      <c r="H1469" s="18" t="str">
        <f>IFERROR(VLOOKUP($B1469,Invoices!$P$2:$Q$412,2,FALSE),"")</f>
        <v/>
      </c>
      <c r="I1469" s="18" t="str">
        <f>IFERROR(VLOOKUP($B1469,Invoices!$R$2:$S$412,2,FALSE),"")</f>
        <v/>
      </c>
      <c r="J1469" s="18" t="str">
        <f>IFERROR(VLOOKUP($B1469,Invoices!$T$2:$U$412,2,FALSE),"")</f>
        <v/>
      </c>
      <c r="K1469" s="18">
        <f>IFERROR(VLOOKUP($B1469,Invoices!$V$2:$W$412,2,FALSE),"")</f>
        <v>0.99</v>
      </c>
      <c r="L1469" s="18" t="str">
        <f>IFERROR(VLOOKUP($B1469,Invoices!$X$2:$Y$412,2,FALSE),"")</f>
        <v/>
      </c>
      <c r="M1469" s="18" t="str">
        <f>IFERROR(VLOOKUP($B1469,Invoices!$Z$2:$AA$412,2,FALSE),"")</f>
        <v/>
      </c>
      <c r="N1469" s="18" t="str">
        <f>IFERROR(VLOOKUP($B1469,Invoices!$AB$2:$AC$412,2,FALSE),"")</f>
        <v/>
      </c>
      <c r="O1469" s="18" t="str">
        <f>IFERROR(VLOOKUP($B1469,Invoices!$AD$2:$AE$412,2,FALSE),"")</f>
        <v/>
      </c>
      <c r="P1469" s="18" t="str">
        <f>IFERROR(VLOOKUP($B1469,Invoices!$AF$2:$AG$412,2,FALSE),"")</f>
        <v/>
      </c>
      <c r="Q1469" s="18" t="str">
        <f>IFERROR(VLOOKUP($B1469,Invoices!$AH$2:$AI$412,2,FALSE),"")</f>
        <v/>
      </c>
      <c r="R1469" s="18" t="str">
        <f>IFERROR(VLOOKUP($B1469,Invoices!$AJ$2:$AK$412,2,FALSE),"")</f>
        <v/>
      </c>
      <c r="S1469" s="18" t="str">
        <f>IFERROR(VLOOKUP($B1469,Invoices!$AL$2:$AM$412,2,FALSE),"")</f>
        <v/>
      </c>
      <c r="T1469" s="18" t="str">
        <f>IFERROR(VLOOKUP($B1469,Invoices!$AN$2:$AO$412,2,FALSE),"")</f>
        <v/>
      </c>
      <c r="U1469" s="18" cm="1">
        <f t="array" ref="U1469">IFERROR(INDEX(F1469:T1469, 1, MATCH(TRUE, ISNUMBER(F1469:T1469), 0)), "0.0")</f>
        <v>0.99</v>
      </c>
    </row>
    <row r="1470" spans="1:21" ht="13" x14ac:dyDescent="0.15">
      <c r="A1470" s="14" t="s">
        <v>7502</v>
      </c>
      <c r="B1470" s="6" t="s">
        <v>2744</v>
      </c>
      <c r="C1470" s="6" t="s">
        <v>2745</v>
      </c>
      <c r="D1470" s="6" t="s">
        <v>1628</v>
      </c>
      <c r="E1470" s="6" t="s">
        <v>1629</v>
      </c>
      <c r="F1470" s="18" t="str">
        <f>IFERROR(VLOOKUP(B1470,Invoices!$L$2:$M$413,2,FALSE),"")</f>
        <v/>
      </c>
      <c r="G1470" s="18" t="str">
        <f>IFERROR(VLOOKUP(B1470,Invoices!$N$2:$O$412,2,FALSE),"")</f>
        <v/>
      </c>
      <c r="H1470" s="18" t="str">
        <f>IFERROR(VLOOKUP($B1470,Invoices!$P$2:$Q$412,2,FALSE),"")</f>
        <v/>
      </c>
      <c r="I1470" s="18">
        <f>IFERROR(VLOOKUP($B1470,Invoices!$R$2:$S$412,2,FALSE),"")</f>
        <v>0.99</v>
      </c>
      <c r="J1470" s="18" t="str">
        <f>IFERROR(VLOOKUP($B1470,Invoices!$T$2:$U$412,2,FALSE),"")</f>
        <v/>
      </c>
      <c r="K1470" s="18" t="str">
        <f>IFERROR(VLOOKUP($B1470,Invoices!$V$2:$W$412,2,FALSE),"")</f>
        <v/>
      </c>
      <c r="L1470" s="18" t="str">
        <f>IFERROR(VLOOKUP($B1470,Invoices!$X$2:$Y$412,2,FALSE),"")</f>
        <v/>
      </c>
      <c r="M1470" s="18" t="str">
        <f>IFERROR(VLOOKUP($B1470,Invoices!$Z$2:$AA$412,2,FALSE),"")</f>
        <v/>
      </c>
      <c r="N1470" s="18" t="str">
        <f>IFERROR(VLOOKUP($B1470,Invoices!$AB$2:$AC$412,2,FALSE),"")</f>
        <v/>
      </c>
      <c r="O1470" s="18" t="str">
        <f>IFERROR(VLOOKUP($B1470,Invoices!$AD$2:$AE$412,2,FALSE),"")</f>
        <v/>
      </c>
      <c r="P1470" s="18" t="str">
        <f>IFERROR(VLOOKUP($B1470,Invoices!$AF$2:$AG$412,2,FALSE),"")</f>
        <v/>
      </c>
      <c r="Q1470" s="18" t="str">
        <f>IFERROR(VLOOKUP($B1470,Invoices!$AH$2:$AI$412,2,FALSE),"")</f>
        <v/>
      </c>
      <c r="R1470" s="18" t="str">
        <f>IFERROR(VLOOKUP($B1470,Invoices!$AJ$2:$AK$412,2,FALSE),"")</f>
        <v/>
      </c>
      <c r="S1470" s="18" t="str">
        <f>IFERROR(VLOOKUP($B1470,Invoices!$AL$2:$AM$412,2,FALSE),"")</f>
        <v/>
      </c>
      <c r="T1470" s="18" t="str">
        <f>IFERROR(VLOOKUP($B1470,Invoices!$AN$2:$AO$412,2,FALSE),"")</f>
        <v/>
      </c>
      <c r="U1470" s="18" cm="1">
        <f t="array" ref="U1470">IFERROR(INDEX(F1470:T1470, 1, MATCH(TRUE, ISNUMBER(F1470:T1470), 0)), "0.0")</f>
        <v>0.99</v>
      </c>
    </row>
    <row r="1471" spans="1:21" ht="13" x14ac:dyDescent="0.15">
      <c r="A1471" s="14" t="s">
        <v>7503</v>
      </c>
      <c r="B1471" s="6" t="s">
        <v>2746</v>
      </c>
      <c r="C1471" s="6" t="s">
        <v>695</v>
      </c>
      <c r="D1471" s="6" t="s">
        <v>696</v>
      </c>
      <c r="E1471" s="6" t="s">
        <v>697</v>
      </c>
      <c r="F1471" s="18" t="str">
        <f>IFERROR(VLOOKUP(B1471,Invoices!$L$2:$M$413,2,FALSE),"")</f>
        <v/>
      </c>
      <c r="G1471" s="18" t="str">
        <f>IFERROR(VLOOKUP(B1471,Invoices!$N$2:$O$412,2,FALSE),"")</f>
        <v/>
      </c>
      <c r="H1471" s="18" t="str">
        <f>IFERROR(VLOOKUP($B1471,Invoices!$P$2:$Q$412,2,FALSE),"")</f>
        <v/>
      </c>
      <c r="I1471" s="18" t="str">
        <f>IFERROR(VLOOKUP($B1471,Invoices!$R$2:$S$412,2,FALSE),"")</f>
        <v/>
      </c>
      <c r="J1471" s="18" t="str">
        <f>IFERROR(VLOOKUP($B1471,Invoices!$T$2:$U$412,2,FALSE),"")</f>
        <v/>
      </c>
      <c r="K1471" s="18" t="str">
        <f>IFERROR(VLOOKUP($B1471,Invoices!$V$2:$W$412,2,FALSE),"")</f>
        <v/>
      </c>
      <c r="L1471" s="18" t="str">
        <f>IFERROR(VLOOKUP($B1471,Invoices!$X$2:$Y$412,2,FALSE),"")</f>
        <v/>
      </c>
      <c r="M1471" s="18" t="str">
        <f>IFERROR(VLOOKUP($B1471,Invoices!$Z$2:$AA$412,2,FALSE),"")</f>
        <v/>
      </c>
      <c r="N1471" s="18">
        <f>IFERROR(VLOOKUP($B1471,Invoices!$AB$2:$AC$412,2,FALSE),"")</f>
        <v>0.99</v>
      </c>
      <c r="O1471" s="18" t="str">
        <f>IFERROR(VLOOKUP($B1471,Invoices!$AD$2:$AE$412,2,FALSE),"")</f>
        <v/>
      </c>
      <c r="P1471" s="18" t="str">
        <f>IFERROR(VLOOKUP($B1471,Invoices!$AF$2:$AG$412,2,FALSE),"")</f>
        <v/>
      </c>
      <c r="Q1471" s="18" t="str">
        <f>IFERROR(VLOOKUP($B1471,Invoices!$AH$2:$AI$412,2,FALSE),"")</f>
        <v/>
      </c>
      <c r="R1471" s="18" t="str">
        <f>IFERROR(VLOOKUP($B1471,Invoices!$AJ$2:$AK$412,2,FALSE),"")</f>
        <v/>
      </c>
      <c r="S1471" s="18" t="str">
        <f>IFERROR(VLOOKUP($B1471,Invoices!$AL$2:$AM$412,2,FALSE),"")</f>
        <v/>
      </c>
      <c r="T1471" s="18" t="str">
        <f>IFERROR(VLOOKUP($B1471,Invoices!$AN$2:$AO$412,2,FALSE),"")</f>
        <v/>
      </c>
      <c r="U1471" s="18" cm="1">
        <f t="array" ref="U1471">IFERROR(INDEX(F1471:T1471, 1, MATCH(TRUE, ISNUMBER(F1471:T1471), 0)), "0.0")</f>
        <v>0.99</v>
      </c>
    </row>
    <row r="1472" spans="1:21" ht="13" x14ac:dyDescent="0.15">
      <c r="A1472" s="14" t="s">
        <v>7504</v>
      </c>
      <c r="B1472" s="6" t="s">
        <v>2747</v>
      </c>
      <c r="D1472" s="6" t="s">
        <v>1070</v>
      </c>
      <c r="E1472" s="6" t="s">
        <v>1071</v>
      </c>
      <c r="F1472" s="18">
        <f>IFERROR(VLOOKUP(B1472,Invoices!$L$2:$M$413,2,FALSE),"")</f>
        <v>0.99</v>
      </c>
      <c r="G1472" s="18">
        <f>IFERROR(VLOOKUP(B1472,Invoices!$N$2:$O$412,2,FALSE),"")</f>
        <v>0.99</v>
      </c>
      <c r="H1472" s="18" t="str">
        <f>IFERROR(VLOOKUP($B1472,Invoices!$P$2:$Q$412,2,FALSE),"")</f>
        <v/>
      </c>
      <c r="I1472" s="18" t="str">
        <f>IFERROR(VLOOKUP($B1472,Invoices!$R$2:$S$412,2,FALSE),"")</f>
        <v/>
      </c>
      <c r="J1472" s="18" t="str">
        <f>IFERROR(VLOOKUP($B1472,Invoices!$T$2:$U$412,2,FALSE),"")</f>
        <v/>
      </c>
      <c r="K1472" s="18" t="str">
        <f>IFERROR(VLOOKUP($B1472,Invoices!$V$2:$W$412,2,FALSE),"")</f>
        <v/>
      </c>
      <c r="L1472" s="18" t="str">
        <f>IFERROR(VLOOKUP($B1472,Invoices!$X$2:$Y$412,2,FALSE),"")</f>
        <v/>
      </c>
      <c r="M1472" s="18" t="str">
        <f>IFERROR(VLOOKUP($B1472,Invoices!$Z$2:$AA$412,2,FALSE),"")</f>
        <v/>
      </c>
      <c r="N1472" s="18" t="str">
        <f>IFERROR(VLOOKUP($B1472,Invoices!$AB$2:$AC$412,2,FALSE),"")</f>
        <v/>
      </c>
      <c r="O1472" s="18" t="str">
        <f>IFERROR(VLOOKUP($B1472,Invoices!$AD$2:$AE$412,2,FALSE),"")</f>
        <v/>
      </c>
      <c r="P1472" s="18" t="str">
        <f>IFERROR(VLOOKUP($B1472,Invoices!$AF$2:$AG$412,2,FALSE),"")</f>
        <v/>
      </c>
      <c r="Q1472" s="18" t="str">
        <f>IFERROR(VLOOKUP($B1472,Invoices!$AH$2:$AI$412,2,FALSE),"")</f>
        <v/>
      </c>
      <c r="R1472" s="18" t="str">
        <f>IFERROR(VLOOKUP($B1472,Invoices!$AJ$2:$AK$412,2,FALSE),"")</f>
        <v/>
      </c>
      <c r="S1472" s="18" t="str">
        <f>IFERROR(VLOOKUP($B1472,Invoices!$AL$2:$AM$412,2,FALSE),"")</f>
        <v/>
      </c>
      <c r="T1472" s="18" t="str">
        <f>IFERROR(VLOOKUP($B1472,Invoices!$AN$2:$AO$412,2,FALSE),"")</f>
        <v/>
      </c>
      <c r="U1472" s="18" cm="1">
        <f t="array" ref="U1472">IFERROR(INDEX(F1472:T1472, 1, MATCH(TRUE, ISNUMBER(F1472:T1472), 0)), "0.0")</f>
        <v>0.99</v>
      </c>
    </row>
    <row r="1473" spans="1:21" ht="13" x14ac:dyDescent="0.15">
      <c r="A1473" s="14" t="s">
        <v>7505</v>
      </c>
      <c r="B1473" s="6" t="s">
        <v>2748</v>
      </c>
      <c r="C1473" s="6" t="s">
        <v>2749</v>
      </c>
      <c r="D1473" s="6" t="s">
        <v>1185</v>
      </c>
      <c r="E1473" s="6" t="s">
        <v>962</v>
      </c>
      <c r="F1473" s="18" t="str">
        <f>IFERROR(VLOOKUP(B1473,Invoices!$L$2:$M$413,2,FALSE),"")</f>
        <v/>
      </c>
      <c r="G1473" s="18" t="str">
        <f>IFERROR(VLOOKUP(B1473,Invoices!$N$2:$O$412,2,FALSE),"")</f>
        <v/>
      </c>
      <c r="H1473" s="18" t="str">
        <f>IFERROR(VLOOKUP($B1473,Invoices!$P$2:$Q$412,2,FALSE),"")</f>
        <v/>
      </c>
      <c r="I1473" s="18" t="str">
        <f>IFERROR(VLOOKUP($B1473,Invoices!$R$2:$S$412,2,FALSE),"")</f>
        <v/>
      </c>
      <c r="J1473" s="18" t="str">
        <f>IFERROR(VLOOKUP($B1473,Invoices!$T$2:$U$412,2,FALSE),"")</f>
        <v/>
      </c>
      <c r="K1473" s="18" t="str">
        <f>IFERROR(VLOOKUP($B1473,Invoices!$V$2:$W$412,2,FALSE),"")</f>
        <v/>
      </c>
      <c r="L1473" s="18" t="str">
        <f>IFERROR(VLOOKUP($B1473,Invoices!$X$2:$Y$412,2,FALSE),"")</f>
        <v/>
      </c>
      <c r="M1473" s="18" t="str">
        <f>IFERROR(VLOOKUP($B1473,Invoices!$Z$2:$AA$412,2,FALSE),"")</f>
        <v/>
      </c>
      <c r="N1473" s="18" t="str">
        <f>IFERROR(VLOOKUP($B1473,Invoices!$AB$2:$AC$412,2,FALSE),"")</f>
        <v/>
      </c>
      <c r="O1473" s="18" t="str">
        <f>IFERROR(VLOOKUP($B1473,Invoices!$AD$2:$AE$412,2,FALSE),"")</f>
        <v/>
      </c>
      <c r="P1473" s="18" t="str">
        <f>IFERROR(VLOOKUP($B1473,Invoices!$AF$2:$AG$412,2,FALSE),"")</f>
        <v/>
      </c>
      <c r="Q1473" s="18" t="str">
        <f>IFERROR(VLOOKUP($B1473,Invoices!$AH$2:$AI$412,2,FALSE),"")</f>
        <v/>
      </c>
      <c r="R1473" s="18" t="str">
        <f>IFERROR(VLOOKUP($B1473,Invoices!$AJ$2:$AK$412,2,FALSE),"")</f>
        <v/>
      </c>
      <c r="S1473" s="18" t="str">
        <f>IFERROR(VLOOKUP($B1473,Invoices!$AL$2:$AM$412,2,FALSE),"")</f>
        <v/>
      </c>
      <c r="T1473" s="18" t="str">
        <f>IFERROR(VLOOKUP($B1473,Invoices!$AN$2:$AO$412,2,FALSE),"")</f>
        <v/>
      </c>
      <c r="U1473" s="18" t="str" cm="1">
        <f t="array" ref="U1473">IFERROR(INDEX(F1473:T1473, 1, MATCH(TRUE, ISNUMBER(F1473:T1473), 0)), "0.0")</f>
        <v>0.0</v>
      </c>
    </row>
    <row r="1474" spans="1:21" ht="13" x14ac:dyDescent="0.15">
      <c r="A1474" s="14" t="s">
        <v>7506</v>
      </c>
      <c r="B1474" s="6" t="s">
        <v>2750</v>
      </c>
      <c r="C1474" s="6" t="s">
        <v>703</v>
      </c>
      <c r="D1474" s="6" t="s">
        <v>684</v>
      </c>
      <c r="E1474" s="6" t="s">
        <v>685</v>
      </c>
      <c r="F1474" s="18" t="str">
        <f>IFERROR(VLOOKUP(B1474,Invoices!$L$2:$M$413,2,FALSE),"")</f>
        <v/>
      </c>
      <c r="G1474" s="18">
        <f>IFERROR(VLOOKUP(B1474,Invoices!$N$2:$O$412,2,FALSE),"")</f>
        <v>0.99</v>
      </c>
      <c r="H1474" s="18" t="str">
        <f>IFERROR(VLOOKUP($B1474,Invoices!$P$2:$Q$412,2,FALSE),"")</f>
        <v/>
      </c>
      <c r="I1474" s="18">
        <f>IFERROR(VLOOKUP($B1474,Invoices!$R$2:$S$412,2,FALSE),"")</f>
        <v>0.99</v>
      </c>
      <c r="J1474" s="18" t="str">
        <f>IFERROR(VLOOKUP($B1474,Invoices!$T$2:$U$412,2,FALSE),"")</f>
        <v/>
      </c>
      <c r="K1474" s="18" t="str">
        <f>IFERROR(VLOOKUP($B1474,Invoices!$V$2:$W$412,2,FALSE),"")</f>
        <v/>
      </c>
      <c r="L1474" s="18" t="str">
        <f>IFERROR(VLOOKUP($B1474,Invoices!$X$2:$Y$412,2,FALSE),"")</f>
        <v/>
      </c>
      <c r="M1474" s="18" t="str">
        <f>IFERROR(VLOOKUP($B1474,Invoices!$Z$2:$AA$412,2,FALSE),"")</f>
        <v/>
      </c>
      <c r="N1474" s="18" t="str">
        <f>IFERROR(VLOOKUP($B1474,Invoices!$AB$2:$AC$412,2,FALSE),"")</f>
        <v/>
      </c>
      <c r="O1474" s="18" t="str">
        <f>IFERROR(VLOOKUP($B1474,Invoices!$AD$2:$AE$412,2,FALSE),"")</f>
        <v/>
      </c>
      <c r="P1474" s="18" t="str">
        <f>IFERROR(VLOOKUP($B1474,Invoices!$AF$2:$AG$412,2,FALSE),"")</f>
        <v/>
      </c>
      <c r="Q1474" s="18" t="str">
        <f>IFERROR(VLOOKUP($B1474,Invoices!$AH$2:$AI$412,2,FALSE),"")</f>
        <v/>
      </c>
      <c r="R1474" s="18" t="str">
        <f>IFERROR(VLOOKUP($B1474,Invoices!$AJ$2:$AK$412,2,FALSE),"")</f>
        <v/>
      </c>
      <c r="S1474" s="18" t="str">
        <f>IFERROR(VLOOKUP($B1474,Invoices!$AL$2:$AM$412,2,FALSE),"")</f>
        <v/>
      </c>
      <c r="T1474" s="18" t="str">
        <f>IFERROR(VLOOKUP($B1474,Invoices!$AN$2:$AO$412,2,FALSE),"")</f>
        <v/>
      </c>
      <c r="U1474" s="18" cm="1">
        <f t="array" ref="U1474">IFERROR(INDEX(F1474:T1474, 1, MATCH(TRUE, ISNUMBER(F1474:T1474), 0)), "0.0")</f>
        <v>0.99</v>
      </c>
    </row>
    <row r="1475" spans="1:21" ht="13" x14ac:dyDescent="0.15">
      <c r="A1475" s="14" t="s">
        <v>7507</v>
      </c>
      <c r="B1475" s="6" t="s">
        <v>2750</v>
      </c>
      <c r="C1475" s="6" t="s">
        <v>731</v>
      </c>
      <c r="D1475" s="6" t="s">
        <v>732</v>
      </c>
      <c r="E1475" s="6" t="s">
        <v>731</v>
      </c>
      <c r="F1475" s="18" t="str">
        <f>IFERROR(VLOOKUP(B1475,Invoices!$L$2:$M$413,2,FALSE),"")</f>
        <v/>
      </c>
      <c r="G1475" s="18">
        <f>IFERROR(VLOOKUP(B1475,Invoices!$N$2:$O$412,2,FALSE),"")</f>
        <v>0.99</v>
      </c>
      <c r="H1475" s="18" t="str">
        <f>IFERROR(VLOOKUP($B1475,Invoices!$P$2:$Q$412,2,FALSE),"")</f>
        <v/>
      </c>
      <c r="I1475" s="18">
        <f>IFERROR(VLOOKUP($B1475,Invoices!$R$2:$S$412,2,FALSE),"")</f>
        <v>0.99</v>
      </c>
      <c r="J1475" s="18" t="str">
        <f>IFERROR(VLOOKUP($B1475,Invoices!$T$2:$U$412,2,FALSE),"")</f>
        <v/>
      </c>
      <c r="K1475" s="18" t="str">
        <f>IFERROR(VLOOKUP($B1475,Invoices!$V$2:$W$412,2,FALSE),"")</f>
        <v/>
      </c>
      <c r="L1475" s="18" t="str">
        <f>IFERROR(VLOOKUP($B1475,Invoices!$X$2:$Y$412,2,FALSE),"")</f>
        <v/>
      </c>
      <c r="M1475" s="18" t="str">
        <f>IFERROR(VLOOKUP($B1475,Invoices!$Z$2:$AA$412,2,FALSE),"")</f>
        <v/>
      </c>
      <c r="N1475" s="18" t="str">
        <f>IFERROR(VLOOKUP($B1475,Invoices!$AB$2:$AC$412,2,FALSE),"")</f>
        <v/>
      </c>
      <c r="O1475" s="18" t="str">
        <f>IFERROR(VLOOKUP($B1475,Invoices!$AD$2:$AE$412,2,FALSE),"")</f>
        <v/>
      </c>
      <c r="P1475" s="18" t="str">
        <f>IFERROR(VLOOKUP($B1475,Invoices!$AF$2:$AG$412,2,FALSE),"")</f>
        <v/>
      </c>
      <c r="Q1475" s="18" t="str">
        <f>IFERROR(VLOOKUP($B1475,Invoices!$AH$2:$AI$412,2,FALSE),"")</f>
        <v/>
      </c>
      <c r="R1475" s="18" t="str">
        <f>IFERROR(VLOOKUP($B1475,Invoices!$AJ$2:$AK$412,2,FALSE),"")</f>
        <v/>
      </c>
      <c r="S1475" s="18" t="str">
        <f>IFERROR(VLOOKUP($B1475,Invoices!$AL$2:$AM$412,2,FALSE),"")</f>
        <v/>
      </c>
      <c r="T1475" s="18" t="str">
        <f>IFERROR(VLOOKUP($B1475,Invoices!$AN$2:$AO$412,2,FALSE),"")</f>
        <v/>
      </c>
      <c r="U1475" s="18" cm="1">
        <f t="array" ref="U1475">IFERROR(INDEX(F1475:T1475, 1, MATCH(TRUE, ISNUMBER(F1475:T1475), 0)), "0.0")</f>
        <v>0.99</v>
      </c>
    </row>
    <row r="1476" spans="1:21" ht="13" x14ac:dyDescent="0.15">
      <c r="A1476" s="14" t="s">
        <v>7508</v>
      </c>
      <c r="B1476" s="6" t="s">
        <v>2751</v>
      </c>
      <c r="D1476" s="6" t="s">
        <v>754</v>
      </c>
      <c r="E1476" s="6" t="s">
        <v>755</v>
      </c>
      <c r="F1476" s="18" t="str">
        <f>IFERROR(VLOOKUP(B1476,Invoices!$L$2:$M$413,2,FALSE),"")</f>
        <v/>
      </c>
      <c r="G1476" s="18" t="str">
        <f>IFERROR(VLOOKUP(B1476,Invoices!$N$2:$O$412,2,FALSE),"")</f>
        <v/>
      </c>
      <c r="H1476" s="18" t="str">
        <f>IFERROR(VLOOKUP($B1476,Invoices!$P$2:$Q$412,2,FALSE),"")</f>
        <v/>
      </c>
      <c r="I1476" s="18" t="str">
        <f>IFERROR(VLOOKUP($B1476,Invoices!$R$2:$S$412,2,FALSE),"")</f>
        <v/>
      </c>
      <c r="J1476" s="18" t="str">
        <f>IFERROR(VLOOKUP($B1476,Invoices!$T$2:$U$412,2,FALSE),"")</f>
        <v/>
      </c>
      <c r="K1476" s="18" t="str">
        <f>IFERROR(VLOOKUP($B1476,Invoices!$V$2:$W$412,2,FALSE),"")</f>
        <v/>
      </c>
      <c r="L1476" s="18" t="str">
        <f>IFERROR(VLOOKUP($B1476,Invoices!$X$2:$Y$412,2,FALSE),"")</f>
        <v/>
      </c>
      <c r="M1476" s="18" t="str">
        <f>IFERROR(VLOOKUP($B1476,Invoices!$Z$2:$AA$412,2,FALSE),"")</f>
        <v/>
      </c>
      <c r="N1476" s="18" t="str">
        <f>IFERROR(VLOOKUP($B1476,Invoices!$AB$2:$AC$412,2,FALSE),"")</f>
        <v/>
      </c>
      <c r="O1476" s="18" t="str">
        <f>IFERROR(VLOOKUP($B1476,Invoices!$AD$2:$AE$412,2,FALSE),"")</f>
        <v/>
      </c>
      <c r="P1476" s="18" t="str">
        <f>IFERROR(VLOOKUP($B1476,Invoices!$AF$2:$AG$412,2,FALSE),"")</f>
        <v/>
      </c>
      <c r="Q1476" s="18" t="str">
        <f>IFERROR(VLOOKUP($B1476,Invoices!$AH$2:$AI$412,2,FALSE),"")</f>
        <v/>
      </c>
      <c r="R1476" s="18" t="str">
        <f>IFERROR(VLOOKUP($B1476,Invoices!$AJ$2:$AK$412,2,FALSE),"")</f>
        <v/>
      </c>
      <c r="S1476" s="18" t="str">
        <f>IFERROR(VLOOKUP($B1476,Invoices!$AL$2:$AM$412,2,FALSE),"")</f>
        <v/>
      </c>
      <c r="T1476" s="18" t="str">
        <f>IFERROR(VLOOKUP($B1476,Invoices!$AN$2:$AO$412,2,FALSE),"")</f>
        <v/>
      </c>
      <c r="U1476" s="18" t="str" cm="1">
        <f t="array" ref="U1476">IFERROR(INDEX(F1476:T1476, 1, MATCH(TRUE, ISNUMBER(F1476:T1476), 0)), "0.0")</f>
        <v>0.0</v>
      </c>
    </row>
    <row r="1477" spans="1:21" ht="13" x14ac:dyDescent="0.15">
      <c r="A1477" s="14" t="s">
        <v>7509</v>
      </c>
      <c r="B1477" s="6" t="s">
        <v>2752</v>
      </c>
      <c r="C1477" s="6" t="s">
        <v>2753</v>
      </c>
      <c r="D1477" s="6" t="s">
        <v>1633</v>
      </c>
      <c r="E1477" s="6" t="s">
        <v>1634</v>
      </c>
      <c r="F1477" s="18" t="str">
        <f>IFERROR(VLOOKUP(B1477,Invoices!$L$2:$M$413,2,FALSE),"")</f>
        <v/>
      </c>
      <c r="G1477" s="18" t="str">
        <f>IFERROR(VLOOKUP(B1477,Invoices!$N$2:$O$412,2,FALSE),"")</f>
        <v/>
      </c>
      <c r="H1477" s="18" t="str">
        <f>IFERROR(VLOOKUP($B1477,Invoices!$P$2:$Q$412,2,FALSE),"")</f>
        <v/>
      </c>
      <c r="I1477" s="18" t="str">
        <f>IFERROR(VLOOKUP($B1477,Invoices!$R$2:$S$412,2,FALSE),"")</f>
        <v/>
      </c>
      <c r="J1477" s="18" t="str">
        <f>IFERROR(VLOOKUP($B1477,Invoices!$T$2:$U$412,2,FALSE),"")</f>
        <v/>
      </c>
      <c r="K1477" s="18" t="str">
        <f>IFERROR(VLOOKUP($B1477,Invoices!$V$2:$W$412,2,FALSE),"")</f>
        <v/>
      </c>
      <c r="L1477" s="18" t="str">
        <f>IFERROR(VLOOKUP($B1477,Invoices!$X$2:$Y$412,2,FALSE),"")</f>
        <v/>
      </c>
      <c r="M1477" s="18">
        <f>IFERROR(VLOOKUP($B1477,Invoices!$Z$2:$AA$412,2,FALSE),"")</f>
        <v>0.99</v>
      </c>
      <c r="N1477" s="18" t="str">
        <f>IFERROR(VLOOKUP($B1477,Invoices!$AB$2:$AC$412,2,FALSE),"")</f>
        <v/>
      </c>
      <c r="O1477" s="18" t="str">
        <f>IFERROR(VLOOKUP($B1477,Invoices!$AD$2:$AE$412,2,FALSE),"")</f>
        <v/>
      </c>
      <c r="P1477" s="18" t="str">
        <f>IFERROR(VLOOKUP($B1477,Invoices!$AF$2:$AG$412,2,FALSE),"")</f>
        <v/>
      </c>
      <c r="Q1477" s="18" t="str">
        <f>IFERROR(VLOOKUP($B1477,Invoices!$AH$2:$AI$412,2,FALSE),"")</f>
        <v/>
      </c>
      <c r="R1477" s="18" t="str">
        <f>IFERROR(VLOOKUP($B1477,Invoices!$AJ$2:$AK$412,2,FALSE),"")</f>
        <v/>
      </c>
      <c r="S1477" s="18" t="str">
        <f>IFERROR(VLOOKUP($B1477,Invoices!$AL$2:$AM$412,2,FALSE),"")</f>
        <v/>
      </c>
      <c r="T1477" s="18" t="str">
        <f>IFERROR(VLOOKUP($B1477,Invoices!$AN$2:$AO$412,2,FALSE),"")</f>
        <v/>
      </c>
      <c r="U1477" s="18" cm="1">
        <f t="array" ref="U1477">IFERROR(INDEX(F1477:T1477, 1, MATCH(TRUE, ISNUMBER(F1477:T1477), 0)), "0.0")</f>
        <v>0.99</v>
      </c>
    </row>
    <row r="1478" spans="1:21" ht="13" x14ac:dyDescent="0.15">
      <c r="A1478" s="14" t="s">
        <v>7510</v>
      </c>
      <c r="B1478" s="6" t="s">
        <v>2754</v>
      </c>
      <c r="C1478" s="6" t="s">
        <v>1184</v>
      </c>
      <c r="D1478" s="6" t="s">
        <v>1185</v>
      </c>
      <c r="E1478" s="6" t="s">
        <v>962</v>
      </c>
      <c r="F1478" s="18" t="str">
        <f>IFERROR(VLOOKUP(B1478,Invoices!$L$2:$M$413,2,FALSE),"")</f>
        <v/>
      </c>
      <c r="G1478" s="18" t="str">
        <f>IFERROR(VLOOKUP(B1478,Invoices!$N$2:$O$412,2,FALSE),"")</f>
        <v/>
      </c>
      <c r="H1478" s="18" t="str">
        <f>IFERROR(VLOOKUP($B1478,Invoices!$P$2:$Q$412,2,FALSE),"")</f>
        <v/>
      </c>
      <c r="I1478" s="18">
        <f>IFERROR(VLOOKUP($B1478,Invoices!$R$2:$S$412,2,FALSE),"")</f>
        <v>0.99</v>
      </c>
      <c r="J1478" s="18" t="str">
        <f>IFERROR(VLOOKUP($B1478,Invoices!$T$2:$U$412,2,FALSE),"")</f>
        <v/>
      </c>
      <c r="K1478" s="18" t="str">
        <f>IFERROR(VLOOKUP($B1478,Invoices!$V$2:$W$412,2,FALSE),"")</f>
        <v/>
      </c>
      <c r="L1478" s="18" t="str">
        <f>IFERROR(VLOOKUP($B1478,Invoices!$X$2:$Y$412,2,FALSE),"")</f>
        <v/>
      </c>
      <c r="M1478" s="18" t="str">
        <f>IFERROR(VLOOKUP($B1478,Invoices!$Z$2:$AA$412,2,FALSE),"")</f>
        <v/>
      </c>
      <c r="N1478" s="18" t="str">
        <f>IFERROR(VLOOKUP($B1478,Invoices!$AB$2:$AC$412,2,FALSE),"")</f>
        <v/>
      </c>
      <c r="O1478" s="18" t="str">
        <f>IFERROR(VLOOKUP($B1478,Invoices!$AD$2:$AE$412,2,FALSE),"")</f>
        <v/>
      </c>
      <c r="P1478" s="18" t="str">
        <f>IFERROR(VLOOKUP($B1478,Invoices!$AF$2:$AG$412,2,FALSE),"")</f>
        <v/>
      </c>
      <c r="Q1478" s="18" t="str">
        <f>IFERROR(VLOOKUP($B1478,Invoices!$AH$2:$AI$412,2,FALSE),"")</f>
        <v/>
      </c>
      <c r="R1478" s="18" t="str">
        <f>IFERROR(VLOOKUP($B1478,Invoices!$AJ$2:$AK$412,2,FALSE),"")</f>
        <v/>
      </c>
      <c r="S1478" s="18" t="str">
        <f>IFERROR(VLOOKUP($B1478,Invoices!$AL$2:$AM$412,2,FALSE),"")</f>
        <v/>
      </c>
      <c r="T1478" s="18" t="str">
        <f>IFERROR(VLOOKUP($B1478,Invoices!$AN$2:$AO$412,2,FALSE),"")</f>
        <v/>
      </c>
      <c r="U1478" s="18" cm="1">
        <f t="array" ref="U1478">IFERROR(INDEX(F1478:T1478, 1, MATCH(TRUE, ISNUMBER(F1478:T1478), 0)), "0.0")</f>
        <v>0.99</v>
      </c>
    </row>
    <row r="1479" spans="1:21" ht="13" x14ac:dyDescent="0.15">
      <c r="A1479" s="14" t="s">
        <v>7511</v>
      </c>
      <c r="B1479" s="6" t="s">
        <v>2755</v>
      </c>
      <c r="D1479" s="6" t="s">
        <v>735</v>
      </c>
      <c r="E1479" s="6" t="s">
        <v>736</v>
      </c>
      <c r="F1479" s="18" t="str">
        <f>IFERROR(VLOOKUP(B1479,Invoices!$L$2:$M$413,2,FALSE),"")</f>
        <v/>
      </c>
      <c r="G1479" s="18" t="str">
        <f>IFERROR(VLOOKUP(B1479,Invoices!$N$2:$O$412,2,FALSE),"")</f>
        <v/>
      </c>
      <c r="H1479" s="18" t="str">
        <f>IFERROR(VLOOKUP($B1479,Invoices!$P$2:$Q$412,2,FALSE),"")</f>
        <v/>
      </c>
      <c r="I1479" s="18" t="str">
        <f>IFERROR(VLOOKUP($B1479,Invoices!$R$2:$S$412,2,FALSE),"")</f>
        <v/>
      </c>
      <c r="J1479" s="18" t="str">
        <f>IFERROR(VLOOKUP($B1479,Invoices!$T$2:$U$412,2,FALSE),"")</f>
        <v/>
      </c>
      <c r="K1479" s="18">
        <f>IFERROR(VLOOKUP($B1479,Invoices!$V$2:$W$412,2,FALSE),"")</f>
        <v>0.99</v>
      </c>
      <c r="L1479" s="18" t="str">
        <f>IFERROR(VLOOKUP($B1479,Invoices!$X$2:$Y$412,2,FALSE),"")</f>
        <v/>
      </c>
      <c r="M1479" s="18" t="str">
        <f>IFERROR(VLOOKUP($B1479,Invoices!$Z$2:$AA$412,2,FALSE),"")</f>
        <v/>
      </c>
      <c r="N1479" s="18" t="str">
        <f>IFERROR(VLOOKUP($B1479,Invoices!$AB$2:$AC$412,2,FALSE),"")</f>
        <v/>
      </c>
      <c r="O1479" s="18" t="str">
        <f>IFERROR(VLOOKUP($B1479,Invoices!$AD$2:$AE$412,2,FALSE),"")</f>
        <v/>
      </c>
      <c r="P1479" s="18" t="str">
        <f>IFERROR(VLOOKUP($B1479,Invoices!$AF$2:$AG$412,2,FALSE),"")</f>
        <v/>
      </c>
      <c r="Q1479" s="18" t="str">
        <f>IFERROR(VLOOKUP($B1479,Invoices!$AH$2:$AI$412,2,FALSE),"")</f>
        <v/>
      </c>
      <c r="R1479" s="18" t="str">
        <f>IFERROR(VLOOKUP($B1479,Invoices!$AJ$2:$AK$412,2,FALSE),"")</f>
        <v/>
      </c>
      <c r="S1479" s="18" t="str">
        <f>IFERROR(VLOOKUP($B1479,Invoices!$AL$2:$AM$412,2,FALSE),"")</f>
        <v/>
      </c>
      <c r="T1479" s="18" t="str">
        <f>IFERROR(VLOOKUP($B1479,Invoices!$AN$2:$AO$412,2,FALSE),"")</f>
        <v/>
      </c>
      <c r="U1479" s="18" cm="1">
        <f t="array" ref="U1479">IFERROR(INDEX(F1479:T1479, 1, MATCH(TRUE, ISNUMBER(F1479:T1479), 0)), "0.0")</f>
        <v>0.99</v>
      </c>
    </row>
    <row r="1480" spans="1:21" ht="13" x14ac:dyDescent="0.15">
      <c r="A1480" s="14" t="s">
        <v>7512</v>
      </c>
      <c r="B1480" s="6" t="s">
        <v>2756</v>
      </c>
      <c r="C1480" s="6" t="s">
        <v>549</v>
      </c>
      <c r="D1480" s="6" t="s">
        <v>550</v>
      </c>
      <c r="E1480" s="6" t="s">
        <v>551</v>
      </c>
      <c r="F1480" s="18" t="str">
        <f>IFERROR(VLOOKUP(B1480,Invoices!$L$2:$M$413,2,FALSE),"")</f>
        <v/>
      </c>
      <c r="G1480" s="18" t="str">
        <f>IFERROR(VLOOKUP(B1480,Invoices!$N$2:$O$412,2,FALSE),"")</f>
        <v/>
      </c>
      <c r="H1480" s="18" t="str">
        <f>IFERROR(VLOOKUP($B1480,Invoices!$P$2:$Q$412,2,FALSE),"")</f>
        <v/>
      </c>
      <c r="I1480" s="18" t="str">
        <f>IFERROR(VLOOKUP($B1480,Invoices!$R$2:$S$412,2,FALSE),"")</f>
        <v/>
      </c>
      <c r="J1480" s="18" t="str">
        <f>IFERROR(VLOOKUP($B1480,Invoices!$T$2:$U$412,2,FALSE),"")</f>
        <v/>
      </c>
      <c r="K1480" s="18" t="str">
        <f>IFERROR(VLOOKUP($B1480,Invoices!$V$2:$W$412,2,FALSE),"")</f>
        <v/>
      </c>
      <c r="L1480" s="18" t="str">
        <f>IFERROR(VLOOKUP($B1480,Invoices!$X$2:$Y$412,2,FALSE),"")</f>
        <v/>
      </c>
      <c r="M1480" s="18">
        <f>IFERROR(VLOOKUP($B1480,Invoices!$Z$2:$AA$412,2,FALSE),"")</f>
        <v>0.99</v>
      </c>
      <c r="N1480" s="18" t="str">
        <f>IFERROR(VLOOKUP($B1480,Invoices!$AB$2:$AC$412,2,FALSE),"")</f>
        <v/>
      </c>
      <c r="O1480" s="18" t="str">
        <f>IFERROR(VLOOKUP($B1480,Invoices!$AD$2:$AE$412,2,FALSE),"")</f>
        <v/>
      </c>
      <c r="P1480" s="18" t="str">
        <f>IFERROR(VLOOKUP($B1480,Invoices!$AF$2:$AG$412,2,FALSE),"")</f>
        <v/>
      </c>
      <c r="Q1480" s="18" t="str">
        <f>IFERROR(VLOOKUP($B1480,Invoices!$AH$2:$AI$412,2,FALSE),"")</f>
        <v/>
      </c>
      <c r="R1480" s="18" t="str">
        <f>IFERROR(VLOOKUP($B1480,Invoices!$AJ$2:$AK$412,2,FALSE),"")</f>
        <v/>
      </c>
      <c r="S1480" s="18" t="str">
        <f>IFERROR(VLOOKUP($B1480,Invoices!$AL$2:$AM$412,2,FALSE),"")</f>
        <v/>
      </c>
      <c r="T1480" s="18" t="str">
        <f>IFERROR(VLOOKUP($B1480,Invoices!$AN$2:$AO$412,2,FALSE),"")</f>
        <v/>
      </c>
      <c r="U1480" s="18" cm="1">
        <f t="array" ref="U1480">IFERROR(INDEX(F1480:T1480, 1, MATCH(TRUE, ISNUMBER(F1480:T1480), 0)), "0.0")</f>
        <v>0.99</v>
      </c>
    </row>
    <row r="1481" spans="1:21" ht="13" x14ac:dyDescent="0.15">
      <c r="A1481" s="14" t="s">
        <v>7513</v>
      </c>
      <c r="B1481" s="6" t="s">
        <v>2757</v>
      </c>
      <c r="C1481" s="6" t="s">
        <v>868</v>
      </c>
      <c r="D1481" s="6" t="s">
        <v>543</v>
      </c>
      <c r="E1481" s="6" t="s">
        <v>543</v>
      </c>
      <c r="F1481" s="18" t="str">
        <f>IFERROR(VLOOKUP(B1481,Invoices!$L$2:$M$413,2,FALSE),"")</f>
        <v/>
      </c>
      <c r="G1481" s="18" t="str">
        <f>IFERROR(VLOOKUP(B1481,Invoices!$N$2:$O$412,2,FALSE),"")</f>
        <v/>
      </c>
      <c r="H1481" s="18" t="str">
        <f>IFERROR(VLOOKUP($B1481,Invoices!$P$2:$Q$412,2,FALSE),"")</f>
        <v/>
      </c>
      <c r="I1481" s="18" t="str">
        <f>IFERROR(VLOOKUP($B1481,Invoices!$R$2:$S$412,2,FALSE),"")</f>
        <v/>
      </c>
      <c r="J1481" s="18" t="str">
        <f>IFERROR(VLOOKUP($B1481,Invoices!$T$2:$U$412,2,FALSE),"")</f>
        <v/>
      </c>
      <c r="K1481" s="18" t="str">
        <f>IFERROR(VLOOKUP($B1481,Invoices!$V$2:$W$412,2,FALSE),"")</f>
        <v/>
      </c>
      <c r="L1481" s="18" t="str">
        <f>IFERROR(VLOOKUP($B1481,Invoices!$X$2:$Y$412,2,FALSE),"")</f>
        <v/>
      </c>
      <c r="M1481" s="18" t="str">
        <f>IFERROR(VLOOKUP($B1481,Invoices!$Z$2:$AA$412,2,FALSE),"")</f>
        <v/>
      </c>
      <c r="N1481" s="18" t="str">
        <f>IFERROR(VLOOKUP($B1481,Invoices!$AB$2:$AC$412,2,FALSE),"")</f>
        <v/>
      </c>
      <c r="O1481" s="18" t="str">
        <f>IFERROR(VLOOKUP($B1481,Invoices!$AD$2:$AE$412,2,FALSE),"")</f>
        <v/>
      </c>
      <c r="P1481" s="18" t="str">
        <f>IFERROR(VLOOKUP($B1481,Invoices!$AF$2:$AG$412,2,FALSE),"")</f>
        <v/>
      </c>
      <c r="Q1481" s="18" t="str">
        <f>IFERROR(VLOOKUP($B1481,Invoices!$AH$2:$AI$412,2,FALSE),"")</f>
        <v/>
      </c>
      <c r="R1481" s="18" t="str">
        <f>IFERROR(VLOOKUP($B1481,Invoices!$AJ$2:$AK$412,2,FALSE),"")</f>
        <v/>
      </c>
      <c r="S1481" s="18" t="str">
        <f>IFERROR(VLOOKUP($B1481,Invoices!$AL$2:$AM$412,2,FALSE),"")</f>
        <v/>
      </c>
      <c r="T1481" s="18" t="str">
        <f>IFERROR(VLOOKUP($B1481,Invoices!$AN$2:$AO$412,2,FALSE),"")</f>
        <v/>
      </c>
      <c r="U1481" s="18" t="str" cm="1">
        <f t="array" ref="U1481">IFERROR(INDEX(F1481:T1481, 1, MATCH(TRUE, ISNUMBER(F1481:T1481), 0)), "0.0")</f>
        <v>0.0</v>
      </c>
    </row>
    <row r="1482" spans="1:21" ht="13" x14ac:dyDescent="0.15">
      <c r="A1482" s="14" t="s">
        <v>7514</v>
      </c>
      <c r="B1482" s="6" t="s">
        <v>2758</v>
      </c>
      <c r="C1482" s="6" t="s">
        <v>2759</v>
      </c>
      <c r="D1482" s="6" t="s">
        <v>954</v>
      </c>
      <c r="E1482" s="6" t="s">
        <v>955</v>
      </c>
      <c r="F1482" s="18" t="str">
        <f>IFERROR(VLOOKUP(B1482,Invoices!$L$2:$M$413,2,FALSE),"")</f>
        <v/>
      </c>
      <c r="G1482" s="18" t="str">
        <f>IFERROR(VLOOKUP(B1482,Invoices!$N$2:$O$412,2,FALSE),"")</f>
        <v/>
      </c>
      <c r="H1482" s="18" t="str">
        <f>IFERROR(VLOOKUP($B1482,Invoices!$P$2:$Q$412,2,FALSE),"")</f>
        <v/>
      </c>
      <c r="I1482" s="18">
        <f>IFERROR(VLOOKUP($B1482,Invoices!$R$2:$S$412,2,FALSE),"")</f>
        <v>0.99</v>
      </c>
      <c r="J1482" s="18" t="str">
        <f>IFERROR(VLOOKUP($B1482,Invoices!$T$2:$U$412,2,FALSE),"")</f>
        <v/>
      </c>
      <c r="K1482" s="18" t="str">
        <f>IFERROR(VLOOKUP($B1482,Invoices!$V$2:$W$412,2,FALSE),"")</f>
        <v/>
      </c>
      <c r="L1482" s="18" t="str">
        <f>IFERROR(VLOOKUP($B1482,Invoices!$X$2:$Y$412,2,FALSE),"")</f>
        <v/>
      </c>
      <c r="M1482" s="18" t="str">
        <f>IFERROR(VLOOKUP($B1482,Invoices!$Z$2:$AA$412,2,FALSE),"")</f>
        <v/>
      </c>
      <c r="N1482" s="18" t="str">
        <f>IFERROR(VLOOKUP($B1482,Invoices!$AB$2:$AC$412,2,FALSE),"")</f>
        <v/>
      </c>
      <c r="O1482" s="18" t="str">
        <f>IFERROR(VLOOKUP($B1482,Invoices!$AD$2:$AE$412,2,FALSE),"")</f>
        <v/>
      </c>
      <c r="P1482" s="18" t="str">
        <f>IFERROR(VLOOKUP($B1482,Invoices!$AF$2:$AG$412,2,FALSE),"")</f>
        <v/>
      </c>
      <c r="Q1482" s="18" t="str">
        <f>IFERROR(VLOOKUP($B1482,Invoices!$AH$2:$AI$412,2,FALSE),"")</f>
        <v/>
      </c>
      <c r="R1482" s="18" t="str">
        <f>IFERROR(VLOOKUP($B1482,Invoices!$AJ$2:$AK$412,2,FALSE),"")</f>
        <v/>
      </c>
      <c r="S1482" s="18" t="str">
        <f>IFERROR(VLOOKUP($B1482,Invoices!$AL$2:$AM$412,2,FALSE),"")</f>
        <v/>
      </c>
      <c r="T1482" s="18" t="str">
        <f>IFERROR(VLOOKUP($B1482,Invoices!$AN$2:$AO$412,2,FALSE),"")</f>
        <v/>
      </c>
      <c r="U1482" s="18" cm="1">
        <f t="array" ref="U1482">IFERROR(INDEX(F1482:T1482, 1, MATCH(TRUE, ISNUMBER(F1482:T1482), 0)), "0.0")</f>
        <v>0.99</v>
      </c>
    </row>
    <row r="1483" spans="1:21" ht="13" x14ac:dyDescent="0.15">
      <c r="A1483" s="14" t="s">
        <v>7515</v>
      </c>
      <c r="B1483" s="6" t="s">
        <v>2760</v>
      </c>
      <c r="D1483" s="6" t="s">
        <v>561</v>
      </c>
      <c r="E1483" s="6" t="s">
        <v>562</v>
      </c>
      <c r="F1483" s="18">
        <f>IFERROR(VLOOKUP(B1483,Invoices!$L$2:$M$413,2,FALSE),"")</f>
        <v>0.99</v>
      </c>
      <c r="G1483" s="18" t="str">
        <f>IFERROR(VLOOKUP(B1483,Invoices!$N$2:$O$412,2,FALSE),"")</f>
        <v/>
      </c>
      <c r="H1483" s="18" t="str">
        <f>IFERROR(VLOOKUP($B1483,Invoices!$P$2:$Q$412,2,FALSE),"")</f>
        <v/>
      </c>
      <c r="I1483" s="18" t="str">
        <f>IFERROR(VLOOKUP($B1483,Invoices!$R$2:$S$412,2,FALSE),"")</f>
        <v/>
      </c>
      <c r="J1483" s="18" t="str">
        <f>IFERROR(VLOOKUP($B1483,Invoices!$T$2:$U$412,2,FALSE),"")</f>
        <v/>
      </c>
      <c r="K1483" s="18" t="str">
        <f>IFERROR(VLOOKUP($B1483,Invoices!$V$2:$W$412,2,FALSE),"")</f>
        <v/>
      </c>
      <c r="L1483" s="18" t="str">
        <f>IFERROR(VLOOKUP($B1483,Invoices!$X$2:$Y$412,2,FALSE),"")</f>
        <v/>
      </c>
      <c r="M1483" s="18" t="str">
        <f>IFERROR(VLOOKUP($B1483,Invoices!$Z$2:$AA$412,2,FALSE),"")</f>
        <v/>
      </c>
      <c r="N1483" s="18" t="str">
        <f>IFERROR(VLOOKUP($B1483,Invoices!$AB$2:$AC$412,2,FALSE),"")</f>
        <v/>
      </c>
      <c r="O1483" s="18" t="str">
        <f>IFERROR(VLOOKUP($B1483,Invoices!$AD$2:$AE$412,2,FALSE),"")</f>
        <v/>
      </c>
      <c r="P1483" s="18" t="str">
        <f>IFERROR(VLOOKUP($B1483,Invoices!$AF$2:$AG$412,2,FALSE),"")</f>
        <v/>
      </c>
      <c r="Q1483" s="18" t="str">
        <f>IFERROR(VLOOKUP($B1483,Invoices!$AH$2:$AI$412,2,FALSE),"")</f>
        <v/>
      </c>
      <c r="R1483" s="18" t="str">
        <f>IFERROR(VLOOKUP($B1483,Invoices!$AJ$2:$AK$412,2,FALSE),"")</f>
        <v/>
      </c>
      <c r="S1483" s="18" t="str">
        <f>IFERROR(VLOOKUP($B1483,Invoices!$AL$2:$AM$412,2,FALSE),"")</f>
        <v/>
      </c>
      <c r="T1483" s="18" t="str">
        <f>IFERROR(VLOOKUP($B1483,Invoices!$AN$2:$AO$412,2,FALSE),"")</f>
        <v/>
      </c>
      <c r="U1483" s="18" cm="1">
        <f t="array" ref="U1483">IFERROR(INDEX(F1483:T1483, 1, MATCH(TRUE, ISNUMBER(F1483:T1483), 0)), "0.0")</f>
        <v>0.99</v>
      </c>
    </row>
    <row r="1484" spans="1:21" ht="13" x14ac:dyDescent="0.15">
      <c r="A1484" s="14" t="s">
        <v>7516</v>
      </c>
      <c r="B1484" s="6" t="s">
        <v>2761</v>
      </c>
      <c r="C1484" s="6" t="s">
        <v>529</v>
      </c>
      <c r="D1484" s="6" t="s">
        <v>1329</v>
      </c>
      <c r="E1484" s="6" t="s">
        <v>529</v>
      </c>
      <c r="F1484" s="18" t="str">
        <f>IFERROR(VLOOKUP(B1484,Invoices!$L$2:$M$413,2,FALSE),"")</f>
        <v/>
      </c>
      <c r="G1484" s="18" t="str">
        <f>IFERROR(VLOOKUP(B1484,Invoices!$N$2:$O$412,2,FALSE),"")</f>
        <v/>
      </c>
      <c r="H1484" s="18" t="str">
        <f>IFERROR(VLOOKUP($B1484,Invoices!$P$2:$Q$412,2,FALSE),"")</f>
        <v/>
      </c>
      <c r="I1484" s="18" t="str">
        <f>IFERROR(VLOOKUP($B1484,Invoices!$R$2:$S$412,2,FALSE),"")</f>
        <v/>
      </c>
      <c r="J1484" s="18" t="str">
        <f>IFERROR(VLOOKUP($B1484,Invoices!$T$2:$U$412,2,FALSE),"")</f>
        <v/>
      </c>
      <c r="K1484" s="18" t="str">
        <f>IFERROR(VLOOKUP($B1484,Invoices!$V$2:$W$412,2,FALSE),"")</f>
        <v/>
      </c>
      <c r="L1484" s="18">
        <f>IFERROR(VLOOKUP($B1484,Invoices!$X$2:$Y$412,2,FALSE),"")</f>
        <v>0.99</v>
      </c>
      <c r="M1484" s="18" t="str">
        <f>IFERROR(VLOOKUP($B1484,Invoices!$Z$2:$AA$412,2,FALSE),"")</f>
        <v/>
      </c>
      <c r="N1484" s="18" t="str">
        <f>IFERROR(VLOOKUP($B1484,Invoices!$AB$2:$AC$412,2,FALSE),"")</f>
        <v/>
      </c>
      <c r="O1484" s="18" t="str">
        <f>IFERROR(VLOOKUP($B1484,Invoices!$AD$2:$AE$412,2,FALSE),"")</f>
        <v/>
      </c>
      <c r="P1484" s="18" t="str">
        <f>IFERROR(VLOOKUP($B1484,Invoices!$AF$2:$AG$412,2,FALSE),"")</f>
        <v/>
      </c>
      <c r="Q1484" s="18" t="str">
        <f>IFERROR(VLOOKUP($B1484,Invoices!$AH$2:$AI$412,2,FALSE),"")</f>
        <v/>
      </c>
      <c r="R1484" s="18" t="str">
        <f>IFERROR(VLOOKUP($B1484,Invoices!$AJ$2:$AK$412,2,FALSE),"")</f>
        <v/>
      </c>
      <c r="S1484" s="18" t="str">
        <f>IFERROR(VLOOKUP($B1484,Invoices!$AL$2:$AM$412,2,FALSE),"")</f>
        <v/>
      </c>
      <c r="T1484" s="18" t="str">
        <f>IFERROR(VLOOKUP($B1484,Invoices!$AN$2:$AO$412,2,FALSE),"")</f>
        <v/>
      </c>
      <c r="U1484" s="18" cm="1">
        <f t="array" ref="U1484">IFERROR(INDEX(F1484:T1484, 1, MATCH(TRUE, ISNUMBER(F1484:T1484), 0)), "0.0")</f>
        <v>0.99</v>
      </c>
    </row>
    <row r="1485" spans="1:21" ht="13" x14ac:dyDescent="0.15">
      <c r="A1485" s="14" t="s">
        <v>7517</v>
      </c>
      <c r="B1485" s="6" t="s">
        <v>2762</v>
      </c>
      <c r="D1485" s="6" t="s">
        <v>1363</v>
      </c>
      <c r="E1485" s="6" t="s">
        <v>1364</v>
      </c>
      <c r="F1485" s="18" t="str">
        <f>IFERROR(VLOOKUP(B1485,Invoices!$L$2:$M$413,2,FALSE),"")</f>
        <v/>
      </c>
      <c r="G1485" s="18" t="str">
        <f>IFERROR(VLOOKUP(B1485,Invoices!$N$2:$O$412,2,FALSE),"")</f>
        <v/>
      </c>
      <c r="H1485" s="18" t="str">
        <f>IFERROR(VLOOKUP($B1485,Invoices!$P$2:$Q$412,2,FALSE),"")</f>
        <v/>
      </c>
      <c r="I1485" s="18" t="str">
        <f>IFERROR(VLOOKUP($B1485,Invoices!$R$2:$S$412,2,FALSE),"")</f>
        <v/>
      </c>
      <c r="J1485" s="18" t="str">
        <f>IFERROR(VLOOKUP($B1485,Invoices!$T$2:$U$412,2,FALSE),"")</f>
        <v/>
      </c>
      <c r="K1485" s="18" t="str">
        <f>IFERROR(VLOOKUP($B1485,Invoices!$V$2:$W$412,2,FALSE),"")</f>
        <v/>
      </c>
      <c r="L1485" s="18" t="str">
        <f>IFERROR(VLOOKUP($B1485,Invoices!$X$2:$Y$412,2,FALSE),"")</f>
        <v/>
      </c>
      <c r="M1485" s="18" t="str">
        <f>IFERROR(VLOOKUP($B1485,Invoices!$Z$2:$AA$412,2,FALSE),"")</f>
        <v/>
      </c>
      <c r="N1485" s="18" t="str">
        <f>IFERROR(VLOOKUP($B1485,Invoices!$AB$2:$AC$412,2,FALSE),"")</f>
        <v/>
      </c>
      <c r="O1485" s="18" t="str">
        <f>IFERROR(VLOOKUP($B1485,Invoices!$AD$2:$AE$412,2,FALSE),"")</f>
        <v/>
      </c>
      <c r="P1485" s="18" t="str">
        <f>IFERROR(VLOOKUP($B1485,Invoices!$AF$2:$AG$412,2,FALSE),"")</f>
        <v/>
      </c>
      <c r="Q1485" s="18" t="str">
        <f>IFERROR(VLOOKUP($B1485,Invoices!$AH$2:$AI$412,2,FALSE),"")</f>
        <v/>
      </c>
      <c r="R1485" s="18" t="str">
        <f>IFERROR(VLOOKUP($B1485,Invoices!$AJ$2:$AK$412,2,FALSE),"")</f>
        <v/>
      </c>
      <c r="S1485" s="18" t="str">
        <f>IFERROR(VLOOKUP($B1485,Invoices!$AL$2:$AM$412,2,FALSE),"")</f>
        <v/>
      </c>
      <c r="T1485" s="18" t="str">
        <f>IFERROR(VLOOKUP($B1485,Invoices!$AN$2:$AO$412,2,FALSE),"")</f>
        <v/>
      </c>
      <c r="U1485" s="18" t="str" cm="1">
        <f t="array" ref="U1485">IFERROR(INDEX(F1485:T1485, 1, MATCH(TRUE, ISNUMBER(F1485:T1485), 0)), "0.0")</f>
        <v>0.0</v>
      </c>
    </row>
    <row r="1486" spans="1:21" ht="13" x14ac:dyDescent="0.15">
      <c r="A1486" s="14" t="s">
        <v>7518</v>
      </c>
      <c r="B1486" s="6" t="s">
        <v>2763</v>
      </c>
      <c r="D1486" s="6" t="s">
        <v>1555</v>
      </c>
      <c r="E1486" s="6" t="s">
        <v>1555</v>
      </c>
      <c r="F1486" s="18" t="str">
        <f>IFERROR(VLOOKUP(B1486,Invoices!$L$2:$M$413,2,FALSE),"")</f>
        <v/>
      </c>
      <c r="G1486" s="18">
        <f>IFERROR(VLOOKUP(B1486,Invoices!$N$2:$O$412,2,FALSE),"")</f>
        <v>0.99</v>
      </c>
      <c r="H1486" s="18" t="str">
        <f>IFERROR(VLOOKUP($B1486,Invoices!$P$2:$Q$412,2,FALSE),"")</f>
        <v/>
      </c>
      <c r="I1486" s="18" t="str">
        <f>IFERROR(VLOOKUP($B1486,Invoices!$R$2:$S$412,2,FALSE),"")</f>
        <v/>
      </c>
      <c r="J1486" s="18" t="str">
        <f>IFERROR(VLOOKUP($B1486,Invoices!$T$2:$U$412,2,FALSE),"")</f>
        <v/>
      </c>
      <c r="K1486" s="18" t="str">
        <f>IFERROR(VLOOKUP($B1486,Invoices!$V$2:$W$412,2,FALSE),"")</f>
        <v/>
      </c>
      <c r="L1486" s="18" t="str">
        <f>IFERROR(VLOOKUP($B1486,Invoices!$X$2:$Y$412,2,FALSE),"")</f>
        <v/>
      </c>
      <c r="M1486" s="18" t="str">
        <f>IFERROR(VLOOKUP($B1486,Invoices!$Z$2:$AA$412,2,FALSE),"")</f>
        <v/>
      </c>
      <c r="N1486" s="18" t="str">
        <f>IFERROR(VLOOKUP($B1486,Invoices!$AB$2:$AC$412,2,FALSE),"")</f>
        <v/>
      </c>
      <c r="O1486" s="18" t="str">
        <f>IFERROR(VLOOKUP($B1486,Invoices!$AD$2:$AE$412,2,FALSE),"")</f>
        <v/>
      </c>
      <c r="P1486" s="18" t="str">
        <f>IFERROR(VLOOKUP($B1486,Invoices!$AF$2:$AG$412,2,FALSE),"")</f>
        <v/>
      </c>
      <c r="Q1486" s="18" t="str">
        <f>IFERROR(VLOOKUP($B1486,Invoices!$AH$2:$AI$412,2,FALSE),"")</f>
        <v/>
      </c>
      <c r="R1486" s="18" t="str">
        <f>IFERROR(VLOOKUP($B1486,Invoices!$AJ$2:$AK$412,2,FALSE),"")</f>
        <v/>
      </c>
      <c r="S1486" s="18" t="str">
        <f>IFERROR(VLOOKUP($B1486,Invoices!$AL$2:$AM$412,2,FALSE),"")</f>
        <v/>
      </c>
      <c r="T1486" s="18" t="str">
        <f>IFERROR(VLOOKUP($B1486,Invoices!$AN$2:$AO$412,2,FALSE),"")</f>
        <v/>
      </c>
      <c r="U1486" s="18" cm="1">
        <f t="array" ref="U1486">IFERROR(INDEX(F1486:T1486, 1, MATCH(TRUE, ISNUMBER(F1486:T1486), 0)), "0.0")</f>
        <v>0.99</v>
      </c>
    </row>
    <row r="1487" spans="1:21" ht="13" x14ac:dyDescent="0.15">
      <c r="A1487" s="14" t="s">
        <v>7519</v>
      </c>
      <c r="B1487" s="6" t="s">
        <v>2764</v>
      </c>
      <c r="C1487" s="6" t="s">
        <v>585</v>
      </c>
      <c r="D1487" s="6" t="s">
        <v>894</v>
      </c>
      <c r="E1487" s="6" t="s">
        <v>587</v>
      </c>
      <c r="F1487" s="18" t="str">
        <f>IFERROR(VLOOKUP(B1487,Invoices!$L$2:$M$413,2,FALSE),"")</f>
        <v/>
      </c>
      <c r="G1487" s="18" t="str">
        <f>IFERROR(VLOOKUP(B1487,Invoices!$N$2:$O$412,2,FALSE),"")</f>
        <v/>
      </c>
      <c r="H1487" s="18" t="str">
        <f>IFERROR(VLOOKUP($B1487,Invoices!$P$2:$Q$412,2,FALSE),"")</f>
        <v/>
      </c>
      <c r="I1487" s="18" t="str">
        <f>IFERROR(VLOOKUP($B1487,Invoices!$R$2:$S$412,2,FALSE),"")</f>
        <v/>
      </c>
      <c r="J1487" s="18" t="str">
        <f>IFERROR(VLOOKUP($B1487,Invoices!$T$2:$U$412,2,FALSE),"")</f>
        <v/>
      </c>
      <c r="K1487" s="18" t="str">
        <f>IFERROR(VLOOKUP($B1487,Invoices!$V$2:$W$412,2,FALSE),"")</f>
        <v/>
      </c>
      <c r="L1487" s="18" t="str">
        <f>IFERROR(VLOOKUP($B1487,Invoices!$X$2:$Y$412,2,FALSE),"")</f>
        <v/>
      </c>
      <c r="M1487" s="18" t="str">
        <f>IFERROR(VLOOKUP($B1487,Invoices!$Z$2:$AA$412,2,FALSE),"")</f>
        <v/>
      </c>
      <c r="N1487" s="18" t="str">
        <f>IFERROR(VLOOKUP($B1487,Invoices!$AB$2:$AC$412,2,FALSE),"")</f>
        <v/>
      </c>
      <c r="O1487" s="18" t="str">
        <f>IFERROR(VLOOKUP($B1487,Invoices!$AD$2:$AE$412,2,FALSE),"")</f>
        <v/>
      </c>
      <c r="P1487" s="18" t="str">
        <f>IFERROR(VLOOKUP($B1487,Invoices!$AF$2:$AG$412,2,FALSE),"")</f>
        <v/>
      </c>
      <c r="Q1487" s="18" t="str">
        <f>IFERROR(VLOOKUP($B1487,Invoices!$AH$2:$AI$412,2,FALSE),"")</f>
        <v/>
      </c>
      <c r="R1487" s="18" t="str">
        <f>IFERROR(VLOOKUP($B1487,Invoices!$AJ$2:$AK$412,2,FALSE),"")</f>
        <v/>
      </c>
      <c r="S1487" s="18" t="str">
        <f>IFERROR(VLOOKUP($B1487,Invoices!$AL$2:$AM$412,2,FALSE),"")</f>
        <v/>
      </c>
      <c r="T1487" s="18" t="str">
        <f>IFERROR(VLOOKUP($B1487,Invoices!$AN$2:$AO$412,2,FALSE),"")</f>
        <v/>
      </c>
      <c r="U1487" s="18" t="str" cm="1">
        <f t="array" ref="U1487">IFERROR(INDEX(F1487:T1487, 1, MATCH(TRUE, ISNUMBER(F1487:T1487), 0)), "0.0")</f>
        <v>0.0</v>
      </c>
    </row>
    <row r="1488" spans="1:21" ht="13" x14ac:dyDescent="0.15">
      <c r="A1488" s="14" t="s">
        <v>7520</v>
      </c>
      <c r="B1488" s="6" t="s">
        <v>2765</v>
      </c>
      <c r="C1488" s="6" t="s">
        <v>529</v>
      </c>
      <c r="D1488" s="6" t="s">
        <v>530</v>
      </c>
      <c r="E1488" s="6" t="s">
        <v>529</v>
      </c>
      <c r="F1488" s="18" t="str">
        <f>IFERROR(VLOOKUP(B1488,Invoices!$L$2:$M$413,2,FALSE),"")</f>
        <v/>
      </c>
      <c r="G1488" s="18" t="str">
        <f>IFERROR(VLOOKUP(B1488,Invoices!$N$2:$O$412,2,FALSE),"")</f>
        <v/>
      </c>
      <c r="H1488" s="18" t="str">
        <f>IFERROR(VLOOKUP($B1488,Invoices!$P$2:$Q$412,2,FALSE),"")</f>
        <v/>
      </c>
      <c r="I1488" s="18" t="str">
        <f>IFERROR(VLOOKUP($B1488,Invoices!$R$2:$S$412,2,FALSE),"")</f>
        <v/>
      </c>
      <c r="J1488" s="18" t="str">
        <f>IFERROR(VLOOKUP($B1488,Invoices!$T$2:$U$412,2,FALSE),"")</f>
        <v/>
      </c>
      <c r="K1488" s="18" t="str">
        <f>IFERROR(VLOOKUP($B1488,Invoices!$V$2:$W$412,2,FALSE),"")</f>
        <v/>
      </c>
      <c r="L1488" s="18" t="str">
        <f>IFERROR(VLOOKUP($B1488,Invoices!$X$2:$Y$412,2,FALSE),"")</f>
        <v/>
      </c>
      <c r="M1488" s="18" t="str">
        <f>IFERROR(VLOOKUP($B1488,Invoices!$Z$2:$AA$412,2,FALSE),"")</f>
        <v/>
      </c>
      <c r="N1488" s="18" t="str">
        <f>IFERROR(VLOOKUP($B1488,Invoices!$AB$2:$AC$412,2,FALSE),"")</f>
        <v/>
      </c>
      <c r="O1488" s="18">
        <f>IFERROR(VLOOKUP($B1488,Invoices!$AD$2:$AE$412,2,FALSE),"")</f>
        <v>0.99</v>
      </c>
      <c r="P1488" s="18" t="str">
        <f>IFERROR(VLOOKUP($B1488,Invoices!$AF$2:$AG$412,2,FALSE),"")</f>
        <v/>
      </c>
      <c r="Q1488" s="18" t="str">
        <f>IFERROR(VLOOKUP($B1488,Invoices!$AH$2:$AI$412,2,FALSE),"")</f>
        <v/>
      </c>
      <c r="R1488" s="18" t="str">
        <f>IFERROR(VLOOKUP($B1488,Invoices!$AJ$2:$AK$412,2,FALSE),"")</f>
        <v/>
      </c>
      <c r="S1488" s="18" t="str">
        <f>IFERROR(VLOOKUP($B1488,Invoices!$AL$2:$AM$412,2,FALSE),"")</f>
        <v/>
      </c>
      <c r="T1488" s="18" t="str">
        <f>IFERROR(VLOOKUP($B1488,Invoices!$AN$2:$AO$412,2,FALSE),"")</f>
        <v/>
      </c>
      <c r="U1488" s="18" cm="1">
        <f t="array" ref="U1488">IFERROR(INDEX(F1488:T1488, 1, MATCH(TRUE, ISNUMBER(F1488:T1488), 0)), "0.0")</f>
        <v>0.99</v>
      </c>
    </row>
    <row r="1489" spans="1:21" ht="13" x14ac:dyDescent="0.15">
      <c r="A1489" s="14" t="s">
        <v>7521</v>
      </c>
      <c r="B1489" s="6" t="s">
        <v>2766</v>
      </c>
      <c r="C1489" s="6" t="s">
        <v>1592</v>
      </c>
      <c r="D1489" s="6" t="s">
        <v>1388</v>
      </c>
      <c r="E1489" s="6" t="s">
        <v>1389</v>
      </c>
      <c r="F1489" s="18" t="str">
        <f>IFERROR(VLOOKUP(B1489,Invoices!$L$2:$M$413,2,FALSE),"")</f>
        <v/>
      </c>
      <c r="G1489" s="18" t="str">
        <f>IFERROR(VLOOKUP(B1489,Invoices!$N$2:$O$412,2,FALSE),"")</f>
        <v/>
      </c>
      <c r="H1489" s="18" t="str">
        <f>IFERROR(VLOOKUP($B1489,Invoices!$P$2:$Q$412,2,FALSE),"")</f>
        <v/>
      </c>
      <c r="I1489" s="18" t="str">
        <f>IFERROR(VLOOKUP($B1489,Invoices!$R$2:$S$412,2,FALSE),"")</f>
        <v/>
      </c>
      <c r="J1489" s="18" t="str">
        <f>IFERROR(VLOOKUP($B1489,Invoices!$T$2:$U$412,2,FALSE),"")</f>
        <v/>
      </c>
      <c r="K1489" s="18" t="str">
        <f>IFERROR(VLOOKUP($B1489,Invoices!$V$2:$W$412,2,FALSE),"")</f>
        <v/>
      </c>
      <c r="L1489" s="18" t="str">
        <f>IFERROR(VLOOKUP($B1489,Invoices!$X$2:$Y$412,2,FALSE),"")</f>
        <v/>
      </c>
      <c r="M1489" s="18" t="str">
        <f>IFERROR(VLOOKUP($B1489,Invoices!$Z$2:$AA$412,2,FALSE),"")</f>
        <v/>
      </c>
      <c r="N1489" s="18" t="str">
        <f>IFERROR(VLOOKUP($B1489,Invoices!$AB$2:$AC$412,2,FALSE),"")</f>
        <v/>
      </c>
      <c r="O1489" s="18" t="str">
        <f>IFERROR(VLOOKUP($B1489,Invoices!$AD$2:$AE$412,2,FALSE),"")</f>
        <v/>
      </c>
      <c r="P1489" s="18">
        <f>IFERROR(VLOOKUP($B1489,Invoices!$AF$2:$AG$412,2,FALSE),"")</f>
        <v>0.99</v>
      </c>
      <c r="Q1489" s="18" t="str">
        <f>IFERROR(VLOOKUP($B1489,Invoices!$AH$2:$AI$412,2,FALSE),"")</f>
        <v/>
      </c>
      <c r="R1489" s="18" t="str">
        <f>IFERROR(VLOOKUP($B1489,Invoices!$AJ$2:$AK$412,2,FALSE),"")</f>
        <v/>
      </c>
      <c r="S1489" s="18" t="str">
        <f>IFERROR(VLOOKUP($B1489,Invoices!$AL$2:$AM$412,2,FALSE),"")</f>
        <v/>
      </c>
      <c r="T1489" s="18" t="str">
        <f>IFERROR(VLOOKUP($B1489,Invoices!$AN$2:$AO$412,2,FALSE),"")</f>
        <v/>
      </c>
      <c r="U1489" s="18" cm="1">
        <f t="array" ref="U1489">IFERROR(INDEX(F1489:T1489, 1, MATCH(TRUE, ISNUMBER(F1489:T1489), 0)), "0.0")</f>
        <v>0.99</v>
      </c>
    </row>
    <row r="1490" spans="1:21" ht="13" x14ac:dyDescent="0.15">
      <c r="A1490" s="14" t="s">
        <v>7522</v>
      </c>
      <c r="B1490" s="6" t="s">
        <v>2767</v>
      </c>
      <c r="C1490" s="6" t="s">
        <v>2768</v>
      </c>
      <c r="D1490" s="6" t="s">
        <v>1314</v>
      </c>
      <c r="E1490" s="6" t="s">
        <v>1313</v>
      </c>
      <c r="F1490" s="18" t="str">
        <f>IFERROR(VLOOKUP(B1490,Invoices!$L$2:$M$413,2,FALSE),"")</f>
        <v/>
      </c>
      <c r="G1490" s="18" t="str">
        <f>IFERROR(VLOOKUP(B1490,Invoices!$N$2:$O$412,2,FALSE),"")</f>
        <v/>
      </c>
      <c r="H1490" s="18" t="str">
        <f>IFERROR(VLOOKUP($B1490,Invoices!$P$2:$Q$412,2,FALSE),"")</f>
        <v/>
      </c>
      <c r="I1490" s="18">
        <f>IFERROR(VLOOKUP($B1490,Invoices!$R$2:$S$412,2,FALSE),"")</f>
        <v>0.99</v>
      </c>
      <c r="J1490" s="18" t="str">
        <f>IFERROR(VLOOKUP($B1490,Invoices!$T$2:$U$412,2,FALSE),"")</f>
        <v/>
      </c>
      <c r="K1490" s="18" t="str">
        <f>IFERROR(VLOOKUP($B1490,Invoices!$V$2:$W$412,2,FALSE),"")</f>
        <v/>
      </c>
      <c r="L1490" s="18" t="str">
        <f>IFERROR(VLOOKUP($B1490,Invoices!$X$2:$Y$412,2,FALSE),"")</f>
        <v/>
      </c>
      <c r="M1490" s="18" t="str">
        <f>IFERROR(VLOOKUP($B1490,Invoices!$Z$2:$AA$412,2,FALSE),"")</f>
        <v/>
      </c>
      <c r="N1490" s="18" t="str">
        <f>IFERROR(VLOOKUP($B1490,Invoices!$AB$2:$AC$412,2,FALSE),"")</f>
        <v/>
      </c>
      <c r="O1490" s="18" t="str">
        <f>IFERROR(VLOOKUP($B1490,Invoices!$AD$2:$AE$412,2,FALSE),"")</f>
        <v/>
      </c>
      <c r="P1490" s="18" t="str">
        <f>IFERROR(VLOOKUP($B1490,Invoices!$AF$2:$AG$412,2,FALSE),"")</f>
        <v/>
      </c>
      <c r="Q1490" s="18" t="str">
        <f>IFERROR(VLOOKUP($B1490,Invoices!$AH$2:$AI$412,2,FALSE),"")</f>
        <v/>
      </c>
      <c r="R1490" s="18" t="str">
        <f>IFERROR(VLOOKUP($B1490,Invoices!$AJ$2:$AK$412,2,FALSE),"")</f>
        <v/>
      </c>
      <c r="S1490" s="18" t="str">
        <f>IFERROR(VLOOKUP($B1490,Invoices!$AL$2:$AM$412,2,FALSE),"")</f>
        <v/>
      </c>
      <c r="T1490" s="18" t="str">
        <f>IFERROR(VLOOKUP($B1490,Invoices!$AN$2:$AO$412,2,FALSE),"")</f>
        <v/>
      </c>
      <c r="U1490" s="18" cm="1">
        <f t="array" ref="U1490">IFERROR(INDEX(F1490:T1490, 1, MATCH(TRUE, ISNUMBER(F1490:T1490), 0)), "0.0")</f>
        <v>0.99</v>
      </c>
    </row>
    <row r="1491" spans="1:21" ht="13" x14ac:dyDescent="0.15">
      <c r="A1491" s="14" t="s">
        <v>7523</v>
      </c>
      <c r="B1491" s="6" t="s">
        <v>2769</v>
      </c>
      <c r="C1491" s="6" t="s">
        <v>2770</v>
      </c>
      <c r="D1491" s="6" t="s">
        <v>960</v>
      </c>
      <c r="E1491" s="6" t="s">
        <v>962</v>
      </c>
      <c r="F1491" s="18" t="str">
        <f>IFERROR(VLOOKUP(B1491,Invoices!$L$2:$M$413,2,FALSE),"")</f>
        <v/>
      </c>
      <c r="G1491" s="18">
        <f>IFERROR(VLOOKUP(B1491,Invoices!$N$2:$O$412,2,FALSE),"")</f>
        <v>0.99</v>
      </c>
      <c r="H1491" s="18" t="str">
        <f>IFERROR(VLOOKUP($B1491,Invoices!$P$2:$Q$412,2,FALSE),"")</f>
        <v/>
      </c>
      <c r="I1491" s="18" t="str">
        <f>IFERROR(VLOOKUP($B1491,Invoices!$R$2:$S$412,2,FALSE),"")</f>
        <v/>
      </c>
      <c r="J1491" s="18" t="str">
        <f>IFERROR(VLOOKUP($B1491,Invoices!$T$2:$U$412,2,FALSE),"")</f>
        <v/>
      </c>
      <c r="K1491" s="18" t="str">
        <f>IFERROR(VLOOKUP($B1491,Invoices!$V$2:$W$412,2,FALSE),"")</f>
        <v/>
      </c>
      <c r="L1491" s="18" t="str">
        <f>IFERROR(VLOOKUP($B1491,Invoices!$X$2:$Y$412,2,FALSE),"")</f>
        <v/>
      </c>
      <c r="M1491" s="18" t="str">
        <f>IFERROR(VLOOKUP($B1491,Invoices!$Z$2:$AA$412,2,FALSE),"")</f>
        <v/>
      </c>
      <c r="N1491" s="18" t="str">
        <f>IFERROR(VLOOKUP($B1491,Invoices!$AB$2:$AC$412,2,FALSE),"")</f>
        <v/>
      </c>
      <c r="O1491" s="18" t="str">
        <f>IFERROR(VLOOKUP($B1491,Invoices!$AD$2:$AE$412,2,FALSE),"")</f>
        <v/>
      </c>
      <c r="P1491" s="18" t="str">
        <f>IFERROR(VLOOKUP($B1491,Invoices!$AF$2:$AG$412,2,FALSE),"")</f>
        <v/>
      </c>
      <c r="Q1491" s="18" t="str">
        <f>IFERROR(VLOOKUP($B1491,Invoices!$AH$2:$AI$412,2,FALSE),"")</f>
        <v/>
      </c>
      <c r="R1491" s="18" t="str">
        <f>IFERROR(VLOOKUP($B1491,Invoices!$AJ$2:$AK$412,2,FALSE),"")</f>
        <v/>
      </c>
      <c r="S1491" s="18" t="str">
        <f>IFERROR(VLOOKUP($B1491,Invoices!$AL$2:$AM$412,2,FALSE),"")</f>
        <v/>
      </c>
      <c r="T1491" s="18" t="str">
        <f>IFERROR(VLOOKUP($B1491,Invoices!$AN$2:$AO$412,2,FALSE),"")</f>
        <v/>
      </c>
      <c r="U1491" s="18" cm="1">
        <f t="array" ref="U1491">IFERROR(INDEX(F1491:T1491, 1, MATCH(TRUE, ISNUMBER(F1491:T1491), 0)), "0.0")</f>
        <v>0.99</v>
      </c>
    </row>
    <row r="1492" spans="1:21" ht="13" x14ac:dyDescent="0.15">
      <c r="A1492" s="14" t="s">
        <v>7524</v>
      </c>
      <c r="B1492" s="6" t="s">
        <v>2771</v>
      </c>
      <c r="D1492" s="6" t="s">
        <v>1174</v>
      </c>
      <c r="E1492" s="6" t="s">
        <v>570</v>
      </c>
      <c r="F1492" s="18" t="str">
        <f>IFERROR(VLOOKUP(B1492,Invoices!$L$2:$M$413,2,FALSE),"")</f>
        <v/>
      </c>
      <c r="G1492" s="18" t="str">
        <f>IFERROR(VLOOKUP(B1492,Invoices!$N$2:$O$412,2,FALSE),"")</f>
        <v/>
      </c>
      <c r="H1492" s="18" t="str">
        <f>IFERROR(VLOOKUP($B1492,Invoices!$P$2:$Q$412,2,FALSE),"")</f>
        <v/>
      </c>
      <c r="I1492" s="18" t="str">
        <f>IFERROR(VLOOKUP($B1492,Invoices!$R$2:$S$412,2,FALSE),"")</f>
        <v/>
      </c>
      <c r="J1492" s="18" t="str">
        <f>IFERROR(VLOOKUP($B1492,Invoices!$T$2:$U$412,2,FALSE),"")</f>
        <v/>
      </c>
      <c r="K1492" s="18" t="str">
        <f>IFERROR(VLOOKUP($B1492,Invoices!$V$2:$W$412,2,FALSE),"")</f>
        <v/>
      </c>
      <c r="L1492" s="18" t="str">
        <f>IFERROR(VLOOKUP($B1492,Invoices!$X$2:$Y$412,2,FALSE),"")</f>
        <v/>
      </c>
      <c r="M1492" s="18" t="str">
        <f>IFERROR(VLOOKUP($B1492,Invoices!$Z$2:$AA$412,2,FALSE),"")</f>
        <v/>
      </c>
      <c r="N1492" s="18" t="str">
        <f>IFERROR(VLOOKUP($B1492,Invoices!$AB$2:$AC$412,2,FALSE),"")</f>
        <v/>
      </c>
      <c r="O1492" s="18" t="str">
        <f>IFERROR(VLOOKUP($B1492,Invoices!$AD$2:$AE$412,2,FALSE),"")</f>
        <v/>
      </c>
      <c r="P1492" s="18" t="str">
        <f>IFERROR(VLOOKUP($B1492,Invoices!$AF$2:$AG$412,2,FALSE),"")</f>
        <v/>
      </c>
      <c r="Q1492" s="18" t="str">
        <f>IFERROR(VLOOKUP($B1492,Invoices!$AH$2:$AI$412,2,FALSE),"")</f>
        <v/>
      </c>
      <c r="R1492" s="18" t="str">
        <f>IFERROR(VLOOKUP($B1492,Invoices!$AJ$2:$AK$412,2,FALSE),"")</f>
        <v/>
      </c>
      <c r="S1492" s="18" t="str">
        <f>IFERROR(VLOOKUP($B1492,Invoices!$AL$2:$AM$412,2,FALSE),"")</f>
        <v/>
      </c>
      <c r="T1492" s="18" t="str">
        <f>IFERROR(VLOOKUP($B1492,Invoices!$AN$2:$AO$412,2,FALSE),"")</f>
        <v/>
      </c>
      <c r="U1492" s="18" t="str" cm="1">
        <f t="array" ref="U1492">IFERROR(INDEX(F1492:T1492, 1, MATCH(TRUE, ISNUMBER(F1492:T1492), 0)), "0.0")</f>
        <v>0.0</v>
      </c>
    </row>
    <row r="1493" spans="1:21" ht="13" x14ac:dyDescent="0.15">
      <c r="A1493" s="14" t="s">
        <v>7525</v>
      </c>
      <c r="B1493" s="6" t="s">
        <v>2772</v>
      </c>
      <c r="D1493" s="6" t="s">
        <v>1483</v>
      </c>
      <c r="E1493" s="6" t="s">
        <v>518</v>
      </c>
      <c r="F1493" s="18" t="str">
        <f>IFERROR(VLOOKUP(B1493,Invoices!$L$2:$M$413,2,FALSE),"")</f>
        <v/>
      </c>
      <c r="G1493" s="18" t="str">
        <f>IFERROR(VLOOKUP(B1493,Invoices!$N$2:$O$412,2,FALSE),"")</f>
        <v/>
      </c>
      <c r="H1493" s="18" t="str">
        <f>IFERROR(VLOOKUP($B1493,Invoices!$P$2:$Q$412,2,FALSE),"")</f>
        <v/>
      </c>
      <c r="I1493" s="18" t="str">
        <f>IFERROR(VLOOKUP($B1493,Invoices!$R$2:$S$412,2,FALSE),"")</f>
        <v/>
      </c>
      <c r="J1493" s="18" t="str">
        <f>IFERROR(VLOOKUP($B1493,Invoices!$T$2:$U$412,2,FALSE),"")</f>
        <v/>
      </c>
      <c r="K1493" s="18">
        <f>IFERROR(VLOOKUP($B1493,Invoices!$V$2:$W$412,2,FALSE),"")</f>
        <v>1.99</v>
      </c>
      <c r="L1493" s="18" t="str">
        <f>IFERROR(VLOOKUP($B1493,Invoices!$X$2:$Y$412,2,FALSE),"")</f>
        <v/>
      </c>
      <c r="M1493" s="18" t="str">
        <f>IFERROR(VLOOKUP($B1493,Invoices!$Z$2:$AA$412,2,FALSE),"")</f>
        <v/>
      </c>
      <c r="N1493" s="18" t="str">
        <f>IFERROR(VLOOKUP($B1493,Invoices!$AB$2:$AC$412,2,FALSE),"")</f>
        <v/>
      </c>
      <c r="O1493" s="18" t="str">
        <f>IFERROR(VLOOKUP($B1493,Invoices!$AD$2:$AE$412,2,FALSE),"")</f>
        <v/>
      </c>
      <c r="P1493" s="18" t="str">
        <f>IFERROR(VLOOKUP($B1493,Invoices!$AF$2:$AG$412,2,FALSE),"")</f>
        <v/>
      </c>
      <c r="Q1493" s="18" t="str">
        <f>IFERROR(VLOOKUP($B1493,Invoices!$AH$2:$AI$412,2,FALSE),"")</f>
        <v/>
      </c>
      <c r="R1493" s="18" t="str">
        <f>IFERROR(VLOOKUP($B1493,Invoices!$AJ$2:$AK$412,2,FALSE),"")</f>
        <v/>
      </c>
      <c r="S1493" s="18" t="str">
        <f>IFERROR(VLOOKUP($B1493,Invoices!$AL$2:$AM$412,2,FALSE),"")</f>
        <v/>
      </c>
      <c r="T1493" s="18" t="str">
        <f>IFERROR(VLOOKUP($B1493,Invoices!$AN$2:$AO$412,2,FALSE),"")</f>
        <v/>
      </c>
      <c r="U1493" s="18" cm="1">
        <f t="array" ref="U1493">IFERROR(INDEX(F1493:T1493, 1, MATCH(TRUE, ISNUMBER(F1493:T1493), 0)), "0.0")</f>
        <v>1.99</v>
      </c>
    </row>
    <row r="1494" spans="1:21" ht="13" x14ac:dyDescent="0.15">
      <c r="A1494" s="14" t="s">
        <v>7526</v>
      </c>
      <c r="B1494" s="6" t="s">
        <v>2773</v>
      </c>
      <c r="C1494" s="6" t="s">
        <v>2774</v>
      </c>
      <c r="D1494" s="6" t="s">
        <v>1065</v>
      </c>
      <c r="E1494" s="6" t="s">
        <v>535</v>
      </c>
      <c r="F1494" s="18" t="str">
        <f>IFERROR(VLOOKUP(B1494,Invoices!$L$2:$M$413,2,FALSE),"")</f>
        <v/>
      </c>
      <c r="G1494" s="18" t="str">
        <f>IFERROR(VLOOKUP(B1494,Invoices!$N$2:$O$412,2,FALSE),"")</f>
        <v/>
      </c>
      <c r="H1494" s="18" t="str">
        <f>IFERROR(VLOOKUP($B1494,Invoices!$P$2:$Q$412,2,FALSE),"")</f>
        <v/>
      </c>
      <c r="I1494" s="18" t="str">
        <f>IFERROR(VLOOKUP($B1494,Invoices!$R$2:$S$412,2,FALSE),"")</f>
        <v/>
      </c>
      <c r="J1494" s="18" t="str">
        <f>IFERROR(VLOOKUP($B1494,Invoices!$T$2:$U$412,2,FALSE),"")</f>
        <v/>
      </c>
      <c r="K1494" s="18" t="str">
        <f>IFERROR(VLOOKUP($B1494,Invoices!$V$2:$W$412,2,FALSE),"")</f>
        <v/>
      </c>
      <c r="L1494" s="18" t="str">
        <f>IFERROR(VLOOKUP($B1494,Invoices!$X$2:$Y$412,2,FALSE),"")</f>
        <v/>
      </c>
      <c r="M1494" s="18" t="str">
        <f>IFERROR(VLOOKUP($B1494,Invoices!$Z$2:$AA$412,2,FALSE),"")</f>
        <v/>
      </c>
      <c r="N1494" s="18" t="str">
        <f>IFERROR(VLOOKUP($B1494,Invoices!$AB$2:$AC$412,2,FALSE),"")</f>
        <v/>
      </c>
      <c r="O1494" s="18" t="str">
        <f>IFERROR(VLOOKUP($B1494,Invoices!$AD$2:$AE$412,2,FALSE),"")</f>
        <v/>
      </c>
      <c r="P1494" s="18" t="str">
        <f>IFERROR(VLOOKUP($B1494,Invoices!$AF$2:$AG$412,2,FALSE),"")</f>
        <v/>
      </c>
      <c r="Q1494" s="18" t="str">
        <f>IFERROR(VLOOKUP($B1494,Invoices!$AH$2:$AI$412,2,FALSE),"")</f>
        <v/>
      </c>
      <c r="R1494" s="18" t="str">
        <f>IFERROR(VLOOKUP($B1494,Invoices!$AJ$2:$AK$412,2,FALSE),"")</f>
        <v/>
      </c>
      <c r="S1494" s="18" t="str">
        <f>IFERROR(VLOOKUP($B1494,Invoices!$AL$2:$AM$412,2,FALSE),"")</f>
        <v/>
      </c>
      <c r="T1494" s="18" t="str">
        <f>IFERROR(VLOOKUP($B1494,Invoices!$AN$2:$AO$412,2,FALSE),"")</f>
        <v/>
      </c>
      <c r="U1494" s="18" t="str" cm="1">
        <f t="array" ref="U1494">IFERROR(INDEX(F1494:T1494, 1, MATCH(TRUE, ISNUMBER(F1494:T1494), 0)), "0.0")</f>
        <v>0.0</v>
      </c>
    </row>
    <row r="1495" spans="1:21" ht="13" x14ac:dyDescent="0.15">
      <c r="A1495" s="14" t="s">
        <v>7527</v>
      </c>
      <c r="B1495" s="6" t="s">
        <v>2775</v>
      </c>
      <c r="D1495" s="6" t="s">
        <v>757</v>
      </c>
      <c r="E1495" s="6" t="s">
        <v>758</v>
      </c>
      <c r="F1495" s="18" t="str">
        <f>IFERROR(VLOOKUP(B1495,Invoices!$L$2:$M$413,2,FALSE),"")</f>
        <v/>
      </c>
      <c r="G1495" s="18" t="str">
        <f>IFERROR(VLOOKUP(B1495,Invoices!$N$2:$O$412,2,FALSE),"")</f>
        <v/>
      </c>
      <c r="H1495" s="18" t="str">
        <f>IFERROR(VLOOKUP($B1495,Invoices!$P$2:$Q$412,2,FALSE),"")</f>
        <v/>
      </c>
      <c r="I1495" s="18" t="str">
        <f>IFERROR(VLOOKUP($B1495,Invoices!$R$2:$S$412,2,FALSE),"")</f>
        <v/>
      </c>
      <c r="J1495" s="18" t="str">
        <f>IFERROR(VLOOKUP($B1495,Invoices!$T$2:$U$412,2,FALSE),"")</f>
        <v/>
      </c>
      <c r="K1495" s="18" t="str">
        <f>IFERROR(VLOOKUP($B1495,Invoices!$V$2:$W$412,2,FALSE),"")</f>
        <v/>
      </c>
      <c r="L1495" s="18" t="str">
        <f>IFERROR(VLOOKUP($B1495,Invoices!$X$2:$Y$412,2,FALSE),"")</f>
        <v/>
      </c>
      <c r="M1495" s="18" t="str">
        <f>IFERROR(VLOOKUP($B1495,Invoices!$Z$2:$AA$412,2,FALSE),"")</f>
        <v/>
      </c>
      <c r="N1495" s="18" t="str">
        <f>IFERROR(VLOOKUP($B1495,Invoices!$AB$2:$AC$412,2,FALSE),"")</f>
        <v/>
      </c>
      <c r="O1495" s="18" t="str">
        <f>IFERROR(VLOOKUP($B1495,Invoices!$AD$2:$AE$412,2,FALSE),"")</f>
        <v/>
      </c>
      <c r="P1495" s="18" t="str">
        <f>IFERROR(VLOOKUP($B1495,Invoices!$AF$2:$AG$412,2,FALSE),"")</f>
        <v/>
      </c>
      <c r="Q1495" s="18" t="str">
        <f>IFERROR(VLOOKUP($B1495,Invoices!$AH$2:$AI$412,2,FALSE),"")</f>
        <v/>
      </c>
      <c r="R1495" s="18" t="str">
        <f>IFERROR(VLOOKUP($B1495,Invoices!$AJ$2:$AK$412,2,FALSE),"")</f>
        <v/>
      </c>
      <c r="S1495" s="18" t="str">
        <f>IFERROR(VLOOKUP($B1495,Invoices!$AL$2:$AM$412,2,FALSE),"")</f>
        <v/>
      </c>
      <c r="T1495" s="18" t="str">
        <f>IFERROR(VLOOKUP($B1495,Invoices!$AN$2:$AO$412,2,FALSE),"")</f>
        <v/>
      </c>
      <c r="U1495" s="18" t="str" cm="1">
        <f t="array" ref="U1495">IFERROR(INDEX(F1495:T1495, 1, MATCH(TRUE, ISNUMBER(F1495:T1495), 0)), "0.0")</f>
        <v>0.0</v>
      </c>
    </row>
    <row r="1496" spans="1:21" ht="13" x14ac:dyDescent="0.15">
      <c r="A1496" s="14" t="s">
        <v>7528</v>
      </c>
      <c r="B1496" s="6" t="s">
        <v>2776</v>
      </c>
      <c r="C1496" s="6" t="s">
        <v>1547</v>
      </c>
      <c r="D1496" s="6" t="s">
        <v>684</v>
      </c>
      <c r="E1496" s="6" t="s">
        <v>685</v>
      </c>
      <c r="F1496" s="18" t="str">
        <f>IFERROR(VLOOKUP(B1496,Invoices!$L$2:$M$413,2,FALSE),"")</f>
        <v/>
      </c>
      <c r="G1496" s="18" t="str">
        <f>IFERROR(VLOOKUP(B1496,Invoices!$N$2:$O$412,2,FALSE),"")</f>
        <v/>
      </c>
      <c r="H1496" s="18" t="str">
        <f>IFERROR(VLOOKUP($B1496,Invoices!$P$2:$Q$412,2,FALSE),"")</f>
        <v/>
      </c>
      <c r="I1496" s="18" t="str">
        <f>IFERROR(VLOOKUP($B1496,Invoices!$R$2:$S$412,2,FALSE),"")</f>
        <v/>
      </c>
      <c r="J1496" s="18" t="str">
        <f>IFERROR(VLOOKUP($B1496,Invoices!$T$2:$U$412,2,FALSE),"")</f>
        <v/>
      </c>
      <c r="K1496" s="18" t="str">
        <f>IFERROR(VLOOKUP($B1496,Invoices!$V$2:$W$412,2,FALSE),"")</f>
        <v/>
      </c>
      <c r="L1496" s="18" t="str">
        <f>IFERROR(VLOOKUP($B1496,Invoices!$X$2:$Y$412,2,FALSE),"")</f>
        <v/>
      </c>
      <c r="M1496" s="18" t="str">
        <f>IFERROR(VLOOKUP($B1496,Invoices!$Z$2:$AA$412,2,FALSE),"")</f>
        <v/>
      </c>
      <c r="N1496" s="18" t="str">
        <f>IFERROR(VLOOKUP($B1496,Invoices!$AB$2:$AC$412,2,FALSE),"")</f>
        <v/>
      </c>
      <c r="O1496" s="18" t="str">
        <f>IFERROR(VLOOKUP($B1496,Invoices!$AD$2:$AE$412,2,FALSE),"")</f>
        <v/>
      </c>
      <c r="P1496" s="18" t="str">
        <f>IFERROR(VLOOKUP($B1496,Invoices!$AF$2:$AG$412,2,FALSE),"")</f>
        <v/>
      </c>
      <c r="Q1496" s="18" t="str">
        <f>IFERROR(VLOOKUP($B1496,Invoices!$AH$2:$AI$412,2,FALSE),"")</f>
        <v/>
      </c>
      <c r="R1496" s="18" t="str">
        <f>IFERROR(VLOOKUP($B1496,Invoices!$AJ$2:$AK$412,2,FALSE),"")</f>
        <v/>
      </c>
      <c r="S1496" s="18" t="str">
        <f>IFERROR(VLOOKUP($B1496,Invoices!$AL$2:$AM$412,2,FALSE),"")</f>
        <v/>
      </c>
      <c r="T1496" s="18" t="str">
        <f>IFERROR(VLOOKUP($B1496,Invoices!$AN$2:$AO$412,2,FALSE),"")</f>
        <v/>
      </c>
      <c r="U1496" s="18" t="str" cm="1">
        <f t="array" ref="U1496">IFERROR(INDEX(F1496:T1496, 1, MATCH(TRUE, ISNUMBER(F1496:T1496), 0)), "0.0")</f>
        <v>0.0</v>
      </c>
    </row>
    <row r="1497" spans="1:21" ht="13" x14ac:dyDescent="0.15">
      <c r="A1497" s="14" t="s">
        <v>7529</v>
      </c>
      <c r="B1497" s="6" t="s">
        <v>2776</v>
      </c>
      <c r="D1497" s="6" t="s">
        <v>735</v>
      </c>
      <c r="E1497" s="6" t="s">
        <v>736</v>
      </c>
      <c r="F1497" s="18" t="str">
        <f>IFERROR(VLOOKUP(B1497,Invoices!$L$2:$M$413,2,FALSE),"")</f>
        <v/>
      </c>
      <c r="G1497" s="18" t="str">
        <f>IFERROR(VLOOKUP(B1497,Invoices!$N$2:$O$412,2,FALSE),"")</f>
        <v/>
      </c>
      <c r="H1497" s="18" t="str">
        <f>IFERROR(VLOOKUP($B1497,Invoices!$P$2:$Q$412,2,FALSE),"")</f>
        <v/>
      </c>
      <c r="I1497" s="18" t="str">
        <f>IFERROR(VLOOKUP($B1497,Invoices!$R$2:$S$412,2,FALSE),"")</f>
        <v/>
      </c>
      <c r="J1497" s="18" t="str">
        <f>IFERROR(VLOOKUP($B1497,Invoices!$T$2:$U$412,2,FALSE),"")</f>
        <v/>
      </c>
      <c r="K1497" s="18" t="str">
        <f>IFERROR(VLOOKUP($B1497,Invoices!$V$2:$W$412,2,FALSE),"")</f>
        <v/>
      </c>
      <c r="L1497" s="18" t="str">
        <f>IFERROR(VLOOKUP($B1497,Invoices!$X$2:$Y$412,2,FALSE),"")</f>
        <v/>
      </c>
      <c r="M1497" s="18" t="str">
        <f>IFERROR(VLOOKUP($B1497,Invoices!$Z$2:$AA$412,2,FALSE),"")</f>
        <v/>
      </c>
      <c r="N1497" s="18" t="str">
        <f>IFERROR(VLOOKUP($B1497,Invoices!$AB$2:$AC$412,2,FALSE),"")</f>
        <v/>
      </c>
      <c r="O1497" s="18" t="str">
        <f>IFERROR(VLOOKUP($B1497,Invoices!$AD$2:$AE$412,2,FALSE),"")</f>
        <v/>
      </c>
      <c r="P1497" s="18" t="str">
        <f>IFERROR(VLOOKUP($B1497,Invoices!$AF$2:$AG$412,2,FALSE),"")</f>
        <v/>
      </c>
      <c r="Q1497" s="18" t="str">
        <f>IFERROR(VLOOKUP($B1497,Invoices!$AH$2:$AI$412,2,FALSE),"")</f>
        <v/>
      </c>
      <c r="R1497" s="18" t="str">
        <f>IFERROR(VLOOKUP($B1497,Invoices!$AJ$2:$AK$412,2,FALSE),"")</f>
        <v/>
      </c>
      <c r="S1497" s="18" t="str">
        <f>IFERROR(VLOOKUP($B1497,Invoices!$AL$2:$AM$412,2,FALSE),"")</f>
        <v/>
      </c>
      <c r="T1497" s="18" t="str">
        <f>IFERROR(VLOOKUP($B1497,Invoices!$AN$2:$AO$412,2,FALSE),"")</f>
        <v/>
      </c>
      <c r="U1497" s="18" t="str" cm="1">
        <f t="array" ref="U1497">IFERROR(INDEX(F1497:T1497, 1, MATCH(TRUE, ISNUMBER(F1497:T1497), 0)), "0.0")</f>
        <v>0.0</v>
      </c>
    </row>
    <row r="1498" spans="1:21" ht="13" x14ac:dyDescent="0.15">
      <c r="A1498" s="14" t="s">
        <v>7530</v>
      </c>
      <c r="B1498" s="6" t="s">
        <v>2777</v>
      </c>
      <c r="C1498" s="6" t="s">
        <v>659</v>
      </c>
      <c r="D1498" s="6" t="s">
        <v>660</v>
      </c>
      <c r="E1498" s="6" t="s">
        <v>661</v>
      </c>
      <c r="F1498" s="18" t="str">
        <f>IFERROR(VLOOKUP(B1498,Invoices!$L$2:$M$413,2,FALSE),"")</f>
        <v/>
      </c>
      <c r="G1498" s="18" t="str">
        <f>IFERROR(VLOOKUP(B1498,Invoices!$N$2:$O$412,2,FALSE),"")</f>
        <v/>
      </c>
      <c r="H1498" s="18" t="str">
        <f>IFERROR(VLOOKUP($B1498,Invoices!$P$2:$Q$412,2,FALSE),"")</f>
        <v/>
      </c>
      <c r="I1498" s="18" t="str">
        <f>IFERROR(VLOOKUP($B1498,Invoices!$R$2:$S$412,2,FALSE),"")</f>
        <v/>
      </c>
      <c r="J1498" s="18">
        <f>IFERROR(VLOOKUP($B1498,Invoices!$T$2:$U$412,2,FALSE),"")</f>
        <v>0.99</v>
      </c>
      <c r="K1498" s="18" t="str">
        <f>IFERROR(VLOOKUP($B1498,Invoices!$V$2:$W$412,2,FALSE),"")</f>
        <v/>
      </c>
      <c r="L1498" s="18" t="str">
        <f>IFERROR(VLOOKUP($B1498,Invoices!$X$2:$Y$412,2,FALSE),"")</f>
        <v/>
      </c>
      <c r="M1498" s="18" t="str">
        <f>IFERROR(VLOOKUP($B1498,Invoices!$Z$2:$AA$412,2,FALSE),"")</f>
        <v/>
      </c>
      <c r="N1498" s="18" t="str">
        <f>IFERROR(VLOOKUP($B1498,Invoices!$AB$2:$AC$412,2,FALSE),"")</f>
        <v/>
      </c>
      <c r="O1498" s="18" t="str">
        <f>IFERROR(VLOOKUP($B1498,Invoices!$AD$2:$AE$412,2,FALSE),"")</f>
        <v/>
      </c>
      <c r="P1498" s="18" t="str">
        <f>IFERROR(VLOOKUP($B1498,Invoices!$AF$2:$AG$412,2,FALSE),"")</f>
        <v/>
      </c>
      <c r="Q1498" s="18" t="str">
        <f>IFERROR(VLOOKUP($B1498,Invoices!$AH$2:$AI$412,2,FALSE),"")</f>
        <v/>
      </c>
      <c r="R1498" s="18" t="str">
        <f>IFERROR(VLOOKUP($B1498,Invoices!$AJ$2:$AK$412,2,FALSE),"")</f>
        <v/>
      </c>
      <c r="S1498" s="18" t="str">
        <f>IFERROR(VLOOKUP($B1498,Invoices!$AL$2:$AM$412,2,FALSE),"")</f>
        <v/>
      </c>
      <c r="T1498" s="18" t="str">
        <f>IFERROR(VLOOKUP($B1498,Invoices!$AN$2:$AO$412,2,FALSE),"")</f>
        <v/>
      </c>
      <c r="U1498" s="18" cm="1">
        <f t="array" ref="U1498">IFERROR(INDEX(F1498:T1498, 1, MATCH(TRUE, ISNUMBER(F1498:T1498), 0)), "0.0")</f>
        <v>0.99</v>
      </c>
    </row>
    <row r="1499" spans="1:21" ht="13" x14ac:dyDescent="0.15">
      <c r="A1499" s="14" t="s">
        <v>7531</v>
      </c>
      <c r="B1499" s="6" t="s">
        <v>2778</v>
      </c>
      <c r="C1499" s="6" t="s">
        <v>884</v>
      </c>
      <c r="D1499" s="6" t="s">
        <v>717</v>
      </c>
      <c r="E1499" s="6" t="s">
        <v>716</v>
      </c>
      <c r="F1499" s="18">
        <f>IFERROR(VLOOKUP(B1499,Invoices!$L$2:$M$413,2,FALSE),"")</f>
        <v>0.99</v>
      </c>
      <c r="G1499" s="18" t="str">
        <f>IFERROR(VLOOKUP(B1499,Invoices!$N$2:$O$412,2,FALSE),"")</f>
        <v/>
      </c>
      <c r="H1499" s="18" t="str">
        <f>IFERROR(VLOOKUP($B1499,Invoices!$P$2:$Q$412,2,FALSE),"")</f>
        <v/>
      </c>
      <c r="I1499" s="18" t="str">
        <f>IFERROR(VLOOKUP($B1499,Invoices!$R$2:$S$412,2,FALSE),"")</f>
        <v/>
      </c>
      <c r="J1499" s="18" t="str">
        <f>IFERROR(VLOOKUP($B1499,Invoices!$T$2:$U$412,2,FALSE),"")</f>
        <v/>
      </c>
      <c r="K1499" s="18" t="str">
        <f>IFERROR(VLOOKUP($B1499,Invoices!$V$2:$W$412,2,FALSE),"")</f>
        <v/>
      </c>
      <c r="L1499" s="18" t="str">
        <f>IFERROR(VLOOKUP($B1499,Invoices!$X$2:$Y$412,2,FALSE),"")</f>
        <v/>
      </c>
      <c r="M1499" s="18" t="str">
        <f>IFERROR(VLOOKUP($B1499,Invoices!$Z$2:$AA$412,2,FALSE),"")</f>
        <v/>
      </c>
      <c r="N1499" s="18" t="str">
        <f>IFERROR(VLOOKUP($B1499,Invoices!$AB$2:$AC$412,2,FALSE),"")</f>
        <v/>
      </c>
      <c r="O1499" s="18" t="str">
        <f>IFERROR(VLOOKUP($B1499,Invoices!$AD$2:$AE$412,2,FALSE),"")</f>
        <v/>
      </c>
      <c r="P1499" s="18" t="str">
        <f>IFERROR(VLOOKUP($B1499,Invoices!$AF$2:$AG$412,2,FALSE),"")</f>
        <v/>
      </c>
      <c r="Q1499" s="18" t="str">
        <f>IFERROR(VLOOKUP($B1499,Invoices!$AH$2:$AI$412,2,FALSE),"")</f>
        <v/>
      </c>
      <c r="R1499" s="18" t="str">
        <f>IFERROR(VLOOKUP($B1499,Invoices!$AJ$2:$AK$412,2,FALSE),"")</f>
        <v/>
      </c>
      <c r="S1499" s="18" t="str">
        <f>IFERROR(VLOOKUP($B1499,Invoices!$AL$2:$AM$412,2,FALSE),"")</f>
        <v/>
      </c>
      <c r="T1499" s="18" t="str">
        <f>IFERROR(VLOOKUP($B1499,Invoices!$AN$2:$AO$412,2,FALSE),"")</f>
        <v/>
      </c>
      <c r="U1499" s="18" cm="1">
        <f t="array" ref="U1499">IFERROR(INDEX(F1499:T1499, 1, MATCH(TRUE, ISNUMBER(F1499:T1499), 0)), "0.0")</f>
        <v>0.99</v>
      </c>
    </row>
    <row r="1500" spans="1:21" ht="13" x14ac:dyDescent="0.15">
      <c r="A1500" s="14" t="s">
        <v>7532</v>
      </c>
      <c r="B1500" s="6" t="s">
        <v>2779</v>
      </c>
      <c r="C1500" s="6" t="s">
        <v>543</v>
      </c>
      <c r="D1500" s="6" t="s">
        <v>1165</v>
      </c>
      <c r="E1500" s="6" t="s">
        <v>543</v>
      </c>
      <c r="F1500" s="18" t="str">
        <f>IFERROR(VLOOKUP(B1500,Invoices!$L$2:$M$413,2,FALSE),"")</f>
        <v/>
      </c>
      <c r="G1500" s="18" t="str">
        <f>IFERROR(VLOOKUP(B1500,Invoices!$N$2:$O$412,2,FALSE),"")</f>
        <v/>
      </c>
      <c r="H1500" s="18" t="str">
        <f>IFERROR(VLOOKUP($B1500,Invoices!$P$2:$Q$412,2,FALSE),"")</f>
        <v/>
      </c>
      <c r="I1500" s="18" t="str">
        <f>IFERROR(VLOOKUP($B1500,Invoices!$R$2:$S$412,2,FALSE),"")</f>
        <v/>
      </c>
      <c r="J1500" s="18" t="str">
        <f>IFERROR(VLOOKUP($B1500,Invoices!$T$2:$U$412,2,FALSE),"")</f>
        <v/>
      </c>
      <c r="K1500" s="18" t="str">
        <f>IFERROR(VLOOKUP($B1500,Invoices!$V$2:$W$412,2,FALSE),"")</f>
        <v/>
      </c>
      <c r="L1500" s="18" t="str">
        <f>IFERROR(VLOOKUP($B1500,Invoices!$X$2:$Y$412,2,FALSE),"")</f>
        <v/>
      </c>
      <c r="M1500" s="18" t="str">
        <f>IFERROR(VLOOKUP($B1500,Invoices!$Z$2:$AA$412,2,FALSE),"")</f>
        <v/>
      </c>
      <c r="N1500" s="18" t="str">
        <f>IFERROR(VLOOKUP($B1500,Invoices!$AB$2:$AC$412,2,FALSE),"")</f>
        <v/>
      </c>
      <c r="O1500" s="18" t="str">
        <f>IFERROR(VLOOKUP($B1500,Invoices!$AD$2:$AE$412,2,FALSE),"")</f>
        <v/>
      </c>
      <c r="P1500" s="18" t="str">
        <f>IFERROR(VLOOKUP($B1500,Invoices!$AF$2:$AG$412,2,FALSE),"")</f>
        <v/>
      </c>
      <c r="Q1500" s="18" t="str">
        <f>IFERROR(VLOOKUP($B1500,Invoices!$AH$2:$AI$412,2,FALSE),"")</f>
        <v/>
      </c>
      <c r="R1500" s="18" t="str">
        <f>IFERROR(VLOOKUP($B1500,Invoices!$AJ$2:$AK$412,2,FALSE),"")</f>
        <v/>
      </c>
      <c r="S1500" s="18" t="str">
        <f>IFERROR(VLOOKUP($B1500,Invoices!$AL$2:$AM$412,2,FALSE),"")</f>
        <v/>
      </c>
      <c r="T1500" s="18" t="str">
        <f>IFERROR(VLOOKUP($B1500,Invoices!$AN$2:$AO$412,2,FALSE),"")</f>
        <v/>
      </c>
      <c r="U1500" s="18" t="str" cm="1">
        <f t="array" ref="U1500">IFERROR(INDEX(F1500:T1500, 1, MATCH(TRUE, ISNUMBER(F1500:T1500), 0)), "0.0")</f>
        <v>0.0</v>
      </c>
    </row>
    <row r="1501" spans="1:21" ht="13" x14ac:dyDescent="0.15">
      <c r="A1501" s="14" t="s">
        <v>7533</v>
      </c>
      <c r="B1501" s="6" t="s">
        <v>2780</v>
      </c>
      <c r="C1501" s="6" t="s">
        <v>1829</v>
      </c>
      <c r="D1501" s="6" t="s">
        <v>1633</v>
      </c>
      <c r="E1501" s="6" t="s">
        <v>1634</v>
      </c>
      <c r="F1501" s="18" t="str">
        <f>IFERROR(VLOOKUP(B1501,Invoices!$L$2:$M$413,2,FALSE),"")</f>
        <v/>
      </c>
      <c r="G1501" s="18" t="str">
        <f>IFERROR(VLOOKUP(B1501,Invoices!$N$2:$O$412,2,FALSE),"")</f>
        <v/>
      </c>
      <c r="H1501" s="18" t="str">
        <f>IFERROR(VLOOKUP($B1501,Invoices!$P$2:$Q$412,2,FALSE),"")</f>
        <v/>
      </c>
      <c r="I1501" s="18" t="str">
        <f>IFERROR(VLOOKUP($B1501,Invoices!$R$2:$S$412,2,FALSE),"")</f>
        <v/>
      </c>
      <c r="J1501" s="18" t="str">
        <f>IFERROR(VLOOKUP($B1501,Invoices!$T$2:$U$412,2,FALSE),"")</f>
        <v/>
      </c>
      <c r="K1501" s="18" t="str">
        <f>IFERROR(VLOOKUP($B1501,Invoices!$V$2:$W$412,2,FALSE),"")</f>
        <v/>
      </c>
      <c r="L1501" s="18" t="str">
        <f>IFERROR(VLOOKUP($B1501,Invoices!$X$2:$Y$412,2,FALSE),"")</f>
        <v/>
      </c>
      <c r="M1501" s="18" t="str">
        <f>IFERROR(VLOOKUP($B1501,Invoices!$Z$2:$AA$412,2,FALSE),"")</f>
        <v/>
      </c>
      <c r="N1501" s="18" t="str">
        <f>IFERROR(VLOOKUP($B1501,Invoices!$AB$2:$AC$412,2,FALSE),"")</f>
        <v/>
      </c>
      <c r="O1501" s="18" t="str">
        <f>IFERROR(VLOOKUP($B1501,Invoices!$AD$2:$AE$412,2,FALSE),"")</f>
        <v/>
      </c>
      <c r="P1501" s="18" t="str">
        <f>IFERROR(VLOOKUP($B1501,Invoices!$AF$2:$AG$412,2,FALSE),"")</f>
        <v/>
      </c>
      <c r="Q1501" s="18" t="str">
        <f>IFERROR(VLOOKUP($B1501,Invoices!$AH$2:$AI$412,2,FALSE),"")</f>
        <v/>
      </c>
      <c r="R1501" s="18" t="str">
        <f>IFERROR(VLOOKUP($B1501,Invoices!$AJ$2:$AK$412,2,FALSE),"")</f>
        <v/>
      </c>
      <c r="S1501" s="18" t="str">
        <f>IFERROR(VLOOKUP($B1501,Invoices!$AL$2:$AM$412,2,FALSE),"")</f>
        <v/>
      </c>
      <c r="T1501" s="18" t="str">
        <f>IFERROR(VLOOKUP($B1501,Invoices!$AN$2:$AO$412,2,FALSE),"")</f>
        <v/>
      </c>
      <c r="U1501" s="18" t="str" cm="1">
        <f t="array" ref="U1501">IFERROR(INDEX(F1501:T1501, 1, MATCH(TRUE, ISNUMBER(F1501:T1501), 0)), "0.0")</f>
        <v>0.0</v>
      </c>
    </row>
    <row r="1502" spans="1:21" ht="13" x14ac:dyDescent="0.15">
      <c r="A1502" s="14" t="s">
        <v>7534</v>
      </c>
      <c r="B1502" s="6" t="s">
        <v>2781</v>
      </c>
      <c r="C1502" s="6" t="s">
        <v>2782</v>
      </c>
      <c r="D1502" s="6" t="s">
        <v>2441</v>
      </c>
      <c r="E1502" s="6" t="s">
        <v>1301</v>
      </c>
      <c r="F1502" s="18" t="str">
        <f>IFERROR(VLOOKUP(B1502,Invoices!$L$2:$M$413,2,FALSE),"")</f>
        <v/>
      </c>
      <c r="G1502" s="18" t="str">
        <f>IFERROR(VLOOKUP(B1502,Invoices!$N$2:$O$412,2,FALSE),"")</f>
        <v/>
      </c>
      <c r="H1502" s="18">
        <f>IFERROR(VLOOKUP($B1502,Invoices!$P$2:$Q$412,2,FALSE),"")</f>
        <v>0.99</v>
      </c>
      <c r="I1502" s="18" t="str">
        <f>IFERROR(VLOOKUP($B1502,Invoices!$R$2:$S$412,2,FALSE),"")</f>
        <v/>
      </c>
      <c r="J1502" s="18" t="str">
        <f>IFERROR(VLOOKUP($B1502,Invoices!$T$2:$U$412,2,FALSE),"")</f>
        <v/>
      </c>
      <c r="K1502" s="18" t="str">
        <f>IFERROR(VLOOKUP($B1502,Invoices!$V$2:$W$412,2,FALSE),"")</f>
        <v/>
      </c>
      <c r="L1502" s="18" t="str">
        <f>IFERROR(VLOOKUP($B1502,Invoices!$X$2:$Y$412,2,FALSE),"")</f>
        <v/>
      </c>
      <c r="M1502" s="18" t="str">
        <f>IFERROR(VLOOKUP($B1502,Invoices!$Z$2:$AA$412,2,FALSE),"")</f>
        <v/>
      </c>
      <c r="N1502" s="18" t="str">
        <f>IFERROR(VLOOKUP($B1502,Invoices!$AB$2:$AC$412,2,FALSE),"")</f>
        <v/>
      </c>
      <c r="O1502" s="18" t="str">
        <f>IFERROR(VLOOKUP($B1502,Invoices!$AD$2:$AE$412,2,FALSE),"")</f>
        <v/>
      </c>
      <c r="P1502" s="18" t="str">
        <f>IFERROR(VLOOKUP($B1502,Invoices!$AF$2:$AG$412,2,FALSE),"")</f>
        <v/>
      </c>
      <c r="Q1502" s="18" t="str">
        <f>IFERROR(VLOOKUP($B1502,Invoices!$AH$2:$AI$412,2,FALSE),"")</f>
        <v/>
      </c>
      <c r="R1502" s="18" t="str">
        <f>IFERROR(VLOOKUP($B1502,Invoices!$AJ$2:$AK$412,2,FALSE),"")</f>
        <v/>
      </c>
      <c r="S1502" s="18" t="str">
        <f>IFERROR(VLOOKUP($B1502,Invoices!$AL$2:$AM$412,2,FALSE),"")</f>
        <v/>
      </c>
      <c r="T1502" s="18" t="str">
        <f>IFERROR(VLOOKUP($B1502,Invoices!$AN$2:$AO$412,2,FALSE),"")</f>
        <v/>
      </c>
      <c r="U1502" s="18" cm="1">
        <f t="array" ref="U1502">IFERROR(INDEX(F1502:T1502, 1, MATCH(TRUE, ISNUMBER(F1502:T1502), 0)), "0.0")</f>
        <v>0.99</v>
      </c>
    </row>
    <row r="1503" spans="1:21" ht="13" x14ac:dyDescent="0.15">
      <c r="A1503" s="14" t="s">
        <v>7535</v>
      </c>
      <c r="B1503" s="6" t="s">
        <v>2783</v>
      </c>
      <c r="C1503" s="6" t="s">
        <v>1419</v>
      </c>
      <c r="D1503" s="6" t="s">
        <v>855</v>
      </c>
      <c r="E1503" s="6" t="s">
        <v>574</v>
      </c>
      <c r="F1503" s="18" t="str">
        <f>IFERROR(VLOOKUP(B1503,Invoices!$L$2:$M$413,2,FALSE),"")</f>
        <v/>
      </c>
      <c r="G1503" s="18" t="str">
        <f>IFERROR(VLOOKUP(B1503,Invoices!$N$2:$O$412,2,FALSE),"")</f>
        <v/>
      </c>
      <c r="H1503" s="18" t="str">
        <f>IFERROR(VLOOKUP($B1503,Invoices!$P$2:$Q$412,2,FALSE),"")</f>
        <v/>
      </c>
      <c r="I1503" s="18" t="str">
        <f>IFERROR(VLOOKUP($B1503,Invoices!$R$2:$S$412,2,FALSE),"")</f>
        <v/>
      </c>
      <c r="J1503" s="18" t="str">
        <f>IFERROR(VLOOKUP($B1503,Invoices!$T$2:$U$412,2,FALSE),"")</f>
        <v/>
      </c>
      <c r="K1503" s="18" t="str">
        <f>IFERROR(VLOOKUP($B1503,Invoices!$V$2:$W$412,2,FALSE),"")</f>
        <v/>
      </c>
      <c r="L1503" s="18" t="str">
        <f>IFERROR(VLOOKUP($B1503,Invoices!$X$2:$Y$412,2,FALSE),"")</f>
        <v/>
      </c>
      <c r="M1503" s="18" t="str">
        <f>IFERROR(VLOOKUP($B1503,Invoices!$Z$2:$AA$412,2,FALSE),"")</f>
        <v/>
      </c>
      <c r="N1503" s="18" t="str">
        <f>IFERROR(VLOOKUP($B1503,Invoices!$AB$2:$AC$412,2,FALSE),"")</f>
        <v/>
      </c>
      <c r="O1503" s="18" t="str">
        <f>IFERROR(VLOOKUP($B1503,Invoices!$AD$2:$AE$412,2,FALSE),"")</f>
        <v/>
      </c>
      <c r="P1503" s="18" t="str">
        <f>IFERROR(VLOOKUP($B1503,Invoices!$AF$2:$AG$412,2,FALSE),"")</f>
        <v/>
      </c>
      <c r="Q1503" s="18" t="str">
        <f>IFERROR(VLOOKUP($B1503,Invoices!$AH$2:$AI$412,2,FALSE),"")</f>
        <v/>
      </c>
      <c r="R1503" s="18" t="str">
        <f>IFERROR(VLOOKUP($B1503,Invoices!$AJ$2:$AK$412,2,FALSE),"")</f>
        <v/>
      </c>
      <c r="S1503" s="18" t="str">
        <f>IFERROR(VLOOKUP($B1503,Invoices!$AL$2:$AM$412,2,FALSE),"")</f>
        <v/>
      </c>
      <c r="T1503" s="18" t="str">
        <f>IFERROR(VLOOKUP($B1503,Invoices!$AN$2:$AO$412,2,FALSE),"")</f>
        <v/>
      </c>
      <c r="U1503" s="18" t="str" cm="1">
        <f t="array" ref="U1503">IFERROR(INDEX(F1503:T1503, 1, MATCH(TRUE, ISNUMBER(F1503:T1503), 0)), "0.0")</f>
        <v>0.0</v>
      </c>
    </row>
    <row r="1504" spans="1:21" ht="13" x14ac:dyDescent="0.15">
      <c r="A1504" s="14" t="s">
        <v>7536</v>
      </c>
      <c r="B1504" s="6" t="s">
        <v>2784</v>
      </c>
      <c r="C1504" s="6" t="s">
        <v>1073</v>
      </c>
      <c r="D1504" s="6" t="s">
        <v>783</v>
      </c>
      <c r="E1504" s="6" t="s">
        <v>742</v>
      </c>
      <c r="F1504" s="18" t="str">
        <f>IFERROR(VLOOKUP(B1504,Invoices!$L$2:$M$413,2,FALSE),"")</f>
        <v/>
      </c>
      <c r="G1504" s="18" t="str">
        <f>IFERROR(VLOOKUP(B1504,Invoices!$N$2:$O$412,2,FALSE),"")</f>
        <v/>
      </c>
      <c r="H1504" s="18" t="str">
        <f>IFERROR(VLOOKUP($B1504,Invoices!$P$2:$Q$412,2,FALSE),"")</f>
        <v/>
      </c>
      <c r="I1504" s="18" t="str">
        <f>IFERROR(VLOOKUP($B1504,Invoices!$R$2:$S$412,2,FALSE),"")</f>
        <v/>
      </c>
      <c r="J1504" s="18" t="str">
        <f>IFERROR(VLOOKUP($B1504,Invoices!$T$2:$U$412,2,FALSE),"")</f>
        <v/>
      </c>
      <c r="K1504" s="18" t="str">
        <f>IFERROR(VLOOKUP($B1504,Invoices!$V$2:$W$412,2,FALSE),"")</f>
        <v/>
      </c>
      <c r="L1504" s="18" t="str">
        <f>IFERROR(VLOOKUP($B1504,Invoices!$X$2:$Y$412,2,FALSE),"")</f>
        <v/>
      </c>
      <c r="M1504" s="18" t="str">
        <f>IFERROR(VLOOKUP($B1504,Invoices!$Z$2:$AA$412,2,FALSE),"")</f>
        <v/>
      </c>
      <c r="N1504" s="18">
        <f>IFERROR(VLOOKUP($B1504,Invoices!$AB$2:$AC$412,2,FALSE),"")</f>
        <v>0.99</v>
      </c>
      <c r="O1504" s="18" t="str">
        <f>IFERROR(VLOOKUP($B1504,Invoices!$AD$2:$AE$412,2,FALSE),"")</f>
        <v/>
      </c>
      <c r="P1504" s="18" t="str">
        <f>IFERROR(VLOOKUP($B1504,Invoices!$AF$2:$AG$412,2,FALSE),"")</f>
        <v/>
      </c>
      <c r="Q1504" s="18" t="str">
        <f>IFERROR(VLOOKUP($B1504,Invoices!$AH$2:$AI$412,2,FALSE),"")</f>
        <v/>
      </c>
      <c r="R1504" s="18" t="str">
        <f>IFERROR(VLOOKUP($B1504,Invoices!$AJ$2:$AK$412,2,FALSE),"")</f>
        <v/>
      </c>
      <c r="S1504" s="18" t="str">
        <f>IFERROR(VLOOKUP($B1504,Invoices!$AL$2:$AM$412,2,FALSE),"")</f>
        <v/>
      </c>
      <c r="T1504" s="18" t="str">
        <f>IFERROR(VLOOKUP($B1504,Invoices!$AN$2:$AO$412,2,FALSE),"")</f>
        <v/>
      </c>
      <c r="U1504" s="18" cm="1">
        <f t="array" ref="U1504">IFERROR(INDEX(F1504:T1504, 1, MATCH(TRUE, ISNUMBER(F1504:T1504), 0)), "0.0")</f>
        <v>0.99</v>
      </c>
    </row>
    <row r="1505" spans="1:21" ht="13" x14ac:dyDescent="0.15">
      <c r="A1505" s="14" t="s">
        <v>7537</v>
      </c>
      <c r="B1505" s="6" t="s">
        <v>2785</v>
      </c>
      <c r="C1505" s="6" t="s">
        <v>2786</v>
      </c>
      <c r="D1505" s="6" t="s">
        <v>2071</v>
      </c>
      <c r="E1505" s="6" t="s">
        <v>1071</v>
      </c>
      <c r="F1505" s="18" t="str">
        <f>IFERROR(VLOOKUP(B1505,Invoices!$L$2:$M$413,2,FALSE),"")</f>
        <v/>
      </c>
      <c r="G1505" s="18" t="str">
        <f>IFERROR(VLOOKUP(B1505,Invoices!$N$2:$O$412,2,FALSE),"")</f>
        <v/>
      </c>
      <c r="H1505" s="18" t="str">
        <f>IFERROR(VLOOKUP($B1505,Invoices!$P$2:$Q$412,2,FALSE),"")</f>
        <v/>
      </c>
      <c r="I1505" s="18" t="str">
        <f>IFERROR(VLOOKUP($B1505,Invoices!$R$2:$S$412,2,FALSE),"")</f>
        <v/>
      </c>
      <c r="J1505" s="18" t="str">
        <f>IFERROR(VLOOKUP($B1505,Invoices!$T$2:$U$412,2,FALSE),"")</f>
        <v/>
      </c>
      <c r="K1505" s="18" t="str">
        <f>IFERROR(VLOOKUP($B1505,Invoices!$V$2:$W$412,2,FALSE),"")</f>
        <v/>
      </c>
      <c r="L1505" s="18" t="str">
        <f>IFERROR(VLOOKUP($B1505,Invoices!$X$2:$Y$412,2,FALSE),"")</f>
        <v/>
      </c>
      <c r="M1505" s="18" t="str">
        <f>IFERROR(VLOOKUP($B1505,Invoices!$Z$2:$AA$412,2,FALSE),"")</f>
        <v/>
      </c>
      <c r="N1505" s="18" t="str">
        <f>IFERROR(VLOOKUP($B1505,Invoices!$AB$2:$AC$412,2,FALSE),"")</f>
        <v/>
      </c>
      <c r="O1505" s="18" t="str">
        <f>IFERROR(VLOOKUP($B1505,Invoices!$AD$2:$AE$412,2,FALSE),"")</f>
        <v/>
      </c>
      <c r="P1505" s="18" t="str">
        <f>IFERROR(VLOOKUP($B1505,Invoices!$AF$2:$AG$412,2,FALSE),"")</f>
        <v/>
      </c>
      <c r="Q1505" s="18" t="str">
        <f>IFERROR(VLOOKUP($B1505,Invoices!$AH$2:$AI$412,2,FALSE),"")</f>
        <v/>
      </c>
      <c r="R1505" s="18" t="str">
        <f>IFERROR(VLOOKUP($B1505,Invoices!$AJ$2:$AK$412,2,FALSE),"")</f>
        <v/>
      </c>
      <c r="S1505" s="18" t="str">
        <f>IFERROR(VLOOKUP($B1505,Invoices!$AL$2:$AM$412,2,FALSE),"")</f>
        <v/>
      </c>
      <c r="T1505" s="18" t="str">
        <f>IFERROR(VLOOKUP($B1505,Invoices!$AN$2:$AO$412,2,FALSE),"")</f>
        <v/>
      </c>
      <c r="U1505" s="18" t="str" cm="1">
        <f t="array" ref="U1505">IFERROR(INDEX(F1505:T1505, 1, MATCH(TRUE, ISNUMBER(F1505:T1505), 0)), "0.0")</f>
        <v>0.0</v>
      </c>
    </row>
    <row r="1506" spans="1:21" ht="13" x14ac:dyDescent="0.15">
      <c r="A1506" s="14" t="s">
        <v>7538</v>
      </c>
      <c r="B1506" s="6" t="s">
        <v>2787</v>
      </c>
      <c r="C1506" s="6" t="s">
        <v>1578</v>
      </c>
      <c r="D1506" s="6" t="s">
        <v>842</v>
      </c>
      <c r="E1506" s="6" t="s">
        <v>574</v>
      </c>
      <c r="F1506" s="18" t="str">
        <f>IFERROR(VLOOKUP(B1506,Invoices!$L$2:$M$413,2,FALSE),"")</f>
        <v/>
      </c>
      <c r="G1506" s="18" t="str">
        <f>IFERROR(VLOOKUP(B1506,Invoices!$N$2:$O$412,2,FALSE),"")</f>
        <v/>
      </c>
      <c r="H1506" s="18" t="str">
        <f>IFERROR(VLOOKUP($B1506,Invoices!$P$2:$Q$412,2,FALSE),"")</f>
        <v/>
      </c>
      <c r="I1506" s="18" t="str">
        <f>IFERROR(VLOOKUP($B1506,Invoices!$R$2:$S$412,2,FALSE),"")</f>
        <v/>
      </c>
      <c r="J1506" s="18" t="str">
        <f>IFERROR(VLOOKUP($B1506,Invoices!$T$2:$U$412,2,FALSE),"")</f>
        <v/>
      </c>
      <c r="K1506" s="18" t="str">
        <f>IFERROR(VLOOKUP($B1506,Invoices!$V$2:$W$412,2,FALSE),"")</f>
        <v/>
      </c>
      <c r="L1506" s="18" t="str">
        <f>IFERROR(VLOOKUP($B1506,Invoices!$X$2:$Y$412,2,FALSE),"")</f>
        <v/>
      </c>
      <c r="M1506" s="18" t="str">
        <f>IFERROR(VLOOKUP($B1506,Invoices!$Z$2:$AA$412,2,FALSE),"")</f>
        <v/>
      </c>
      <c r="N1506" s="18" t="str">
        <f>IFERROR(VLOOKUP($B1506,Invoices!$AB$2:$AC$412,2,FALSE),"")</f>
        <v/>
      </c>
      <c r="O1506" s="18" t="str">
        <f>IFERROR(VLOOKUP($B1506,Invoices!$AD$2:$AE$412,2,FALSE),"")</f>
        <v/>
      </c>
      <c r="P1506" s="18" t="str">
        <f>IFERROR(VLOOKUP($B1506,Invoices!$AF$2:$AG$412,2,FALSE),"")</f>
        <v/>
      </c>
      <c r="Q1506" s="18" t="str">
        <f>IFERROR(VLOOKUP($B1506,Invoices!$AH$2:$AI$412,2,FALSE),"")</f>
        <v/>
      </c>
      <c r="R1506" s="18" t="str">
        <f>IFERROR(VLOOKUP($B1506,Invoices!$AJ$2:$AK$412,2,FALSE),"")</f>
        <v/>
      </c>
      <c r="S1506" s="18" t="str">
        <f>IFERROR(VLOOKUP($B1506,Invoices!$AL$2:$AM$412,2,FALSE),"")</f>
        <v/>
      </c>
      <c r="T1506" s="18" t="str">
        <f>IFERROR(VLOOKUP($B1506,Invoices!$AN$2:$AO$412,2,FALSE),"")</f>
        <v/>
      </c>
      <c r="U1506" s="18" t="str" cm="1">
        <f t="array" ref="U1506">IFERROR(INDEX(F1506:T1506, 1, MATCH(TRUE, ISNUMBER(F1506:T1506), 0)), "0.0")</f>
        <v>0.0</v>
      </c>
    </row>
    <row r="1507" spans="1:21" ht="13" x14ac:dyDescent="0.15">
      <c r="A1507" s="14" t="s">
        <v>7539</v>
      </c>
      <c r="B1507" s="6" t="s">
        <v>2788</v>
      </c>
      <c r="C1507" s="6" t="s">
        <v>2789</v>
      </c>
      <c r="D1507" s="6" t="s">
        <v>735</v>
      </c>
      <c r="E1507" s="6" t="s">
        <v>736</v>
      </c>
      <c r="F1507" s="18" t="str">
        <f>IFERROR(VLOOKUP(B1507,Invoices!$L$2:$M$413,2,FALSE),"")</f>
        <v/>
      </c>
      <c r="G1507" s="18" t="str">
        <f>IFERROR(VLOOKUP(B1507,Invoices!$N$2:$O$412,2,FALSE),"")</f>
        <v/>
      </c>
      <c r="H1507" s="18" t="str">
        <f>IFERROR(VLOOKUP($B1507,Invoices!$P$2:$Q$412,2,FALSE),"")</f>
        <v/>
      </c>
      <c r="I1507" s="18" t="str">
        <f>IFERROR(VLOOKUP($B1507,Invoices!$R$2:$S$412,2,FALSE),"")</f>
        <v/>
      </c>
      <c r="J1507" s="18" t="str">
        <f>IFERROR(VLOOKUP($B1507,Invoices!$T$2:$U$412,2,FALSE),"")</f>
        <v/>
      </c>
      <c r="K1507" s="18" t="str">
        <f>IFERROR(VLOOKUP($B1507,Invoices!$V$2:$W$412,2,FALSE),"")</f>
        <v/>
      </c>
      <c r="L1507" s="18" t="str">
        <f>IFERROR(VLOOKUP($B1507,Invoices!$X$2:$Y$412,2,FALSE),"")</f>
        <v/>
      </c>
      <c r="M1507" s="18" t="str">
        <f>IFERROR(VLOOKUP($B1507,Invoices!$Z$2:$AA$412,2,FALSE),"")</f>
        <v/>
      </c>
      <c r="N1507" s="18" t="str">
        <f>IFERROR(VLOOKUP($B1507,Invoices!$AB$2:$AC$412,2,FALSE),"")</f>
        <v/>
      </c>
      <c r="O1507" s="18" t="str">
        <f>IFERROR(VLOOKUP($B1507,Invoices!$AD$2:$AE$412,2,FALSE),"")</f>
        <v/>
      </c>
      <c r="P1507" s="18" t="str">
        <f>IFERROR(VLOOKUP($B1507,Invoices!$AF$2:$AG$412,2,FALSE),"")</f>
        <v/>
      </c>
      <c r="Q1507" s="18" t="str">
        <f>IFERROR(VLOOKUP($B1507,Invoices!$AH$2:$AI$412,2,FALSE),"")</f>
        <v/>
      </c>
      <c r="R1507" s="18" t="str">
        <f>IFERROR(VLOOKUP($B1507,Invoices!$AJ$2:$AK$412,2,FALSE),"")</f>
        <v/>
      </c>
      <c r="S1507" s="18" t="str">
        <f>IFERROR(VLOOKUP($B1507,Invoices!$AL$2:$AM$412,2,FALSE),"")</f>
        <v/>
      </c>
      <c r="T1507" s="18" t="str">
        <f>IFERROR(VLOOKUP($B1507,Invoices!$AN$2:$AO$412,2,FALSE),"")</f>
        <v/>
      </c>
      <c r="U1507" s="18" t="str" cm="1">
        <f t="array" ref="U1507">IFERROR(INDEX(F1507:T1507, 1, MATCH(TRUE, ISNUMBER(F1507:T1507), 0)), "0.0")</f>
        <v>0.0</v>
      </c>
    </row>
    <row r="1508" spans="1:21" ht="13" x14ac:dyDescent="0.15">
      <c r="A1508" s="14" t="s">
        <v>7540</v>
      </c>
      <c r="B1508" s="6" t="s">
        <v>2790</v>
      </c>
      <c r="C1508" s="6" t="s">
        <v>573</v>
      </c>
      <c r="D1508" s="6" t="s">
        <v>615</v>
      </c>
      <c r="E1508" s="6" t="s">
        <v>574</v>
      </c>
      <c r="F1508" s="18" t="str">
        <f>IFERROR(VLOOKUP(B1508,Invoices!$L$2:$M$413,2,FALSE),"")</f>
        <v/>
      </c>
      <c r="G1508" s="18" t="str">
        <f>IFERROR(VLOOKUP(B1508,Invoices!$N$2:$O$412,2,FALSE),"")</f>
        <v/>
      </c>
      <c r="H1508" s="18" t="str">
        <f>IFERROR(VLOOKUP($B1508,Invoices!$P$2:$Q$412,2,FALSE),"")</f>
        <v/>
      </c>
      <c r="I1508" s="18" t="str">
        <f>IFERROR(VLOOKUP($B1508,Invoices!$R$2:$S$412,2,FALSE),"")</f>
        <v/>
      </c>
      <c r="J1508" s="18">
        <f>IFERROR(VLOOKUP($B1508,Invoices!$T$2:$U$412,2,FALSE),"")</f>
        <v>0.99</v>
      </c>
      <c r="K1508" s="18" t="str">
        <f>IFERROR(VLOOKUP($B1508,Invoices!$V$2:$W$412,2,FALSE),"")</f>
        <v/>
      </c>
      <c r="L1508" s="18">
        <f>IFERROR(VLOOKUP($B1508,Invoices!$X$2:$Y$412,2,FALSE),"")</f>
        <v>0.99</v>
      </c>
      <c r="M1508" s="18" t="str">
        <f>IFERROR(VLOOKUP($B1508,Invoices!$Z$2:$AA$412,2,FALSE),"")</f>
        <v/>
      </c>
      <c r="N1508" s="18" t="str">
        <f>IFERROR(VLOOKUP($B1508,Invoices!$AB$2:$AC$412,2,FALSE),"")</f>
        <v/>
      </c>
      <c r="O1508" s="18" t="str">
        <f>IFERROR(VLOOKUP($B1508,Invoices!$AD$2:$AE$412,2,FALSE),"")</f>
        <v/>
      </c>
      <c r="P1508" s="18" t="str">
        <f>IFERROR(VLOOKUP($B1508,Invoices!$AF$2:$AG$412,2,FALSE),"")</f>
        <v/>
      </c>
      <c r="Q1508" s="18" t="str">
        <f>IFERROR(VLOOKUP($B1508,Invoices!$AH$2:$AI$412,2,FALSE),"")</f>
        <v/>
      </c>
      <c r="R1508" s="18" t="str">
        <f>IFERROR(VLOOKUP($B1508,Invoices!$AJ$2:$AK$412,2,FALSE),"")</f>
        <v/>
      </c>
      <c r="S1508" s="18" t="str">
        <f>IFERROR(VLOOKUP($B1508,Invoices!$AL$2:$AM$412,2,FALSE),"")</f>
        <v/>
      </c>
      <c r="T1508" s="18" t="str">
        <f>IFERROR(VLOOKUP($B1508,Invoices!$AN$2:$AO$412,2,FALSE),"")</f>
        <v/>
      </c>
      <c r="U1508" s="18" cm="1">
        <f t="array" ref="U1508">IFERROR(INDEX(F1508:T1508, 1, MATCH(TRUE, ISNUMBER(F1508:T1508), 0)), "0.0")</f>
        <v>0.99</v>
      </c>
    </row>
    <row r="1509" spans="1:21" ht="13" x14ac:dyDescent="0.15">
      <c r="A1509" s="14" t="s">
        <v>7541</v>
      </c>
      <c r="B1509" s="6" t="s">
        <v>2791</v>
      </c>
      <c r="C1509" s="6" t="s">
        <v>2792</v>
      </c>
      <c r="D1509" s="6" t="s">
        <v>866</v>
      </c>
      <c r="E1509" s="6" t="s">
        <v>543</v>
      </c>
      <c r="F1509" s="18" t="str">
        <f>IFERROR(VLOOKUP(B1509,Invoices!$L$2:$M$413,2,FALSE),"")</f>
        <v/>
      </c>
      <c r="G1509" s="18" t="str">
        <f>IFERROR(VLOOKUP(B1509,Invoices!$N$2:$O$412,2,FALSE),"")</f>
        <v/>
      </c>
      <c r="H1509" s="18">
        <f>IFERROR(VLOOKUP($B1509,Invoices!$P$2:$Q$412,2,FALSE),"")</f>
        <v>0.99</v>
      </c>
      <c r="I1509" s="18" t="str">
        <f>IFERROR(VLOOKUP($B1509,Invoices!$R$2:$S$412,2,FALSE),"")</f>
        <v/>
      </c>
      <c r="J1509" s="18" t="str">
        <f>IFERROR(VLOOKUP($B1509,Invoices!$T$2:$U$412,2,FALSE),"")</f>
        <v/>
      </c>
      <c r="K1509" s="18" t="str">
        <f>IFERROR(VLOOKUP($B1509,Invoices!$V$2:$W$412,2,FALSE),"")</f>
        <v/>
      </c>
      <c r="L1509" s="18" t="str">
        <f>IFERROR(VLOOKUP($B1509,Invoices!$X$2:$Y$412,2,FALSE),"")</f>
        <v/>
      </c>
      <c r="M1509" s="18" t="str">
        <f>IFERROR(VLOOKUP($B1509,Invoices!$Z$2:$AA$412,2,FALSE),"")</f>
        <v/>
      </c>
      <c r="N1509" s="18" t="str">
        <f>IFERROR(VLOOKUP($B1509,Invoices!$AB$2:$AC$412,2,FALSE),"")</f>
        <v/>
      </c>
      <c r="O1509" s="18" t="str">
        <f>IFERROR(VLOOKUP($B1509,Invoices!$AD$2:$AE$412,2,FALSE),"")</f>
        <v/>
      </c>
      <c r="P1509" s="18" t="str">
        <f>IFERROR(VLOOKUP($B1509,Invoices!$AF$2:$AG$412,2,FALSE),"")</f>
        <v/>
      </c>
      <c r="Q1509" s="18" t="str">
        <f>IFERROR(VLOOKUP($B1509,Invoices!$AH$2:$AI$412,2,FALSE),"")</f>
        <v/>
      </c>
      <c r="R1509" s="18" t="str">
        <f>IFERROR(VLOOKUP($B1509,Invoices!$AJ$2:$AK$412,2,FALSE),"")</f>
        <v/>
      </c>
      <c r="S1509" s="18" t="str">
        <f>IFERROR(VLOOKUP($B1509,Invoices!$AL$2:$AM$412,2,FALSE),"")</f>
        <v/>
      </c>
      <c r="T1509" s="18" t="str">
        <f>IFERROR(VLOOKUP($B1509,Invoices!$AN$2:$AO$412,2,FALSE),"")</f>
        <v/>
      </c>
      <c r="U1509" s="18" cm="1">
        <f t="array" ref="U1509">IFERROR(INDEX(F1509:T1509, 1, MATCH(TRUE, ISNUMBER(F1509:T1509), 0)), "0.0")</f>
        <v>0.99</v>
      </c>
    </row>
    <row r="1510" spans="1:21" ht="13" x14ac:dyDescent="0.15">
      <c r="A1510" s="14" t="s">
        <v>7542</v>
      </c>
      <c r="B1510" s="6" t="s">
        <v>2793</v>
      </c>
      <c r="C1510" s="6" t="s">
        <v>1826</v>
      </c>
      <c r="D1510" s="6" t="s">
        <v>918</v>
      </c>
      <c r="E1510" s="6" t="s">
        <v>919</v>
      </c>
      <c r="F1510" s="18" t="str">
        <f>IFERROR(VLOOKUP(B1510,Invoices!$L$2:$M$413,2,FALSE),"")</f>
        <v/>
      </c>
      <c r="G1510" s="18" t="str">
        <f>IFERROR(VLOOKUP(B1510,Invoices!$N$2:$O$412,2,FALSE),"")</f>
        <v/>
      </c>
      <c r="H1510" s="18" t="str">
        <f>IFERROR(VLOOKUP($B1510,Invoices!$P$2:$Q$412,2,FALSE),"")</f>
        <v/>
      </c>
      <c r="I1510" s="18" t="str">
        <f>IFERROR(VLOOKUP($B1510,Invoices!$R$2:$S$412,2,FALSE),"")</f>
        <v/>
      </c>
      <c r="J1510" s="18" t="str">
        <f>IFERROR(VLOOKUP($B1510,Invoices!$T$2:$U$412,2,FALSE),"")</f>
        <v/>
      </c>
      <c r="K1510" s="18" t="str">
        <f>IFERROR(VLOOKUP($B1510,Invoices!$V$2:$W$412,2,FALSE),"")</f>
        <v/>
      </c>
      <c r="L1510" s="18" t="str">
        <f>IFERROR(VLOOKUP($B1510,Invoices!$X$2:$Y$412,2,FALSE),"")</f>
        <v/>
      </c>
      <c r="M1510" s="18" t="str">
        <f>IFERROR(VLOOKUP($B1510,Invoices!$Z$2:$AA$412,2,FALSE),"")</f>
        <v/>
      </c>
      <c r="N1510" s="18" t="str">
        <f>IFERROR(VLOOKUP($B1510,Invoices!$AB$2:$AC$412,2,FALSE),"")</f>
        <v/>
      </c>
      <c r="O1510" s="18" t="str">
        <f>IFERROR(VLOOKUP($B1510,Invoices!$AD$2:$AE$412,2,FALSE),"")</f>
        <v/>
      </c>
      <c r="P1510" s="18" t="str">
        <f>IFERROR(VLOOKUP($B1510,Invoices!$AF$2:$AG$412,2,FALSE),"")</f>
        <v/>
      </c>
      <c r="Q1510" s="18" t="str">
        <f>IFERROR(VLOOKUP($B1510,Invoices!$AH$2:$AI$412,2,FALSE),"")</f>
        <v/>
      </c>
      <c r="R1510" s="18" t="str">
        <f>IFERROR(VLOOKUP($B1510,Invoices!$AJ$2:$AK$412,2,FALSE),"")</f>
        <v/>
      </c>
      <c r="S1510" s="18" t="str">
        <f>IFERROR(VLOOKUP($B1510,Invoices!$AL$2:$AM$412,2,FALSE),"")</f>
        <v/>
      </c>
      <c r="T1510" s="18" t="str">
        <f>IFERROR(VLOOKUP($B1510,Invoices!$AN$2:$AO$412,2,FALSE),"")</f>
        <v/>
      </c>
      <c r="U1510" s="18" t="str" cm="1">
        <f t="array" ref="U1510">IFERROR(INDEX(F1510:T1510, 1, MATCH(TRUE, ISNUMBER(F1510:T1510), 0)), "0.0")</f>
        <v>0.0</v>
      </c>
    </row>
    <row r="1511" spans="1:21" ht="13" x14ac:dyDescent="0.15">
      <c r="A1511" s="14" t="s">
        <v>7543</v>
      </c>
      <c r="B1511" s="6" t="s">
        <v>2794</v>
      </c>
      <c r="C1511" s="6" t="s">
        <v>1826</v>
      </c>
      <c r="D1511" s="6" t="s">
        <v>918</v>
      </c>
      <c r="E1511" s="6" t="s">
        <v>919</v>
      </c>
      <c r="F1511" s="18" t="str">
        <f>IFERROR(VLOOKUP(B1511,Invoices!$L$2:$M$413,2,FALSE),"")</f>
        <v/>
      </c>
      <c r="G1511" s="18" t="str">
        <f>IFERROR(VLOOKUP(B1511,Invoices!$N$2:$O$412,2,FALSE),"")</f>
        <v/>
      </c>
      <c r="H1511" s="18" t="str">
        <f>IFERROR(VLOOKUP($B1511,Invoices!$P$2:$Q$412,2,FALSE),"")</f>
        <v/>
      </c>
      <c r="I1511" s="18" t="str">
        <f>IFERROR(VLOOKUP($B1511,Invoices!$R$2:$S$412,2,FALSE),"")</f>
        <v/>
      </c>
      <c r="J1511" s="18" t="str">
        <f>IFERROR(VLOOKUP($B1511,Invoices!$T$2:$U$412,2,FALSE),"")</f>
        <v/>
      </c>
      <c r="K1511" s="18" t="str">
        <f>IFERROR(VLOOKUP($B1511,Invoices!$V$2:$W$412,2,FALSE),"")</f>
        <v/>
      </c>
      <c r="L1511" s="18" t="str">
        <f>IFERROR(VLOOKUP($B1511,Invoices!$X$2:$Y$412,2,FALSE),"")</f>
        <v/>
      </c>
      <c r="M1511" s="18" t="str">
        <f>IFERROR(VLOOKUP($B1511,Invoices!$Z$2:$AA$412,2,FALSE),"")</f>
        <v/>
      </c>
      <c r="N1511" s="18" t="str">
        <f>IFERROR(VLOOKUP($B1511,Invoices!$AB$2:$AC$412,2,FALSE),"")</f>
        <v/>
      </c>
      <c r="O1511" s="18" t="str">
        <f>IFERROR(VLOOKUP($B1511,Invoices!$AD$2:$AE$412,2,FALSE),"")</f>
        <v/>
      </c>
      <c r="P1511" s="18" t="str">
        <f>IFERROR(VLOOKUP($B1511,Invoices!$AF$2:$AG$412,2,FALSE),"")</f>
        <v/>
      </c>
      <c r="Q1511" s="18" t="str">
        <f>IFERROR(VLOOKUP($B1511,Invoices!$AH$2:$AI$412,2,FALSE),"")</f>
        <v/>
      </c>
      <c r="R1511" s="18" t="str">
        <f>IFERROR(VLOOKUP($B1511,Invoices!$AJ$2:$AK$412,2,FALSE),"")</f>
        <v/>
      </c>
      <c r="S1511" s="18" t="str">
        <f>IFERROR(VLOOKUP($B1511,Invoices!$AL$2:$AM$412,2,FALSE),"")</f>
        <v/>
      </c>
      <c r="T1511" s="18" t="str">
        <f>IFERROR(VLOOKUP($B1511,Invoices!$AN$2:$AO$412,2,FALSE),"")</f>
        <v/>
      </c>
      <c r="U1511" s="18" t="str" cm="1">
        <f t="array" ref="U1511">IFERROR(INDEX(F1511:T1511, 1, MATCH(TRUE, ISNUMBER(F1511:T1511), 0)), "0.0")</f>
        <v>0.0</v>
      </c>
    </row>
    <row r="1512" spans="1:21" ht="13" x14ac:dyDescent="0.15">
      <c r="A1512" s="14" t="s">
        <v>7544</v>
      </c>
      <c r="B1512" s="6" t="s">
        <v>2795</v>
      </c>
      <c r="C1512" s="6" t="s">
        <v>2796</v>
      </c>
      <c r="D1512" s="6" t="s">
        <v>533</v>
      </c>
      <c r="E1512" s="6" t="s">
        <v>522</v>
      </c>
      <c r="F1512" s="18">
        <f>IFERROR(VLOOKUP(B1512,Invoices!$L$2:$M$413,2,FALSE),"")</f>
        <v>0.99</v>
      </c>
      <c r="G1512" s="18" t="str">
        <f>IFERROR(VLOOKUP(B1512,Invoices!$N$2:$O$412,2,FALSE),"")</f>
        <v/>
      </c>
      <c r="H1512" s="18" t="str">
        <f>IFERROR(VLOOKUP($B1512,Invoices!$P$2:$Q$412,2,FALSE),"")</f>
        <v/>
      </c>
      <c r="I1512" s="18" t="str">
        <f>IFERROR(VLOOKUP($B1512,Invoices!$R$2:$S$412,2,FALSE),"")</f>
        <v/>
      </c>
      <c r="J1512" s="18" t="str">
        <f>IFERROR(VLOOKUP($B1512,Invoices!$T$2:$U$412,2,FALSE),"")</f>
        <v/>
      </c>
      <c r="K1512" s="18" t="str">
        <f>IFERROR(VLOOKUP($B1512,Invoices!$V$2:$W$412,2,FALSE),"")</f>
        <v/>
      </c>
      <c r="L1512" s="18" t="str">
        <f>IFERROR(VLOOKUP($B1512,Invoices!$X$2:$Y$412,2,FALSE),"")</f>
        <v/>
      </c>
      <c r="M1512" s="18" t="str">
        <f>IFERROR(VLOOKUP($B1512,Invoices!$Z$2:$AA$412,2,FALSE),"")</f>
        <v/>
      </c>
      <c r="N1512" s="18" t="str">
        <f>IFERROR(VLOOKUP($B1512,Invoices!$AB$2:$AC$412,2,FALSE),"")</f>
        <v/>
      </c>
      <c r="O1512" s="18" t="str">
        <f>IFERROR(VLOOKUP($B1512,Invoices!$AD$2:$AE$412,2,FALSE),"")</f>
        <v/>
      </c>
      <c r="P1512" s="18" t="str">
        <f>IFERROR(VLOOKUP($B1512,Invoices!$AF$2:$AG$412,2,FALSE),"")</f>
        <v/>
      </c>
      <c r="Q1512" s="18" t="str">
        <f>IFERROR(VLOOKUP($B1512,Invoices!$AH$2:$AI$412,2,FALSE),"")</f>
        <v/>
      </c>
      <c r="R1512" s="18" t="str">
        <f>IFERROR(VLOOKUP($B1512,Invoices!$AJ$2:$AK$412,2,FALSE),"")</f>
        <v/>
      </c>
      <c r="S1512" s="18" t="str">
        <f>IFERROR(VLOOKUP($B1512,Invoices!$AL$2:$AM$412,2,FALSE),"")</f>
        <v/>
      </c>
      <c r="T1512" s="18" t="str">
        <f>IFERROR(VLOOKUP($B1512,Invoices!$AN$2:$AO$412,2,FALSE),"")</f>
        <v/>
      </c>
      <c r="U1512" s="18" cm="1">
        <f t="array" ref="U1512">IFERROR(INDEX(F1512:T1512, 1, MATCH(TRUE, ISNUMBER(F1512:T1512), 0)), "0.0")</f>
        <v>0.99</v>
      </c>
    </row>
    <row r="1513" spans="1:21" ht="13" x14ac:dyDescent="0.15">
      <c r="A1513" s="14" t="s">
        <v>7545</v>
      </c>
      <c r="B1513" s="6" t="s">
        <v>2797</v>
      </c>
      <c r="D1513" s="6" t="s">
        <v>1363</v>
      </c>
      <c r="E1513" s="6" t="s">
        <v>1364</v>
      </c>
      <c r="F1513" s="18">
        <f>IFERROR(VLOOKUP(B1513,Invoices!$L$2:$M$413,2,FALSE),"")</f>
        <v>0.99</v>
      </c>
      <c r="G1513" s="18" t="str">
        <f>IFERROR(VLOOKUP(B1513,Invoices!$N$2:$O$412,2,FALSE),"")</f>
        <v/>
      </c>
      <c r="H1513" s="18" t="str">
        <f>IFERROR(VLOOKUP($B1513,Invoices!$P$2:$Q$412,2,FALSE),"")</f>
        <v/>
      </c>
      <c r="I1513" s="18" t="str">
        <f>IFERROR(VLOOKUP($B1513,Invoices!$R$2:$S$412,2,FALSE),"")</f>
        <v/>
      </c>
      <c r="J1513" s="18" t="str">
        <f>IFERROR(VLOOKUP($B1513,Invoices!$T$2:$U$412,2,FALSE),"")</f>
        <v/>
      </c>
      <c r="K1513" s="18" t="str">
        <f>IFERROR(VLOOKUP($B1513,Invoices!$V$2:$W$412,2,FALSE),"")</f>
        <v/>
      </c>
      <c r="L1513" s="18" t="str">
        <f>IFERROR(VLOOKUP($B1513,Invoices!$X$2:$Y$412,2,FALSE),"")</f>
        <v/>
      </c>
      <c r="M1513" s="18" t="str">
        <f>IFERROR(VLOOKUP($B1513,Invoices!$Z$2:$AA$412,2,FALSE),"")</f>
        <v/>
      </c>
      <c r="N1513" s="18" t="str">
        <f>IFERROR(VLOOKUP($B1513,Invoices!$AB$2:$AC$412,2,FALSE),"")</f>
        <v/>
      </c>
      <c r="O1513" s="18" t="str">
        <f>IFERROR(VLOOKUP($B1513,Invoices!$AD$2:$AE$412,2,FALSE),"")</f>
        <v/>
      </c>
      <c r="P1513" s="18" t="str">
        <f>IFERROR(VLOOKUP($B1513,Invoices!$AF$2:$AG$412,2,FALSE),"")</f>
        <v/>
      </c>
      <c r="Q1513" s="18" t="str">
        <f>IFERROR(VLOOKUP($B1513,Invoices!$AH$2:$AI$412,2,FALSE),"")</f>
        <v/>
      </c>
      <c r="R1513" s="18" t="str">
        <f>IFERROR(VLOOKUP($B1513,Invoices!$AJ$2:$AK$412,2,FALSE),"")</f>
        <v/>
      </c>
      <c r="S1513" s="18" t="str">
        <f>IFERROR(VLOOKUP($B1513,Invoices!$AL$2:$AM$412,2,FALSE),"")</f>
        <v/>
      </c>
      <c r="T1513" s="18" t="str">
        <f>IFERROR(VLOOKUP($B1513,Invoices!$AN$2:$AO$412,2,FALSE),"")</f>
        <v/>
      </c>
      <c r="U1513" s="18" cm="1">
        <f t="array" ref="U1513">IFERROR(INDEX(F1513:T1513, 1, MATCH(TRUE, ISNUMBER(F1513:T1513), 0)), "0.0")</f>
        <v>0.99</v>
      </c>
    </row>
    <row r="1514" spans="1:21" ht="13" x14ac:dyDescent="0.15">
      <c r="A1514" s="14" t="s">
        <v>7546</v>
      </c>
      <c r="B1514" s="6" t="s">
        <v>2798</v>
      </c>
      <c r="C1514" s="6" t="s">
        <v>2799</v>
      </c>
      <c r="D1514" s="6" t="s">
        <v>2800</v>
      </c>
      <c r="E1514" s="6" t="s">
        <v>2801</v>
      </c>
      <c r="F1514" s="18" t="str">
        <f>IFERROR(VLOOKUP(B1514,Invoices!$L$2:$M$413,2,FALSE),"")</f>
        <v/>
      </c>
      <c r="G1514" s="18" t="str">
        <f>IFERROR(VLOOKUP(B1514,Invoices!$N$2:$O$412,2,FALSE),"")</f>
        <v/>
      </c>
      <c r="H1514" s="18" t="str">
        <f>IFERROR(VLOOKUP($B1514,Invoices!$P$2:$Q$412,2,FALSE),"")</f>
        <v/>
      </c>
      <c r="I1514" s="18" t="str">
        <f>IFERROR(VLOOKUP($B1514,Invoices!$R$2:$S$412,2,FALSE),"")</f>
        <v/>
      </c>
      <c r="J1514" s="18" t="str">
        <f>IFERROR(VLOOKUP($B1514,Invoices!$T$2:$U$412,2,FALSE),"")</f>
        <v/>
      </c>
      <c r="K1514" s="18" t="str">
        <f>IFERROR(VLOOKUP($B1514,Invoices!$V$2:$W$412,2,FALSE),"")</f>
        <v/>
      </c>
      <c r="L1514" s="18" t="str">
        <f>IFERROR(VLOOKUP($B1514,Invoices!$X$2:$Y$412,2,FALSE),"")</f>
        <v/>
      </c>
      <c r="M1514" s="18" t="str">
        <f>IFERROR(VLOOKUP($B1514,Invoices!$Z$2:$AA$412,2,FALSE),"")</f>
        <v/>
      </c>
      <c r="N1514" s="18" t="str">
        <f>IFERROR(VLOOKUP($B1514,Invoices!$AB$2:$AC$412,2,FALSE),"")</f>
        <v/>
      </c>
      <c r="O1514" s="18" t="str">
        <f>IFERROR(VLOOKUP($B1514,Invoices!$AD$2:$AE$412,2,FALSE),"")</f>
        <v/>
      </c>
      <c r="P1514" s="18" t="str">
        <f>IFERROR(VLOOKUP($B1514,Invoices!$AF$2:$AG$412,2,FALSE),"")</f>
        <v/>
      </c>
      <c r="Q1514" s="18">
        <f>IFERROR(VLOOKUP($B1514,Invoices!$AH$2:$AI$412,2,FALSE),"")</f>
        <v>0.99</v>
      </c>
      <c r="R1514" s="18" t="str">
        <f>IFERROR(VLOOKUP($B1514,Invoices!$AJ$2:$AK$412,2,FALSE),"")</f>
        <v/>
      </c>
      <c r="S1514" s="18" t="str">
        <f>IFERROR(VLOOKUP($B1514,Invoices!$AL$2:$AM$412,2,FALSE),"")</f>
        <v/>
      </c>
      <c r="T1514" s="18" t="str">
        <f>IFERROR(VLOOKUP($B1514,Invoices!$AN$2:$AO$412,2,FALSE),"")</f>
        <v/>
      </c>
      <c r="U1514" s="18" cm="1">
        <f t="array" ref="U1514">IFERROR(INDEX(F1514:T1514, 1, MATCH(TRUE, ISNUMBER(F1514:T1514), 0)), "0.0")</f>
        <v>0.99</v>
      </c>
    </row>
    <row r="1515" spans="1:21" ht="13" x14ac:dyDescent="0.15">
      <c r="A1515" s="14" t="s">
        <v>7547</v>
      </c>
      <c r="B1515" s="6" t="s">
        <v>2802</v>
      </c>
      <c r="C1515" s="6" t="s">
        <v>799</v>
      </c>
      <c r="D1515" s="6" t="s">
        <v>800</v>
      </c>
      <c r="E1515" s="6" t="s">
        <v>758</v>
      </c>
      <c r="F1515" s="18" t="str">
        <f>IFERROR(VLOOKUP(B1515,Invoices!$L$2:$M$413,2,FALSE),"")</f>
        <v/>
      </c>
      <c r="G1515" s="18" t="str">
        <f>IFERROR(VLOOKUP(B1515,Invoices!$N$2:$O$412,2,FALSE),"")</f>
        <v/>
      </c>
      <c r="H1515" s="18" t="str">
        <f>IFERROR(VLOOKUP($B1515,Invoices!$P$2:$Q$412,2,FALSE),"")</f>
        <v/>
      </c>
      <c r="I1515" s="18" t="str">
        <f>IFERROR(VLOOKUP($B1515,Invoices!$R$2:$S$412,2,FALSE),"")</f>
        <v/>
      </c>
      <c r="J1515" s="18" t="str">
        <f>IFERROR(VLOOKUP($B1515,Invoices!$T$2:$U$412,2,FALSE),"")</f>
        <v/>
      </c>
      <c r="K1515" s="18" t="str">
        <f>IFERROR(VLOOKUP($B1515,Invoices!$V$2:$W$412,2,FALSE),"")</f>
        <v/>
      </c>
      <c r="L1515" s="18" t="str">
        <f>IFERROR(VLOOKUP($B1515,Invoices!$X$2:$Y$412,2,FALSE),"")</f>
        <v/>
      </c>
      <c r="M1515" s="18" t="str">
        <f>IFERROR(VLOOKUP($B1515,Invoices!$Z$2:$AA$412,2,FALSE),"")</f>
        <v/>
      </c>
      <c r="N1515" s="18" t="str">
        <f>IFERROR(VLOOKUP($B1515,Invoices!$AB$2:$AC$412,2,FALSE),"")</f>
        <v/>
      </c>
      <c r="O1515" s="18" t="str">
        <f>IFERROR(VLOOKUP($B1515,Invoices!$AD$2:$AE$412,2,FALSE),"")</f>
        <v/>
      </c>
      <c r="P1515" s="18" t="str">
        <f>IFERROR(VLOOKUP($B1515,Invoices!$AF$2:$AG$412,2,FALSE),"")</f>
        <v/>
      </c>
      <c r="Q1515" s="18" t="str">
        <f>IFERROR(VLOOKUP($B1515,Invoices!$AH$2:$AI$412,2,FALSE),"")</f>
        <v/>
      </c>
      <c r="R1515" s="18" t="str">
        <f>IFERROR(VLOOKUP($B1515,Invoices!$AJ$2:$AK$412,2,FALSE),"")</f>
        <v/>
      </c>
      <c r="S1515" s="18" t="str">
        <f>IFERROR(VLOOKUP($B1515,Invoices!$AL$2:$AM$412,2,FALSE),"")</f>
        <v/>
      </c>
      <c r="T1515" s="18" t="str">
        <f>IFERROR(VLOOKUP($B1515,Invoices!$AN$2:$AO$412,2,FALSE),"")</f>
        <v/>
      </c>
      <c r="U1515" s="18" t="str" cm="1">
        <f t="array" ref="U1515">IFERROR(INDEX(F1515:T1515, 1, MATCH(TRUE, ISNUMBER(F1515:T1515), 0)), "0.0")</f>
        <v>0.0</v>
      </c>
    </row>
    <row r="1516" spans="1:21" ht="13" x14ac:dyDescent="0.15">
      <c r="A1516" s="14" t="s">
        <v>7548</v>
      </c>
      <c r="B1516" s="6" t="s">
        <v>2803</v>
      </c>
      <c r="D1516" s="6" t="s">
        <v>2143</v>
      </c>
      <c r="E1516" s="6" t="s">
        <v>535</v>
      </c>
      <c r="F1516" s="18" t="str">
        <f>IFERROR(VLOOKUP(B1516,Invoices!$L$2:$M$413,2,FALSE),"")</f>
        <v/>
      </c>
      <c r="G1516" s="18" t="str">
        <f>IFERROR(VLOOKUP(B1516,Invoices!$N$2:$O$412,2,FALSE),"")</f>
        <v/>
      </c>
      <c r="H1516" s="18" t="str">
        <f>IFERROR(VLOOKUP($B1516,Invoices!$P$2:$Q$412,2,FALSE),"")</f>
        <v/>
      </c>
      <c r="I1516" s="18" t="str">
        <f>IFERROR(VLOOKUP($B1516,Invoices!$R$2:$S$412,2,FALSE),"")</f>
        <v/>
      </c>
      <c r="J1516" s="18" t="str">
        <f>IFERROR(VLOOKUP($B1516,Invoices!$T$2:$U$412,2,FALSE),"")</f>
        <v/>
      </c>
      <c r="K1516" s="18" t="str">
        <f>IFERROR(VLOOKUP($B1516,Invoices!$V$2:$W$412,2,FALSE),"")</f>
        <v/>
      </c>
      <c r="L1516" s="18" t="str">
        <f>IFERROR(VLOOKUP($B1516,Invoices!$X$2:$Y$412,2,FALSE),"")</f>
        <v/>
      </c>
      <c r="M1516" s="18" t="str">
        <f>IFERROR(VLOOKUP($B1516,Invoices!$Z$2:$AA$412,2,FALSE),"")</f>
        <v/>
      </c>
      <c r="N1516" s="18" t="str">
        <f>IFERROR(VLOOKUP($B1516,Invoices!$AB$2:$AC$412,2,FALSE),"")</f>
        <v/>
      </c>
      <c r="O1516" s="18">
        <f>IFERROR(VLOOKUP($B1516,Invoices!$AD$2:$AE$412,2,FALSE),"")</f>
        <v>0.99</v>
      </c>
      <c r="P1516" s="18" t="str">
        <f>IFERROR(VLOOKUP($B1516,Invoices!$AF$2:$AG$412,2,FALSE),"")</f>
        <v/>
      </c>
      <c r="Q1516" s="18" t="str">
        <f>IFERROR(VLOOKUP($B1516,Invoices!$AH$2:$AI$412,2,FALSE),"")</f>
        <v/>
      </c>
      <c r="R1516" s="18" t="str">
        <f>IFERROR(VLOOKUP($B1516,Invoices!$AJ$2:$AK$412,2,FALSE),"")</f>
        <v/>
      </c>
      <c r="S1516" s="18" t="str">
        <f>IFERROR(VLOOKUP($B1516,Invoices!$AL$2:$AM$412,2,FALSE),"")</f>
        <v/>
      </c>
      <c r="T1516" s="18" t="str">
        <f>IFERROR(VLOOKUP($B1516,Invoices!$AN$2:$AO$412,2,FALSE),"")</f>
        <v/>
      </c>
      <c r="U1516" s="18" cm="1">
        <f t="array" ref="U1516">IFERROR(INDEX(F1516:T1516, 1, MATCH(TRUE, ISNUMBER(F1516:T1516), 0)), "0.0")</f>
        <v>0.99</v>
      </c>
    </row>
    <row r="1517" spans="1:21" ht="13" x14ac:dyDescent="0.15">
      <c r="A1517" s="14" t="s">
        <v>7549</v>
      </c>
      <c r="B1517" s="6" t="s">
        <v>2804</v>
      </c>
      <c r="C1517" s="6" t="s">
        <v>1859</v>
      </c>
      <c r="D1517" s="6" t="s">
        <v>2441</v>
      </c>
      <c r="E1517" s="6" t="s">
        <v>1301</v>
      </c>
      <c r="F1517" s="18" t="str">
        <f>IFERROR(VLOOKUP(B1517,Invoices!$L$2:$M$413,2,FALSE),"")</f>
        <v/>
      </c>
      <c r="G1517" s="18" t="str">
        <f>IFERROR(VLOOKUP(B1517,Invoices!$N$2:$O$412,2,FALSE),"")</f>
        <v/>
      </c>
      <c r="H1517" s="18" t="str">
        <f>IFERROR(VLOOKUP($B1517,Invoices!$P$2:$Q$412,2,FALSE),"")</f>
        <v/>
      </c>
      <c r="I1517" s="18" t="str">
        <f>IFERROR(VLOOKUP($B1517,Invoices!$R$2:$S$412,2,FALSE),"")</f>
        <v/>
      </c>
      <c r="J1517" s="18" t="str">
        <f>IFERROR(VLOOKUP($B1517,Invoices!$T$2:$U$412,2,FALSE),"")</f>
        <v/>
      </c>
      <c r="K1517" s="18" t="str">
        <f>IFERROR(VLOOKUP($B1517,Invoices!$V$2:$W$412,2,FALSE),"")</f>
        <v/>
      </c>
      <c r="L1517" s="18" t="str">
        <f>IFERROR(VLOOKUP($B1517,Invoices!$X$2:$Y$412,2,FALSE),"")</f>
        <v/>
      </c>
      <c r="M1517" s="18" t="str">
        <f>IFERROR(VLOOKUP($B1517,Invoices!$Z$2:$AA$412,2,FALSE),"")</f>
        <v/>
      </c>
      <c r="N1517" s="18" t="str">
        <f>IFERROR(VLOOKUP($B1517,Invoices!$AB$2:$AC$412,2,FALSE),"")</f>
        <v/>
      </c>
      <c r="O1517" s="18" t="str">
        <f>IFERROR(VLOOKUP($B1517,Invoices!$AD$2:$AE$412,2,FALSE),"")</f>
        <v/>
      </c>
      <c r="P1517" s="18" t="str">
        <f>IFERROR(VLOOKUP($B1517,Invoices!$AF$2:$AG$412,2,FALSE),"")</f>
        <v/>
      </c>
      <c r="Q1517" s="18" t="str">
        <f>IFERROR(VLOOKUP($B1517,Invoices!$AH$2:$AI$412,2,FALSE),"")</f>
        <v/>
      </c>
      <c r="R1517" s="18" t="str">
        <f>IFERROR(VLOOKUP($B1517,Invoices!$AJ$2:$AK$412,2,FALSE),"")</f>
        <v/>
      </c>
      <c r="S1517" s="18" t="str">
        <f>IFERROR(VLOOKUP($B1517,Invoices!$AL$2:$AM$412,2,FALSE),"")</f>
        <v/>
      </c>
      <c r="T1517" s="18" t="str">
        <f>IFERROR(VLOOKUP($B1517,Invoices!$AN$2:$AO$412,2,FALSE),"")</f>
        <v/>
      </c>
      <c r="U1517" s="18" t="str" cm="1">
        <f t="array" ref="U1517">IFERROR(INDEX(F1517:T1517, 1, MATCH(TRUE, ISNUMBER(F1517:T1517), 0)), "0.0")</f>
        <v>0.0</v>
      </c>
    </row>
    <row r="1518" spans="1:21" ht="13" x14ac:dyDescent="0.15">
      <c r="A1518" s="14" t="s">
        <v>7550</v>
      </c>
      <c r="B1518" s="6" t="s">
        <v>2805</v>
      </c>
      <c r="D1518" s="6" t="s">
        <v>1129</v>
      </c>
      <c r="E1518" s="6" t="s">
        <v>547</v>
      </c>
      <c r="F1518" s="18" t="str">
        <f>IFERROR(VLOOKUP(B1518,Invoices!$L$2:$M$413,2,FALSE),"")</f>
        <v/>
      </c>
      <c r="G1518" s="18" t="str">
        <f>IFERROR(VLOOKUP(B1518,Invoices!$N$2:$O$412,2,FALSE),"")</f>
        <v/>
      </c>
      <c r="H1518" s="18">
        <f>IFERROR(VLOOKUP($B1518,Invoices!$P$2:$Q$412,2,FALSE),"")</f>
        <v>0.99</v>
      </c>
      <c r="I1518" s="18" t="str">
        <f>IFERROR(VLOOKUP($B1518,Invoices!$R$2:$S$412,2,FALSE),"")</f>
        <v/>
      </c>
      <c r="J1518" s="18" t="str">
        <f>IFERROR(VLOOKUP($B1518,Invoices!$T$2:$U$412,2,FALSE),"")</f>
        <v/>
      </c>
      <c r="K1518" s="18" t="str">
        <f>IFERROR(VLOOKUP($B1518,Invoices!$V$2:$W$412,2,FALSE),"")</f>
        <v/>
      </c>
      <c r="L1518" s="18" t="str">
        <f>IFERROR(VLOOKUP($B1518,Invoices!$X$2:$Y$412,2,FALSE),"")</f>
        <v/>
      </c>
      <c r="M1518" s="18" t="str">
        <f>IFERROR(VLOOKUP($B1518,Invoices!$Z$2:$AA$412,2,FALSE),"")</f>
        <v/>
      </c>
      <c r="N1518" s="18" t="str">
        <f>IFERROR(VLOOKUP($B1518,Invoices!$AB$2:$AC$412,2,FALSE),"")</f>
        <v/>
      </c>
      <c r="O1518" s="18" t="str">
        <f>IFERROR(VLOOKUP($B1518,Invoices!$AD$2:$AE$412,2,FALSE),"")</f>
        <v/>
      </c>
      <c r="P1518" s="18" t="str">
        <f>IFERROR(VLOOKUP($B1518,Invoices!$AF$2:$AG$412,2,FALSE),"")</f>
        <v/>
      </c>
      <c r="Q1518" s="18" t="str">
        <f>IFERROR(VLOOKUP($B1518,Invoices!$AH$2:$AI$412,2,FALSE),"")</f>
        <v/>
      </c>
      <c r="R1518" s="18" t="str">
        <f>IFERROR(VLOOKUP($B1518,Invoices!$AJ$2:$AK$412,2,FALSE),"")</f>
        <v/>
      </c>
      <c r="S1518" s="18" t="str">
        <f>IFERROR(VLOOKUP($B1518,Invoices!$AL$2:$AM$412,2,FALSE),"")</f>
        <v/>
      </c>
      <c r="T1518" s="18" t="str">
        <f>IFERROR(VLOOKUP($B1518,Invoices!$AN$2:$AO$412,2,FALSE),"")</f>
        <v/>
      </c>
      <c r="U1518" s="18" cm="1">
        <f t="array" ref="U1518">IFERROR(INDEX(F1518:T1518, 1, MATCH(TRUE, ISNUMBER(F1518:T1518), 0)), "0.0")</f>
        <v>0.99</v>
      </c>
    </row>
    <row r="1519" spans="1:21" ht="13" x14ac:dyDescent="0.15">
      <c r="A1519" s="14" t="s">
        <v>7551</v>
      </c>
      <c r="B1519" s="6" t="s">
        <v>2806</v>
      </c>
      <c r="D1519" s="6" t="s">
        <v>589</v>
      </c>
      <c r="E1519" s="6" t="s">
        <v>590</v>
      </c>
      <c r="F1519" s="18" t="str">
        <f>IFERROR(VLOOKUP(B1519,Invoices!$L$2:$M$413,2,FALSE),"")</f>
        <v/>
      </c>
      <c r="G1519" s="18" t="str">
        <f>IFERROR(VLOOKUP(B1519,Invoices!$N$2:$O$412,2,FALSE),"")</f>
        <v/>
      </c>
      <c r="H1519" s="18" t="str">
        <f>IFERROR(VLOOKUP($B1519,Invoices!$P$2:$Q$412,2,FALSE),"")</f>
        <v/>
      </c>
      <c r="I1519" s="18" t="str">
        <f>IFERROR(VLOOKUP($B1519,Invoices!$R$2:$S$412,2,FALSE),"")</f>
        <v/>
      </c>
      <c r="J1519" s="18" t="str">
        <f>IFERROR(VLOOKUP($B1519,Invoices!$T$2:$U$412,2,FALSE),"")</f>
        <v/>
      </c>
      <c r="K1519" s="18" t="str">
        <f>IFERROR(VLOOKUP($B1519,Invoices!$V$2:$W$412,2,FALSE),"")</f>
        <v/>
      </c>
      <c r="L1519" s="18" t="str">
        <f>IFERROR(VLOOKUP($B1519,Invoices!$X$2:$Y$412,2,FALSE),"")</f>
        <v/>
      </c>
      <c r="M1519" s="18" t="str">
        <f>IFERROR(VLOOKUP($B1519,Invoices!$Z$2:$AA$412,2,FALSE),"")</f>
        <v/>
      </c>
      <c r="N1519" s="18" t="str">
        <f>IFERROR(VLOOKUP($B1519,Invoices!$AB$2:$AC$412,2,FALSE),"")</f>
        <v/>
      </c>
      <c r="O1519" s="18" t="str">
        <f>IFERROR(VLOOKUP($B1519,Invoices!$AD$2:$AE$412,2,FALSE),"")</f>
        <v/>
      </c>
      <c r="P1519" s="18" t="str">
        <f>IFERROR(VLOOKUP($B1519,Invoices!$AF$2:$AG$412,2,FALSE),"")</f>
        <v/>
      </c>
      <c r="Q1519" s="18" t="str">
        <f>IFERROR(VLOOKUP($B1519,Invoices!$AH$2:$AI$412,2,FALSE),"")</f>
        <v/>
      </c>
      <c r="R1519" s="18" t="str">
        <f>IFERROR(VLOOKUP($B1519,Invoices!$AJ$2:$AK$412,2,FALSE),"")</f>
        <v/>
      </c>
      <c r="S1519" s="18" t="str">
        <f>IFERROR(VLOOKUP($B1519,Invoices!$AL$2:$AM$412,2,FALSE),"")</f>
        <v/>
      </c>
      <c r="T1519" s="18" t="str">
        <f>IFERROR(VLOOKUP($B1519,Invoices!$AN$2:$AO$412,2,FALSE),"")</f>
        <v/>
      </c>
      <c r="U1519" s="18" t="str" cm="1">
        <f t="array" ref="U1519">IFERROR(INDEX(F1519:T1519, 1, MATCH(TRUE, ISNUMBER(F1519:T1519), 0)), "0.0")</f>
        <v>0.0</v>
      </c>
    </row>
    <row r="1520" spans="1:21" ht="13" x14ac:dyDescent="0.15">
      <c r="A1520" s="14" t="s">
        <v>7552</v>
      </c>
      <c r="B1520" s="6" t="s">
        <v>2807</v>
      </c>
      <c r="C1520" s="6" t="s">
        <v>2808</v>
      </c>
      <c r="D1520" s="6" t="s">
        <v>2809</v>
      </c>
      <c r="E1520" s="6" t="s">
        <v>2810</v>
      </c>
      <c r="F1520" s="18">
        <f>IFERROR(VLOOKUP(B1520,Invoices!$L$2:$M$413,2,FALSE),"")</f>
        <v>0.99</v>
      </c>
      <c r="G1520" s="18" t="str">
        <f>IFERROR(VLOOKUP(B1520,Invoices!$N$2:$O$412,2,FALSE),"")</f>
        <v/>
      </c>
      <c r="H1520" s="18" t="str">
        <f>IFERROR(VLOOKUP($B1520,Invoices!$P$2:$Q$412,2,FALSE),"")</f>
        <v/>
      </c>
      <c r="I1520" s="18" t="str">
        <f>IFERROR(VLOOKUP($B1520,Invoices!$R$2:$S$412,2,FALSE),"")</f>
        <v/>
      </c>
      <c r="J1520" s="18" t="str">
        <f>IFERROR(VLOOKUP($B1520,Invoices!$T$2:$U$412,2,FALSE),"")</f>
        <v/>
      </c>
      <c r="K1520" s="18" t="str">
        <f>IFERROR(VLOOKUP($B1520,Invoices!$V$2:$W$412,2,FALSE),"")</f>
        <v/>
      </c>
      <c r="L1520" s="18" t="str">
        <f>IFERROR(VLOOKUP($B1520,Invoices!$X$2:$Y$412,2,FALSE),"")</f>
        <v/>
      </c>
      <c r="M1520" s="18" t="str">
        <f>IFERROR(VLOOKUP($B1520,Invoices!$Z$2:$AA$412,2,FALSE),"")</f>
        <v/>
      </c>
      <c r="N1520" s="18" t="str">
        <f>IFERROR(VLOOKUP($B1520,Invoices!$AB$2:$AC$412,2,FALSE),"")</f>
        <v/>
      </c>
      <c r="O1520" s="18" t="str">
        <f>IFERROR(VLOOKUP($B1520,Invoices!$AD$2:$AE$412,2,FALSE),"")</f>
        <v/>
      </c>
      <c r="P1520" s="18" t="str">
        <f>IFERROR(VLOOKUP($B1520,Invoices!$AF$2:$AG$412,2,FALSE),"")</f>
        <v/>
      </c>
      <c r="Q1520" s="18" t="str">
        <f>IFERROR(VLOOKUP($B1520,Invoices!$AH$2:$AI$412,2,FALSE),"")</f>
        <v/>
      </c>
      <c r="R1520" s="18" t="str">
        <f>IFERROR(VLOOKUP($B1520,Invoices!$AJ$2:$AK$412,2,FALSE),"")</f>
        <v/>
      </c>
      <c r="S1520" s="18" t="str">
        <f>IFERROR(VLOOKUP($B1520,Invoices!$AL$2:$AM$412,2,FALSE),"")</f>
        <v/>
      </c>
      <c r="T1520" s="18" t="str">
        <f>IFERROR(VLOOKUP($B1520,Invoices!$AN$2:$AO$412,2,FALSE),"")</f>
        <v/>
      </c>
      <c r="U1520" s="18" cm="1">
        <f t="array" ref="U1520">IFERROR(INDEX(F1520:T1520, 1, MATCH(TRUE, ISNUMBER(F1520:T1520), 0)), "0.0")</f>
        <v>0.99</v>
      </c>
    </row>
    <row r="1521" spans="1:21" ht="13" x14ac:dyDescent="0.15">
      <c r="A1521" s="14" t="s">
        <v>7553</v>
      </c>
      <c r="B1521" s="6" t="s">
        <v>2811</v>
      </c>
      <c r="C1521" s="6" t="s">
        <v>1380</v>
      </c>
      <c r="D1521" s="6" t="s">
        <v>1798</v>
      </c>
      <c r="E1521" s="6" t="s">
        <v>810</v>
      </c>
      <c r="F1521" s="18" t="str">
        <f>IFERROR(VLOOKUP(B1521,Invoices!$L$2:$M$413,2,FALSE),"")</f>
        <v/>
      </c>
      <c r="G1521" s="18" t="str">
        <f>IFERROR(VLOOKUP(B1521,Invoices!$N$2:$O$412,2,FALSE),"")</f>
        <v/>
      </c>
      <c r="H1521" s="18" t="str">
        <f>IFERROR(VLOOKUP($B1521,Invoices!$P$2:$Q$412,2,FALSE),"")</f>
        <v/>
      </c>
      <c r="I1521" s="18" t="str">
        <f>IFERROR(VLOOKUP($B1521,Invoices!$R$2:$S$412,2,FALSE),"")</f>
        <v/>
      </c>
      <c r="J1521" s="18" t="str">
        <f>IFERROR(VLOOKUP($B1521,Invoices!$T$2:$U$412,2,FALSE),"")</f>
        <v/>
      </c>
      <c r="K1521" s="18" t="str">
        <f>IFERROR(VLOOKUP($B1521,Invoices!$V$2:$W$412,2,FALSE),"")</f>
        <v/>
      </c>
      <c r="L1521" s="18" t="str">
        <f>IFERROR(VLOOKUP($B1521,Invoices!$X$2:$Y$412,2,FALSE),"")</f>
        <v/>
      </c>
      <c r="M1521" s="18" t="str">
        <f>IFERROR(VLOOKUP($B1521,Invoices!$Z$2:$AA$412,2,FALSE),"")</f>
        <v/>
      </c>
      <c r="N1521" s="18" t="str">
        <f>IFERROR(VLOOKUP($B1521,Invoices!$AB$2:$AC$412,2,FALSE),"")</f>
        <v/>
      </c>
      <c r="O1521" s="18" t="str">
        <f>IFERROR(VLOOKUP($B1521,Invoices!$AD$2:$AE$412,2,FALSE),"")</f>
        <v/>
      </c>
      <c r="P1521" s="18" t="str">
        <f>IFERROR(VLOOKUP($B1521,Invoices!$AF$2:$AG$412,2,FALSE),"")</f>
        <v/>
      </c>
      <c r="Q1521" s="18" t="str">
        <f>IFERROR(VLOOKUP($B1521,Invoices!$AH$2:$AI$412,2,FALSE),"")</f>
        <v/>
      </c>
      <c r="R1521" s="18" t="str">
        <f>IFERROR(VLOOKUP($B1521,Invoices!$AJ$2:$AK$412,2,FALSE),"")</f>
        <v/>
      </c>
      <c r="S1521" s="18" t="str">
        <f>IFERROR(VLOOKUP($B1521,Invoices!$AL$2:$AM$412,2,FALSE),"")</f>
        <v/>
      </c>
      <c r="T1521" s="18" t="str">
        <f>IFERROR(VLOOKUP($B1521,Invoices!$AN$2:$AO$412,2,FALSE),"")</f>
        <v/>
      </c>
      <c r="U1521" s="18" t="str" cm="1">
        <f t="array" ref="U1521">IFERROR(INDEX(F1521:T1521, 1, MATCH(TRUE, ISNUMBER(F1521:T1521), 0)), "0.0")</f>
        <v>0.0</v>
      </c>
    </row>
    <row r="1522" spans="1:21" ht="13" x14ac:dyDescent="0.15">
      <c r="A1522" s="14" t="s">
        <v>7554</v>
      </c>
      <c r="B1522" s="6" t="s">
        <v>2812</v>
      </c>
      <c r="C1522" s="6" t="s">
        <v>1291</v>
      </c>
      <c r="D1522" s="6" t="s">
        <v>1292</v>
      </c>
      <c r="E1522" s="6" t="s">
        <v>1293</v>
      </c>
      <c r="F1522" s="18" t="str">
        <f>IFERROR(VLOOKUP(B1522,Invoices!$L$2:$M$413,2,FALSE),"")</f>
        <v/>
      </c>
      <c r="G1522" s="18" t="str">
        <f>IFERROR(VLOOKUP(B1522,Invoices!$N$2:$O$412,2,FALSE),"")</f>
        <v/>
      </c>
      <c r="H1522" s="18" t="str">
        <f>IFERROR(VLOOKUP($B1522,Invoices!$P$2:$Q$412,2,FALSE),"")</f>
        <v/>
      </c>
      <c r="I1522" s="18" t="str">
        <f>IFERROR(VLOOKUP($B1522,Invoices!$R$2:$S$412,2,FALSE),"")</f>
        <v/>
      </c>
      <c r="J1522" s="18" t="str">
        <f>IFERROR(VLOOKUP($B1522,Invoices!$T$2:$U$412,2,FALSE),"")</f>
        <v/>
      </c>
      <c r="K1522" s="18" t="str">
        <f>IFERROR(VLOOKUP($B1522,Invoices!$V$2:$W$412,2,FALSE),"")</f>
        <v/>
      </c>
      <c r="L1522" s="18" t="str">
        <f>IFERROR(VLOOKUP($B1522,Invoices!$X$2:$Y$412,2,FALSE),"")</f>
        <v/>
      </c>
      <c r="M1522" s="18" t="str">
        <f>IFERROR(VLOOKUP($B1522,Invoices!$Z$2:$AA$412,2,FALSE),"")</f>
        <v/>
      </c>
      <c r="N1522" s="18" t="str">
        <f>IFERROR(VLOOKUP($B1522,Invoices!$AB$2:$AC$412,2,FALSE),"")</f>
        <v/>
      </c>
      <c r="O1522" s="18" t="str">
        <f>IFERROR(VLOOKUP($B1522,Invoices!$AD$2:$AE$412,2,FALSE),"")</f>
        <v/>
      </c>
      <c r="P1522" s="18" t="str">
        <f>IFERROR(VLOOKUP($B1522,Invoices!$AF$2:$AG$412,2,FALSE),"")</f>
        <v/>
      </c>
      <c r="Q1522" s="18" t="str">
        <f>IFERROR(VLOOKUP($B1522,Invoices!$AH$2:$AI$412,2,FALSE),"")</f>
        <v/>
      </c>
      <c r="R1522" s="18" t="str">
        <f>IFERROR(VLOOKUP($B1522,Invoices!$AJ$2:$AK$412,2,FALSE),"")</f>
        <v/>
      </c>
      <c r="S1522" s="18" t="str">
        <f>IFERROR(VLOOKUP($B1522,Invoices!$AL$2:$AM$412,2,FALSE),"")</f>
        <v/>
      </c>
      <c r="T1522" s="18" t="str">
        <f>IFERROR(VLOOKUP($B1522,Invoices!$AN$2:$AO$412,2,FALSE),"")</f>
        <v/>
      </c>
      <c r="U1522" s="18" t="str" cm="1">
        <f t="array" ref="U1522">IFERROR(INDEX(F1522:T1522, 1, MATCH(TRUE, ISNUMBER(F1522:T1522), 0)), "0.0")</f>
        <v>0.0</v>
      </c>
    </row>
    <row r="1523" spans="1:21" ht="13" x14ac:dyDescent="0.15">
      <c r="A1523" s="14" t="s">
        <v>7555</v>
      </c>
      <c r="B1523" s="6" t="s">
        <v>2813</v>
      </c>
      <c r="C1523" s="6" t="s">
        <v>2814</v>
      </c>
      <c r="D1523" s="6" t="s">
        <v>2232</v>
      </c>
      <c r="E1523" s="6" t="s">
        <v>2233</v>
      </c>
      <c r="F1523" s="18" t="str">
        <f>IFERROR(VLOOKUP(B1523,Invoices!$L$2:$M$413,2,FALSE),"")</f>
        <v/>
      </c>
      <c r="G1523" s="18" t="str">
        <f>IFERROR(VLOOKUP(B1523,Invoices!$N$2:$O$412,2,FALSE),"")</f>
        <v/>
      </c>
      <c r="H1523" s="18" t="str">
        <f>IFERROR(VLOOKUP($B1523,Invoices!$P$2:$Q$412,2,FALSE),"")</f>
        <v/>
      </c>
      <c r="I1523" s="18" t="str">
        <f>IFERROR(VLOOKUP($B1523,Invoices!$R$2:$S$412,2,FALSE),"")</f>
        <v/>
      </c>
      <c r="J1523" s="18" t="str">
        <f>IFERROR(VLOOKUP($B1523,Invoices!$T$2:$U$412,2,FALSE),"")</f>
        <v/>
      </c>
      <c r="K1523" s="18" t="str">
        <f>IFERROR(VLOOKUP($B1523,Invoices!$V$2:$W$412,2,FALSE),"")</f>
        <v/>
      </c>
      <c r="L1523" s="18" t="str">
        <f>IFERROR(VLOOKUP($B1523,Invoices!$X$2:$Y$412,2,FALSE),"")</f>
        <v/>
      </c>
      <c r="M1523" s="18" t="str">
        <f>IFERROR(VLOOKUP($B1523,Invoices!$Z$2:$AA$412,2,FALSE),"")</f>
        <v/>
      </c>
      <c r="N1523" s="18" t="str">
        <f>IFERROR(VLOOKUP($B1523,Invoices!$AB$2:$AC$412,2,FALSE),"")</f>
        <v/>
      </c>
      <c r="O1523" s="18" t="str">
        <f>IFERROR(VLOOKUP($B1523,Invoices!$AD$2:$AE$412,2,FALSE),"")</f>
        <v/>
      </c>
      <c r="P1523" s="18" t="str">
        <f>IFERROR(VLOOKUP($B1523,Invoices!$AF$2:$AG$412,2,FALSE),"")</f>
        <v/>
      </c>
      <c r="Q1523" s="18" t="str">
        <f>IFERROR(VLOOKUP($B1523,Invoices!$AH$2:$AI$412,2,FALSE),"")</f>
        <v/>
      </c>
      <c r="R1523" s="18" t="str">
        <f>IFERROR(VLOOKUP($B1523,Invoices!$AJ$2:$AK$412,2,FALSE),"")</f>
        <v/>
      </c>
      <c r="S1523" s="18" t="str">
        <f>IFERROR(VLOOKUP($B1523,Invoices!$AL$2:$AM$412,2,FALSE),"")</f>
        <v/>
      </c>
      <c r="T1523" s="18" t="str">
        <f>IFERROR(VLOOKUP($B1523,Invoices!$AN$2:$AO$412,2,FALSE),"")</f>
        <v/>
      </c>
      <c r="U1523" s="18" t="str" cm="1">
        <f t="array" ref="U1523">IFERROR(INDEX(F1523:T1523, 1, MATCH(TRUE, ISNUMBER(F1523:T1523), 0)), "0.0")</f>
        <v>0.0</v>
      </c>
    </row>
    <row r="1524" spans="1:21" ht="13" x14ac:dyDescent="0.15">
      <c r="A1524" s="14" t="s">
        <v>7556</v>
      </c>
      <c r="B1524" s="6" t="s">
        <v>2815</v>
      </c>
      <c r="C1524" s="6" t="s">
        <v>837</v>
      </c>
      <c r="D1524" s="6" t="s">
        <v>838</v>
      </c>
      <c r="E1524" s="6" t="s">
        <v>839</v>
      </c>
      <c r="F1524" s="18" t="str">
        <f>IFERROR(VLOOKUP(B1524,Invoices!$L$2:$M$413,2,FALSE),"")</f>
        <v/>
      </c>
      <c r="G1524" s="18" t="str">
        <f>IFERROR(VLOOKUP(B1524,Invoices!$N$2:$O$412,2,FALSE),"")</f>
        <v/>
      </c>
      <c r="H1524" s="18" t="str">
        <f>IFERROR(VLOOKUP($B1524,Invoices!$P$2:$Q$412,2,FALSE),"")</f>
        <v/>
      </c>
      <c r="I1524" s="18" t="str">
        <f>IFERROR(VLOOKUP($B1524,Invoices!$R$2:$S$412,2,FALSE),"")</f>
        <v/>
      </c>
      <c r="J1524" s="18" t="str">
        <f>IFERROR(VLOOKUP($B1524,Invoices!$T$2:$U$412,2,FALSE),"")</f>
        <v/>
      </c>
      <c r="K1524" s="18" t="str">
        <f>IFERROR(VLOOKUP($B1524,Invoices!$V$2:$W$412,2,FALSE),"")</f>
        <v/>
      </c>
      <c r="L1524" s="18" t="str">
        <f>IFERROR(VLOOKUP($B1524,Invoices!$X$2:$Y$412,2,FALSE),"")</f>
        <v/>
      </c>
      <c r="M1524" s="18">
        <f>IFERROR(VLOOKUP($B1524,Invoices!$Z$2:$AA$412,2,FALSE),"")</f>
        <v>0.99</v>
      </c>
      <c r="N1524" s="18" t="str">
        <f>IFERROR(VLOOKUP($B1524,Invoices!$AB$2:$AC$412,2,FALSE),"")</f>
        <v/>
      </c>
      <c r="O1524" s="18" t="str">
        <f>IFERROR(VLOOKUP($B1524,Invoices!$AD$2:$AE$412,2,FALSE),"")</f>
        <v/>
      </c>
      <c r="P1524" s="18" t="str">
        <f>IFERROR(VLOOKUP($B1524,Invoices!$AF$2:$AG$412,2,FALSE),"")</f>
        <v/>
      </c>
      <c r="Q1524" s="18" t="str">
        <f>IFERROR(VLOOKUP($B1524,Invoices!$AH$2:$AI$412,2,FALSE),"")</f>
        <v/>
      </c>
      <c r="R1524" s="18" t="str">
        <f>IFERROR(VLOOKUP($B1524,Invoices!$AJ$2:$AK$412,2,FALSE),"")</f>
        <v/>
      </c>
      <c r="S1524" s="18" t="str">
        <f>IFERROR(VLOOKUP($B1524,Invoices!$AL$2:$AM$412,2,FALSE),"")</f>
        <v/>
      </c>
      <c r="T1524" s="18" t="str">
        <f>IFERROR(VLOOKUP($B1524,Invoices!$AN$2:$AO$412,2,FALSE),"")</f>
        <v/>
      </c>
      <c r="U1524" s="18" cm="1">
        <f t="array" ref="U1524">IFERROR(INDEX(F1524:T1524, 1, MATCH(TRUE, ISNUMBER(F1524:T1524), 0)), "0.0")</f>
        <v>0.99</v>
      </c>
    </row>
    <row r="1525" spans="1:21" ht="13" x14ac:dyDescent="0.15">
      <c r="A1525" s="14" t="s">
        <v>7557</v>
      </c>
      <c r="B1525" s="6" t="s">
        <v>2816</v>
      </c>
      <c r="C1525" s="6" t="s">
        <v>1274</v>
      </c>
      <c r="D1525" s="6" t="s">
        <v>991</v>
      </c>
      <c r="E1525" s="6" t="s">
        <v>714</v>
      </c>
      <c r="F1525" s="18" t="str">
        <f>IFERROR(VLOOKUP(B1525,Invoices!$L$2:$M$413,2,FALSE),"")</f>
        <v/>
      </c>
      <c r="G1525" s="18" t="str">
        <f>IFERROR(VLOOKUP(B1525,Invoices!$N$2:$O$412,2,FALSE),"")</f>
        <v/>
      </c>
      <c r="H1525" s="18" t="str">
        <f>IFERROR(VLOOKUP($B1525,Invoices!$P$2:$Q$412,2,FALSE),"")</f>
        <v/>
      </c>
      <c r="I1525" s="18" t="str">
        <f>IFERROR(VLOOKUP($B1525,Invoices!$R$2:$S$412,2,FALSE),"")</f>
        <v/>
      </c>
      <c r="J1525" s="18" t="str">
        <f>IFERROR(VLOOKUP($B1525,Invoices!$T$2:$U$412,2,FALSE),"")</f>
        <v/>
      </c>
      <c r="K1525" s="18" t="str">
        <f>IFERROR(VLOOKUP($B1525,Invoices!$V$2:$W$412,2,FALSE),"")</f>
        <v/>
      </c>
      <c r="L1525" s="18" t="str">
        <f>IFERROR(VLOOKUP($B1525,Invoices!$X$2:$Y$412,2,FALSE),"")</f>
        <v/>
      </c>
      <c r="M1525" s="18" t="str">
        <f>IFERROR(VLOOKUP($B1525,Invoices!$Z$2:$AA$412,2,FALSE),"")</f>
        <v/>
      </c>
      <c r="N1525" s="18" t="str">
        <f>IFERROR(VLOOKUP($B1525,Invoices!$AB$2:$AC$412,2,FALSE),"")</f>
        <v/>
      </c>
      <c r="O1525" s="18" t="str">
        <f>IFERROR(VLOOKUP($B1525,Invoices!$AD$2:$AE$412,2,FALSE),"")</f>
        <v/>
      </c>
      <c r="P1525" s="18" t="str">
        <f>IFERROR(VLOOKUP($B1525,Invoices!$AF$2:$AG$412,2,FALSE),"")</f>
        <v/>
      </c>
      <c r="Q1525" s="18" t="str">
        <f>IFERROR(VLOOKUP($B1525,Invoices!$AH$2:$AI$412,2,FALSE),"")</f>
        <v/>
      </c>
      <c r="R1525" s="18" t="str">
        <f>IFERROR(VLOOKUP($B1525,Invoices!$AJ$2:$AK$412,2,FALSE),"")</f>
        <v/>
      </c>
      <c r="S1525" s="18" t="str">
        <f>IFERROR(VLOOKUP($B1525,Invoices!$AL$2:$AM$412,2,FALSE),"")</f>
        <v/>
      </c>
      <c r="T1525" s="18" t="str">
        <f>IFERROR(VLOOKUP($B1525,Invoices!$AN$2:$AO$412,2,FALSE),"")</f>
        <v/>
      </c>
      <c r="U1525" s="18" t="str" cm="1">
        <f t="array" ref="U1525">IFERROR(INDEX(F1525:T1525, 1, MATCH(TRUE, ISNUMBER(F1525:T1525), 0)), "0.0")</f>
        <v>0.0</v>
      </c>
    </row>
    <row r="1526" spans="1:21" ht="13" x14ac:dyDescent="0.15">
      <c r="A1526" s="14" t="s">
        <v>7558</v>
      </c>
      <c r="B1526" s="6" t="s">
        <v>988</v>
      </c>
      <c r="C1526" s="6" t="s">
        <v>573</v>
      </c>
      <c r="D1526" s="6" t="s">
        <v>988</v>
      </c>
      <c r="E1526" s="6" t="s">
        <v>574</v>
      </c>
      <c r="F1526" s="18" t="str">
        <f>IFERROR(VLOOKUP(B1526,Invoices!$L$2:$M$413,2,FALSE),"")</f>
        <v/>
      </c>
      <c r="G1526" s="18" t="str">
        <f>IFERROR(VLOOKUP(B1526,Invoices!$N$2:$O$412,2,FALSE),"")</f>
        <v/>
      </c>
      <c r="H1526" s="18" t="str">
        <f>IFERROR(VLOOKUP($B1526,Invoices!$P$2:$Q$412,2,FALSE),"")</f>
        <v/>
      </c>
      <c r="I1526" s="18" t="str">
        <f>IFERROR(VLOOKUP($B1526,Invoices!$R$2:$S$412,2,FALSE),"")</f>
        <v/>
      </c>
      <c r="J1526" s="18" t="str">
        <f>IFERROR(VLOOKUP($B1526,Invoices!$T$2:$U$412,2,FALSE),"")</f>
        <v/>
      </c>
      <c r="K1526" s="18" t="str">
        <f>IFERROR(VLOOKUP($B1526,Invoices!$V$2:$W$412,2,FALSE),"")</f>
        <v/>
      </c>
      <c r="L1526" s="18" t="str">
        <f>IFERROR(VLOOKUP($B1526,Invoices!$X$2:$Y$412,2,FALSE),"")</f>
        <v/>
      </c>
      <c r="M1526" s="18" t="str">
        <f>IFERROR(VLOOKUP($B1526,Invoices!$Z$2:$AA$412,2,FALSE),"")</f>
        <v/>
      </c>
      <c r="N1526" s="18" t="str">
        <f>IFERROR(VLOOKUP($B1526,Invoices!$AB$2:$AC$412,2,FALSE),"")</f>
        <v/>
      </c>
      <c r="O1526" s="18" t="str">
        <f>IFERROR(VLOOKUP($B1526,Invoices!$AD$2:$AE$412,2,FALSE),"")</f>
        <v/>
      </c>
      <c r="P1526" s="18" t="str">
        <f>IFERROR(VLOOKUP($B1526,Invoices!$AF$2:$AG$412,2,FALSE),"")</f>
        <v/>
      </c>
      <c r="Q1526" s="18" t="str">
        <f>IFERROR(VLOOKUP($B1526,Invoices!$AH$2:$AI$412,2,FALSE),"")</f>
        <v/>
      </c>
      <c r="R1526" s="18" t="str">
        <f>IFERROR(VLOOKUP($B1526,Invoices!$AJ$2:$AK$412,2,FALSE),"")</f>
        <v/>
      </c>
      <c r="S1526" s="18" t="str">
        <f>IFERROR(VLOOKUP($B1526,Invoices!$AL$2:$AM$412,2,FALSE),"")</f>
        <v/>
      </c>
      <c r="T1526" s="18" t="str">
        <f>IFERROR(VLOOKUP($B1526,Invoices!$AN$2:$AO$412,2,FALSE),"")</f>
        <v/>
      </c>
      <c r="U1526" s="18" t="str" cm="1">
        <f t="array" ref="U1526">IFERROR(INDEX(F1526:T1526, 1, MATCH(TRUE, ISNUMBER(F1526:T1526), 0)), "0.0")</f>
        <v>0.0</v>
      </c>
    </row>
    <row r="1527" spans="1:21" ht="13" x14ac:dyDescent="0.15">
      <c r="A1527" s="14" t="s">
        <v>7559</v>
      </c>
      <c r="B1527" s="6" t="s">
        <v>988</v>
      </c>
      <c r="C1527" s="6" t="s">
        <v>2817</v>
      </c>
      <c r="D1527" s="6" t="s">
        <v>2713</v>
      </c>
      <c r="E1527" s="6" t="s">
        <v>2714</v>
      </c>
      <c r="F1527" s="18" t="str">
        <f>IFERROR(VLOOKUP(B1527,Invoices!$L$2:$M$413,2,FALSE),"")</f>
        <v/>
      </c>
      <c r="G1527" s="18" t="str">
        <f>IFERROR(VLOOKUP(B1527,Invoices!$N$2:$O$412,2,FALSE),"")</f>
        <v/>
      </c>
      <c r="H1527" s="18" t="str">
        <f>IFERROR(VLOOKUP($B1527,Invoices!$P$2:$Q$412,2,FALSE),"")</f>
        <v/>
      </c>
      <c r="I1527" s="18" t="str">
        <f>IFERROR(VLOOKUP($B1527,Invoices!$R$2:$S$412,2,FALSE),"")</f>
        <v/>
      </c>
      <c r="J1527" s="18" t="str">
        <f>IFERROR(VLOOKUP($B1527,Invoices!$T$2:$U$412,2,FALSE),"")</f>
        <v/>
      </c>
      <c r="K1527" s="18" t="str">
        <f>IFERROR(VLOOKUP($B1527,Invoices!$V$2:$W$412,2,FALSE),"")</f>
        <v/>
      </c>
      <c r="L1527" s="18" t="str">
        <f>IFERROR(VLOOKUP($B1527,Invoices!$X$2:$Y$412,2,FALSE),"")</f>
        <v/>
      </c>
      <c r="M1527" s="18" t="str">
        <f>IFERROR(VLOOKUP($B1527,Invoices!$Z$2:$AA$412,2,FALSE),"")</f>
        <v/>
      </c>
      <c r="N1527" s="18" t="str">
        <f>IFERROR(VLOOKUP($B1527,Invoices!$AB$2:$AC$412,2,FALSE),"")</f>
        <v/>
      </c>
      <c r="O1527" s="18" t="str">
        <f>IFERROR(VLOOKUP($B1527,Invoices!$AD$2:$AE$412,2,FALSE),"")</f>
        <v/>
      </c>
      <c r="P1527" s="18" t="str">
        <f>IFERROR(VLOOKUP($B1527,Invoices!$AF$2:$AG$412,2,FALSE),"")</f>
        <v/>
      </c>
      <c r="Q1527" s="18" t="str">
        <f>IFERROR(VLOOKUP($B1527,Invoices!$AH$2:$AI$412,2,FALSE),"")</f>
        <v/>
      </c>
      <c r="R1527" s="18" t="str">
        <f>IFERROR(VLOOKUP($B1527,Invoices!$AJ$2:$AK$412,2,FALSE),"")</f>
        <v/>
      </c>
      <c r="S1527" s="18" t="str">
        <f>IFERROR(VLOOKUP($B1527,Invoices!$AL$2:$AM$412,2,FALSE),"")</f>
        <v/>
      </c>
      <c r="T1527" s="18" t="str">
        <f>IFERROR(VLOOKUP($B1527,Invoices!$AN$2:$AO$412,2,FALSE),"")</f>
        <v/>
      </c>
      <c r="U1527" s="18" t="str" cm="1">
        <f t="array" ref="U1527">IFERROR(INDEX(F1527:T1527, 1, MATCH(TRUE, ISNUMBER(F1527:T1527), 0)), "0.0")</f>
        <v>0.0</v>
      </c>
    </row>
    <row r="1528" spans="1:21" ht="13" x14ac:dyDescent="0.15">
      <c r="A1528" s="14" t="s">
        <v>7560</v>
      </c>
      <c r="B1528" s="6" t="s">
        <v>2818</v>
      </c>
      <c r="C1528" s="6" t="s">
        <v>1046</v>
      </c>
      <c r="D1528" s="6" t="s">
        <v>1047</v>
      </c>
      <c r="E1528" s="6" t="s">
        <v>1046</v>
      </c>
      <c r="F1528" s="18" t="str">
        <f>IFERROR(VLOOKUP(B1528,Invoices!$L$2:$M$413,2,FALSE),"")</f>
        <v/>
      </c>
      <c r="G1528" s="18" t="str">
        <f>IFERROR(VLOOKUP(B1528,Invoices!$N$2:$O$412,2,FALSE),"")</f>
        <v/>
      </c>
      <c r="H1528" s="18" t="str">
        <f>IFERROR(VLOOKUP($B1528,Invoices!$P$2:$Q$412,2,FALSE),"")</f>
        <v/>
      </c>
      <c r="I1528" s="18" t="str">
        <f>IFERROR(VLOOKUP($B1528,Invoices!$R$2:$S$412,2,FALSE),"")</f>
        <v/>
      </c>
      <c r="J1528" s="18" t="str">
        <f>IFERROR(VLOOKUP($B1528,Invoices!$T$2:$U$412,2,FALSE),"")</f>
        <v/>
      </c>
      <c r="K1528" s="18" t="str">
        <f>IFERROR(VLOOKUP($B1528,Invoices!$V$2:$W$412,2,FALSE),"")</f>
        <v/>
      </c>
      <c r="L1528" s="18" t="str">
        <f>IFERROR(VLOOKUP($B1528,Invoices!$X$2:$Y$412,2,FALSE),"")</f>
        <v/>
      </c>
      <c r="M1528" s="18" t="str">
        <f>IFERROR(VLOOKUP($B1528,Invoices!$Z$2:$AA$412,2,FALSE),"")</f>
        <v/>
      </c>
      <c r="N1528" s="18" t="str">
        <f>IFERROR(VLOOKUP($B1528,Invoices!$AB$2:$AC$412,2,FALSE),"")</f>
        <v/>
      </c>
      <c r="O1528" s="18" t="str">
        <f>IFERROR(VLOOKUP($B1528,Invoices!$AD$2:$AE$412,2,FALSE),"")</f>
        <v/>
      </c>
      <c r="P1528" s="18" t="str">
        <f>IFERROR(VLOOKUP($B1528,Invoices!$AF$2:$AG$412,2,FALSE),"")</f>
        <v/>
      </c>
      <c r="Q1528" s="18" t="str">
        <f>IFERROR(VLOOKUP($B1528,Invoices!$AH$2:$AI$412,2,FALSE),"")</f>
        <v/>
      </c>
      <c r="R1528" s="18" t="str">
        <f>IFERROR(VLOOKUP($B1528,Invoices!$AJ$2:$AK$412,2,FALSE),"")</f>
        <v/>
      </c>
      <c r="S1528" s="18" t="str">
        <f>IFERROR(VLOOKUP($B1528,Invoices!$AL$2:$AM$412,2,FALSE),"")</f>
        <v/>
      </c>
      <c r="T1528" s="18" t="str">
        <f>IFERROR(VLOOKUP($B1528,Invoices!$AN$2:$AO$412,2,FALSE),"")</f>
        <v/>
      </c>
      <c r="U1528" s="18" t="str" cm="1">
        <f t="array" ref="U1528">IFERROR(INDEX(F1528:T1528, 1, MATCH(TRUE, ISNUMBER(F1528:T1528), 0)), "0.0")</f>
        <v>0.0</v>
      </c>
    </row>
    <row r="1529" spans="1:21" ht="13" x14ac:dyDescent="0.15">
      <c r="A1529" s="14" t="s">
        <v>7561</v>
      </c>
      <c r="B1529" s="6" t="s">
        <v>2819</v>
      </c>
      <c r="C1529" s="6" t="s">
        <v>2820</v>
      </c>
      <c r="D1529" s="6" t="s">
        <v>1388</v>
      </c>
      <c r="E1529" s="6" t="s">
        <v>1389</v>
      </c>
      <c r="F1529" s="18" t="str">
        <f>IFERROR(VLOOKUP(B1529,Invoices!$L$2:$M$413,2,FALSE),"")</f>
        <v/>
      </c>
      <c r="G1529" s="18">
        <f>IFERROR(VLOOKUP(B1529,Invoices!$N$2:$O$412,2,FALSE),"")</f>
        <v>0.99</v>
      </c>
      <c r="H1529" s="18" t="str">
        <f>IFERROR(VLOOKUP($B1529,Invoices!$P$2:$Q$412,2,FALSE),"")</f>
        <v/>
      </c>
      <c r="I1529" s="18" t="str">
        <f>IFERROR(VLOOKUP($B1529,Invoices!$R$2:$S$412,2,FALSE),"")</f>
        <v/>
      </c>
      <c r="J1529" s="18" t="str">
        <f>IFERROR(VLOOKUP($B1529,Invoices!$T$2:$U$412,2,FALSE),"")</f>
        <v/>
      </c>
      <c r="K1529" s="18" t="str">
        <f>IFERROR(VLOOKUP($B1529,Invoices!$V$2:$W$412,2,FALSE),"")</f>
        <v/>
      </c>
      <c r="L1529" s="18" t="str">
        <f>IFERROR(VLOOKUP($B1529,Invoices!$X$2:$Y$412,2,FALSE),"")</f>
        <v/>
      </c>
      <c r="M1529" s="18" t="str">
        <f>IFERROR(VLOOKUP($B1529,Invoices!$Z$2:$AA$412,2,FALSE),"")</f>
        <v/>
      </c>
      <c r="N1529" s="18" t="str">
        <f>IFERROR(VLOOKUP($B1529,Invoices!$AB$2:$AC$412,2,FALSE),"")</f>
        <v/>
      </c>
      <c r="O1529" s="18" t="str">
        <f>IFERROR(VLOOKUP($B1529,Invoices!$AD$2:$AE$412,2,FALSE),"")</f>
        <v/>
      </c>
      <c r="P1529" s="18" t="str">
        <f>IFERROR(VLOOKUP($B1529,Invoices!$AF$2:$AG$412,2,FALSE),"")</f>
        <v/>
      </c>
      <c r="Q1529" s="18" t="str">
        <f>IFERROR(VLOOKUP($B1529,Invoices!$AH$2:$AI$412,2,FALSE),"")</f>
        <v/>
      </c>
      <c r="R1529" s="18" t="str">
        <f>IFERROR(VLOOKUP($B1529,Invoices!$AJ$2:$AK$412,2,FALSE),"")</f>
        <v/>
      </c>
      <c r="S1529" s="18" t="str">
        <f>IFERROR(VLOOKUP($B1529,Invoices!$AL$2:$AM$412,2,FALSE),"")</f>
        <v/>
      </c>
      <c r="T1529" s="18" t="str">
        <f>IFERROR(VLOOKUP($B1529,Invoices!$AN$2:$AO$412,2,FALSE),"")</f>
        <v/>
      </c>
      <c r="U1529" s="18" cm="1">
        <f t="array" ref="U1529">IFERROR(INDEX(F1529:T1529, 1, MATCH(TRUE, ISNUMBER(F1529:T1529), 0)), "0.0")</f>
        <v>0.99</v>
      </c>
    </row>
    <row r="1530" spans="1:21" ht="13" x14ac:dyDescent="0.15">
      <c r="A1530" s="14" t="s">
        <v>7562</v>
      </c>
      <c r="B1530" s="6" t="s">
        <v>2821</v>
      </c>
      <c r="C1530" s="6" t="s">
        <v>2822</v>
      </c>
      <c r="D1530" s="6" t="s">
        <v>943</v>
      </c>
      <c r="E1530" s="6" t="s">
        <v>522</v>
      </c>
      <c r="F1530" s="18" t="str">
        <f>IFERROR(VLOOKUP(B1530,Invoices!$L$2:$M$413,2,FALSE),"")</f>
        <v/>
      </c>
      <c r="G1530" s="18" t="str">
        <f>IFERROR(VLOOKUP(B1530,Invoices!$N$2:$O$412,2,FALSE),"")</f>
        <v/>
      </c>
      <c r="H1530" s="18" t="str">
        <f>IFERROR(VLOOKUP($B1530,Invoices!$P$2:$Q$412,2,FALSE),"")</f>
        <v/>
      </c>
      <c r="I1530" s="18" t="str">
        <f>IFERROR(VLOOKUP($B1530,Invoices!$R$2:$S$412,2,FALSE),"")</f>
        <v/>
      </c>
      <c r="J1530" s="18" t="str">
        <f>IFERROR(VLOOKUP($B1530,Invoices!$T$2:$U$412,2,FALSE),"")</f>
        <v/>
      </c>
      <c r="K1530" s="18" t="str">
        <f>IFERROR(VLOOKUP($B1530,Invoices!$V$2:$W$412,2,FALSE),"")</f>
        <v/>
      </c>
      <c r="L1530" s="18" t="str">
        <f>IFERROR(VLOOKUP($B1530,Invoices!$X$2:$Y$412,2,FALSE),"")</f>
        <v/>
      </c>
      <c r="M1530" s="18" t="str">
        <f>IFERROR(VLOOKUP($B1530,Invoices!$Z$2:$AA$412,2,FALSE),"")</f>
        <v/>
      </c>
      <c r="N1530" s="18" t="str">
        <f>IFERROR(VLOOKUP($B1530,Invoices!$AB$2:$AC$412,2,FALSE),"")</f>
        <v/>
      </c>
      <c r="O1530" s="18" t="str">
        <f>IFERROR(VLOOKUP($B1530,Invoices!$AD$2:$AE$412,2,FALSE),"")</f>
        <v/>
      </c>
      <c r="P1530" s="18" t="str">
        <f>IFERROR(VLOOKUP($B1530,Invoices!$AF$2:$AG$412,2,FALSE),"")</f>
        <v/>
      </c>
      <c r="Q1530" s="18" t="str">
        <f>IFERROR(VLOOKUP($B1530,Invoices!$AH$2:$AI$412,2,FALSE),"")</f>
        <v/>
      </c>
      <c r="R1530" s="18" t="str">
        <f>IFERROR(VLOOKUP($B1530,Invoices!$AJ$2:$AK$412,2,FALSE),"")</f>
        <v/>
      </c>
      <c r="S1530" s="18" t="str">
        <f>IFERROR(VLOOKUP($B1530,Invoices!$AL$2:$AM$412,2,FALSE),"")</f>
        <v/>
      </c>
      <c r="T1530" s="18" t="str">
        <f>IFERROR(VLOOKUP($B1530,Invoices!$AN$2:$AO$412,2,FALSE),"")</f>
        <v/>
      </c>
      <c r="U1530" s="18" t="str" cm="1">
        <f t="array" ref="U1530">IFERROR(INDEX(F1530:T1530, 1, MATCH(TRUE, ISNUMBER(F1530:T1530), 0)), "0.0")</f>
        <v>0.0</v>
      </c>
    </row>
    <row r="1531" spans="1:21" ht="13" x14ac:dyDescent="0.15">
      <c r="A1531" s="14" t="s">
        <v>7563</v>
      </c>
      <c r="B1531" s="6" t="s">
        <v>2823</v>
      </c>
      <c r="D1531" s="6" t="s">
        <v>757</v>
      </c>
      <c r="E1531" s="6" t="s">
        <v>758</v>
      </c>
      <c r="F1531" s="18" t="str">
        <f>IFERROR(VLOOKUP(B1531,Invoices!$L$2:$M$413,2,FALSE),"")</f>
        <v/>
      </c>
      <c r="G1531" s="18" t="str">
        <f>IFERROR(VLOOKUP(B1531,Invoices!$N$2:$O$412,2,FALSE),"")</f>
        <v/>
      </c>
      <c r="H1531" s="18" t="str">
        <f>IFERROR(VLOOKUP($B1531,Invoices!$P$2:$Q$412,2,FALSE),"")</f>
        <v/>
      </c>
      <c r="I1531" s="18">
        <f>IFERROR(VLOOKUP($B1531,Invoices!$R$2:$S$412,2,FALSE),"")</f>
        <v>0.99</v>
      </c>
      <c r="J1531" s="18" t="str">
        <f>IFERROR(VLOOKUP($B1531,Invoices!$T$2:$U$412,2,FALSE),"")</f>
        <v/>
      </c>
      <c r="K1531" s="18" t="str">
        <f>IFERROR(VLOOKUP($B1531,Invoices!$V$2:$W$412,2,FALSE),"")</f>
        <v/>
      </c>
      <c r="L1531" s="18" t="str">
        <f>IFERROR(VLOOKUP($B1531,Invoices!$X$2:$Y$412,2,FALSE),"")</f>
        <v/>
      </c>
      <c r="M1531" s="18" t="str">
        <f>IFERROR(VLOOKUP($B1531,Invoices!$Z$2:$AA$412,2,FALSE),"")</f>
        <v/>
      </c>
      <c r="N1531" s="18" t="str">
        <f>IFERROR(VLOOKUP($B1531,Invoices!$AB$2:$AC$412,2,FALSE),"")</f>
        <v/>
      </c>
      <c r="O1531" s="18" t="str">
        <f>IFERROR(VLOOKUP($B1531,Invoices!$AD$2:$AE$412,2,FALSE),"")</f>
        <v/>
      </c>
      <c r="P1531" s="18" t="str">
        <f>IFERROR(VLOOKUP($B1531,Invoices!$AF$2:$AG$412,2,FALSE),"")</f>
        <v/>
      </c>
      <c r="Q1531" s="18" t="str">
        <f>IFERROR(VLOOKUP($B1531,Invoices!$AH$2:$AI$412,2,FALSE),"")</f>
        <v/>
      </c>
      <c r="R1531" s="18" t="str">
        <f>IFERROR(VLOOKUP($B1531,Invoices!$AJ$2:$AK$412,2,FALSE),"")</f>
        <v/>
      </c>
      <c r="S1531" s="18" t="str">
        <f>IFERROR(VLOOKUP($B1531,Invoices!$AL$2:$AM$412,2,FALSE),"")</f>
        <v/>
      </c>
      <c r="T1531" s="18" t="str">
        <f>IFERROR(VLOOKUP($B1531,Invoices!$AN$2:$AO$412,2,FALSE),"")</f>
        <v/>
      </c>
      <c r="U1531" s="18" cm="1">
        <f t="array" ref="U1531">IFERROR(INDEX(F1531:T1531, 1, MATCH(TRUE, ISNUMBER(F1531:T1531), 0)), "0.0")</f>
        <v>0.99</v>
      </c>
    </row>
    <row r="1532" spans="1:21" ht="13" x14ac:dyDescent="0.15">
      <c r="A1532" s="14" t="s">
        <v>7564</v>
      </c>
      <c r="B1532" s="6" t="s">
        <v>2824</v>
      </c>
      <c r="C1532" s="6" t="s">
        <v>1533</v>
      </c>
      <c r="D1532" s="6" t="s">
        <v>800</v>
      </c>
      <c r="E1532" s="6" t="s">
        <v>758</v>
      </c>
      <c r="F1532" s="18" t="str">
        <f>IFERROR(VLOOKUP(B1532,Invoices!$L$2:$M$413,2,FALSE),"")</f>
        <v/>
      </c>
      <c r="G1532" s="18" t="str">
        <f>IFERROR(VLOOKUP(B1532,Invoices!$N$2:$O$412,2,FALSE),"")</f>
        <v/>
      </c>
      <c r="H1532" s="18">
        <f>IFERROR(VLOOKUP($B1532,Invoices!$P$2:$Q$412,2,FALSE),"")</f>
        <v>0.99</v>
      </c>
      <c r="I1532" s="18" t="str">
        <f>IFERROR(VLOOKUP($B1532,Invoices!$R$2:$S$412,2,FALSE),"")</f>
        <v/>
      </c>
      <c r="J1532" s="18" t="str">
        <f>IFERROR(VLOOKUP($B1532,Invoices!$T$2:$U$412,2,FALSE),"")</f>
        <v/>
      </c>
      <c r="K1532" s="18" t="str">
        <f>IFERROR(VLOOKUP($B1532,Invoices!$V$2:$W$412,2,FALSE),"")</f>
        <v/>
      </c>
      <c r="L1532" s="18" t="str">
        <f>IFERROR(VLOOKUP($B1532,Invoices!$X$2:$Y$412,2,FALSE),"")</f>
        <v/>
      </c>
      <c r="M1532" s="18">
        <f>IFERROR(VLOOKUP($B1532,Invoices!$Z$2:$AA$412,2,FALSE),"")</f>
        <v>0.99</v>
      </c>
      <c r="N1532" s="18" t="str">
        <f>IFERROR(VLOOKUP($B1532,Invoices!$AB$2:$AC$412,2,FALSE),"")</f>
        <v/>
      </c>
      <c r="O1532" s="18" t="str">
        <f>IFERROR(VLOOKUP($B1532,Invoices!$AD$2:$AE$412,2,FALSE),"")</f>
        <v/>
      </c>
      <c r="P1532" s="18" t="str">
        <f>IFERROR(VLOOKUP($B1532,Invoices!$AF$2:$AG$412,2,FALSE),"")</f>
        <v/>
      </c>
      <c r="Q1532" s="18" t="str">
        <f>IFERROR(VLOOKUP($B1532,Invoices!$AH$2:$AI$412,2,FALSE),"")</f>
        <v/>
      </c>
      <c r="R1532" s="18" t="str">
        <f>IFERROR(VLOOKUP($B1532,Invoices!$AJ$2:$AK$412,2,FALSE),"")</f>
        <v/>
      </c>
      <c r="S1532" s="18" t="str">
        <f>IFERROR(VLOOKUP($B1532,Invoices!$AL$2:$AM$412,2,FALSE),"")</f>
        <v/>
      </c>
      <c r="T1532" s="18" t="str">
        <f>IFERROR(VLOOKUP($B1532,Invoices!$AN$2:$AO$412,2,FALSE),"")</f>
        <v/>
      </c>
      <c r="U1532" s="18" cm="1">
        <f t="array" ref="U1532">IFERROR(INDEX(F1532:T1532, 1, MATCH(TRUE, ISNUMBER(F1532:T1532), 0)), "0.0")</f>
        <v>0.99</v>
      </c>
    </row>
    <row r="1533" spans="1:21" ht="13" x14ac:dyDescent="0.15">
      <c r="A1533" s="14" t="s">
        <v>7565</v>
      </c>
      <c r="B1533" s="6" t="s">
        <v>2824</v>
      </c>
      <c r="C1533" s="6" t="s">
        <v>1471</v>
      </c>
      <c r="D1533" s="6" t="s">
        <v>1300</v>
      </c>
      <c r="E1533" s="6" t="s">
        <v>1301</v>
      </c>
      <c r="F1533" s="18" t="str">
        <f>IFERROR(VLOOKUP(B1533,Invoices!$L$2:$M$413,2,FALSE),"")</f>
        <v/>
      </c>
      <c r="G1533" s="18" t="str">
        <f>IFERROR(VLOOKUP(B1533,Invoices!$N$2:$O$412,2,FALSE),"")</f>
        <v/>
      </c>
      <c r="H1533" s="18">
        <f>IFERROR(VLOOKUP($B1533,Invoices!$P$2:$Q$412,2,FALSE),"")</f>
        <v>0.99</v>
      </c>
      <c r="I1533" s="18" t="str">
        <f>IFERROR(VLOOKUP($B1533,Invoices!$R$2:$S$412,2,FALSE),"")</f>
        <v/>
      </c>
      <c r="J1533" s="18" t="str">
        <f>IFERROR(VLOOKUP($B1533,Invoices!$T$2:$U$412,2,FALSE),"")</f>
        <v/>
      </c>
      <c r="K1533" s="18" t="str">
        <f>IFERROR(VLOOKUP($B1533,Invoices!$V$2:$W$412,2,FALSE),"")</f>
        <v/>
      </c>
      <c r="L1533" s="18" t="str">
        <f>IFERROR(VLOOKUP($B1533,Invoices!$X$2:$Y$412,2,FALSE),"")</f>
        <v/>
      </c>
      <c r="M1533" s="18">
        <f>IFERROR(VLOOKUP($B1533,Invoices!$Z$2:$AA$412,2,FALSE),"")</f>
        <v>0.99</v>
      </c>
      <c r="N1533" s="18" t="str">
        <f>IFERROR(VLOOKUP($B1533,Invoices!$AB$2:$AC$412,2,FALSE),"")</f>
        <v/>
      </c>
      <c r="O1533" s="18" t="str">
        <f>IFERROR(VLOOKUP($B1533,Invoices!$AD$2:$AE$412,2,FALSE),"")</f>
        <v/>
      </c>
      <c r="P1533" s="18" t="str">
        <f>IFERROR(VLOOKUP($B1533,Invoices!$AF$2:$AG$412,2,FALSE),"")</f>
        <v/>
      </c>
      <c r="Q1533" s="18" t="str">
        <f>IFERROR(VLOOKUP($B1533,Invoices!$AH$2:$AI$412,2,FALSE),"")</f>
        <v/>
      </c>
      <c r="R1533" s="18" t="str">
        <f>IFERROR(VLOOKUP($B1533,Invoices!$AJ$2:$AK$412,2,FALSE),"")</f>
        <v/>
      </c>
      <c r="S1533" s="18" t="str">
        <f>IFERROR(VLOOKUP($B1533,Invoices!$AL$2:$AM$412,2,FALSE),"")</f>
        <v/>
      </c>
      <c r="T1533" s="18" t="str">
        <f>IFERROR(VLOOKUP($B1533,Invoices!$AN$2:$AO$412,2,FALSE),"")</f>
        <v/>
      </c>
      <c r="U1533" s="18" cm="1">
        <f t="array" ref="U1533">IFERROR(INDEX(F1533:T1533, 1, MATCH(TRUE, ISNUMBER(F1533:T1533), 0)), "0.0")</f>
        <v>0.99</v>
      </c>
    </row>
    <row r="1534" spans="1:21" ht="13" x14ac:dyDescent="0.15">
      <c r="A1534" s="14" t="s">
        <v>7566</v>
      </c>
      <c r="B1534" s="6" t="s">
        <v>2825</v>
      </c>
      <c r="C1534" s="6" t="s">
        <v>1592</v>
      </c>
      <c r="D1534" s="6" t="s">
        <v>1388</v>
      </c>
      <c r="E1534" s="6" t="s">
        <v>1389</v>
      </c>
      <c r="F1534" s="18" t="str">
        <f>IFERROR(VLOOKUP(B1534,Invoices!$L$2:$M$413,2,FALSE),"")</f>
        <v/>
      </c>
      <c r="G1534" s="18">
        <f>IFERROR(VLOOKUP(B1534,Invoices!$N$2:$O$412,2,FALSE),"")</f>
        <v>0.99</v>
      </c>
      <c r="H1534" s="18" t="str">
        <f>IFERROR(VLOOKUP($B1534,Invoices!$P$2:$Q$412,2,FALSE),"")</f>
        <v/>
      </c>
      <c r="I1534" s="18" t="str">
        <f>IFERROR(VLOOKUP($B1534,Invoices!$R$2:$S$412,2,FALSE),"")</f>
        <v/>
      </c>
      <c r="J1534" s="18" t="str">
        <f>IFERROR(VLOOKUP($B1534,Invoices!$T$2:$U$412,2,FALSE),"")</f>
        <v/>
      </c>
      <c r="K1534" s="18" t="str">
        <f>IFERROR(VLOOKUP($B1534,Invoices!$V$2:$W$412,2,FALSE),"")</f>
        <v/>
      </c>
      <c r="L1534" s="18" t="str">
        <f>IFERROR(VLOOKUP($B1534,Invoices!$X$2:$Y$412,2,FALSE),"")</f>
        <v/>
      </c>
      <c r="M1534" s="18" t="str">
        <f>IFERROR(VLOOKUP($B1534,Invoices!$Z$2:$AA$412,2,FALSE),"")</f>
        <v/>
      </c>
      <c r="N1534" s="18" t="str">
        <f>IFERROR(VLOOKUP($B1534,Invoices!$AB$2:$AC$412,2,FALSE),"")</f>
        <v/>
      </c>
      <c r="O1534" s="18" t="str">
        <f>IFERROR(VLOOKUP($B1534,Invoices!$AD$2:$AE$412,2,FALSE),"")</f>
        <v/>
      </c>
      <c r="P1534" s="18" t="str">
        <f>IFERROR(VLOOKUP($B1534,Invoices!$AF$2:$AG$412,2,FALSE),"")</f>
        <v/>
      </c>
      <c r="Q1534" s="18" t="str">
        <f>IFERROR(VLOOKUP($B1534,Invoices!$AH$2:$AI$412,2,FALSE),"")</f>
        <v/>
      </c>
      <c r="R1534" s="18" t="str">
        <f>IFERROR(VLOOKUP($B1534,Invoices!$AJ$2:$AK$412,2,FALSE),"")</f>
        <v/>
      </c>
      <c r="S1534" s="18" t="str">
        <f>IFERROR(VLOOKUP($B1534,Invoices!$AL$2:$AM$412,2,FALSE),"")</f>
        <v/>
      </c>
      <c r="T1534" s="18" t="str">
        <f>IFERROR(VLOOKUP($B1534,Invoices!$AN$2:$AO$412,2,FALSE),"")</f>
        <v/>
      </c>
      <c r="U1534" s="18" cm="1">
        <f t="array" ref="U1534">IFERROR(INDEX(F1534:T1534, 1, MATCH(TRUE, ISNUMBER(F1534:T1534), 0)), "0.0")</f>
        <v>0.99</v>
      </c>
    </row>
    <row r="1535" spans="1:21" ht="13" x14ac:dyDescent="0.15">
      <c r="A1535" s="14" t="s">
        <v>7567</v>
      </c>
      <c r="B1535" s="6" t="s">
        <v>2826</v>
      </c>
      <c r="C1535" s="6" t="s">
        <v>625</v>
      </c>
      <c r="D1535" s="6" t="s">
        <v>626</v>
      </c>
      <c r="E1535" s="6" t="s">
        <v>522</v>
      </c>
      <c r="F1535" s="18" t="str">
        <f>IFERROR(VLOOKUP(B1535,Invoices!$L$2:$M$413,2,FALSE),"")</f>
        <v/>
      </c>
      <c r="G1535" s="18">
        <f>IFERROR(VLOOKUP(B1535,Invoices!$N$2:$O$412,2,FALSE),"")</f>
        <v>0.99</v>
      </c>
      <c r="H1535" s="18" t="str">
        <f>IFERROR(VLOOKUP($B1535,Invoices!$P$2:$Q$412,2,FALSE),"")</f>
        <v/>
      </c>
      <c r="I1535" s="18" t="str">
        <f>IFERROR(VLOOKUP($B1535,Invoices!$R$2:$S$412,2,FALSE),"")</f>
        <v/>
      </c>
      <c r="J1535" s="18" t="str">
        <f>IFERROR(VLOOKUP($B1535,Invoices!$T$2:$U$412,2,FALSE),"")</f>
        <v/>
      </c>
      <c r="K1535" s="18" t="str">
        <f>IFERROR(VLOOKUP($B1535,Invoices!$V$2:$W$412,2,FALSE),"")</f>
        <v/>
      </c>
      <c r="L1535" s="18" t="str">
        <f>IFERROR(VLOOKUP($B1535,Invoices!$X$2:$Y$412,2,FALSE),"")</f>
        <v/>
      </c>
      <c r="M1535" s="18" t="str">
        <f>IFERROR(VLOOKUP($B1535,Invoices!$Z$2:$AA$412,2,FALSE),"")</f>
        <v/>
      </c>
      <c r="N1535" s="18" t="str">
        <f>IFERROR(VLOOKUP($B1535,Invoices!$AB$2:$AC$412,2,FALSE),"")</f>
        <v/>
      </c>
      <c r="O1535" s="18" t="str">
        <f>IFERROR(VLOOKUP($B1535,Invoices!$AD$2:$AE$412,2,FALSE),"")</f>
        <v/>
      </c>
      <c r="P1535" s="18" t="str">
        <f>IFERROR(VLOOKUP($B1535,Invoices!$AF$2:$AG$412,2,FALSE),"")</f>
        <v/>
      </c>
      <c r="Q1535" s="18" t="str">
        <f>IFERROR(VLOOKUP($B1535,Invoices!$AH$2:$AI$412,2,FALSE),"")</f>
        <v/>
      </c>
      <c r="R1535" s="18" t="str">
        <f>IFERROR(VLOOKUP($B1535,Invoices!$AJ$2:$AK$412,2,FALSE),"")</f>
        <v/>
      </c>
      <c r="S1535" s="18" t="str">
        <f>IFERROR(VLOOKUP($B1535,Invoices!$AL$2:$AM$412,2,FALSE),"")</f>
        <v/>
      </c>
      <c r="T1535" s="18" t="str">
        <f>IFERROR(VLOOKUP($B1535,Invoices!$AN$2:$AO$412,2,FALSE),"")</f>
        <v/>
      </c>
      <c r="U1535" s="18" cm="1">
        <f t="array" ref="U1535">IFERROR(INDEX(F1535:T1535, 1, MATCH(TRUE, ISNUMBER(F1535:T1535), 0)), "0.0")</f>
        <v>0.99</v>
      </c>
    </row>
    <row r="1536" spans="1:21" ht="13" x14ac:dyDescent="0.15">
      <c r="A1536" s="14" t="s">
        <v>7568</v>
      </c>
      <c r="B1536" s="6" t="s">
        <v>2827</v>
      </c>
      <c r="C1536" s="6" t="s">
        <v>1427</v>
      </c>
      <c r="D1536" s="6" t="s">
        <v>1428</v>
      </c>
      <c r="E1536" s="6" t="s">
        <v>681</v>
      </c>
      <c r="F1536" s="18" t="str">
        <f>IFERROR(VLOOKUP(B1536,Invoices!$L$2:$M$413,2,FALSE),"")</f>
        <v/>
      </c>
      <c r="G1536" s="18" t="str">
        <f>IFERROR(VLOOKUP(B1536,Invoices!$N$2:$O$412,2,FALSE),"")</f>
        <v/>
      </c>
      <c r="H1536" s="18" t="str">
        <f>IFERROR(VLOOKUP($B1536,Invoices!$P$2:$Q$412,2,FALSE),"")</f>
        <v/>
      </c>
      <c r="I1536" s="18" t="str">
        <f>IFERROR(VLOOKUP($B1536,Invoices!$R$2:$S$412,2,FALSE),"")</f>
        <v/>
      </c>
      <c r="J1536" s="18" t="str">
        <f>IFERROR(VLOOKUP($B1536,Invoices!$T$2:$U$412,2,FALSE),"")</f>
        <v/>
      </c>
      <c r="K1536" s="18" t="str">
        <f>IFERROR(VLOOKUP($B1536,Invoices!$V$2:$W$412,2,FALSE),"")</f>
        <v/>
      </c>
      <c r="L1536" s="18" t="str">
        <f>IFERROR(VLOOKUP($B1536,Invoices!$X$2:$Y$412,2,FALSE),"")</f>
        <v/>
      </c>
      <c r="M1536" s="18" t="str">
        <f>IFERROR(VLOOKUP($B1536,Invoices!$Z$2:$AA$412,2,FALSE),"")</f>
        <v/>
      </c>
      <c r="N1536" s="18">
        <f>IFERROR(VLOOKUP($B1536,Invoices!$AB$2:$AC$412,2,FALSE),"")</f>
        <v>0.99</v>
      </c>
      <c r="O1536" s="18" t="str">
        <f>IFERROR(VLOOKUP($B1536,Invoices!$AD$2:$AE$412,2,FALSE),"")</f>
        <v/>
      </c>
      <c r="P1536" s="18" t="str">
        <f>IFERROR(VLOOKUP($B1536,Invoices!$AF$2:$AG$412,2,FALSE),"")</f>
        <v/>
      </c>
      <c r="Q1536" s="18" t="str">
        <f>IFERROR(VLOOKUP($B1536,Invoices!$AH$2:$AI$412,2,FALSE),"")</f>
        <v/>
      </c>
      <c r="R1536" s="18" t="str">
        <f>IFERROR(VLOOKUP($B1536,Invoices!$AJ$2:$AK$412,2,FALSE),"")</f>
        <v/>
      </c>
      <c r="S1536" s="18" t="str">
        <f>IFERROR(VLOOKUP($B1536,Invoices!$AL$2:$AM$412,2,FALSE),"")</f>
        <v/>
      </c>
      <c r="T1536" s="18" t="str">
        <f>IFERROR(VLOOKUP($B1536,Invoices!$AN$2:$AO$412,2,FALSE),"")</f>
        <v/>
      </c>
      <c r="U1536" s="18" cm="1">
        <f t="array" ref="U1536">IFERROR(INDEX(F1536:T1536, 1, MATCH(TRUE, ISNUMBER(F1536:T1536), 0)), "0.0")</f>
        <v>0.99</v>
      </c>
    </row>
    <row r="1537" spans="1:21" ht="13" x14ac:dyDescent="0.15">
      <c r="A1537" s="14" t="s">
        <v>7569</v>
      </c>
      <c r="B1537" s="6" t="s">
        <v>2828</v>
      </c>
      <c r="C1537" s="6" t="s">
        <v>1512</v>
      </c>
      <c r="D1537" s="6" t="s">
        <v>1513</v>
      </c>
      <c r="E1537" s="6" t="s">
        <v>1514</v>
      </c>
      <c r="F1537" s="18" t="str">
        <f>IFERROR(VLOOKUP(B1537,Invoices!$L$2:$M$413,2,FALSE),"")</f>
        <v/>
      </c>
      <c r="G1537" s="18">
        <f>IFERROR(VLOOKUP(B1537,Invoices!$N$2:$O$412,2,FALSE),"")</f>
        <v>0.99</v>
      </c>
      <c r="H1537" s="18" t="str">
        <f>IFERROR(VLOOKUP($B1537,Invoices!$P$2:$Q$412,2,FALSE),"")</f>
        <v/>
      </c>
      <c r="I1537" s="18" t="str">
        <f>IFERROR(VLOOKUP($B1537,Invoices!$R$2:$S$412,2,FALSE),"")</f>
        <v/>
      </c>
      <c r="J1537" s="18" t="str">
        <f>IFERROR(VLOOKUP($B1537,Invoices!$T$2:$U$412,2,FALSE),"")</f>
        <v/>
      </c>
      <c r="K1537" s="18" t="str">
        <f>IFERROR(VLOOKUP($B1537,Invoices!$V$2:$W$412,2,FALSE),"")</f>
        <v/>
      </c>
      <c r="L1537" s="18" t="str">
        <f>IFERROR(VLOOKUP($B1537,Invoices!$X$2:$Y$412,2,FALSE),"")</f>
        <v/>
      </c>
      <c r="M1537" s="18" t="str">
        <f>IFERROR(VLOOKUP($B1537,Invoices!$Z$2:$AA$412,2,FALSE),"")</f>
        <v/>
      </c>
      <c r="N1537" s="18" t="str">
        <f>IFERROR(VLOOKUP($B1537,Invoices!$AB$2:$AC$412,2,FALSE),"")</f>
        <v/>
      </c>
      <c r="O1537" s="18" t="str">
        <f>IFERROR(VLOOKUP($B1537,Invoices!$AD$2:$AE$412,2,FALSE),"")</f>
        <v/>
      </c>
      <c r="P1537" s="18" t="str">
        <f>IFERROR(VLOOKUP($B1537,Invoices!$AF$2:$AG$412,2,FALSE),"")</f>
        <v/>
      </c>
      <c r="Q1537" s="18" t="str">
        <f>IFERROR(VLOOKUP($B1537,Invoices!$AH$2:$AI$412,2,FALSE),"")</f>
        <v/>
      </c>
      <c r="R1537" s="18" t="str">
        <f>IFERROR(VLOOKUP($B1537,Invoices!$AJ$2:$AK$412,2,FALSE),"")</f>
        <v/>
      </c>
      <c r="S1537" s="18" t="str">
        <f>IFERROR(VLOOKUP($B1537,Invoices!$AL$2:$AM$412,2,FALSE),"")</f>
        <v/>
      </c>
      <c r="T1537" s="18" t="str">
        <f>IFERROR(VLOOKUP($B1537,Invoices!$AN$2:$AO$412,2,FALSE),"")</f>
        <v/>
      </c>
      <c r="U1537" s="18" cm="1">
        <f t="array" ref="U1537">IFERROR(INDEX(F1537:T1537, 1, MATCH(TRUE, ISNUMBER(F1537:T1537), 0)), "0.0")</f>
        <v>0.99</v>
      </c>
    </row>
    <row r="1538" spans="1:21" ht="13" x14ac:dyDescent="0.15">
      <c r="A1538" s="14" t="s">
        <v>7570</v>
      </c>
      <c r="B1538" s="6" t="s">
        <v>2829</v>
      </c>
      <c r="D1538" s="6" t="s">
        <v>538</v>
      </c>
      <c r="E1538" s="6" t="s">
        <v>539</v>
      </c>
      <c r="F1538" s="18" t="str">
        <f>IFERROR(VLOOKUP(B1538,Invoices!$L$2:$M$413,2,FALSE),"")</f>
        <v/>
      </c>
      <c r="G1538" s="18" t="str">
        <f>IFERROR(VLOOKUP(B1538,Invoices!$N$2:$O$412,2,FALSE),"")</f>
        <v/>
      </c>
      <c r="H1538" s="18" t="str">
        <f>IFERROR(VLOOKUP($B1538,Invoices!$P$2:$Q$412,2,FALSE),"")</f>
        <v/>
      </c>
      <c r="I1538" s="18" t="str">
        <f>IFERROR(VLOOKUP($B1538,Invoices!$R$2:$S$412,2,FALSE),"")</f>
        <v/>
      </c>
      <c r="J1538" s="18" t="str">
        <f>IFERROR(VLOOKUP($B1538,Invoices!$T$2:$U$412,2,FALSE),"")</f>
        <v/>
      </c>
      <c r="K1538" s="18" t="str">
        <f>IFERROR(VLOOKUP($B1538,Invoices!$V$2:$W$412,2,FALSE),"")</f>
        <v/>
      </c>
      <c r="L1538" s="18" t="str">
        <f>IFERROR(VLOOKUP($B1538,Invoices!$X$2:$Y$412,2,FALSE),"")</f>
        <v/>
      </c>
      <c r="M1538" s="18" t="str">
        <f>IFERROR(VLOOKUP($B1538,Invoices!$Z$2:$AA$412,2,FALSE),"")</f>
        <v/>
      </c>
      <c r="N1538" s="18" t="str">
        <f>IFERROR(VLOOKUP($B1538,Invoices!$AB$2:$AC$412,2,FALSE),"")</f>
        <v/>
      </c>
      <c r="O1538" s="18" t="str">
        <f>IFERROR(VLOOKUP($B1538,Invoices!$AD$2:$AE$412,2,FALSE),"")</f>
        <v/>
      </c>
      <c r="P1538" s="18" t="str">
        <f>IFERROR(VLOOKUP($B1538,Invoices!$AF$2:$AG$412,2,FALSE),"")</f>
        <v/>
      </c>
      <c r="Q1538" s="18" t="str">
        <f>IFERROR(VLOOKUP($B1538,Invoices!$AH$2:$AI$412,2,FALSE),"")</f>
        <v/>
      </c>
      <c r="R1538" s="18" t="str">
        <f>IFERROR(VLOOKUP($B1538,Invoices!$AJ$2:$AK$412,2,FALSE),"")</f>
        <v/>
      </c>
      <c r="S1538" s="18" t="str">
        <f>IFERROR(VLOOKUP($B1538,Invoices!$AL$2:$AM$412,2,FALSE),"")</f>
        <v/>
      </c>
      <c r="T1538" s="18" t="str">
        <f>IFERROR(VLOOKUP($B1538,Invoices!$AN$2:$AO$412,2,FALSE),"")</f>
        <v/>
      </c>
      <c r="U1538" s="18" t="str" cm="1">
        <f t="array" ref="U1538">IFERROR(INDEX(F1538:T1538, 1, MATCH(TRUE, ISNUMBER(F1538:T1538), 0)), "0.0")</f>
        <v>0.0</v>
      </c>
    </row>
    <row r="1539" spans="1:21" ht="13" x14ac:dyDescent="0.15">
      <c r="A1539" s="14" t="s">
        <v>7571</v>
      </c>
      <c r="B1539" s="6" t="s">
        <v>2830</v>
      </c>
      <c r="C1539" s="6" t="s">
        <v>731</v>
      </c>
      <c r="D1539" s="6" t="s">
        <v>732</v>
      </c>
      <c r="E1539" s="6" t="s">
        <v>731</v>
      </c>
      <c r="F1539" s="18" t="str">
        <f>IFERROR(VLOOKUP(B1539,Invoices!$L$2:$M$413,2,FALSE),"")</f>
        <v/>
      </c>
      <c r="G1539" s="18" t="str">
        <f>IFERROR(VLOOKUP(B1539,Invoices!$N$2:$O$412,2,FALSE),"")</f>
        <v/>
      </c>
      <c r="H1539" s="18" t="str">
        <f>IFERROR(VLOOKUP($B1539,Invoices!$P$2:$Q$412,2,FALSE),"")</f>
        <v/>
      </c>
      <c r="I1539" s="18" t="str">
        <f>IFERROR(VLOOKUP($B1539,Invoices!$R$2:$S$412,2,FALSE),"")</f>
        <v/>
      </c>
      <c r="J1539" s="18" t="str">
        <f>IFERROR(VLOOKUP($B1539,Invoices!$T$2:$U$412,2,FALSE),"")</f>
        <v/>
      </c>
      <c r="K1539" s="18" t="str">
        <f>IFERROR(VLOOKUP($B1539,Invoices!$V$2:$W$412,2,FALSE),"")</f>
        <v/>
      </c>
      <c r="L1539" s="18" t="str">
        <f>IFERROR(VLOOKUP($B1539,Invoices!$X$2:$Y$412,2,FALSE),"")</f>
        <v/>
      </c>
      <c r="M1539" s="18" t="str">
        <f>IFERROR(VLOOKUP($B1539,Invoices!$Z$2:$AA$412,2,FALSE),"")</f>
        <v/>
      </c>
      <c r="N1539" s="18" t="str">
        <f>IFERROR(VLOOKUP($B1539,Invoices!$AB$2:$AC$412,2,FALSE),"")</f>
        <v/>
      </c>
      <c r="O1539" s="18" t="str">
        <f>IFERROR(VLOOKUP($B1539,Invoices!$AD$2:$AE$412,2,FALSE),"")</f>
        <v/>
      </c>
      <c r="P1539" s="18" t="str">
        <f>IFERROR(VLOOKUP($B1539,Invoices!$AF$2:$AG$412,2,FALSE),"")</f>
        <v/>
      </c>
      <c r="Q1539" s="18" t="str">
        <f>IFERROR(VLOOKUP($B1539,Invoices!$AH$2:$AI$412,2,FALSE),"")</f>
        <v/>
      </c>
      <c r="R1539" s="18" t="str">
        <f>IFERROR(VLOOKUP($B1539,Invoices!$AJ$2:$AK$412,2,FALSE),"")</f>
        <v/>
      </c>
      <c r="S1539" s="18" t="str">
        <f>IFERROR(VLOOKUP($B1539,Invoices!$AL$2:$AM$412,2,FALSE),"")</f>
        <v/>
      </c>
      <c r="T1539" s="18" t="str">
        <f>IFERROR(VLOOKUP($B1539,Invoices!$AN$2:$AO$412,2,FALSE),"")</f>
        <v/>
      </c>
      <c r="U1539" s="18" t="str" cm="1">
        <f t="array" ref="U1539">IFERROR(INDEX(F1539:T1539, 1, MATCH(TRUE, ISNUMBER(F1539:T1539), 0)), "0.0")</f>
        <v>0.0</v>
      </c>
    </row>
    <row r="1540" spans="1:21" ht="13" x14ac:dyDescent="0.15">
      <c r="A1540" s="14" t="s">
        <v>7572</v>
      </c>
      <c r="B1540" s="6" t="s">
        <v>2831</v>
      </c>
      <c r="C1540" s="6" t="s">
        <v>1219</v>
      </c>
      <c r="D1540" s="6" t="s">
        <v>1220</v>
      </c>
      <c r="E1540" s="6" t="s">
        <v>562</v>
      </c>
      <c r="F1540" s="18" t="str">
        <f>IFERROR(VLOOKUP(B1540,Invoices!$L$2:$M$413,2,FALSE),"")</f>
        <v/>
      </c>
      <c r="G1540" s="18" t="str">
        <f>IFERROR(VLOOKUP(B1540,Invoices!$N$2:$O$412,2,FALSE),"")</f>
        <v/>
      </c>
      <c r="H1540" s="18" t="str">
        <f>IFERROR(VLOOKUP($B1540,Invoices!$P$2:$Q$412,2,FALSE),"")</f>
        <v/>
      </c>
      <c r="I1540" s="18" t="str">
        <f>IFERROR(VLOOKUP($B1540,Invoices!$R$2:$S$412,2,FALSE),"")</f>
        <v/>
      </c>
      <c r="J1540" s="18" t="str">
        <f>IFERROR(VLOOKUP($B1540,Invoices!$T$2:$U$412,2,FALSE),"")</f>
        <v/>
      </c>
      <c r="K1540" s="18" t="str">
        <f>IFERROR(VLOOKUP($B1540,Invoices!$V$2:$W$412,2,FALSE),"")</f>
        <v/>
      </c>
      <c r="L1540" s="18" t="str">
        <f>IFERROR(VLOOKUP($B1540,Invoices!$X$2:$Y$412,2,FALSE),"")</f>
        <v/>
      </c>
      <c r="M1540" s="18" t="str">
        <f>IFERROR(VLOOKUP($B1540,Invoices!$Z$2:$AA$412,2,FALSE),"")</f>
        <v/>
      </c>
      <c r="N1540" s="18" t="str">
        <f>IFERROR(VLOOKUP($B1540,Invoices!$AB$2:$AC$412,2,FALSE),"")</f>
        <v/>
      </c>
      <c r="O1540" s="18" t="str">
        <f>IFERROR(VLOOKUP($B1540,Invoices!$AD$2:$AE$412,2,FALSE),"")</f>
        <v/>
      </c>
      <c r="P1540" s="18" t="str">
        <f>IFERROR(VLOOKUP($B1540,Invoices!$AF$2:$AG$412,2,FALSE),"")</f>
        <v/>
      </c>
      <c r="Q1540" s="18" t="str">
        <f>IFERROR(VLOOKUP($B1540,Invoices!$AH$2:$AI$412,2,FALSE),"")</f>
        <v/>
      </c>
      <c r="R1540" s="18" t="str">
        <f>IFERROR(VLOOKUP($B1540,Invoices!$AJ$2:$AK$412,2,FALSE),"")</f>
        <v/>
      </c>
      <c r="S1540" s="18" t="str">
        <f>IFERROR(VLOOKUP($B1540,Invoices!$AL$2:$AM$412,2,FALSE),"")</f>
        <v/>
      </c>
      <c r="T1540" s="18" t="str">
        <f>IFERROR(VLOOKUP($B1540,Invoices!$AN$2:$AO$412,2,FALSE),"")</f>
        <v/>
      </c>
      <c r="U1540" s="18" t="str" cm="1">
        <f t="array" ref="U1540">IFERROR(INDEX(F1540:T1540, 1, MATCH(TRUE, ISNUMBER(F1540:T1540), 0)), "0.0")</f>
        <v>0.0</v>
      </c>
    </row>
    <row r="1541" spans="1:21" ht="13" x14ac:dyDescent="0.15">
      <c r="A1541" s="14" t="s">
        <v>7573</v>
      </c>
      <c r="B1541" s="6" t="s">
        <v>2832</v>
      </c>
      <c r="C1541" s="6" t="s">
        <v>2833</v>
      </c>
      <c r="D1541" s="6" t="s">
        <v>848</v>
      </c>
      <c r="E1541" s="6" t="s">
        <v>744</v>
      </c>
      <c r="F1541" s="18">
        <f>IFERROR(VLOOKUP(B1541,Invoices!$L$2:$M$413,2,FALSE),"")</f>
        <v>0.99</v>
      </c>
      <c r="G1541" s="18" t="str">
        <f>IFERROR(VLOOKUP(B1541,Invoices!$N$2:$O$412,2,FALSE),"")</f>
        <v/>
      </c>
      <c r="H1541" s="18" t="str">
        <f>IFERROR(VLOOKUP($B1541,Invoices!$P$2:$Q$412,2,FALSE),"")</f>
        <v/>
      </c>
      <c r="I1541" s="18" t="str">
        <f>IFERROR(VLOOKUP($B1541,Invoices!$R$2:$S$412,2,FALSE),"")</f>
        <v/>
      </c>
      <c r="J1541" s="18" t="str">
        <f>IFERROR(VLOOKUP($B1541,Invoices!$T$2:$U$412,2,FALSE),"")</f>
        <v/>
      </c>
      <c r="K1541" s="18" t="str">
        <f>IFERROR(VLOOKUP($B1541,Invoices!$V$2:$W$412,2,FALSE),"")</f>
        <v/>
      </c>
      <c r="L1541" s="18" t="str">
        <f>IFERROR(VLOOKUP($B1541,Invoices!$X$2:$Y$412,2,FALSE),"")</f>
        <v/>
      </c>
      <c r="M1541" s="18" t="str">
        <f>IFERROR(VLOOKUP($B1541,Invoices!$Z$2:$AA$412,2,FALSE),"")</f>
        <v/>
      </c>
      <c r="N1541" s="18" t="str">
        <f>IFERROR(VLOOKUP($B1541,Invoices!$AB$2:$AC$412,2,FALSE),"")</f>
        <v/>
      </c>
      <c r="O1541" s="18" t="str">
        <f>IFERROR(VLOOKUP($B1541,Invoices!$AD$2:$AE$412,2,FALSE),"")</f>
        <v/>
      </c>
      <c r="P1541" s="18" t="str">
        <f>IFERROR(VLOOKUP($B1541,Invoices!$AF$2:$AG$412,2,FALSE),"")</f>
        <v/>
      </c>
      <c r="Q1541" s="18" t="str">
        <f>IFERROR(VLOOKUP($B1541,Invoices!$AH$2:$AI$412,2,FALSE),"")</f>
        <v/>
      </c>
      <c r="R1541" s="18" t="str">
        <f>IFERROR(VLOOKUP($B1541,Invoices!$AJ$2:$AK$412,2,FALSE),"")</f>
        <v/>
      </c>
      <c r="S1541" s="18" t="str">
        <f>IFERROR(VLOOKUP($B1541,Invoices!$AL$2:$AM$412,2,FALSE),"")</f>
        <v/>
      </c>
      <c r="T1541" s="18" t="str">
        <f>IFERROR(VLOOKUP($B1541,Invoices!$AN$2:$AO$412,2,FALSE),"")</f>
        <v/>
      </c>
      <c r="U1541" s="18" cm="1">
        <f t="array" ref="U1541">IFERROR(INDEX(F1541:T1541, 1, MATCH(TRUE, ISNUMBER(F1541:T1541), 0)), "0.0")</f>
        <v>0.99</v>
      </c>
    </row>
    <row r="1542" spans="1:21" ht="13" x14ac:dyDescent="0.15">
      <c r="A1542" s="14" t="s">
        <v>7574</v>
      </c>
      <c r="B1542" s="6" t="s">
        <v>2834</v>
      </c>
      <c r="C1542" s="6" t="s">
        <v>2835</v>
      </c>
      <c r="D1542" s="6" t="s">
        <v>599</v>
      </c>
      <c r="E1542" s="6" t="s">
        <v>600</v>
      </c>
      <c r="F1542" s="18" t="str">
        <f>IFERROR(VLOOKUP(B1542,Invoices!$L$2:$M$413,2,FALSE),"")</f>
        <v/>
      </c>
      <c r="G1542" s="18" t="str">
        <f>IFERROR(VLOOKUP(B1542,Invoices!$N$2:$O$412,2,FALSE),"")</f>
        <v/>
      </c>
      <c r="H1542" s="18" t="str">
        <f>IFERROR(VLOOKUP($B1542,Invoices!$P$2:$Q$412,2,FALSE),"")</f>
        <v/>
      </c>
      <c r="I1542" s="18" t="str">
        <f>IFERROR(VLOOKUP($B1542,Invoices!$R$2:$S$412,2,FALSE),"")</f>
        <v/>
      </c>
      <c r="J1542" s="18" t="str">
        <f>IFERROR(VLOOKUP($B1542,Invoices!$T$2:$U$412,2,FALSE),"")</f>
        <v/>
      </c>
      <c r="K1542" s="18" t="str">
        <f>IFERROR(VLOOKUP($B1542,Invoices!$V$2:$W$412,2,FALSE),"")</f>
        <v/>
      </c>
      <c r="L1542" s="18" t="str">
        <f>IFERROR(VLOOKUP($B1542,Invoices!$X$2:$Y$412,2,FALSE),"")</f>
        <v/>
      </c>
      <c r="M1542" s="18" t="str">
        <f>IFERROR(VLOOKUP($B1542,Invoices!$Z$2:$AA$412,2,FALSE),"")</f>
        <v/>
      </c>
      <c r="N1542" s="18" t="str">
        <f>IFERROR(VLOOKUP($B1542,Invoices!$AB$2:$AC$412,2,FALSE),"")</f>
        <v/>
      </c>
      <c r="O1542" s="18" t="str">
        <f>IFERROR(VLOOKUP($B1542,Invoices!$AD$2:$AE$412,2,FALSE),"")</f>
        <v/>
      </c>
      <c r="P1542" s="18" t="str">
        <f>IFERROR(VLOOKUP($B1542,Invoices!$AF$2:$AG$412,2,FALSE),"")</f>
        <v/>
      </c>
      <c r="Q1542" s="18" t="str">
        <f>IFERROR(VLOOKUP($B1542,Invoices!$AH$2:$AI$412,2,FALSE),"")</f>
        <v/>
      </c>
      <c r="R1542" s="18" t="str">
        <f>IFERROR(VLOOKUP($B1542,Invoices!$AJ$2:$AK$412,2,FALSE),"")</f>
        <v/>
      </c>
      <c r="S1542" s="18" t="str">
        <f>IFERROR(VLOOKUP($B1542,Invoices!$AL$2:$AM$412,2,FALSE),"")</f>
        <v/>
      </c>
      <c r="T1542" s="18" t="str">
        <f>IFERROR(VLOOKUP($B1542,Invoices!$AN$2:$AO$412,2,FALSE),"")</f>
        <v/>
      </c>
      <c r="U1542" s="18" t="str" cm="1">
        <f t="array" ref="U1542">IFERROR(INDEX(F1542:T1542, 1, MATCH(TRUE, ISNUMBER(F1542:T1542), 0)), "0.0")</f>
        <v>0.0</v>
      </c>
    </row>
    <row r="1543" spans="1:21" ht="13" x14ac:dyDescent="0.15">
      <c r="A1543" s="14" t="s">
        <v>7575</v>
      </c>
      <c r="B1543" s="6" t="s">
        <v>2836</v>
      </c>
      <c r="C1543" s="6" t="s">
        <v>2837</v>
      </c>
      <c r="D1543" s="6" t="s">
        <v>1136</v>
      </c>
      <c r="E1543" s="6" t="s">
        <v>681</v>
      </c>
      <c r="F1543" s="18" t="str">
        <f>IFERROR(VLOOKUP(B1543,Invoices!$L$2:$M$413,2,FALSE),"")</f>
        <v/>
      </c>
      <c r="G1543" s="18" t="str">
        <f>IFERROR(VLOOKUP(B1543,Invoices!$N$2:$O$412,2,FALSE),"")</f>
        <v/>
      </c>
      <c r="H1543" s="18" t="str">
        <f>IFERROR(VLOOKUP($B1543,Invoices!$P$2:$Q$412,2,FALSE),"")</f>
        <v/>
      </c>
      <c r="I1543" s="18" t="str">
        <f>IFERROR(VLOOKUP($B1543,Invoices!$R$2:$S$412,2,FALSE),"")</f>
        <v/>
      </c>
      <c r="J1543" s="18" t="str">
        <f>IFERROR(VLOOKUP($B1543,Invoices!$T$2:$U$412,2,FALSE),"")</f>
        <v/>
      </c>
      <c r="K1543" s="18">
        <f>IFERROR(VLOOKUP($B1543,Invoices!$V$2:$W$412,2,FALSE),"")</f>
        <v>0.99</v>
      </c>
      <c r="L1543" s="18" t="str">
        <f>IFERROR(VLOOKUP($B1543,Invoices!$X$2:$Y$412,2,FALSE),"")</f>
        <v/>
      </c>
      <c r="M1543" s="18" t="str">
        <f>IFERROR(VLOOKUP($B1543,Invoices!$Z$2:$AA$412,2,FALSE),"")</f>
        <v/>
      </c>
      <c r="N1543" s="18" t="str">
        <f>IFERROR(VLOOKUP($B1543,Invoices!$AB$2:$AC$412,2,FALSE),"")</f>
        <v/>
      </c>
      <c r="O1543" s="18" t="str">
        <f>IFERROR(VLOOKUP($B1543,Invoices!$AD$2:$AE$412,2,FALSE),"")</f>
        <v/>
      </c>
      <c r="P1543" s="18" t="str">
        <f>IFERROR(VLOOKUP($B1543,Invoices!$AF$2:$AG$412,2,FALSE),"")</f>
        <v/>
      </c>
      <c r="Q1543" s="18" t="str">
        <f>IFERROR(VLOOKUP($B1543,Invoices!$AH$2:$AI$412,2,FALSE),"")</f>
        <v/>
      </c>
      <c r="R1543" s="18" t="str">
        <f>IFERROR(VLOOKUP($B1543,Invoices!$AJ$2:$AK$412,2,FALSE),"")</f>
        <v/>
      </c>
      <c r="S1543" s="18" t="str">
        <f>IFERROR(VLOOKUP($B1543,Invoices!$AL$2:$AM$412,2,FALSE),"")</f>
        <v/>
      </c>
      <c r="T1543" s="18" t="str">
        <f>IFERROR(VLOOKUP($B1543,Invoices!$AN$2:$AO$412,2,FALSE),"")</f>
        <v/>
      </c>
      <c r="U1543" s="18" cm="1">
        <f t="array" ref="U1543">IFERROR(INDEX(F1543:T1543, 1, MATCH(TRUE, ISNUMBER(F1543:T1543), 0)), "0.0")</f>
        <v>0.99</v>
      </c>
    </row>
    <row r="1544" spans="1:21" ht="13" x14ac:dyDescent="0.15">
      <c r="A1544" s="14" t="s">
        <v>7576</v>
      </c>
      <c r="B1544" s="6" t="s">
        <v>2838</v>
      </c>
      <c r="C1544" s="6" t="s">
        <v>555</v>
      </c>
      <c r="D1544" s="6" t="s">
        <v>554</v>
      </c>
      <c r="E1544" s="6" t="s">
        <v>555</v>
      </c>
      <c r="F1544" s="18" t="str">
        <f>IFERROR(VLOOKUP(B1544,Invoices!$L$2:$M$413,2,FALSE),"")</f>
        <v/>
      </c>
      <c r="G1544" s="18" t="str">
        <f>IFERROR(VLOOKUP(B1544,Invoices!$N$2:$O$412,2,FALSE),"")</f>
        <v/>
      </c>
      <c r="H1544" s="18">
        <f>IFERROR(VLOOKUP($B1544,Invoices!$P$2:$Q$412,2,FALSE),"")</f>
        <v>0.99</v>
      </c>
      <c r="I1544" s="18" t="str">
        <f>IFERROR(VLOOKUP($B1544,Invoices!$R$2:$S$412,2,FALSE),"")</f>
        <v/>
      </c>
      <c r="J1544" s="18" t="str">
        <f>IFERROR(VLOOKUP($B1544,Invoices!$T$2:$U$412,2,FALSE),"")</f>
        <v/>
      </c>
      <c r="K1544" s="18" t="str">
        <f>IFERROR(VLOOKUP($B1544,Invoices!$V$2:$W$412,2,FALSE),"")</f>
        <v/>
      </c>
      <c r="L1544" s="18" t="str">
        <f>IFERROR(VLOOKUP($B1544,Invoices!$X$2:$Y$412,2,FALSE),"")</f>
        <v/>
      </c>
      <c r="M1544" s="18" t="str">
        <f>IFERROR(VLOOKUP($B1544,Invoices!$Z$2:$AA$412,2,FALSE),"")</f>
        <v/>
      </c>
      <c r="N1544" s="18" t="str">
        <f>IFERROR(VLOOKUP($B1544,Invoices!$AB$2:$AC$412,2,FALSE),"")</f>
        <v/>
      </c>
      <c r="O1544" s="18" t="str">
        <f>IFERROR(VLOOKUP($B1544,Invoices!$AD$2:$AE$412,2,FALSE),"")</f>
        <v/>
      </c>
      <c r="P1544" s="18" t="str">
        <f>IFERROR(VLOOKUP($B1544,Invoices!$AF$2:$AG$412,2,FALSE),"")</f>
        <v/>
      </c>
      <c r="Q1544" s="18" t="str">
        <f>IFERROR(VLOOKUP($B1544,Invoices!$AH$2:$AI$412,2,FALSE),"")</f>
        <v/>
      </c>
      <c r="R1544" s="18" t="str">
        <f>IFERROR(VLOOKUP($B1544,Invoices!$AJ$2:$AK$412,2,FALSE),"")</f>
        <v/>
      </c>
      <c r="S1544" s="18" t="str">
        <f>IFERROR(VLOOKUP($B1544,Invoices!$AL$2:$AM$412,2,FALSE),"")</f>
        <v/>
      </c>
      <c r="T1544" s="18" t="str">
        <f>IFERROR(VLOOKUP($B1544,Invoices!$AN$2:$AO$412,2,FALSE),"")</f>
        <v/>
      </c>
      <c r="U1544" s="18" cm="1">
        <f t="array" ref="U1544">IFERROR(INDEX(F1544:T1544, 1, MATCH(TRUE, ISNUMBER(F1544:T1544), 0)), "0.0")</f>
        <v>0.99</v>
      </c>
    </row>
    <row r="1545" spans="1:21" ht="13" x14ac:dyDescent="0.15">
      <c r="A1545" s="14" t="s">
        <v>7577</v>
      </c>
      <c r="B1545" s="6" t="s">
        <v>2839</v>
      </c>
      <c r="C1545" s="6" t="s">
        <v>2840</v>
      </c>
      <c r="D1545" s="6" t="s">
        <v>2841</v>
      </c>
      <c r="E1545" s="6" t="s">
        <v>2842</v>
      </c>
      <c r="F1545" s="18" t="str">
        <f>IFERROR(VLOOKUP(B1545,Invoices!$L$2:$M$413,2,FALSE),"")</f>
        <v/>
      </c>
      <c r="G1545" s="18" t="str">
        <f>IFERROR(VLOOKUP(B1545,Invoices!$N$2:$O$412,2,FALSE),"")</f>
        <v/>
      </c>
      <c r="H1545" s="18" t="str">
        <f>IFERROR(VLOOKUP($B1545,Invoices!$P$2:$Q$412,2,FALSE),"")</f>
        <v/>
      </c>
      <c r="I1545" s="18" t="str">
        <f>IFERROR(VLOOKUP($B1545,Invoices!$R$2:$S$412,2,FALSE),"")</f>
        <v/>
      </c>
      <c r="J1545" s="18" t="str">
        <f>IFERROR(VLOOKUP($B1545,Invoices!$T$2:$U$412,2,FALSE),"")</f>
        <v/>
      </c>
      <c r="K1545" s="18" t="str">
        <f>IFERROR(VLOOKUP($B1545,Invoices!$V$2:$W$412,2,FALSE),"")</f>
        <v/>
      </c>
      <c r="L1545" s="18" t="str">
        <f>IFERROR(VLOOKUP($B1545,Invoices!$X$2:$Y$412,2,FALSE),"")</f>
        <v/>
      </c>
      <c r="M1545" s="18" t="str">
        <f>IFERROR(VLOOKUP($B1545,Invoices!$Z$2:$AA$412,2,FALSE),"")</f>
        <v/>
      </c>
      <c r="N1545" s="18" t="str">
        <f>IFERROR(VLOOKUP($B1545,Invoices!$AB$2:$AC$412,2,FALSE),"")</f>
        <v/>
      </c>
      <c r="O1545" s="18" t="str">
        <f>IFERROR(VLOOKUP($B1545,Invoices!$AD$2:$AE$412,2,FALSE),"")</f>
        <v/>
      </c>
      <c r="P1545" s="18" t="str">
        <f>IFERROR(VLOOKUP($B1545,Invoices!$AF$2:$AG$412,2,FALSE),"")</f>
        <v/>
      </c>
      <c r="Q1545" s="18" t="str">
        <f>IFERROR(VLOOKUP($B1545,Invoices!$AH$2:$AI$412,2,FALSE),"")</f>
        <v/>
      </c>
      <c r="R1545" s="18" t="str">
        <f>IFERROR(VLOOKUP($B1545,Invoices!$AJ$2:$AK$412,2,FALSE),"")</f>
        <v/>
      </c>
      <c r="S1545" s="18" t="str">
        <f>IFERROR(VLOOKUP($B1545,Invoices!$AL$2:$AM$412,2,FALSE),"")</f>
        <v/>
      </c>
      <c r="T1545" s="18" t="str">
        <f>IFERROR(VLOOKUP($B1545,Invoices!$AN$2:$AO$412,2,FALSE),"")</f>
        <v/>
      </c>
      <c r="U1545" s="18" t="str" cm="1">
        <f t="array" ref="U1545">IFERROR(INDEX(F1545:T1545, 1, MATCH(TRUE, ISNUMBER(F1545:T1545), 0)), "0.0")</f>
        <v>0.0</v>
      </c>
    </row>
    <row r="1546" spans="1:21" ht="13" x14ac:dyDescent="0.15">
      <c r="A1546" s="14" t="s">
        <v>7578</v>
      </c>
      <c r="B1546" s="6" t="s">
        <v>2843</v>
      </c>
      <c r="C1546" s="6" t="s">
        <v>2844</v>
      </c>
      <c r="D1546" s="6" t="s">
        <v>1150</v>
      </c>
      <c r="E1546" s="6" t="s">
        <v>1151</v>
      </c>
      <c r="F1546" s="18" t="str">
        <f>IFERROR(VLOOKUP(B1546,Invoices!$L$2:$M$413,2,FALSE),"")</f>
        <v/>
      </c>
      <c r="G1546" s="18" t="str">
        <f>IFERROR(VLOOKUP(B1546,Invoices!$N$2:$O$412,2,FALSE),"")</f>
        <v/>
      </c>
      <c r="H1546" s="18" t="str">
        <f>IFERROR(VLOOKUP($B1546,Invoices!$P$2:$Q$412,2,FALSE),"")</f>
        <v/>
      </c>
      <c r="I1546" s="18" t="str">
        <f>IFERROR(VLOOKUP($B1546,Invoices!$R$2:$S$412,2,FALSE),"")</f>
        <v/>
      </c>
      <c r="J1546" s="18" t="str">
        <f>IFERROR(VLOOKUP($B1546,Invoices!$T$2:$U$412,2,FALSE),"")</f>
        <v/>
      </c>
      <c r="K1546" s="18" t="str">
        <f>IFERROR(VLOOKUP($B1546,Invoices!$V$2:$W$412,2,FALSE),"")</f>
        <v/>
      </c>
      <c r="L1546" s="18" t="str">
        <f>IFERROR(VLOOKUP($B1546,Invoices!$X$2:$Y$412,2,FALSE),"")</f>
        <v/>
      </c>
      <c r="M1546" s="18" t="str">
        <f>IFERROR(VLOOKUP($B1546,Invoices!$Z$2:$AA$412,2,FALSE),"")</f>
        <v/>
      </c>
      <c r="N1546" s="18" t="str">
        <f>IFERROR(VLOOKUP($B1546,Invoices!$AB$2:$AC$412,2,FALSE),"")</f>
        <v/>
      </c>
      <c r="O1546" s="18" t="str">
        <f>IFERROR(VLOOKUP($B1546,Invoices!$AD$2:$AE$412,2,FALSE),"")</f>
        <v/>
      </c>
      <c r="P1546" s="18" t="str">
        <f>IFERROR(VLOOKUP($B1546,Invoices!$AF$2:$AG$412,2,FALSE),"")</f>
        <v/>
      </c>
      <c r="Q1546" s="18" t="str">
        <f>IFERROR(VLOOKUP($B1546,Invoices!$AH$2:$AI$412,2,FALSE),"")</f>
        <v/>
      </c>
      <c r="R1546" s="18" t="str">
        <f>IFERROR(VLOOKUP($B1546,Invoices!$AJ$2:$AK$412,2,FALSE),"")</f>
        <v/>
      </c>
      <c r="S1546" s="18" t="str">
        <f>IFERROR(VLOOKUP($B1546,Invoices!$AL$2:$AM$412,2,FALSE),"")</f>
        <v/>
      </c>
      <c r="T1546" s="18" t="str">
        <f>IFERROR(VLOOKUP($B1546,Invoices!$AN$2:$AO$412,2,FALSE),"")</f>
        <v/>
      </c>
      <c r="U1546" s="18" t="str" cm="1">
        <f t="array" ref="U1546">IFERROR(INDEX(F1546:T1546, 1, MATCH(TRUE, ISNUMBER(F1546:T1546), 0)), "0.0")</f>
        <v>0.0</v>
      </c>
    </row>
    <row r="1547" spans="1:21" ht="13" x14ac:dyDescent="0.15">
      <c r="A1547" s="14" t="s">
        <v>7579</v>
      </c>
      <c r="B1547" s="6" t="s">
        <v>2845</v>
      </c>
      <c r="C1547" s="6" t="s">
        <v>2846</v>
      </c>
      <c r="D1547" s="6" t="s">
        <v>1633</v>
      </c>
      <c r="E1547" s="6" t="s">
        <v>1634</v>
      </c>
      <c r="F1547" s="18" t="str">
        <f>IFERROR(VLOOKUP(B1547,Invoices!$L$2:$M$413,2,FALSE),"")</f>
        <v/>
      </c>
      <c r="G1547" s="18" t="str">
        <f>IFERROR(VLOOKUP(B1547,Invoices!$N$2:$O$412,2,FALSE),"")</f>
        <v/>
      </c>
      <c r="H1547" s="18" t="str">
        <f>IFERROR(VLOOKUP($B1547,Invoices!$P$2:$Q$412,2,FALSE),"")</f>
        <v/>
      </c>
      <c r="I1547" s="18" t="str">
        <f>IFERROR(VLOOKUP($B1547,Invoices!$R$2:$S$412,2,FALSE),"")</f>
        <v/>
      </c>
      <c r="J1547" s="18">
        <f>IFERROR(VLOOKUP($B1547,Invoices!$T$2:$U$412,2,FALSE),"")</f>
        <v>0.99</v>
      </c>
      <c r="K1547" s="18" t="str">
        <f>IFERROR(VLOOKUP($B1547,Invoices!$V$2:$W$412,2,FALSE),"")</f>
        <v/>
      </c>
      <c r="L1547" s="18">
        <f>IFERROR(VLOOKUP($B1547,Invoices!$X$2:$Y$412,2,FALSE),"")</f>
        <v>0.99</v>
      </c>
      <c r="M1547" s="18" t="str">
        <f>IFERROR(VLOOKUP($B1547,Invoices!$Z$2:$AA$412,2,FALSE),"")</f>
        <v/>
      </c>
      <c r="N1547" s="18" t="str">
        <f>IFERROR(VLOOKUP($B1547,Invoices!$AB$2:$AC$412,2,FALSE),"")</f>
        <v/>
      </c>
      <c r="O1547" s="18" t="str">
        <f>IFERROR(VLOOKUP($B1547,Invoices!$AD$2:$AE$412,2,FALSE),"")</f>
        <v/>
      </c>
      <c r="P1547" s="18" t="str">
        <f>IFERROR(VLOOKUP($B1547,Invoices!$AF$2:$AG$412,2,FALSE),"")</f>
        <v/>
      </c>
      <c r="Q1547" s="18" t="str">
        <f>IFERROR(VLOOKUP($B1547,Invoices!$AH$2:$AI$412,2,FALSE),"")</f>
        <v/>
      </c>
      <c r="R1547" s="18" t="str">
        <f>IFERROR(VLOOKUP($B1547,Invoices!$AJ$2:$AK$412,2,FALSE),"")</f>
        <v/>
      </c>
      <c r="S1547" s="18" t="str">
        <f>IFERROR(VLOOKUP($B1547,Invoices!$AL$2:$AM$412,2,FALSE),"")</f>
        <v/>
      </c>
      <c r="T1547" s="18" t="str">
        <f>IFERROR(VLOOKUP($B1547,Invoices!$AN$2:$AO$412,2,FALSE),"")</f>
        <v/>
      </c>
      <c r="U1547" s="18" cm="1">
        <f t="array" ref="U1547">IFERROR(INDEX(F1547:T1547, 1, MATCH(TRUE, ISNUMBER(F1547:T1547), 0)), "0.0")</f>
        <v>0.99</v>
      </c>
    </row>
    <row r="1548" spans="1:21" ht="13" x14ac:dyDescent="0.15">
      <c r="A1548" s="14" t="s">
        <v>7580</v>
      </c>
      <c r="B1548" s="6" t="s">
        <v>2847</v>
      </c>
      <c r="C1548" s="6" t="s">
        <v>610</v>
      </c>
      <c r="D1548" s="6" t="s">
        <v>611</v>
      </c>
      <c r="E1548" s="6" t="s">
        <v>612</v>
      </c>
      <c r="F1548" s="18" t="str">
        <f>IFERROR(VLOOKUP(B1548,Invoices!$L$2:$M$413,2,FALSE),"")</f>
        <v/>
      </c>
      <c r="G1548" s="18">
        <f>IFERROR(VLOOKUP(B1548,Invoices!$N$2:$O$412,2,FALSE),"")</f>
        <v>0.99</v>
      </c>
      <c r="H1548" s="18">
        <f>IFERROR(VLOOKUP($B1548,Invoices!$P$2:$Q$412,2,FALSE),"")</f>
        <v>0.99</v>
      </c>
      <c r="I1548" s="18" t="str">
        <f>IFERROR(VLOOKUP($B1548,Invoices!$R$2:$S$412,2,FALSE),"")</f>
        <v/>
      </c>
      <c r="J1548" s="18" t="str">
        <f>IFERROR(VLOOKUP($B1548,Invoices!$T$2:$U$412,2,FALSE),"")</f>
        <v/>
      </c>
      <c r="K1548" s="18" t="str">
        <f>IFERROR(VLOOKUP($B1548,Invoices!$V$2:$W$412,2,FALSE),"")</f>
        <v/>
      </c>
      <c r="L1548" s="18" t="str">
        <f>IFERROR(VLOOKUP($B1548,Invoices!$X$2:$Y$412,2,FALSE),"")</f>
        <v/>
      </c>
      <c r="M1548" s="18" t="str">
        <f>IFERROR(VLOOKUP($B1548,Invoices!$Z$2:$AA$412,2,FALSE),"")</f>
        <v/>
      </c>
      <c r="N1548" s="18" t="str">
        <f>IFERROR(VLOOKUP($B1548,Invoices!$AB$2:$AC$412,2,FALSE),"")</f>
        <v/>
      </c>
      <c r="O1548" s="18" t="str">
        <f>IFERROR(VLOOKUP($B1548,Invoices!$AD$2:$AE$412,2,FALSE),"")</f>
        <v/>
      </c>
      <c r="P1548" s="18" t="str">
        <f>IFERROR(VLOOKUP($B1548,Invoices!$AF$2:$AG$412,2,FALSE),"")</f>
        <v/>
      </c>
      <c r="Q1548" s="18" t="str">
        <f>IFERROR(VLOOKUP($B1548,Invoices!$AH$2:$AI$412,2,FALSE),"")</f>
        <v/>
      </c>
      <c r="R1548" s="18" t="str">
        <f>IFERROR(VLOOKUP($B1548,Invoices!$AJ$2:$AK$412,2,FALSE),"")</f>
        <v/>
      </c>
      <c r="S1548" s="18" t="str">
        <f>IFERROR(VLOOKUP($B1548,Invoices!$AL$2:$AM$412,2,FALSE),"")</f>
        <v/>
      </c>
      <c r="T1548" s="18" t="str">
        <f>IFERROR(VLOOKUP($B1548,Invoices!$AN$2:$AO$412,2,FALSE),"")</f>
        <v/>
      </c>
      <c r="U1548" s="18" cm="1">
        <f t="array" ref="U1548">IFERROR(INDEX(F1548:T1548, 1, MATCH(TRUE, ISNUMBER(F1548:T1548), 0)), "0.0")</f>
        <v>0.99</v>
      </c>
    </row>
    <row r="1549" spans="1:21" ht="13" x14ac:dyDescent="0.15">
      <c r="A1549" s="14" t="s">
        <v>7581</v>
      </c>
      <c r="B1549" s="6" t="s">
        <v>2848</v>
      </c>
      <c r="C1549" s="6" t="s">
        <v>2849</v>
      </c>
      <c r="D1549" s="6" t="s">
        <v>2850</v>
      </c>
      <c r="E1549" s="6" t="s">
        <v>2851</v>
      </c>
      <c r="F1549" s="18" t="str">
        <f>IFERROR(VLOOKUP(B1549,Invoices!$L$2:$M$413,2,FALSE),"")</f>
        <v/>
      </c>
      <c r="G1549" s="18" t="str">
        <f>IFERROR(VLOOKUP(B1549,Invoices!$N$2:$O$412,2,FALSE),"")</f>
        <v/>
      </c>
      <c r="H1549" s="18" t="str">
        <f>IFERROR(VLOOKUP($B1549,Invoices!$P$2:$Q$412,2,FALSE),"")</f>
        <v/>
      </c>
      <c r="I1549" s="18" t="str">
        <f>IFERROR(VLOOKUP($B1549,Invoices!$R$2:$S$412,2,FALSE),"")</f>
        <v/>
      </c>
      <c r="J1549" s="18" t="str">
        <f>IFERROR(VLOOKUP($B1549,Invoices!$T$2:$U$412,2,FALSE),"")</f>
        <v/>
      </c>
      <c r="K1549" s="18" t="str">
        <f>IFERROR(VLOOKUP($B1549,Invoices!$V$2:$W$412,2,FALSE),"")</f>
        <v/>
      </c>
      <c r="L1549" s="18" t="str">
        <f>IFERROR(VLOOKUP($B1549,Invoices!$X$2:$Y$412,2,FALSE),"")</f>
        <v/>
      </c>
      <c r="M1549" s="18" t="str">
        <f>IFERROR(VLOOKUP($B1549,Invoices!$Z$2:$AA$412,2,FALSE),"")</f>
        <v/>
      </c>
      <c r="N1549" s="18" t="str">
        <f>IFERROR(VLOOKUP($B1549,Invoices!$AB$2:$AC$412,2,FALSE),"")</f>
        <v/>
      </c>
      <c r="O1549" s="18" t="str">
        <f>IFERROR(VLOOKUP($B1549,Invoices!$AD$2:$AE$412,2,FALSE),"")</f>
        <v/>
      </c>
      <c r="P1549" s="18" t="str">
        <f>IFERROR(VLOOKUP($B1549,Invoices!$AF$2:$AG$412,2,FALSE),"")</f>
        <v/>
      </c>
      <c r="Q1549" s="18" t="str">
        <f>IFERROR(VLOOKUP($B1549,Invoices!$AH$2:$AI$412,2,FALSE),"")</f>
        <v/>
      </c>
      <c r="R1549" s="18" t="str">
        <f>IFERROR(VLOOKUP($B1549,Invoices!$AJ$2:$AK$412,2,FALSE),"")</f>
        <v/>
      </c>
      <c r="S1549" s="18" t="str">
        <f>IFERROR(VLOOKUP($B1549,Invoices!$AL$2:$AM$412,2,FALSE),"")</f>
        <v/>
      </c>
      <c r="T1549" s="18" t="str">
        <f>IFERROR(VLOOKUP($B1549,Invoices!$AN$2:$AO$412,2,FALSE),"")</f>
        <v/>
      </c>
      <c r="U1549" s="18" t="str" cm="1">
        <f t="array" ref="U1549">IFERROR(INDEX(F1549:T1549, 1, MATCH(TRUE, ISNUMBER(F1549:T1549), 0)), "0.0")</f>
        <v>0.0</v>
      </c>
    </row>
    <row r="1550" spans="1:21" ht="13" x14ac:dyDescent="0.15">
      <c r="A1550" s="14" t="s">
        <v>7582</v>
      </c>
      <c r="B1550" s="6" t="s">
        <v>2852</v>
      </c>
      <c r="C1550" s="6" t="s">
        <v>1394</v>
      </c>
      <c r="D1550" s="6" t="s">
        <v>1016</v>
      </c>
      <c r="E1550" s="6" t="s">
        <v>878</v>
      </c>
      <c r="F1550" s="18" t="str">
        <f>IFERROR(VLOOKUP(B1550,Invoices!$L$2:$M$413,2,FALSE),"")</f>
        <v/>
      </c>
      <c r="G1550" s="18">
        <f>IFERROR(VLOOKUP(B1550,Invoices!$N$2:$O$412,2,FALSE),"")</f>
        <v>0.99</v>
      </c>
      <c r="H1550" s="18" t="str">
        <f>IFERROR(VLOOKUP($B1550,Invoices!$P$2:$Q$412,2,FALSE),"")</f>
        <v/>
      </c>
      <c r="I1550" s="18" t="str">
        <f>IFERROR(VLOOKUP($B1550,Invoices!$R$2:$S$412,2,FALSE),"")</f>
        <v/>
      </c>
      <c r="J1550" s="18" t="str">
        <f>IFERROR(VLOOKUP($B1550,Invoices!$T$2:$U$412,2,FALSE),"")</f>
        <v/>
      </c>
      <c r="K1550" s="18" t="str">
        <f>IFERROR(VLOOKUP($B1550,Invoices!$V$2:$W$412,2,FALSE),"")</f>
        <v/>
      </c>
      <c r="L1550" s="18" t="str">
        <f>IFERROR(VLOOKUP($B1550,Invoices!$X$2:$Y$412,2,FALSE),"")</f>
        <v/>
      </c>
      <c r="M1550" s="18" t="str">
        <f>IFERROR(VLOOKUP($B1550,Invoices!$Z$2:$AA$412,2,FALSE),"")</f>
        <v/>
      </c>
      <c r="N1550" s="18" t="str">
        <f>IFERROR(VLOOKUP($B1550,Invoices!$AB$2:$AC$412,2,FALSE),"")</f>
        <v/>
      </c>
      <c r="O1550" s="18" t="str">
        <f>IFERROR(VLOOKUP($B1550,Invoices!$AD$2:$AE$412,2,FALSE),"")</f>
        <v/>
      </c>
      <c r="P1550" s="18" t="str">
        <f>IFERROR(VLOOKUP($B1550,Invoices!$AF$2:$AG$412,2,FALSE),"")</f>
        <v/>
      </c>
      <c r="Q1550" s="18" t="str">
        <f>IFERROR(VLOOKUP($B1550,Invoices!$AH$2:$AI$412,2,FALSE),"")</f>
        <v/>
      </c>
      <c r="R1550" s="18" t="str">
        <f>IFERROR(VLOOKUP($B1550,Invoices!$AJ$2:$AK$412,2,FALSE),"")</f>
        <v/>
      </c>
      <c r="S1550" s="18" t="str">
        <f>IFERROR(VLOOKUP($B1550,Invoices!$AL$2:$AM$412,2,FALSE),"")</f>
        <v/>
      </c>
      <c r="T1550" s="18" t="str">
        <f>IFERROR(VLOOKUP($B1550,Invoices!$AN$2:$AO$412,2,FALSE),"")</f>
        <v/>
      </c>
      <c r="U1550" s="18" cm="1">
        <f t="array" ref="U1550">IFERROR(INDEX(F1550:T1550, 1, MATCH(TRUE, ISNUMBER(F1550:T1550), 0)), "0.0")</f>
        <v>0.99</v>
      </c>
    </row>
    <row r="1551" spans="1:21" ht="13" x14ac:dyDescent="0.15">
      <c r="A1551" s="14" t="s">
        <v>7583</v>
      </c>
      <c r="B1551" s="6" t="s">
        <v>2853</v>
      </c>
      <c r="C1551" s="6" t="s">
        <v>2049</v>
      </c>
      <c r="D1551" s="6" t="s">
        <v>1065</v>
      </c>
      <c r="E1551" s="6" t="s">
        <v>535</v>
      </c>
      <c r="F1551" s="18" t="str">
        <f>IFERROR(VLOOKUP(B1551,Invoices!$L$2:$M$413,2,FALSE),"")</f>
        <v/>
      </c>
      <c r="G1551" s="18" t="str">
        <f>IFERROR(VLOOKUP(B1551,Invoices!$N$2:$O$412,2,FALSE),"")</f>
        <v/>
      </c>
      <c r="H1551" s="18" t="str">
        <f>IFERROR(VLOOKUP($B1551,Invoices!$P$2:$Q$412,2,FALSE),"")</f>
        <v/>
      </c>
      <c r="I1551" s="18" t="str">
        <f>IFERROR(VLOOKUP($B1551,Invoices!$R$2:$S$412,2,FALSE),"")</f>
        <v/>
      </c>
      <c r="J1551" s="18" t="str">
        <f>IFERROR(VLOOKUP($B1551,Invoices!$T$2:$U$412,2,FALSE),"")</f>
        <v/>
      </c>
      <c r="K1551" s="18" t="str">
        <f>IFERROR(VLOOKUP($B1551,Invoices!$V$2:$W$412,2,FALSE),"")</f>
        <v/>
      </c>
      <c r="L1551" s="18" t="str">
        <f>IFERROR(VLOOKUP($B1551,Invoices!$X$2:$Y$412,2,FALSE),"")</f>
        <v/>
      </c>
      <c r="M1551" s="18" t="str">
        <f>IFERROR(VLOOKUP($B1551,Invoices!$Z$2:$AA$412,2,FALSE),"")</f>
        <v/>
      </c>
      <c r="N1551" s="18">
        <f>IFERROR(VLOOKUP($B1551,Invoices!$AB$2:$AC$412,2,FALSE),"")</f>
        <v>0.99</v>
      </c>
      <c r="O1551" s="18" t="str">
        <f>IFERROR(VLOOKUP($B1551,Invoices!$AD$2:$AE$412,2,FALSE),"")</f>
        <v/>
      </c>
      <c r="P1551" s="18" t="str">
        <f>IFERROR(VLOOKUP($B1551,Invoices!$AF$2:$AG$412,2,FALSE),"")</f>
        <v/>
      </c>
      <c r="Q1551" s="18" t="str">
        <f>IFERROR(VLOOKUP($B1551,Invoices!$AH$2:$AI$412,2,FALSE),"")</f>
        <v/>
      </c>
      <c r="R1551" s="18" t="str">
        <f>IFERROR(VLOOKUP($B1551,Invoices!$AJ$2:$AK$412,2,FALSE),"")</f>
        <v/>
      </c>
      <c r="S1551" s="18" t="str">
        <f>IFERROR(VLOOKUP($B1551,Invoices!$AL$2:$AM$412,2,FALSE),"")</f>
        <v/>
      </c>
      <c r="T1551" s="18" t="str">
        <f>IFERROR(VLOOKUP($B1551,Invoices!$AN$2:$AO$412,2,FALSE),"")</f>
        <v/>
      </c>
      <c r="U1551" s="18" cm="1">
        <f t="array" ref="U1551">IFERROR(INDEX(F1551:T1551, 1, MATCH(TRUE, ISNUMBER(F1551:T1551), 0)), "0.0")</f>
        <v>0.99</v>
      </c>
    </row>
    <row r="1552" spans="1:21" ht="13" x14ac:dyDescent="0.15">
      <c r="A1552" s="14" t="s">
        <v>7584</v>
      </c>
      <c r="B1552" s="6" t="s">
        <v>2854</v>
      </c>
      <c r="D1552" s="6" t="s">
        <v>689</v>
      </c>
      <c r="E1552" s="6" t="s">
        <v>690</v>
      </c>
      <c r="F1552" s="18" t="str">
        <f>IFERROR(VLOOKUP(B1552,Invoices!$L$2:$M$413,2,FALSE),"")</f>
        <v/>
      </c>
      <c r="G1552" s="18" t="str">
        <f>IFERROR(VLOOKUP(B1552,Invoices!$N$2:$O$412,2,FALSE),"")</f>
        <v/>
      </c>
      <c r="H1552" s="18" t="str">
        <f>IFERROR(VLOOKUP($B1552,Invoices!$P$2:$Q$412,2,FALSE),"")</f>
        <v/>
      </c>
      <c r="I1552" s="18" t="str">
        <f>IFERROR(VLOOKUP($B1552,Invoices!$R$2:$S$412,2,FALSE),"")</f>
        <v/>
      </c>
      <c r="J1552" s="18" t="str">
        <f>IFERROR(VLOOKUP($B1552,Invoices!$T$2:$U$412,2,FALSE),"")</f>
        <v/>
      </c>
      <c r="K1552" s="18" t="str">
        <f>IFERROR(VLOOKUP($B1552,Invoices!$V$2:$W$412,2,FALSE),"")</f>
        <v/>
      </c>
      <c r="L1552" s="18" t="str">
        <f>IFERROR(VLOOKUP($B1552,Invoices!$X$2:$Y$412,2,FALSE),"")</f>
        <v/>
      </c>
      <c r="M1552" s="18" t="str">
        <f>IFERROR(VLOOKUP($B1552,Invoices!$Z$2:$AA$412,2,FALSE),"")</f>
        <v/>
      </c>
      <c r="N1552" s="18" t="str">
        <f>IFERROR(VLOOKUP($B1552,Invoices!$AB$2:$AC$412,2,FALSE),"")</f>
        <v/>
      </c>
      <c r="O1552" s="18" t="str">
        <f>IFERROR(VLOOKUP($B1552,Invoices!$AD$2:$AE$412,2,FALSE),"")</f>
        <v/>
      </c>
      <c r="P1552" s="18" t="str">
        <f>IFERROR(VLOOKUP($B1552,Invoices!$AF$2:$AG$412,2,FALSE),"")</f>
        <v/>
      </c>
      <c r="Q1552" s="18" t="str">
        <f>IFERROR(VLOOKUP($B1552,Invoices!$AH$2:$AI$412,2,FALSE),"")</f>
        <v/>
      </c>
      <c r="R1552" s="18" t="str">
        <f>IFERROR(VLOOKUP($B1552,Invoices!$AJ$2:$AK$412,2,FALSE),"")</f>
        <v/>
      </c>
      <c r="S1552" s="18" t="str">
        <f>IFERROR(VLOOKUP($B1552,Invoices!$AL$2:$AM$412,2,FALSE),"")</f>
        <v/>
      </c>
      <c r="T1552" s="18" t="str">
        <f>IFERROR(VLOOKUP($B1552,Invoices!$AN$2:$AO$412,2,FALSE),"")</f>
        <v/>
      </c>
      <c r="U1552" s="18" t="str" cm="1">
        <f t="array" ref="U1552">IFERROR(INDEX(F1552:T1552, 1, MATCH(TRUE, ISNUMBER(F1552:T1552), 0)), "0.0")</f>
        <v>0.0</v>
      </c>
    </row>
    <row r="1553" spans="1:21" ht="13" x14ac:dyDescent="0.15">
      <c r="A1553" s="14" t="s">
        <v>7585</v>
      </c>
      <c r="B1553" s="6" t="s">
        <v>2855</v>
      </c>
      <c r="C1553" s="6" t="s">
        <v>640</v>
      </c>
      <c r="D1553" s="6" t="s">
        <v>641</v>
      </c>
      <c r="E1553" s="6" t="s">
        <v>642</v>
      </c>
      <c r="F1553" s="18" t="str">
        <f>IFERROR(VLOOKUP(B1553,Invoices!$L$2:$M$413,2,FALSE),"")</f>
        <v/>
      </c>
      <c r="G1553" s="18" t="str">
        <f>IFERROR(VLOOKUP(B1553,Invoices!$N$2:$O$412,2,FALSE),"")</f>
        <v/>
      </c>
      <c r="H1553" s="18" t="str">
        <f>IFERROR(VLOOKUP($B1553,Invoices!$P$2:$Q$412,2,FALSE),"")</f>
        <v/>
      </c>
      <c r="I1553" s="18" t="str">
        <f>IFERROR(VLOOKUP($B1553,Invoices!$R$2:$S$412,2,FALSE),"")</f>
        <v/>
      </c>
      <c r="J1553" s="18" t="str">
        <f>IFERROR(VLOOKUP($B1553,Invoices!$T$2:$U$412,2,FALSE),"")</f>
        <v/>
      </c>
      <c r="K1553" s="18" t="str">
        <f>IFERROR(VLOOKUP($B1553,Invoices!$V$2:$W$412,2,FALSE),"")</f>
        <v/>
      </c>
      <c r="L1553" s="18" t="str">
        <f>IFERROR(VLOOKUP($B1553,Invoices!$X$2:$Y$412,2,FALSE),"")</f>
        <v/>
      </c>
      <c r="M1553" s="18" t="str">
        <f>IFERROR(VLOOKUP($B1553,Invoices!$Z$2:$AA$412,2,FALSE),"")</f>
        <v/>
      </c>
      <c r="N1553" s="18" t="str">
        <f>IFERROR(VLOOKUP($B1553,Invoices!$AB$2:$AC$412,2,FALSE),"")</f>
        <v/>
      </c>
      <c r="O1553" s="18" t="str">
        <f>IFERROR(VLOOKUP($B1553,Invoices!$AD$2:$AE$412,2,FALSE),"")</f>
        <v/>
      </c>
      <c r="P1553" s="18" t="str">
        <f>IFERROR(VLOOKUP($B1553,Invoices!$AF$2:$AG$412,2,FALSE),"")</f>
        <v/>
      </c>
      <c r="Q1553" s="18" t="str">
        <f>IFERROR(VLOOKUP($B1553,Invoices!$AH$2:$AI$412,2,FALSE),"")</f>
        <v/>
      </c>
      <c r="R1553" s="18" t="str">
        <f>IFERROR(VLOOKUP($B1553,Invoices!$AJ$2:$AK$412,2,FALSE),"")</f>
        <v/>
      </c>
      <c r="S1553" s="18" t="str">
        <f>IFERROR(VLOOKUP($B1553,Invoices!$AL$2:$AM$412,2,FALSE),"")</f>
        <v/>
      </c>
      <c r="T1553" s="18" t="str">
        <f>IFERROR(VLOOKUP($B1553,Invoices!$AN$2:$AO$412,2,FALSE),"")</f>
        <v/>
      </c>
      <c r="U1553" s="18" t="str" cm="1">
        <f t="array" ref="U1553">IFERROR(INDEX(F1553:T1553, 1, MATCH(TRUE, ISNUMBER(F1553:T1553), 0)), "0.0")</f>
        <v>0.0</v>
      </c>
    </row>
    <row r="1554" spans="1:21" ht="13" x14ac:dyDescent="0.15">
      <c r="A1554" s="14" t="s">
        <v>7586</v>
      </c>
      <c r="B1554" s="6" t="s">
        <v>2856</v>
      </c>
      <c r="C1554" s="6" t="s">
        <v>1786</v>
      </c>
      <c r="D1554" s="6" t="s">
        <v>1463</v>
      </c>
      <c r="E1554" s="6" t="s">
        <v>681</v>
      </c>
      <c r="F1554" s="18" t="str">
        <f>IFERROR(VLOOKUP(B1554,Invoices!$L$2:$M$413,2,FALSE),"")</f>
        <v/>
      </c>
      <c r="G1554" s="18" t="str">
        <f>IFERROR(VLOOKUP(B1554,Invoices!$N$2:$O$412,2,FALSE),"")</f>
        <v/>
      </c>
      <c r="H1554" s="18" t="str">
        <f>IFERROR(VLOOKUP($B1554,Invoices!$P$2:$Q$412,2,FALSE),"")</f>
        <v/>
      </c>
      <c r="I1554" s="18" t="str">
        <f>IFERROR(VLOOKUP($B1554,Invoices!$R$2:$S$412,2,FALSE),"")</f>
        <v/>
      </c>
      <c r="J1554" s="18" t="str">
        <f>IFERROR(VLOOKUP($B1554,Invoices!$T$2:$U$412,2,FALSE),"")</f>
        <v/>
      </c>
      <c r="K1554" s="18" t="str">
        <f>IFERROR(VLOOKUP($B1554,Invoices!$V$2:$W$412,2,FALSE),"")</f>
        <v/>
      </c>
      <c r="L1554" s="18" t="str">
        <f>IFERROR(VLOOKUP($B1554,Invoices!$X$2:$Y$412,2,FALSE),"")</f>
        <v/>
      </c>
      <c r="M1554" s="18" t="str">
        <f>IFERROR(VLOOKUP($B1554,Invoices!$Z$2:$AA$412,2,FALSE),"")</f>
        <v/>
      </c>
      <c r="N1554" s="18" t="str">
        <f>IFERROR(VLOOKUP($B1554,Invoices!$AB$2:$AC$412,2,FALSE),"")</f>
        <v/>
      </c>
      <c r="O1554" s="18" t="str">
        <f>IFERROR(VLOOKUP($B1554,Invoices!$AD$2:$AE$412,2,FALSE),"")</f>
        <v/>
      </c>
      <c r="P1554" s="18" t="str">
        <f>IFERROR(VLOOKUP($B1554,Invoices!$AF$2:$AG$412,2,FALSE),"")</f>
        <v/>
      </c>
      <c r="Q1554" s="18" t="str">
        <f>IFERROR(VLOOKUP($B1554,Invoices!$AH$2:$AI$412,2,FALSE),"")</f>
        <v/>
      </c>
      <c r="R1554" s="18" t="str">
        <f>IFERROR(VLOOKUP($B1554,Invoices!$AJ$2:$AK$412,2,FALSE),"")</f>
        <v/>
      </c>
      <c r="S1554" s="18" t="str">
        <f>IFERROR(VLOOKUP($B1554,Invoices!$AL$2:$AM$412,2,FALSE),"")</f>
        <v/>
      </c>
      <c r="T1554" s="18" t="str">
        <f>IFERROR(VLOOKUP($B1554,Invoices!$AN$2:$AO$412,2,FALSE),"")</f>
        <v/>
      </c>
      <c r="U1554" s="18" t="str" cm="1">
        <f t="array" ref="U1554">IFERROR(INDEX(F1554:T1554, 1, MATCH(TRUE, ISNUMBER(F1554:T1554), 0)), "0.0")</f>
        <v>0.0</v>
      </c>
    </row>
    <row r="1555" spans="1:21" ht="13" x14ac:dyDescent="0.15">
      <c r="A1555" s="14" t="s">
        <v>7587</v>
      </c>
      <c r="B1555" s="6" t="s">
        <v>2856</v>
      </c>
      <c r="C1555" s="6" t="s">
        <v>2857</v>
      </c>
      <c r="D1555" s="6" t="s">
        <v>2522</v>
      </c>
      <c r="E1555" s="6" t="s">
        <v>681</v>
      </c>
      <c r="F1555" s="18" t="str">
        <f>IFERROR(VLOOKUP(B1555,Invoices!$L$2:$M$413,2,FALSE),"")</f>
        <v/>
      </c>
      <c r="G1555" s="18" t="str">
        <f>IFERROR(VLOOKUP(B1555,Invoices!$N$2:$O$412,2,FALSE),"")</f>
        <v/>
      </c>
      <c r="H1555" s="18" t="str">
        <f>IFERROR(VLOOKUP($B1555,Invoices!$P$2:$Q$412,2,FALSE),"")</f>
        <v/>
      </c>
      <c r="I1555" s="18" t="str">
        <f>IFERROR(VLOOKUP($B1555,Invoices!$R$2:$S$412,2,FALSE),"")</f>
        <v/>
      </c>
      <c r="J1555" s="18" t="str">
        <f>IFERROR(VLOOKUP($B1555,Invoices!$T$2:$U$412,2,FALSE),"")</f>
        <v/>
      </c>
      <c r="K1555" s="18" t="str">
        <f>IFERROR(VLOOKUP($B1555,Invoices!$V$2:$W$412,2,FALSE),"")</f>
        <v/>
      </c>
      <c r="L1555" s="18" t="str">
        <f>IFERROR(VLOOKUP($B1555,Invoices!$X$2:$Y$412,2,FALSE),"")</f>
        <v/>
      </c>
      <c r="M1555" s="18" t="str">
        <f>IFERROR(VLOOKUP($B1555,Invoices!$Z$2:$AA$412,2,FALSE),"")</f>
        <v/>
      </c>
      <c r="N1555" s="18" t="str">
        <f>IFERROR(VLOOKUP($B1555,Invoices!$AB$2:$AC$412,2,FALSE),"")</f>
        <v/>
      </c>
      <c r="O1555" s="18" t="str">
        <f>IFERROR(VLOOKUP($B1555,Invoices!$AD$2:$AE$412,2,FALSE),"")</f>
        <v/>
      </c>
      <c r="P1555" s="18" t="str">
        <f>IFERROR(VLOOKUP($B1555,Invoices!$AF$2:$AG$412,2,FALSE),"")</f>
        <v/>
      </c>
      <c r="Q1555" s="18" t="str">
        <f>IFERROR(VLOOKUP($B1555,Invoices!$AH$2:$AI$412,2,FALSE),"")</f>
        <v/>
      </c>
      <c r="R1555" s="18" t="str">
        <f>IFERROR(VLOOKUP($B1555,Invoices!$AJ$2:$AK$412,2,FALSE),"")</f>
        <v/>
      </c>
      <c r="S1555" s="18" t="str">
        <f>IFERROR(VLOOKUP($B1555,Invoices!$AL$2:$AM$412,2,FALSE),"")</f>
        <v/>
      </c>
      <c r="T1555" s="18" t="str">
        <f>IFERROR(VLOOKUP($B1555,Invoices!$AN$2:$AO$412,2,FALSE),"")</f>
        <v/>
      </c>
      <c r="U1555" s="18" t="str" cm="1">
        <f t="array" ref="U1555">IFERROR(INDEX(F1555:T1555, 1, MATCH(TRUE, ISNUMBER(F1555:T1555), 0)), "0.0")</f>
        <v>0.0</v>
      </c>
    </row>
    <row r="1556" spans="1:21" ht="13" x14ac:dyDescent="0.15">
      <c r="A1556" s="14" t="s">
        <v>7588</v>
      </c>
      <c r="B1556" s="6" t="s">
        <v>2858</v>
      </c>
      <c r="C1556" s="6" t="s">
        <v>2859</v>
      </c>
      <c r="D1556" s="6" t="s">
        <v>1659</v>
      </c>
      <c r="E1556" s="6" t="s">
        <v>681</v>
      </c>
      <c r="F1556" s="18" t="str">
        <f>IFERROR(VLOOKUP(B1556,Invoices!$L$2:$M$413,2,FALSE),"")</f>
        <v/>
      </c>
      <c r="G1556" s="18" t="str">
        <f>IFERROR(VLOOKUP(B1556,Invoices!$N$2:$O$412,2,FALSE),"")</f>
        <v/>
      </c>
      <c r="H1556" s="18" t="str">
        <f>IFERROR(VLOOKUP($B1556,Invoices!$P$2:$Q$412,2,FALSE),"")</f>
        <v/>
      </c>
      <c r="I1556" s="18" t="str">
        <f>IFERROR(VLOOKUP($B1556,Invoices!$R$2:$S$412,2,FALSE),"")</f>
        <v/>
      </c>
      <c r="J1556" s="18" t="str">
        <f>IFERROR(VLOOKUP($B1556,Invoices!$T$2:$U$412,2,FALSE),"")</f>
        <v/>
      </c>
      <c r="K1556" s="18" t="str">
        <f>IFERROR(VLOOKUP($B1556,Invoices!$V$2:$W$412,2,FALSE),"")</f>
        <v/>
      </c>
      <c r="L1556" s="18" t="str">
        <f>IFERROR(VLOOKUP($B1556,Invoices!$X$2:$Y$412,2,FALSE),"")</f>
        <v/>
      </c>
      <c r="M1556" s="18" t="str">
        <f>IFERROR(VLOOKUP($B1556,Invoices!$Z$2:$AA$412,2,FALSE),"")</f>
        <v/>
      </c>
      <c r="N1556" s="18" t="str">
        <f>IFERROR(VLOOKUP($B1556,Invoices!$AB$2:$AC$412,2,FALSE),"")</f>
        <v/>
      </c>
      <c r="O1556" s="18" t="str">
        <f>IFERROR(VLOOKUP($B1556,Invoices!$AD$2:$AE$412,2,FALSE),"")</f>
        <v/>
      </c>
      <c r="P1556" s="18" t="str">
        <f>IFERROR(VLOOKUP($B1556,Invoices!$AF$2:$AG$412,2,FALSE),"")</f>
        <v/>
      </c>
      <c r="Q1556" s="18" t="str">
        <f>IFERROR(VLOOKUP($B1556,Invoices!$AH$2:$AI$412,2,FALSE),"")</f>
        <v/>
      </c>
      <c r="R1556" s="18" t="str">
        <f>IFERROR(VLOOKUP($B1556,Invoices!$AJ$2:$AK$412,2,FALSE),"")</f>
        <v/>
      </c>
      <c r="S1556" s="18" t="str">
        <f>IFERROR(VLOOKUP($B1556,Invoices!$AL$2:$AM$412,2,FALSE),"")</f>
        <v/>
      </c>
      <c r="T1556" s="18" t="str">
        <f>IFERROR(VLOOKUP($B1556,Invoices!$AN$2:$AO$412,2,FALSE),"")</f>
        <v/>
      </c>
      <c r="U1556" s="18" t="str" cm="1">
        <f t="array" ref="U1556">IFERROR(INDEX(F1556:T1556, 1, MATCH(TRUE, ISNUMBER(F1556:T1556), 0)), "0.0")</f>
        <v>0.0</v>
      </c>
    </row>
    <row r="1557" spans="1:21" ht="13" x14ac:dyDescent="0.15">
      <c r="A1557" s="14" t="s">
        <v>7589</v>
      </c>
      <c r="B1557" s="6" t="s">
        <v>2860</v>
      </c>
      <c r="C1557" s="6" t="s">
        <v>1580</v>
      </c>
      <c r="D1557" s="6" t="s">
        <v>1581</v>
      </c>
      <c r="E1557" s="6" t="s">
        <v>1227</v>
      </c>
      <c r="F1557" s="18" t="str">
        <f>IFERROR(VLOOKUP(B1557,Invoices!$L$2:$M$413,2,FALSE),"")</f>
        <v/>
      </c>
      <c r="G1557" s="18">
        <f>IFERROR(VLOOKUP(B1557,Invoices!$N$2:$O$412,2,FALSE),"")</f>
        <v>0.99</v>
      </c>
      <c r="H1557" s="18" t="str">
        <f>IFERROR(VLOOKUP($B1557,Invoices!$P$2:$Q$412,2,FALSE),"")</f>
        <v/>
      </c>
      <c r="I1557" s="18" t="str">
        <f>IFERROR(VLOOKUP($B1557,Invoices!$R$2:$S$412,2,FALSE),"")</f>
        <v/>
      </c>
      <c r="J1557" s="18" t="str">
        <f>IFERROR(VLOOKUP($B1557,Invoices!$T$2:$U$412,2,FALSE),"")</f>
        <v/>
      </c>
      <c r="K1557" s="18" t="str">
        <f>IFERROR(VLOOKUP($B1557,Invoices!$V$2:$W$412,2,FALSE),"")</f>
        <v/>
      </c>
      <c r="L1557" s="18" t="str">
        <f>IFERROR(VLOOKUP($B1557,Invoices!$X$2:$Y$412,2,FALSE),"")</f>
        <v/>
      </c>
      <c r="M1557" s="18" t="str">
        <f>IFERROR(VLOOKUP($B1557,Invoices!$Z$2:$AA$412,2,FALSE),"")</f>
        <v/>
      </c>
      <c r="N1557" s="18" t="str">
        <f>IFERROR(VLOOKUP($B1557,Invoices!$AB$2:$AC$412,2,FALSE),"")</f>
        <v/>
      </c>
      <c r="O1557" s="18" t="str">
        <f>IFERROR(VLOOKUP($B1557,Invoices!$AD$2:$AE$412,2,FALSE),"")</f>
        <v/>
      </c>
      <c r="P1557" s="18" t="str">
        <f>IFERROR(VLOOKUP($B1557,Invoices!$AF$2:$AG$412,2,FALSE),"")</f>
        <v/>
      </c>
      <c r="Q1557" s="18" t="str">
        <f>IFERROR(VLOOKUP($B1557,Invoices!$AH$2:$AI$412,2,FALSE),"")</f>
        <v/>
      </c>
      <c r="R1557" s="18" t="str">
        <f>IFERROR(VLOOKUP($B1557,Invoices!$AJ$2:$AK$412,2,FALSE),"")</f>
        <v/>
      </c>
      <c r="S1557" s="18" t="str">
        <f>IFERROR(VLOOKUP($B1557,Invoices!$AL$2:$AM$412,2,FALSE),"")</f>
        <v/>
      </c>
      <c r="T1557" s="18" t="str">
        <f>IFERROR(VLOOKUP($B1557,Invoices!$AN$2:$AO$412,2,FALSE),"")</f>
        <v/>
      </c>
      <c r="U1557" s="18" cm="1">
        <f t="array" ref="U1557">IFERROR(INDEX(F1557:T1557, 1, MATCH(TRUE, ISNUMBER(F1557:T1557), 0)), "0.0")</f>
        <v>0.99</v>
      </c>
    </row>
    <row r="1558" spans="1:21" ht="13" x14ac:dyDescent="0.15">
      <c r="A1558" s="14" t="s">
        <v>7590</v>
      </c>
      <c r="B1558" s="6" t="s">
        <v>2861</v>
      </c>
      <c r="C1558" s="6" t="s">
        <v>2862</v>
      </c>
      <c r="D1558" s="6" t="s">
        <v>1372</v>
      </c>
      <c r="E1558" s="6" t="s">
        <v>529</v>
      </c>
      <c r="F1558" s="18" t="str">
        <f>IFERROR(VLOOKUP(B1558,Invoices!$L$2:$M$413,2,FALSE),"")</f>
        <v/>
      </c>
      <c r="G1558" s="18" t="str">
        <f>IFERROR(VLOOKUP(B1558,Invoices!$N$2:$O$412,2,FALSE),"")</f>
        <v/>
      </c>
      <c r="H1558" s="18">
        <f>IFERROR(VLOOKUP($B1558,Invoices!$P$2:$Q$412,2,FALSE),"")</f>
        <v>0.99</v>
      </c>
      <c r="I1558" s="18" t="str">
        <f>IFERROR(VLOOKUP($B1558,Invoices!$R$2:$S$412,2,FALSE),"")</f>
        <v/>
      </c>
      <c r="J1558" s="18" t="str">
        <f>IFERROR(VLOOKUP($B1558,Invoices!$T$2:$U$412,2,FALSE),"")</f>
        <v/>
      </c>
      <c r="K1558" s="18" t="str">
        <f>IFERROR(VLOOKUP($B1558,Invoices!$V$2:$W$412,2,FALSE),"")</f>
        <v/>
      </c>
      <c r="L1558" s="18" t="str">
        <f>IFERROR(VLOOKUP($B1558,Invoices!$X$2:$Y$412,2,FALSE),"")</f>
        <v/>
      </c>
      <c r="M1558" s="18" t="str">
        <f>IFERROR(VLOOKUP($B1558,Invoices!$Z$2:$AA$412,2,FALSE),"")</f>
        <v/>
      </c>
      <c r="N1558" s="18" t="str">
        <f>IFERROR(VLOOKUP($B1558,Invoices!$AB$2:$AC$412,2,FALSE),"")</f>
        <v/>
      </c>
      <c r="O1558" s="18" t="str">
        <f>IFERROR(VLOOKUP($B1558,Invoices!$AD$2:$AE$412,2,FALSE),"")</f>
        <v/>
      </c>
      <c r="P1558" s="18" t="str">
        <f>IFERROR(VLOOKUP($B1558,Invoices!$AF$2:$AG$412,2,FALSE),"")</f>
        <v/>
      </c>
      <c r="Q1558" s="18" t="str">
        <f>IFERROR(VLOOKUP($B1558,Invoices!$AH$2:$AI$412,2,FALSE),"")</f>
        <v/>
      </c>
      <c r="R1558" s="18" t="str">
        <f>IFERROR(VLOOKUP($B1558,Invoices!$AJ$2:$AK$412,2,FALSE),"")</f>
        <v/>
      </c>
      <c r="S1558" s="18" t="str">
        <f>IFERROR(VLOOKUP($B1558,Invoices!$AL$2:$AM$412,2,FALSE),"")</f>
        <v/>
      </c>
      <c r="T1558" s="18" t="str">
        <f>IFERROR(VLOOKUP($B1558,Invoices!$AN$2:$AO$412,2,FALSE),"")</f>
        <v/>
      </c>
      <c r="U1558" s="18" cm="1">
        <f t="array" ref="U1558">IFERROR(INDEX(F1558:T1558, 1, MATCH(TRUE, ISNUMBER(F1558:T1558), 0)), "0.0")</f>
        <v>0.99</v>
      </c>
    </row>
    <row r="1559" spans="1:21" ht="13" x14ac:dyDescent="0.15">
      <c r="A1559" s="14" t="s">
        <v>7591</v>
      </c>
      <c r="B1559" s="6" t="s">
        <v>2863</v>
      </c>
      <c r="C1559" s="6" t="s">
        <v>2864</v>
      </c>
      <c r="D1559" s="6" t="s">
        <v>2865</v>
      </c>
      <c r="E1559" s="6" t="s">
        <v>2866</v>
      </c>
      <c r="F1559" s="18" t="str">
        <f>IFERROR(VLOOKUP(B1559,Invoices!$L$2:$M$413,2,FALSE),"")</f>
        <v/>
      </c>
      <c r="G1559" s="18" t="str">
        <f>IFERROR(VLOOKUP(B1559,Invoices!$N$2:$O$412,2,FALSE),"")</f>
        <v/>
      </c>
      <c r="H1559" s="18" t="str">
        <f>IFERROR(VLOOKUP($B1559,Invoices!$P$2:$Q$412,2,FALSE),"")</f>
        <v/>
      </c>
      <c r="I1559" s="18" t="str">
        <f>IFERROR(VLOOKUP($B1559,Invoices!$R$2:$S$412,2,FALSE),"")</f>
        <v/>
      </c>
      <c r="J1559" s="18" t="str">
        <f>IFERROR(VLOOKUP($B1559,Invoices!$T$2:$U$412,2,FALSE),"")</f>
        <v/>
      </c>
      <c r="K1559" s="18" t="str">
        <f>IFERROR(VLOOKUP($B1559,Invoices!$V$2:$W$412,2,FALSE),"")</f>
        <v/>
      </c>
      <c r="L1559" s="18" t="str">
        <f>IFERROR(VLOOKUP($B1559,Invoices!$X$2:$Y$412,2,FALSE),"")</f>
        <v/>
      </c>
      <c r="M1559" s="18" t="str">
        <f>IFERROR(VLOOKUP($B1559,Invoices!$Z$2:$AA$412,2,FALSE),"")</f>
        <v/>
      </c>
      <c r="N1559" s="18" t="str">
        <f>IFERROR(VLOOKUP($B1559,Invoices!$AB$2:$AC$412,2,FALSE),"")</f>
        <v/>
      </c>
      <c r="O1559" s="18" t="str">
        <f>IFERROR(VLOOKUP($B1559,Invoices!$AD$2:$AE$412,2,FALSE),"")</f>
        <v/>
      </c>
      <c r="P1559" s="18" t="str">
        <f>IFERROR(VLOOKUP($B1559,Invoices!$AF$2:$AG$412,2,FALSE),"")</f>
        <v/>
      </c>
      <c r="Q1559" s="18" t="str">
        <f>IFERROR(VLOOKUP($B1559,Invoices!$AH$2:$AI$412,2,FALSE),"")</f>
        <v/>
      </c>
      <c r="R1559" s="18" t="str">
        <f>IFERROR(VLOOKUP($B1559,Invoices!$AJ$2:$AK$412,2,FALSE),"")</f>
        <v/>
      </c>
      <c r="S1559" s="18" t="str">
        <f>IFERROR(VLOOKUP($B1559,Invoices!$AL$2:$AM$412,2,FALSE),"")</f>
        <v/>
      </c>
      <c r="T1559" s="18" t="str">
        <f>IFERROR(VLOOKUP($B1559,Invoices!$AN$2:$AO$412,2,FALSE),"")</f>
        <v/>
      </c>
      <c r="U1559" s="18" t="str" cm="1">
        <f t="array" ref="U1559">IFERROR(INDEX(F1559:T1559, 1, MATCH(TRUE, ISNUMBER(F1559:T1559), 0)), "0.0")</f>
        <v>0.0</v>
      </c>
    </row>
    <row r="1560" spans="1:21" ht="13" x14ac:dyDescent="0.15">
      <c r="A1560" s="14" t="s">
        <v>7592</v>
      </c>
      <c r="B1560" s="6" t="s">
        <v>2867</v>
      </c>
      <c r="D1560" s="6" t="s">
        <v>1953</v>
      </c>
      <c r="E1560" s="6" t="s">
        <v>742</v>
      </c>
      <c r="F1560" s="18" t="str">
        <f>IFERROR(VLOOKUP(B1560,Invoices!$L$2:$M$413,2,FALSE),"")</f>
        <v/>
      </c>
      <c r="G1560" s="18" t="str">
        <f>IFERROR(VLOOKUP(B1560,Invoices!$N$2:$O$412,2,FALSE),"")</f>
        <v/>
      </c>
      <c r="H1560" s="18" t="str">
        <f>IFERROR(VLOOKUP($B1560,Invoices!$P$2:$Q$412,2,FALSE),"")</f>
        <v/>
      </c>
      <c r="I1560" s="18">
        <f>IFERROR(VLOOKUP($B1560,Invoices!$R$2:$S$412,2,FALSE),"")</f>
        <v>0.99</v>
      </c>
      <c r="J1560" s="18" t="str">
        <f>IFERROR(VLOOKUP($B1560,Invoices!$T$2:$U$412,2,FALSE),"")</f>
        <v/>
      </c>
      <c r="K1560" s="18" t="str">
        <f>IFERROR(VLOOKUP($B1560,Invoices!$V$2:$W$412,2,FALSE),"")</f>
        <v/>
      </c>
      <c r="L1560" s="18" t="str">
        <f>IFERROR(VLOOKUP($B1560,Invoices!$X$2:$Y$412,2,FALSE),"")</f>
        <v/>
      </c>
      <c r="M1560" s="18" t="str">
        <f>IFERROR(VLOOKUP($B1560,Invoices!$Z$2:$AA$412,2,FALSE),"")</f>
        <v/>
      </c>
      <c r="N1560" s="18" t="str">
        <f>IFERROR(VLOOKUP($B1560,Invoices!$AB$2:$AC$412,2,FALSE),"")</f>
        <v/>
      </c>
      <c r="O1560" s="18" t="str">
        <f>IFERROR(VLOOKUP($B1560,Invoices!$AD$2:$AE$412,2,FALSE),"")</f>
        <v/>
      </c>
      <c r="P1560" s="18" t="str">
        <f>IFERROR(VLOOKUP($B1560,Invoices!$AF$2:$AG$412,2,FALSE),"")</f>
        <v/>
      </c>
      <c r="Q1560" s="18">
        <f>IFERROR(VLOOKUP($B1560,Invoices!$AH$2:$AI$412,2,FALSE),"")</f>
        <v>0.99</v>
      </c>
      <c r="R1560" s="18" t="str">
        <f>IFERROR(VLOOKUP($B1560,Invoices!$AJ$2:$AK$412,2,FALSE),"")</f>
        <v/>
      </c>
      <c r="S1560" s="18" t="str">
        <f>IFERROR(VLOOKUP($B1560,Invoices!$AL$2:$AM$412,2,FALSE),"")</f>
        <v/>
      </c>
      <c r="T1560" s="18" t="str">
        <f>IFERROR(VLOOKUP($B1560,Invoices!$AN$2:$AO$412,2,FALSE),"")</f>
        <v/>
      </c>
      <c r="U1560" s="18" cm="1">
        <f t="array" ref="U1560">IFERROR(INDEX(F1560:T1560, 1, MATCH(TRUE, ISNUMBER(F1560:T1560), 0)), "0.0")</f>
        <v>0.99</v>
      </c>
    </row>
    <row r="1561" spans="1:21" ht="13" x14ac:dyDescent="0.15">
      <c r="A1561" s="14" t="s">
        <v>7593</v>
      </c>
      <c r="B1561" s="6" t="s">
        <v>2868</v>
      </c>
      <c r="C1561" s="6" t="s">
        <v>2869</v>
      </c>
      <c r="D1561" s="6" t="s">
        <v>783</v>
      </c>
      <c r="E1561" s="6" t="s">
        <v>742</v>
      </c>
      <c r="F1561" s="18" t="str">
        <f>IFERROR(VLOOKUP(B1561,Invoices!$L$2:$M$413,2,FALSE),"")</f>
        <v/>
      </c>
      <c r="G1561" s="18" t="str">
        <f>IFERROR(VLOOKUP(B1561,Invoices!$N$2:$O$412,2,FALSE),"")</f>
        <v/>
      </c>
      <c r="H1561" s="18" t="str">
        <f>IFERROR(VLOOKUP($B1561,Invoices!$P$2:$Q$412,2,FALSE),"")</f>
        <v/>
      </c>
      <c r="I1561" s="18" t="str">
        <f>IFERROR(VLOOKUP($B1561,Invoices!$R$2:$S$412,2,FALSE),"")</f>
        <v/>
      </c>
      <c r="J1561" s="18" t="str">
        <f>IFERROR(VLOOKUP($B1561,Invoices!$T$2:$U$412,2,FALSE),"")</f>
        <v/>
      </c>
      <c r="K1561" s="18" t="str">
        <f>IFERROR(VLOOKUP($B1561,Invoices!$V$2:$W$412,2,FALSE),"")</f>
        <v/>
      </c>
      <c r="L1561" s="18" t="str">
        <f>IFERROR(VLOOKUP($B1561,Invoices!$X$2:$Y$412,2,FALSE),"")</f>
        <v/>
      </c>
      <c r="M1561" s="18" t="str">
        <f>IFERROR(VLOOKUP($B1561,Invoices!$Z$2:$AA$412,2,FALSE),"")</f>
        <v/>
      </c>
      <c r="N1561" s="18" t="str">
        <f>IFERROR(VLOOKUP($B1561,Invoices!$AB$2:$AC$412,2,FALSE),"")</f>
        <v/>
      </c>
      <c r="O1561" s="18">
        <f>IFERROR(VLOOKUP($B1561,Invoices!$AD$2:$AE$412,2,FALSE),"")</f>
        <v>0.99</v>
      </c>
      <c r="P1561" s="18" t="str">
        <f>IFERROR(VLOOKUP($B1561,Invoices!$AF$2:$AG$412,2,FALSE),"")</f>
        <v/>
      </c>
      <c r="Q1561" s="18" t="str">
        <f>IFERROR(VLOOKUP($B1561,Invoices!$AH$2:$AI$412,2,FALSE),"")</f>
        <v/>
      </c>
      <c r="R1561" s="18" t="str">
        <f>IFERROR(VLOOKUP($B1561,Invoices!$AJ$2:$AK$412,2,FALSE),"")</f>
        <v/>
      </c>
      <c r="S1561" s="18" t="str">
        <f>IFERROR(VLOOKUP($B1561,Invoices!$AL$2:$AM$412,2,FALSE),"")</f>
        <v/>
      </c>
      <c r="T1561" s="18" t="str">
        <f>IFERROR(VLOOKUP($B1561,Invoices!$AN$2:$AO$412,2,FALSE),"")</f>
        <v/>
      </c>
      <c r="U1561" s="18" cm="1">
        <f t="array" ref="U1561">IFERROR(INDEX(F1561:T1561, 1, MATCH(TRUE, ISNUMBER(F1561:T1561), 0)), "0.0")</f>
        <v>0.99</v>
      </c>
    </row>
    <row r="1562" spans="1:21" ht="13" x14ac:dyDescent="0.15">
      <c r="A1562" s="14" t="s">
        <v>7594</v>
      </c>
      <c r="B1562" s="6" t="s">
        <v>2870</v>
      </c>
      <c r="D1562" s="6" t="s">
        <v>757</v>
      </c>
      <c r="E1562" s="6" t="s">
        <v>758</v>
      </c>
      <c r="F1562" s="18" t="str">
        <f>IFERROR(VLOOKUP(B1562,Invoices!$L$2:$M$413,2,FALSE),"")</f>
        <v/>
      </c>
      <c r="G1562" s="18" t="str">
        <f>IFERROR(VLOOKUP(B1562,Invoices!$N$2:$O$412,2,FALSE),"")</f>
        <v/>
      </c>
      <c r="H1562" s="18" t="str">
        <f>IFERROR(VLOOKUP($B1562,Invoices!$P$2:$Q$412,2,FALSE),"")</f>
        <v/>
      </c>
      <c r="I1562" s="18" t="str">
        <f>IFERROR(VLOOKUP($B1562,Invoices!$R$2:$S$412,2,FALSE),"")</f>
        <v/>
      </c>
      <c r="J1562" s="18" t="str">
        <f>IFERROR(VLOOKUP($B1562,Invoices!$T$2:$U$412,2,FALSE),"")</f>
        <v/>
      </c>
      <c r="K1562" s="18" t="str">
        <f>IFERROR(VLOOKUP($B1562,Invoices!$V$2:$W$412,2,FALSE),"")</f>
        <v/>
      </c>
      <c r="L1562" s="18" t="str">
        <f>IFERROR(VLOOKUP($B1562,Invoices!$X$2:$Y$412,2,FALSE),"")</f>
        <v/>
      </c>
      <c r="M1562" s="18" t="str">
        <f>IFERROR(VLOOKUP($B1562,Invoices!$Z$2:$AA$412,2,FALSE),"")</f>
        <v/>
      </c>
      <c r="N1562" s="18" t="str">
        <f>IFERROR(VLOOKUP($B1562,Invoices!$AB$2:$AC$412,2,FALSE),"")</f>
        <v/>
      </c>
      <c r="O1562" s="18" t="str">
        <f>IFERROR(VLOOKUP($B1562,Invoices!$AD$2:$AE$412,2,FALSE),"")</f>
        <v/>
      </c>
      <c r="P1562" s="18" t="str">
        <f>IFERROR(VLOOKUP($B1562,Invoices!$AF$2:$AG$412,2,FALSE),"")</f>
        <v/>
      </c>
      <c r="Q1562" s="18" t="str">
        <f>IFERROR(VLOOKUP($B1562,Invoices!$AH$2:$AI$412,2,FALSE),"")</f>
        <v/>
      </c>
      <c r="R1562" s="18" t="str">
        <f>IFERROR(VLOOKUP($B1562,Invoices!$AJ$2:$AK$412,2,FALSE),"")</f>
        <v/>
      </c>
      <c r="S1562" s="18" t="str">
        <f>IFERROR(VLOOKUP($B1562,Invoices!$AL$2:$AM$412,2,FALSE),"")</f>
        <v/>
      </c>
      <c r="T1562" s="18" t="str">
        <f>IFERROR(VLOOKUP($B1562,Invoices!$AN$2:$AO$412,2,FALSE),"")</f>
        <v/>
      </c>
      <c r="U1562" s="18" t="str" cm="1">
        <f t="array" ref="U1562">IFERROR(INDEX(F1562:T1562, 1, MATCH(TRUE, ISNUMBER(F1562:T1562), 0)), "0.0")</f>
        <v>0.0</v>
      </c>
    </row>
    <row r="1563" spans="1:21" ht="13" x14ac:dyDescent="0.15">
      <c r="A1563" s="14" t="s">
        <v>7595</v>
      </c>
      <c r="B1563" s="6" t="s">
        <v>2871</v>
      </c>
      <c r="C1563" s="6" t="s">
        <v>2872</v>
      </c>
      <c r="D1563" s="6" t="s">
        <v>565</v>
      </c>
      <c r="E1563" s="6" t="s">
        <v>566</v>
      </c>
      <c r="F1563" s="18" t="str">
        <f>IFERROR(VLOOKUP(B1563,Invoices!$L$2:$M$413,2,FALSE),"")</f>
        <v/>
      </c>
      <c r="G1563" s="18" t="str">
        <f>IFERROR(VLOOKUP(B1563,Invoices!$N$2:$O$412,2,FALSE),"")</f>
        <v/>
      </c>
      <c r="H1563" s="18" t="str">
        <f>IFERROR(VLOOKUP($B1563,Invoices!$P$2:$Q$412,2,FALSE),"")</f>
        <v/>
      </c>
      <c r="I1563" s="18" t="str">
        <f>IFERROR(VLOOKUP($B1563,Invoices!$R$2:$S$412,2,FALSE),"")</f>
        <v/>
      </c>
      <c r="J1563" s="18" t="str">
        <f>IFERROR(VLOOKUP($B1563,Invoices!$T$2:$U$412,2,FALSE),"")</f>
        <v/>
      </c>
      <c r="K1563" s="18" t="str">
        <f>IFERROR(VLOOKUP($B1563,Invoices!$V$2:$W$412,2,FALSE),"")</f>
        <v/>
      </c>
      <c r="L1563" s="18" t="str">
        <f>IFERROR(VLOOKUP($B1563,Invoices!$X$2:$Y$412,2,FALSE),"")</f>
        <v/>
      </c>
      <c r="M1563" s="18" t="str">
        <f>IFERROR(VLOOKUP($B1563,Invoices!$Z$2:$AA$412,2,FALSE),"")</f>
        <v/>
      </c>
      <c r="N1563" s="18" t="str">
        <f>IFERROR(VLOOKUP($B1563,Invoices!$AB$2:$AC$412,2,FALSE),"")</f>
        <v/>
      </c>
      <c r="O1563" s="18" t="str">
        <f>IFERROR(VLOOKUP($B1563,Invoices!$AD$2:$AE$412,2,FALSE),"")</f>
        <v/>
      </c>
      <c r="P1563" s="18" t="str">
        <f>IFERROR(VLOOKUP($B1563,Invoices!$AF$2:$AG$412,2,FALSE),"")</f>
        <v/>
      </c>
      <c r="Q1563" s="18" t="str">
        <f>IFERROR(VLOOKUP($B1563,Invoices!$AH$2:$AI$412,2,FALSE),"")</f>
        <v/>
      </c>
      <c r="R1563" s="18" t="str">
        <f>IFERROR(VLOOKUP($B1563,Invoices!$AJ$2:$AK$412,2,FALSE),"")</f>
        <v/>
      </c>
      <c r="S1563" s="18" t="str">
        <f>IFERROR(VLOOKUP($B1563,Invoices!$AL$2:$AM$412,2,FALSE),"")</f>
        <v/>
      </c>
      <c r="T1563" s="18" t="str">
        <f>IFERROR(VLOOKUP($B1563,Invoices!$AN$2:$AO$412,2,FALSE),"")</f>
        <v/>
      </c>
      <c r="U1563" s="18" t="str" cm="1">
        <f t="array" ref="U1563">IFERROR(INDEX(F1563:T1563, 1, MATCH(TRUE, ISNUMBER(F1563:T1563), 0)), "0.0")</f>
        <v>0.0</v>
      </c>
    </row>
    <row r="1564" spans="1:21" ht="13" x14ac:dyDescent="0.15">
      <c r="A1564" s="14" t="s">
        <v>7596</v>
      </c>
      <c r="B1564" s="6" t="s">
        <v>2871</v>
      </c>
      <c r="D1564" s="6" t="s">
        <v>526</v>
      </c>
      <c r="E1564" s="6" t="s">
        <v>527</v>
      </c>
      <c r="F1564" s="18" t="str">
        <f>IFERROR(VLOOKUP(B1564,Invoices!$L$2:$M$413,2,FALSE),"")</f>
        <v/>
      </c>
      <c r="G1564" s="18" t="str">
        <f>IFERROR(VLOOKUP(B1564,Invoices!$N$2:$O$412,2,FALSE),"")</f>
        <v/>
      </c>
      <c r="H1564" s="18" t="str">
        <f>IFERROR(VLOOKUP($B1564,Invoices!$P$2:$Q$412,2,FALSE),"")</f>
        <v/>
      </c>
      <c r="I1564" s="18" t="str">
        <f>IFERROR(VLOOKUP($B1564,Invoices!$R$2:$S$412,2,FALSE),"")</f>
        <v/>
      </c>
      <c r="J1564" s="18" t="str">
        <f>IFERROR(VLOOKUP($B1564,Invoices!$T$2:$U$412,2,FALSE),"")</f>
        <v/>
      </c>
      <c r="K1564" s="18" t="str">
        <f>IFERROR(VLOOKUP($B1564,Invoices!$V$2:$W$412,2,FALSE),"")</f>
        <v/>
      </c>
      <c r="L1564" s="18" t="str">
        <f>IFERROR(VLOOKUP($B1564,Invoices!$X$2:$Y$412,2,FALSE),"")</f>
        <v/>
      </c>
      <c r="M1564" s="18" t="str">
        <f>IFERROR(VLOOKUP($B1564,Invoices!$Z$2:$AA$412,2,FALSE),"")</f>
        <v/>
      </c>
      <c r="N1564" s="18" t="str">
        <f>IFERROR(VLOOKUP($B1564,Invoices!$AB$2:$AC$412,2,FALSE),"")</f>
        <v/>
      </c>
      <c r="O1564" s="18" t="str">
        <f>IFERROR(VLOOKUP($B1564,Invoices!$AD$2:$AE$412,2,FALSE),"")</f>
        <v/>
      </c>
      <c r="P1564" s="18" t="str">
        <f>IFERROR(VLOOKUP($B1564,Invoices!$AF$2:$AG$412,2,FALSE),"")</f>
        <v/>
      </c>
      <c r="Q1564" s="18" t="str">
        <f>IFERROR(VLOOKUP($B1564,Invoices!$AH$2:$AI$412,2,FALSE),"")</f>
        <v/>
      </c>
      <c r="R1564" s="18" t="str">
        <f>IFERROR(VLOOKUP($B1564,Invoices!$AJ$2:$AK$412,2,FALSE),"")</f>
        <v/>
      </c>
      <c r="S1564" s="18" t="str">
        <f>IFERROR(VLOOKUP($B1564,Invoices!$AL$2:$AM$412,2,FALSE),"")</f>
        <v/>
      </c>
      <c r="T1564" s="18" t="str">
        <f>IFERROR(VLOOKUP($B1564,Invoices!$AN$2:$AO$412,2,FALSE),"")</f>
        <v/>
      </c>
      <c r="U1564" s="18" t="str" cm="1">
        <f t="array" ref="U1564">IFERROR(INDEX(F1564:T1564, 1, MATCH(TRUE, ISNUMBER(F1564:T1564), 0)), "0.0")</f>
        <v>0.0</v>
      </c>
    </row>
    <row r="1565" spans="1:21" ht="13" x14ac:dyDescent="0.15">
      <c r="A1565" s="14" t="s">
        <v>7597</v>
      </c>
      <c r="B1565" s="6" t="s">
        <v>2873</v>
      </c>
      <c r="D1565" s="6" t="s">
        <v>589</v>
      </c>
      <c r="E1565" s="6" t="s">
        <v>590</v>
      </c>
      <c r="F1565" s="18">
        <f>IFERROR(VLOOKUP(B1565,Invoices!$L$2:$M$413,2,FALSE),"")</f>
        <v>0.99</v>
      </c>
      <c r="G1565" s="18" t="str">
        <f>IFERROR(VLOOKUP(B1565,Invoices!$N$2:$O$412,2,FALSE),"")</f>
        <v/>
      </c>
      <c r="H1565" s="18" t="str">
        <f>IFERROR(VLOOKUP($B1565,Invoices!$P$2:$Q$412,2,FALSE),"")</f>
        <v/>
      </c>
      <c r="I1565" s="18" t="str">
        <f>IFERROR(VLOOKUP($B1565,Invoices!$R$2:$S$412,2,FALSE),"")</f>
        <v/>
      </c>
      <c r="J1565" s="18" t="str">
        <f>IFERROR(VLOOKUP($B1565,Invoices!$T$2:$U$412,2,FALSE),"")</f>
        <v/>
      </c>
      <c r="K1565" s="18" t="str">
        <f>IFERROR(VLOOKUP($B1565,Invoices!$V$2:$W$412,2,FALSE),"")</f>
        <v/>
      </c>
      <c r="L1565" s="18" t="str">
        <f>IFERROR(VLOOKUP($B1565,Invoices!$X$2:$Y$412,2,FALSE),"")</f>
        <v/>
      </c>
      <c r="M1565" s="18" t="str">
        <f>IFERROR(VLOOKUP($B1565,Invoices!$Z$2:$AA$412,2,FALSE),"")</f>
        <v/>
      </c>
      <c r="N1565" s="18" t="str">
        <f>IFERROR(VLOOKUP($B1565,Invoices!$AB$2:$AC$412,2,FALSE),"")</f>
        <v/>
      </c>
      <c r="O1565" s="18" t="str">
        <f>IFERROR(VLOOKUP($B1565,Invoices!$AD$2:$AE$412,2,FALSE),"")</f>
        <v/>
      </c>
      <c r="P1565" s="18" t="str">
        <f>IFERROR(VLOOKUP($B1565,Invoices!$AF$2:$AG$412,2,FALSE),"")</f>
        <v/>
      </c>
      <c r="Q1565" s="18" t="str">
        <f>IFERROR(VLOOKUP($B1565,Invoices!$AH$2:$AI$412,2,FALSE),"")</f>
        <v/>
      </c>
      <c r="R1565" s="18" t="str">
        <f>IFERROR(VLOOKUP($B1565,Invoices!$AJ$2:$AK$412,2,FALSE),"")</f>
        <v/>
      </c>
      <c r="S1565" s="18" t="str">
        <f>IFERROR(VLOOKUP($B1565,Invoices!$AL$2:$AM$412,2,FALSE),"")</f>
        <v/>
      </c>
      <c r="T1565" s="18" t="str">
        <f>IFERROR(VLOOKUP($B1565,Invoices!$AN$2:$AO$412,2,FALSE),"")</f>
        <v/>
      </c>
      <c r="U1565" s="18" cm="1">
        <f t="array" ref="U1565">IFERROR(INDEX(F1565:T1565, 1, MATCH(TRUE, ISNUMBER(F1565:T1565), 0)), "0.0")</f>
        <v>0.99</v>
      </c>
    </row>
    <row r="1566" spans="1:21" ht="13" x14ac:dyDescent="0.15">
      <c r="A1566" s="14" t="s">
        <v>7598</v>
      </c>
      <c r="B1566" s="6" t="s">
        <v>2873</v>
      </c>
      <c r="D1566" s="6" t="s">
        <v>877</v>
      </c>
      <c r="E1566" s="6" t="s">
        <v>878</v>
      </c>
      <c r="F1566" s="18">
        <f>IFERROR(VLOOKUP(B1566,Invoices!$L$2:$M$413,2,FALSE),"")</f>
        <v>0.99</v>
      </c>
      <c r="G1566" s="18" t="str">
        <f>IFERROR(VLOOKUP(B1566,Invoices!$N$2:$O$412,2,FALSE),"")</f>
        <v/>
      </c>
      <c r="H1566" s="18" t="str">
        <f>IFERROR(VLOOKUP($B1566,Invoices!$P$2:$Q$412,2,FALSE),"")</f>
        <v/>
      </c>
      <c r="I1566" s="18" t="str">
        <f>IFERROR(VLOOKUP($B1566,Invoices!$R$2:$S$412,2,FALSE),"")</f>
        <v/>
      </c>
      <c r="J1566" s="18" t="str">
        <f>IFERROR(VLOOKUP($B1566,Invoices!$T$2:$U$412,2,FALSE),"")</f>
        <v/>
      </c>
      <c r="K1566" s="18" t="str">
        <f>IFERROR(VLOOKUP($B1566,Invoices!$V$2:$W$412,2,FALSE),"")</f>
        <v/>
      </c>
      <c r="L1566" s="18" t="str">
        <f>IFERROR(VLOOKUP($B1566,Invoices!$X$2:$Y$412,2,FALSE),"")</f>
        <v/>
      </c>
      <c r="M1566" s="18" t="str">
        <f>IFERROR(VLOOKUP($B1566,Invoices!$Z$2:$AA$412,2,FALSE),"")</f>
        <v/>
      </c>
      <c r="N1566" s="18" t="str">
        <f>IFERROR(VLOOKUP($B1566,Invoices!$AB$2:$AC$412,2,FALSE),"")</f>
        <v/>
      </c>
      <c r="O1566" s="18" t="str">
        <f>IFERROR(VLOOKUP($B1566,Invoices!$AD$2:$AE$412,2,FALSE),"")</f>
        <v/>
      </c>
      <c r="P1566" s="18" t="str">
        <f>IFERROR(VLOOKUP($B1566,Invoices!$AF$2:$AG$412,2,FALSE),"")</f>
        <v/>
      </c>
      <c r="Q1566" s="18" t="str">
        <f>IFERROR(VLOOKUP($B1566,Invoices!$AH$2:$AI$412,2,FALSE),"")</f>
        <v/>
      </c>
      <c r="R1566" s="18" t="str">
        <f>IFERROR(VLOOKUP($B1566,Invoices!$AJ$2:$AK$412,2,FALSE),"")</f>
        <v/>
      </c>
      <c r="S1566" s="18" t="str">
        <f>IFERROR(VLOOKUP($B1566,Invoices!$AL$2:$AM$412,2,FALSE),"")</f>
        <v/>
      </c>
      <c r="T1566" s="18" t="str">
        <f>IFERROR(VLOOKUP($B1566,Invoices!$AN$2:$AO$412,2,FALSE),"")</f>
        <v/>
      </c>
      <c r="U1566" s="18" cm="1">
        <f t="array" ref="U1566">IFERROR(INDEX(F1566:T1566, 1, MATCH(TRUE, ISNUMBER(F1566:T1566), 0)), "0.0")</f>
        <v>0.99</v>
      </c>
    </row>
    <row r="1567" spans="1:21" ht="13" x14ac:dyDescent="0.15">
      <c r="A1567" s="14" t="s">
        <v>7599</v>
      </c>
      <c r="B1567" s="6" t="s">
        <v>2874</v>
      </c>
      <c r="C1567" s="6" t="s">
        <v>1889</v>
      </c>
      <c r="D1567" s="6" t="s">
        <v>943</v>
      </c>
      <c r="E1567" s="6" t="s">
        <v>522</v>
      </c>
      <c r="F1567" s="18" t="str">
        <f>IFERROR(VLOOKUP(B1567,Invoices!$L$2:$M$413,2,FALSE),"")</f>
        <v/>
      </c>
      <c r="G1567" s="18" t="str">
        <f>IFERROR(VLOOKUP(B1567,Invoices!$N$2:$O$412,2,FALSE),"")</f>
        <v/>
      </c>
      <c r="H1567" s="18" t="str">
        <f>IFERROR(VLOOKUP($B1567,Invoices!$P$2:$Q$412,2,FALSE),"")</f>
        <v/>
      </c>
      <c r="I1567" s="18" t="str">
        <f>IFERROR(VLOOKUP($B1567,Invoices!$R$2:$S$412,2,FALSE),"")</f>
        <v/>
      </c>
      <c r="J1567" s="18" t="str">
        <f>IFERROR(VLOOKUP($B1567,Invoices!$T$2:$U$412,2,FALSE),"")</f>
        <v/>
      </c>
      <c r="K1567" s="18" t="str">
        <f>IFERROR(VLOOKUP($B1567,Invoices!$V$2:$W$412,2,FALSE),"")</f>
        <v/>
      </c>
      <c r="L1567" s="18" t="str">
        <f>IFERROR(VLOOKUP($B1567,Invoices!$X$2:$Y$412,2,FALSE),"")</f>
        <v/>
      </c>
      <c r="M1567" s="18" t="str">
        <f>IFERROR(VLOOKUP($B1567,Invoices!$Z$2:$AA$412,2,FALSE),"")</f>
        <v/>
      </c>
      <c r="N1567" s="18" t="str">
        <f>IFERROR(VLOOKUP($B1567,Invoices!$AB$2:$AC$412,2,FALSE),"")</f>
        <v/>
      </c>
      <c r="O1567" s="18" t="str">
        <f>IFERROR(VLOOKUP($B1567,Invoices!$AD$2:$AE$412,2,FALSE),"")</f>
        <v/>
      </c>
      <c r="P1567" s="18" t="str">
        <f>IFERROR(VLOOKUP($B1567,Invoices!$AF$2:$AG$412,2,FALSE),"")</f>
        <v/>
      </c>
      <c r="Q1567" s="18" t="str">
        <f>IFERROR(VLOOKUP($B1567,Invoices!$AH$2:$AI$412,2,FALSE),"")</f>
        <v/>
      </c>
      <c r="R1567" s="18" t="str">
        <f>IFERROR(VLOOKUP($B1567,Invoices!$AJ$2:$AK$412,2,FALSE),"")</f>
        <v/>
      </c>
      <c r="S1567" s="18">
        <f>IFERROR(VLOOKUP($B1567,Invoices!$AL$2:$AM$412,2,FALSE),"")</f>
        <v>0.99</v>
      </c>
      <c r="T1567" s="18" t="str">
        <f>IFERROR(VLOOKUP($B1567,Invoices!$AN$2:$AO$412,2,FALSE),"")</f>
        <v/>
      </c>
      <c r="U1567" s="18" cm="1">
        <f t="array" ref="U1567">IFERROR(INDEX(F1567:T1567, 1, MATCH(TRUE, ISNUMBER(F1567:T1567), 0)), "0.0")</f>
        <v>0.99</v>
      </c>
    </row>
    <row r="1568" spans="1:21" ht="13" x14ac:dyDescent="0.15">
      <c r="A1568" s="14" t="s">
        <v>7600</v>
      </c>
      <c r="B1568" s="6" t="s">
        <v>2875</v>
      </c>
      <c r="C1568" s="6" t="s">
        <v>2876</v>
      </c>
      <c r="D1568" s="6" t="s">
        <v>1033</v>
      </c>
      <c r="E1568" s="6" t="s">
        <v>1034</v>
      </c>
      <c r="F1568" s="18" t="str">
        <f>IFERROR(VLOOKUP(B1568,Invoices!$L$2:$M$413,2,FALSE),"")</f>
        <v/>
      </c>
      <c r="G1568" s="18" t="str">
        <f>IFERROR(VLOOKUP(B1568,Invoices!$N$2:$O$412,2,FALSE),"")</f>
        <v/>
      </c>
      <c r="H1568" s="18" t="str">
        <f>IFERROR(VLOOKUP($B1568,Invoices!$P$2:$Q$412,2,FALSE),"")</f>
        <v/>
      </c>
      <c r="I1568" s="18" t="str">
        <f>IFERROR(VLOOKUP($B1568,Invoices!$R$2:$S$412,2,FALSE),"")</f>
        <v/>
      </c>
      <c r="J1568" s="18" t="str">
        <f>IFERROR(VLOOKUP($B1568,Invoices!$T$2:$U$412,2,FALSE),"")</f>
        <v/>
      </c>
      <c r="K1568" s="18" t="str">
        <f>IFERROR(VLOOKUP($B1568,Invoices!$V$2:$W$412,2,FALSE),"")</f>
        <v/>
      </c>
      <c r="L1568" s="18" t="str">
        <f>IFERROR(VLOOKUP($B1568,Invoices!$X$2:$Y$412,2,FALSE),"")</f>
        <v/>
      </c>
      <c r="M1568" s="18" t="str">
        <f>IFERROR(VLOOKUP($B1568,Invoices!$Z$2:$AA$412,2,FALSE),"")</f>
        <v/>
      </c>
      <c r="N1568" s="18" t="str">
        <f>IFERROR(VLOOKUP($B1568,Invoices!$AB$2:$AC$412,2,FALSE),"")</f>
        <v/>
      </c>
      <c r="O1568" s="18" t="str">
        <f>IFERROR(VLOOKUP($B1568,Invoices!$AD$2:$AE$412,2,FALSE),"")</f>
        <v/>
      </c>
      <c r="P1568" s="18" t="str">
        <f>IFERROR(VLOOKUP($B1568,Invoices!$AF$2:$AG$412,2,FALSE),"")</f>
        <v/>
      </c>
      <c r="Q1568" s="18" t="str">
        <f>IFERROR(VLOOKUP($B1568,Invoices!$AH$2:$AI$412,2,FALSE),"")</f>
        <v/>
      </c>
      <c r="R1568" s="18" t="str">
        <f>IFERROR(VLOOKUP($B1568,Invoices!$AJ$2:$AK$412,2,FALSE),"")</f>
        <v/>
      </c>
      <c r="S1568" s="18" t="str">
        <f>IFERROR(VLOOKUP($B1568,Invoices!$AL$2:$AM$412,2,FALSE),"")</f>
        <v/>
      </c>
      <c r="T1568" s="18" t="str">
        <f>IFERROR(VLOOKUP($B1568,Invoices!$AN$2:$AO$412,2,FALSE),"")</f>
        <v/>
      </c>
      <c r="U1568" s="18" t="str" cm="1">
        <f t="array" ref="U1568">IFERROR(INDEX(F1568:T1568, 1, MATCH(TRUE, ISNUMBER(F1568:T1568), 0)), "0.0")</f>
        <v>0.0</v>
      </c>
    </row>
    <row r="1569" spans="1:21" ht="13" x14ac:dyDescent="0.15">
      <c r="A1569" s="14" t="s">
        <v>7601</v>
      </c>
      <c r="B1569" s="6" t="s">
        <v>2877</v>
      </c>
      <c r="C1569" s="6" t="s">
        <v>2878</v>
      </c>
      <c r="D1569" s="6" t="s">
        <v>1081</v>
      </c>
      <c r="E1569" s="6" t="s">
        <v>758</v>
      </c>
      <c r="F1569" s="18" t="str">
        <f>IFERROR(VLOOKUP(B1569,Invoices!$L$2:$M$413,2,FALSE),"")</f>
        <v/>
      </c>
      <c r="G1569" s="18">
        <f>IFERROR(VLOOKUP(B1569,Invoices!$N$2:$O$412,2,FALSE),"")</f>
        <v>0.99</v>
      </c>
      <c r="H1569" s="18" t="str">
        <f>IFERROR(VLOOKUP($B1569,Invoices!$P$2:$Q$412,2,FALSE),"")</f>
        <v/>
      </c>
      <c r="I1569" s="18" t="str">
        <f>IFERROR(VLOOKUP($B1569,Invoices!$R$2:$S$412,2,FALSE),"")</f>
        <v/>
      </c>
      <c r="J1569" s="18">
        <f>IFERROR(VLOOKUP($B1569,Invoices!$T$2:$U$412,2,FALSE),"")</f>
        <v>0.99</v>
      </c>
      <c r="K1569" s="18" t="str">
        <f>IFERROR(VLOOKUP($B1569,Invoices!$V$2:$W$412,2,FALSE),"")</f>
        <v/>
      </c>
      <c r="L1569" s="18" t="str">
        <f>IFERROR(VLOOKUP($B1569,Invoices!$X$2:$Y$412,2,FALSE),"")</f>
        <v/>
      </c>
      <c r="M1569" s="18" t="str">
        <f>IFERROR(VLOOKUP($B1569,Invoices!$Z$2:$AA$412,2,FALSE),"")</f>
        <v/>
      </c>
      <c r="N1569" s="18" t="str">
        <f>IFERROR(VLOOKUP($B1569,Invoices!$AB$2:$AC$412,2,FALSE),"")</f>
        <v/>
      </c>
      <c r="O1569" s="18" t="str">
        <f>IFERROR(VLOOKUP($B1569,Invoices!$AD$2:$AE$412,2,FALSE),"")</f>
        <v/>
      </c>
      <c r="P1569" s="18" t="str">
        <f>IFERROR(VLOOKUP($B1569,Invoices!$AF$2:$AG$412,2,FALSE),"")</f>
        <v/>
      </c>
      <c r="Q1569" s="18" t="str">
        <f>IFERROR(VLOOKUP($B1569,Invoices!$AH$2:$AI$412,2,FALSE),"")</f>
        <v/>
      </c>
      <c r="R1569" s="18" t="str">
        <f>IFERROR(VLOOKUP($B1569,Invoices!$AJ$2:$AK$412,2,FALSE),"")</f>
        <v/>
      </c>
      <c r="S1569" s="18" t="str">
        <f>IFERROR(VLOOKUP($B1569,Invoices!$AL$2:$AM$412,2,FALSE),"")</f>
        <v/>
      </c>
      <c r="T1569" s="18" t="str">
        <f>IFERROR(VLOOKUP($B1569,Invoices!$AN$2:$AO$412,2,FALSE),"")</f>
        <v/>
      </c>
      <c r="U1569" s="18" cm="1">
        <f t="array" ref="U1569">IFERROR(INDEX(F1569:T1569, 1, MATCH(TRUE, ISNUMBER(F1569:T1569), 0)), "0.0")</f>
        <v>0.99</v>
      </c>
    </row>
    <row r="1570" spans="1:21" ht="13" x14ac:dyDescent="0.15">
      <c r="A1570" s="14" t="s">
        <v>7602</v>
      </c>
      <c r="B1570" s="6" t="s">
        <v>2879</v>
      </c>
      <c r="C1570" s="6" t="s">
        <v>1921</v>
      </c>
      <c r="D1570" s="6" t="s">
        <v>1922</v>
      </c>
      <c r="E1570" s="6" t="s">
        <v>562</v>
      </c>
      <c r="F1570" s="18" t="str">
        <f>IFERROR(VLOOKUP(B1570,Invoices!$L$2:$M$413,2,FALSE),"")</f>
        <v/>
      </c>
      <c r="G1570" s="18" t="str">
        <f>IFERROR(VLOOKUP(B1570,Invoices!$N$2:$O$412,2,FALSE),"")</f>
        <v/>
      </c>
      <c r="H1570" s="18">
        <f>IFERROR(VLOOKUP($B1570,Invoices!$P$2:$Q$412,2,FALSE),"")</f>
        <v>0.99</v>
      </c>
      <c r="I1570" s="18" t="str">
        <f>IFERROR(VLOOKUP($B1570,Invoices!$R$2:$S$412,2,FALSE),"")</f>
        <v/>
      </c>
      <c r="J1570" s="18" t="str">
        <f>IFERROR(VLOOKUP($B1570,Invoices!$T$2:$U$412,2,FALSE),"")</f>
        <v/>
      </c>
      <c r="K1570" s="18" t="str">
        <f>IFERROR(VLOOKUP($B1570,Invoices!$V$2:$W$412,2,FALSE),"")</f>
        <v/>
      </c>
      <c r="L1570" s="18" t="str">
        <f>IFERROR(VLOOKUP($B1570,Invoices!$X$2:$Y$412,2,FALSE),"")</f>
        <v/>
      </c>
      <c r="M1570" s="18" t="str">
        <f>IFERROR(VLOOKUP($B1570,Invoices!$Z$2:$AA$412,2,FALSE),"")</f>
        <v/>
      </c>
      <c r="N1570" s="18" t="str">
        <f>IFERROR(VLOOKUP($B1570,Invoices!$AB$2:$AC$412,2,FALSE),"")</f>
        <v/>
      </c>
      <c r="O1570" s="18" t="str">
        <f>IFERROR(VLOOKUP($B1570,Invoices!$AD$2:$AE$412,2,FALSE),"")</f>
        <v/>
      </c>
      <c r="P1570" s="18" t="str">
        <f>IFERROR(VLOOKUP($B1570,Invoices!$AF$2:$AG$412,2,FALSE),"")</f>
        <v/>
      </c>
      <c r="Q1570" s="18" t="str">
        <f>IFERROR(VLOOKUP($B1570,Invoices!$AH$2:$AI$412,2,FALSE),"")</f>
        <v/>
      </c>
      <c r="R1570" s="18" t="str">
        <f>IFERROR(VLOOKUP($B1570,Invoices!$AJ$2:$AK$412,2,FALSE),"")</f>
        <v/>
      </c>
      <c r="S1570" s="18" t="str">
        <f>IFERROR(VLOOKUP($B1570,Invoices!$AL$2:$AM$412,2,FALSE),"")</f>
        <v/>
      </c>
      <c r="T1570" s="18" t="str">
        <f>IFERROR(VLOOKUP($B1570,Invoices!$AN$2:$AO$412,2,FALSE),"")</f>
        <v/>
      </c>
      <c r="U1570" s="18" cm="1">
        <f t="array" ref="U1570">IFERROR(INDEX(F1570:T1570, 1, MATCH(TRUE, ISNUMBER(F1570:T1570), 0)), "0.0")</f>
        <v>0.99</v>
      </c>
    </row>
    <row r="1571" spans="1:21" ht="13" x14ac:dyDescent="0.15">
      <c r="A1571" s="14" t="s">
        <v>7603</v>
      </c>
      <c r="B1571" s="6" t="s">
        <v>2880</v>
      </c>
      <c r="C1571" s="6" t="s">
        <v>2881</v>
      </c>
      <c r="D1571" s="6" t="s">
        <v>1195</v>
      </c>
      <c r="E1571" s="6" t="s">
        <v>863</v>
      </c>
      <c r="F1571" s="18" t="str">
        <f>IFERROR(VLOOKUP(B1571,Invoices!$L$2:$M$413,2,FALSE),"")</f>
        <v/>
      </c>
      <c r="G1571" s="18" t="str">
        <f>IFERROR(VLOOKUP(B1571,Invoices!$N$2:$O$412,2,FALSE),"")</f>
        <v/>
      </c>
      <c r="H1571" s="18" t="str">
        <f>IFERROR(VLOOKUP($B1571,Invoices!$P$2:$Q$412,2,FALSE),"")</f>
        <v/>
      </c>
      <c r="I1571" s="18" t="str">
        <f>IFERROR(VLOOKUP($B1571,Invoices!$R$2:$S$412,2,FALSE),"")</f>
        <v/>
      </c>
      <c r="J1571" s="18" t="str">
        <f>IFERROR(VLOOKUP($B1571,Invoices!$T$2:$U$412,2,FALSE),"")</f>
        <v/>
      </c>
      <c r="K1571" s="18" t="str">
        <f>IFERROR(VLOOKUP($B1571,Invoices!$V$2:$W$412,2,FALSE),"")</f>
        <v/>
      </c>
      <c r="L1571" s="18" t="str">
        <f>IFERROR(VLOOKUP($B1571,Invoices!$X$2:$Y$412,2,FALSE),"")</f>
        <v/>
      </c>
      <c r="M1571" s="18" t="str">
        <f>IFERROR(VLOOKUP($B1571,Invoices!$Z$2:$AA$412,2,FALSE),"")</f>
        <v/>
      </c>
      <c r="N1571" s="18" t="str">
        <f>IFERROR(VLOOKUP($B1571,Invoices!$AB$2:$AC$412,2,FALSE),"")</f>
        <v/>
      </c>
      <c r="O1571" s="18" t="str">
        <f>IFERROR(VLOOKUP($B1571,Invoices!$AD$2:$AE$412,2,FALSE),"")</f>
        <v/>
      </c>
      <c r="P1571" s="18" t="str">
        <f>IFERROR(VLOOKUP($B1571,Invoices!$AF$2:$AG$412,2,FALSE),"")</f>
        <v/>
      </c>
      <c r="Q1571" s="18" t="str">
        <f>IFERROR(VLOOKUP($B1571,Invoices!$AH$2:$AI$412,2,FALSE),"")</f>
        <v/>
      </c>
      <c r="R1571" s="18" t="str">
        <f>IFERROR(VLOOKUP($B1571,Invoices!$AJ$2:$AK$412,2,FALSE),"")</f>
        <v/>
      </c>
      <c r="S1571" s="18" t="str">
        <f>IFERROR(VLOOKUP($B1571,Invoices!$AL$2:$AM$412,2,FALSE),"")</f>
        <v/>
      </c>
      <c r="T1571" s="18" t="str">
        <f>IFERROR(VLOOKUP($B1571,Invoices!$AN$2:$AO$412,2,FALSE),"")</f>
        <v/>
      </c>
      <c r="U1571" s="18" t="str" cm="1">
        <f t="array" ref="U1571">IFERROR(INDEX(F1571:T1571, 1, MATCH(TRUE, ISNUMBER(F1571:T1571), 0)), "0.0")</f>
        <v>0.0</v>
      </c>
    </row>
    <row r="1572" spans="1:21" ht="13" x14ac:dyDescent="0.15">
      <c r="A1572" s="14" t="s">
        <v>7604</v>
      </c>
      <c r="B1572" s="6" t="s">
        <v>2882</v>
      </c>
      <c r="C1572" s="6" t="s">
        <v>2883</v>
      </c>
      <c r="D1572" s="6" t="s">
        <v>1195</v>
      </c>
      <c r="E1572" s="6" t="s">
        <v>863</v>
      </c>
      <c r="F1572" s="18">
        <f>IFERROR(VLOOKUP(B1572,Invoices!$L$2:$M$413,2,FALSE),"")</f>
        <v>0.99</v>
      </c>
      <c r="G1572" s="18" t="str">
        <f>IFERROR(VLOOKUP(B1572,Invoices!$N$2:$O$412,2,FALSE),"")</f>
        <v/>
      </c>
      <c r="H1572" s="18" t="str">
        <f>IFERROR(VLOOKUP($B1572,Invoices!$P$2:$Q$412,2,FALSE),"")</f>
        <v/>
      </c>
      <c r="I1572" s="18" t="str">
        <f>IFERROR(VLOOKUP($B1572,Invoices!$R$2:$S$412,2,FALSE),"")</f>
        <v/>
      </c>
      <c r="J1572" s="18" t="str">
        <f>IFERROR(VLOOKUP($B1572,Invoices!$T$2:$U$412,2,FALSE),"")</f>
        <v/>
      </c>
      <c r="K1572" s="18" t="str">
        <f>IFERROR(VLOOKUP($B1572,Invoices!$V$2:$W$412,2,FALSE),"")</f>
        <v/>
      </c>
      <c r="L1572" s="18" t="str">
        <f>IFERROR(VLOOKUP($B1572,Invoices!$X$2:$Y$412,2,FALSE),"")</f>
        <v/>
      </c>
      <c r="M1572" s="18" t="str">
        <f>IFERROR(VLOOKUP($B1572,Invoices!$Z$2:$AA$412,2,FALSE),"")</f>
        <v/>
      </c>
      <c r="N1572" s="18" t="str">
        <f>IFERROR(VLOOKUP($B1572,Invoices!$AB$2:$AC$412,2,FALSE),"")</f>
        <v/>
      </c>
      <c r="O1572" s="18" t="str">
        <f>IFERROR(VLOOKUP($B1572,Invoices!$AD$2:$AE$412,2,FALSE),"")</f>
        <v/>
      </c>
      <c r="P1572" s="18" t="str">
        <f>IFERROR(VLOOKUP($B1572,Invoices!$AF$2:$AG$412,2,FALSE),"")</f>
        <v/>
      </c>
      <c r="Q1572" s="18" t="str">
        <f>IFERROR(VLOOKUP($B1572,Invoices!$AH$2:$AI$412,2,FALSE),"")</f>
        <v/>
      </c>
      <c r="R1572" s="18" t="str">
        <f>IFERROR(VLOOKUP($B1572,Invoices!$AJ$2:$AK$412,2,FALSE),"")</f>
        <v/>
      </c>
      <c r="S1572" s="18" t="str">
        <f>IFERROR(VLOOKUP($B1572,Invoices!$AL$2:$AM$412,2,FALSE),"")</f>
        <v/>
      </c>
      <c r="T1572" s="18" t="str">
        <f>IFERROR(VLOOKUP($B1572,Invoices!$AN$2:$AO$412,2,FALSE),"")</f>
        <v/>
      </c>
      <c r="U1572" s="18" cm="1">
        <f t="array" ref="U1572">IFERROR(INDEX(F1572:T1572, 1, MATCH(TRUE, ISNUMBER(F1572:T1572), 0)), "0.0")</f>
        <v>0.99</v>
      </c>
    </row>
    <row r="1573" spans="1:21" ht="13" x14ac:dyDescent="0.15">
      <c r="A1573" s="14" t="s">
        <v>7605</v>
      </c>
      <c r="B1573" s="6" t="s">
        <v>2884</v>
      </c>
      <c r="C1573" s="6" t="s">
        <v>1291</v>
      </c>
      <c r="D1573" s="6" t="s">
        <v>1292</v>
      </c>
      <c r="E1573" s="6" t="s">
        <v>1293</v>
      </c>
      <c r="F1573" s="18" t="str">
        <f>IFERROR(VLOOKUP(B1573,Invoices!$L$2:$M$413,2,FALSE),"")</f>
        <v/>
      </c>
      <c r="G1573" s="18" t="str">
        <f>IFERROR(VLOOKUP(B1573,Invoices!$N$2:$O$412,2,FALSE),"")</f>
        <v/>
      </c>
      <c r="H1573" s="18" t="str">
        <f>IFERROR(VLOOKUP($B1573,Invoices!$P$2:$Q$412,2,FALSE),"")</f>
        <v/>
      </c>
      <c r="I1573" s="18" t="str">
        <f>IFERROR(VLOOKUP($B1573,Invoices!$R$2:$S$412,2,FALSE),"")</f>
        <v/>
      </c>
      <c r="J1573" s="18" t="str">
        <f>IFERROR(VLOOKUP($B1573,Invoices!$T$2:$U$412,2,FALSE),"")</f>
        <v/>
      </c>
      <c r="K1573" s="18" t="str">
        <f>IFERROR(VLOOKUP($B1573,Invoices!$V$2:$W$412,2,FALSE),"")</f>
        <v/>
      </c>
      <c r="L1573" s="18" t="str">
        <f>IFERROR(VLOOKUP($B1573,Invoices!$X$2:$Y$412,2,FALSE),"")</f>
        <v/>
      </c>
      <c r="M1573" s="18" t="str">
        <f>IFERROR(VLOOKUP($B1573,Invoices!$Z$2:$AA$412,2,FALSE),"")</f>
        <v/>
      </c>
      <c r="N1573" s="18" t="str">
        <f>IFERROR(VLOOKUP($B1573,Invoices!$AB$2:$AC$412,2,FALSE),"")</f>
        <v/>
      </c>
      <c r="O1573" s="18" t="str">
        <f>IFERROR(VLOOKUP($B1573,Invoices!$AD$2:$AE$412,2,FALSE),"")</f>
        <v/>
      </c>
      <c r="P1573" s="18" t="str">
        <f>IFERROR(VLOOKUP($B1573,Invoices!$AF$2:$AG$412,2,FALSE),"")</f>
        <v/>
      </c>
      <c r="Q1573" s="18" t="str">
        <f>IFERROR(VLOOKUP($B1573,Invoices!$AH$2:$AI$412,2,FALSE),"")</f>
        <v/>
      </c>
      <c r="R1573" s="18" t="str">
        <f>IFERROR(VLOOKUP($B1573,Invoices!$AJ$2:$AK$412,2,FALSE),"")</f>
        <v/>
      </c>
      <c r="S1573" s="18" t="str">
        <f>IFERROR(VLOOKUP($B1573,Invoices!$AL$2:$AM$412,2,FALSE),"")</f>
        <v/>
      </c>
      <c r="T1573" s="18" t="str">
        <f>IFERROR(VLOOKUP($B1573,Invoices!$AN$2:$AO$412,2,FALSE),"")</f>
        <v/>
      </c>
      <c r="U1573" s="18" t="str" cm="1">
        <f t="array" ref="U1573">IFERROR(INDEX(F1573:T1573, 1, MATCH(TRUE, ISNUMBER(F1573:T1573), 0)), "0.0")</f>
        <v>0.0</v>
      </c>
    </row>
    <row r="1574" spans="1:21" ht="13" x14ac:dyDescent="0.15">
      <c r="A1574" s="14" t="s">
        <v>7606</v>
      </c>
      <c r="B1574" s="6" t="s">
        <v>2885</v>
      </c>
      <c r="C1574" s="6" t="s">
        <v>2886</v>
      </c>
      <c r="D1574" s="6" t="s">
        <v>848</v>
      </c>
      <c r="E1574" s="6" t="s">
        <v>744</v>
      </c>
      <c r="F1574" s="18">
        <f>IFERROR(VLOOKUP(B1574,Invoices!$L$2:$M$413,2,FALSE),"")</f>
        <v>0.99</v>
      </c>
      <c r="G1574" s="18" t="str">
        <f>IFERROR(VLOOKUP(B1574,Invoices!$N$2:$O$412,2,FALSE),"")</f>
        <v/>
      </c>
      <c r="H1574" s="18" t="str">
        <f>IFERROR(VLOOKUP($B1574,Invoices!$P$2:$Q$412,2,FALSE),"")</f>
        <v/>
      </c>
      <c r="I1574" s="18" t="str">
        <f>IFERROR(VLOOKUP($B1574,Invoices!$R$2:$S$412,2,FALSE),"")</f>
        <v/>
      </c>
      <c r="J1574" s="18" t="str">
        <f>IFERROR(VLOOKUP($B1574,Invoices!$T$2:$U$412,2,FALSE),"")</f>
        <v/>
      </c>
      <c r="K1574" s="18" t="str">
        <f>IFERROR(VLOOKUP($B1574,Invoices!$V$2:$W$412,2,FALSE),"")</f>
        <v/>
      </c>
      <c r="L1574" s="18" t="str">
        <f>IFERROR(VLOOKUP($B1574,Invoices!$X$2:$Y$412,2,FALSE),"")</f>
        <v/>
      </c>
      <c r="M1574" s="18" t="str">
        <f>IFERROR(VLOOKUP($B1574,Invoices!$Z$2:$AA$412,2,FALSE),"")</f>
        <v/>
      </c>
      <c r="N1574" s="18" t="str">
        <f>IFERROR(VLOOKUP($B1574,Invoices!$AB$2:$AC$412,2,FALSE),"")</f>
        <v/>
      </c>
      <c r="O1574" s="18" t="str">
        <f>IFERROR(VLOOKUP($B1574,Invoices!$AD$2:$AE$412,2,FALSE),"")</f>
        <v/>
      </c>
      <c r="P1574" s="18" t="str">
        <f>IFERROR(VLOOKUP($B1574,Invoices!$AF$2:$AG$412,2,FALSE),"")</f>
        <v/>
      </c>
      <c r="Q1574" s="18" t="str">
        <f>IFERROR(VLOOKUP($B1574,Invoices!$AH$2:$AI$412,2,FALSE),"")</f>
        <v/>
      </c>
      <c r="R1574" s="18">
        <f>IFERROR(VLOOKUP($B1574,Invoices!$AJ$2:$AK$412,2,FALSE),"")</f>
        <v>0.99</v>
      </c>
      <c r="S1574" s="18" t="str">
        <f>IFERROR(VLOOKUP($B1574,Invoices!$AL$2:$AM$412,2,FALSE),"")</f>
        <v/>
      </c>
      <c r="T1574" s="18" t="str">
        <f>IFERROR(VLOOKUP($B1574,Invoices!$AN$2:$AO$412,2,FALSE),"")</f>
        <v/>
      </c>
      <c r="U1574" s="18" cm="1">
        <f t="array" ref="U1574">IFERROR(INDEX(F1574:T1574, 1, MATCH(TRUE, ISNUMBER(F1574:T1574), 0)), "0.0")</f>
        <v>0.99</v>
      </c>
    </row>
    <row r="1575" spans="1:21" ht="13" x14ac:dyDescent="0.15">
      <c r="A1575" s="14" t="s">
        <v>7607</v>
      </c>
      <c r="B1575" s="6" t="s">
        <v>2887</v>
      </c>
      <c r="C1575" s="6" t="s">
        <v>2888</v>
      </c>
      <c r="D1575" s="6" t="s">
        <v>848</v>
      </c>
      <c r="E1575" s="6" t="s">
        <v>744</v>
      </c>
      <c r="F1575" s="18" t="str">
        <f>IFERROR(VLOOKUP(B1575,Invoices!$L$2:$M$413,2,FALSE),"")</f>
        <v/>
      </c>
      <c r="G1575" s="18" t="str">
        <f>IFERROR(VLOOKUP(B1575,Invoices!$N$2:$O$412,2,FALSE),"")</f>
        <v/>
      </c>
      <c r="H1575" s="18">
        <f>IFERROR(VLOOKUP($B1575,Invoices!$P$2:$Q$412,2,FALSE),"")</f>
        <v>0.99</v>
      </c>
      <c r="I1575" s="18" t="str">
        <f>IFERROR(VLOOKUP($B1575,Invoices!$R$2:$S$412,2,FALSE),"")</f>
        <v/>
      </c>
      <c r="J1575" s="18">
        <f>IFERROR(VLOOKUP($B1575,Invoices!$T$2:$U$412,2,FALSE),"")</f>
        <v>0.99</v>
      </c>
      <c r="K1575" s="18" t="str">
        <f>IFERROR(VLOOKUP($B1575,Invoices!$V$2:$W$412,2,FALSE),"")</f>
        <v/>
      </c>
      <c r="L1575" s="18" t="str">
        <f>IFERROR(VLOOKUP($B1575,Invoices!$X$2:$Y$412,2,FALSE),"")</f>
        <v/>
      </c>
      <c r="M1575" s="18" t="str">
        <f>IFERROR(VLOOKUP($B1575,Invoices!$Z$2:$AA$412,2,FALSE),"")</f>
        <v/>
      </c>
      <c r="N1575" s="18" t="str">
        <f>IFERROR(VLOOKUP($B1575,Invoices!$AB$2:$AC$412,2,FALSE),"")</f>
        <v/>
      </c>
      <c r="O1575" s="18" t="str">
        <f>IFERROR(VLOOKUP($B1575,Invoices!$AD$2:$AE$412,2,FALSE),"")</f>
        <v/>
      </c>
      <c r="P1575" s="18" t="str">
        <f>IFERROR(VLOOKUP($B1575,Invoices!$AF$2:$AG$412,2,FALSE),"")</f>
        <v/>
      </c>
      <c r="Q1575" s="18" t="str">
        <f>IFERROR(VLOOKUP($B1575,Invoices!$AH$2:$AI$412,2,FALSE),"")</f>
        <v/>
      </c>
      <c r="R1575" s="18" t="str">
        <f>IFERROR(VLOOKUP($B1575,Invoices!$AJ$2:$AK$412,2,FALSE),"")</f>
        <v/>
      </c>
      <c r="S1575" s="18" t="str">
        <f>IFERROR(VLOOKUP($B1575,Invoices!$AL$2:$AM$412,2,FALSE),"")</f>
        <v/>
      </c>
      <c r="T1575" s="18" t="str">
        <f>IFERROR(VLOOKUP($B1575,Invoices!$AN$2:$AO$412,2,FALSE),"")</f>
        <v/>
      </c>
      <c r="U1575" s="18" cm="1">
        <f t="array" ref="U1575">IFERROR(INDEX(F1575:T1575, 1, MATCH(TRUE, ISNUMBER(F1575:T1575), 0)), "0.0")</f>
        <v>0.99</v>
      </c>
    </row>
    <row r="1576" spans="1:21" ht="13" x14ac:dyDescent="0.15">
      <c r="A1576" s="14" t="s">
        <v>7608</v>
      </c>
      <c r="B1576" s="6" t="s">
        <v>2887</v>
      </c>
      <c r="C1576" s="6" t="s">
        <v>2889</v>
      </c>
      <c r="D1576" s="6" t="s">
        <v>743</v>
      </c>
      <c r="E1576" s="6" t="s">
        <v>744</v>
      </c>
      <c r="F1576" s="18" t="str">
        <f>IFERROR(VLOOKUP(B1576,Invoices!$L$2:$M$413,2,FALSE),"")</f>
        <v/>
      </c>
      <c r="G1576" s="18" t="str">
        <f>IFERROR(VLOOKUP(B1576,Invoices!$N$2:$O$412,2,FALSE),"")</f>
        <v/>
      </c>
      <c r="H1576" s="18">
        <f>IFERROR(VLOOKUP($B1576,Invoices!$P$2:$Q$412,2,FALSE),"")</f>
        <v>0.99</v>
      </c>
      <c r="I1576" s="18" t="str">
        <f>IFERROR(VLOOKUP($B1576,Invoices!$R$2:$S$412,2,FALSE),"")</f>
        <v/>
      </c>
      <c r="J1576" s="18">
        <f>IFERROR(VLOOKUP($B1576,Invoices!$T$2:$U$412,2,FALSE),"")</f>
        <v>0.99</v>
      </c>
      <c r="K1576" s="18" t="str">
        <f>IFERROR(VLOOKUP($B1576,Invoices!$V$2:$W$412,2,FALSE),"")</f>
        <v/>
      </c>
      <c r="L1576" s="18" t="str">
        <f>IFERROR(VLOOKUP($B1576,Invoices!$X$2:$Y$412,2,FALSE),"")</f>
        <v/>
      </c>
      <c r="M1576" s="18" t="str">
        <f>IFERROR(VLOOKUP($B1576,Invoices!$Z$2:$AA$412,2,FALSE),"")</f>
        <v/>
      </c>
      <c r="N1576" s="18" t="str">
        <f>IFERROR(VLOOKUP($B1576,Invoices!$AB$2:$AC$412,2,FALSE),"")</f>
        <v/>
      </c>
      <c r="O1576" s="18" t="str">
        <f>IFERROR(VLOOKUP($B1576,Invoices!$AD$2:$AE$412,2,FALSE),"")</f>
        <v/>
      </c>
      <c r="P1576" s="18" t="str">
        <f>IFERROR(VLOOKUP($B1576,Invoices!$AF$2:$AG$412,2,FALSE),"")</f>
        <v/>
      </c>
      <c r="Q1576" s="18" t="str">
        <f>IFERROR(VLOOKUP($B1576,Invoices!$AH$2:$AI$412,2,FALSE),"")</f>
        <v/>
      </c>
      <c r="R1576" s="18" t="str">
        <f>IFERROR(VLOOKUP($B1576,Invoices!$AJ$2:$AK$412,2,FALSE),"")</f>
        <v/>
      </c>
      <c r="S1576" s="18" t="str">
        <f>IFERROR(VLOOKUP($B1576,Invoices!$AL$2:$AM$412,2,FALSE),"")</f>
        <v/>
      </c>
      <c r="T1576" s="18" t="str">
        <f>IFERROR(VLOOKUP($B1576,Invoices!$AN$2:$AO$412,2,FALSE),"")</f>
        <v/>
      </c>
      <c r="U1576" s="18" cm="1">
        <f t="array" ref="U1576">IFERROR(INDEX(F1576:T1576, 1, MATCH(TRUE, ISNUMBER(F1576:T1576), 0)), "0.0")</f>
        <v>0.99</v>
      </c>
    </row>
    <row r="1577" spans="1:21" ht="13" x14ac:dyDescent="0.15">
      <c r="A1577" s="14" t="s">
        <v>7609</v>
      </c>
      <c r="B1577" s="6" t="s">
        <v>2890</v>
      </c>
      <c r="C1577" s="6" t="s">
        <v>2527</v>
      </c>
      <c r="D1577" s="6" t="s">
        <v>2528</v>
      </c>
      <c r="E1577" s="6" t="s">
        <v>681</v>
      </c>
      <c r="F1577" s="18" t="str">
        <f>IFERROR(VLOOKUP(B1577,Invoices!$L$2:$M$413,2,FALSE),"")</f>
        <v/>
      </c>
      <c r="G1577" s="18" t="str">
        <f>IFERROR(VLOOKUP(B1577,Invoices!$N$2:$O$412,2,FALSE),"")</f>
        <v/>
      </c>
      <c r="H1577" s="18" t="str">
        <f>IFERROR(VLOOKUP($B1577,Invoices!$P$2:$Q$412,2,FALSE),"")</f>
        <v/>
      </c>
      <c r="I1577" s="18" t="str">
        <f>IFERROR(VLOOKUP($B1577,Invoices!$R$2:$S$412,2,FALSE),"")</f>
        <v/>
      </c>
      <c r="J1577" s="18" t="str">
        <f>IFERROR(VLOOKUP($B1577,Invoices!$T$2:$U$412,2,FALSE),"")</f>
        <v/>
      </c>
      <c r="K1577" s="18" t="str">
        <f>IFERROR(VLOOKUP($B1577,Invoices!$V$2:$W$412,2,FALSE),"")</f>
        <v/>
      </c>
      <c r="L1577" s="18" t="str">
        <f>IFERROR(VLOOKUP($B1577,Invoices!$X$2:$Y$412,2,FALSE),"")</f>
        <v/>
      </c>
      <c r="M1577" s="18" t="str">
        <f>IFERROR(VLOOKUP($B1577,Invoices!$Z$2:$AA$412,2,FALSE),"")</f>
        <v/>
      </c>
      <c r="N1577" s="18" t="str">
        <f>IFERROR(VLOOKUP($B1577,Invoices!$AB$2:$AC$412,2,FALSE),"")</f>
        <v/>
      </c>
      <c r="O1577" s="18" t="str">
        <f>IFERROR(VLOOKUP($B1577,Invoices!$AD$2:$AE$412,2,FALSE),"")</f>
        <v/>
      </c>
      <c r="P1577" s="18" t="str">
        <f>IFERROR(VLOOKUP($B1577,Invoices!$AF$2:$AG$412,2,FALSE),"")</f>
        <v/>
      </c>
      <c r="Q1577" s="18" t="str">
        <f>IFERROR(VLOOKUP($B1577,Invoices!$AH$2:$AI$412,2,FALSE),"")</f>
        <v/>
      </c>
      <c r="R1577" s="18" t="str">
        <f>IFERROR(VLOOKUP($B1577,Invoices!$AJ$2:$AK$412,2,FALSE),"")</f>
        <v/>
      </c>
      <c r="S1577" s="18" t="str">
        <f>IFERROR(VLOOKUP($B1577,Invoices!$AL$2:$AM$412,2,FALSE),"")</f>
        <v/>
      </c>
      <c r="T1577" s="18" t="str">
        <f>IFERROR(VLOOKUP($B1577,Invoices!$AN$2:$AO$412,2,FALSE),"")</f>
        <v/>
      </c>
      <c r="U1577" s="18" t="str" cm="1">
        <f t="array" ref="U1577">IFERROR(INDEX(F1577:T1577, 1, MATCH(TRUE, ISNUMBER(F1577:T1577), 0)), "0.0")</f>
        <v>0.0</v>
      </c>
    </row>
    <row r="1578" spans="1:21" ht="13" x14ac:dyDescent="0.15">
      <c r="A1578" s="14" t="s">
        <v>7610</v>
      </c>
      <c r="B1578" s="6" t="s">
        <v>2891</v>
      </c>
      <c r="C1578" s="6" t="s">
        <v>2343</v>
      </c>
      <c r="D1578" s="6" t="s">
        <v>1033</v>
      </c>
      <c r="E1578" s="6" t="s">
        <v>1034</v>
      </c>
      <c r="F1578" s="18" t="str">
        <f>IFERROR(VLOOKUP(B1578,Invoices!$L$2:$M$413,2,FALSE),"")</f>
        <v/>
      </c>
      <c r="G1578" s="18">
        <f>IFERROR(VLOOKUP(B1578,Invoices!$N$2:$O$412,2,FALSE),"")</f>
        <v>0.99</v>
      </c>
      <c r="H1578" s="18" t="str">
        <f>IFERROR(VLOOKUP($B1578,Invoices!$P$2:$Q$412,2,FALSE),"")</f>
        <v/>
      </c>
      <c r="I1578" s="18" t="str">
        <f>IFERROR(VLOOKUP($B1578,Invoices!$R$2:$S$412,2,FALSE),"")</f>
        <v/>
      </c>
      <c r="J1578" s="18" t="str">
        <f>IFERROR(VLOOKUP($B1578,Invoices!$T$2:$U$412,2,FALSE),"")</f>
        <v/>
      </c>
      <c r="K1578" s="18" t="str">
        <f>IFERROR(VLOOKUP($B1578,Invoices!$V$2:$W$412,2,FALSE),"")</f>
        <v/>
      </c>
      <c r="L1578" s="18" t="str">
        <f>IFERROR(VLOOKUP($B1578,Invoices!$X$2:$Y$412,2,FALSE),"")</f>
        <v/>
      </c>
      <c r="M1578" s="18" t="str">
        <f>IFERROR(VLOOKUP($B1578,Invoices!$Z$2:$AA$412,2,FALSE),"")</f>
        <v/>
      </c>
      <c r="N1578" s="18" t="str">
        <f>IFERROR(VLOOKUP($B1578,Invoices!$AB$2:$AC$412,2,FALSE),"")</f>
        <v/>
      </c>
      <c r="O1578" s="18" t="str">
        <f>IFERROR(VLOOKUP($B1578,Invoices!$AD$2:$AE$412,2,FALSE),"")</f>
        <v/>
      </c>
      <c r="P1578" s="18" t="str">
        <f>IFERROR(VLOOKUP($B1578,Invoices!$AF$2:$AG$412,2,FALSE),"")</f>
        <v/>
      </c>
      <c r="Q1578" s="18" t="str">
        <f>IFERROR(VLOOKUP($B1578,Invoices!$AH$2:$AI$412,2,FALSE),"")</f>
        <v/>
      </c>
      <c r="R1578" s="18" t="str">
        <f>IFERROR(VLOOKUP($B1578,Invoices!$AJ$2:$AK$412,2,FALSE),"")</f>
        <v/>
      </c>
      <c r="S1578" s="18" t="str">
        <f>IFERROR(VLOOKUP($B1578,Invoices!$AL$2:$AM$412,2,FALSE),"")</f>
        <v/>
      </c>
      <c r="T1578" s="18" t="str">
        <f>IFERROR(VLOOKUP($B1578,Invoices!$AN$2:$AO$412,2,FALSE),"")</f>
        <v/>
      </c>
      <c r="U1578" s="18" cm="1">
        <f t="array" ref="U1578">IFERROR(INDEX(F1578:T1578, 1, MATCH(TRUE, ISNUMBER(F1578:T1578), 0)), "0.0")</f>
        <v>0.99</v>
      </c>
    </row>
    <row r="1579" spans="1:21" ht="13" x14ac:dyDescent="0.15">
      <c r="A1579" s="14" t="s">
        <v>7611</v>
      </c>
      <c r="B1579" s="6" t="s">
        <v>2892</v>
      </c>
      <c r="C1579" s="6" t="s">
        <v>2893</v>
      </c>
      <c r="D1579" s="6" t="s">
        <v>2894</v>
      </c>
      <c r="E1579" s="6" t="s">
        <v>2895</v>
      </c>
      <c r="F1579" s="18" t="str">
        <f>IFERROR(VLOOKUP(B1579,Invoices!$L$2:$M$413,2,FALSE),"")</f>
        <v/>
      </c>
      <c r="G1579" s="18" t="str">
        <f>IFERROR(VLOOKUP(B1579,Invoices!$N$2:$O$412,2,FALSE),"")</f>
        <v/>
      </c>
      <c r="H1579" s="18" t="str">
        <f>IFERROR(VLOOKUP($B1579,Invoices!$P$2:$Q$412,2,FALSE),"")</f>
        <v/>
      </c>
      <c r="I1579" s="18" t="str">
        <f>IFERROR(VLOOKUP($B1579,Invoices!$R$2:$S$412,2,FALSE),"")</f>
        <v/>
      </c>
      <c r="J1579" s="18" t="str">
        <f>IFERROR(VLOOKUP($B1579,Invoices!$T$2:$U$412,2,FALSE),"")</f>
        <v/>
      </c>
      <c r="K1579" s="18" t="str">
        <f>IFERROR(VLOOKUP($B1579,Invoices!$V$2:$W$412,2,FALSE),"")</f>
        <v/>
      </c>
      <c r="L1579" s="18" t="str">
        <f>IFERROR(VLOOKUP($B1579,Invoices!$X$2:$Y$412,2,FALSE),"")</f>
        <v/>
      </c>
      <c r="M1579" s="18" t="str">
        <f>IFERROR(VLOOKUP($B1579,Invoices!$Z$2:$AA$412,2,FALSE),"")</f>
        <v/>
      </c>
      <c r="N1579" s="18" t="str">
        <f>IFERROR(VLOOKUP($B1579,Invoices!$AB$2:$AC$412,2,FALSE),"")</f>
        <v/>
      </c>
      <c r="O1579" s="18" t="str">
        <f>IFERROR(VLOOKUP($B1579,Invoices!$AD$2:$AE$412,2,FALSE),"")</f>
        <v/>
      </c>
      <c r="P1579" s="18" t="str">
        <f>IFERROR(VLOOKUP($B1579,Invoices!$AF$2:$AG$412,2,FALSE),"")</f>
        <v/>
      </c>
      <c r="Q1579" s="18" t="str">
        <f>IFERROR(VLOOKUP($B1579,Invoices!$AH$2:$AI$412,2,FALSE),"")</f>
        <v/>
      </c>
      <c r="R1579" s="18" t="str">
        <f>IFERROR(VLOOKUP($B1579,Invoices!$AJ$2:$AK$412,2,FALSE),"")</f>
        <v/>
      </c>
      <c r="S1579" s="18" t="str">
        <f>IFERROR(VLOOKUP($B1579,Invoices!$AL$2:$AM$412,2,FALSE),"")</f>
        <v/>
      </c>
      <c r="T1579" s="18" t="str">
        <f>IFERROR(VLOOKUP($B1579,Invoices!$AN$2:$AO$412,2,FALSE),"")</f>
        <v/>
      </c>
      <c r="U1579" s="18" t="str" cm="1">
        <f t="array" ref="U1579">IFERROR(INDEX(F1579:T1579, 1, MATCH(TRUE, ISNUMBER(F1579:T1579), 0)), "0.0")</f>
        <v>0.0</v>
      </c>
    </row>
    <row r="1580" spans="1:21" ht="13" x14ac:dyDescent="0.15">
      <c r="A1580" s="14" t="s">
        <v>7612</v>
      </c>
      <c r="B1580" s="6" t="s">
        <v>2896</v>
      </c>
      <c r="D1580" s="6" t="s">
        <v>862</v>
      </c>
      <c r="E1580" s="6" t="s">
        <v>863</v>
      </c>
      <c r="F1580" s="18" t="str">
        <f>IFERROR(VLOOKUP(B1580,Invoices!$L$2:$M$413,2,FALSE),"")</f>
        <v/>
      </c>
      <c r="G1580" s="18" t="str">
        <f>IFERROR(VLOOKUP(B1580,Invoices!$N$2:$O$412,2,FALSE),"")</f>
        <v/>
      </c>
      <c r="H1580" s="18" t="str">
        <f>IFERROR(VLOOKUP($B1580,Invoices!$P$2:$Q$412,2,FALSE),"")</f>
        <v/>
      </c>
      <c r="I1580" s="18" t="str">
        <f>IFERROR(VLOOKUP($B1580,Invoices!$R$2:$S$412,2,FALSE),"")</f>
        <v/>
      </c>
      <c r="J1580" s="18">
        <f>IFERROR(VLOOKUP($B1580,Invoices!$T$2:$U$412,2,FALSE),"")</f>
        <v>0.99</v>
      </c>
      <c r="K1580" s="18" t="str">
        <f>IFERROR(VLOOKUP($B1580,Invoices!$V$2:$W$412,2,FALSE),"")</f>
        <v/>
      </c>
      <c r="L1580" s="18" t="str">
        <f>IFERROR(VLOOKUP($B1580,Invoices!$X$2:$Y$412,2,FALSE),"")</f>
        <v/>
      </c>
      <c r="M1580" s="18" t="str">
        <f>IFERROR(VLOOKUP($B1580,Invoices!$Z$2:$AA$412,2,FALSE),"")</f>
        <v/>
      </c>
      <c r="N1580" s="18" t="str">
        <f>IFERROR(VLOOKUP($B1580,Invoices!$AB$2:$AC$412,2,FALSE),"")</f>
        <v/>
      </c>
      <c r="O1580" s="18" t="str">
        <f>IFERROR(VLOOKUP($B1580,Invoices!$AD$2:$AE$412,2,FALSE),"")</f>
        <v/>
      </c>
      <c r="P1580" s="18" t="str">
        <f>IFERROR(VLOOKUP($B1580,Invoices!$AF$2:$AG$412,2,FALSE),"")</f>
        <v/>
      </c>
      <c r="Q1580" s="18" t="str">
        <f>IFERROR(VLOOKUP($B1580,Invoices!$AH$2:$AI$412,2,FALSE),"")</f>
        <v/>
      </c>
      <c r="R1580" s="18" t="str">
        <f>IFERROR(VLOOKUP($B1580,Invoices!$AJ$2:$AK$412,2,FALSE),"")</f>
        <v/>
      </c>
      <c r="S1580" s="18" t="str">
        <f>IFERROR(VLOOKUP($B1580,Invoices!$AL$2:$AM$412,2,FALSE),"")</f>
        <v/>
      </c>
      <c r="T1580" s="18" t="str">
        <f>IFERROR(VLOOKUP($B1580,Invoices!$AN$2:$AO$412,2,FALSE),"")</f>
        <v/>
      </c>
      <c r="U1580" s="18" cm="1">
        <f t="array" ref="U1580">IFERROR(INDEX(F1580:T1580, 1, MATCH(TRUE, ISNUMBER(F1580:T1580), 0)), "0.0")</f>
        <v>0.99</v>
      </c>
    </row>
    <row r="1581" spans="1:21" ht="13" x14ac:dyDescent="0.15">
      <c r="A1581" s="14" t="s">
        <v>7613</v>
      </c>
      <c r="B1581" s="6" t="s">
        <v>2897</v>
      </c>
      <c r="C1581" s="6" t="s">
        <v>985</v>
      </c>
      <c r="D1581" s="6" t="s">
        <v>986</v>
      </c>
      <c r="E1581" s="6" t="s">
        <v>587</v>
      </c>
      <c r="F1581" s="18" t="str">
        <f>IFERROR(VLOOKUP(B1581,Invoices!$L$2:$M$413,2,FALSE),"")</f>
        <v/>
      </c>
      <c r="G1581" s="18" t="str">
        <f>IFERROR(VLOOKUP(B1581,Invoices!$N$2:$O$412,2,FALSE),"")</f>
        <v/>
      </c>
      <c r="H1581" s="18" t="str">
        <f>IFERROR(VLOOKUP($B1581,Invoices!$P$2:$Q$412,2,FALSE),"")</f>
        <v/>
      </c>
      <c r="I1581" s="18">
        <f>IFERROR(VLOOKUP($B1581,Invoices!$R$2:$S$412,2,FALSE),"")</f>
        <v>0.99</v>
      </c>
      <c r="J1581" s="18" t="str">
        <f>IFERROR(VLOOKUP($B1581,Invoices!$T$2:$U$412,2,FALSE),"")</f>
        <v/>
      </c>
      <c r="K1581" s="18" t="str">
        <f>IFERROR(VLOOKUP($B1581,Invoices!$V$2:$W$412,2,FALSE),"")</f>
        <v/>
      </c>
      <c r="L1581" s="18" t="str">
        <f>IFERROR(VLOOKUP($B1581,Invoices!$X$2:$Y$412,2,FALSE),"")</f>
        <v/>
      </c>
      <c r="M1581" s="18" t="str">
        <f>IFERROR(VLOOKUP($B1581,Invoices!$Z$2:$AA$412,2,FALSE),"")</f>
        <v/>
      </c>
      <c r="N1581" s="18" t="str">
        <f>IFERROR(VLOOKUP($B1581,Invoices!$AB$2:$AC$412,2,FALSE),"")</f>
        <v/>
      </c>
      <c r="O1581" s="18" t="str">
        <f>IFERROR(VLOOKUP($B1581,Invoices!$AD$2:$AE$412,2,FALSE),"")</f>
        <v/>
      </c>
      <c r="P1581" s="18" t="str">
        <f>IFERROR(VLOOKUP($B1581,Invoices!$AF$2:$AG$412,2,FALSE),"")</f>
        <v/>
      </c>
      <c r="Q1581" s="18" t="str">
        <f>IFERROR(VLOOKUP($B1581,Invoices!$AH$2:$AI$412,2,FALSE),"")</f>
        <v/>
      </c>
      <c r="R1581" s="18" t="str">
        <f>IFERROR(VLOOKUP($B1581,Invoices!$AJ$2:$AK$412,2,FALSE),"")</f>
        <v/>
      </c>
      <c r="S1581" s="18" t="str">
        <f>IFERROR(VLOOKUP($B1581,Invoices!$AL$2:$AM$412,2,FALSE),"")</f>
        <v/>
      </c>
      <c r="T1581" s="18" t="str">
        <f>IFERROR(VLOOKUP($B1581,Invoices!$AN$2:$AO$412,2,FALSE),"")</f>
        <v/>
      </c>
      <c r="U1581" s="18" cm="1">
        <f t="array" ref="U1581">IFERROR(INDEX(F1581:T1581, 1, MATCH(TRUE, ISNUMBER(F1581:T1581), 0)), "0.0")</f>
        <v>0.99</v>
      </c>
    </row>
    <row r="1582" spans="1:21" ht="13" x14ac:dyDescent="0.15">
      <c r="A1582" s="14" t="s">
        <v>7614</v>
      </c>
      <c r="B1582" s="6" t="s">
        <v>2898</v>
      </c>
      <c r="C1582" s="6" t="s">
        <v>1208</v>
      </c>
      <c r="D1582" s="6" t="s">
        <v>1209</v>
      </c>
      <c r="E1582" s="6" t="s">
        <v>1210</v>
      </c>
      <c r="F1582" s="18" t="str">
        <f>IFERROR(VLOOKUP(B1582,Invoices!$L$2:$M$413,2,FALSE),"")</f>
        <v/>
      </c>
      <c r="G1582" s="18">
        <f>IFERROR(VLOOKUP(B1582,Invoices!$N$2:$O$412,2,FALSE),"")</f>
        <v>0.99</v>
      </c>
      <c r="H1582" s="18" t="str">
        <f>IFERROR(VLOOKUP($B1582,Invoices!$P$2:$Q$412,2,FALSE),"")</f>
        <v/>
      </c>
      <c r="I1582" s="18" t="str">
        <f>IFERROR(VLOOKUP($B1582,Invoices!$R$2:$S$412,2,FALSE),"")</f>
        <v/>
      </c>
      <c r="J1582" s="18" t="str">
        <f>IFERROR(VLOOKUP($B1582,Invoices!$T$2:$U$412,2,FALSE),"")</f>
        <v/>
      </c>
      <c r="K1582" s="18" t="str">
        <f>IFERROR(VLOOKUP($B1582,Invoices!$V$2:$W$412,2,FALSE),"")</f>
        <v/>
      </c>
      <c r="L1582" s="18" t="str">
        <f>IFERROR(VLOOKUP($B1582,Invoices!$X$2:$Y$412,2,FALSE),"")</f>
        <v/>
      </c>
      <c r="M1582" s="18" t="str">
        <f>IFERROR(VLOOKUP($B1582,Invoices!$Z$2:$AA$412,2,FALSE),"")</f>
        <v/>
      </c>
      <c r="N1582" s="18" t="str">
        <f>IFERROR(VLOOKUP($B1582,Invoices!$AB$2:$AC$412,2,FALSE),"")</f>
        <v/>
      </c>
      <c r="O1582" s="18" t="str">
        <f>IFERROR(VLOOKUP($B1582,Invoices!$AD$2:$AE$412,2,FALSE),"")</f>
        <v/>
      </c>
      <c r="P1582" s="18" t="str">
        <f>IFERROR(VLOOKUP($B1582,Invoices!$AF$2:$AG$412,2,FALSE),"")</f>
        <v/>
      </c>
      <c r="Q1582" s="18" t="str">
        <f>IFERROR(VLOOKUP($B1582,Invoices!$AH$2:$AI$412,2,FALSE),"")</f>
        <v/>
      </c>
      <c r="R1582" s="18" t="str">
        <f>IFERROR(VLOOKUP($B1582,Invoices!$AJ$2:$AK$412,2,FALSE),"")</f>
        <v/>
      </c>
      <c r="S1582" s="18" t="str">
        <f>IFERROR(VLOOKUP($B1582,Invoices!$AL$2:$AM$412,2,FALSE),"")</f>
        <v/>
      </c>
      <c r="T1582" s="18" t="str">
        <f>IFERROR(VLOOKUP($B1582,Invoices!$AN$2:$AO$412,2,FALSE),"")</f>
        <v/>
      </c>
      <c r="U1582" s="18" cm="1">
        <f t="array" ref="U1582">IFERROR(INDEX(F1582:T1582, 1, MATCH(TRUE, ISNUMBER(F1582:T1582), 0)), "0.0")</f>
        <v>0.99</v>
      </c>
    </row>
    <row r="1583" spans="1:21" ht="13" x14ac:dyDescent="0.15">
      <c r="A1583" s="14" t="s">
        <v>7615</v>
      </c>
      <c r="B1583" s="6" t="s">
        <v>2899</v>
      </c>
      <c r="C1583" s="6" t="s">
        <v>2233</v>
      </c>
      <c r="D1583" s="6" t="s">
        <v>2232</v>
      </c>
      <c r="E1583" s="6" t="s">
        <v>2233</v>
      </c>
      <c r="F1583" s="18" t="str">
        <f>IFERROR(VLOOKUP(B1583,Invoices!$L$2:$M$413,2,FALSE),"")</f>
        <v/>
      </c>
      <c r="G1583" s="18" t="str">
        <f>IFERROR(VLOOKUP(B1583,Invoices!$N$2:$O$412,2,FALSE),"")</f>
        <v/>
      </c>
      <c r="H1583" s="18" t="str">
        <f>IFERROR(VLOOKUP($B1583,Invoices!$P$2:$Q$412,2,FALSE),"")</f>
        <v/>
      </c>
      <c r="I1583" s="18" t="str">
        <f>IFERROR(VLOOKUP($B1583,Invoices!$R$2:$S$412,2,FALSE),"")</f>
        <v/>
      </c>
      <c r="J1583" s="18" t="str">
        <f>IFERROR(VLOOKUP($B1583,Invoices!$T$2:$U$412,2,FALSE),"")</f>
        <v/>
      </c>
      <c r="K1583" s="18">
        <f>IFERROR(VLOOKUP($B1583,Invoices!$V$2:$W$412,2,FALSE),"")</f>
        <v>0.99</v>
      </c>
      <c r="L1583" s="18" t="str">
        <f>IFERROR(VLOOKUP($B1583,Invoices!$X$2:$Y$412,2,FALSE),"")</f>
        <v/>
      </c>
      <c r="M1583" s="18" t="str">
        <f>IFERROR(VLOOKUP($B1583,Invoices!$Z$2:$AA$412,2,FALSE),"")</f>
        <v/>
      </c>
      <c r="N1583" s="18" t="str">
        <f>IFERROR(VLOOKUP($B1583,Invoices!$AB$2:$AC$412,2,FALSE),"")</f>
        <v/>
      </c>
      <c r="O1583" s="18" t="str">
        <f>IFERROR(VLOOKUP($B1583,Invoices!$AD$2:$AE$412,2,FALSE),"")</f>
        <v/>
      </c>
      <c r="P1583" s="18" t="str">
        <f>IFERROR(VLOOKUP($B1583,Invoices!$AF$2:$AG$412,2,FALSE),"")</f>
        <v/>
      </c>
      <c r="Q1583" s="18" t="str">
        <f>IFERROR(VLOOKUP($B1583,Invoices!$AH$2:$AI$412,2,FALSE),"")</f>
        <v/>
      </c>
      <c r="R1583" s="18" t="str">
        <f>IFERROR(VLOOKUP($B1583,Invoices!$AJ$2:$AK$412,2,FALSE),"")</f>
        <v/>
      </c>
      <c r="S1583" s="18">
        <f>IFERROR(VLOOKUP($B1583,Invoices!$AL$2:$AM$412,2,FALSE),"")</f>
        <v>0.99</v>
      </c>
      <c r="T1583" s="18" t="str">
        <f>IFERROR(VLOOKUP($B1583,Invoices!$AN$2:$AO$412,2,FALSE),"")</f>
        <v/>
      </c>
      <c r="U1583" s="18" cm="1">
        <f t="array" ref="U1583">IFERROR(INDEX(F1583:T1583, 1, MATCH(TRUE, ISNUMBER(F1583:T1583), 0)), "0.0")</f>
        <v>0.99</v>
      </c>
    </row>
    <row r="1584" spans="1:21" ht="13" x14ac:dyDescent="0.15">
      <c r="A1584" s="14" t="s">
        <v>7616</v>
      </c>
      <c r="B1584" s="6" t="s">
        <v>2899</v>
      </c>
      <c r="C1584" s="6" t="s">
        <v>2900</v>
      </c>
      <c r="D1584" s="6" t="s">
        <v>1772</v>
      </c>
      <c r="E1584" s="6" t="s">
        <v>1773</v>
      </c>
      <c r="F1584" s="18" t="str">
        <f>IFERROR(VLOOKUP(B1584,Invoices!$L$2:$M$413,2,FALSE),"")</f>
        <v/>
      </c>
      <c r="G1584" s="18" t="str">
        <f>IFERROR(VLOOKUP(B1584,Invoices!$N$2:$O$412,2,FALSE),"")</f>
        <v/>
      </c>
      <c r="H1584" s="18" t="str">
        <f>IFERROR(VLOOKUP($B1584,Invoices!$P$2:$Q$412,2,FALSE),"")</f>
        <v/>
      </c>
      <c r="I1584" s="18" t="str">
        <f>IFERROR(VLOOKUP($B1584,Invoices!$R$2:$S$412,2,FALSE),"")</f>
        <v/>
      </c>
      <c r="J1584" s="18" t="str">
        <f>IFERROR(VLOOKUP($B1584,Invoices!$T$2:$U$412,2,FALSE),"")</f>
        <v/>
      </c>
      <c r="K1584" s="18">
        <f>IFERROR(VLOOKUP($B1584,Invoices!$V$2:$W$412,2,FALSE),"")</f>
        <v>0.99</v>
      </c>
      <c r="L1584" s="18" t="str">
        <f>IFERROR(VLOOKUP($B1584,Invoices!$X$2:$Y$412,2,FALSE),"")</f>
        <v/>
      </c>
      <c r="M1584" s="18" t="str">
        <f>IFERROR(VLOOKUP($B1584,Invoices!$Z$2:$AA$412,2,FALSE),"")</f>
        <v/>
      </c>
      <c r="N1584" s="18" t="str">
        <f>IFERROR(VLOOKUP($B1584,Invoices!$AB$2:$AC$412,2,FALSE),"")</f>
        <v/>
      </c>
      <c r="O1584" s="18" t="str">
        <f>IFERROR(VLOOKUP($B1584,Invoices!$AD$2:$AE$412,2,FALSE),"")</f>
        <v/>
      </c>
      <c r="P1584" s="18" t="str">
        <f>IFERROR(VLOOKUP($B1584,Invoices!$AF$2:$AG$412,2,FALSE),"")</f>
        <v/>
      </c>
      <c r="Q1584" s="18" t="str">
        <f>IFERROR(VLOOKUP($B1584,Invoices!$AH$2:$AI$412,2,FALSE),"")</f>
        <v/>
      </c>
      <c r="R1584" s="18" t="str">
        <f>IFERROR(VLOOKUP($B1584,Invoices!$AJ$2:$AK$412,2,FALSE),"")</f>
        <v/>
      </c>
      <c r="S1584" s="18">
        <f>IFERROR(VLOOKUP($B1584,Invoices!$AL$2:$AM$412,2,FALSE),"")</f>
        <v>0.99</v>
      </c>
      <c r="T1584" s="18" t="str">
        <f>IFERROR(VLOOKUP($B1584,Invoices!$AN$2:$AO$412,2,FALSE),"")</f>
        <v/>
      </c>
      <c r="U1584" s="18" cm="1">
        <f t="array" ref="U1584">IFERROR(INDEX(F1584:T1584, 1, MATCH(TRUE, ISNUMBER(F1584:T1584), 0)), "0.0")</f>
        <v>0.99</v>
      </c>
    </row>
    <row r="1585" spans="1:21" ht="13" x14ac:dyDescent="0.15">
      <c r="A1585" s="14" t="s">
        <v>7617</v>
      </c>
      <c r="B1585" s="6" t="s">
        <v>2901</v>
      </c>
      <c r="D1585" s="6" t="s">
        <v>1363</v>
      </c>
      <c r="E1585" s="6" t="s">
        <v>1364</v>
      </c>
      <c r="F1585" s="18" t="str">
        <f>IFERROR(VLOOKUP(B1585,Invoices!$L$2:$M$413,2,FALSE),"")</f>
        <v/>
      </c>
      <c r="G1585" s="18" t="str">
        <f>IFERROR(VLOOKUP(B1585,Invoices!$N$2:$O$412,2,FALSE),"")</f>
        <v/>
      </c>
      <c r="H1585" s="18" t="str">
        <f>IFERROR(VLOOKUP($B1585,Invoices!$P$2:$Q$412,2,FALSE),"")</f>
        <v/>
      </c>
      <c r="I1585" s="18" t="str">
        <f>IFERROR(VLOOKUP($B1585,Invoices!$R$2:$S$412,2,FALSE),"")</f>
        <v/>
      </c>
      <c r="J1585" s="18" t="str">
        <f>IFERROR(VLOOKUP($B1585,Invoices!$T$2:$U$412,2,FALSE),"")</f>
        <v/>
      </c>
      <c r="K1585" s="18" t="str">
        <f>IFERROR(VLOOKUP($B1585,Invoices!$V$2:$W$412,2,FALSE),"")</f>
        <v/>
      </c>
      <c r="L1585" s="18" t="str">
        <f>IFERROR(VLOOKUP($B1585,Invoices!$X$2:$Y$412,2,FALSE),"")</f>
        <v/>
      </c>
      <c r="M1585" s="18" t="str">
        <f>IFERROR(VLOOKUP($B1585,Invoices!$Z$2:$AA$412,2,FALSE),"")</f>
        <v/>
      </c>
      <c r="N1585" s="18" t="str">
        <f>IFERROR(VLOOKUP($B1585,Invoices!$AB$2:$AC$412,2,FALSE),"")</f>
        <v/>
      </c>
      <c r="O1585" s="18" t="str">
        <f>IFERROR(VLOOKUP($B1585,Invoices!$AD$2:$AE$412,2,FALSE),"")</f>
        <v/>
      </c>
      <c r="P1585" s="18" t="str">
        <f>IFERROR(VLOOKUP($B1585,Invoices!$AF$2:$AG$412,2,FALSE),"")</f>
        <v/>
      </c>
      <c r="Q1585" s="18" t="str">
        <f>IFERROR(VLOOKUP($B1585,Invoices!$AH$2:$AI$412,2,FALSE),"")</f>
        <v/>
      </c>
      <c r="R1585" s="18" t="str">
        <f>IFERROR(VLOOKUP($B1585,Invoices!$AJ$2:$AK$412,2,FALSE),"")</f>
        <v/>
      </c>
      <c r="S1585" s="18" t="str">
        <f>IFERROR(VLOOKUP($B1585,Invoices!$AL$2:$AM$412,2,FALSE),"")</f>
        <v/>
      </c>
      <c r="T1585" s="18" t="str">
        <f>IFERROR(VLOOKUP($B1585,Invoices!$AN$2:$AO$412,2,FALSE),"")</f>
        <v/>
      </c>
      <c r="U1585" s="18" t="str" cm="1">
        <f t="array" ref="U1585">IFERROR(INDEX(F1585:T1585, 1, MATCH(TRUE, ISNUMBER(F1585:T1585), 0)), "0.0")</f>
        <v>0.0</v>
      </c>
    </row>
    <row r="1586" spans="1:21" ht="13" x14ac:dyDescent="0.15">
      <c r="A1586" s="14" t="s">
        <v>7618</v>
      </c>
      <c r="B1586" s="6" t="s">
        <v>2902</v>
      </c>
      <c r="D1586" s="6" t="s">
        <v>768</v>
      </c>
      <c r="E1586" s="6" t="s">
        <v>518</v>
      </c>
      <c r="F1586" s="18" t="str">
        <f>IFERROR(VLOOKUP(B1586,Invoices!$L$2:$M$413,2,FALSE),"")</f>
        <v/>
      </c>
      <c r="G1586" s="18" t="str">
        <f>IFERROR(VLOOKUP(B1586,Invoices!$N$2:$O$412,2,FALSE),"")</f>
        <v/>
      </c>
      <c r="H1586" s="18" t="str">
        <f>IFERROR(VLOOKUP($B1586,Invoices!$P$2:$Q$412,2,FALSE),"")</f>
        <v/>
      </c>
      <c r="I1586" s="18" t="str">
        <f>IFERROR(VLOOKUP($B1586,Invoices!$R$2:$S$412,2,FALSE),"")</f>
        <v/>
      </c>
      <c r="J1586" s="18" t="str">
        <f>IFERROR(VLOOKUP($B1586,Invoices!$T$2:$U$412,2,FALSE),"")</f>
        <v/>
      </c>
      <c r="K1586" s="18" t="str">
        <f>IFERROR(VLOOKUP($B1586,Invoices!$V$2:$W$412,2,FALSE),"")</f>
        <v/>
      </c>
      <c r="L1586" s="18" t="str">
        <f>IFERROR(VLOOKUP($B1586,Invoices!$X$2:$Y$412,2,FALSE),"")</f>
        <v/>
      </c>
      <c r="M1586" s="18" t="str">
        <f>IFERROR(VLOOKUP($B1586,Invoices!$Z$2:$AA$412,2,FALSE),"")</f>
        <v/>
      </c>
      <c r="N1586" s="18" t="str">
        <f>IFERROR(VLOOKUP($B1586,Invoices!$AB$2:$AC$412,2,FALSE),"")</f>
        <v/>
      </c>
      <c r="O1586" s="18" t="str">
        <f>IFERROR(VLOOKUP($B1586,Invoices!$AD$2:$AE$412,2,FALSE),"")</f>
        <v/>
      </c>
      <c r="P1586" s="18" t="str">
        <f>IFERROR(VLOOKUP($B1586,Invoices!$AF$2:$AG$412,2,FALSE),"")</f>
        <v/>
      </c>
      <c r="Q1586" s="18" t="str">
        <f>IFERROR(VLOOKUP($B1586,Invoices!$AH$2:$AI$412,2,FALSE),"")</f>
        <v/>
      </c>
      <c r="R1586" s="18" t="str">
        <f>IFERROR(VLOOKUP($B1586,Invoices!$AJ$2:$AK$412,2,FALSE),"")</f>
        <v/>
      </c>
      <c r="S1586" s="18" t="str">
        <f>IFERROR(VLOOKUP($B1586,Invoices!$AL$2:$AM$412,2,FALSE),"")</f>
        <v/>
      </c>
      <c r="T1586" s="18" t="str">
        <f>IFERROR(VLOOKUP($B1586,Invoices!$AN$2:$AO$412,2,FALSE),"")</f>
        <v/>
      </c>
      <c r="U1586" s="18" t="str" cm="1">
        <f t="array" ref="U1586">IFERROR(INDEX(F1586:T1586, 1, MATCH(TRUE, ISNUMBER(F1586:T1586), 0)), "0.0")</f>
        <v>0.0</v>
      </c>
    </row>
    <row r="1587" spans="1:21" ht="13" x14ac:dyDescent="0.15">
      <c r="A1587" s="14" t="s">
        <v>7619</v>
      </c>
      <c r="B1587" s="6" t="s">
        <v>2903</v>
      </c>
      <c r="C1587" s="6" t="s">
        <v>610</v>
      </c>
      <c r="D1587" s="6" t="s">
        <v>611</v>
      </c>
      <c r="E1587" s="6" t="s">
        <v>612</v>
      </c>
      <c r="F1587" s="18" t="str">
        <f>IFERROR(VLOOKUP(B1587,Invoices!$L$2:$M$413,2,FALSE),"")</f>
        <v/>
      </c>
      <c r="G1587" s="18" t="str">
        <f>IFERROR(VLOOKUP(B1587,Invoices!$N$2:$O$412,2,FALSE),"")</f>
        <v/>
      </c>
      <c r="H1587" s="18" t="str">
        <f>IFERROR(VLOOKUP($B1587,Invoices!$P$2:$Q$412,2,FALSE),"")</f>
        <v/>
      </c>
      <c r="I1587" s="18">
        <f>IFERROR(VLOOKUP($B1587,Invoices!$R$2:$S$412,2,FALSE),"")</f>
        <v>0.99</v>
      </c>
      <c r="J1587" s="18" t="str">
        <f>IFERROR(VLOOKUP($B1587,Invoices!$T$2:$U$412,2,FALSE),"")</f>
        <v/>
      </c>
      <c r="K1587" s="18" t="str">
        <f>IFERROR(VLOOKUP($B1587,Invoices!$V$2:$W$412,2,FALSE),"")</f>
        <v/>
      </c>
      <c r="L1587" s="18" t="str">
        <f>IFERROR(VLOOKUP($B1587,Invoices!$X$2:$Y$412,2,FALSE),"")</f>
        <v/>
      </c>
      <c r="M1587" s="18" t="str">
        <f>IFERROR(VLOOKUP($B1587,Invoices!$Z$2:$AA$412,2,FALSE),"")</f>
        <v/>
      </c>
      <c r="N1587" s="18" t="str">
        <f>IFERROR(VLOOKUP($B1587,Invoices!$AB$2:$AC$412,2,FALSE),"")</f>
        <v/>
      </c>
      <c r="O1587" s="18" t="str">
        <f>IFERROR(VLOOKUP($B1587,Invoices!$AD$2:$AE$412,2,FALSE),"")</f>
        <v/>
      </c>
      <c r="P1587" s="18" t="str">
        <f>IFERROR(VLOOKUP($B1587,Invoices!$AF$2:$AG$412,2,FALSE),"")</f>
        <v/>
      </c>
      <c r="Q1587" s="18" t="str">
        <f>IFERROR(VLOOKUP($B1587,Invoices!$AH$2:$AI$412,2,FALSE),"")</f>
        <v/>
      </c>
      <c r="R1587" s="18" t="str">
        <f>IFERROR(VLOOKUP($B1587,Invoices!$AJ$2:$AK$412,2,FALSE),"")</f>
        <v/>
      </c>
      <c r="S1587" s="18" t="str">
        <f>IFERROR(VLOOKUP($B1587,Invoices!$AL$2:$AM$412,2,FALSE),"")</f>
        <v/>
      </c>
      <c r="T1587" s="18" t="str">
        <f>IFERROR(VLOOKUP($B1587,Invoices!$AN$2:$AO$412,2,FALSE),"")</f>
        <v/>
      </c>
      <c r="U1587" s="18" cm="1">
        <f t="array" ref="U1587">IFERROR(INDEX(F1587:T1587, 1, MATCH(TRUE, ISNUMBER(F1587:T1587), 0)), "0.0")</f>
        <v>0.99</v>
      </c>
    </row>
    <row r="1588" spans="1:21" ht="13" x14ac:dyDescent="0.15">
      <c r="A1588" s="14" t="s">
        <v>7620</v>
      </c>
      <c r="B1588" s="6" t="s">
        <v>2904</v>
      </c>
      <c r="C1588" s="6" t="s">
        <v>740</v>
      </c>
      <c r="D1588" s="6" t="s">
        <v>1235</v>
      </c>
      <c r="E1588" s="6" t="s">
        <v>740</v>
      </c>
      <c r="F1588" s="18" t="str">
        <f>IFERROR(VLOOKUP(B1588,Invoices!$L$2:$M$413,2,FALSE),"")</f>
        <v/>
      </c>
      <c r="G1588" s="18" t="str">
        <f>IFERROR(VLOOKUP(B1588,Invoices!$N$2:$O$412,2,FALSE),"")</f>
        <v/>
      </c>
      <c r="H1588" s="18" t="str">
        <f>IFERROR(VLOOKUP($B1588,Invoices!$P$2:$Q$412,2,FALSE),"")</f>
        <v/>
      </c>
      <c r="I1588" s="18" t="str">
        <f>IFERROR(VLOOKUP($B1588,Invoices!$R$2:$S$412,2,FALSE),"")</f>
        <v/>
      </c>
      <c r="J1588" s="18" t="str">
        <f>IFERROR(VLOOKUP($B1588,Invoices!$T$2:$U$412,2,FALSE),"")</f>
        <v/>
      </c>
      <c r="K1588" s="18" t="str">
        <f>IFERROR(VLOOKUP($B1588,Invoices!$V$2:$W$412,2,FALSE),"")</f>
        <v/>
      </c>
      <c r="L1588" s="18" t="str">
        <f>IFERROR(VLOOKUP($B1588,Invoices!$X$2:$Y$412,2,FALSE),"")</f>
        <v/>
      </c>
      <c r="M1588" s="18" t="str">
        <f>IFERROR(VLOOKUP($B1588,Invoices!$Z$2:$AA$412,2,FALSE),"")</f>
        <v/>
      </c>
      <c r="N1588" s="18" t="str">
        <f>IFERROR(VLOOKUP($B1588,Invoices!$AB$2:$AC$412,2,FALSE),"")</f>
        <v/>
      </c>
      <c r="O1588" s="18" t="str">
        <f>IFERROR(VLOOKUP($B1588,Invoices!$AD$2:$AE$412,2,FALSE),"")</f>
        <v/>
      </c>
      <c r="P1588" s="18" t="str">
        <f>IFERROR(VLOOKUP($B1588,Invoices!$AF$2:$AG$412,2,FALSE),"")</f>
        <v/>
      </c>
      <c r="Q1588" s="18" t="str">
        <f>IFERROR(VLOOKUP($B1588,Invoices!$AH$2:$AI$412,2,FALSE),"")</f>
        <v/>
      </c>
      <c r="R1588" s="18" t="str">
        <f>IFERROR(VLOOKUP($B1588,Invoices!$AJ$2:$AK$412,2,FALSE),"")</f>
        <v/>
      </c>
      <c r="S1588" s="18" t="str">
        <f>IFERROR(VLOOKUP($B1588,Invoices!$AL$2:$AM$412,2,FALSE),"")</f>
        <v/>
      </c>
      <c r="T1588" s="18" t="str">
        <f>IFERROR(VLOOKUP($B1588,Invoices!$AN$2:$AO$412,2,FALSE),"")</f>
        <v/>
      </c>
      <c r="U1588" s="18" t="str" cm="1">
        <f t="array" ref="U1588">IFERROR(INDEX(F1588:T1588, 1, MATCH(TRUE, ISNUMBER(F1588:T1588), 0)), "0.0")</f>
        <v>0.0</v>
      </c>
    </row>
    <row r="1589" spans="1:21" ht="13" x14ac:dyDescent="0.15">
      <c r="A1589" s="14" t="s">
        <v>7621</v>
      </c>
      <c r="B1589" s="6" t="s">
        <v>2905</v>
      </c>
      <c r="C1589" s="6" t="s">
        <v>1120</v>
      </c>
      <c r="D1589" s="6" t="s">
        <v>1121</v>
      </c>
      <c r="E1589" s="6" t="s">
        <v>562</v>
      </c>
      <c r="F1589" s="18" t="str">
        <f>IFERROR(VLOOKUP(B1589,Invoices!$L$2:$M$413,2,FALSE),"")</f>
        <v/>
      </c>
      <c r="G1589" s="18" t="str">
        <f>IFERROR(VLOOKUP(B1589,Invoices!$N$2:$O$412,2,FALSE),"")</f>
        <v/>
      </c>
      <c r="H1589" s="18" t="str">
        <f>IFERROR(VLOOKUP($B1589,Invoices!$P$2:$Q$412,2,FALSE),"")</f>
        <v/>
      </c>
      <c r="I1589" s="18" t="str">
        <f>IFERROR(VLOOKUP($B1589,Invoices!$R$2:$S$412,2,FALSE),"")</f>
        <v/>
      </c>
      <c r="J1589" s="18" t="str">
        <f>IFERROR(VLOOKUP($B1589,Invoices!$T$2:$U$412,2,FALSE),"")</f>
        <v/>
      </c>
      <c r="K1589" s="18" t="str">
        <f>IFERROR(VLOOKUP($B1589,Invoices!$V$2:$W$412,2,FALSE),"")</f>
        <v/>
      </c>
      <c r="L1589" s="18" t="str">
        <f>IFERROR(VLOOKUP($B1589,Invoices!$X$2:$Y$412,2,FALSE),"")</f>
        <v/>
      </c>
      <c r="M1589" s="18">
        <f>IFERROR(VLOOKUP($B1589,Invoices!$Z$2:$AA$412,2,FALSE),"")</f>
        <v>0.99</v>
      </c>
      <c r="N1589" s="18" t="str">
        <f>IFERROR(VLOOKUP($B1589,Invoices!$AB$2:$AC$412,2,FALSE),"")</f>
        <v/>
      </c>
      <c r="O1589" s="18" t="str">
        <f>IFERROR(VLOOKUP($B1589,Invoices!$AD$2:$AE$412,2,FALSE),"")</f>
        <v/>
      </c>
      <c r="P1589" s="18" t="str">
        <f>IFERROR(VLOOKUP($B1589,Invoices!$AF$2:$AG$412,2,FALSE),"")</f>
        <v/>
      </c>
      <c r="Q1589" s="18" t="str">
        <f>IFERROR(VLOOKUP($B1589,Invoices!$AH$2:$AI$412,2,FALSE),"")</f>
        <v/>
      </c>
      <c r="R1589" s="18" t="str">
        <f>IFERROR(VLOOKUP($B1589,Invoices!$AJ$2:$AK$412,2,FALSE),"")</f>
        <v/>
      </c>
      <c r="S1589" s="18" t="str">
        <f>IFERROR(VLOOKUP($B1589,Invoices!$AL$2:$AM$412,2,FALSE),"")</f>
        <v/>
      </c>
      <c r="T1589" s="18" t="str">
        <f>IFERROR(VLOOKUP($B1589,Invoices!$AN$2:$AO$412,2,FALSE),"")</f>
        <v/>
      </c>
      <c r="U1589" s="18" cm="1">
        <f t="array" ref="U1589">IFERROR(INDEX(F1589:T1589, 1, MATCH(TRUE, ISNUMBER(F1589:T1589), 0)), "0.0")</f>
        <v>0.99</v>
      </c>
    </row>
    <row r="1590" spans="1:21" ht="13" x14ac:dyDescent="0.15">
      <c r="A1590" s="14" t="s">
        <v>7622</v>
      </c>
      <c r="B1590" s="6" t="s">
        <v>2906</v>
      </c>
      <c r="D1590" s="6" t="s">
        <v>1363</v>
      </c>
      <c r="E1590" s="6" t="s">
        <v>1364</v>
      </c>
      <c r="F1590" s="18" t="str">
        <f>IFERROR(VLOOKUP(B1590,Invoices!$L$2:$M$413,2,FALSE),"")</f>
        <v/>
      </c>
      <c r="G1590" s="18">
        <f>IFERROR(VLOOKUP(B1590,Invoices!$N$2:$O$412,2,FALSE),"")</f>
        <v>0.99</v>
      </c>
      <c r="H1590" s="18" t="str">
        <f>IFERROR(VLOOKUP($B1590,Invoices!$P$2:$Q$412,2,FALSE),"")</f>
        <v/>
      </c>
      <c r="I1590" s="18" t="str">
        <f>IFERROR(VLOOKUP($B1590,Invoices!$R$2:$S$412,2,FALSE),"")</f>
        <v/>
      </c>
      <c r="J1590" s="18" t="str">
        <f>IFERROR(VLOOKUP($B1590,Invoices!$T$2:$U$412,2,FALSE),"")</f>
        <v/>
      </c>
      <c r="K1590" s="18" t="str">
        <f>IFERROR(VLOOKUP($B1590,Invoices!$V$2:$W$412,2,FALSE),"")</f>
        <v/>
      </c>
      <c r="L1590" s="18" t="str">
        <f>IFERROR(VLOOKUP($B1590,Invoices!$X$2:$Y$412,2,FALSE),"")</f>
        <v/>
      </c>
      <c r="M1590" s="18" t="str">
        <f>IFERROR(VLOOKUP($B1590,Invoices!$Z$2:$AA$412,2,FALSE),"")</f>
        <v/>
      </c>
      <c r="N1590" s="18">
        <f>IFERROR(VLOOKUP($B1590,Invoices!$AB$2:$AC$412,2,FALSE),"")</f>
        <v>0.99</v>
      </c>
      <c r="O1590" s="18" t="str">
        <f>IFERROR(VLOOKUP($B1590,Invoices!$AD$2:$AE$412,2,FALSE),"")</f>
        <v/>
      </c>
      <c r="P1590" s="18" t="str">
        <f>IFERROR(VLOOKUP($B1590,Invoices!$AF$2:$AG$412,2,FALSE),"")</f>
        <v/>
      </c>
      <c r="Q1590" s="18" t="str">
        <f>IFERROR(VLOOKUP($B1590,Invoices!$AH$2:$AI$412,2,FALSE),"")</f>
        <v/>
      </c>
      <c r="R1590" s="18" t="str">
        <f>IFERROR(VLOOKUP($B1590,Invoices!$AJ$2:$AK$412,2,FALSE),"")</f>
        <v/>
      </c>
      <c r="S1590" s="18" t="str">
        <f>IFERROR(VLOOKUP($B1590,Invoices!$AL$2:$AM$412,2,FALSE),"")</f>
        <v/>
      </c>
      <c r="T1590" s="18" t="str">
        <f>IFERROR(VLOOKUP($B1590,Invoices!$AN$2:$AO$412,2,FALSE),"")</f>
        <v/>
      </c>
      <c r="U1590" s="18" cm="1">
        <f t="array" ref="U1590">IFERROR(INDEX(F1590:T1590, 1, MATCH(TRUE, ISNUMBER(F1590:T1590), 0)), "0.0")</f>
        <v>0.99</v>
      </c>
    </row>
    <row r="1591" spans="1:21" ht="13" x14ac:dyDescent="0.15">
      <c r="A1591" s="14" t="s">
        <v>7623</v>
      </c>
      <c r="B1591" s="6" t="s">
        <v>2907</v>
      </c>
      <c r="C1591" s="6" t="s">
        <v>2908</v>
      </c>
      <c r="D1591" s="6" t="s">
        <v>1198</v>
      </c>
      <c r="E1591" s="6" t="s">
        <v>522</v>
      </c>
      <c r="F1591" s="18">
        <f>IFERROR(VLOOKUP(B1591,Invoices!$L$2:$M$413,2,FALSE),"")</f>
        <v>0.99</v>
      </c>
      <c r="G1591" s="18">
        <f>IFERROR(VLOOKUP(B1591,Invoices!$N$2:$O$412,2,FALSE),"")</f>
        <v>0.99</v>
      </c>
      <c r="H1591" s="18" t="str">
        <f>IFERROR(VLOOKUP($B1591,Invoices!$P$2:$Q$412,2,FALSE),"")</f>
        <v/>
      </c>
      <c r="I1591" s="18" t="str">
        <f>IFERROR(VLOOKUP($B1591,Invoices!$R$2:$S$412,2,FALSE),"")</f>
        <v/>
      </c>
      <c r="J1591" s="18" t="str">
        <f>IFERROR(VLOOKUP($B1591,Invoices!$T$2:$U$412,2,FALSE),"")</f>
        <v/>
      </c>
      <c r="K1591" s="18" t="str">
        <f>IFERROR(VLOOKUP($B1591,Invoices!$V$2:$W$412,2,FALSE),"")</f>
        <v/>
      </c>
      <c r="L1591" s="18" t="str">
        <f>IFERROR(VLOOKUP($B1591,Invoices!$X$2:$Y$412,2,FALSE),"")</f>
        <v/>
      </c>
      <c r="M1591" s="18" t="str">
        <f>IFERROR(VLOOKUP($B1591,Invoices!$Z$2:$AA$412,2,FALSE),"")</f>
        <v/>
      </c>
      <c r="N1591" s="18" t="str">
        <f>IFERROR(VLOOKUP($B1591,Invoices!$AB$2:$AC$412,2,FALSE),"")</f>
        <v/>
      </c>
      <c r="O1591" s="18" t="str">
        <f>IFERROR(VLOOKUP($B1591,Invoices!$AD$2:$AE$412,2,FALSE),"")</f>
        <v/>
      </c>
      <c r="P1591" s="18" t="str">
        <f>IFERROR(VLOOKUP($B1591,Invoices!$AF$2:$AG$412,2,FALSE),"")</f>
        <v/>
      </c>
      <c r="Q1591" s="18" t="str">
        <f>IFERROR(VLOOKUP($B1591,Invoices!$AH$2:$AI$412,2,FALSE),"")</f>
        <v/>
      </c>
      <c r="R1591" s="18" t="str">
        <f>IFERROR(VLOOKUP($B1591,Invoices!$AJ$2:$AK$412,2,FALSE),"")</f>
        <v/>
      </c>
      <c r="S1591" s="18" t="str">
        <f>IFERROR(VLOOKUP($B1591,Invoices!$AL$2:$AM$412,2,FALSE),"")</f>
        <v/>
      </c>
      <c r="T1591" s="18" t="str">
        <f>IFERROR(VLOOKUP($B1591,Invoices!$AN$2:$AO$412,2,FALSE),"")</f>
        <v/>
      </c>
      <c r="U1591" s="18" cm="1">
        <f t="array" ref="U1591">IFERROR(INDEX(F1591:T1591, 1, MATCH(TRUE, ISNUMBER(F1591:T1591), 0)), "0.0")</f>
        <v>0.99</v>
      </c>
    </row>
    <row r="1592" spans="1:21" ht="13" x14ac:dyDescent="0.15">
      <c r="A1592" s="14" t="s">
        <v>7624</v>
      </c>
      <c r="B1592" s="6" t="s">
        <v>2909</v>
      </c>
      <c r="C1592" s="6" t="s">
        <v>1247</v>
      </c>
      <c r="D1592" s="6" t="s">
        <v>848</v>
      </c>
      <c r="E1592" s="6" t="s">
        <v>744</v>
      </c>
      <c r="F1592" s="18" t="str">
        <f>IFERROR(VLOOKUP(B1592,Invoices!$L$2:$M$413,2,FALSE),"")</f>
        <v/>
      </c>
      <c r="G1592" s="18" t="str">
        <f>IFERROR(VLOOKUP(B1592,Invoices!$N$2:$O$412,2,FALSE),"")</f>
        <v/>
      </c>
      <c r="H1592" s="18">
        <f>IFERROR(VLOOKUP($B1592,Invoices!$P$2:$Q$412,2,FALSE),"")</f>
        <v>0.99</v>
      </c>
      <c r="I1592" s="18" t="str">
        <f>IFERROR(VLOOKUP($B1592,Invoices!$R$2:$S$412,2,FALSE),"")</f>
        <v/>
      </c>
      <c r="J1592" s="18" t="str">
        <f>IFERROR(VLOOKUP($B1592,Invoices!$T$2:$U$412,2,FALSE),"")</f>
        <v/>
      </c>
      <c r="K1592" s="18" t="str">
        <f>IFERROR(VLOOKUP($B1592,Invoices!$V$2:$W$412,2,FALSE),"")</f>
        <v/>
      </c>
      <c r="L1592" s="18" t="str">
        <f>IFERROR(VLOOKUP($B1592,Invoices!$X$2:$Y$412,2,FALSE),"")</f>
        <v/>
      </c>
      <c r="M1592" s="18" t="str">
        <f>IFERROR(VLOOKUP($B1592,Invoices!$Z$2:$AA$412,2,FALSE),"")</f>
        <v/>
      </c>
      <c r="N1592" s="18" t="str">
        <f>IFERROR(VLOOKUP($B1592,Invoices!$AB$2:$AC$412,2,FALSE),"")</f>
        <v/>
      </c>
      <c r="O1592" s="18" t="str">
        <f>IFERROR(VLOOKUP($B1592,Invoices!$AD$2:$AE$412,2,FALSE),"")</f>
        <v/>
      </c>
      <c r="P1592" s="18" t="str">
        <f>IFERROR(VLOOKUP($B1592,Invoices!$AF$2:$AG$412,2,FALSE),"")</f>
        <v/>
      </c>
      <c r="Q1592" s="18" t="str">
        <f>IFERROR(VLOOKUP($B1592,Invoices!$AH$2:$AI$412,2,FALSE),"")</f>
        <v/>
      </c>
      <c r="R1592" s="18" t="str">
        <f>IFERROR(VLOOKUP($B1592,Invoices!$AJ$2:$AK$412,2,FALSE),"")</f>
        <v/>
      </c>
      <c r="S1592" s="18" t="str">
        <f>IFERROR(VLOOKUP($B1592,Invoices!$AL$2:$AM$412,2,FALSE),"")</f>
        <v/>
      </c>
      <c r="T1592" s="18" t="str">
        <f>IFERROR(VLOOKUP($B1592,Invoices!$AN$2:$AO$412,2,FALSE),"")</f>
        <v/>
      </c>
      <c r="U1592" s="18" cm="1">
        <f t="array" ref="U1592">IFERROR(INDEX(F1592:T1592, 1, MATCH(TRUE, ISNUMBER(F1592:T1592), 0)), "0.0")</f>
        <v>0.99</v>
      </c>
    </row>
    <row r="1593" spans="1:21" ht="13" x14ac:dyDescent="0.15">
      <c r="A1593" s="14" t="s">
        <v>7625</v>
      </c>
      <c r="B1593" s="6" t="s">
        <v>2910</v>
      </c>
      <c r="C1593" s="6" t="s">
        <v>736</v>
      </c>
      <c r="D1593" s="6" t="s">
        <v>735</v>
      </c>
      <c r="E1593" s="6" t="s">
        <v>736</v>
      </c>
      <c r="F1593" s="18" t="str">
        <f>IFERROR(VLOOKUP(B1593,Invoices!$L$2:$M$413,2,FALSE),"")</f>
        <v/>
      </c>
      <c r="G1593" s="18" t="str">
        <f>IFERROR(VLOOKUP(B1593,Invoices!$N$2:$O$412,2,FALSE),"")</f>
        <v/>
      </c>
      <c r="H1593" s="18" t="str">
        <f>IFERROR(VLOOKUP($B1593,Invoices!$P$2:$Q$412,2,FALSE),"")</f>
        <v/>
      </c>
      <c r="I1593" s="18" t="str">
        <f>IFERROR(VLOOKUP($B1593,Invoices!$R$2:$S$412,2,FALSE),"")</f>
        <v/>
      </c>
      <c r="J1593" s="18" t="str">
        <f>IFERROR(VLOOKUP($B1593,Invoices!$T$2:$U$412,2,FALSE),"")</f>
        <v/>
      </c>
      <c r="K1593" s="18" t="str">
        <f>IFERROR(VLOOKUP($B1593,Invoices!$V$2:$W$412,2,FALSE),"")</f>
        <v/>
      </c>
      <c r="L1593" s="18" t="str">
        <f>IFERROR(VLOOKUP($B1593,Invoices!$X$2:$Y$412,2,FALSE),"")</f>
        <v/>
      </c>
      <c r="M1593" s="18" t="str">
        <f>IFERROR(VLOOKUP($B1593,Invoices!$Z$2:$AA$412,2,FALSE),"")</f>
        <v/>
      </c>
      <c r="N1593" s="18" t="str">
        <f>IFERROR(VLOOKUP($B1593,Invoices!$AB$2:$AC$412,2,FALSE),"")</f>
        <v/>
      </c>
      <c r="O1593" s="18" t="str">
        <f>IFERROR(VLOOKUP($B1593,Invoices!$AD$2:$AE$412,2,FALSE),"")</f>
        <v/>
      </c>
      <c r="P1593" s="18" t="str">
        <f>IFERROR(VLOOKUP($B1593,Invoices!$AF$2:$AG$412,2,FALSE),"")</f>
        <v/>
      </c>
      <c r="Q1593" s="18" t="str">
        <f>IFERROR(VLOOKUP($B1593,Invoices!$AH$2:$AI$412,2,FALSE),"")</f>
        <v/>
      </c>
      <c r="R1593" s="18" t="str">
        <f>IFERROR(VLOOKUP($B1593,Invoices!$AJ$2:$AK$412,2,FALSE),"")</f>
        <v/>
      </c>
      <c r="S1593" s="18" t="str">
        <f>IFERROR(VLOOKUP($B1593,Invoices!$AL$2:$AM$412,2,FALSE),"")</f>
        <v/>
      </c>
      <c r="T1593" s="18" t="str">
        <f>IFERROR(VLOOKUP($B1593,Invoices!$AN$2:$AO$412,2,FALSE),"")</f>
        <v/>
      </c>
      <c r="U1593" s="18" t="str" cm="1">
        <f t="array" ref="U1593">IFERROR(INDEX(F1593:T1593, 1, MATCH(TRUE, ISNUMBER(F1593:T1593), 0)), "0.0")</f>
        <v>0.0</v>
      </c>
    </row>
    <row r="1594" spans="1:21" ht="13" x14ac:dyDescent="0.15">
      <c r="A1594" s="14" t="s">
        <v>7626</v>
      </c>
      <c r="B1594" s="6" t="s">
        <v>2911</v>
      </c>
      <c r="C1594" s="6" t="s">
        <v>2590</v>
      </c>
      <c r="D1594" s="6" t="s">
        <v>2232</v>
      </c>
      <c r="E1594" s="6" t="s">
        <v>2233</v>
      </c>
      <c r="F1594" s="18">
        <f>IFERROR(VLOOKUP(B1594,Invoices!$L$2:$M$413,2,FALSE),"")</f>
        <v>0.99</v>
      </c>
      <c r="G1594" s="18" t="str">
        <f>IFERROR(VLOOKUP(B1594,Invoices!$N$2:$O$412,2,FALSE),"")</f>
        <v/>
      </c>
      <c r="H1594" s="18" t="str">
        <f>IFERROR(VLOOKUP($B1594,Invoices!$P$2:$Q$412,2,FALSE),"")</f>
        <v/>
      </c>
      <c r="I1594" s="18" t="str">
        <f>IFERROR(VLOOKUP($B1594,Invoices!$R$2:$S$412,2,FALSE),"")</f>
        <v/>
      </c>
      <c r="J1594" s="18">
        <f>IFERROR(VLOOKUP($B1594,Invoices!$T$2:$U$412,2,FALSE),"")</f>
        <v>0.99</v>
      </c>
      <c r="K1594" s="18" t="str">
        <f>IFERROR(VLOOKUP($B1594,Invoices!$V$2:$W$412,2,FALSE),"")</f>
        <v/>
      </c>
      <c r="L1594" s="18" t="str">
        <f>IFERROR(VLOOKUP($B1594,Invoices!$X$2:$Y$412,2,FALSE),"")</f>
        <v/>
      </c>
      <c r="M1594" s="18" t="str">
        <f>IFERROR(VLOOKUP($B1594,Invoices!$Z$2:$AA$412,2,FALSE),"")</f>
        <v/>
      </c>
      <c r="N1594" s="18" t="str">
        <f>IFERROR(VLOOKUP($B1594,Invoices!$AB$2:$AC$412,2,FALSE),"")</f>
        <v/>
      </c>
      <c r="O1594" s="18" t="str">
        <f>IFERROR(VLOOKUP($B1594,Invoices!$AD$2:$AE$412,2,FALSE),"")</f>
        <v/>
      </c>
      <c r="P1594" s="18" t="str">
        <f>IFERROR(VLOOKUP($B1594,Invoices!$AF$2:$AG$412,2,FALSE),"")</f>
        <v/>
      </c>
      <c r="Q1594" s="18" t="str">
        <f>IFERROR(VLOOKUP($B1594,Invoices!$AH$2:$AI$412,2,FALSE),"")</f>
        <v/>
      </c>
      <c r="R1594" s="18" t="str">
        <f>IFERROR(VLOOKUP($B1594,Invoices!$AJ$2:$AK$412,2,FALSE),"")</f>
        <v/>
      </c>
      <c r="S1594" s="18" t="str">
        <f>IFERROR(VLOOKUP($B1594,Invoices!$AL$2:$AM$412,2,FALSE),"")</f>
        <v/>
      </c>
      <c r="T1594" s="18" t="str">
        <f>IFERROR(VLOOKUP($B1594,Invoices!$AN$2:$AO$412,2,FALSE),"")</f>
        <v/>
      </c>
      <c r="U1594" s="18" cm="1">
        <f t="array" ref="U1594">IFERROR(INDEX(F1594:T1594, 1, MATCH(TRUE, ISNUMBER(F1594:T1594), 0)), "0.0")</f>
        <v>0.99</v>
      </c>
    </row>
    <row r="1595" spans="1:21" ht="13" x14ac:dyDescent="0.15">
      <c r="A1595" s="14" t="s">
        <v>7627</v>
      </c>
      <c r="B1595" s="6" t="s">
        <v>2911</v>
      </c>
      <c r="C1595" s="6" t="s">
        <v>2590</v>
      </c>
      <c r="D1595" s="6" t="s">
        <v>1772</v>
      </c>
      <c r="E1595" s="6" t="s">
        <v>1773</v>
      </c>
      <c r="F1595" s="18">
        <f>IFERROR(VLOOKUP(B1595,Invoices!$L$2:$M$413,2,FALSE),"")</f>
        <v>0.99</v>
      </c>
      <c r="G1595" s="18" t="str">
        <f>IFERROR(VLOOKUP(B1595,Invoices!$N$2:$O$412,2,FALSE),"")</f>
        <v/>
      </c>
      <c r="H1595" s="18" t="str">
        <f>IFERROR(VLOOKUP($B1595,Invoices!$P$2:$Q$412,2,FALSE),"")</f>
        <v/>
      </c>
      <c r="I1595" s="18" t="str">
        <f>IFERROR(VLOOKUP($B1595,Invoices!$R$2:$S$412,2,FALSE),"")</f>
        <v/>
      </c>
      <c r="J1595" s="18">
        <f>IFERROR(VLOOKUP($B1595,Invoices!$T$2:$U$412,2,FALSE),"")</f>
        <v>0.99</v>
      </c>
      <c r="K1595" s="18" t="str">
        <f>IFERROR(VLOOKUP($B1595,Invoices!$V$2:$W$412,2,FALSE),"")</f>
        <v/>
      </c>
      <c r="L1595" s="18" t="str">
        <f>IFERROR(VLOOKUP($B1595,Invoices!$X$2:$Y$412,2,FALSE),"")</f>
        <v/>
      </c>
      <c r="M1595" s="18" t="str">
        <f>IFERROR(VLOOKUP($B1595,Invoices!$Z$2:$AA$412,2,FALSE),"")</f>
        <v/>
      </c>
      <c r="N1595" s="18" t="str">
        <f>IFERROR(VLOOKUP($B1595,Invoices!$AB$2:$AC$412,2,FALSE),"")</f>
        <v/>
      </c>
      <c r="O1595" s="18" t="str">
        <f>IFERROR(VLOOKUP($B1595,Invoices!$AD$2:$AE$412,2,FALSE),"")</f>
        <v/>
      </c>
      <c r="P1595" s="18" t="str">
        <f>IFERROR(VLOOKUP($B1595,Invoices!$AF$2:$AG$412,2,FALSE),"")</f>
        <v/>
      </c>
      <c r="Q1595" s="18" t="str">
        <f>IFERROR(VLOOKUP($B1595,Invoices!$AH$2:$AI$412,2,FALSE),"")</f>
        <v/>
      </c>
      <c r="R1595" s="18" t="str">
        <f>IFERROR(VLOOKUP($B1595,Invoices!$AJ$2:$AK$412,2,FALSE),"")</f>
        <v/>
      </c>
      <c r="S1595" s="18" t="str">
        <f>IFERROR(VLOOKUP($B1595,Invoices!$AL$2:$AM$412,2,FALSE),"")</f>
        <v/>
      </c>
      <c r="T1595" s="18" t="str">
        <f>IFERROR(VLOOKUP($B1595,Invoices!$AN$2:$AO$412,2,FALSE),"")</f>
        <v/>
      </c>
      <c r="U1595" s="18" cm="1">
        <f t="array" ref="U1595">IFERROR(INDEX(F1595:T1595, 1, MATCH(TRUE, ISNUMBER(F1595:T1595), 0)), "0.0")</f>
        <v>0.99</v>
      </c>
    </row>
    <row r="1596" spans="1:21" ht="13" x14ac:dyDescent="0.15">
      <c r="A1596" s="14" t="s">
        <v>7628</v>
      </c>
      <c r="B1596" s="6" t="s">
        <v>2912</v>
      </c>
      <c r="D1596" s="6" t="s">
        <v>1363</v>
      </c>
      <c r="E1596" s="6" t="s">
        <v>1364</v>
      </c>
      <c r="F1596" s="18" t="str">
        <f>IFERROR(VLOOKUP(B1596,Invoices!$L$2:$M$413,2,FALSE),"")</f>
        <v/>
      </c>
      <c r="G1596" s="18">
        <f>IFERROR(VLOOKUP(B1596,Invoices!$N$2:$O$412,2,FALSE),"")</f>
        <v>0.99</v>
      </c>
      <c r="H1596" s="18" t="str">
        <f>IFERROR(VLOOKUP($B1596,Invoices!$P$2:$Q$412,2,FALSE),"")</f>
        <v/>
      </c>
      <c r="I1596" s="18" t="str">
        <f>IFERROR(VLOOKUP($B1596,Invoices!$R$2:$S$412,2,FALSE),"")</f>
        <v/>
      </c>
      <c r="J1596" s="18" t="str">
        <f>IFERROR(VLOOKUP($B1596,Invoices!$T$2:$U$412,2,FALSE),"")</f>
        <v/>
      </c>
      <c r="K1596" s="18" t="str">
        <f>IFERROR(VLOOKUP($B1596,Invoices!$V$2:$W$412,2,FALSE),"")</f>
        <v/>
      </c>
      <c r="L1596" s="18" t="str">
        <f>IFERROR(VLOOKUP($B1596,Invoices!$X$2:$Y$412,2,FALSE),"")</f>
        <v/>
      </c>
      <c r="M1596" s="18" t="str">
        <f>IFERROR(VLOOKUP($B1596,Invoices!$Z$2:$AA$412,2,FALSE),"")</f>
        <v/>
      </c>
      <c r="N1596" s="18" t="str">
        <f>IFERROR(VLOOKUP($B1596,Invoices!$AB$2:$AC$412,2,FALSE),"")</f>
        <v/>
      </c>
      <c r="O1596" s="18" t="str">
        <f>IFERROR(VLOOKUP($B1596,Invoices!$AD$2:$AE$412,2,FALSE),"")</f>
        <v/>
      </c>
      <c r="P1596" s="18" t="str">
        <f>IFERROR(VLOOKUP($B1596,Invoices!$AF$2:$AG$412,2,FALSE),"")</f>
        <v/>
      </c>
      <c r="Q1596" s="18" t="str">
        <f>IFERROR(VLOOKUP($B1596,Invoices!$AH$2:$AI$412,2,FALSE),"")</f>
        <v/>
      </c>
      <c r="R1596" s="18" t="str">
        <f>IFERROR(VLOOKUP($B1596,Invoices!$AJ$2:$AK$412,2,FALSE),"")</f>
        <v/>
      </c>
      <c r="S1596" s="18" t="str">
        <f>IFERROR(VLOOKUP($B1596,Invoices!$AL$2:$AM$412,2,FALSE),"")</f>
        <v/>
      </c>
      <c r="T1596" s="18" t="str">
        <f>IFERROR(VLOOKUP($B1596,Invoices!$AN$2:$AO$412,2,FALSE),"")</f>
        <v/>
      </c>
      <c r="U1596" s="18" cm="1">
        <f t="array" ref="U1596">IFERROR(INDEX(F1596:T1596, 1, MATCH(TRUE, ISNUMBER(F1596:T1596), 0)), "0.0")</f>
        <v>0.99</v>
      </c>
    </row>
    <row r="1597" spans="1:21" ht="13" x14ac:dyDescent="0.15">
      <c r="A1597" s="14" t="s">
        <v>7629</v>
      </c>
      <c r="B1597" s="6" t="s">
        <v>1141</v>
      </c>
      <c r="C1597" s="6" t="s">
        <v>1140</v>
      </c>
      <c r="D1597" s="6" t="s">
        <v>1141</v>
      </c>
      <c r="E1597" s="6" t="s">
        <v>1140</v>
      </c>
      <c r="F1597" s="18" t="str">
        <f>IFERROR(VLOOKUP(B1597,Invoices!$L$2:$M$413,2,FALSE),"")</f>
        <v/>
      </c>
      <c r="G1597" s="18" t="str">
        <f>IFERROR(VLOOKUP(B1597,Invoices!$N$2:$O$412,2,FALSE),"")</f>
        <v/>
      </c>
      <c r="H1597" s="18" t="str">
        <f>IFERROR(VLOOKUP($B1597,Invoices!$P$2:$Q$412,2,FALSE),"")</f>
        <v/>
      </c>
      <c r="I1597" s="18" t="str">
        <f>IFERROR(VLOOKUP($B1597,Invoices!$R$2:$S$412,2,FALSE),"")</f>
        <v/>
      </c>
      <c r="J1597" s="18" t="str">
        <f>IFERROR(VLOOKUP($B1597,Invoices!$T$2:$U$412,2,FALSE),"")</f>
        <v/>
      </c>
      <c r="K1597" s="18" t="str">
        <f>IFERROR(VLOOKUP($B1597,Invoices!$V$2:$W$412,2,FALSE),"")</f>
        <v/>
      </c>
      <c r="L1597" s="18" t="str">
        <f>IFERROR(VLOOKUP($B1597,Invoices!$X$2:$Y$412,2,FALSE),"")</f>
        <v/>
      </c>
      <c r="M1597" s="18" t="str">
        <f>IFERROR(VLOOKUP($B1597,Invoices!$Z$2:$AA$412,2,FALSE),"")</f>
        <v/>
      </c>
      <c r="N1597" s="18" t="str">
        <f>IFERROR(VLOOKUP($B1597,Invoices!$AB$2:$AC$412,2,FALSE),"")</f>
        <v/>
      </c>
      <c r="O1597" s="18" t="str">
        <f>IFERROR(VLOOKUP($B1597,Invoices!$AD$2:$AE$412,2,FALSE),"")</f>
        <v/>
      </c>
      <c r="P1597" s="18" t="str">
        <f>IFERROR(VLOOKUP($B1597,Invoices!$AF$2:$AG$412,2,FALSE),"")</f>
        <v/>
      </c>
      <c r="Q1597" s="18" t="str">
        <f>IFERROR(VLOOKUP($B1597,Invoices!$AH$2:$AI$412,2,FALSE),"")</f>
        <v/>
      </c>
      <c r="R1597" s="18" t="str">
        <f>IFERROR(VLOOKUP($B1597,Invoices!$AJ$2:$AK$412,2,FALSE),"")</f>
        <v/>
      </c>
      <c r="S1597" s="18" t="str">
        <f>IFERROR(VLOOKUP($B1597,Invoices!$AL$2:$AM$412,2,FALSE),"")</f>
        <v/>
      </c>
      <c r="T1597" s="18" t="str">
        <f>IFERROR(VLOOKUP($B1597,Invoices!$AN$2:$AO$412,2,FALSE),"")</f>
        <v/>
      </c>
      <c r="U1597" s="18" t="str" cm="1">
        <f t="array" ref="U1597">IFERROR(INDEX(F1597:T1597, 1, MATCH(TRUE, ISNUMBER(F1597:T1597), 0)), "0.0")</f>
        <v>0.0</v>
      </c>
    </row>
    <row r="1598" spans="1:21" ht="13" x14ac:dyDescent="0.15">
      <c r="A1598" s="14" t="s">
        <v>7630</v>
      </c>
      <c r="B1598" s="6" t="s">
        <v>2913</v>
      </c>
      <c r="C1598" s="6" t="s">
        <v>1434</v>
      </c>
      <c r="D1598" s="6" t="s">
        <v>1435</v>
      </c>
      <c r="E1598" s="6" t="s">
        <v>1140</v>
      </c>
      <c r="F1598" s="18" t="str">
        <f>IFERROR(VLOOKUP(B1598,Invoices!$L$2:$M$413,2,FALSE),"")</f>
        <v/>
      </c>
      <c r="G1598" s="18" t="str">
        <f>IFERROR(VLOOKUP(B1598,Invoices!$N$2:$O$412,2,FALSE),"")</f>
        <v/>
      </c>
      <c r="H1598" s="18" t="str">
        <f>IFERROR(VLOOKUP($B1598,Invoices!$P$2:$Q$412,2,FALSE),"")</f>
        <v/>
      </c>
      <c r="I1598" s="18" t="str">
        <f>IFERROR(VLOOKUP($B1598,Invoices!$R$2:$S$412,2,FALSE),"")</f>
        <v/>
      </c>
      <c r="J1598" s="18" t="str">
        <f>IFERROR(VLOOKUP($B1598,Invoices!$T$2:$U$412,2,FALSE),"")</f>
        <v/>
      </c>
      <c r="K1598" s="18" t="str">
        <f>IFERROR(VLOOKUP($B1598,Invoices!$V$2:$W$412,2,FALSE),"")</f>
        <v/>
      </c>
      <c r="L1598" s="18" t="str">
        <f>IFERROR(VLOOKUP($B1598,Invoices!$X$2:$Y$412,2,FALSE),"")</f>
        <v/>
      </c>
      <c r="M1598" s="18" t="str">
        <f>IFERROR(VLOOKUP($B1598,Invoices!$Z$2:$AA$412,2,FALSE),"")</f>
        <v/>
      </c>
      <c r="N1598" s="18" t="str">
        <f>IFERROR(VLOOKUP($B1598,Invoices!$AB$2:$AC$412,2,FALSE),"")</f>
        <v/>
      </c>
      <c r="O1598" s="18" t="str">
        <f>IFERROR(VLOOKUP($B1598,Invoices!$AD$2:$AE$412,2,FALSE),"")</f>
        <v/>
      </c>
      <c r="P1598" s="18" t="str">
        <f>IFERROR(VLOOKUP($B1598,Invoices!$AF$2:$AG$412,2,FALSE),"")</f>
        <v/>
      </c>
      <c r="Q1598" s="18" t="str">
        <f>IFERROR(VLOOKUP($B1598,Invoices!$AH$2:$AI$412,2,FALSE),"")</f>
        <v/>
      </c>
      <c r="R1598" s="18" t="str">
        <f>IFERROR(VLOOKUP($B1598,Invoices!$AJ$2:$AK$412,2,FALSE),"")</f>
        <v/>
      </c>
      <c r="S1598" s="18" t="str">
        <f>IFERROR(VLOOKUP($B1598,Invoices!$AL$2:$AM$412,2,FALSE),"")</f>
        <v/>
      </c>
      <c r="T1598" s="18" t="str">
        <f>IFERROR(VLOOKUP($B1598,Invoices!$AN$2:$AO$412,2,FALSE),"")</f>
        <v/>
      </c>
      <c r="U1598" s="18" t="str" cm="1">
        <f t="array" ref="U1598">IFERROR(INDEX(F1598:T1598, 1, MATCH(TRUE, ISNUMBER(F1598:T1598), 0)), "0.0")</f>
        <v>0.0</v>
      </c>
    </row>
    <row r="1599" spans="1:21" ht="13" x14ac:dyDescent="0.15">
      <c r="A1599" s="14" t="s">
        <v>7631</v>
      </c>
      <c r="B1599" s="6" t="s">
        <v>2914</v>
      </c>
      <c r="D1599" s="6" t="s">
        <v>818</v>
      </c>
      <c r="E1599" s="6" t="s">
        <v>819</v>
      </c>
      <c r="F1599" s="18" t="str">
        <f>IFERROR(VLOOKUP(B1599,Invoices!$L$2:$M$413,2,FALSE),"")</f>
        <v/>
      </c>
      <c r="G1599" s="18" t="str">
        <f>IFERROR(VLOOKUP(B1599,Invoices!$N$2:$O$412,2,FALSE),"")</f>
        <v/>
      </c>
      <c r="H1599" s="18" t="str">
        <f>IFERROR(VLOOKUP($B1599,Invoices!$P$2:$Q$412,2,FALSE),"")</f>
        <v/>
      </c>
      <c r="I1599" s="18" t="str">
        <f>IFERROR(VLOOKUP($B1599,Invoices!$R$2:$S$412,2,FALSE),"")</f>
        <v/>
      </c>
      <c r="J1599" s="18" t="str">
        <f>IFERROR(VLOOKUP($B1599,Invoices!$T$2:$U$412,2,FALSE),"")</f>
        <v/>
      </c>
      <c r="K1599" s="18" t="str">
        <f>IFERROR(VLOOKUP($B1599,Invoices!$V$2:$W$412,2,FALSE),"")</f>
        <v/>
      </c>
      <c r="L1599" s="18" t="str">
        <f>IFERROR(VLOOKUP($B1599,Invoices!$X$2:$Y$412,2,FALSE),"")</f>
        <v/>
      </c>
      <c r="M1599" s="18" t="str">
        <f>IFERROR(VLOOKUP($B1599,Invoices!$Z$2:$AA$412,2,FALSE),"")</f>
        <v/>
      </c>
      <c r="N1599" s="18" t="str">
        <f>IFERROR(VLOOKUP($B1599,Invoices!$AB$2:$AC$412,2,FALSE),"")</f>
        <v/>
      </c>
      <c r="O1599" s="18" t="str">
        <f>IFERROR(VLOOKUP($B1599,Invoices!$AD$2:$AE$412,2,FALSE),"")</f>
        <v/>
      </c>
      <c r="P1599" s="18" t="str">
        <f>IFERROR(VLOOKUP($B1599,Invoices!$AF$2:$AG$412,2,FALSE),"")</f>
        <v/>
      </c>
      <c r="Q1599" s="18" t="str">
        <f>IFERROR(VLOOKUP($B1599,Invoices!$AH$2:$AI$412,2,FALSE),"")</f>
        <v/>
      </c>
      <c r="R1599" s="18" t="str">
        <f>IFERROR(VLOOKUP($B1599,Invoices!$AJ$2:$AK$412,2,FALSE),"")</f>
        <v/>
      </c>
      <c r="S1599" s="18" t="str">
        <f>IFERROR(VLOOKUP($B1599,Invoices!$AL$2:$AM$412,2,FALSE),"")</f>
        <v/>
      </c>
      <c r="T1599" s="18" t="str">
        <f>IFERROR(VLOOKUP($B1599,Invoices!$AN$2:$AO$412,2,FALSE),"")</f>
        <v/>
      </c>
      <c r="U1599" s="18" t="str" cm="1">
        <f t="array" ref="U1599">IFERROR(INDEX(F1599:T1599, 1, MATCH(TRUE, ISNUMBER(F1599:T1599), 0)), "0.0")</f>
        <v>0.0</v>
      </c>
    </row>
    <row r="1600" spans="1:21" ht="13" x14ac:dyDescent="0.15">
      <c r="A1600" s="14" t="s">
        <v>7632</v>
      </c>
      <c r="B1600" s="6" t="s">
        <v>2915</v>
      </c>
      <c r="C1600" s="6" t="s">
        <v>659</v>
      </c>
      <c r="D1600" s="6" t="s">
        <v>660</v>
      </c>
      <c r="E1600" s="6" t="s">
        <v>661</v>
      </c>
      <c r="F1600" s="18" t="str">
        <f>IFERROR(VLOOKUP(B1600,Invoices!$L$2:$M$413,2,FALSE),"")</f>
        <v/>
      </c>
      <c r="G1600" s="18" t="str">
        <f>IFERROR(VLOOKUP(B1600,Invoices!$N$2:$O$412,2,FALSE),"")</f>
        <v/>
      </c>
      <c r="H1600" s="18" t="str">
        <f>IFERROR(VLOOKUP($B1600,Invoices!$P$2:$Q$412,2,FALSE),"")</f>
        <v/>
      </c>
      <c r="I1600" s="18" t="str">
        <f>IFERROR(VLOOKUP($B1600,Invoices!$R$2:$S$412,2,FALSE),"")</f>
        <v/>
      </c>
      <c r="J1600" s="18" t="str">
        <f>IFERROR(VLOOKUP($B1600,Invoices!$T$2:$U$412,2,FALSE),"")</f>
        <v/>
      </c>
      <c r="K1600" s="18" t="str">
        <f>IFERROR(VLOOKUP($B1600,Invoices!$V$2:$W$412,2,FALSE),"")</f>
        <v/>
      </c>
      <c r="L1600" s="18" t="str">
        <f>IFERROR(VLOOKUP($B1600,Invoices!$X$2:$Y$412,2,FALSE),"")</f>
        <v/>
      </c>
      <c r="M1600" s="18" t="str">
        <f>IFERROR(VLOOKUP($B1600,Invoices!$Z$2:$AA$412,2,FALSE),"")</f>
        <v/>
      </c>
      <c r="N1600" s="18" t="str">
        <f>IFERROR(VLOOKUP($B1600,Invoices!$AB$2:$AC$412,2,FALSE),"")</f>
        <v/>
      </c>
      <c r="O1600" s="18" t="str">
        <f>IFERROR(VLOOKUP($B1600,Invoices!$AD$2:$AE$412,2,FALSE),"")</f>
        <v/>
      </c>
      <c r="P1600" s="18" t="str">
        <f>IFERROR(VLOOKUP($B1600,Invoices!$AF$2:$AG$412,2,FALSE),"")</f>
        <v/>
      </c>
      <c r="Q1600" s="18" t="str">
        <f>IFERROR(VLOOKUP($B1600,Invoices!$AH$2:$AI$412,2,FALSE),"")</f>
        <v/>
      </c>
      <c r="R1600" s="18" t="str">
        <f>IFERROR(VLOOKUP($B1600,Invoices!$AJ$2:$AK$412,2,FALSE),"")</f>
        <v/>
      </c>
      <c r="S1600" s="18">
        <f>IFERROR(VLOOKUP($B1600,Invoices!$AL$2:$AM$412,2,FALSE),"")</f>
        <v>0.99</v>
      </c>
      <c r="T1600" s="18" t="str">
        <f>IFERROR(VLOOKUP($B1600,Invoices!$AN$2:$AO$412,2,FALSE),"")</f>
        <v/>
      </c>
      <c r="U1600" s="18" cm="1">
        <f t="array" ref="U1600">IFERROR(INDEX(F1600:T1600, 1, MATCH(TRUE, ISNUMBER(F1600:T1600), 0)), "0.0")</f>
        <v>0.99</v>
      </c>
    </row>
    <row r="1601" spans="1:21" ht="13" x14ac:dyDescent="0.15">
      <c r="A1601" s="14" t="s">
        <v>7633</v>
      </c>
      <c r="B1601" s="6" t="s">
        <v>2916</v>
      </c>
      <c r="C1601" s="6" t="s">
        <v>606</v>
      </c>
      <c r="D1601" s="6" t="s">
        <v>607</v>
      </c>
      <c r="E1601" s="6" t="s">
        <v>608</v>
      </c>
      <c r="F1601" s="18" t="str">
        <f>IFERROR(VLOOKUP(B1601,Invoices!$L$2:$M$413,2,FALSE),"")</f>
        <v/>
      </c>
      <c r="G1601" s="18" t="str">
        <f>IFERROR(VLOOKUP(B1601,Invoices!$N$2:$O$412,2,FALSE),"")</f>
        <v/>
      </c>
      <c r="H1601" s="18" t="str">
        <f>IFERROR(VLOOKUP($B1601,Invoices!$P$2:$Q$412,2,FALSE),"")</f>
        <v/>
      </c>
      <c r="I1601" s="18" t="str">
        <f>IFERROR(VLOOKUP($B1601,Invoices!$R$2:$S$412,2,FALSE),"")</f>
        <v/>
      </c>
      <c r="J1601" s="18" t="str">
        <f>IFERROR(VLOOKUP($B1601,Invoices!$T$2:$U$412,2,FALSE),"")</f>
        <v/>
      </c>
      <c r="K1601" s="18" t="str">
        <f>IFERROR(VLOOKUP($B1601,Invoices!$V$2:$W$412,2,FALSE),"")</f>
        <v/>
      </c>
      <c r="L1601" s="18" t="str">
        <f>IFERROR(VLOOKUP($B1601,Invoices!$X$2:$Y$412,2,FALSE),"")</f>
        <v/>
      </c>
      <c r="M1601" s="18" t="str">
        <f>IFERROR(VLOOKUP($B1601,Invoices!$Z$2:$AA$412,2,FALSE),"")</f>
        <v/>
      </c>
      <c r="N1601" s="18" t="str">
        <f>IFERROR(VLOOKUP($B1601,Invoices!$AB$2:$AC$412,2,FALSE),"")</f>
        <v/>
      </c>
      <c r="O1601" s="18" t="str">
        <f>IFERROR(VLOOKUP($B1601,Invoices!$AD$2:$AE$412,2,FALSE),"")</f>
        <v/>
      </c>
      <c r="P1601" s="18" t="str">
        <f>IFERROR(VLOOKUP($B1601,Invoices!$AF$2:$AG$412,2,FALSE),"")</f>
        <v/>
      </c>
      <c r="Q1601" s="18" t="str">
        <f>IFERROR(VLOOKUP($B1601,Invoices!$AH$2:$AI$412,2,FALSE),"")</f>
        <v/>
      </c>
      <c r="R1601" s="18" t="str">
        <f>IFERROR(VLOOKUP($B1601,Invoices!$AJ$2:$AK$412,2,FALSE),"")</f>
        <v/>
      </c>
      <c r="S1601" s="18" t="str">
        <f>IFERROR(VLOOKUP($B1601,Invoices!$AL$2:$AM$412,2,FALSE),"")</f>
        <v/>
      </c>
      <c r="T1601" s="18" t="str">
        <f>IFERROR(VLOOKUP($B1601,Invoices!$AN$2:$AO$412,2,FALSE),"")</f>
        <v/>
      </c>
      <c r="U1601" s="18" t="str" cm="1">
        <f t="array" ref="U1601">IFERROR(INDEX(F1601:T1601, 1, MATCH(TRUE, ISNUMBER(F1601:T1601), 0)), "0.0")</f>
        <v>0.0</v>
      </c>
    </row>
    <row r="1602" spans="1:21" ht="13" x14ac:dyDescent="0.15">
      <c r="A1602" s="14" t="s">
        <v>7634</v>
      </c>
      <c r="B1602" s="6" t="s">
        <v>2917</v>
      </c>
      <c r="C1602" s="6" t="s">
        <v>962</v>
      </c>
      <c r="D1602" s="6" t="s">
        <v>960</v>
      </c>
      <c r="E1602" s="6" t="s">
        <v>962</v>
      </c>
      <c r="F1602" s="18" t="str">
        <f>IFERROR(VLOOKUP(B1602,Invoices!$L$2:$M$413,2,FALSE),"")</f>
        <v/>
      </c>
      <c r="G1602" s="18" t="str">
        <f>IFERROR(VLOOKUP(B1602,Invoices!$N$2:$O$412,2,FALSE),"")</f>
        <v/>
      </c>
      <c r="H1602" s="18" t="str">
        <f>IFERROR(VLOOKUP($B1602,Invoices!$P$2:$Q$412,2,FALSE),"")</f>
        <v/>
      </c>
      <c r="I1602" s="18">
        <f>IFERROR(VLOOKUP($B1602,Invoices!$R$2:$S$412,2,FALSE),"")</f>
        <v>0.99</v>
      </c>
      <c r="J1602" s="18" t="str">
        <f>IFERROR(VLOOKUP($B1602,Invoices!$T$2:$U$412,2,FALSE),"")</f>
        <v/>
      </c>
      <c r="K1602" s="18" t="str">
        <f>IFERROR(VLOOKUP($B1602,Invoices!$V$2:$W$412,2,FALSE),"")</f>
        <v/>
      </c>
      <c r="L1602" s="18" t="str">
        <f>IFERROR(VLOOKUP($B1602,Invoices!$X$2:$Y$412,2,FALSE),"")</f>
        <v/>
      </c>
      <c r="M1602" s="18" t="str">
        <f>IFERROR(VLOOKUP($B1602,Invoices!$Z$2:$AA$412,2,FALSE),"")</f>
        <v/>
      </c>
      <c r="N1602" s="18" t="str">
        <f>IFERROR(VLOOKUP($B1602,Invoices!$AB$2:$AC$412,2,FALSE),"")</f>
        <v/>
      </c>
      <c r="O1602" s="18" t="str">
        <f>IFERROR(VLOOKUP($B1602,Invoices!$AD$2:$AE$412,2,FALSE),"")</f>
        <v/>
      </c>
      <c r="P1602" s="18" t="str">
        <f>IFERROR(VLOOKUP($B1602,Invoices!$AF$2:$AG$412,2,FALSE),"")</f>
        <v/>
      </c>
      <c r="Q1602" s="18" t="str">
        <f>IFERROR(VLOOKUP($B1602,Invoices!$AH$2:$AI$412,2,FALSE),"")</f>
        <v/>
      </c>
      <c r="R1602" s="18" t="str">
        <f>IFERROR(VLOOKUP($B1602,Invoices!$AJ$2:$AK$412,2,FALSE),"")</f>
        <v/>
      </c>
      <c r="S1602" s="18" t="str">
        <f>IFERROR(VLOOKUP($B1602,Invoices!$AL$2:$AM$412,2,FALSE),"")</f>
        <v/>
      </c>
      <c r="T1602" s="18" t="str">
        <f>IFERROR(VLOOKUP($B1602,Invoices!$AN$2:$AO$412,2,FALSE),"")</f>
        <v/>
      </c>
      <c r="U1602" s="18" cm="1">
        <f t="array" ref="U1602">IFERROR(INDEX(F1602:T1602, 1, MATCH(TRUE, ISNUMBER(F1602:T1602), 0)), "0.0")</f>
        <v>0.99</v>
      </c>
    </row>
    <row r="1603" spans="1:21" ht="13" x14ac:dyDescent="0.15">
      <c r="A1603" s="14" t="s">
        <v>7635</v>
      </c>
      <c r="B1603" s="6" t="s">
        <v>2918</v>
      </c>
      <c r="C1603" s="6" t="s">
        <v>2919</v>
      </c>
      <c r="D1603" s="6" t="s">
        <v>1195</v>
      </c>
      <c r="E1603" s="6" t="s">
        <v>863</v>
      </c>
      <c r="F1603" s="18" t="str">
        <f>IFERROR(VLOOKUP(B1603,Invoices!$L$2:$M$413,2,FALSE),"")</f>
        <v/>
      </c>
      <c r="G1603" s="18" t="str">
        <f>IFERROR(VLOOKUP(B1603,Invoices!$N$2:$O$412,2,FALSE),"")</f>
        <v/>
      </c>
      <c r="H1603" s="18" t="str">
        <f>IFERROR(VLOOKUP($B1603,Invoices!$P$2:$Q$412,2,FALSE),"")</f>
        <v/>
      </c>
      <c r="I1603" s="18" t="str">
        <f>IFERROR(VLOOKUP($B1603,Invoices!$R$2:$S$412,2,FALSE),"")</f>
        <v/>
      </c>
      <c r="J1603" s="18" t="str">
        <f>IFERROR(VLOOKUP($B1603,Invoices!$T$2:$U$412,2,FALSE),"")</f>
        <v/>
      </c>
      <c r="K1603" s="18">
        <f>IFERROR(VLOOKUP($B1603,Invoices!$V$2:$W$412,2,FALSE),"")</f>
        <v>0.99</v>
      </c>
      <c r="L1603" s="18" t="str">
        <f>IFERROR(VLOOKUP($B1603,Invoices!$X$2:$Y$412,2,FALSE),"")</f>
        <v/>
      </c>
      <c r="M1603" s="18" t="str">
        <f>IFERROR(VLOOKUP($B1603,Invoices!$Z$2:$AA$412,2,FALSE),"")</f>
        <v/>
      </c>
      <c r="N1603" s="18" t="str">
        <f>IFERROR(VLOOKUP($B1603,Invoices!$AB$2:$AC$412,2,FALSE),"")</f>
        <v/>
      </c>
      <c r="O1603" s="18" t="str">
        <f>IFERROR(VLOOKUP($B1603,Invoices!$AD$2:$AE$412,2,FALSE),"")</f>
        <v/>
      </c>
      <c r="P1603" s="18" t="str">
        <f>IFERROR(VLOOKUP($B1603,Invoices!$AF$2:$AG$412,2,FALSE),"")</f>
        <v/>
      </c>
      <c r="Q1603" s="18" t="str">
        <f>IFERROR(VLOOKUP($B1603,Invoices!$AH$2:$AI$412,2,FALSE),"")</f>
        <v/>
      </c>
      <c r="R1603" s="18" t="str">
        <f>IFERROR(VLOOKUP($B1603,Invoices!$AJ$2:$AK$412,2,FALSE),"")</f>
        <v/>
      </c>
      <c r="S1603" s="18" t="str">
        <f>IFERROR(VLOOKUP($B1603,Invoices!$AL$2:$AM$412,2,FALSE),"")</f>
        <v/>
      </c>
      <c r="T1603" s="18" t="str">
        <f>IFERROR(VLOOKUP($B1603,Invoices!$AN$2:$AO$412,2,FALSE),"")</f>
        <v/>
      </c>
      <c r="U1603" s="18" cm="1">
        <f t="array" ref="U1603">IFERROR(INDEX(F1603:T1603, 1, MATCH(TRUE, ISNUMBER(F1603:T1603), 0)), "0.0")</f>
        <v>0.99</v>
      </c>
    </row>
    <row r="1604" spans="1:21" ht="13" x14ac:dyDescent="0.15">
      <c r="A1604" s="14" t="s">
        <v>7636</v>
      </c>
      <c r="B1604" s="6" t="s">
        <v>2920</v>
      </c>
      <c r="C1604" s="6" t="s">
        <v>774</v>
      </c>
      <c r="D1604" s="6" t="s">
        <v>775</v>
      </c>
      <c r="E1604" s="6" t="s">
        <v>681</v>
      </c>
      <c r="F1604" s="18" t="str">
        <f>IFERROR(VLOOKUP(B1604,Invoices!$L$2:$M$413,2,FALSE),"")</f>
        <v/>
      </c>
      <c r="G1604" s="18" t="str">
        <f>IFERROR(VLOOKUP(B1604,Invoices!$N$2:$O$412,2,FALSE),"")</f>
        <v/>
      </c>
      <c r="H1604" s="18" t="str">
        <f>IFERROR(VLOOKUP($B1604,Invoices!$P$2:$Q$412,2,FALSE),"")</f>
        <v/>
      </c>
      <c r="I1604" s="18" t="str">
        <f>IFERROR(VLOOKUP($B1604,Invoices!$R$2:$S$412,2,FALSE),"")</f>
        <v/>
      </c>
      <c r="J1604" s="18" t="str">
        <f>IFERROR(VLOOKUP($B1604,Invoices!$T$2:$U$412,2,FALSE),"")</f>
        <v/>
      </c>
      <c r="K1604" s="18">
        <f>IFERROR(VLOOKUP($B1604,Invoices!$V$2:$W$412,2,FALSE),"")</f>
        <v>0.99</v>
      </c>
      <c r="L1604" s="18" t="str">
        <f>IFERROR(VLOOKUP($B1604,Invoices!$X$2:$Y$412,2,FALSE),"")</f>
        <v/>
      </c>
      <c r="M1604" s="18" t="str">
        <f>IFERROR(VLOOKUP($B1604,Invoices!$Z$2:$AA$412,2,FALSE),"")</f>
        <v/>
      </c>
      <c r="N1604" s="18" t="str">
        <f>IFERROR(VLOOKUP($B1604,Invoices!$AB$2:$AC$412,2,FALSE),"")</f>
        <v/>
      </c>
      <c r="O1604" s="18" t="str">
        <f>IFERROR(VLOOKUP($B1604,Invoices!$AD$2:$AE$412,2,FALSE),"")</f>
        <v/>
      </c>
      <c r="P1604" s="18" t="str">
        <f>IFERROR(VLOOKUP($B1604,Invoices!$AF$2:$AG$412,2,FALSE),"")</f>
        <v/>
      </c>
      <c r="Q1604" s="18" t="str">
        <f>IFERROR(VLOOKUP($B1604,Invoices!$AH$2:$AI$412,2,FALSE),"")</f>
        <v/>
      </c>
      <c r="R1604" s="18" t="str">
        <f>IFERROR(VLOOKUP($B1604,Invoices!$AJ$2:$AK$412,2,FALSE),"")</f>
        <v/>
      </c>
      <c r="S1604" s="18" t="str">
        <f>IFERROR(VLOOKUP($B1604,Invoices!$AL$2:$AM$412,2,FALSE),"")</f>
        <v/>
      </c>
      <c r="T1604" s="18" t="str">
        <f>IFERROR(VLOOKUP($B1604,Invoices!$AN$2:$AO$412,2,FALSE),"")</f>
        <v/>
      </c>
      <c r="U1604" s="18" cm="1">
        <f t="array" ref="U1604">IFERROR(INDEX(F1604:T1604, 1, MATCH(TRUE, ISNUMBER(F1604:T1604), 0)), "0.0")</f>
        <v>0.99</v>
      </c>
    </row>
    <row r="1605" spans="1:21" ht="13" x14ac:dyDescent="0.15">
      <c r="A1605" s="14" t="s">
        <v>7637</v>
      </c>
      <c r="B1605" s="6" t="s">
        <v>2921</v>
      </c>
      <c r="C1605" s="6" t="s">
        <v>1320</v>
      </c>
      <c r="D1605" s="6" t="s">
        <v>1321</v>
      </c>
      <c r="E1605" s="6" t="s">
        <v>1322</v>
      </c>
      <c r="F1605" s="18" t="str">
        <f>IFERROR(VLOOKUP(B1605,Invoices!$L$2:$M$413,2,FALSE),"")</f>
        <v/>
      </c>
      <c r="G1605" s="18" t="str">
        <f>IFERROR(VLOOKUP(B1605,Invoices!$N$2:$O$412,2,FALSE),"")</f>
        <v/>
      </c>
      <c r="H1605" s="18" t="str">
        <f>IFERROR(VLOOKUP($B1605,Invoices!$P$2:$Q$412,2,FALSE),"")</f>
        <v/>
      </c>
      <c r="I1605" s="18" t="str">
        <f>IFERROR(VLOOKUP($B1605,Invoices!$R$2:$S$412,2,FALSE),"")</f>
        <v/>
      </c>
      <c r="J1605" s="18" t="str">
        <f>IFERROR(VLOOKUP($B1605,Invoices!$T$2:$U$412,2,FALSE),"")</f>
        <v/>
      </c>
      <c r="K1605" s="18" t="str">
        <f>IFERROR(VLOOKUP($B1605,Invoices!$V$2:$W$412,2,FALSE),"")</f>
        <v/>
      </c>
      <c r="L1605" s="18" t="str">
        <f>IFERROR(VLOOKUP($B1605,Invoices!$X$2:$Y$412,2,FALSE),"")</f>
        <v/>
      </c>
      <c r="M1605" s="18" t="str">
        <f>IFERROR(VLOOKUP($B1605,Invoices!$Z$2:$AA$412,2,FALSE),"")</f>
        <v/>
      </c>
      <c r="N1605" s="18" t="str">
        <f>IFERROR(VLOOKUP($B1605,Invoices!$AB$2:$AC$412,2,FALSE),"")</f>
        <v/>
      </c>
      <c r="O1605" s="18" t="str">
        <f>IFERROR(VLOOKUP($B1605,Invoices!$AD$2:$AE$412,2,FALSE),"")</f>
        <v/>
      </c>
      <c r="P1605" s="18" t="str">
        <f>IFERROR(VLOOKUP($B1605,Invoices!$AF$2:$AG$412,2,FALSE),"")</f>
        <v/>
      </c>
      <c r="Q1605" s="18" t="str">
        <f>IFERROR(VLOOKUP($B1605,Invoices!$AH$2:$AI$412,2,FALSE),"")</f>
        <v/>
      </c>
      <c r="R1605" s="18" t="str">
        <f>IFERROR(VLOOKUP($B1605,Invoices!$AJ$2:$AK$412,2,FALSE),"")</f>
        <v/>
      </c>
      <c r="S1605" s="18" t="str">
        <f>IFERROR(VLOOKUP($B1605,Invoices!$AL$2:$AM$412,2,FALSE),"")</f>
        <v/>
      </c>
      <c r="T1605" s="18" t="str">
        <f>IFERROR(VLOOKUP($B1605,Invoices!$AN$2:$AO$412,2,FALSE),"")</f>
        <v/>
      </c>
      <c r="U1605" s="18" t="str" cm="1">
        <f t="array" ref="U1605">IFERROR(INDEX(F1605:T1605, 1, MATCH(TRUE, ISNUMBER(F1605:T1605), 0)), "0.0")</f>
        <v>0.0</v>
      </c>
    </row>
    <row r="1606" spans="1:21" ht="13" x14ac:dyDescent="0.15">
      <c r="A1606" s="14" t="s">
        <v>7638</v>
      </c>
      <c r="B1606" s="6" t="s">
        <v>2922</v>
      </c>
      <c r="C1606" s="6" t="s">
        <v>2923</v>
      </c>
      <c r="D1606" s="6" t="s">
        <v>1395</v>
      </c>
      <c r="E1606" s="6" t="s">
        <v>878</v>
      </c>
      <c r="F1606" s="18" t="str">
        <f>IFERROR(VLOOKUP(B1606,Invoices!$L$2:$M$413,2,FALSE),"")</f>
        <v/>
      </c>
      <c r="G1606" s="18">
        <f>IFERROR(VLOOKUP(B1606,Invoices!$N$2:$O$412,2,FALSE),"")</f>
        <v>0.99</v>
      </c>
      <c r="H1606" s="18" t="str">
        <f>IFERROR(VLOOKUP($B1606,Invoices!$P$2:$Q$412,2,FALSE),"")</f>
        <v/>
      </c>
      <c r="I1606" s="18" t="str">
        <f>IFERROR(VLOOKUP($B1606,Invoices!$R$2:$S$412,2,FALSE),"")</f>
        <v/>
      </c>
      <c r="J1606" s="18" t="str">
        <f>IFERROR(VLOOKUP($B1606,Invoices!$T$2:$U$412,2,FALSE),"")</f>
        <v/>
      </c>
      <c r="K1606" s="18" t="str">
        <f>IFERROR(VLOOKUP($B1606,Invoices!$V$2:$W$412,2,FALSE),"")</f>
        <v/>
      </c>
      <c r="L1606" s="18" t="str">
        <f>IFERROR(VLOOKUP($B1606,Invoices!$X$2:$Y$412,2,FALSE),"")</f>
        <v/>
      </c>
      <c r="M1606" s="18" t="str">
        <f>IFERROR(VLOOKUP($B1606,Invoices!$Z$2:$AA$412,2,FALSE),"")</f>
        <v/>
      </c>
      <c r="N1606" s="18" t="str">
        <f>IFERROR(VLOOKUP($B1606,Invoices!$AB$2:$AC$412,2,FALSE),"")</f>
        <v/>
      </c>
      <c r="O1606" s="18" t="str">
        <f>IFERROR(VLOOKUP($B1606,Invoices!$AD$2:$AE$412,2,FALSE),"")</f>
        <v/>
      </c>
      <c r="P1606" s="18" t="str">
        <f>IFERROR(VLOOKUP($B1606,Invoices!$AF$2:$AG$412,2,FALSE),"")</f>
        <v/>
      </c>
      <c r="Q1606" s="18" t="str">
        <f>IFERROR(VLOOKUP($B1606,Invoices!$AH$2:$AI$412,2,FALSE),"")</f>
        <v/>
      </c>
      <c r="R1606" s="18" t="str">
        <f>IFERROR(VLOOKUP($B1606,Invoices!$AJ$2:$AK$412,2,FALSE),"")</f>
        <v/>
      </c>
      <c r="S1606" s="18" t="str">
        <f>IFERROR(VLOOKUP($B1606,Invoices!$AL$2:$AM$412,2,FALSE),"")</f>
        <v/>
      </c>
      <c r="T1606" s="18" t="str">
        <f>IFERROR(VLOOKUP($B1606,Invoices!$AN$2:$AO$412,2,FALSE),"")</f>
        <v/>
      </c>
      <c r="U1606" s="18" cm="1">
        <f t="array" ref="U1606">IFERROR(INDEX(F1606:T1606, 1, MATCH(TRUE, ISNUMBER(F1606:T1606), 0)), "0.0")</f>
        <v>0.99</v>
      </c>
    </row>
    <row r="1607" spans="1:21" ht="13" x14ac:dyDescent="0.15">
      <c r="A1607" s="14" t="s">
        <v>7639</v>
      </c>
      <c r="B1607" s="6" t="s">
        <v>2924</v>
      </c>
      <c r="C1607" s="6" t="s">
        <v>2202</v>
      </c>
      <c r="D1607" s="6" t="s">
        <v>918</v>
      </c>
      <c r="E1607" s="6" t="s">
        <v>919</v>
      </c>
      <c r="F1607" s="18" t="str">
        <f>IFERROR(VLOOKUP(B1607,Invoices!$L$2:$M$413,2,FALSE),"")</f>
        <v/>
      </c>
      <c r="G1607" s="18" t="str">
        <f>IFERROR(VLOOKUP(B1607,Invoices!$N$2:$O$412,2,FALSE),"")</f>
        <v/>
      </c>
      <c r="H1607" s="18" t="str">
        <f>IFERROR(VLOOKUP($B1607,Invoices!$P$2:$Q$412,2,FALSE),"")</f>
        <v/>
      </c>
      <c r="I1607" s="18" t="str">
        <f>IFERROR(VLOOKUP($B1607,Invoices!$R$2:$S$412,2,FALSE),"")</f>
        <v/>
      </c>
      <c r="J1607" s="18" t="str">
        <f>IFERROR(VLOOKUP($B1607,Invoices!$T$2:$U$412,2,FALSE),"")</f>
        <v/>
      </c>
      <c r="K1607" s="18" t="str">
        <f>IFERROR(VLOOKUP($B1607,Invoices!$V$2:$W$412,2,FALSE),"")</f>
        <v/>
      </c>
      <c r="L1607" s="18" t="str">
        <f>IFERROR(VLOOKUP($B1607,Invoices!$X$2:$Y$412,2,FALSE),"")</f>
        <v/>
      </c>
      <c r="M1607" s="18" t="str">
        <f>IFERROR(VLOOKUP($B1607,Invoices!$Z$2:$AA$412,2,FALSE),"")</f>
        <v/>
      </c>
      <c r="N1607" s="18" t="str">
        <f>IFERROR(VLOOKUP($B1607,Invoices!$AB$2:$AC$412,2,FALSE),"")</f>
        <v/>
      </c>
      <c r="O1607" s="18" t="str">
        <f>IFERROR(VLOOKUP($B1607,Invoices!$AD$2:$AE$412,2,FALSE),"")</f>
        <v/>
      </c>
      <c r="P1607" s="18" t="str">
        <f>IFERROR(VLOOKUP($B1607,Invoices!$AF$2:$AG$412,2,FALSE),"")</f>
        <v/>
      </c>
      <c r="Q1607" s="18" t="str">
        <f>IFERROR(VLOOKUP($B1607,Invoices!$AH$2:$AI$412,2,FALSE),"")</f>
        <v/>
      </c>
      <c r="R1607" s="18" t="str">
        <f>IFERROR(VLOOKUP($B1607,Invoices!$AJ$2:$AK$412,2,FALSE),"")</f>
        <v/>
      </c>
      <c r="S1607" s="18" t="str">
        <f>IFERROR(VLOOKUP($B1607,Invoices!$AL$2:$AM$412,2,FALSE),"")</f>
        <v/>
      </c>
      <c r="T1607" s="18" t="str">
        <f>IFERROR(VLOOKUP($B1607,Invoices!$AN$2:$AO$412,2,FALSE),"")</f>
        <v/>
      </c>
      <c r="U1607" s="18" t="str" cm="1">
        <f t="array" ref="U1607">IFERROR(INDEX(F1607:T1607, 1, MATCH(TRUE, ISNUMBER(F1607:T1607), 0)), "0.0")</f>
        <v>0.0</v>
      </c>
    </row>
    <row r="1608" spans="1:21" ht="13" x14ac:dyDescent="0.15">
      <c r="A1608" s="14" t="s">
        <v>7640</v>
      </c>
      <c r="B1608" s="6" t="s">
        <v>2925</v>
      </c>
      <c r="C1608" s="6" t="s">
        <v>850</v>
      </c>
      <c r="D1608" s="6" t="s">
        <v>1123</v>
      </c>
      <c r="E1608" s="6" t="s">
        <v>850</v>
      </c>
      <c r="F1608" s="18" t="str">
        <f>IFERROR(VLOOKUP(B1608,Invoices!$L$2:$M$413,2,FALSE),"")</f>
        <v/>
      </c>
      <c r="G1608" s="18" t="str">
        <f>IFERROR(VLOOKUP(B1608,Invoices!$N$2:$O$412,2,FALSE),"")</f>
        <v/>
      </c>
      <c r="H1608" s="18" t="str">
        <f>IFERROR(VLOOKUP($B1608,Invoices!$P$2:$Q$412,2,FALSE),"")</f>
        <v/>
      </c>
      <c r="I1608" s="18" t="str">
        <f>IFERROR(VLOOKUP($B1608,Invoices!$R$2:$S$412,2,FALSE),"")</f>
        <v/>
      </c>
      <c r="J1608" s="18" t="str">
        <f>IFERROR(VLOOKUP($B1608,Invoices!$T$2:$U$412,2,FALSE),"")</f>
        <v/>
      </c>
      <c r="K1608" s="18" t="str">
        <f>IFERROR(VLOOKUP($B1608,Invoices!$V$2:$W$412,2,FALSE),"")</f>
        <v/>
      </c>
      <c r="L1608" s="18" t="str">
        <f>IFERROR(VLOOKUP($B1608,Invoices!$X$2:$Y$412,2,FALSE),"")</f>
        <v/>
      </c>
      <c r="M1608" s="18" t="str">
        <f>IFERROR(VLOOKUP($B1608,Invoices!$Z$2:$AA$412,2,FALSE),"")</f>
        <v/>
      </c>
      <c r="N1608" s="18" t="str">
        <f>IFERROR(VLOOKUP($B1608,Invoices!$AB$2:$AC$412,2,FALSE),"")</f>
        <v/>
      </c>
      <c r="O1608" s="18" t="str">
        <f>IFERROR(VLOOKUP($B1608,Invoices!$AD$2:$AE$412,2,FALSE),"")</f>
        <v/>
      </c>
      <c r="P1608" s="18">
        <f>IFERROR(VLOOKUP($B1608,Invoices!$AF$2:$AG$412,2,FALSE),"")</f>
        <v>0.99</v>
      </c>
      <c r="Q1608" s="18" t="str">
        <f>IFERROR(VLOOKUP($B1608,Invoices!$AH$2:$AI$412,2,FALSE),"")</f>
        <v/>
      </c>
      <c r="R1608" s="18" t="str">
        <f>IFERROR(VLOOKUP($B1608,Invoices!$AJ$2:$AK$412,2,FALSE),"")</f>
        <v/>
      </c>
      <c r="S1608" s="18" t="str">
        <f>IFERROR(VLOOKUP($B1608,Invoices!$AL$2:$AM$412,2,FALSE),"")</f>
        <v/>
      </c>
      <c r="T1608" s="18" t="str">
        <f>IFERROR(VLOOKUP($B1608,Invoices!$AN$2:$AO$412,2,FALSE),"")</f>
        <v/>
      </c>
      <c r="U1608" s="18" cm="1">
        <f t="array" ref="U1608">IFERROR(INDEX(F1608:T1608, 1, MATCH(TRUE, ISNUMBER(F1608:T1608), 0)), "0.0")</f>
        <v>0.99</v>
      </c>
    </row>
    <row r="1609" spans="1:21" ht="13" x14ac:dyDescent="0.15">
      <c r="A1609" s="14" t="s">
        <v>7641</v>
      </c>
      <c r="B1609" s="6" t="s">
        <v>2926</v>
      </c>
      <c r="C1609" s="6" t="s">
        <v>893</v>
      </c>
      <c r="D1609" s="6" t="s">
        <v>587</v>
      </c>
      <c r="E1609" s="6" t="s">
        <v>587</v>
      </c>
      <c r="F1609" s="18" t="str">
        <f>IFERROR(VLOOKUP(B1609,Invoices!$L$2:$M$413,2,FALSE),"")</f>
        <v/>
      </c>
      <c r="G1609" s="18" t="str">
        <f>IFERROR(VLOOKUP(B1609,Invoices!$N$2:$O$412,2,FALSE),"")</f>
        <v/>
      </c>
      <c r="H1609" s="18" t="str">
        <f>IFERROR(VLOOKUP($B1609,Invoices!$P$2:$Q$412,2,FALSE),"")</f>
        <v/>
      </c>
      <c r="I1609" s="18" t="str">
        <f>IFERROR(VLOOKUP($B1609,Invoices!$R$2:$S$412,2,FALSE),"")</f>
        <v/>
      </c>
      <c r="J1609" s="18" t="str">
        <f>IFERROR(VLOOKUP($B1609,Invoices!$T$2:$U$412,2,FALSE),"")</f>
        <v/>
      </c>
      <c r="K1609" s="18" t="str">
        <f>IFERROR(VLOOKUP($B1609,Invoices!$V$2:$W$412,2,FALSE),"")</f>
        <v/>
      </c>
      <c r="L1609" s="18" t="str">
        <f>IFERROR(VLOOKUP($B1609,Invoices!$X$2:$Y$412,2,FALSE),"")</f>
        <v/>
      </c>
      <c r="M1609" s="18" t="str">
        <f>IFERROR(VLOOKUP($B1609,Invoices!$Z$2:$AA$412,2,FALSE),"")</f>
        <v/>
      </c>
      <c r="N1609" s="18" t="str">
        <f>IFERROR(VLOOKUP($B1609,Invoices!$AB$2:$AC$412,2,FALSE),"")</f>
        <v/>
      </c>
      <c r="O1609" s="18" t="str">
        <f>IFERROR(VLOOKUP($B1609,Invoices!$AD$2:$AE$412,2,FALSE),"")</f>
        <v/>
      </c>
      <c r="P1609" s="18" t="str">
        <f>IFERROR(VLOOKUP($B1609,Invoices!$AF$2:$AG$412,2,FALSE),"")</f>
        <v/>
      </c>
      <c r="Q1609" s="18" t="str">
        <f>IFERROR(VLOOKUP($B1609,Invoices!$AH$2:$AI$412,2,FALSE),"")</f>
        <v/>
      </c>
      <c r="R1609" s="18" t="str">
        <f>IFERROR(VLOOKUP($B1609,Invoices!$AJ$2:$AK$412,2,FALSE),"")</f>
        <v/>
      </c>
      <c r="S1609" s="18" t="str">
        <f>IFERROR(VLOOKUP($B1609,Invoices!$AL$2:$AM$412,2,FALSE),"")</f>
        <v/>
      </c>
      <c r="T1609" s="18" t="str">
        <f>IFERROR(VLOOKUP($B1609,Invoices!$AN$2:$AO$412,2,FALSE),"")</f>
        <v/>
      </c>
      <c r="U1609" s="18" t="str" cm="1">
        <f t="array" ref="U1609">IFERROR(INDEX(F1609:T1609, 1, MATCH(TRUE, ISNUMBER(F1609:T1609), 0)), "0.0")</f>
        <v>0.0</v>
      </c>
    </row>
    <row r="1610" spans="1:21" ht="13" x14ac:dyDescent="0.15">
      <c r="A1610" s="14" t="s">
        <v>7642</v>
      </c>
      <c r="B1610" s="6" t="s">
        <v>2927</v>
      </c>
      <c r="C1610" s="6" t="s">
        <v>1423</v>
      </c>
      <c r="D1610" s="6" t="s">
        <v>875</v>
      </c>
      <c r="E1610" s="6" t="s">
        <v>875</v>
      </c>
      <c r="F1610" s="18" t="str">
        <f>IFERROR(VLOOKUP(B1610,Invoices!$L$2:$M$413,2,FALSE),"")</f>
        <v/>
      </c>
      <c r="G1610" s="18" t="str">
        <f>IFERROR(VLOOKUP(B1610,Invoices!$N$2:$O$412,2,FALSE),"")</f>
        <v/>
      </c>
      <c r="H1610" s="18" t="str">
        <f>IFERROR(VLOOKUP($B1610,Invoices!$P$2:$Q$412,2,FALSE),"")</f>
        <v/>
      </c>
      <c r="I1610" s="18" t="str">
        <f>IFERROR(VLOOKUP($B1610,Invoices!$R$2:$S$412,2,FALSE),"")</f>
        <v/>
      </c>
      <c r="J1610" s="18" t="str">
        <f>IFERROR(VLOOKUP($B1610,Invoices!$T$2:$U$412,2,FALSE),"")</f>
        <v/>
      </c>
      <c r="K1610" s="18" t="str">
        <f>IFERROR(VLOOKUP($B1610,Invoices!$V$2:$W$412,2,FALSE),"")</f>
        <v/>
      </c>
      <c r="L1610" s="18" t="str">
        <f>IFERROR(VLOOKUP($B1610,Invoices!$X$2:$Y$412,2,FALSE),"")</f>
        <v/>
      </c>
      <c r="M1610" s="18" t="str">
        <f>IFERROR(VLOOKUP($B1610,Invoices!$Z$2:$AA$412,2,FALSE),"")</f>
        <v/>
      </c>
      <c r="N1610" s="18" t="str">
        <f>IFERROR(VLOOKUP($B1610,Invoices!$AB$2:$AC$412,2,FALSE),"")</f>
        <v/>
      </c>
      <c r="O1610" s="18" t="str">
        <f>IFERROR(VLOOKUP($B1610,Invoices!$AD$2:$AE$412,2,FALSE),"")</f>
        <v/>
      </c>
      <c r="P1610" s="18" t="str">
        <f>IFERROR(VLOOKUP($B1610,Invoices!$AF$2:$AG$412,2,FALSE),"")</f>
        <v/>
      </c>
      <c r="Q1610" s="18" t="str">
        <f>IFERROR(VLOOKUP($B1610,Invoices!$AH$2:$AI$412,2,FALSE),"")</f>
        <v/>
      </c>
      <c r="R1610" s="18" t="str">
        <f>IFERROR(VLOOKUP($B1610,Invoices!$AJ$2:$AK$412,2,FALSE),"")</f>
        <v/>
      </c>
      <c r="S1610" s="18" t="str">
        <f>IFERROR(VLOOKUP($B1610,Invoices!$AL$2:$AM$412,2,FALSE),"")</f>
        <v/>
      </c>
      <c r="T1610" s="18" t="str">
        <f>IFERROR(VLOOKUP($B1610,Invoices!$AN$2:$AO$412,2,FALSE),"")</f>
        <v/>
      </c>
      <c r="U1610" s="18" t="str" cm="1">
        <f t="array" ref="U1610">IFERROR(INDEX(F1610:T1610, 1, MATCH(TRUE, ISNUMBER(F1610:T1610), 0)), "0.0")</f>
        <v>0.0</v>
      </c>
    </row>
    <row r="1611" spans="1:21" ht="13" x14ac:dyDescent="0.15">
      <c r="A1611" s="14" t="s">
        <v>7643</v>
      </c>
      <c r="B1611" s="6" t="s">
        <v>2928</v>
      </c>
      <c r="C1611" s="6" t="s">
        <v>1449</v>
      </c>
      <c r="D1611" s="6" t="s">
        <v>570</v>
      </c>
      <c r="E1611" s="6" t="s">
        <v>570</v>
      </c>
      <c r="F1611" s="18" t="str">
        <f>IFERROR(VLOOKUP(B1611,Invoices!$L$2:$M$413,2,FALSE),"")</f>
        <v/>
      </c>
      <c r="G1611" s="18" t="str">
        <f>IFERROR(VLOOKUP(B1611,Invoices!$N$2:$O$412,2,FALSE),"")</f>
        <v/>
      </c>
      <c r="H1611" s="18" t="str">
        <f>IFERROR(VLOOKUP($B1611,Invoices!$P$2:$Q$412,2,FALSE),"")</f>
        <v/>
      </c>
      <c r="I1611" s="18" t="str">
        <f>IFERROR(VLOOKUP($B1611,Invoices!$R$2:$S$412,2,FALSE),"")</f>
        <v/>
      </c>
      <c r="J1611" s="18" t="str">
        <f>IFERROR(VLOOKUP($B1611,Invoices!$T$2:$U$412,2,FALSE),"")</f>
        <v/>
      </c>
      <c r="K1611" s="18" t="str">
        <f>IFERROR(VLOOKUP($B1611,Invoices!$V$2:$W$412,2,FALSE),"")</f>
        <v/>
      </c>
      <c r="L1611" s="18" t="str">
        <f>IFERROR(VLOOKUP($B1611,Invoices!$X$2:$Y$412,2,FALSE),"")</f>
        <v/>
      </c>
      <c r="M1611" s="18" t="str">
        <f>IFERROR(VLOOKUP($B1611,Invoices!$Z$2:$AA$412,2,FALSE),"")</f>
        <v/>
      </c>
      <c r="N1611" s="18" t="str">
        <f>IFERROR(VLOOKUP($B1611,Invoices!$AB$2:$AC$412,2,FALSE),"")</f>
        <v/>
      </c>
      <c r="O1611" s="18" t="str">
        <f>IFERROR(VLOOKUP($B1611,Invoices!$AD$2:$AE$412,2,FALSE),"")</f>
        <v/>
      </c>
      <c r="P1611" s="18" t="str">
        <f>IFERROR(VLOOKUP($B1611,Invoices!$AF$2:$AG$412,2,FALSE),"")</f>
        <v/>
      </c>
      <c r="Q1611" s="18" t="str">
        <f>IFERROR(VLOOKUP($B1611,Invoices!$AH$2:$AI$412,2,FALSE),"")</f>
        <v/>
      </c>
      <c r="R1611" s="18" t="str">
        <f>IFERROR(VLOOKUP($B1611,Invoices!$AJ$2:$AK$412,2,FALSE),"")</f>
        <v/>
      </c>
      <c r="S1611" s="18" t="str">
        <f>IFERROR(VLOOKUP($B1611,Invoices!$AL$2:$AM$412,2,FALSE),"")</f>
        <v/>
      </c>
      <c r="T1611" s="18" t="str">
        <f>IFERROR(VLOOKUP($B1611,Invoices!$AN$2:$AO$412,2,FALSE),"")</f>
        <v/>
      </c>
      <c r="U1611" s="18" t="str" cm="1">
        <f t="array" ref="U1611">IFERROR(INDEX(F1611:T1611, 1, MATCH(TRUE, ISNUMBER(F1611:T1611), 0)), "0.0")</f>
        <v>0.0</v>
      </c>
    </row>
    <row r="1612" spans="1:21" ht="13" x14ac:dyDescent="0.15">
      <c r="A1612" s="14" t="s">
        <v>7644</v>
      </c>
      <c r="B1612" s="6" t="s">
        <v>2929</v>
      </c>
      <c r="C1612" s="6" t="s">
        <v>1859</v>
      </c>
      <c r="D1612" s="6" t="s">
        <v>2441</v>
      </c>
      <c r="E1612" s="6" t="s">
        <v>1301</v>
      </c>
      <c r="F1612" s="18" t="str">
        <f>IFERROR(VLOOKUP(B1612,Invoices!$L$2:$M$413,2,FALSE),"")</f>
        <v/>
      </c>
      <c r="G1612" s="18" t="str">
        <f>IFERROR(VLOOKUP(B1612,Invoices!$N$2:$O$412,2,FALSE),"")</f>
        <v/>
      </c>
      <c r="H1612" s="18" t="str">
        <f>IFERROR(VLOOKUP($B1612,Invoices!$P$2:$Q$412,2,FALSE),"")</f>
        <v/>
      </c>
      <c r="I1612" s="18" t="str">
        <f>IFERROR(VLOOKUP($B1612,Invoices!$R$2:$S$412,2,FALSE),"")</f>
        <v/>
      </c>
      <c r="J1612" s="18">
        <f>IFERROR(VLOOKUP($B1612,Invoices!$T$2:$U$412,2,FALSE),"")</f>
        <v>0.99</v>
      </c>
      <c r="K1612" s="18" t="str">
        <f>IFERROR(VLOOKUP($B1612,Invoices!$V$2:$W$412,2,FALSE),"")</f>
        <v/>
      </c>
      <c r="L1612" s="18" t="str">
        <f>IFERROR(VLOOKUP($B1612,Invoices!$X$2:$Y$412,2,FALSE),"")</f>
        <v/>
      </c>
      <c r="M1612" s="18" t="str">
        <f>IFERROR(VLOOKUP($B1612,Invoices!$Z$2:$AA$412,2,FALSE),"")</f>
        <v/>
      </c>
      <c r="N1612" s="18" t="str">
        <f>IFERROR(VLOOKUP($B1612,Invoices!$AB$2:$AC$412,2,FALSE),"")</f>
        <v/>
      </c>
      <c r="O1612" s="18" t="str">
        <f>IFERROR(VLOOKUP($B1612,Invoices!$AD$2:$AE$412,2,FALSE),"")</f>
        <v/>
      </c>
      <c r="P1612" s="18" t="str">
        <f>IFERROR(VLOOKUP($B1612,Invoices!$AF$2:$AG$412,2,FALSE),"")</f>
        <v/>
      </c>
      <c r="Q1612" s="18" t="str">
        <f>IFERROR(VLOOKUP($B1612,Invoices!$AH$2:$AI$412,2,FALSE),"")</f>
        <v/>
      </c>
      <c r="R1612" s="18" t="str">
        <f>IFERROR(VLOOKUP($B1612,Invoices!$AJ$2:$AK$412,2,FALSE),"")</f>
        <v/>
      </c>
      <c r="S1612" s="18" t="str">
        <f>IFERROR(VLOOKUP($B1612,Invoices!$AL$2:$AM$412,2,FALSE),"")</f>
        <v/>
      </c>
      <c r="T1612" s="18" t="str">
        <f>IFERROR(VLOOKUP($B1612,Invoices!$AN$2:$AO$412,2,FALSE),"")</f>
        <v/>
      </c>
      <c r="U1612" s="18" cm="1">
        <f t="array" ref="U1612">IFERROR(INDEX(F1612:T1612, 1, MATCH(TRUE, ISNUMBER(F1612:T1612), 0)), "0.0")</f>
        <v>0.99</v>
      </c>
    </row>
    <row r="1613" spans="1:21" ht="13" x14ac:dyDescent="0.15">
      <c r="A1613" s="14" t="s">
        <v>7645</v>
      </c>
      <c r="B1613" s="6" t="s">
        <v>2930</v>
      </c>
      <c r="C1613" s="6" t="s">
        <v>854</v>
      </c>
      <c r="D1613" s="6" t="s">
        <v>1674</v>
      </c>
      <c r="E1613" s="6" t="s">
        <v>574</v>
      </c>
      <c r="F1613" s="18">
        <f>IFERROR(VLOOKUP(B1613,Invoices!$L$2:$M$413,2,FALSE),"")</f>
        <v>0.99</v>
      </c>
      <c r="G1613" s="18" t="str">
        <f>IFERROR(VLOOKUP(B1613,Invoices!$N$2:$O$412,2,FALSE),"")</f>
        <v/>
      </c>
      <c r="H1613" s="18" t="str">
        <f>IFERROR(VLOOKUP($B1613,Invoices!$P$2:$Q$412,2,FALSE),"")</f>
        <v/>
      </c>
      <c r="I1613" s="18" t="str">
        <f>IFERROR(VLOOKUP($B1613,Invoices!$R$2:$S$412,2,FALSE),"")</f>
        <v/>
      </c>
      <c r="J1613" s="18" t="str">
        <f>IFERROR(VLOOKUP($B1613,Invoices!$T$2:$U$412,2,FALSE),"")</f>
        <v/>
      </c>
      <c r="K1613" s="18" t="str">
        <f>IFERROR(VLOOKUP($B1613,Invoices!$V$2:$W$412,2,FALSE),"")</f>
        <v/>
      </c>
      <c r="L1613" s="18" t="str">
        <f>IFERROR(VLOOKUP($B1613,Invoices!$X$2:$Y$412,2,FALSE),"")</f>
        <v/>
      </c>
      <c r="M1613" s="18" t="str">
        <f>IFERROR(VLOOKUP($B1613,Invoices!$Z$2:$AA$412,2,FALSE),"")</f>
        <v/>
      </c>
      <c r="N1613" s="18" t="str">
        <f>IFERROR(VLOOKUP($B1613,Invoices!$AB$2:$AC$412,2,FALSE),"")</f>
        <v/>
      </c>
      <c r="O1613" s="18" t="str">
        <f>IFERROR(VLOOKUP($B1613,Invoices!$AD$2:$AE$412,2,FALSE),"")</f>
        <v/>
      </c>
      <c r="P1613" s="18" t="str">
        <f>IFERROR(VLOOKUP($B1613,Invoices!$AF$2:$AG$412,2,FALSE),"")</f>
        <v/>
      </c>
      <c r="Q1613" s="18" t="str">
        <f>IFERROR(VLOOKUP($B1613,Invoices!$AH$2:$AI$412,2,FALSE),"")</f>
        <v/>
      </c>
      <c r="R1613" s="18" t="str">
        <f>IFERROR(VLOOKUP($B1613,Invoices!$AJ$2:$AK$412,2,FALSE),"")</f>
        <v/>
      </c>
      <c r="S1613" s="18" t="str">
        <f>IFERROR(VLOOKUP($B1613,Invoices!$AL$2:$AM$412,2,FALSE),"")</f>
        <v/>
      </c>
      <c r="T1613" s="18" t="str">
        <f>IFERROR(VLOOKUP($B1613,Invoices!$AN$2:$AO$412,2,FALSE),"")</f>
        <v/>
      </c>
      <c r="U1613" s="18" cm="1">
        <f t="array" ref="U1613">IFERROR(INDEX(F1613:T1613, 1, MATCH(TRUE, ISNUMBER(F1613:T1613), 0)), "0.0")</f>
        <v>0.99</v>
      </c>
    </row>
    <row r="1614" spans="1:21" ht="13" x14ac:dyDescent="0.15">
      <c r="A1614" s="14" t="s">
        <v>7646</v>
      </c>
      <c r="B1614" s="6" t="s">
        <v>2931</v>
      </c>
      <c r="D1614" s="6" t="s">
        <v>983</v>
      </c>
      <c r="E1614" s="6" t="s">
        <v>797</v>
      </c>
      <c r="F1614" s="18" t="str">
        <f>IFERROR(VLOOKUP(B1614,Invoices!$L$2:$M$413,2,FALSE),"")</f>
        <v/>
      </c>
      <c r="G1614" s="18" t="str">
        <f>IFERROR(VLOOKUP(B1614,Invoices!$N$2:$O$412,2,FALSE),"")</f>
        <v/>
      </c>
      <c r="H1614" s="18" t="str">
        <f>IFERROR(VLOOKUP($B1614,Invoices!$P$2:$Q$412,2,FALSE),"")</f>
        <v/>
      </c>
      <c r="I1614" s="18" t="str">
        <f>IFERROR(VLOOKUP($B1614,Invoices!$R$2:$S$412,2,FALSE),"")</f>
        <v/>
      </c>
      <c r="J1614" s="18" t="str">
        <f>IFERROR(VLOOKUP($B1614,Invoices!$T$2:$U$412,2,FALSE),"")</f>
        <v/>
      </c>
      <c r="K1614" s="18" t="str">
        <f>IFERROR(VLOOKUP($B1614,Invoices!$V$2:$W$412,2,FALSE),"")</f>
        <v/>
      </c>
      <c r="L1614" s="18" t="str">
        <f>IFERROR(VLOOKUP($B1614,Invoices!$X$2:$Y$412,2,FALSE),"")</f>
        <v/>
      </c>
      <c r="M1614" s="18" t="str">
        <f>IFERROR(VLOOKUP($B1614,Invoices!$Z$2:$AA$412,2,FALSE),"")</f>
        <v/>
      </c>
      <c r="N1614" s="18">
        <f>IFERROR(VLOOKUP($B1614,Invoices!$AB$2:$AC$412,2,FALSE),"")</f>
        <v>0.99</v>
      </c>
      <c r="O1614" s="18" t="str">
        <f>IFERROR(VLOOKUP($B1614,Invoices!$AD$2:$AE$412,2,FALSE),"")</f>
        <v/>
      </c>
      <c r="P1614" s="18" t="str">
        <f>IFERROR(VLOOKUP($B1614,Invoices!$AF$2:$AG$412,2,FALSE),"")</f>
        <v/>
      </c>
      <c r="Q1614" s="18" t="str">
        <f>IFERROR(VLOOKUP($B1614,Invoices!$AH$2:$AI$412,2,FALSE),"")</f>
        <v/>
      </c>
      <c r="R1614" s="18" t="str">
        <f>IFERROR(VLOOKUP($B1614,Invoices!$AJ$2:$AK$412,2,FALSE),"")</f>
        <v/>
      </c>
      <c r="S1614" s="18" t="str">
        <f>IFERROR(VLOOKUP($B1614,Invoices!$AL$2:$AM$412,2,FALSE),"")</f>
        <v/>
      </c>
      <c r="T1614" s="18" t="str">
        <f>IFERROR(VLOOKUP($B1614,Invoices!$AN$2:$AO$412,2,FALSE),"")</f>
        <v/>
      </c>
      <c r="U1614" s="18" cm="1">
        <f t="array" ref="U1614">IFERROR(INDEX(F1614:T1614, 1, MATCH(TRUE, ISNUMBER(F1614:T1614), 0)), "0.0")</f>
        <v>0.99</v>
      </c>
    </row>
    <row r="1615" spans="1:21" ht="13" x14ac:dyDescent="0.15">
      <c r="A1615" s="14" t="s">
        <v>7647</v>
      </c>
      <c r="B1615" s="6" t="s">
        <v>2932</v>
      </c>
      <c r="D1615" s="6" t="s">
        <v>1353</v>
      </c>
      <c r="E1615" s="6" t="s">
        <v>596</v>
      </c>
      <c r="F1615" s="18" t="str">
        <f>IFERROR(VLOOKUP(B1615,Invoices!$L$2:$M$413,2,FALSE),"")</f>
        <v/>
      </c>
      <c r="G1615" s="18" t="str">
        <f>IFERROR(VLOOKUP(B1615,Invoices!$N$2:$O$412,2,FALSE),"")</f>
        <v/>
      </c>
      <c r="H1615" s="18" t="str">
        <f>IFERROR(VLOOKUP($B1615,Invoices!$P$2:$Q$412,2,FALSE),"")</f>
        <v/>
      </c>
      <c r="I1615" s="18" t="str">
        <f>IFERROR(VLOOKUP($B1615,Invoices!$R$2:$S$412,2,FALSE),"")</f>
        <v/>
      </c>
      <c r="J1615" s="18" t="str">
        <f>IFERROR(VLOOKUP($B1615,Invoices!$T$2:$U$412,2,FALSE),"")</f>
        <v/>
      </c>
      <c r="K1615" s="18" t="str">
        <f>IFERROR(VLOOKUP($B1615,Invoices!$V$2:$W$412,2,FALSE),"")</f>
        <v/>
      </c>
      <c r="L1615" s="18" t="str">
        <f>IFERROR(VLOOKUP($B1615,Invoices!$X$2:$Y$412,2,FALSE),"")</f>
        <v/>
      </c>
      <c r="M1615" s="18" t="str">
        <f>IFERROR(VLOOKUP($B1615,Invoices!$Z$2:$AA$412,2,FALSE),"")</f>
        <v/>
      </c>
      <c r="N1615" s="18" t="str">
        <f>IFERROR(VLOOKUP($B1615,Invoices!$AB$2:$AC$412,2,FALSE),"")</f>
        <v/>
      </c>
      <c r="O1615" s="18" t="str">
        <f>IFERROR(VLOOKUP($B1615,Invoices!$AD$2:$AE$412,2,FALSE),"")</f>
        <v/>
      </c>
      <c r="P1615" s="18" t="str">
        <f>IFERROR(VLOOKUP($B1615,Invoices!$AF$2:$AG$412,2,FALSE),"")</f>
        <v/>
      </c>
      <c r="Q1615" s="18" t="str">
        <f>IFERROR(VLOOKUP($B1615,Invoices!$AH$2:$AI$412,2,FALSE),"")</f>
        <v/>
      </c>
      <c r="R1615" s="18" t="str">
        <f>IFERROR(VLOOKUP($B1615,Invoices!$AJ$2:$AK$412,2,FALSE),"")</f>
        <v/>
      </c>
      <c r="S1615" s="18" t="str">
        <f>IFERROR(VLOOKUP($B1615,Invoices!$AL$2:$AM$412,2,FALSE),"")</f>
        <v/>
      </c>
      <c r="T1615" s="18" t="str">
        <f>IFERROR(VLOOKUP($B1615,Invoices!$AN$2:$AO$412,2,FALSE),"")</f>
        <v/>
      </c>
      <c r="U1615" s="18" t="str" cm="1">
        <f t="array" ref="U1615">IFERROR(INDEX(F1615:T1615, 1, MATCH(TRUE, ISNUMBER(F1615:T1615), 0)), "0.0")</f>
        <v>0.0</v>
      </c>
    </row>
    <row r="1616" spans="1:21" ht="13" x14ac:dyDescent="0.15">
      <c r="A1616" s="14" t="s">
        <v>7648</v>
      </c>
      <c r="B1616" s="6" t="s">
        <v>2933</v>
      </c>
      <c r="C1616" s="6" t="s">
        <v>562</v>
      </c>
      <c r="D1616" s="6" t="s">
        <v>657</v>
      </c>
      <c r="E1616" s="6" t="s">
        <v>562</v>
      </c>
      <c r="F1616" s="18" t="str">
        <f>IFERROR(VLOOKUP(B1616,Invoices!$L$2:$M$413,2,FALSE),"")</f>
        <v/>
      </c>
      <c r="G1616" s="18" t="str">
        <f>IFERROR(VLOOKUP(B1616,Invoices!$N$2:$O$412,2,FALSE),"")</f>
        <v/>
      </c>
      <c r="H1616" s="18" t="str">
        <f>IFERROR(VLOOKUP($B1616,Invoices!$P$2:$Q$412,2,FALSE),"")</f>
        <v/>
      </c>
      <c r="I1616" s="18">
        <f>IFERROR(VLOOKUP($B1616,Invoices!$R$2:$S$412,2,FALSE),"")</f>
        <v>0.99</v>
      </c>
      <c r="J1616" s="18" t="str">
        <f>IFERROR(VLOOKUP($B1616,Invoices!$T$2:$U$412,2,FALSE),"")</f>
        <v/>
      </c>
      <c r="K1616" s="18" t="str">
        <f>IFERROR(VLOOKUP($B1616,Invoices!$V$2:$W$412,2,FALSE),"")</f>
        <v/>
      </c>
      <c r="L1616" s="18" t="str">
        <f>IFERROR(VLOOKUP($B1616,Invoices!$X$2:$Y$412,2,FALSE),"")</f>
        <v/>
      </c>
      <c r="M1616" s="18" t="str">
        <f>IFERROR(VLOOKUP($B1616,Invoices!$Z$2:$AA$412,2,FALSE),"")</f>
        <v/>
      </c>
      <c r="N1616" s="18" t="str">
        <f>IFERROR(VLOOKUP($B1616,Invoices!$AB$2:$AC$412,2,FALSE),"")</f>
        <v/>
      </c>
      <c r="O1616" s="18" t="str">
        <f>IFERROR(VLOOKUP($B1616,Invoices!$AD$2:$AE$412,2,FALSE),"")</f>
        <v/>
      </c>
      <c r="P1616" s="18" t="str">
        <f>IFERROR(VLOOKUP($B1616,Invoices!$AF$2:$AG$412,2,FALSE),"")</f>
        <v/>
      </c>
      <c r="Q1616" s="18" t="str">
        <f>IFERROR(VLOOKUP($B1616,Invoices!$AH$2:$AI$412,2,FALSE),"")</f>
        <v/>
      </c>
      <c r="R1616" s="18" t="str">
        <f>IFERROR(VLOOKUP($B1616,Invoices!$AJ$2:$AK$412,2,FALSE),"")</f>
        <v/>
      </c>
      <c r="S1616" s="18" t="str">
        <f>IFERROR(VLOOKUP($B1616,Invoices!$AL$2:$AM$412,2,FALSE),"")</f>
        <v/>
      </c>
      <c r="T1616" s="18" t="str">
        <f>IFERROR(VLOOKUP($B1616,Invoices!$AN$2:$AO$412,2,FALSE),"")</f>
        <v/>
      </c>
      <c r="U1616" s="18" cm="1">
        <f t="array" ref="U1616">IFERROR(INDEX(F1616:T1616, 1, MATCH(TRUE, ISNUMBER(F1616:T1616), 0)), "0.0")</f>
        <v>0.99</v>
      </c>
    </row>
    <row r="1617" spans="1:21" ht="13" x14ac:dyDescent="0.15">
      <c r="A1617" s="14" t="s">
        <v>7649</v>
      </c>
      <c r="B1617" s="6" t="s">
        <v>2934</v>
      </c>
      <c r="C1617" s="6" t="s">
        <v>1449</v>
      </c>
      <c r="D1617" s="6" t="s">
        <v>570</v>
      </c>
      <c r="E1617" s="6" t="s">
        <v>570</v>
      </c>
      <c r="F1617" s="18" t="str">
        <f>IFERROR(VLOOKUP(B1617,Invoices!$L$2:$M$413,2,FALSE),"")</f>
        <v/>
      </c>
      <c r="G1617" s="18" t="str">
        <f>IFERROR(VLOOKUP(B1617,Invoices!$N$2:$O$412,2,FALSE),"")</f>
        <v/>
      </c>
      <c r="H1617" s="18" t="str">
        <f>IFERROR(VLOOKUP($B1617,Invoices!$P$2:$Q$412,2,FALSE),"")</f>
        <v/>
      </c>
      <c r="I1617" s="18" t="str">
        <f>IFERROR(VLOOKUP($B1617,Invoices!$R$2:$S$412,2,FALSE),"")</f>
        <v/>
      </c>
      <c r="J1617" s="18">
        <f>IFERROR(VLOOKUP($B1617,Invoices!$T$2:$U$412,2,FALSE),"")</f>
        <v>0.99</v>
      </c>
      <c r="K1617" s="18" t="str">
        <f>IFERROR(VLOOKUP($B1617,Invoices!$V$2:$W$412,2,FALSE),"")</f>
        <v/>
      </c>
      <c r="L1617" s="18" t="str">
        <f>IFERROR(VLOOKUP($B1617,Invoices!$X$2:$Y$412,2,FALSE),"")</f>
        <v/>
      </c>
      <c r="M1617" s="18" t="str">
        <f>IFERROR(VLOOKUP($B1617,Invoices!$Z$2:$AA$412,2,FALSE),"")</f>
        <v/>
      </c>
      <c r="N1617" s="18" t="str">
        <f>IFERROR(VLOOKUP($B1617,Invoices!$AB$2:$AC$412,2,FALSE),"")</f>
        <v/>
      </c>
      <c r="O1617" s="18" t="str">
        <f>IFERROR(VLOOKUP($B1617,Invoices!$AD$2:$AE$412,2,FALSE),"")</f>
        <v/>
      </c>
      <c r="P1617" s="18" t="str">
        <f>IFERROR(VLOOKUP($B1617,Invoices!$AF$2:$AG$412,2,FALSE),"")</f>
        <v/>
      </c>
      <c r="Q1617" s="18" t="str">
        <f>IFERROR(VLOOKUP($B1617,Invoices!$AH$2:$AI$412,2,FALSE),"")</f>
        <v/>
      </c>
      <c r="R1617" s="18" t="str">
        <f>IFERROR(VLOOKUP($B1617,Invoices!$AJ$2:$AK$412,2,FALSE),"")</f>
        <v/>
      </c>
      <c r="S1617" s="18" t="str">
        <f>IFERROR(VLOOKUP($B1617,Invoices!$AL$2:$AM$412,2,FALSE),"")</f>
        <v/>
      </c>
      <c r="T1617" s="18" t="str">
        <f>IFERROR(VLOOKUP($B1617,Invoices!$AN$2:$AO$412,2,FALSE),"")</f>
        <v/>
      </c>
      <c r="U1617" s="18" cm="1">
        <f t="array" ref="U1617">IFERROR(INDEX(F1617:T1617, 1, MATCH(TRUE, ISNUMBER(F1617:T1617), 0)), "0.0")</f>
        <v>0.99</v>
      </c>
    </row>
    <row r="1618" spans="1:21" ht="13" x14ac:dyDescent="0.15">
      <c r="A1618" s="14" t="s">
        <v>7650</v>
      </c>
      <c r="B1618" s="6" t="s">
        <v>2935</v>
      </c>
      <c r="D1618" s="6" t="s">
        <v>2030</v>
      </c>
      <c r="E1618" s="6" t="s">
        <v>959</v>
      </c>
      <c r="F1618" s="18" t="str">
        <f>IFERROR(VLOOKUP(B1618,Invoices!$L$2:$M$413,2,FALSE),"")</f>
        <v/>
      </c>
      <c r="G1618" s="18" t="str">
        <f>IFERROR(VLOOKUP(B1618,Invoices!$N$2:$O$412,2,FALSE),"")</f>
        <v/>
      </c>
      <c r="H1618" s="18">
        <f>IFERROR(VLOOKUP($B1618,Invoices!$P$2:$Q$412,2,FALSE),"")</f>
        <v>0.99</v>
      </c>
      <c r="I1618" s="18" t="str">
        <f>IFERROR(VLOOKUP($B1618,Invoices!$R$2:$S$412,2,FALSE),"")</f>
        <v/>
      </c>
      <c r="J1618" s="18" t="str">
        <f>IFERROR(VLOOKUP($B1618,Invoices!$T$2:$U$412,2,FALSE),"")</f>
        <v/>
      </c>
      <c r="K1618" s="18" t="str">
        <f>IFERROR(VLOOKUP($B1618,Invoices!$V$2:$W$412,2,FALSE),"")</f>
        <v/>
      </c>
      <c r="L1618" s="18" t="str">
        <f>IFERROR(VLOOKUP($B1618,Invoices!$X$2:$Y$412,2,FALSE),"")</f>
        <v/>
      </c>
      <c r="M1618" s="18" t="str">
        <f>IFERROR(VLOOKUP($B1618,Invoices!$Z$2:$AA$412,2,FALSE),"")</f>
        <v/>
      </c>
      <c r="N1618" s="18" t="str">
        <f>IFERROR(VLOOKUP($B1618,Invoices!$AB$2:$AC$412,2,FALSE),"")</f>
        <v/>
      </c>
      <c r="O1618" s="18" t="str">
        <f>IFERROR(VLOOKUP($B1618,Invoices!$AD$2:$AE$412,2,FALSE),"")</f>
        <v/>
      </c>
      <c r="P1618" s="18" t="str">
        <f>IFERROR(VLOOKUP($B1618,Invoices!$AF$2:$AG$412,2,FALSE),"")</f>
        <v/>
      </c>
      <c r="Q1618" s="18" t="str">
        <f>IFERROR(VLOOKUP($B1618,Invoices!$AH$2:$AI$412,2,FALSE),"")</f>
        <v/>
      </c>
      <c r="R1618" s="18" t="str">
        <f>IFERROR(VLOOKUP($B1618,Invoices!$AJ$2:$AK$412,2,FALSE),"")</f>
        <v/>
      </c>
      <c r="S1618" s="18" t="str">
        <f>IFERROR(VLOOKUP($B1618,Invoices!$AL$2:$AM$412,2,FALSE),"")</f>
        <v/>
      </c>
      <c r="T1618" s="18" t="str">
        <f>IFERROR(VLOOKUP($B1618,Invoices!$AN$2:$AO$412,2,FALSE),"")</f>
        <v/>
      </c>
      <c r="U1618" s="18" cm="1">
        <f t="array" ref="U1618">IFERROR(INDEX(F1618:T1618, 1, MATCH(TRUE, ISNUMBER(F1618:T1618), 0)), "0.0")</f>
        <v>0.99</v>
      </c>
    </row>
    <row r="1619" spans="1:21" ht="13" x14ac:dyDescent="0.15">
      <c r="A1619" s="14" t="s">
        <v>7651</v>
      </c>
      <c r="B1619" s="6" t="s">
        <v>2936</v>
      </c>
      <c r="D1619" s="6" t="s">
        <v>804</v>
      </c>
      <c r="E1619" s="6" t="s">
        <v>677</v>
      </c>
      <c r="F1619" s="18">
        <f>IFERROR(VLOOKUP(B1619,Invoices!$L$2:$M$413,2,FALSE),"")</f>
        <v>0.99</v>
      </c>
      <c r="G1619" s="18" t="str">
        <f>IFERROR(VLOOKUP(B1619,Invoices!$N$2:$O$412,2,FALSE),"")</f>
        <v/>
      </c>
      <c r="H1619" s="18" t="str">
        <f>IFERROR(VLOOKUP($B1619,Invoices!$P$2:$Q$412,2,FALSE),"")</f>
        <v/>
      </c>
      <c r="I1619" s="18" t="str">
        <f>IFERROR(VLOOKUP($B1619,Invoices!$R$2:$S$412,2,FALSE),"")</f>
        <v/>
      </c>
      <c r="J1619" s="18" t="str">
        <f>IFERROR(VLOOKUP($B1619,Invoices!$T$2:$U$412,2,FALSE),"")</f>
        <v/>
      </c>
      <c r="K1619" s="18" t="str">
        <f>IFERROR(VLOOKUP($B1619,Invoices!$V$2:$W$412,2,FALSE),"")</f>
        <v/>
      </c>
      <c r="L1619" s="18" t="str">
        <f>IFERROR(VLOOKUP($B1619,Invoices!$X$2:$Y$412,2,FALSE),"")</f>
        <v/>
      </c>
      <c r="M1619" s="18" t="str">
        <f>IFERROR(VLOOKUP($B1619,Invoices!$Z$2:$AA$412,2,FALSE),"")</f>
        <v/>
      </c>
      <c r="N1619" s="18" t="str">
        <f>IFERROR(VLOOKUP($B1619,Invoices!$AB$2:$AC$412,2,FALSE),"")</f>
        <v/>
      </c>
      <c r="O1619" s="18" t="str">
        <f>IFERROR(VLOOKUP($B1619,Invoices!$AD$2:$AE$412,2,FALSE),"")</f>
        <v/>
      </c>
      <c r="P1619" s="18" t="str">
        <f>IFERROR(VLOOKUP($B1619,Invoices!$AF$2:$AG$412,2,FALSE),"")</f>
        <v/>
      </c>
      <c r="Q1619" s="18" t="str">
        <f>IFERROR(VLOOKUP($B1619,Invoices!$AH$2:$AI$412,2,FALSE),"")</f>
        <v/>
      </c>
      <c r="R1619" s="18" t="str">
        <f>IFERROR(VLOOKUP($B1619,Invoices!$AJ$2:$AK$412,2,FALSE),"")</f>
        <v/>
      </c>
      <c r="S1619" s="18" t="str">
        <f>IFERROR(VLOOKUP($B1619,Invoices!$AL$2:$AM$412,2,FALSE),"")</f>
        <v/>
      </c>
      <c r="T1619" s="18" t="str">
        <f>IFERROR(VLOOKUP($B1619,Invoices!$AN$2:$AO$412,2,FALSE),"")</f>
        <v/>
      </c>
      <c r="U1619" s="18" cm="1">
        <f t="array" ref="U1619">IFERROR(INDEX(F1619:T1619, 1, MATCH(TRUE, ISNUMBER(F1619:T1619), 0)), "0.0")</f>
        <v>0.99</v>
      </c>
    </row>
    <row r="1620" spans="1:21" ht="13" x14ac:dyDescent="0.15">
      <c r="A1620" s="14" t="s">
        <v>7652</v>
      </c>
      <c r="B1620" s="6" t="s">
        <v>2937</v>
      </c>
      <c r="C1620" s="6" t="s">
        <v>1639</v>
      </c>
      <c r="D1620" s="6" t="s">
        <v>1640</v>
      </c>
      <c r="E1620" s="6" t="s">
        <v>1641</v>
      </c>
      <c r="F1620" s="18" t="str">
        <f>IFERROR(VLOOKUP(B1620,Invoices!$L$2:$M$413,2,FALSE),"")</f>
        <v/>
      </c>
      <c r="G1620" s="18" t="str">
        <f>IFERROR(VLOOKUP(B1620,Invoices!$N$2:$O$412,2,FALSE),"")</f>
        <v/>
      </c>
      <c r="H1620" s="18" t="str">
        <f>IFERROR(VLOOKUP($B1620,Invoices!$P$2:$Q$412,2,FALSE),"")</f>
        <v/>
      </c>
      <c r="I1620" s="18" t="str">
        <f>IFERROR(VLOOKUP($B1620,Invoices!$R$2:$S$412,2,FALSE),"")</f>
        <v/>
      </c>
      <c r="J1620" s="18">
        <f>IFERROR(VLOOKUP($B1620,Invoices!$T$2:$U$412,2,FALSE),"")</f>
        <v>0.99</v>
      </c>
      <c r="K1620" s="18" t="str">
        <f>IFERROR(VLOOKUP($B1620,Invoices!$V$2:$W$412,2,FALSE),"")</f>
        <v/>
      </c>
      <c r="L1620" s="18" t="str">
        <f>IFERROR(VLOOKUP($B1620,Invoices!$X$2:$Y$412,2,FALSE),"")</f>
        <v/>
      </c>
      <c r="M1620" s="18" t="str">
        <f>IFERROR(VLOOKUP($B1620,Invoices!$Z$2:$AA$412,2,FALSE),"")</f>
        <v/>
      </c>
      <c r="N1620" s="18" t="str">
        <f>IFERROR(VLOOKUP($B1620,Invoices!$AB$2:$AC$412,2,FALSE),"")</f>
        <v/>
      </c>
      <c r="O1620" s="18" t="str">
        <f>IFERROR(VLOOKUP($B1620,Invoices!$AD$2:$AE$412,2,FALSE),"")</f>
        <v/>
      </c>
      <c r="P1620" s="18" t="str">
        <f>IFERROR(VLOOKUP($B1620,Invoices!$AF$2:$AG$412,2,FALSE),"")</f>
        <v/>
      </c>
      <c r="Q1620" s="18" t="str">
        <f>IFERROR(VLOOKUP($B1620,Invoices!$AH$2:$AI$412,2,FALSE),"")</f>
        <v/>
      </c>
      <c r="R1620" s="18" t="str">
        <f>IFERROR(VLOOKUP($B1620,Invoices!$AJ$2:$AK$412,2,FALSE),"")</f>
        <v/>
      </c>
      <c r="S1620" s="18" t="str">
        <f>IFERROR(VLOOKUP($B1620,Invoices!$AL$2:$AM$412,2,FALSE),"")</f>
        <v/>
      </c>
      <c r="T1620" s="18" t="str">
        <f>IFERROR(VLOOKUP($B1620,Invoices!$AN$2:$AO$412,2,FALSE),"")</f>
        <v/>
      </c>
      <c r="U1620" s="18" cm="1">
        <f t="array" ref="U1620">IFERROR(INDEX(F1620:T1620, 1, MATCH(TRUE, ISNUMBER(F1620:T1620), 0)), "0.0")</f>
        <v>0.99</v>
      </c>
    </row>
    <row r="1621" spans="1:21" ht="13" x14ac:dyDescent="0.15">
      <c r="A1621" s="14" t="s">
        <v>7653</v>
      </c>
      <c r="B1621" s="6" t="s">
        <v>2938</v>
      </c>
      <c r="D1621" s="6" t="s">
        <v>1025</v>
      </c>
      <c r="E1621" s="6" t="s">
        <v>863</v>
      </c>
      <c r="F1621" s="18" t="str">
        <f>IFERROR(VLOOKUP(B1621,Invoices!$L$2:$M$413,2,FALSE),"")</f>
        <v/>
      </c>
      <c r="G1621" s="18" t="str">
        <f>IFERROR(VLOOKUP(B1621,Invoices!$N$2:$O$412,2,FALSE),"")</f>
        <v/>
      </c>
      <c r="H1621" s="18" t="str">
        <f>IFERROR(VLOOKUP($B1621,Invoices!$P$2:$Q$412,2,FALSE),"")</f>
        <v/>
      </c>
      <c r="I1621" s="18" t="str">
        <f>IFERROR(VLOOKUP($B1621,Invoices!$R$2:$S$412,2,FALSE),"")</f>
        <v/>
      </c>
      <c r="J1621" s="18" t="str">
        <f>IFERROR(VLOOKUP($B1621,Invoices!$T$2:$U$412,2,FALSE),"")</f>
        <v/>
      </c>
      <c r="K1621" s="18" t="str">
        <f>IFERROR(VLOOKUP($B1621,Invoices!$V$2:$W$412,2,FALSE),"")</f>
        <v/>
      </c>
      <c r="L1621" s="18" t="str">
        <f>IFERROR(VLOOKUP($B1621,Invoices!$X$2:$Y$412,2,FALSE),"")</f>
        <v/>
      </c>
      <c r="M1621" s="18" t="str">
        <f>IFERROR(VLOOKUP($B1621,Invoices!$Z$2:$AA$412,2,FALSE),"")</f>
        <v/>
      </c>
      <c r="N1621" s="18" t="str">
        <f>IFERROR(VLOOKUP($B1621,Invoices!$AB$2:$AC$412,2,FALSE),"")</f>
        <v/>
      </c>
      <c r="O1621" s="18" t="str">
        <f>IFERROR(VLOOKUP($B1621,Invoices!$AD$2:$AE$412,2,FALSE),"")</f>
        <v/>
      </c>
      <c r="P1621" s="18" t="str">
        <f>IFERROR(VLOOKUP($B1621,Invoices!$AF$2:$AG$412,2,FALSE),"")</f>
        <v/>
      </c>
      <c r="Q1621" s="18" t="str">
        <f>IFERROR(VLOOKUP($B1621,Invoices!$AH$2:$AI$412,2,FALSE),"")</f>
        <v/>
      </c>
      <c r="R1621" s="18" t="str">
        <f>IFERROR(VLOOKUP($B1621,Invoices!$AJ$2:$AK$412,2,FALSE),"")</f>
        <v/>
      </c>
      <c r="S1621" s="18" t="str">
        <f>IFERROR(VLOOKUP($B1621,Invoices!$AL$2:$AM$412,2,FALSE),"")</f>
        <v/>
      </c>
      <c r="T1621" s="18" t="str">
        <f>IFERROR(VLOOKUP($B1621,Invoices!$AN$2:$AO$412,2,FALSE),"")</f>
        <v/>
      </c>
      <c r="U1621" s="18" t="str" cm="1">
        <f t="array" ref="U1621">IFERROR(INDEX(F1621:T1621, 1, MATCH(TRUE, ISNUMBER(F1621:T1621), 0)), "0.0")</f>
        <v>0.0</v>
      </c>
    </row>
    <row r="1622" spans="1:21" ht="13" x14ac:dyDescent="0.15">
      <c r="A1622" s="14" t="s">
        <v>7654</v>
      </c>
      <c r="B1622" s="6" t="s">
        <v>2939</v>
      </c>
      <c r="C1622" s="6" t="s">
        <v>2940</v>
      </c>
      <c r="D1622" s="6" t="s">
        <v>717</v>
      </c>
      <c r="E1622" s="6" t="s">
        <v>716</v>
      </c>
      <c r="F1622" s="18" t="str">
        <f>IFERROR(VLOOKUP(B1622,Invoices!$L$2:$M$413,2,FALSE),"")</f>
        <v/>
      </c>
      <c r="G1622" s="18" t="str">
        <f>IFERROR(VLOOKUP(B1622,Invoices!$N$2:$O$412,2,FALSE),"")</f>
        <v/>
      </c>
      <c r="H1622" s="18" t="str">
        <f>IFERROR(VLOOKUP($B1622,Invoices!$P$2:$Q$412,2,FALSE),"")</f>
        <v/>
      </c>
      <c r="I1622" s="18" t="str">
        <f>IFERROR(VLOOKUP($B1622,Invoices!$R$2:$S$412,2,FALSE),"")</f>
        <v/>
      </c>
      <c r="J1622" s="18">
        <f>IFERROR(VLOOKUP($B1622,Invoices!$T$2:$U$412,2,FALSE),"")</f>
        <v>0.99</v>
      </c>
      <c r="K1622" s="18" t="str">
        <f>IFERROR(VLOOKUP($B1622,Invoices!$V$2:$W$412,2,FALSE),"")</f>
        <v/>
      </c>
      <c r="L1622" s="18">
        <f>IFERROR(VLOOKUP($B1622,Invoices!$X$2:$Y$412,2,FALSE),"")</f>
        <v>0.99</v>
      </c>
      <c r="M1622" s="18">
        <f>IFERROR(VLOOKUP($B1622,Invoices!$Z$2:$AA$412,2,FALSE),"")</f>
        <v>0.99</v>
      </c>
      <c r="N1622" s="18" t="str">
        <f>IFERROR(VLOOKUP($B1622,Invoices!$AB$2:$AC$412,2,FALSE),"")</f>
        <v/>
      </c>
      <c r="O1622" s="18" t="str">
        <f>IFERROR(VLOOKUP($B1622,Invoices!$AD$2:$AE$412,2,FALSE),"")</f>
        <v/>
      </c>
      <c r="P1622" s="18" t="str">
        <f>IFERROR(VLOOKUP($B1622,Invoices!$AF$2:$AG$412,2,FALSE),"")</f>
        <v/>
      </c>
      <c r="Q1622" s="18" t="str">
        <f>IFERROR(VLOOKUP($B1622,Invoices!$AH$2:$AI$412,2,FALSE),"")</f>
        <v/>
      </c>
      <c r="R1622" s="18" t="str">
        <f>IFERROR(VLOOKUP($B1622,Invoices!$AJ$2:$AK$412,2,FALSE),"")</f>
        <v/>
      </c>
      <c r="S1622" s="18" t="str">
        <f>IFERROR(VLOOKUP($B1622,Invoices!$AL$2:$AM$412,2,FALSE),"")</f>
        <v/>
      </c>
      <c r="T1622" s="18" t="str">
        <f>IFERROR(VLOOKUP($B1622,Invoices!$AN$2:$AO$412,2,FALSE),"")</f>
        <v/>
      </c>
      <c r="U1622" s="18" cm="1">
        <f t="array" ref="U1622">IFERROR(INDEX(F1622:T1622, 1, MATCH(TRUE, ISNUMBER(F1622:T1622), 0)), "0.0")</f>
        <v>0.99</v>
      </c>
    </row>
    <row r="1623" spans="1:21" ht="13" x14ac:dyDescent="0.15">
      <c r="A1623" s="14" t="s">
        <v>7655</v>
      </c>
      <c r="B1623" s="6" t="s">
        <v>2939</v>
      </c>
      <c r="D1623" s="6" t="s">
        <v>709</v>
      </c>
      <c r="E1623" s="6" t="s">
        <v>710</v>
      </c>
      <c r="F1623" s="18" t="str">
        <f>IFERROR(VLOOKUP(B1623,Invoices!$L$2:$M$413,2,FALSE),"")</f>
        <v/>
      </c>
      <c r="G1623" s="18" t="str">
        <f>IFERROR(VLOOKUP(B1623,Invoices!$N$2:$O$412,2,FALSE),"")</f>
        <v/>
      </c>
      <c r="H1623" s="18" t="str">
        <f>IFERROR(VLOOKUP($B1623,Invoices!$P$2:$Q$412,2,FALSE),"")</f>
        <v/>
      </c>
      <c r="I1623" s="18" t="str">
        <f>IFERROR(VLOOKUP($B1623,Invoices!$R$2:$S$412,2,FALSE),"")</f>
        <v/>
      </c>
      <c r="J1623" s="18">
        <f>IFERROR(VLOOKUP($B1623,Invoices!$T$2:$U$412,2,FALSE),"")</f>
        <v>0.99</v>
      </c>
      <c r="K1623" s="18" t="str">
        <f>IFERROR(VLOOKUP($B1623,Invoices!$V$2:$W$412,2,FALSE),"")</f>
        <v/>
      </c>
      <c r="L1623" s="18">
        <f>IFERROR(VLOOKUP($B1623,Invoices!$X$2:$Y$412,2,FALSE),"")</f>
        <v>0.99</v>
      </c>
      <c r="M1623" s="18">
        <f>IFERROR(VLOOKUP($B1623,Invoices!$Z$2:$AA$412,2,FALSE),"")</f>
        <v>0.99</v>
      </c>
      <c r="N1623" s="18" t="str">
        <f>IFERROR(VLOOKUP($B1623,Invoices!$AB$2:$AC$412,2,FALSE),"")</f>
        <v/>
      </c>
      <c r="O1623" s="18" t="str">
        <f>IFERROR(VLOOKUP($B1623,Invoices!$AD$2:$AE$412,2,FALSE),"")</f>
        <v/>
      </c>
      <c r="P1623" s="18" t="str">
        <f>IFERROR(VLOOKUP($B1623,Invoices!$AF$2:$AG$412,2,FALSE),"")</f>
        <v/>
      </c>
      <c r="Q1623" s="18" t="str">
        <f>IFERROR(VLOOKUP($B1623,Invoices!$AH$2:$AI$412,2,FALSE),"")</f>
        <v/>
      </c>
      <c r="R1623" s="18" t="str">
        <f>IFERROR(VLOOKUP($B1623,Invoices!$AJ$2:$AK$412,2,FALSE),"")</f>
        <v/>
      </c>
      <c r="S1623" s="18" t="str">
        <f>IFERROR(VLOOKUP($B1623,Invoices!$AL$2:$AM$412,2,FALSE),"")</f>
        <v/>
      </c>
      <c r="T1623" s="18" t="str">
        <f>IFERROR(VLOOKUP($B1623,Invoices!$AN$2:$AO$412,2,FALSE),"")</f>
        <v/>
      </c>
      <c r="U1623" s="18" cm="1">
        <f t="array" ref="U1623">IFERROR(INDEX(F1623:T1623, 1, MATCH(TRUE, ISNUMBER(F1623:T1623), 0)), "0.0")</f>
        <v>0.99</v>
      </c>
    </row>
    <row r="1624" spans="1:21" ht="13" x14ac:dyDescent="0.15">
      <c r="A1624" s="14" t="s">
        <v>7656</v>
      </c>
      <c r="B1624" s="6" t="s">
        <v>2941</v>
      </c>
      <c r="C1624" s="6" t="s">
        <v>795</v>
      </c>
      <c r="D1624" s="6" t="s">
        <v>796</v>
      </c>
      <c r="E1624" s="6" t="s">
        <v>797</v>
      </c>
      <c r="F1624" s="18">
        <f>IFERROR(VLOOKUP(B1624,Invoices!$L$2:$M$413,2,FALSE),"")</f>
        <v>0.99</v>
      </c>
      <c r="G1624" s="18" t="str">
        <f>IFERROR(VLOOKUP(B1624,Invoices!$N$2:$O$412,2,FALSE),"")</f>
        <v/>
      </c>
      <c r="H1624" s="18" t="str">
        <f>IFERROR(VLOOKUP($B1624,Invoices!$P$2:$Q$412,2,FALSE),"")</f>
        <v/>
      </c>
      <c r="I1624" s="18" t="str">
        <f>IFERROR(VLOOKUP($B1624,Invoices!$R$2:$S$412,2,FALSE),"")</f>
        <v/>
      </c>
      <c r="J1624" s="18" t="str">
        <f>IFERROR(VLOOKUP($B1624,Invoices!$T$2:$U$412,2,FALSE),"")</f>
        <v/>
      </c>
      <c r="K1624" s="18" t="str">
        <f>IFERROR(VLOOKUP($B1624,Invoices!$V$2:$W$412,2,FALSE),"")</f>
        <v/>
      </c>
      <c r="L1624" s="18" t="str">
        <f>IFERROR(VLOOKUP($B1624,Invoices!$X$2:$Y$412,2,FALSE),"")</f>
        <v/>
      </c>
      <c r="M1624" s="18" t="str">
        <f>IFERROR(VLOOKUP($B1624,Invoices!$Z$2:$AA$412,2,FALSE),"")</f>
        <v/>
      </c>
      <c r="N1624" s="18" t="str">
        <f>IFERROR(VLOOKUP($B1624,Invoices!$AB$2:$AC$412,2,FALSE),"")</f>
        <v/>
      </c>
      <c r="O1624" s="18" t="str">
        <f>IFERROR(VLOOKUP($B1624,Invoices!$AD$2:$AE$412,2,FALSE),"")</f>
        <v/>
      </c>
      <c r="P1624" s="18" t="str">
        <f>IFERROR(VLOOKUP($B1624,Invoices!$AF$2:$AG$412,2,FALSE),"")</f>
        <v/>
      </c>
      <c r="Q1624" s="18" t="str">
        <f>IFERROR(VLOOKUP($B1624,Invoices!$AH$2:$AI$412,2,FALSE),"")</f>
        <v/>
      </c>
      <c r="R1624" s="18" t="str">
        <f>IFERROR(VLOOKUP($B1624,Invoices!$AJ$2:$AK$412,2,FALSE),"")</f>
        <v/>
      </c>
      <c r="S1624" s="18" t="str">
        <f>IFERROR(VLOOKUP($B1624,Invoices!$AL$2:$AM$412,2,FALSE),"")</f>
        <v/>
      </c>
      <c r="T1624" s="18" t="str">
        <f>IFERROR(VLOOKUP($B1624,Invoices!$AN$2:$AO$412,2,FALSE),"")</f>
        <v/>
      </c>
      <c r="U1624" s="18" cm="1">
        <f t="array" ref="U1624">IFERROR(INDEX(F1624:T1624, 1, MATCH(TRUE, ISNUMBER(F1624:T1624), 0)), "0.0")</f>
        <v>0.99</v>
      </c>
    </row>
    <row r="1625" spans="1:21" ht="13" x14ac:dyDescent="0.15">
      <c r="A1625" s="14" t="s">
        <v>7657</v>
      </c>
      <c r="B1625" s="6" t="s">
        <v>2942</v>
      </c>
      <c r="C1625" s="6" t="s">
        <v>1223</v>
      </c>
      <c r="D1625" s="6" t="s">
        <v>977</v>
      </c>
      <c r="E1625" s="6" t="s">
        <v>976</v>
      </c>
      <c r="F1625" s="18" t="str">
        <f>IFERROR(VLOOKUP(B1625,Invoices!$L$2:$M$413,2,FALSE),"")</f>
        <v/>
      </c>
      <c r="G1625" s="18" t="str">
        <f>IFERROR(VLOOKUP(B1625,Invoices!$N$2:$O$412,2,FALSE),"")</f>
        <v/>
      </c>
      <c r="H1625" s="18" t="str">
        <f>IFERROR(VLOOKUP($B1625,Invoices!$P$2:$Q$412,2,FALSE),"")</f>
        <v/>
      </c>
      <c r="I1625" s="18" t="str">
        <f>IFERROR(VLOOKUP($B1625,Invoices!$R$2:$S$412,2,FALSE),"")</f>
        <v/>
      </c>
      <c r="J1625" s="18" t="str">
        <f>IFERROR(VLOOKUP($B1625,Invoices!$T$2:$U$412,2,FALSE),"")</f>
        <v/>
      </c>
      <c r="K1625" s="18" t="str">
        <f>IFERROR(VLOOKUP($B1625,Invoices!$V$2:$W$412,2,FALSE),"")</f>
        <v/>
      </c>
      <c r="L1625" s="18" t="str">
        <f>IFERROR(VLOOKUP($B1625,Invoices!$X$2:$Y$412,2,FALSE),"")</f>
        <v/>
      </c>
      <c r="M1625" s="18" t="str">
        <f>IFERROR(VLOOKUP($B1625,Invoices!$Z$2:$AA$412,2,FALSE),"")</f>
        <v/>
      </c>
      <c r="N1625" s="18" t="str">
        <f>IFERROR(VLOOKUP($B1625,Invoices!$AB$2:$AC$412,2,FALSE),"")</f>
        <v/>
      </c>
      <c r="O1625" s="18" t="str">
        <f>IFERROR(VLOOKUP($B1625,Invoices!$AD$2:$AE$412,2,FALSE),"")</f>
        <v/>
      </c>
      <c r="P1625" s="18" t="str">
        <f>IFERROR(VLOOKUP($B1625,Invoices!$AF$2:$AG$412,2,FALSE),"")</f>
        <v/>
      </c>
      <c r="Q1625" s="18" t="str">
        <f>IFERROR(VLOOKUP($B1625,Invoices!$AH$2:$AI$412,2,FALSE),"")</f>
        <v/>
      </c>
      <c r="R1625" s="18" t="str">
        <f>IFERROR(VLOOKUP($B1625,Invoices!$AJ$2:$AK$412,2,FALSE),"")</f>
        <v/>
      </c>
      <c r="S1625" s="18" t="str">
        <f>IFERROR(VLOOKUP($B1625,Invoices!$AL$2:$AM$412,2,FALSE),"")</f>
        <v/>
      </c>
      <c r="T1625" s="18" t="str">
        <f>IFERROR(VLOOKUP($B1625,Invoices!$AN$2:$AO$412,2,FALSE),"")</f>
        <v/>
      </c>
      <c r="U1625" s="18" t="str" cm="1">
        <f t="array" ref="U1625">IFERROR(INDEX(F1625:T1625, 1, MATCH(TRUE, ISNUMBER(F1625:T1625), 0)), "0.0")</f>
        <v>0.0</v>
      </c>
    </row>
    <row r="1626" spans="1:21" ht="13" x14ac:dyDescent="0.15">
      <c r="A1626" s="14" t="s">
        <v>7658</v>
      </c>
      <c r="B1626" s="6" t="s">
        <v>2942</v>
      </c>
      <c r="C1626" s="6" t="s">
        <v>1223</v>
      </c>
      <c r="D1626" s="6" t="s">
        <v>1440</v>
      </c>
      <c r="E1626" s="6" t="s">
        <v>976</v>
      </c>
      <c r="F1626" s="18" t="str">
        <f>IFERROR(VLOOKUP(B1626,Invoices!$L$2:$M$413,2,FALSE),"")</f>
        <v/>
      </c>
      <c r="G1626" s="18" t="str">
        <f>IFERROR(VLOOKUP(B1626,Invoices!$N$2:$O$412,2,FALSE),"")</f>
        <v/>
      </c>
      <c r="H1626" s="18" t="str">
        <f>IFERROR(VLOOKUP($B1626,Invoices!$P$2:$Q$412,2,FALSE),"")</f>
        <v/>
      </c>
      <c r="I1626" s="18" t="str">
        <f>IFERROR(VLOOKUP($B1626,Invoices!$R$2:$S$412,2,FALSE),"")</f>
        <v/>
      </c>
      <c r="J1626" s="18" t="str">
        <f>IFERROR(VLOOKUP($B1626,Invoices!$T$2:$U$412,2,FALSE),"")</f>
        <v/>
      </c>
      <c r="K1626" s="18" t="str">
        <f>IFERROR(VLOOKUP($B1626,Invoices!$V$2:$W$412,2,FALSE),"")</f>
        <v/>
      </c>
      <c r="L1626" s="18" t="str">
        <f>IFERROR(VLOOKUP($B1626,Invoices!$X$2:$Y$412,2,FALSE),"")</f>
        <v/>
      </c>
      <c r="M1626" s="18" t="str">
        <f>IFERROR(VLOOKUP($B1626,Invoices!$Z$2:$AA$412,2,FALSE),"")</f>
        <v/>
      </c>
      <c r="N1626" s="18" t="str">
        <f>IFERROR(VLOOKUP($B1626,Invoices!$AB$2:$AC$412,2,FALSE),"")</f>
        <v/>
      </c>
      <c r="O1626" s="18" t="str">
        <f>IFERROR(VLOOKUP($B1626,Invoices!$AD$2:$AE$412,2,FALSE),"")</f>
        <v/>
      </c>
      <c r="P1626" s="18" t="str">
        <f>IFERROR(VLOOKUP($B1626,Invoices!$AF$2:$AG$412,2,FALSE),"")</f>
        <v/>
      </c>
      <c r="Q1626" s="18" t="str">
        <f>IFERROR(VLOOKUP($B1626,Invoices!$AH$2:$AI$412,2,FALSE),"")</f>
        <v/>
      </c>
      <c r="R1626" s="18" t="str">
        <f>IFERROR(VLOOKUP($B1626,Invoices!$AJ$2:$AK$412,2,FALSE),"")</f>
        <v/>
      </c>
      <c r="S1626" s="18" t="str">
        <f>IFERROR(VLOOKUP($B1626,Invoices!$AL$2:$AM$412,2,FALSE),"")</f>
        <v/>
      </c>
      <c r="T1626" s="18" t="str">
        <f>IFERROR(VLOOKUP($B1626,Invoices!$AN$2:$AO$412,2,FALSE),"")</f>
        <v/>
      </c>
      <c r="U1626" s="18" t="str" cm="1">
        <f t="array" ref="U1626">IFERROR(INDEX(F1626:T1626, 1, MATCH(TRUE, ISNUMBER(F1626:T1626), 0)), "0.0")</f>
        <v>0.0</v>
      </c>
    </row>
    <row r="1627" spans="1:21" ht="13" x14ac:dyDescent="0.15">
      <c r="A1627" s="14" t="s">
        <v>7659</v>
      </c>
      <c r="B1627" s="6" t="s">
        <v>2943</v>
      </c>
      <c r="C1627" s="6" t="s">
        <v>529</v>
      </c>
      <c r="D1627" s="6" t="s">
        <v>1329</v>
      </c>
      <c r="E1627" s="6" t="s">
        <v>529</v>
      </c>
      <c r="F1627" s="18" t="str">
        <f>IFERROR(VLOOKUP(B1627,Invoices!$L$2:$M$413,2,FALSE),"")</f>
        <v/>
      </c>
      <c r="G1627" s="18" t="str">
        <f>IFERROR(VLOOKUP(B1627,Invoices!$N$2:$O$412,2,FALSE),"")</f>
        <v/>
      </c>
      <c r="H1627" s="18" t="str">
        <f>IFERROR(VLOOKUP($B1627,Invoices!$P$2:$Q$412,2,FALSE),"")</f>
        <v/>
      </c>
      <c r="I1627" s="18" t="str">
        <f>IFERROR(VLOOKUP($B1627,Invoices!$R$2:$S$412,2,FALSE),"")</f>
        <v/>
      </c>
      <c r="J1627" s="18" t="str">
        <f>IFERROR(VLOOKUP($B1627,Invoices!$T$2:$U$412,2,FALSE),"")</f>
        <v/>
      </c>
      <c r="K1627" s="18" t="str">
        <f>IFERROR(VLOOKUP($B1627,Invoices!$V$2:$W$412,2,FALSE),"")</f>
        <v/>
      </c>
      <c r="L1627" s="18" t="str">
        <f>IFERROR(VLOOKUP($B1627,Invoices!$X$2:$Y$412,2,FALSE),"")</f>
        <v/>
      </c>
      <c r="M1627" s="18" t="str">
        <f>IFERROR(VLOOKUP($B1627,Invoices!$Z$2:$AA$412,2,FALSE),"")</f>
        <v/>
      </c>
      <c r="N1627" s="18" t="str">
        <f>IFERROR(VLOOKUP($B1627,Invoices!$AB$2:$AC$412,2,FALSE),"")</f>
        <v/>
      </c>
      <c r="O1627" s="18" t="str">
        <f>IFERROR(VLOOKUP($B1627,Invoices!$AD$2:$AE$412,2,FALSE),"")</f>
        <v/>
      </c>
      <c r="P1627" s="18" t="str">
        <f>IFERROR(VLOOKUP($B1627,Invoices!$AF$2:$AG$412,2,FALSE),"")</f>
        <v/>
      </c>
      <c r="Q1627" s="18" t="str">
        <f>IFERROR(VLOOKUP($B1627,Invoices!$AH$2:$AI$412,2,FALSE),"")</f>
        <v/>
      </c>
      <c r="R1627" s="18" t="str">
        <f>IFERROR(VLOOKUP($B1627,Invoices!$AJ$2:$AK$412,2,FALSE),"")</f>
        <v/>
      </c>
      <c r="S1627" s="18" t="str">
        <f>IFERROR(VLOOKUP($B1627,Invoices!$AL$2:$AM$412,2,FALSE),"")</f>
        <v/>
      </c>
      <c r="T1627" s="18" t="str">
        <f>IFERROR(VLOOKUP($B1627,Invoices!$AN$2:$AO$412,2,FALSE),"")</f>
        <v/>
      </c>
      <c r="U1627" s="18" t="str" cm="1">
        <f t="array" ref="U1627">IFERROR(INDEX(F1627:T1627, 1, MATCH(TRUE, ISNUMBER(F1627:T1627), 0)), "0.0")</f>
        <v>0.0</v>
      </c>
    </row>
    <row r="1628" spans="1:21" ht="13" x14ac:dyDescent="0.15">
      <c r="A1628" s="14" t="s">
        <v>7660</v>
      </c>
      <c r="B1628" s="6" t="s">
        <v>2944</v>
      </c>
      <c r="C1628" s="6" t="s">
        <v>868</v>
      </c>
      <c r="D1628" s="6" t="s">
        <v>543</v>
      </c>
      <c r="E1628" s="6" t="s">
        <v>543</v>
      </c>
      <c r="F1628" s="18" t="str">
        <f>IFERROR(VLOOKUP(B1628,Invoices!$L$2:$M$413,2,FALSE),"")</f>
        <v/>
      </c>
      <c r="G1628" s="18" t="str">
        <f>IFERROR(VLOOKUP(B1628,Invoices!$N$2:$O$412,2,FALSE),"")</f>
        <v/>
      </c>
      <c r="H1628" s="18" t="str">
        <f>IFERROR(VLOOKUP($B1628,Invoices!$P$2:$Q$412,2,FALSE),"")</f>
        <v/>
      </c>
      <c r="I1628" s="18" t="str">
        <f>IFERROR(VLOOKUP($B1628,Invoices!$R$2:$S$412,2,FALSE),"")</f>
        <v/>
      </c>
      <c r="J1628" s="18" t="str">
        <f>IFERROR(VLOOKUP($B1628,Invoices!$T$2:$U$412,2,FALSE),"")</f>
        <v/>
      </c>
      <c r="K1628" s="18" t="str">
        <f>IFERROR(VLOOKUP($B1628,Invoices!$V$2:$W$412,2,FALSE),"")</f>
        <v/>
      </c>
      <c r="L1628" s="18" t="str">
        <f>IFERROR(VLOOKUP($B1628,Invoices!$X$2:$Y$412,2,FALSE),"")</f>
        <v/>
      </c>
      <c r="M1628" s="18" t="str">
        <f>IFERROR(VLOOKUP($B1628,Invoices!$Z$2:$AA$412,2,FALSE),"")</f>
        <v/>
      </c>
      <c r="N1628" s="18" t="str">
        <f>IFERROR(VLOOKUP($B1628,Invoices!$AB$2:$AC$412,2,FALSE),"")</f>
        <v/>
      </c>
      <c r="O1628" s="18" t="str">
        <f>IFERROR(VLOOKUP($B1628,Invoices!$AD$2:$AE$412,2,FALSE),"")</f>
        <v/>
      </c>
      <c r="P1628" s="18" t="str">
        <f>IFERROR(VLOOKUP($B1628,Invoices!$AF$2:$AG$412,2,FALSE),"")</f>
        <v/>
      </c>
      <c r="Q1628" s="18" t="str">
        <f>IFERROR(VLOOKUP($B1628,Invoices!$AH$2:$AI$412,2,FALSE),"")</f>
        <v/>
      </c>
      <c r="R1628" s="18" t="str">
        <f>IFERROR(VLOOKUP($B1628,Invoices!$AJ$2:$AK$412,2,FALSE),"")</f>
        <v/>
      </c>
      <c r="S1628" s="18" t="str">
        <f>IFERROR(VLOOKUP($B1628,Invoices!$AL$2:$AM$412,2,FALSE),"")</f>
        <v/>
      </c>
      <c r="T1628" s="18" t="str">
        <f>IFERROR(VLOOKUP($B1628,Invoices!$AN$2:$AO$412,2,FALSE),"")</f>
        <v/>
      </c>
      <c r="U1628" s="18" t="str" cm="1">
        <f t="array" ref="U1628">IFERROR(INDEX(F1628:T1628, 1, MATCH(TRUE, ISNUMBER(F1628:T1628), 0)), "0.0")</f>
        <v>0.0</v>
      </c>
    </row>
    <row r="1629" spans="1:21" ht="13" x14ac:dyDescent="0.15">
      <c r="A1629" s="14" t="s">
        <v>7661</v>
      </c>
      <c r="B1629" s="6" t="s">
        <v>2945</v>
      </c>
      <c r="C1629" s="6" t="s">
        <v>1565</v>
      </c>
      <c r="D1629" s="6" t="s">
        <v>542</v>
      </c>
      <c r="E1629" s="6" t="s">
        <v>543</v>
      </c>
      <c r="F1629" s="18" t="str">
        <f>IFERROR(VLOOKUP(B1629,Invoices!$L$2:$M$413,2,FALSE),"")</f>
        <v/>
      </c>
      <c r="G1629" s="18" t="str">
        <f>IFERROR(VLOOKUP(B1629,Invoices!$N$2:$O$412,2,FALSE),"")</f>
        <v/>
      </c>
      <c r="H1629" s="18" t="str">
        <f>IFERROR(VLOOKUP($B1629,Invoices!$P$2:$Q$412,2,FALSE),"")</f>
        <v/>
      </c>
      <c r="I1629" s="18" t="str">
        <f>IFERROR(VLOOKUP($B1629,Invoices!$R$2:$S$412,2,FALSE),"")</f>
        <v/>
      </c>
      <c r="J1629" s="18" t="str">
        <f>IFERROR(VLOOKUP($B1629,Invoices!$T$2:$U$412,2,FALSE),"")</f>
        <v/>
      </c>
      <c r="K1629" s="18" t="str">
        <f>IFERROR(VLOOKUP($B1629,Invoices!$V$2:$W$412,2,FALSE),"")</f>
        <v/>
      </c>
      <c r="L1629" s="18" t="str">
        <f>IFERROR(VLOOKUP($B1629,Invoices!$X$2:$Y$412,2,FALSE),"")</f>
        <v/>
      </c>
      <c r="M1629" s="18" t="str">
        <f>IFERROR(VLOOKUP($B1629,Invoices!$Z$2:$AA$412,2,FALSE),"")</f>
        <v/>
      </c>
      <c r="N1629" s="18">
        <f>IFERROR(VLOOKUP($B1629,Invoices!$AB$2:$AC$412,2,FALSE),"")</f>
        <v>0.99</v>
      </c>
      <c r="O1629" s="18" t="str">
        <f>IFERROR(VLOOKUP($B1629,Invoices!$AD$2:$AE$412,2,FALSE),"")</f>
        <v/>
      </c>
      <c r="P1629" s="18" t="str">
        <f>IFERROR(VLOOKUP($B1629,Invoices!$AF$2:$AG$412,2,FALSE),"")</f>
        <v/>
      </c>
      <c r="Q1629" s="18" t="str">
        <f>IFERROR(VLOOKUP($B1629,Invoices!$AH$2:$AI$412,2,FALSE),"")</f>
        <v/>
      </c>
      <c r="R1629" s="18" t="str">
        <f>IFERROR(VLOOKUP($B1629,Invoices!$AJ$2:$AK$412,2,FALSE),"")</f>
        <v/>
      </c>
      <c r="S1629" s="18" t="str">
        <f>IFERROR(VLOOKUP($B1629,Invoices!$AL$2:$AM$412,2,FALSE),"")</f>
        <v/>
      </c>
      <c r="T1629" s="18" t="str">
        <f>IFERROR(VLOOKUP($B1629,Invoices!$AN$2:$AO$412,2,FALSE),"")</f>
        <v/>
      </c>
      <c r="U1629" s="18" cm="1">
        <f t="array" ref="U1629">IFERROR(INDEX(F1629:T1629, 1, MATCH(TRUE, ISNUMBER(F1629:T1629), 0)), "0.0")</f>
        <v>0.99</v>
      </c>
    </row>
    <row r="1630" spans="1:21" ht="13" x14ac:dyDescent="0.15">
      <c r="A1630" s="14" t="s">
        <v>7662</v>
      </c>
      <c r="B1630" s="6" t="s">
        <v>2946</v>
      </c>
      <c r="C1630" s="6" t="s">
        <v>1565</v>
      </c>
      <c r="D1630" s="6" t="s">
        <v>542</v>
      </c>
      <c r="E1630" s="6" t="s">
        <v>543</v>
      </c>
      <c r="F1630" s="18" t="str">
        <f>IFERROR(VLOOKUP(B1630,Invoices!$L$2:$M$413,2,FALSE),"")</f>
        <v/>
      </c>
      <c r="G1630" s="18" t="str">
        <f>IFERROR(VLOOKUP(B1630,Invoices!$N$2:$O$412,2,FALSE),"")</f>
        <v/>
      </c>
      <c r="H1630" s="18" t="str">
        <f>IFERROR(VLOOKUP($B1630,Invoices!$P$2:$Q$412,2,FALSE),"")</f>
        <v/>
      </c>
      <c r="I1630" s="18" t="str">
        <f>IFERROR(VLOOKUP($B1630,Invoices!$R$2:$S$412,2,FALSE),"")</f>
        <v/>
      </c>
      <c r="J1630" s="18">
        <f>IFERROR(VLOOKUP($B1630,Invoices!$T$2:$U$412,2,FALSE),"")</f>
        <v>0.99</v>
      </c>
      <c r="K1630" s="18" t="str">
        <f>IFERROR(VLOOKUP($B1630,Invoices!$V$2:$W$412,2,FALSE),"")</f>
        <v/>
      </c>
      <c r="L1630" s="18" t="str">
        <f>IFERROR(VLOOKUP($B1630,Invoices!$X$2:$Y$412,2,FALSE),"")</f>
        <v/>
      </c>
      <c r="M1630" s="18" t="str">
        <f>IFERROR(VLOOKUP($B1630,Invoices!$Z$2:$AA$412,2,FALSE),"")</f>
        <v/>
      </c>
      <c r="N1630" s="18" t="str">
        <f>IFERROR(VLOOKUP($B1630,Invoices!$AB$2:$AC$412,2,FALSE),"")</f>
        <v/>
      </c>
      <c r="O1630" s="18" t="str">
        <f>IFERROR(VLOOKUP($B1630,Invoices!$AD$2:$AE$412,2,FALSE),"")</f>
        <v/>
      </c>
      <c r="P1630" s="18" t="str">
        <f>IFERROR(VLOOKUP($B1630,Invoices!$AF$2:$AG$412,2,FALSE),"")</f>
        <v/>
      </c>
      <c r="Q1630" s="18" t="str">
        <f>IFERROR(VLOOKUP($B1630,Invoices!$AH$2:$AI$412,2,FALSE),"")</f>
        <v/>
      </c>
      <c r="R1630" s="18" t="str">
        <f>IFERROR(VLOOKUP($B1630,Invoices!$AJ$2:$AK$412,2,FALSE),"")</f>
        <v/>
      </c>
      <c r="S1630" s="18" t="str">
        <f>IFERROR(VLOOKUP($B1630,Invoices!$AL$2:$AM$412,2,FALSE),"")</f>
        <v/>
      </c>
      <c r="T1630" s="18" t="str">
        <f>IFERROR(VLOOKUP($B1630,Invoices!$AN$2:$AO$412,2,FALSE),"")</f>
        <v/>
      </c>
      <c r="U1630" s="18" cm="1">
        <f t="array" ref="U1630">IFERROR(INDEX(F1630:T1630, 1, MATCH(TRUE, ISNUMBER(F1630:T1630), 0)), "0.0")</f>
        <v>0.99</v>
      </c>
    </row>
    <row r="1631" spans="1:21" ht="13" x14ac:dyDescent="0.15">
      <c r="A1631" s="14" t="s">
        <v>7663</v>
      </c>
      <c r="B1631" s="6" t="s">
        <v>2947</v>
      </c>
      <c r="C1631" s="6" t="s">
        <v>2786</v>
      </c>
      <c r="D1631" s="6" t="s">
        <v>2071</v>
      </c>
      <c r="E1631" s="6" t="s">
        <v>1071</v>
      </c>
      <c r="F1631" s="18" t="str">
        <f>IFERROR(VLOOKUP(B1631,Invoices!$L$2:$M$413,2,FALSE),"")</f>
        <v/>
      </c>
      <c r="G1631" s="18" t="str">
        <f>IFERROR(VLOOKUP(B1631,Invoices!$N$2:$O$412,2,FALSE),"")</f>
        <v/>
      </c>
      <c r="H1631" s="18">
        <f>IFERROR(VLOOKUP($B1631,Invoices!$P$2:$Q$412,2,FALSE),"")</f>
        <v>0.99</v>
      </c>
      <c r="I1631" s="18" t="str">
        <f>IFERROR(VLOOKUP($B1631,Invoices!$R$2:$S$412,2,FALSE),"")</f>
        <v/>
      </c>
      <c r="J1631" s="18" t="str">
        <f>IFERROR(VLOOKUP($B1631,Invoices!$T$2:$U$412,2,FALSE),"")</f>
        <v/>
      </c>
      <c r="K1631" s="18" t="str">
        <f>IFERROR(VLOOKUP($B1631,Invoices!$V$2:$W$412,2,FALSE),"")</f>
        <v/>
      </c>
      <c r="L1631" s="18" t="str">
        <f>IFERROR(VLOOKUP($B1631,Invoices!$X$2:$Y$412,2,FALSE),"")</f>
        <v/>
      </c>
      <c r="M1631" s="18" t="str">
        <f>IFERROR(VLOOKUP($B1631,Invoices!$Z$2:$AA$412,2,FALSE),"")</f>
        <v/>
      </c>
      <c r="N1631" s="18" t="str">
        <f>IFERROR(VLOOKUP($B1631,Invoices!$AB$2:$AC$412,2,FALSE),"")</f>
        <v/>
      </c>
      <c r="O1631" s="18" t="str">
        <f>IFERROR(VLOOKUP($B1631,Invoices!$AD$2:$AE$412,2,FALSE),"")</f>
        <v/>
      </c>
      <c r="P1631" s="18" t="str">
        <f>IFERROR(VLOOKUP($B1631,Invoices!$AF$2:$AG$412,2,FALSE),"")</f>
        <v/>
      </c>
      <c r="Q1631" s="18" t="str">
        <f>IFERROR(VLOOKUP($B1631,Invoices!$AH$2:$AI$412,2,FALSE),"")</f>
        <v/>
      </c>
      <c r="R1631" s="18" t="str">
        <f>IFERROR(VLOOKUP($B1631,Invoices!$AJ$2:$AK$412,2,FALSE),"")</f>
        <v/>
      </c>
      <c r="S1631" s="18" t="str">
        <f>IFERROR(VLOOKUP($B1631,Invoices!$AL$2:$AM$412,2,FALSE),"")</f>
        <v/>
      </c>
      <c r="T1631" s="18" t="str">
        <f>IFERROR(VLOOKUP($B1631,Invoices!$AN$2:$AO$412,2,FALSE),"")</f>
        <v/>
      </c>
      <c r="U1631" s="18" cm="1">
        <f t="array" ref="U1631">IFERROR(INDEX(F1631:T1631, 1, MATCH(TRUE, ISNUMBER(F1631:T1631), 0)), "0.0")</f>
        <v>0.99</v>
      </c>
    </row>
    <row r="1632" spans="1:21" ht="13" x14ac:dyDescent="0.15">
      <c r="A1632" s="14" t="s">
        <v>7664</v>
      </c>
      <c r="B1632" s="6" t="s">
        <v>2948</v>
      </c>
      <c r="D1632" s="6" t="s">
        <v>1133</v>
      </c>
      <c r="E1632" s="6" t="s">
        <v>600</v>
      </c>
      <c r="F1632" s="18" t="str">
        <f>IFERROR(VLOOKUP(B1632,Invoices!$L$2:$M$413,2,FALSE),"")</f>
        <v/>
      </c>
      <c r="G1632" s="18">
        <f>IFERROR(VLOOKUP(B1632,Invoices!$N$2:$O$412,2,FALSE),"")</f>
        <v>0.99</v>
      </c>
      <c r="H1632" s="18" t="str">
        <f>IFERROR(VLOOKUP($B1632,Invoices!$P$2:$Q$412,2,FALSE),"")</f>
        <v/>
      </c>
      <c r="I1632" s="18" t="str">
        <f>IFERROR(VLOOKUP($B1632,Invoices!$R$2:$S$412,2,FALSE),"")</f>
        <v/>
      </c>
      <c r="J1632" s="18" t="str">
        <f>IFERROR(VLOOKUP($B1632,Invoices!$T$2:$U$412,2,FALSE),"")</f>
        <v/>
      </c>
      <c r="K1632" s="18" t="str">
        <f>IFERROR(VLOOKUP($B1632,Invoices!$V$2:$W$412,2,FALSE),"")</f>
        <v/>
      </c>
      <c r="L1632" s="18" t="str">
        <f>IFERROR(VLOOKUP($B1632,Invoices!$X$2:$Y$412,2,FALSE),"")</f>
        <v/>
      </c>
      <c r="M1632" s="18" t="str">
        <f>IFERROR(VLOOKUP($B1632,Invoices!$Z$2:$AA$412,2,FALSE),"")</f>
        <v/>
      </c>
      <c r="N1632" s="18" t="str">
        <f>IFERROR(VLOOKUP($B1632,Invoices!$AB$2:$AC$412,2,FALSE),"")</f>
        <v/>
      </c>
      <c r="O1632" s="18" t="str">
        <f>IFERROR(VLOOKUP($B1632,Invoices!$AD$2:$AE$412,2,FALSE),"")</f>
        <v/>
      </c>
      <c r="P1632" s="18" t="str">
        <f>IFERROR(VLOOKUP($B1632,Invoices!$AF$2:$AG$412,2,FALSE),"")</f>
        <v/>
      </c>
      <c r="Q1632" s="18" t="str">
        <f>IFERROR(VLOOKUP($B1632,Invoices!$AH$2:$AI$412,2,FALSE),"")</f>
        <v/>
      </c>
      <c r="R1632" s="18" t="str">
        <f>IFERROR(VLOOKUP($B1632,Invoices!$AJ$2:$AK$412,2,FALSE),"")</f>
        <v/>
      </c>
      <c r="S1632" s="18" t="str">
        <f>IFERROR(VLOOKUP($B1632,Invoices!$AL$2:$AM$412,2,FALSE),"")</f>
        <v/>
      </c>
      <c r="T1632" s="18" t="str">
        <f>IFERROR(VLOOKUP($B1632,Invoices!$AN$2:$AO$412,2,FALSE),"")</f>
        <v/>
      </c>
      <c r="U1632" s="18" cm="1">
        <f t="array" ref="U1632">IFERROR(INDEX(F1632:T1632, 1, MATCH(TRUE, ISNUMBER(F1632:T1632), 0)), "0.0")</f>
        <v>0.99</v>
      </c>
    </row>
    <row r="1633" spans="1:21" ht="13" x14ac:dyDescent="0.15">
      <c r="A1633" s="14" t="s">
        <v>7665</v>
      </c>
      <c r="B1633" s="6" t="s">
        <v>2949</v>
      </c>
      <c r="C1633" s="6" t="s">
        <v>549</v>
      </c>
      <c r="D1633" s="6" t="s">
        <v>550</v>
      </c>
      <c r="E1633" s="6" t="s">
        <v>551</v>
      </c>
      <c r="F1633" s="18" t="str">
        <f>IFERROR(VLOOKUP(B1633,Invoices!$L$2:$M$413,2,FALSE),"")</f>
        <v/>
      </c>
      <c r="G1633" s="18" t="str">
        <f>IFERROR(VLOOKUP(B1633,Invoices!$N$2:$O$412,2,FALSE),"")</f>
        <v/>
      </c>
      <c r="H1633" s="18" t="str">
        <f>IFERROR(VLOOKUP($B1633,Invoices!$P$2:$Q$412,2,FALSE),"")</f>
        <v/>
      </c>
      <c r="I1633" s="18" t="str">
        <f>IFERROR(VLOOKUP($B1633,Invoices!$R$2:$S$412,2,FALSE),"")</f>
        <v/>
      </c>
      <c r="J1633" s="18">
        <f>IFERROR(VLOOKUP($B1633,Invoices!$T$2:$U$412,2,FALSE),"")</f>
        <v>0.99</v>
      </c>
      <c r="K1633" s="18" t="str">
        <f>IFERROR(VLOOKUP($B1633,Invoices!$V$2:$W$412,2,FALSE),"")</f>
        <v/>
      </c>
      <c r="L1633" s="18" t="str">
        <f>IFERROR(VLOOKUP($B1633,Invoices!$X$2:$Y$412,2,FALSE),"")</f>
        <v/>
      </c>
      <c r="M1633" s="18" t="str">
        <f>IFERROR(VLOOKUP($B1633,Invoices!$Z$2:$AA$412,2,FALSE),"")</f>
        <v/>
      </c>
      <c r="N1633" s="18" t="str">
        <f>IFERROR(VLOOKUP($B1633,Invoices!$AB$2:$AC$412,2,FALSE),"")</f>
        <v/>
      </c>
      <c r="O1633" s="18" t="str">
        <f>IFERROR(VLOOKUP($B1633,Invoices!$AD$2:$AE$412,2,FALSE),"")</f>
        <v/>
      </c>
      <c r="P1633" s="18" t="str">
        <f>IFERROR(VLOOKUP($B1633,Invoices!$AF$2:$AG$412,2,FALSE),"")</f>
        <v/>
      </c>
      <c r="Q1633" s="18" t="str">
        <f>IFERROR(VLOOKUP($B1633,Invoices!$AH$2:$AI$412,2,FALSE),"")</f>
        <v/>
      </c>
      <c r="R1633" s="18" t="str">
        <f>IFERROR(VLOOKUP($B1633,Invoices!$AJ$2:$AK$412,2,FALSE),"")</f>
        <v/>
      </c>
      <c r="S1633" s="18" t="str">
        <f>IFERROR(VLOOKUP($B1633,Invoices!$AL$2:$AM$412,2,FALSE),"")</f>
        <v/>
      </c>
      <c r="T1633" s="18" t="str">
        <f>IFERROR(VLOOKUP($B1633,Invoices!$AN$2:$AO$412,2,FALSE),"")</f>
        <v/>
      </c>
      <c r="U1633" s="18" cm="1">
        <f t="array" ref="U1633">IFERROR(INDEX(F1633:T1633, 1, MATCH(TRUE, ISNUMBER(F1633:T1633), 0)), "0.0")</f>
        <v>0.99</v>
      </c>
    </row>
    <row r="1634" spans="1:21" ht="13" x14ac:dyDescent="0.15">
      <c r="A1634" s="14" t="s">
        <v>7666</v>
      </c>
      <c r="B1634" s="6" t="s">
        <v>2950</v>
      </c>
      <c r="D1634" s="6" t="s">
        <v>517</v>
      </c>
      <c r="E1634" s="6" t="s">
        <v>518</v>
      </c>
      <c r="F1634" s="18" t="str">
        <f>IFERROR(VLOOKUP(B1634,Invoices!$L$2:$M$413,2,FALSE),"")</f>
        <v/>
      </c>
      <c r="G1634" s="18" t="str">
        <f>IFERROR(VLOOKUP(B1634,Invoices!$N$2:$O$412,2,FALSE),"")</f>
        <v/>
      </c>
      <c r="H1634" s="18" t="str">
        <f>IFERROR(VLOOKUP($B1634,Invoices!$P$2:$Q$412,2,FALSE),"")</f>
        <v/>
      </c>
      <c r="I1634" s="18" t="str">
        <f>IFERROR(VLOOKUP($B1634,Invoices!$R$2:$S$412,2,FALSE),"")</f>
        <v/>
      </c>
      <c r="J1634" s="18" t="str">
        <f>IFERROR(VLOOKUP($B1634,Invoices!$T$2:$U$412,2,FALSE),"")</f>
        <v/>
      </c>
      <c r="K1634" s="18" t="str">
        <f>IFERROR(VLOOKUP($B1634,Invoices!$V$2:$W$412,2,FALSE),"")</f>
        <v/>
      </c>
      <c r="L1634" s="18" t="str">
        <f>IFERROR(VLOOKUP($B1634,Invoices!$X$2:$Y$412,2,FALSE),"")</f>
        <v/>
      </c>
      <c r="M1634" s="18" t="str">
        <f>IFERROR(VLOOKUP($B1634,Invoices!$Z$2:$AA$412,2,FALSE),"")</f>
        <v/>
      </c>
      <c r="N1634" s="18" t="str">
        <f>IFERROR(VLOOKUP($B1634,Invoices!$AB$2:$AC$412,2,FALSE),"")</f>
        <v/>
      </c>
      <c r="O1634" s="18" t="str">
        <f>IFERROR(VLOOKUP($B1634,Invoices!$AD$2:$AE$412,2,FALSE),"")</f>
        <v/>
      </c>
      <c r="P1634" s="18" t="str">
        <f>IFERROR(VLOOKUP($B1634,Invoices!$AF$2:$AG$412,2,FALSE),"")</f>
        <v/>
      </c>
      <c r="Q1634" s="18" t="str">
        <f>IFERROR(VLOOKUP($B1634,Invoices!$AH$2:$AI$412,2,FALSE),"")</f>
        <v/>
      </c>
      <c r="R1634" s="18">
        <f>IFERROR(VLOOKUP($B1634,Invoices!$AJ$2:$AK$412,2,FALSE),"")</f>
        <v>1.99</v>
      </c>
      <c r="S1634" s="18" t="str">
        <f>IFERROR(VLOOKUP($B1634,Invoices!$AL$2:$AM$412,2,FALSE),"")</f>
        <v/>
      </c>
      <c r="T1634" s="18" t="str">
        <f>IFERROR(VLOOKUP($B1634,Invoices!$AN$2:$AO$412,2,FALSE),"")</f>
        <v/>
      </c>
      <c r="U1634" s="18" cm="1">
        <f t="array" ref="U1634">IFERROR(INDEX(F1634:T1634, 1, MATCH(TRUE, ISNUMBER(F1634:T1634), 0)), "0.0")</f>
        <v>1.99</v>
      </c>
    </row>
    <row r="1635" spans="1:21" ht="13" x14ac:dyDescent="0.15">
      <c r="A1635" s="14" t="s">
        <v>7667</v>
      </c>
      <c r="B1635" s="6" t="s">
        <v>2951</v>
      </c>
      <c r="D1635" s="6" t="s">
        <v>517</v>
      </c>
      <c r="E1635" s="6" t="s">
        <v>518</v>
      </c>
      <c r="F1635" s="18" t="str">
        <f>IFERROR(VLOOKUP(B1635,Invoices!$L$2:$M$413,2,FALSE),"")</f>
        <v/>
      </c>
      <c r="G1635" s="18" t="str">
        <f>IFERROR(VLOOKUP(B1635,Invoices!$N$2:$O$412,2,FALSE),"")</f>
        <v/>
      </c>
      <c r="H1635" s="18" t="str">
        <f>IFERROR(VLOOKUP($B1635,Invoices!$P$2:$Q$412,2,FALSE),"")</f>
        <v/>
      </c>
      <c r="I1635" s="18" t="str">
        <f>IFERROR(VLOOKUP($B1635,Invoices!$R$2:$S$412,2,FALSE),"")</f>
        <v/>
      </c>
      <c r="J1635" s="18" t="str">
        <f>IFERROR(VLOOKUP($B1635,Invoices!$T$2:$U$412,2,FALSE),"")</f>
        <v/>
      </c>
      <c r="K1635" s="18" t="str">
        <f>IFERROR(VLOOKUP($B1635,Invoices!$V$2:$W$412,2,FALSE),"")</f>
        <v/>
      </c>
      <c r="L1635" s="18" t="str">
        <f>IFERROR(VLOOKUP($B1635,Invoices!$X$2:$Y$412,2,FALSE),"")</f>
        <v/>
      </c>
      <c r="M1635" s="18" t="str">
        <f>IFERROR(VLOOKUP($B1635,Invoices!$Z$2:$AA$412,2,FALSE),"")</f>
        <v/>
      </c>
      <c r="N1635" s="18" t="str">
        <f>IFERROR(VLOOKUP($B1635,Invoices!$AB$2:$AC$412,2,FALSE),"")</f>
        <v/>
      </c>
      <c r="O1635" s="18" t="str">
        <f>IFERROR(VLOOKUP($B1635,Invoices!$AD$2:$AE$412,2,FALSE),"")</f>
        <v/>
      </c>
      <c r="P1635" s="18" t="str">
        <f>IFERROR(VLOOKUP($B1635,Invoices!$AF$2:$AG$412,2,FALSE),"")</f>
        <v/>
      </c>
      <c r="Q1635" s="18" t="str">
        <f>IFERROR(VLOOKUP($B1635,Invoices!$AH$2:$AI$412,2,FALSE),"")</f>
        <v/>
      </c>
      <c r="R1635" s="18" t="str">
        <f>IFERROR(VLOOKUP($B1635,Invoices!$AJ$2:$AK$412,2,FALSE),"")</f>
        <v/>
      </c>
      <c r="S1635" s="18" t="str">
        <f>IFERROR(VLOOKUP($B1635,Invoices!$AL$2:$AM$412,2,FALSE),"")</f>
        <v/>
      </c>
      <c r="T1635" s="18" t="str">
        <f>IFERROR(VLOOKUP($B1635,Invoices!$AN$2:$AO$412,2,FALSE),"")</f>
        <v/>
      </c>
      <c r="U1635" s="18" t="str" cm="1">
        <f t="array" ref="U1635">IFERROR(INDEX(F1635:T1635, 1, MATCH(TRUE, ISNUMBER(F1635:T1635), 0)), "0.0")</f>
        <v>0.0</v>
      </c>
    </row>
    <row r="1636" spans="1:21" ht="13" x14ac:dyDescent="0.15">
      <c r="A1636" s="14" t="s">
        <v>7668</v>
      </c>
      <c r="B1636" s="6" t="s">
        <v>2952</v>
      </c>
      <c r="C1636" s="6" t="s">
        <v>606</v>
      </c>
      <c r="D1636" s="6" t="s">
        <v>1735</v>
      </c>
      <c r="E1636" s="6" t="s">
        <v>608</v>
      </c>
      <c r="F1636" s="18" t="str">
        <f>IFERROR(VLOOKUP(B1636,Invoices!$L$2:$M$413,2,FALSE),"")</f>
        <v/>
      </c>
      <c r="G1636" s="18" t="str">
        <f>IFERROR(VLOOKUP(B1636,Invoices!$N$2:$O$412,2,FALSE),"")</f>
        <v/>
      </c>
      <c r="H1636" s="18" t="str">
        <f>IFERROR(VLOOKUP($B1636,Invoices!$P$2:$Q$412,2,FALSE),"")</f>
        <v/>
      </c>
      <c r="I1636" s="18" t="str">
        <f>IFERROR(VLOOKUP($B1636,Invoices!$R$2:$S$412,2,FALSE),"")</f>
        <v/>
      </c>
      <c r="J1636" s="18" t="str">
        <f>IFERROR(VLOOKUP($B1636,Invoices!$T$2:$U$412,2,FALSE),"")</f>
        <v/>
      </c>
      <c r="K1636" s="18" t="str">
        <f>IFERROR(VLOOKUP($B1636,Invoices!$V$2:$W$412,2,FALSE),"")</f>
        <v/>
      </c>
      <c r="L1636" s="18" t="str">
        <f>IFERROR(VLOOKUP($B1636,Invoices!$X$2:$Y$412,2,FALSE),"")</f>
        <v/>
      </c>
      <c r="M1636" s="18" t="str">
        <f>IFERROR(VLOOKUP($B1636,Invoices!$Z$2:$AA$412,2,FALSE),"")</f>
        <v/>
      </c>
      <c r="N1636" s="18" t="str">
        <f>IFERROR(VLOOKUP($B1636,Invoices!$AB$2:$AC$412,2,FALSE),"")</f>
        <v/>
      </c>
      <c r="O1636" s="18" t="str">
        <f>IFERROR(VLOOKUP($B1636,Invoices!$AD$2:$AE$412,2,FALSE),"")</f>
        <v/>
      </c>
      <c r="P1636" s="18" t="str">
        <f>IFERROR(VLOOKUP($B1636,Invoices!$AF$2:$AG$412,2,FALSE),"")</f>
        <v/>
      </c>
      <c r="Q1636" s="18" t="str">
        <f>IFERROR(VLOOKUP($B1636,Invoices!$AH$2:$AI$412,2,FALSE),"")</f>
        <v/>
      </c>
      <c r="R1636" s="18" t="str">
        <f>IFERROR(VLOOKUP($B1636,Invoices!$AJ$2:$AK$412,2,FALSE),"")</f>
        <v/>
      </c>
      <c r="S1636" s="18" t="str">
        <f>IFERROR(VLOOKUP($B1636,Invoices!$AL$2:$AM$412,2,FALSE),"")</f>
        <v/>
      </c>
      <c r="T1636" s="18" t="str">
        <f>IFERROR(VLOOKUP($B1636,Invoices!$AN$2:$AO$412,2,FALSE),"")</f>
        <v/>
      </c>
      <c r="U1636" s="18" t="str" cm="1">
        <f t="array" ref="U1636">IFERROR(INDEX(F1636:T1636, 1, MATCH(TRUE, ISNUMBER(F1636:T1636), 0)), "0.0")</f>
        <v>0.0</v>
      </c>
    </row>
    <row r="1637" spans="1:21" ht="13" x14ac:dyDescent="0.15">
      <c r="A1637" s="14" t="s">
        <v>7669</v>
      </c>
      <c r="B1637" s="6" t="s">
        <v>2953</v>
      </c>
      <c r="C1637" s="6" t="s">
        <v>2954</v>
      </c>
      <c r="D1637" s="6" t="s">
        <v>954</v>
      </c>
      <c r="E1637" s="6" t="s">
        <v>955</v>
      </c>
      <c r="F1637" s="18" t="str">
        <f>IFERROR(VLOOKUP(B1637,Invoices!$L$2:$M$413,2,FALSE),"")</f>
        <v/>
      </c>
      <c r="G1637" s="18" t="str">
        <f>IFERROR(VLOOKUP(B1637,Invoices!$N$2:$O$412,2,FALSE),"")</f>
        <v/>
      </c>
      <c r="H1637" s="18" t="str">
        <f>IFERROR(VLOOKUP($B1637,Invoices!$P$2:$Q$412,2,FALSE),"")</f>
        <v/>
      </c>
      <c r="I1637" s="18">
        <f>IFERROR(VLOOKUP($B1637,Invoices!$R$2:$S$412,2,FALSE),"")</f>
        <v>0.99</v>
      </c>
      <c r="J1637" s="18" t="str">
        <f>IFERROR(VLOOKUP($B1637,Invoices!$T$2:$U$412,2,FALSE),"")</f>
        <v/>
      </c>
      <c r="K1637" s="18" t="str">
        <f>IFERROR(VLOOKUP($B1637,Invoices!$V$2:$W$412,2,FALSE),"")</f>
        <v/>
      </c>
      <c r="L1637" s="18" t="str">
        <f>IFERROR(VLOOKUP($B1637,Invoices!$X$2:$Y$412,2,FALSE),"")</f>
        <v/>
      </c>
      <c r="M1637" s="18" t="str">
        <f>IFERROR(VLOOKUP($B1637,Invoices!$Z$2:$AA$412,2,FALSE),"")</f>
        <v/>
      </c>
      <c r="N1637" s="18" t="str">
        <f>IFERROR(VLOOKUP($B1637,Invoices!$AB$2:$AC$412,2,FALSE),"")</f>
        <v/>
      </c>
      <c r="O1637" s="18" t="str">
        <f>IFERROR(VLOOKUP($B1637,Invoices!$AD$2:$AE$412,2,FALSE),"")</f>
        <v/>
      </c>
      <c r="P1637" s="18" t="str">
        <f>IFERROR(VLOOKUP($B1637,Invoices!$AF$2:$AG$412,2,FALSE),"")</f>
        <v/>
      </c>
      <c r="Q1637" s="18" t="str">
        <f>IFERROR(VLOOKUP($B1637,Invoices!$AH$2:$AI$412,2,FALSE),"")</f>
        <v/>
      </c>
      <c r="R1637" s="18" t="str">
        <f>IFERROR(VLOOKUP($B1637,Invoices!$AJ$2:$AK$412,2,FALSE),"")</f>
        <v/>
      </c>
      <c r="S1637" s="18" t="str">
        <f>IFERROR(VLOOKUP($B1637,Invoices!$AL$2:$AM$412,2,FALSE),"")</f>
        <v/>
      </c>
      <c r="T1637" s="18" t="str">
        <f>IFERROR(VLOOKUP($B1637,Invoices!$AN$2:$AO$412,2,FALSE),"")</f>
        <v/>
      </c>
      <c r="U1637" s="18" cm="1">
        <f t="array" ref="U1637">IFERROR(INDEX(F1637:T1637, 1, MATCH(TRUE, ISNUMBER(F1637:T1637), 0)), "0.0")</f>
        <v>0.99</v>
      </c>
    </row>
    <row r="1638" spans="1:21" ht="13" x14ac:dyDescent="0.15">
      <c r="A1638" s="14" t="s">
        <v>7670</v>
      </c>
      <c r="B1638" s="6" t="s">
        <v>1431</v>
      </c>
      <c r="D1638" s="6" t="s">
        <v>1431</v>
      </c>
      <c r="E1638" s="6" t="s">
        <v>1432</v>
      </c>
      <c r="F1638" s="18" t="str">
        <f>IFERROR(VLOOKUP(B1638,Invoices!$L$2:$M$413,2,FALSE),"")</f>
        <v/>
      </c>
      <c r="G1638" s="18" t="str">
        <f>IFERROR(VLOOKUP(B1638,Invoices!$N$2:$O$412,2,FALSE),"")</f>
        <v/>
      </c>
      <c r="H1638" s="18" t="str">
        <f>IFERROR(VLOOKUP($B1638,Invoices!$P$2:$Q$412,2,FALSE),"")</f>
        <v/>
      </c>
      <c r="I1638" s="18" t="str">
        <f>IFERROR(VLOOKUP($B1638,Invoices!$R$2:$S$412,2,FALSE),"")</f>
        <v/>
      </c>
      <c r="J1638" s="18" t="str">
        <f>IFERROR(VLOOKUP($B1638,Invoices!$T$2:$U$412,2,FALSE),"")</f>
        <v/>
      </c>
      <c r="K1638" s="18" t="str">
        <f>IFERROR(VLOOKUP($B1638,Invoices!$V$2:$W$412,2,FALSE),"")</f>
        <v/>
      </c>
      <c r="L1638" s="18" t="str">
        <f>IFERROR(VLOOKUP($B1638,Invoices!$X$2:$Y$412,2,FALSE),"")</f>
        <v/>
      </c>
      <c r="M1638" s="18" t="str">
        <f>IFERROR(VLOOKUP($B1638,Invoices!$Z$2:$AA$412,2,FALSE),"")</f>
        <v/>
      </c>
      <c r="N1638" s="18" t="str">
        <f>IFERROR(VLOOKUP($B1638,Invoices!$AB$2:$AC$412,2,FALSE),"")</f>
        <v/>
      </c>
      <c r="O1638" s="18" t="str">
        <f>IFERROR(VLOOKUP($B1638,Invoices!$AD$2:$AE$412,2,FALSE),"")</f>
        <v/>
      </c>
      <c r="P1638" s="18" t="str">
        <f>IFERROR(VLOOKUP($B1638,Invoices!$AF$2:$AG$412,2,FALSE),"")</f>
        <v/>
      </c>
      <c r="Q1638" s="18" t="str">
        <f>IFERROR(VLOOKUP($B1638,Invoices!$AH$2:$AI$412,2,FALSE),"")</f>
        <v/>
      </c>
      <c r="R1638" s="18" t="str">
        <f>IFERROR(VLOOKUP($B1638,Invoices!$AJ$2:$AK$412,2,FALSE),"")</f>
        <v/>
      </c>
      <c r="S1638" s="18" t="str">
        <f>IFERROR(VLOOKUP($B1638,Invoices!$AL$2:$AM$412,2,FALSE),"")</f>
        <v/>
      </c>
      <c r="T1638" s="18" t="str">
        <f>IFERROR(VLOOKUP($B1638,Invoices!$AN$2:$AO$412,2,FALSE),"")</f>
        <v/>
      </c>
      <c r="U1638" s="18" t="str" cm="1">
        <f t="array" ref="U1638">IFERROR(INDEX(F1638:T1638, 1, MATCH(TRUE, ISNUMBER(F1638:T1638), 0)), "0.0")</f>
        <v>0.0</v>
      </c>
    </row>
    <row r="1639" spans="1:21" ht="13" x14ac:dyDescent="0.15">
      <c r="A1639" s="14" t="s">
        <v>7671</v>
      </c>
      <c r="B1639" s="6" t="s">
        <v>2955</v>
      </c>
      <c r="C1639" s="6" t="s">
        <v>2956</v>
      </c>
      <c r="D1639" s="6" t="s">
        <v>1628</v>
      </c>
      <c r="E1639" s="6" t="s">
        <v>1629</v>
      </c>
      <c r="F1639" s="18" t="str">
        <f>IFERROR(VLOOKUP(B1639,Invoices!$L$2:$M$413,2,FALSE),"")</f>
        <v/>
      </c>
      <c r="G1639" s="18" t="str">
        <f>IFERROR(VLOOKUP(B1639,Invoices!$N$2:$O$412,2,FALSE),"")</f>
        <v/>
      </c>
      <c r="H1639" s="18" t="str">
        <f>IFERROR(VLOOKUP($B1639,Invoices!$P$2:$Q$412,2,FALSE),"")</f>
        <v/>
      </c>
      <c r="I1639" s="18" t="str">
        <f>IFERROR(VLOOKUP($B1639,Invoices!$R$2:$S$412,2,FALSE),"")</f>
        <v/>
      </c>
      <c r="J1639" s="18" t="str">
        <f>IFERROR(VLOOKUP($B1639,Invoices!$T$2:$U$412,2,FALSE),"")</f>
        <v/>
      </c>
      <c r="K1639" s="18" t="str">
        <f>IFERROR(VLOOKUP($B1639,Invoices!$V$2:$W$412,2,FALSE),"")</f>
        <v/>
      </c>
      <c r="L1639" s="18" t="str">
        <f>IFERROR(VLOOKUP($B1639,Invoices!$X$2:$Y$412,2,FALSE),"")</f>
        <v/>
      </c>
      <c r="M1639" s="18">
        <f>IFERROR(VLOOKUP($B1639,Invoices!$Z$2:$AA$412,2,FALSE),"")</f>
        <v>0.99</v>
      </c>
      <c r="N1639" s="18" t="str">
        <f>IFERROR(VLOOKUP($B1639,Invoices!$AB$2:$AC$412,2,FALSE),"")</f>
        <v/>
      </c>
      <c r="O1639" s="18" t="str">
        <f>IFERROR(VLOOKUP($B1639,Invoices!$AD$2:$AE$412,2,FALSE),"")</f>
        <v/>
      </c>
      <c r="P1639" s="18" t="str">
        <f>IFERROR(VLOOKUP($B1639,Invoices!$AF$2:$AG$412,2,FALSE),"")</f>
        <v/>
      </c>
      <c r="Q1639" s="18" t="str">
        <f>IFERROR(VLOOKUP($B1639,Invoices!$AH$2:$AI$412,2,FALSE),"")</f>
        <v/>
      </c>
      <c r="R1639" s="18" t="str">
        <f>IFERROR(VLOOKUP($B1639,Invoices!$AJ$2:$AK$412,2,FALSE),"")</f>
        <v/>
      </c>
      <c r="S1639" s="18" t="str">
        <f>IFERROR(VLOOKUP($B1639,Invoices!$AL$2:$AM$412,2,FALSE),"")</f>
        <v/>
      </c>
      <c r="T1639" s="18" t="str">
        <f>IFERROR(VLOOKUP($B1639,Invoices!$AN$2:$AO$412,2,FALSE),"")</f>
        <v/>
      </c>
      <c r="U1639" s="18" cm="1">
        <f t="array" ref="U1639">IFERROR(INDEX(F1639:T1639, 1, MATCH(TRUE, ISNUMBER(F1639:T1639), 0)), "0.0")</f>
        <v>0.99</v>
      </c>
    </row>
    <row r="1640" spans="1:21" ht="13" x14ac:dyDescent="0.15">
      <c r="A1640" s="14" t="s">
        <v>7672</v>
      </c>
      <c r="B1640" s="6" t="s">
        <v>2957</v>
      </c>
      <c r="C1640" s="6" t="s">
        <v>1445</v>
      </c>
      <c r="D1640" s="6" t="s">
        <v>1446</v>
      </c>
      <c r="E1640" s="6" t="s">
        <v>810</v>
      </c>
      <c r="F1640" s="18" t="str">
        <f>IFERROR(VLOOKUP(B1640,Invoices!$L$2:$M$413,2,FALSE),"")</f>
        <v/>
      </c>
      <c r="G1640" s="18">
        <f>IFERROR(VLOOKUP(B1640,Invoices!$N$2:$O$412,2,FALSE),"")</f>
        <v>0.99</v>
      </c>
      <c r="H1640" s="18">
        <f>IFERROR(VLOOKUP($B1640,Invoices!$P$2:$Q$412,2,FALSE),"")</f>
        <v>0.99</v>
      </c>
      <c r="I1640" s="18" t="str">
        <f>IFERROR(VLOOKUP($B1640,Invoices!$R$2:$S$412,2,FALSE),"")</f>
        <v/>
      </c>
      <c r="J1640" s="18" t="str">
        <f>IFERROR(VLOOKUP($B1640,Invoices!$T$2:$U$412,2,FALSE),"")</f>
        <v/>
      </c>
      <c r="K1640" s="18" t="str">
        <f>IFERROR(VLOOKUP($B1640,Invoices!$V$2:$W$412,2,FALSE),"")</f>
        <v/>
      </c>
      <c r="L1640" s="18" t="str">
        <f>IFERROR(VLOOKUP($B1640,Invoices!$X$2:$Y$412,2,FALSE),"")</f>
        <v/>
      </c>
      <c r="M1640" s="18" t="str">
        <f>IFERROR(VLOOKUP($B1640,Invoices!$Z$2:$AA$412,2,FALSE),"")</f>
        <v/>
      </c>
      <c r="N1640" s="18" t="str">
        <f>IFERROR(VLOOKUP($B1640,Invoices!$AB$2:$AC$412,2,FALSE),"")</f>
        <v/>
      </c>
      <c r="O1640" s="18" t="str">
        <f>IFERROR(VLOOKUP($B1640,Invoices!$AD$2:$AE$412,2,FALSE),"")</f>
        <v/>
      </c>
      <c r="P1640" s="18" t="str">
        <f>IFERROR(VLOOKUP($B1640,Invoices!$AF$2:$AG$412,2,FALSE),"")</f>
        <v/>
      </c>
      <c r="Q1640" s="18" t="str">
        <f>IFERROR(VLOOKUP($B1640,Invoices!$AH$2:$AI$412,2,FALSE),"")</f>
        <v/>
      </c>
      <c r="R1640" s="18" t="str">
        <f>IFERROR(VLOOKUP($B1640,Invoices!$AJ$2:$AK$412,2,FALSE),"")</f>
        <v/>
      </c>
      <c r="S1640" s="18" t="str">
        <f>IFERROR(VLOOKUP($B1640,Invoices!$AL$2:$AM$412,2,FALSE),"")</f>
        <v/>
      </c>
      <c r="T1640" s="18" t="str">
        <f>IFERROR(VLOOKUP($B1640,Invoices!$AN$2:$AO$412,2,FALSE),"")</f>
        <v/>
      </c>
      <c r="U1640" s="18" cm="1">
        <f t="array" ref="U1640">IFERROR(INDEX(F1640:T1640, 1, MATCH(TRUE, ISNUMBER(F1640:T1640), 0)), "0.0")</f>
        <v>0.99</v>
      </c>
    </row>
    <row r="1641" spans="1:21" ht="13" x14ac:dyDescent="0.15">
      <c r="A1641" s="14" t="s">
        <v>7673</v>
      </c>
      <c r="B1641" s="6" t="s">
        <v>2958</v>
      </c>
      <c r="C1641" s="6" t="s">
        <v>1781</v>
      </c>
      <c r="D1641" s="6" t="s">
        <v>1782</v>
      </c>
      <c r="E1641" s="6" t="s">
        <v>1783</v>
      </c>
      <c r="F1641" s="18" t="str">
        <f>IFERROR(VLOOKUP(B1641,Invoices!$L$2:$M$413,2,FALSE),"")</f>
        <v/>
      </c>
      <c r="G1641" s="18" t="str">
        <f>IFERROR(VLOOKUP(B1641,Invoices!$N$2:$O$412,2,FALSE),"")</f>
        <v/>
      </c>
      <c r="H1641" s="18" t="str">
        <f>IFERROR(VLOOKUP($B1641,Invoices!$P$2:$Q$412,2,FALSE),"")</f>
        <v/>
      </c>
      <c r="I1641" s="18" t="str">
        <f>IFERROR(VLOOKUP($B1641,Invoices!$R$2:$S$412,2,FALSE),"")</f>
        <v/>
      </c>
      <c r="J1641" s="18">
        <f>IFERROR(VLOOKUP($B1641,Invoices!$T$2:$U$412,2,FALSE),"")</f>
        <v>0.99</v>
      </c>
      <c r="K1641" s="18" t="str">
        <f>IFERROR(VLOOKUP($B1641,Invoices!$V$2:$W$412,2,FALSE),"")</f>
        <v/>
      </c>
      <c r="L1641" s="18">
        <f>IFERROR(VLOOKUP($B1641,Invoices!$X$2:$Y$412,2,FALSE),"")</f>
        <v>0.99</v>
      </c>
      <c r="M1641" s="18" t="str">
        <f>IFERROR(VLOOKUP($B1641,Invoices!$Z$2:$AA$412,2,FALSE),"")</f>
        <v/>
      </c>
      <c r="N1641" s="18" t="str">
        <f>IFERROR(VLOOKUP($B1641,Invoices!$AB$2:$AC$412,2,FALSE),"")</f>
        <v/>
      </c>
      <c r="O1641" s="18" t="str">
        <f>IFERROR(VLOOKUP($B1641,Invoices!$AD$2:$AE$412,2,FALSE),"")</f>
        <v/>
      </c>
      <c r="P1641" s="18" t="str">
        <f>IFERROR(VLOOKUP($B1641,Invoices!$AF$2:$AG$412,2,FALSE),"")</f>
        <v/>
      </c>
      <c r="Q1641" s="18" t="str">
        <f>IFERROR(VLOOKUP($B1641,Invoices!$AH$2:$AI$412,2,FALSE),"")</f>
        <v/>
      </c>
      <c r="R1641" s="18" t="str">
        <f>IFERROR(VLOOKUP($B1641,Invoices!$AJ$2:$AK$412,2,FALSE),"")</f>
        <v/>
      </c>
      <c r="S1641" s="18" t="str">
        <f>IFERROR(VLOOKUP($B1641,Invoices!$AL$2:$AM$412,2,FALSE),"")</f>
        <v/>
      </c>
      <c r="T1641" s="18" t="str">
        <f>IFERROR(VLOOKUP($B1641,Invoices!$AN$2:$AO$412,2,FALSE),"")</f>
        <v/>
      </c>
      <c r="U1641" s="18" cm="1">
        <f t="array" ref="U1641">IFERROR(INDEX(F1641:T1641, 1, MATCH(TRUE, ISNUMBER(F1641:T1641), 0)), "0.0")</f>
        <v>0.99</v>
      </c>
    </row>
    <row r="1642" spans="1:21" ht="13" x14ac:dyDescent="0.15">
      <c r="A1642" s="14" t="s">
        <v>7674</v>
      </c>
      <c r="B1642" s="6" t="s">
        <v>2959</v>
      </c>
      <c r="C1642" s="6" t="s">
        <v>1356</v>
      </c>
      <c r="D1642" s="6" t="s">
        <v>1357</v>
      </c>
      <c r="E1642" s="6" t="s">
        <v>681</v>
      </c>
      <c r="F1642" s="18" t="str">
        <f>IFERROR(VLOOKUP(B1642,Invoices!$L$2:$M$413,2,FALSE),"")</f>
        <v/>
      </c>
      <c r="G1642" s="18" t="str">
        <f>IFERROR(VLOOKUP(B1642,Invoices!$N$2:$O$412,2,FALSE),"")</f>
        <v/>
      </c>
      <c r="H1642" s="18" t="str">
        <f>IFERROR(VLOOKUP($B1642,Invoices!$P$2:$Q$412,2,FALSE),"")</f>
        <v/>
      </c>
      <c r="I1642" s="18" t="str">
        <f>IFERROR(VLOOKUP($B1642,Invoices!$R$2:$S$412,2,FALSE),"")</f>
        <v/>
      </c>
      <c r="J1642" s="18" t="str">
        <f>IFERROR(VLOOKUP($B1642,Invoices!$T$2:$U$412,2,FALSE),"")</f>
        <v/>
      </c>
      <c r="K1642" s="18" t="str">
        <f>IFERROR(VLOOKUP($B1642,Invoices!$V$2:$W$412,2,FALSE),"")</f>
        <v/>
      </c>
      <c r="L1642" s="18" t="str">
        <f>IFERROR(VLOOKUP($B1642,Invoices!$X$2:$Y$412,2,FALSE),"")</f>
        <v/>
      </c>
      <c r="M1642" s="18" t="str">
        <f>IFERROR(VLOOKUP($B1642,Invoices!$Z$2:$AA$412,2,FALSE),"")</f>
        <v/>
      </c>
      <c r="N1642" s="18" t="str">
        <f>IFERROR(VLOOKUP($B1642,Invoices!$AB$2:$AC$412,2,FALSE),"")</f>
        <v/>
      </c>
      <c r="O1642" s="18" t="str">
        <f>IFERROR(VLOOKUP($B1642,Invoices!$AD$2:$AE$412,2,FALSE),"")</f>
        <v/>
      </c>
      <c r="P1642" s="18" t="str">
        <f>IFERROR(VLOOKUP($B1642,Invoices!$AF$2:$AG$412,2,FALSE),"")</f>
        <v/>
      </c>
      <c r="Q1642" s="18" t="str">
        <f>IFERROR(VLOOKUP($B1642,Invoices!$AH$2:$AI$412,2,FALSE),"")</f>
        <v/>
      </c>
      <c r="R1642" s="18" t="str">
        <f>IFERROR(VLOOKUP($B1642,Invoices!$AJ$2:$AK$412,2,FALSE),"")</f>
        <v/>
      </c>
      <c r="S1642" s="18" t="str">
        <f>IFERROR(VLOOKUP($B1642,Invoices!$AL$2:$AM$412,2,FALSE),"")</f>
        <v/>
      </c>
      <c r="T1642" s="18" t="str">
        <f>IFERROR(VLOOKUP($B1642,Invoices!$AN$2:$AO$412,2,FALSE),"")</f>
        <v/>
      </c>
      <c r="U1642" s="18" t="str" cm="1">
        <f t="array" ref="U1642">IFERROR(INDEX(F1642:T1642, 1, MATCH(TRUE, ISNUMBER(F1642:T1642), 0)), "0.0")</f>
        <v>0.0</v>
      </c>
    </row>
    <row r="1643" spans="1:21" ht="13" x14ac:dyDescent="0.15">
      <c r="A1643" s="14" t="s">
        <v>7675</v>
      </c>
      <c r="B1643" s="6" t="s">
        <v>2960</v>
      </c>
      <c r="D1643" s="6" t="s">
        <v>709</v>
      </c>
      <c r="E1643" s="6" t="s">
        <v>710</v>
      </c>
      <c r="F1643" s="18" t="str">
        <f>IFERROR(VLOOKUP(B1643,Invoices!$L$2:$M$413,2,FALSE),"")</f>
        <v/>
      </c>
      <c r="G1643" s="18" t="str">
        <f>IFERROR(VLOOKUP(B1643,Invoices!$N$2:$O$412,2,FALSE),"")</f>
        <v/>
      </c>
      <c r="H1643" s="18" t="str">
        <f>IFERROR(VLOOKUP($B1643,Invoices!$P$2:$Q$412,2,FALSE),"")</f>
        <v/>
      </c>
      <c r="I1643" s="18" t="str">
        <f>IFERROR(VLOOKUP($B1643,Invoices!$R$2:$S$412,2,FALSE),"")</f>
        <v/>
      </c>
      <c r="J1643" s="18" t="str">
        <f>IFERROR(VLOOKUP($B1643,Invoices!$T$2:$U$412,2,FALSE),"")</f>
        <v/>
      </c>
      <c r="K1643" s="18" t="str">
        <f>IFERROR(VLOOKUP($B1643,Invoices!$V$2:$W$412,2,FALSE),"")</f>
        <v/>
      </c>
      <c r="L1643" s="18" t="str">
        <f>IFERROR(VLOOKUP($B1643,Invoices!$X$2:$Y$412,2,FALSE),"")</f>
        <v/>
      </c>
      <c r="M1643" s="18" t="str">
        <f>IFERROR(VLOOKUP($B1643,Invoices!$Z$2:$AA$412,2,FALSE),"")</f>
        <v/>
      </c>
      <c r="N1643" s="18">
        <f>IFERROR(VLOOKUP($B1643,Invoices!$AB$2:$AC$412,2,FALSE),"")</f>
        <v>0.99</v>
      </c>
      <c r="O1643" s="18" t="str">
        <f>IFERROR(VLOOKUP($B1643,Invoices!$AD$2:$AE$412,2,FALSE),"")</f>
        <v/>
      </c>
      <c r="P1643" s="18" t="str">
        <f>IFERROR(VLOOKUP($B1643,Invoices!$AF$2:$AG$412,2,FALSE),"")</f>
        <v/>
      </c>
      <c r="Q1643" s="18" t="str">
        <f>IFERROR(VLOOKUP($B1643,Invoices!$AH$2:$AI$412,2,FALSE),"")</f>
        <v/>
      </c>
      <c r="R1643" s="18" t="str">
        <f>IFERROR(VLOOKUP($B1643,Invoices!$AJ$2:$AK$412,2,FALSE),"")</f>
        <v/>
      </c>
      <c r="S1643" s="18" t="str">
        <f>IFERROR(VLOOKUP($B1643,Invoices!$AL$2:$AM$412,2,FALSE),"")</f>
        <v/>
      </c>
      <c r="T1643" s="18" t="str">
        <f>IFERROR(VLOOKUP($B1643,Invoices!$AN$2:$AO$412,2,FALSE),"")</f>
        <v/>
      </c>
      <c r="U1643" s="18" cm="1">
        <f t="array" ref="U1643">IFERROR(INDEX(F1643:T1643, 1, MATCH(TRUE, ISNUMBER(F1643:T1643), 0)), "0.0")</f>
        <v>0.99</v>
      </c>
    </row>
    <row r="1644" spans="1:21" ht="13" x14ac:dyDescent="0.15">
      <c r="A1644" s="14" t="s">
        <v>7676</v>
      </c>
      <c r="B1644" s="6" t="s">
        <v>2961</v>
      </c>
      <c r="D1644" s="6" t="s">
        <v>996</v>
      </c>
      <c r="E1644" s="6" t="s">
        <v>968</v>
      </c>
      <c r="F1644" s="18" t="str">
        <f>IFERROR(VLOOKUP(B1644,Invoices!$L$2:$M$413,2,FALSE),"")</f>
        <v/>
      </c>
      <c r="G1644" s="18">
        <f>IFERROR(VLOOKUP(B1644,Invoices!$N$2:$O$412,2,FALSE),"")</f>
        <v>0.99</v>
      </c>
      <c r="H1644" s="18">
        <f>IFERROR(VLOOKUP($B1644,Invoices!$P$2:$Q$412,2,FALSE),"")</f>
        <v>0.99</v>
      </c>
      <c r="I1644" s="18" t="str">
        <f>IFERROR(VLOOKUP($B1644,Invoices!$R$2:$S$412,2,FALSE),"")</f>
        <v/>
      </c>
      <c r="J1644" s="18" t="str">
        <f>IFERROR(VLOOKUP($B1644,Invoices!$T$2:$U$412,2,FALSE),"")</f>
        <v/>
      </c>
      <c r="K1644" s="18" t="str">
        <f>IFERROR(VLOOKUP($B1644,Invoices!$V$2:$W$412,2,FALSE),"")</f>
        <v/>
      </c>
      <c r="L1644" s="18" t="str">
        <f>IFERROR(VLOOKUP($B1644,Invoices!$X$2:$Y$412,2,FALSE),"")</f>
        <v/>
      </c>
      <c r="M1644" s="18" t="str">
        <f>IFERROR(VLOOKUP($B1644,Invoices!$Z$2:$AA$412,2,FALSE),"")</f>
        <v/>
      </c>
      <c r="N1644" s="18" t="str">
        <f>IFERROR(VLOOKUP($B1644,Invoices!$AB$2:$AC$412,2,FALSE),"")</f>
        <v/>
      </c>
      <c r="O1644" s="18" t="str">
        <f>IFERROR(VLOOKUP($B1644,Invoices!$AD$2:$AE$412,2,FALSE),"")</f>
        <v/>
      </c>
      <c r="P1644" s="18" t="str">
        <f>IFERROR(VLOOKUP($B1644,Invoices!$AF$2:$AG$412,2,FALSE),"")</f>
        <v/>
      </c>
      <c r="Q1644" s="18" t="str">
        <f>IFERROR(VLOOKUP($B1644,Invoices!$AH$2:$AI$412,2,FALSE),"")</f>
        <v/>
      </c>
      <c r="R1644" s="18" t="str">
        <f>IFERROR(VLOOKUP($B1644,Invoices!$AJ$2:$AK$412,2,FALSE),"")</f>
        <v/>
      </c>
      <c r="S1644" s="18" t="str">
        <f>IFERROR(VLOOKUP($B1644,Invoices!$AL$2:$AM$412,2,FALSE),"")</f>
        <v/>
      </c>
      <c r="T1644" s="18" t="str">
        <f>IFERROR(VLOOKUP($B1644,Invoices!$AN$2:$AO$412,2,FALSE),"")</f>
        <v/>
      </c>
      <c r="U1644" s="18" cm="1">
        <f t="array" ref="U1644">IFERROR(INDEX(F1644:T1644, 1, MATCH(TRUE, ISNUMBER(F1644:T1644), 0)), "0.0")</f>
        <v>0.99</v>
      </c>
    </row>
    <row r="1645" spans="1:21" ht="13" x14ac:dyDescent="0.15">
      <c r="A1645" s="14" t="s">
        <v>7677</v>
      </c>
      <c r="B1645" s="6" t="s">
        <v>2962</v>
      </c>
      <c r="D1645" s="6" t="s">
        <v>517</v>
      </c>
      <c r="E1645" s="6" t="s">
        <v>518</v>
      </c>
      <c r="F1645" s="18" t="str">
        <f>IFERROR(VLOOKUP(B1645,Invoices!$L$2:$M$413,2,FALSE),"")</f>
        <v/>
      </c>
      <c r="G1645" s="18" t="str">
        <f>IFERROR(VLOOKUP(B1645,Invoices!$N$2:$O$412,2,FALSE),"")</f>
        <v/>
      </c>
      <c r="H1645" s="18" t="str">
        <f>IFERROR(VLOOKUP($B1645,Invoices!$P$2:$Q$412,2,FALSE),"")</f>
        <v/>
      </c>
      <c r="I1645" s="18" t="str">
        <f>IFERROR(VLOOKUP($B1645,Invoices!$R$2:$S$412,2,FALSE),"")</f>
        <v/>
      </c>
      <c r="J1645" s="18" t="str">
        <f>IFERROR(VLOOKUP($B1645,Invoices!$T$2:$U$412,2,FALSE),"")</f>
        <v/>
      </c>
      <c r="K1645" s="18" t="str">
        <f>IFERROR(VLOOKUP($B1645,Invoices!$V$2:$W$412,2,FALSE),"")</f>
        <v/>
      </c>
      <c r="L1645" s="18" t="str">
        <f>IFERROR(VLOOKUP($B1645,Invoices!$X$2:$Y$412,2,FALSE),"")</f>
        <v/>
      </c>
      <c r="M1645" s="18" t="str">
        <f>IFERROR(VLOOKUP($B1645,Invoices!$Z$2:$AA$412,2,FALSE),"")</f>
        <v/>
      </c>
      <c r="N1645" s="18" t="str">
        <f>IFERROR(VLOOKUP($B1645,Invoices!$AB$2:$AC$412,2,FALSE),"")</f>
        <v/>
      </c>
      <c r="O1645" s="18" t="str">
        <f>IFERROR(VLOOKUP($B1645,Invoices!$AD$2:$AE$412,2,FALSE),"")</f>
        <v/>
      </c>
      <c r="P1645" s="18" t="str">
        <f>IFERROR(VLOOKUP($B1645,Invoices!$AF$2:$AG$412,2,FALSE),"")</f>
        <v/>
      </c>
      <c r="Q1645" s="18" t="str">
        <f>IFERROR(VLOOKUP($B1645,Invoices!$AH$2:$AI$412,2,FALSE),"")</f>
        <v/>
      </c>
      <c r="R1645" s="18" t="str">
        <f>IFERROR(VLOOKUP($B1645,Invoices!$AJ$2:$AK$412,2,FALSE),"")</f>
        <v/>
      </c>
      <c r="S1645" s="18" t="str">
        <f>IFERROR(VLOOKUP($B1645,Invoices!$AL$2:$AM$412,2,FALSE),"")</f>
        <v/>
      </c>
      <c r="T1645" s="18" t="str">
        <f>IFERROR(VLOOKUP($B1645,Invoices!$AN$2:$AO$412,2,FALSE),"")</f>
        <v/>
      </c>
      <c r="U1645" s="18" t="str" cm="1">
        <f t="array" ref="U1645">IFERROR(INDEX(F1645:T1645, 1, MATCH(TRUE, ISNUMBER(F1645:T1645), 0)), "0.0")</f>
        <v>0.0</v>
      </c>
    </row>
    <row r="1646" spans="1:21" ht="13" x14ac:dyDescent="0.15">
      <c r="A1646" s="14" t="s">
        <v>7678</v>
      </c>
      <c r="B1646" s="6" t="s">
        <v>2963</v>
      </c>
      <c r="C1646" s="6" t="s">
        <v>2964</v>
      </c>
      <c r="D1646" s="6" t="s">
        <v>599</v>
      </c>
      <c r="E1646" s="6" t="s">
        <v>600</v>
      </c>
      <c r="F1646" s="18" t="str">
        <f>IFERROR(VLOOKUP(B1646,Invoices!$L$2:$M$413,2,FALSE),"")</f>
        <v/>
      </c>
      <c r="G1646" s="18" t="str">
        <f>IFERROR(VLOOKUP(B1646,Invoices!$N$2:$O$412,2,FALSE),"")</f>
        <v/>
      </c>
      <c r="H1646" s="18" t="str">
        <f>IFERROR(VLOOKUP($B1646,Invoices!$P$2:$Q$412,2,FALSE),"")</f>
        <v/>
      </c>
      <c r="I1646" s="18" t="str">
        <f>IFERROR(VLOOKUP($B1646,Invoices!$R$2:$S$412,2,FALSE),"")</f>
        <v/>
      </c>
      <c r="J1646" s="18" t="str">
        <f>IFERROR(VLOOKUP($B1646,Invoices!$T$2:$U$412,2,FALSE),"")</f>
        <v/>
      </c>
      <c r="K1646" s="18" t="str">
        <f>IFERROR(VLOOKUP($B1646,Invoices!$V$2:$W$412,2,FALSE),"")</f>
        <v/>
      </c>
      <c r="L1646" s="18" t="str">
        <f>IFERROR(VLOOKUP($B1646,Invoices!$X$2:$Y$412,2,FALSE),"")</f>
        <v/>
      </c>
      <c r="M1646" s="18" t="str">
        <f>IFERROR(VLOOKUP($B1646,Invoices!$Z$2:$AA$412,2,FALSE),"")</f>
        <v/>
      </c>
      <c r="N1646" s="18" t="str">
        <f>IFERROR(VLOOKUP($B1646,Invoices!$AB$2:$AC$412,2,FALSE),"")</f>
        <v/>
      </c>
      <c r="O1646" s="18" t="str">
        <f>IFERROR(VLOOKUP($B1646,Invoices!$AD$2:$AE$412,2,FALSE),"")</f>
        <v/>
      </c>
      <c r="P1646" s="18" t="str">
        <f>IFERROR(VLOOKUP($B1646,Invoices!$AF$2:$AG$412,2,FALSE),"")</f>
        <v/>
      </c>
      <c r="Q1646" s="18" t="str">
        <f>IFERROR(VLOOKUP($B1646,Invoices!$AH$2:$AI$412,2,FALSE),"")</f>
        <v/>
      </c>
      <c r="R1646" s="18" t="str">
        <f>IFERROR(VLOOKUP($B1646,Invoices!$AJ$2:$AK$412,2,FALSE),"")</f>
        <v/>
      </c>
      <c r="S1646" s="18" t="str">
        <f>IFERROR(VLOOKUP($B1646,Invoices!$AL$2:$AM$412,2,FALSE),"")</f>
        <v/>
      </c>
      <c r="T1646" s="18" t="str">
        <f>IFERROR(VLOOKUP($B1646,Invoices!$AN$2:$AO$412,2,FALSE),"")</f>
        <v/>
      </c>
      <c r="U1646" s="18" t="str" cm="1">
        <f t="array" ref="U1646">IFERROR(INDEX(F1646:T1646, 1, MATCH(TRUE, ISNUMBER(F1646:T1646), 0)), "0.0")</f>
        <v>0.0</v>
      </c>
    </row>
    <row r="1647" spans="1:21" ht="13" x14ac:dyDescent="0.15">
      <c r="A1647" s="14" t="s">
        <v>7679</v>
      </c>
      <c r="B1647" s="6" t="s">
        <v>2965</v>
      </c>
      <c r="C1647" s="6" t="s">
        <v>1143</v>
      </c>
      <c r="D1647" s="6" t="s">
        <v>1144</v>
      </c>
      <c r="E1647" s="6" t="s">
        <v>559</v>
      </c>
      <c r="F1647" s="18">
        <f>IFERROR(VLOOKUP(B1647,Invoices!$L$2:$M$413,2,FALSE),"")</f>
        <v>0.99</v>
      </c>
      <c r="G1647" s="18" t="str">
        <f>IFERROR(VLOOKUP(B1647,Invoices!$N$2:$O$412,2,FALSE),"")</f>
        <v/>
      </c>
      <c r="H1647" s="18" t="str">
        <f>IFERROR(VLOOKUP($B1647,Invoices!$P$2:$Q$412,2,FALSE),"")</f>
        <v/>
      </c>
      <c r="I1647" s="18" t="str">
        <f>IFERROR(VLOOKUP($B1647,Invoices!$R$2:$S$412,2,FALSE),"")</f>
        <v/>
      </c>
      <c r="J1647" s="18" t="str">
        <f>IFERROR(VLOOKUP($B1647,Invoices!$T$2:$U$412,2,FALSE),"")</f>
        <v/>
      </c>
      <c r="K1647" s="18" t="str">
        <f>IFERROR(VLOOKUP($B1647,Invoices!$V$2:$W$412,2,FALSE),"")</f>
        <v/>
      </c>
      <c r="L1647" s="18" t="str">
        <f>IFERROR(VLOOKUP($B1647,Invoices!$X$2:$Y$412,2,FALSE),"")</f>
        <v/>
      </c>
      <c r="M1647" s="18" t="str">
        <f>IFERROR(VLOOKUP($B1647,Invoices!$Z$2:$AA$412,2,FALSE),"")</f>
        <v/>
      </c>
      <c r="N1647" s="18" t="str">
        <f>IFERROR(VLOOKUP($B1647,Invoices!$AB$2:$AC$412,2,FALSE),"")</f>
        <v/>
      </c>
      <c r="O1647" s="18" t="str">
        <f>IFERROR(VLOOKUP($B1647,Invoices!$AD$2:$AE$412,2,FALSE),"")</f>
        <v/>
      </c>
      <c r="P1647" s="18" t="str">
        <f>IFERROR(VLOOKUP($B1647,Invoices!$AF$2:$AG$412,2,FALSE),"")</f>
        <v/>
      </c>
      <c r="Q1647" s="18" t="str">
        <f>IFERROR(VLOOKUP($B1647,Invoices!$AH$2:$AI$412,2,FALSE),"")</f>
        <v/>
      </c>
      <c r="R1647" s="18" t="str">
        <f>IFERROR(VLOOKUP($B1647,Invoices!$AJ$2:$AK$412,2,FALSE),"")</f>
        <v/>
      </c>
      <c r="S1647" s="18" t="str">
        <f>IFERROR(VLOOKUP($B1647,Invoices!$AL$2:$AM$412,2,FALSE),"")</f>
        <v/>
      </c>
      <c r="T1647" s="18" t="str">
        <f>IFERROR(VLOOKUP($B1647,Invoices!$AN$2:$AO$412,2,FALSE),"")</f>
        <v/>
      </c>
      <c r="U1647" s="18" cm="1">
        <f t="array" ref="U1647">IFERROR(INDEX(F1647:T1647, 1, MATCH(TRUE, ISNUMBER(F1647:T1647), 0)), "0.0")</f>
        <v>0.99</v>
      </c>
    </row>
    <row r="1648" spans="1:21" ht="13" x14ac:dyDescent="0.15">
      <c r="A1648" s="14" t="s">
        <v>7680</v>
      </c>
      <c r="B1648" s="6" t="s">
        <v>2966</v>
      </c>
      <c r="C1648" s="6" t="s">
        <v>553</v>
      </c>
      <c r="D1648" s="6" t="s">
        <v>554</v>
      </c>
      <c r="E1648" s="6" t="s">
        <v>555</v>
      </c>
      <c r="F1648" s="18" t="str">
        <f>IFERROR(VLOOKUP(B1648,Invoices!$L$2:$M$413,2,FALSE),"")</f>
        <v/>
      </c>
      <c r="G1648" s="18" t="str">
        <f>IFERROR(VLOOKUP(B1648,Invoices!$N$2:$O$412,2,FALSE),"")</f>
        <v/>
      </c>
      <c r="H1648" s="18" t="str">
        <f>IFERROR(VLOOKUP($B1648,Invoices!$P$2:$Q$412,2,FALSE),"")</f>
        <v/>
      </c>
      <c r="I1648" s="18" t="str">
        <f>IFERROR(VLOOKUP($B1648,Invoices!$R$2:$S$412,2,FALSE),"")</f>
        <v/>
      </c>
      <c r="J1648" s="18" t="str">
        <f>IFERROR(VLOOKUP($B1648,Invoices!$T$2:$U$412,2,FALSE),"")</f>
        <v/>
      </c>
      <c r="K1648" s="18" t="str">
        <f>IFERROR(VLOOKUP($B1648,Invoices!$V$2:$W$412,2,FALSE),"")</f>
        <v/>
      </c>
      <c r="L1648" s="18" t="str">
        <f>IFERROR(VLOOKUP($B1648,Invoices!$X$2:$Y$412,2,FALSE),"")</f>
        <v/>
      </c>
      <c r="M1648" s="18" t="str">
        <f>IFERROR(VLOOKUP($B1648,Invoices!$Z$2:$AA$412,2,FALSE),"")</f>
        <v/>
      </c>
      <c r="N1648" s="18" t="str">
        <f>IFERROR(VLOOKUP($B1648,Invoices!$AB$2:$AC$412,2,FALSE),"")</f>
        <v/>
      </c>
      <c r="O1648" s="18" t="str">
        <f>IFERROR(VLOOKUP($B1648,Invoices!$AD$2:$AE$412,2,FALSE),"")</f>
        <v/>
      </c>
      <c r="P1648" s="18" t="str">
        <f>IFERROR(VLOOKUP($B1648,Invoices!$AF$2:$AG$412,2,FALSE),"")</f>
        <v/>
      </c>
      <c r="Q1648" s="18" t="str">
        <f>IFERROR(VLOOKUP($B1648,Invoices!$AH$2:$AI$412,2,FALSE),"")</f>
        <v/>
      </c>
      <c r="R1648" s="18" t="str">
        <f>IFERROR(VLOOKUP($B1648,Invoices!$AJ$2:$AK$412,2,FALSE),"")</f>
        <v/>
      </c>
      <c r="S1648" s="18" t="str">
        <f>IFERROR(VLOOKUP($B1648,Invoices!$AL$2:$AM$412,2,FALSE),"")</f>
        <v/>
      </c>
      <c r="T1648" s="18" t="str">
        <f>IFERROR(VLOOKUP($B1648,Invoices!$AN$2:$AO$412,2,FALSE),"")</f>
        <v/>
      </c>
      <c r="U1648" s="18" t="str" cm="1">
        <f t="array" ref="U1648">IFERROR(INDEX(F1648:T1648, 1, MATCH(TRUE, ISNUMBER(F1648:T1648), 0)), "0.0")</f>
        <v>0.0</v>
      </c>
    </row>
    <row r="1649" spans="1:21" ht="13" x14ac:dyDescent="0.15">
      <c r="A1649" s="14" t="s">
        <v>7681</v>
      </c>
      <c r="B1649" s="6" t="s">
        <v>2967</v>
      </c>
      <c r="C1649" s="6" t="s">
        <v>912</v>
      </c>
      <c r="D1649" s="6" t="s">
        <v>913</v>
      </c>
      <c r="E1649" s="6" t="s">
        <v>912</v>
      </c>
      <c r="F1649" s="18" t="str">
        <f>IFERROR(VLOOKUP(B1649,Invoices!$L$2:$M$413,2,FALSE),"")</f>
        <v/>
      </c>
      <c r="G1649" s="18" t="str">
        <f>IFERROR(VLOOKUP(B1649,Invoices!$N$2:$O$412,2,FALSE),"")</f>
        <v/>
      </c>
      <c r="H1649" s="18" t="str">
        <f>IFERROR(VLOOKUP($B1649,Invoices!$P$2:$Q$412,2,FALSE),"")</f>
        <v/>
      </c>
      <c r="I1649" s="18" t="str">
        <f>IFERROR(VLOOKUP($B1649,Invoices!$R$2:$S$412,2,FALSE),"")</f>
        <v/>
      </c>
      <c r="J1649" s="18" t="str">
        <f>IFERROR(VLOOKUP($B1649,Invoices!$T$2:$U$412,2,FALSE),"")</f>
        <v/>
      </c>
      <c r="K1649" s="18" t="str">
        <f>IFERROR(VLOOKUP($B1649,Invoices!$V$2:$W$412,2,FALSE),"")</f>
        <v/>
      </c>
      <c r="L1649" s="18" t="str">
        <f>IFERROR(VLOOKUP($B1649,Invoices!$X$2:$Y$412,2,FALSE),"")</f>
        <v/>
      </c>
      <c r="M1649" s="18" t="str">
        <f>IFERROR(VLOOKUP($B1649,Invoices!$Z$2:$AA$412,2,FALSE),"")</f>
        <v/>
      </c>
      <c r="N1649" s="18" t="str">
        <f>IFERROR(VLOOKUP($B1649,Invoices!$AB$2:$AC$412,2,FALSE),"")</f>
        <v/>
      </c>
      <c r="O1649" s="18" t="str">
        <f>IFERROR(VLOOKUP($B1649,Invoices!$AD$2:$AE$412,2,FALSE),"")</f>
        <v/>
      </c>
      <c r="P1649" s="18" t="str">
        <f>IFERROR(VLOOKUP($B1649,Invoices!$AF$2:$AG$412,2,FALSE),"")</f>
        <v/>
      </c>
      <c r="Q1649" s="18" t="str">
        <f>IFERROR(VLOOKUP($B1649,Invoices!$AH$2:$AI$412,2,FALSE),"")</f>
        <v/>
      </c>
      <c r="R1649" s="18" t="str">
        <f>IFERROR(VLOOKUP($B1649,Invoices!$AJ$2:$AK$412,2,FALSE),"")</f>
        <v/>
      </c>
      <c r="S1649" s="18" t="str">
        <f>IFERROR(VLOOKUP($B1649,Invoices!$AL$2:$AM$412,2,FALSE),"")</f>
        <v/>
      </c>
      <c r="T1649" s="18" t="str">
        <f>IFERROR(VLOOKUP($B1649,Invoices!$AN$2:$AO$412,2,FALSE),"")</f>
        <v/>
      </c>
      <c r="U1649" s="18" t="str" cm="1">
        <f t="array" ref="U1649">IFERROR(INDEX(F1649:T1649, 1, MATCH(TRUE, ISNUMBER(F1649:T1649), 0)), "0.0")</f>
        <v>0.0</v>
      </c>
    </row>
    <row r="1650" spans="1:21" ht="13" x14ac:dyDescent="0.15">
      <c r="A1650" s="14" t="s">
        <v>7682</v>
      </c>
      <c r="B1650" s="6" t="s">
        <v>2968</v>
      </c>
      <c r="C1650" s="6" t="s">
        <v>744</v>
      </c>
      <c r="D1650" s="6" t="s">
        <v>743</v>
      </c>
      <c r="E1650" s="6" t="s">
        <v>744</v>
      </c>
      <c r="F1650" s="18" t="str">
        <f>IFERROR(VLOOKUP(B1650,Invoices!$L$2:$M$413,2,FALSE),"")</f>
        <v/>
      </c>
      <c r="G1650" s="18">
        <f>IFERROR(VLOOKUP(B1650,Invoices!$N$2:$O$412,2,FALSE),"")</f>
        <v>0.99</v>
      </c>
      <c r="H1650" s="18">
        <f>IFERROR(VLOOKUP($B1650,Invoices!$P$2:$Q$412,2,FALSE),"")</f>
        <v>0.99</v>
      </c>
      <c r="I1650" s="18" t="str">
        <f>IFERROR(VLOOKUP($B1650,Invoices!$R$2:$S$412,2,FALSE),"")</f>
        <v/>
      </c>
      <c r="J1650" s="18" t="str">
        <f>IFERROR(VLOOKUP($B1650,Invoices!$T$2:$U$412,2,FALSE),"")</f>
        <v/>
      </c>
      <c r="K1650" s="18" t="str">
        <f>IFERROR(VLOOKUP($B1650,Invoices!$V$2:$W$412,2,FALSE),"")</f>
        <v/>
      </c>
      <c r="L1650" s="18" t="str">
        <f>IFERROR(VLOOKUP($B1650,Invoices!$X$2:$Y$412,2,FALSE),"")</f>
        <v/>
      </c>
      <c r="M1650" s="18" t="str">
        <f>IFERROR(VLOOKUP($B1650,Invoices!$Z$2:$AA$412,2,FALSE),"")</f>
        <v/>
      </c>
      <c r="N1650" s="18" t="str">
        <f>IFERROR(VLOOKUP($B1650,Invoices!$AB$2:$AC$412,2,FALSE),"")</f>
        <v/>
      </c>
      <c r="O1650" s="18" t="str">
        <f>IFERROR(VLOOKUP($B1650,Invoices!$AD$2:$AE$412,2,FALSE),"")</f>
        <v/>
      </c>
      <c r="P1650" s="18" t="str">
        <f>IFERROR(VLOOKUP($B1650,Invoices!$AF$2:$AG$412,2,FALSE),"")</f>
        <v/>
      </c>
      <c r="Q1650" s="18" t="str">
        <f>IFERROR(VLOOKUP($B1650,Invoices!$AH$2:$AI$412,2,FALSE),"")</f>
        <v/>
      </c>
      <c r="R1650" s="18" t="str">
        <f>IFERROR(VLOOKUP($B1650,Invoices!$AJ$2:$AK$412,2,FALSE),"")</f>
        <v/>
      </c>
      <c r="S1650" s="18" t="str">
        <f>IFERROR(VLOOKUP($B1650,Invoices!$AL$2:$AM$412,2,FALSE),"")</f>
        <v/>
      </c>
      <c r="T1650" s="18" t="str">
        <f>IFERROR(VLOOKUP($B1650,Invoices!$AN$2:$AO$412,2,FALSE),"")</f>
        <v/>
      </c>
      <c r="U1650" s="18" cm="1">
        <f t="array" ref="U1650">IFERROR(INDEX(F1650:T1650, 1, MATCH(TRUE, ISNUMBER(F1650:T1650), 0)), "0.0")</f>
        <v>0.99</v>
      </c>
    </row>
    <row r="1651" spans="1:21" ht="13" x14ac:dyDescent="0.15">
      <c r="A1651" s="14" t="s">
        <v>7683</v>
      </c>
      <c r="B1651" s="6" t="s">
        <v>2969</v>
      </c>
      <c r="C1651" s="6" t="s">
        <v>1143</v>
      </c>
      <c r="D1651" s="6" t="s">
        <v>1144</v>
      </c>
      <c r="E1651" s="6" t="s">
        <v>559</v>
      </c>
      <c r="F1651" s="18">
        <f>IFERROR(VLOOKUP(B1651,Invoices!$L$2:$M$413,2,FALSE),"")</f>
        <v>0.99</v>
      </c>
      <c r="G1651" s="18" t="str">
        <f>IFERROR(VLOOKUP(B1651,Invoices!$N$2:$O$412,2,FALSE),"")</f>
        <v/>
      </c>
      <c r="H1651" s="18" t="str">
        <f>IFERROR(VLOOKUP($B1651,Invoices!$P$2:$Q$412,2,FALSE),"")</f>
        <v/>
      </c>
      <c r="I1651" s="18" t="str">
        <f>IFERROR(VLOOKUP($B1651,Invoices!$R$2:$S$412,2,FALSE),"")</f>
        <v/>
      </c>
      <c r="J1651" s="18" t="str">
        <f>IFERROR(VLOOKUP($B1651,Invoices!$T$2:$U$412,2,FALSE),"")</f>
        <v/>
      </c>
      <c r="K1651" s="18" t="str">
        <f>IFERROR(VLOOKUP($B1651,Invoices!$V$2:$W$412,2,FALSE),"")</f>
        <v/>
      </c>
      <c r="L1651" s="18" t="str">
        <f>IFERROR(VLOOKUP($B1651,Invoices!$X$2:$Y$412,2,FALSE),"")</f>
        <v/>
      </c>
      <c r="M1651" s="18" t="str">
        <f>IFERROR(VLOOKUP($B1651,Invoices!$Z$2:$AA$412,2,FALSE),"")</f>
        <v/>
      </c>
      <c r="N1651" s="18" t="str">
        <f>IFERROR(VLOOKUP($B1651,Invoices!$AB$2:$AC$412,2,FALSE),"")</f>
        <v/>
      </c>
      <c r="O1651" s="18" t="str">
        <f>IFERROR(VLOOKUP($B1651,Invoices!$AD$2:$AE$412,2,FALSE),"")</f>
        <v/>
      </c>
      <c r="P1651" s="18" t="str">
        <f>IFERROR(VLOOKUP($B1651,Invoices!$AF$2:$AG$412,2,FALSE),"")</f>
        <v/>
      </c>
      <c r="Q1651" s="18" t="str">
        <f>IFERROR(VLOOKUP($B1651,Invoices!$AH$2:$AI$412,2,FALSE),"")</f>
        <v/>
      </c>
      <c r="R1651" s="18" t="str">
        <f>IFERROR(VLOOKUP($B1651,Invoices!$AJ$2:$AK$412,2,FALSE),"")</f>
        <v/>
      </c>
      <c r="S1651" s="18" t="str">
        <f>IFERROR(VLOOKUP($B1651,Invoices!$AL$2:$AM$412,2,FALSE),"")</f>
        <v/>
      </c>
      <c r="T1651" s="18" t="str">
        <f>IFERROR(VLOOKUP($B1651,Invoices!$AN$2:$AO$412,2,FALSE),"")</f>
        <v/>
      </c>
      <c r="U1651" s="18" cm="1">
        <f t="array" ref="U1651">IFERROR(INDEX(F1651:T1651, 1, MATCH(TRUE, ISNUMBER(F1651:T1651), 0)), "0.0")</f>
        <v>0.99</v>
      </c>
    </row>
    <row r="1652" spans="1:21" ht="13" x14ac:dyDescent="0.15">
      <c r="A1652" s="14" t="s">
        <v>7684</v>
      </c>
      <c r="B1652" s="6" t="s">
        <v>2970</v>
      </c>
      <c r="C1652" s="6" t="s">
        <v>2971</v>
      </c>
      <c r="D1652" s="6" t="s">
        <v>633</v>
      </c>
      <c r="E1652" s="6" t="s">
        <v>634</v>
      </c>
      <c r="F1652" s="18" t="str">
        <f>IFERROR(VLOOKUP(B1652,Invoices!$L$2:$M$413,2,FALSE),"")</f>
        <v/>
      </c>
      <c r="G1652" s="18" t="str">
        <f>IFERROR(VLOOKUP(B1652,Invoices!$N$2:$O$412,2,FALSE),"")</f>
        <v/>
      </c>
      <c r="H1652" s="18" t="str">
        <f>IFERROR(VLOOKUP($B1652,Invoices!$P$2:$Q$412,2,FALSE),"")</f>
        <v/>
      </c>
      <c r="I1652" s="18" t="str">
        <f>IFERROR(VLOOKUP($B1652,Invoices!$R$2:$S$412,2,FALSE),"")</f>
        <v/>
      </c>
      <c r="J1652" s="18">
        <f>IFERROR(VLOOKUP($B1652,Invoices!$T$2:$U$412,2,FALSE),"")</f>
        <v>0.99</v>
      </c>
      <c r="K1652" s="18" t="str">
        <f>IFERROR(VLOOKUP($B1652,Invoices!$V$2:$W$412,2,FALSE),"")</f>
        <v/>
      </c>
      <c r="L1652" s="18" t="str">
        <f>IFERROR(VLOOKUP($B1652,Invoices!$X$2:$Y$412,2,FALSE),"")</f>
        <v/>
      </c>
      <c r="M1652" s="18" t="str">
        <f>IFERROR(VLOOKUP($B1652,Invoices!$Z$2:$AA$412,2,FALSE),"")</f>
        <v/>
      </c>
      <c r="N1652" s="18" t="str">
        <f>IFERROR(VLOOKUP($B1652,Invoices!$AB$2:$AC$412,2,FALSE),"")</f>
        <v/>
      </c>
      <c r="O1652" s="18" t="str">
        <f>IFERROR(VLOOKUP($B1652,Invoices!$AD$2:$AE$412,2,FALSE),"")</f>
        <v/>
      </c>
      <c r="P1652" s="18" t="str">
        <f>IFERROR(VLOOKUP($B1652,Invoices!$AF$2:$AG$412,2,FALSE),"")</f>
        <v/>
      </c>
      <c r="Q1652" s="18" t="str">
        <f>IFERROR(VLOOKUP($B1652,Invoices!$AH$2:$AI$412,2,FALSE),"")</f>
        <v/>
      </c>
      <c r="R1652" s="18" t="str">
        <f>IFERROR(VLOOKUP($B1652,Invoices!$AJ$2:$AK$412,2,FALSE),"")</f>
        <v/>
      </c>
      <c r="S1652" s="18" t="str">
        <f>IFERROR(VLOOKUP($B1652,Invoices!$AL$2:$AM$412,2,FALSE),"")</f>
        <v/>
      </c>
      <c r="T1652" s="18" t="str">
        <f>IFERROR(VLOOKUP($B1652,Invoices!$AN$2:$AO$412,2,FALSE),"")</f>
        <v/>
      </c>
      <c r="U1652" s="18" cm="1">
        <f t="array" ref="U1652">IFERROR(INDEX(F1652:T1652, 1, MATCH(TRUE, ISNUMBER(F1652:T1652), 0)), "0.0")</f>
        <v>0.99</v>
      </c>
    </row>
    <row r="1653" spans="1:21" ht="13" x14ac:dyDescent="0.15">
      <c r="A1653" s="14" t="s">
        <v>7685</v>
      </c>
      <c r="B1653" s="6" t="s">
        <v>2972</v>
      </c>
      <c r="C1653" s="6" t="s">
        <v>2973</v>
      </c>
      <c r="D1653" s="6" t="s">
        <v>611</v>
      </c>
      <c r="E1653" s="6" t="s">
        <v>612</v>
      </c>
      <c r="F1653" s="18" t="str">
        <f>IFERROR(VLOOKUP(B1653,Invoices!$L$2:$M$413,2,FALSE),"")</f>
        <v/>
      </c>
      <c r="G1653" s="18" t="str">
        <f>IFERROR(VLOOKUP(B1653,Invoices!$N$2:$O$412,2,FALSE),"")</f>
        <v/>
      </c>
      <c r="H1653" s="18" t="str">
        <f>IFERROR(VLOOKUP($B1653,Invoices!$P$2:$Q$412,2,FALSE),"")</f>
        <v/>
      </c>
      <c r="I1653" s="18" t="str">
        <f>IFERROR(VLOOKUP($B1653,Invoices!$R$2:$S$412,2,FALSE),"")</f>
        <v/>
      </c>
      <c r="J1653" s="18" t="str">
        <f>IFERROR(VLOOKUP($B1653,Invoices!$T$2:$U$412,2,FALSE),"")</f>
        <v/>
      </c>
      <c r="K1653" s="18" t="str">
        <f>IFERROR(VLOOKUP($B1653,Invoices!$V$2:$W$412,2,FALSE),"")</f>
        <v/>
      </c>
      <c r="L1653" s="18" t="str">
        <f>IFERROR(VLOOKUP($B1653,Invoices!$X$2:$Y$412,2,FALSE),"")</f>
        <v/>
      </c>
      <c r="M1653" s="18" t="str">
        <f>IFERROR(VLOOKUP($B1653,Invoices!$Z$2:$AA$412,2,FALSE),"")</f>
        <v/>
      </c>
      <c r="N1653" s="18" t="str">
        <f>IFERROR(VLOOKUP($B1653,Invoices!$AB$2:$AC$412,2,FALSE),"")</f>
        <v/>
      </c>
      <c r="O1653" s="18" t="str">
        <f>IFERROR(VLOOKUP($B1653,Invoices!$AD$2:$AE$412,2,FALSE),"")</f>
        <v/>
      </c>
      <c r="P1653" s="18" t="str">
        <f>IFERROR(VLOOKUP($B1653,Invoices!$AF$2:$AG$412,2,FALSE),"")</f>
        <v/>
      </c>
      <c r="Q1653" s="18" t="str">
        <f>IFERROR(VLOOKUP($B1653,Invoices!$AH$2:$AI$412,2,FALSE),"")</f>
        <v/>
      </c>
      <c r="R1653" s="18" t="str">
        <f>IFERROR(VLOOKUP($B1653,Invoices!$AJ$2:$AK$412,2,FALSE),"")</f>
        <v/>
      </c>
      <c r="S1653" s="18" t="str">
        <f>IFERROR(VLOOKUP($B1653,Invoices!$AL$2:$AM$412,2,FALSE),"")</f>
        <v/>
      </c>
      <c r="T1653" s="18" t="str">
        <f>IFERROR(VLOOKUP($B1653,Invoices!$AN$2:$AO$412,2,FALSE),"")</f>
        <v/>
      </c>
      <c r="U1653" s="18" t="str" cm="1">
        <f t="array" ref="U1653">IFERROR(INDEX(F1653:T1653, 1, MATCH(TRUE, ISNUMBER(F1653:T1653), 0)), "0.0")</f>
        <v>0.0</v>
      </c>
    </row>
    <row r="1654" spans="1:21" ht="13" x14ac:dyDescent="0.15">
      <c r="A1654" s="14" t="s">
        <v>7686</v>
      </c>
      <c r="B1654" s="6" t="s">
        <v>2974</v>
      </c>
      <c r="C1654" s="6" t="s">
        <v>1184</v>
      </c>
      <c r="D1654" s="6" t="s">
        <v>1185</v>
      </c>
      <c r="E1654" s="6" t="s">
        <v>962</v>
      </c>
      <c r="F1654" s="18">
        <f>IFERROR(VLOOKUP(B1654,Invoices!$L$2:$M$413,2,FALSE),"")</f>
        <v>0.99</v>
      </c>
      <c r="G1654" s="18" t="str">
        <f>IFERROR(VLOOKUP(B1654,Invoices!$N$2:$O$412,2,FALSE),"")</f>
        <v/>
      </c>
      <c r="H1654" s="18" t="str">
        <f>IFERROR(VLOOKUP($B1654,Invoices!$P$2:$Q$412,2,FALSE),"")</f>
        <v/>
      </c>
      <c r="I1654" s="18" t="str">
        <f>IFERROR(VLOOKUP($B1654,Invoices!$R$2:$S$412,2,FALSE),"")</f>
        <v/>
      </c>
      <c r="J1654" s="18" t="str">
        <f>IFERROR(VLOOKUP($B1654,Invoices!$T$2:$U$412,2,FALSE),"")</f>
        <v/>
      </c>
      <c r="K1654" s="18" t="str">
        <f>IFERROR(VLOOKUP($B1654,Invoices!$V$2:$W$412,2,FALSE),"")</f>
        <v/>
      </c>
      <c r="L1654" s="18" t="str">
        <f>IFERROR(VLOOKUP($B1654,Invoices!$X$2:$Y$412,2,FALSE),"")</f>
        <v/>
      </c>
      <c r="M1654" s="18" t="str">
        <f>IFERROR(VLOOKUP($B1654,Invoices!$Z$2:$AA$412,2,FALSE),"")</f>
        <v/>
      </c>
      <c r="N1654" s="18" t="str">
        <f>IFERROR(VLOOKUP($B1654,Invoices!$AB$2:$AC$412,2,FALSE),"")</f>
        <v/>
      </c>
      <c r="O1654" s="18" t="str">
        <f>IFERROR(VLOOKUP($B1654,Invoices!$AD$2:$AE$412,2,FALSE),"")</f>
        <v/>
      </c>
      <c r="P1654" s="18" t="str">
        <f>IFERROR(VLOOKUP($B1654,Invoices!$AF$2:$AG$412,2,FALSE),"")</f>
        <v/>
      </c>
      <c r="Q1654" s="18" t="str">
        <f>IFERROR(VLOOKUP($B1654,Invoices!$AH$2:$AI$412,2,FALSE),"")</f>
        <v/>
      </c>
      <c r="R1654" s="18" t="str">
        <f>IFERROR(VLOOKUP($B1654,Invoices!$AJ$2:$AK$412,2,FALSE),"")</f>
        <v/>
      </c>
      <c r="S1654" s="18" t="str">
        <f>IFERROR(VLOOKUP($B1654,Invoices!$AL$2:$AM$412,2,FALSE),"")</f>
        <v/>
      </c>
      <c r="T1654" s="18" t="str">
        <f>IFERROR(VLOOKUP($B1654,Invoices!$AN$2:$AO$412,2,FALSE),"")</f>
        <v/>
      </c>
      <c r="U1654" s="18" cm="1">
        <f t="array" ref="U1654">IFERROR(INDEX(F1654:T1654, 1, MATCH(TRUE, ISNUMBER(F1654:T1654), 0)), "0.0")</f>
        <v>0.99</v>
      </c>
    </row>
    <row r="1655" spans="1:21" ht="13" x14ac:dyDescent="0.15">
      <c r="A1655" s="14" t="s">
        <v>7687</v>
      </c>
      <c r="B1655" s="6" t="s">
        <v>2975</v>
      </c>
      <c r="C1655" s="6" t="s">
        <v>614</v>
      </c>
      <c r="D1655" s="6" t="s">
        <v>615</v>
      </c>
      <c r="E1655" s="6" t="s">
        <v>574</v>
      </c>
      <c r="F1655" s="18" t="str">
        <f>IFERROR(VLOOKUP(B1655,Invoices!$L$2:$M$413,2,FALSE),"")</f>
        <v/>
      </c>
      <c r="G1655" s="18" t="str">
        <f>IFERROR(VLOOKUP(B1655,Invoices!$N$2:$O$412,2,FALSE),"")</f>
        <v/>
      </c>
      <c r="H1655" s="18" t="str">
        <f>IFERROR(VLOOKUP($B1655,Invoices!$P$2:$Q$412,2,FALSE),"")</f>
        <v/>
      </c>
      <c r="I1655" s="18" t="str">
        <f>IFERROR(VLOOKUP($B1655,Invoices!$R$2:$S$412,2,FALSE),"")</f>
        <v/>
      </c>
      <c r="J1655" s="18" t="str">
        <f>IFERROR(VLOOKUP($B1655,Invoices!$T$2:$U$412,2,FALSE),"")</f>
        <v/>
      </c>
      <c r="K1655" s="18" t="str">
        <f>IFERROR(VLOOKUP($B1655,Invoices!$V$2:$W$412,2,FALSE),"")</f>
        <v/>
      </c>
      <c r="L1655" s="18" t="str">
        <f>IFERROR(VLOOKUP($B1655,Invoices!$X$2:$Y$412,2,FALSE),"")</f>
        <v/>
      </c>
      <c r="M1655" s="18" t="str">
        <f>IFERROR(VLOOKUP($B1655,Invoices!$Z$2:$AA$412,2,FALSE),"")</f>
        <v/>
      </c>
      <c r="N1655" s="18" t="str">
        <f>IFERROR(VLOOKUP($B1655,Invoices!$AB$2:$AC$412,2,FALSE),"")</f>
        <v/>
      </c>
      <c r="O1655" s="18" t="str">
        <f>IFERROR(VLOOKUP($B1655,Invoices!$AD$2:$AE$412,2,FALSE),"")</f>
        <v/>
      </c>
      <c r="P1655" s="18" t="str">
        <f>IFERROR(VLOOKUP($B1655,Invoices!$AF$2:$AG$412,2,FALSE),"")</f>
        <v/>
      </c>
      <c r="Q1655" s="18" t="str">
        <f>IFERROR(VLOOKUP($B1655,Invoices!$AH$2:$AI$412,2,FALSE),"")</f>
        <v/>
      </c>
      <c r="R1655" s="18" t="str">
        <f>IFERROR(VLOOKUP($B1655,Invoices!$AJ$2:$AK$412,2,FALSE),"")</f>
        <v/>
      </c>
      <c r="S1655" s="18" t="str">
        <f>IFERROR(VLOOKUP($B1655,Invoices!$AL$2:$AM$412,2,FALSE),"")</f>
        <v/>
      </c>
      <c r="T1655" s="18" t="str">
        <f>IFERROR(VLOOKUP($B1655,Invoices!$AN$2:$AO$412,2,FALSE),"")</f>
        <v/>
      </c>
      <c r="U1655" s="18" t="str" cm="1">
        <f t="array" ref="U1655">IFERROR(INDEX(F1655:T1655, 1, MATCH(TRUE, ISNUMBER(F1655:T1655), 0)), "0.0")</f>
        <v>0.0</v>
      </c>
    </row>
    <row r="1656" spans="1:21" ht="13" x14ac:dyDescent="0.15">
      <c r="A1656" s="14" t="s">
        <v>7688</v>
      </c>
      <c r="B1656" s="6" t="s">
        <v>2976</v>
      </c>
      <c r="C1656" s="6" t="s">
        <v>2977</v>
      </c>
      <c r="D1656" s="6" t="s">
        <v>1033</v>
      </c>
      <c r="E1656" s="6" t="s">
        <v>1034</v>
      </c>
      <c r="F1656" s="18" t="str">
        <f>IFERROR(VLOOKUP(B1656,Invoices!$L$2:$M$413,2,FALSE),"")</f>
        <v/>
      </c>
      <c r="G1656" s="18" t="str">
        <f>IFERROR(VLOOKUP(B1656,Invoices!$N$2:$O$412,2,FALSE),"")</f>
        <v/>
      </c>
      <c r="H1656" s="18" t="str">
        <f>IFERROR(VLOOKUP($B1656,Invoices!$P$2:$Q$412,2,FALSE),"")</f>
        <v/>
      </c>
      <c r="I1656" s="18" t="str">
        <f>IFERROR(VLOOKUP($B1656,Invoices!$R$2:$S$412,2,FALSE),"")</f>
        <v/>
      </c>
      <c r="J1656" s="18" t="str">
        <f>IFERROR(VLOOKUP($B1656,Invoices!$T$2:$U$412,2,FALSE),"")</f>
        <v/>
      </c>
      <c r="K1656" s="18" t="str">
        <f>IFERROR(VLOOKUP($B1656,Invoices!$V$2:$W$412,2,FALSE),"")</f>
        <v/>
      </c>
      <c r="L1656" s="18" t="str">
        <f>IFERROR(VLOOKUP($B1656,Invoices!$X$2:$Y$412,2,FALSE),"")</f>
        <v/>
      </c>
      <c r="M1656" s="18" t="str">
        <f>IFERROR(VLOOKUP($B1656,Invoices!$Z$2:$AA$412,2,FALSE),"")</f>
        <v/>
      </c>
      <c r="N1656" s="18" t="str">
        <f>IFERROR(VLOOKUP($B1656,Invoices!$AB$2:$AC$412,2,FALSE),"")</f>
        <v/>
      </c>
      <c r="O1656" s="18" t="str">
        <f>IFERROR(VLOOKUP($B1656,Invoices!$AD$2:$AE$412,2,FALSE),"")</f>
        <v/>
      </c>
      <c r="P1656" s="18" t="str">
        <f>IFERROR(VLOOKUP($B1656,Invoices!$AF$2:$AG$412,2,FALSE),"")</f>
        <v/>
      </c>
      <c r="Q1656" s="18" t="str">
        <f>IFERROR(VLOOKUP($B1656,Invoices!$AH$2:$AI$412,2,FALSE),"")</f>
        <v/>
      </c>
      <c r="R1656" s="18" t="str">
        <f>IFERROR(VLOOKUP($B1656,Invoices!$AJ$2:$AK$412,2,FALSE),"")</f>
        <v/>
      </c>
      <c r="S1656" s="18" t="str">
        <f>IFERROR(VLOOKUP($B1656,Invoices!$AL$2:$AM$412,2,FALSE),"")</f>
        <v/>
      </c>
      <c r="T1656" s="18" t="str">
        <f>IFERROR(VLOOKUP($B1656,Invoices!$AN$2:$AO$412,2,FALSE),"")</f>
        <v/>
      </c>
      <c r="U1656" s="18" t="str" cm="1">
        <f t="array" ref="U1656">IFERROR(INDEX(F1656:T1656, 1, MATCH(TRUE, ISNUMBER(F1656:T1656), 0)), "0.0")</f>
        <v>0.0</v>
      </c>
    </row>
    <row r="1657" spans="1:21" ht="13" x14ac:dyDescent="0.15">
      <c r="A1657" s="14" t="s">
        <v>7689</v>
      </c>
      <c r="B1657" s="6" t="s">
        <v>2978</v>
      </c>
      <c r="C1657" s="6" t="s">
        <v>557</v>
      </c>
      <c r="D1657" s="6" t="s">
        <v>558</v>
      </c>
      <c r="E1657" s="6" t="s">
        <v>559</v>
      </c>
      <c r="F1657" s="18" t="str">
        <f>IFERROR(VLOOKUP(B1657,Invoices!$L$2:$M$413,2,FALSE),"")</f>
        <v/>
      </c>
      <c r="G1657" s="18" t="str">
        <f>IFERROR(VLOOKUP(B1657,Invoices!$N$2:$O$412,2,FALSE),"")</f>
        <v/>
      </c>
      <c r="H1657" s="18" t="str">
        <f>IFERROR(VLOOKUP($B1657,Invoices!$P$2:$Q$412,2,FALSE),"")</f>
        <v/>
      </c>
      <c r="I1657" s="18" t="str">
        <f>IFERROR(VLOOKUP($B1657,Invoices!$R$2:$S$412,2,FALSE),"")</f>
        <v/>
      </c>
      <c r="J1657" s="18" t="str">
        <f>IFERROR(VLOOKUP($B1657,Invoices!$T$2:$U$412,2,FALSE),"")</f>
        <v/>
      </c>
      <c r="K1657" s="18" t="str">
        <f>IFERROR(VLOOKUP($B1657,Invoices!$V$2:$W$412,2,FALSE),"")</f>
        <v/>
      </c>
      <c r="L1657" s="18" t="str">
        <f>IFERROR(VLOOKUP($B1657,Invoices!$X$2:$Y$412,2,FALSE),"")</f>
        <v/>
      </c>
      <c r="M1657" s="18" t="str">
        <f>IFERROR(VLOOKUP($B1657,Invoices!$Z$2:$AA$412,2,FALSE),"")</f>
        <v/>
      </c>
      <c r="N1657" s="18" t="str">
        <f>IFERROR(VLOOKUP($B1657,Invoices!$AB$2:$AC$412,2,FALSE),"")</f>
        <v/>
      </c>
      <c r="O1657" s="18" t="str">
        <f>IFERROR(VLOOKUP($B1657,Invoices!$AD$2:$AE$412,2,FALSE),"")</f>
        <v/>
      </c>
      <c r="P1657" s="18" t="str">
        <f>IFERROR(VLOOKUP($B1657,Invoices!$AF$2:$AG$412,2,FALSE),"")</f>
        <v/>
      </c>
      <c r="Q1657" s="18" t="str">
        <f>IFERROR(VLOOKUP($B1657,Invoices!$AH$2:$AI$412,2,FALSE),"")</f>
        <v/>
      </c>
      <c r="R1657" s="18" t="str">
        <f>IFERROR(VLOOKUP($B1657,Invoices!$AJ$2:$AK$412,2,FALSE),"")</f>
        <v/>
      </c>
      <c r="S1657" s="18" t="str">
        <f>IFERROR(VLOOKUP($B1657,Invoices!$AL$2:$AM$412,2,FALSE),"")</f>
        <v/>
      </c>
      <c r="T1657" s="18" t="str">
        <f>IFERROR(VLOOKUP($B1657,Invoices!$AN$2:$AO$412,2,FALSE),"")</f>
        <v/>
      </c>
      <c r="U1657" s="18" t="str" cm="1">
        <f t="array" ref="U1657">IFERROR(INDEX(F1657:T1657, 1, MATCH(TRUE, ISNUMBER(F1657:T1657), 0)), "0.0")</f>
        <v>0.0</v>
      </c>
    </row>
    <row r="1658" spans="1:21" ht="13" x14ac:dyDescent="0.15">
      <c r="A1658" s="14" t="s">
        <v>7690</v>
      </c>
      <c r="B1658" s="6" t="s">
        <v>2979</v>
      </c>
      <c r="C1658" s="6" t="s">
        <v>1143</v>
      </c>
      <c r="D1658" s="6" t="s">
        <v>1144</v>
      </c>
      <c r="E1658" s="6" t="s">
        <v>559</v>
      </c>
      <c r="F1658" s="18" t="str">
        <f>IFERROR(VLOOKUP(B1658,Invoices!$L$2:$M$413,2,FALSE),"")</f>
        <v/>
      </c>
      <c r="G1658" s="18" t="str">
        <f>IFERROR(VLOOKUP(B1658,Invoices!$N$2:$O$412,2,FALSE),"")</f>
        <v/>
      </c>
      <c r="H1658" s="18" t="str">
        <f>IFERROR(VLOOKUP($B1658,Invoices!$P$2:$Q$412,2,FALSE),"")</f>
        <v/>
      </c>
      <c r="I1658" s="18" t="str">
        <f>IFERROR(VLOOKUP($B1658,Invoices!$R$2:$S$412,2,FALSE),"")</f>
        <v/>
      </c>
      <c r="J1658" s="18" t="str">
        <f>IFERROR(VLOOKUP($B1658,Invoices!$T$2:$U$412,2,FALSE),"")</f>
        <v/>
      </c>
      <c r="K1658" s="18" t="str">
        <f>IFERROR(VLOOKUP($B1658,Invoices!$V$2:$W$412,2,FALSE),"")</f>
        <v/>
      </c>
      <c r="L1658" s="18" t="str">
        <f>IFERROR(VLOOKUP($B1658,Invoices!$X$2:$Y$412,2,FALSE),"")</f>
        <v/>
      </c>
      <c r="M1658" s="18" t="str">
        <f>IFERROR(VLOOKUP($B1658,Invoices!$Z$2:$AA$412,2,FALSE),"")</f>
        <v/>
      </c>
      <c r="N1658" s="18" t="str">
        <f>IFERROR(VLOOKUP($B1658,Invoices!$AB$2:$AC$412,2,FALSE),"")</f>
        <v/>
      </c>
      <c r="O1658" s="18" t="str">
        <f>IFERROR(VLOOKUP($B1658,Invoices!$AD$2:$AE$412,2,FALSE),"")</f>
        <v/>
      </c>
      <c r="P1658" s="18" t="str">
        <f>IFERROR(VLOOKUP($B1658,Invoices!$AF$2:$AG$412,2,FALSE),"")</f>
        <v/>
      </c>
      <c r="Q1658" s="18" t="str">
        <f>IFERROR(VLOOKUP($B1658,Invoices!$AH$2:$AI$412,2,FALSE),"")</f>
        <v/>
      </c>
      <c r="R1658" s="18" t="str">
        <f>IFERROR(VLOOKUP($B1658,Invoices!$AJ$2:$AK$412,2,FALSE),"")</f>
        <v/>
      </c>
      <c r="S1658" s="18" t="str">
        <f>IFERROR(VLOOKUP($B1658,Invoices!$AL$2:$AM$412,2,FALSE),"")</f>
        <v/>
      </c>
      <c r="T1658" s="18" t="str">
        <f>IFERROR(VLOOKUP($B1658,Invoices!$AN$2:$AO$412,2,FALSE),"")</f>
        <v/>
      </c>
      <c r="U1658" s="18" t="str" cm="1">
        <f t="array" ref="U1658">IFERROR(INDEX(F1658:T1658, 1, MATCH(TRUE, ISNUMBER(F1658:T1658), 0)), "0.0")</f>
        <v>0.0</v>
      </c>
    </row>
    <row r="1659" spans="1:21" ht="13" x14ac:dyDescent="0.15">
      <c r="A1659" s="14" t="s">
        <v>7691</v>
      </c>
      <c r="B1659" s="6" t="s">
        <v>2980</v>
      </c>
      <c r="C1659" s="6" t="s">
        <v>2719</v>
      </c>
      <c r="D1659" s="6" t="s">
        <v>735</v>
      </c>
      <c r="E1659" s="6" t="s">
        <v>736</v>
      </c>
      <c r="F1659" s="18" t="str">
        <f>IFERROR(VLOOKUP(B1659,Invoices!$L$2:$M$413,2,FALSE),"")</f>
        <v/>
      </c>
      <c r="G1659" s="18" t="str">
        <f>IFERROR(VLOOKUP(B1659,Invoices!$N$2:$O$412,2,FALSE),"")</f>
        <v/>
      </c>
      <c r="H1659" s="18" t="str">
        <f>IFERROR(VLOOKUP($B1659,Invoices!$P$2:$Q$412,2,FALSE),"")</f>
        <v/>
      </c>
      <c r="I1659" s="18" t="str">
        <f>IFERROR(VLOOKUP($B1659,Invoices!$R$2:$S$412,2,FALSE),"")</f>
        <v/>
      </c>
      <c r="J1659" s="18" t="str">
        <f>IFERROR(VLOOKUP($B1659,Invoices!$T$2:$U$412,2,FALSE),"")</f>
        <v/>
      </c>
      <c r="K1659" s="18" t="str">
        <f>IFERROR(VLOOKUP($B1659,Invoices!$V$2:$W$412,2,FALSE),"")</f>
        <v/>
      </c>
      <c r="L1659" s="18" t="str">
        <f>IFERROR(VLOOKUP($B1659,Invoices!$X$2:$Y$412,2,FALSE),"")</f>
        <v/>
      </c>
      <c r="M1659" s="18" t="str">
        <f>IFERROR(VLOOKUP($B1659,Invoices!$Z$2:$AA$412,2,FALSE),"")</f>
        <v/>
      </c>
      <c r="N1659" s="18" t="str">
        <f>IFERROR(VLOOKUP($B1659,Invoices!$AB$2:$AC$412,2,FALSE),"")</f>
        <v/>
      </c>
      <c r="O1659" s="18" t="str">
        <f>IFERROR(VLOOKUP($B1659,Invoices!$AD$2:$AE$412,2,FALSE),"")</f>
        <v/>
      </c>
      <c r="P1659" s="18">
        <f>IFERROR(VLOOKUP($B1659,Invoices!$AF$2:$AG$412,2,FALSE),"")</f>
        <v>0.99</v>
      </c>
      <c r="Q1659" s="18" t="str">
        <f>IFERROR(VLOOKUP($B1659,Invoices!$AH$2:$AI$412,2,FALSE),"")</f>
        <v/>
      </c>
      <c r="R1659" s="18" t="str">
        <f>IFERROR(VLOOKUP($B1659,Invoices!$AJ$2:$AK$412,2,FALSE),"")</f>
        <v/>
      </c>
      <c r="S1659" s="18" t="str">
        <f>IFERROR(VLOOKUP($B1659,Invoices!$AL$2:$AM$412,2,FALSE),"")</f>
        <v/>
      </c>
      <c r="T1659" s="18" t="str">
        <f>IFERROR(VLOOKUP($B1659,Invoices!$AN$2:$AO$412,2,FALSE),"")</f>
        <v/>
      </c>
      <c r="U1659" s="18" cm="1">
        <f t="array" ref="U1659">IFERROR(INDEX(F1659:T1659, 1, MATCH(TRUE, ISNUMBER(F1659:T1659), 0)), "0.0")</f>
        <v>0.99</v>
      </c>
    </row>
    <row r="1660" spans="1:21" ht="13" x14ac:dyDescent="0.15">
      <c r="A1660" s="14" t="s">
        <v>7692</v>
      </c>
      <c r="B1660" s="6" t="s">
        <v>2981</v>
      </c>
      <c r="C1660" s="6" t="s">
        <v>837</v>
      </c>
      <c r="D1660" s="6" t="s">
        <v>838</v>
      </c>
      <c r="E1660" s="6" t="s">
        <v>839</v>
      </c>
      <c r="F1660" s="18" t="str">
        <f>IFERROR(VLOOKUP(B1660,Invoices!$L$2:$M$413,2,FALSE),"")</f>
        <v/>
      </c>
      <c r="G1660" s="18" t="str">
        <f>IFERROR(VLOOKUP(B1660,Invoices!$N$2:$O$412,2,FALSE),"")</f>
        <v/>
      </c>
      <c r="H1660" s="18" t="str">
        <f>IFERROR(VLOOKUP($B1660,Invoices!$P$2:$Q$412,2,FALSE),"")</f>
        <v/>
      </c>
      <c r="I1660" s="18" t="str">
        <f>IFERROR(VLOOKUP($B1660,Invoices!$R$2:$S$412,2,FALSE),"")</f>
        <v/>
      </c>
      <c r="J1660" s="18" t="str">
        <f>IFERROR(VLOOKUP($B1660,Invoices!$T$2:$U$412,2,FALSE),"")</f>
        <v/>
      </c>
      <c r="K1660" s="18" t="str">
        <f>IFERROR(VLOOKUP($B1660,Invoices!$V$2:$W$412,2,FALSE),"")</f>
        <v/>
      </c>
      <c r="L1660" s="18" t="str">
        <f>IFERROR(VLOOKUP($B1660,Invoices!$X$2:$Y$412,2,FALSE),"")</f>
        <v/>
      </c>
      <c r="M1660" s="18" t="str">
        <f>IFERROR(VLOOKUP($B1660,Invoices!$Z$2:$AA$412,2,FALSE),"")</f>
        <v/>
      </c>
      <c r="N1660" s="18" t="str">
        <f>IFERROR(VLOOKUP($B1660,Invoices!$AB$2:$AC$412,2,FALSE),"")</f>
        <v/>
      </c>
      <c r="O1660" s="18" t="str">
        <f>IFERROR(VLOOKUP($B1660,Invoices!$AD$2:$AE$412,2,FALSE),"")</f>
        <v/>
      </c>
      <c r="P1660" s="18" t="str">
        <f>IFERROR(VLOOKUP($B1660,Invoices!$AF$2:$AG$412,2,FALSE),"")</f>
        <v/>
      </c>
      <c r="Q1660" s="18" t="str">
        <f>IFERROR(VLOOKUP($B1660,Invoices!$AH$2:$AI$412,2,FALSE),"")</f>
        <v/>
      </c>
      <c r="R1660" s="18" t="str">
        <f>IFERROR(VLOOKUP($B1660,Invoices!$AJ$2:$AK$412,2,FALSE),"")</f>
        <v/>
      </c>
      <c r="S1660" s="18" t="str">
        <f>IFERROR(VLOOKUP($B1660,Invoices!$AL$2:$AM$412,2,FALSE),"")</f>
        <v/>
      </c>
      <c r="T1660" s="18" t="str">
        <f>IFERROR(VLOOKUP($B1660,Invoices!$AN$2:$AO$412,2,FALSE),"")</f>
        <v/>
      </c>
      <c r="U1660" s="18" t="str" cm="1">
        <f t="array" ref="U1660">IFERROR(INDEX(F1660:T1660, 1, MATCH(TRUE, ISNUMBER(F1660:T1660), 0)), "0.0")</f>
        <v>0.0</v>
      </c>
    </row>
    <row r="1661" spans="1:21" ht="13" x14ac:dyDescent="0.15">
      <c r="A1661" s="14" t="s">
        <v>7693</v>
      </c>
      <c r="B1661" s="6" t="s">
        <v>2982</v>
      </c>
      <c r="C1661" s="6" t="s">
        <v>679</v>
      </c>
      <c r="D1661" s="6" t="s">
        <v>680</v>
      </c>
      <c r="E1661" s="6" t="s">
        <v>681</v>
      </c>
      <c r="F1661" s="18" t="str">
        <f>IFERROR(VLOOKUP(B1661,Invoices!$L$2:$M$413,2,FALSE),"")</f>
        <v/>
      </c>
      <c r="G1661" s="18" t="str">
        <f>IFERROR(VLOOKUP(B1661,Invoices!$N$2:$O$412,2,FALSE),"")</f>
        <v/>
      </c>
      <c r="H1661" s="18" t="str">
        <f>IFERROR(VLOOKUP($B1661,Invoices!$P$2:$Q$412,2,FALSE),"")</f>
        <v/>
      </c>
      <c r="I1661" s="18" t="str">
        <f>IFERROR(VLOOKUP($B1661,Invoices!$R$2:$S$412,2,FALSE),"")</f>
        <v/>
      </c>
      <c r="J1661" s="18" t="str">
        <f>IFERROR(VLOOKUP($B1661,Invoices!$T$2:$U$412,2,FALSE),"")</f>
        <v/>
      </c>
      <c r="K1661" s="18" t="str">
        <f>IFERROR(VLOOKUP($B1661,Invoices!$V$2:$W$412,2,FALSE),"")</f>
        <v/>
      </c>
      <c r="L1661" s="18" t="str">
        <f>IFERROR(VLOOKUP($B1661,Invoices!$X$2:$Y$412,2,FALSE),"")</f>
        <v/>
      </c>
      <c r="M1661" s="18" t="str">
        <f>IFERROR(VLOOKUP($B1661,Invoices!$Z$2:$AA$412,2,FALSE),"")</f>
        <v/>
      </c>
      <c r="N1661" s="18" t="str">
        <f>IFERROR(VLOOKUP($B1661,Invoices!$AB$2:$AC$412,2,FALSE),"")</f>
        <v/>
      </c>
      <c r="O1661" s="18" t="str">
        <f>IFERROR(VLOOKUP($B1661,Invoices!$AD$2:$AE$412,2,FALSE),"")</f>
        <v/>
      </c>
      <c r="P1661" s="18" t="str">
        <f>IFERROR(VLOOKUP($B1661,Invoices!$AF$2:$AG$412,2,FALSE),"")</f>
        <v/>
      </c>
      <c r="Q1661" s="18" t="str">
        <f>IFERROR(VLOOKUP($B1661,Invoices!$AH$2:$AI$412,2,FALSE),"")</f>
        <v/>
      </c>
      <c r="R1661" s="18" t="str">
        <f>IFERROR(VLOOKUP($B1661,Invoices!$AJ$2:$AK$412,2,FALSE),"")</f>
        <v/>
      </c>
      <c r="S1661" s="18" t="str">
        <f>IFERROR(VLOOKUP($B1661,Invoices!$AL$2:$AM$412,2,FALSE),"")</f>
        <v/>
      </c>
      <c r="T1661" s="18" t="str">
        <f>IFERROR(VLOOKUP($B1661,Invoices!$AN$2:$AO$412,2,FALSE),"")</f>
        <v/>
      </c>
      <c r="U1661" s="18" t="str" cm="1">
        <f t="array" ref="U1661">IFERROR(INDEX(F1661:T1661, 1, MATCH(TRUE, ISNUMBER(F1661:T1661), 0)), "0.0")</f>
        <v>0.0</v>
      </c>
    </row>
    <row r="1662" spans="1:21" ht="13" x14ac:dyDescent="0.15">
      <c r="A1662" s="14" t="s">
        <v>7694</v>
      </c>
      <c r="B1662" s="6" t="s">
        <v>2983</v>
      </c>
      <c r="D1662" s="6" t="s">
        <v>1443</v>
      </c>
      <c r="E1662" s="6" t="s">
        <v>574</v>
      </c>
      <c r="F1662" s="18" t="str">
        <f>IFERROR(VLOOKUP(B1662,Invoices!$L$2:$M$413,2,FALSE),"")</f>
        <v/>
      </c>
      <c r="G1662" s="18" t="str">
        <f>IFERROR(VLOOKUP(B1662,Invoices!$N$2:$O$412,2,FALSE),"")</f>
        <v/>
      </c>
      <c r="H1662" s="18" t="str">
        <f>IFERROR(VLOOKUP($B1662,Invoices!$P$2:$Q$412,2,FALSE),"")</f>
        <v/>
      </c>
      <c r="I1662" s="18" t="str">
        <f>IFERROR(VLOOKUP($B1662,Invoices!$R$2:$S$412,2,FALSE),"")</f>
        <v/>
      </c>
      <c r="J1662" s="18" t="str">
        <f>IFERROR(VLOOKUP($B1662,Invoices!$T$2:$U$412,2,FALSE),"")</f>
        <v/>
      </c>
      <c r="K1662" s="18">
        <f>IFERROR(VLOOKUP($B1662,Invoices!$V$2:$W$412,2,FALSE),"")</f>
        <v>0.99</v>
      </c>
      <c r="L1662" s="18" t="str">
        <f>IFERROR(VLOOKUP($B1662,Invoices!$X$2:$Y$412,2,FALSE),"")</f>
        <v/>
      </c>
      <c r="M1662" s="18" t="str">
        <f>IFERROR(VLOOKUP($B1662,Invoices!$Z$2:$AA$412,2,FALSE),"")</f>
        <v/>
      </c>
      <c r="N1662" s="18" t="str">
        <f>IFERROR(VLOOKUP($B1662,Invoices!$AB$2:$AC$412,2,FALSE),"")</f>
        <v/>
      </c>
      <c r="O1662" s="18" t="str">
        <f>IFERROR(VLOOKUP($B1662,Invoices!$AD$2:$AE$412,2,FALSE),"")</f>
        <v/>
      </c>
      <c r="P1662" s="18" t="str">
        <f>IFERROR(VLOOKUP($B1662,Invoices!$AF$2:$AG$412,2,FALSE),"")</f>
        <v/>
      </c>
      <c r="Q1662" s="18" t="str">
        <f>IFERROR(VLOOKUP($B1662,Invoices!$AH$2:$AI$412,2,FALSE),"")</f>
        <v/>
      </c>
      <c r="R1662" s="18" t="str">
        <f>IFERROR(VLOOKUP($B1662,Invoices!$AJ$2:$AK$412,2,FALSE),"")</f>
        <v/>
      </c>
      <c r="S1662" s="18" t="str">
        <f>IFERROR(VLOOKUP($B1662,Invoices!$AL$2:$AM$412,2,FALSE),"")</f>
        <v/>
      </c>
      <c r="T1662" s="18" t="str">
        <f>IFERROR(VLOOKUP($B1662,Invoices!$AN$2:$AO$412,2,FALSE),"")</f>
        <v/>
      </c>
      <c r="U1662" s="18" cm="1">
        <f t="array" ref="U1662">IFERROR(INDEX(F1662:T1662, 1, MATCH(TRUE, ISNUMBER(F1662:T1662), 0)), "0.0")</f>
        <v>0.99</v>
      </c>
    </row>
    <row r="1663" spans="1:21" ht="13" x14ac:dyDescent="0.15">
      <c r="A1663" s="14" t="s">
        <v>7695</v>
      </c>
      <c r="B1663" s="6" t="s">
        <v>2984</v>
      </c>
      <c r="C1663" s="6" t="s">
        <v>1813</v>
      </c>
      <c r="D1663" s="6" t="s">
        <v>615</v>
      </c>
      <c r="E1663" s="6" t="s">
        <v>574</v>
      </c>
      <c r="F1663" s="18" t="str">
        <f>IFERROR(VLOOKUP(B1663,Invoices!$L$2:$M$413,2,FALSE),"")</f>
        <v/>
      </c>
      <c r="G1663" s="18">
        <f>IFERROR(VLOOKUP(B1663,Invoices!$N$2:$O$412,2,FALSE),"")</f>
        <v>0.99</v>
      </c>
      <c r="H1663" s="18" t="str">
        <f>IFERROR(VLOOKUP($B1663,Invoices!$P$2:$Q$412,2,FALSE),"")</f>
        <v/>
      </c>
      <c r="I1663" s="18" t="str">
        <f>IFERROR(VLOOKUP($B1663,Invoices!$R$2:$S$412,2,FALSE),"")</f>
        <v/>
      </c>
      <c r="J1663" s="18" t="str">
        <f>IFERROR(VLOOKUP($B1663,Invoices!$T$2:$U$412,2,FALSE),"")</f>
        <v/>
      </c>
      <c r="K1663" s="18" t="str">
        <f>IFERROR(VLOOKUP($B1663,Invoices!$V$2:$W$412,2,FALSE),"")</f>
        <v/>
      </c>
      <c r="L1663" s="18" t="str">
        <f>IFERROR(VLOOKUP($B1663,Invoices!$X$2:$Y$412,2,FALSE),"")</f>
        <v/>
      </c>
      <c r="M1663" s="18" t="str">
        <f>IFERROR(VLOOKUP($B1663,Invoices!$Z$2:$AA$412,2,FALSE),"")</f>
        <v/>
      </c>
      <c r="N1663" s="18" t="str">
        <f>IFERROR(VLOOKUP($B1663,Invoices!$AB$2:$AC$412,2,FALSE),"")</f>
        <v/>
      </c>
      <c r="O1663" s="18" t="str">
        <f>IFERROR(VLOOKUP($B1663,Invoices!$AD$2:$AE$412,2,FALSE),"")</f>
        <v/>
      </c>
      <c r="P1663" s="18" t="str">
        <f>IFERROR(VLOOKUP($B1663,Invoices!$AF$2:$AG$412,2,FALSE),"")</f>
        <v/>
      </c>
      <c r="Q1663" s="18" t="str">
        <f>IFERROR(VLOOKUP($B1663,Invoices!$AH$2:$AI$412,2,FALSE),"")</f>
        <v/>
      </c>
      <c r="R1663" s="18" t="str">
        <f>IFERROR(VLOOKUP($B1663,Invoices!$AJ$2:$AK$412,2,FALSE),"")</f>
        <v/>
      </c>
      <c r="S1663" s="18" t="str">
        <f>IFERROR(VLOOKUP($B1663,Invoices!$AL$2:$AM$412,2,FALSE),"")</f>
        <v/>
      </c>
      <c r="T1663" s="18" t="str">
        <f>IFERROR(VLOOKUP($B1663,Invoices!$AN$2:$AO$412,2,FALSE),"")</f>
        <v/>
      </c>
      <c r="U1663" s="18" cm="1">
        <f t="array" ref="U1663">IFERROR(INDEX(F1663:T1663, 1, MATCH(TRUE, ISNUMBER(F1663:T1663), 0)), "0.0")</f>
        <v>0.99</v>
      </c>
    </row>
    <row r="1664" spans="1:21" ht="13" x14ac:dyDescent="0.15">
      <c r="A1664" s="14" t="s">
        <v>7696</v>
      </c>
      <c r="B1664" s="6" t="s">
        <v>2985</v>
      </c>
      <c r="C1664" s="6" t="s">
        <v>2036</v>
      </c>
      <c r="D1664" s="6" t="s">
        <v>939</v>
      </c>
      <c r="E1664" s="6" t="s">
        <v>940</v>
      </c>
      <c r="F1664" s="18" t="str">
        <f>IFERROR(VLOOKUP(B1664,Invoices!$L$2:$M$413,2,FALSE),"")</f>
        <v/>
      </c>
      <c r="G1664" s="18" t="str">
        <f>IFERROR(VLOOKUP(B1664,Invoices!$N$2:$O$412,2,FALSE),"")</f>
        <v/>
      </c>
      <c r="H1664" s="18" t="str">
        <f>IFERROR(VLOOKUP($B1664,Invoices!$P$2:$Q$412,2,FALSE),"")</f>
        <v/>
      </c>
      <c r="I1664" s="18" t="str">
        <f>IFERROR(VLOOKUP($B1664,Invoices!$R$2:$S$412,2,FALSE),"")</f>
        <v/>
      </c>
      <c r="J1664" s="18" t="str">
        <f>IFERROR(VLOOKUP($B1664,Invoices!$T$2:$U$412,2,FALSE),"")</f>
        <v/>
      </c>
      <c r="K1664" s="18" t="str">
        <f>IFERROR(VLOOKUP($B1664,Invoices!$V$2:$W$412,2,FALSE),"")</f>
        <v/>
      </c>
      <c r="L1664" s="18" t="str">
        <f>IFERROR(VLOOKUP($B1664,Invoices!$X$2:$Y$412,2,FALSE),"")</f>
        <v/>
      </c>
      <c r="M1664" s="18" t="str">
        <f>IFERROR(VLOOKUP($B1664,Invoices!$Z$2:$AA$412,2,FALSE),"")</f>
        <v/>
      </c>
      <c r="N1664" s="18" t="str">
        <f>IFERROR(VLOOKUP($B1664,Invoices!$AB$2:$AC$412,2,FALSE),"")</f>
        <v/>
      </c>
      <c r="O1664" s="18">
        <f>IFERROR(VLOOKUP($B1664,Invoices!$AD$2:$AE$412,2,FALSE),"")</f>
        <v>0.99</v>
      </c>
      <c r="P1664" s="18" t="str">
        <f>IFERROR(VLOOKUP($B1664,Invoices!$AF$2:$AG$412,2,FALSE),"")</f>
        <v/>
      </c>
      <c r="Q1664" s="18" t="str">
        <f>IFERROR(VLOOKUP($B1664,Invoices!$AH$2:$AI$412,2,FALSE),"")</f>
        <v/>
      </c>
      <c r="R1664" s="18" t="str">
        <f>IFERROR(VLOOKUP($B1664,Invoices!$AJ$2:$AK$412,2,FALSE),"")</f>
        <v/>
      </c>
      <c r="S1664" s="18" t="str">
        <f>IFERROR(VLOOKUP($B1664,Invoices!$AL$2:$AM$412,2,FALSE),"")</f>
        <v/>
      </c>
      <c r="T1664" s="18" t="str">
        <f>IFERROR(VLOOKUP($B1664,Invoices!$AN$2:$AO$412,2,FALSE),"")</f>
        <v/>
      </c>
      <c r="U1664" s="18" cm="1">
        <f t="array" ref="U1664">IFERROR(INDEX(F1664:T1664, 1, MATCH(TRUE, ISNUMBER(F1664:T1664), 0)), "0.0")</f>
        <v>0.99</v>
      </c>
    </row>
    <row r="1665" spans="1:21" ht="13" x14ac:dyDescent="0.15">
      <c r="A1665" s="14" t="s">
        <v>7697</v>
      </c>
      <c r="B1665" s="6" t="s">
        <v>2986</v>
      </c>
      <c r="C1665" s="6" t="s">
        <v>1291</v>
      </c>
      <c r="D1665" s="6" t="s">
        <v>1292</v>
      </c>
      <c r="E1665" s="6" t="s">
        <v>1293</v>
      </c>
      <c r="F1665" s="18" t="str">
        <f>IFERROR(VLOOKUP(B1665,Invoices!$L$2:$M$413,2,FALSE),"")</f>
        <v/>
      </c>
      <c r="G1665" s="18" t="str">
        <f>IFERROR(VLOOKUP(B1665,Invoices!$N$2:$O$412,2,FALSE),"")</f>
        <v/>
      </c>
      <c r="H1665" s="18" t="str">
        <f>IFERROR(VLOOKUP($B1665,Invoices!$P$2:$Q$412,2,FALSE),"")</f>
        <v/>
      </c>
      <c r="I1665" s="18" t="str">
        <f>IFERROR(VLOOKUP($B1665,Invoices!$R$2:$S$412,2,FALSE),"")</f>
        <v/>
      </c>
      <c r="J1665" s="18" t="str">
        <f>IFERROR(VLOOKUP($B1665,Invoices!$T$2:$U$412,2,FALSE),"")</f>
        <v/>
      </c>
      <c r="K1665" s="18" t="str">
        <f>IFERROR(VLOOKUP($B1665,Invoices!$V$2:$W$412,2,FALSE),"")</f>
        <v/>
      </c>
      <c r="L1665" s="18" t="str">
        <f>IFERROR(VLOOKUP($B1665,Invoices!$X$2:$Y$412,2,FALSE),"")</f>
        <v/>
      </c>
      <c r="M1665" s="18" t="str">
        <f>IFERROR(VLOOKUP($B1665,Invoices!$Z$2:$AA$412,2,FALSE),"")</f>
        <v/>
      </c>
      <c r="N1665" s="18" t="str">
        <f>IFERROR(VLOOKUP($B1665,Invoices!$AB$2:$AC$412,2,FALSE),"")</f>
        <v/>
      </c>
      <c r="O1665" s="18" t="str">
        <f>IFERROR(VLOOKUP($B1665,Invoices!$AD$2:$AE$412,2,FALSE),"")</f>
        <v/>
      </c>
      <c r="P1665" s="18" t="str">
        <f>IFERROR(VLOOKUP($B1665,Invoices!$AF$2:$AG$412,2,FALSE),"")</f>
        <v/>
      </c>
      <c r="Q1665" s="18" t="str">
        <f>IFERROR(VLOOKUP($B1665,Invoices!$AH$2:$AI$412,2,FALSE),"")</f>
        <v/>
      </c>
      <c r="R1665" s="18" t="str">
        <f>IFERROR(VLOOKUP($B1665,Invoices!$AJ$2:$AK$412,2,FALSE),"")</f>
        <v/>
      </c>
      <c r="S1665" s="18" t="str">
        <f>IFERROR(VLOOKUP($B1665,Invoices!$AL$2:$AM$412,2,FALSE),"")</f>
        <v/>
      </c>
      <c r="T1665" s="18" t="str">
        <f>IFERROR(VLOOKUP($B1665,Invoices!$AN$2:$AO$412,2,FALSE),"")</f>
        <v/>
      </c>
      <c r="U1665" s="18" t="str" cm="1">
        <f t="array" ref="U1665">IFERROR(INDEX(F1665:T1665, 1, MATCH(TRUE, ISNUMBER(F1665:T1665), 0)), "0.0")</f>
        <v>0.0</v>
      </c>
    </row>
    <row r="1666" spans="1:21" ht="13" x14ac:dyDescent="0.15">
      <c r="A1666" s="14" t="s">
        <v>7698</v>
      </c>
      <c r="B1666" s="6" t="s">
        <v>2987</v>
      </c>
      <c r="C1666" s="6" t="s">
        <v>2023</v>
      </c>
      <c r="D1666" s="6" t="s">
        <v>2024</v>
      </c>
      <c r="E1666" s="6" t="s">
        <v>779</v>
      </c>
      <c r="F1666" s="18" t="str">
        <f>IFERROR(VLOOKUP(B1666,Invoices!$L$2:$M$413,2,FALSE),"")</f>
        <v/>
      </c>
      <c r="G1666" s="18" t="str">
        <f>IFERROR(VLOOKUP(B1666,Invoices!$N$2:$O$412,2,FALSE),"")</f>
        <v/>
      </c>
      <c r="H1666" s="18" t="str">
        <f>IFERROR(VLOOKUP($B1666,Invoices!$P$2:$Q$412,2,FALSE),"")</f>
        <v/>
      </c>
      <c r="I1666" s="18" t="str">
        <f>IFERROR(VLOOKUP($B1666,Invoices!$R$2:$S$412,2,FALSE),"")</f>
        <v/>
      </c>
      <c r="J1666" s="18" t="str">
        <f>IFERROR(VLOOKUP($B1666,Invoices!$T$2:$U$412,2,FALSE),"")</f>
        <v/>
      </c>
      <c r="K1666" s="18" t="str">
        <f>IFERROR(VLOOKUP($B1666,Invoices!$V$2:$W$412,2,FALSE),"")</f>
        <v/>
      </c>
      <c r="L1666" s="18" t="str">
        <f>IFERROR(VLOOKUP($B1666,Invoices!$X$2:$Y$412,2,FALSE),"")</f>
        <v/>
      </c>
      <c r="M1666" s="18" t="str">
        <f>IFERROR(VLOOKUP($B1666,Invoices!$Z$2:$AA$412,2,FALSE),"")</f>
        <v/>
      </c>
      <c r="N1666" s="18" t="str">
        <f>IFERROR(VLOOKUP($B1666,Invoices!$AB$2:$AC$412,2,FALSE),"")</f>
        <v/>
      </c>
      <c r="O1666" s="18" t="str">
        <f>IFERROR(VLOOKUP($B1666,Invoices!$AD$2:$AE$412,2,FALSE),"")</f>
        <v/>
      </c>
      <c r="P1666" s="18" t="str">
        <f>IFERROR(VLOOKUP($B1666,Invoices!$AF$2:$AG$412,2,FALSE),"")</f>
        <v/>
      </c>
      <c r="Q1666" s="18" t="str">
        <f>IFERROR(VLOOKUP($B1666,Invoices!$AH$2:$AI$412,2,FALSE),"")</f>
        <v/>
      </c>
      <c r="R1666" s="18" t="str">
        <f>IFERROR(VLOOKUP($B1666,Invoices!$AJ$2:$AK$412,2,FALSE),"")</f>
        <v/>
      </c>
      <c r="S1666" s="18" t="str">
        <f>IFERROR(VLOOKUP($B1666,Invoices!$AL$2:$AM$412,2,FALSE),"")</f>
        <v/>
      </c>
      <c r="T1666" s="18" t="str">
        <f>IFERROR(VLOOKUP($B1666,Invoices!$AN$2:$AO$412,2,FALSE),"")</f>
        <v/>
      </c>
      <c r="U1666" s="18" t="str" cm="1">
        <f t="array" ref="U1666">IFERROR(INDEX(F1666:T1666, 1, MATCH(TRUE, ISNUMBER(F1666:T1666), 0)), "0.0")</f>
        <v>0.0</v>
      </c>
    </row>
    <row r="1667" spans="1:21" ht="13" x14ac:dyDescent="0.15">
      <c r="A1667" s="14" t="s">
        <v>7699</v>
      </c>
      <c r="B1667" s="6" t="s">
        <v>2988</v>
      </c>
      <c r="C1667" s="6" t="s">
        <v>573</v>
      </c>
      <c r="D1667" s="6" t="s">
        <v>622</v>
      </c>
      <c r="E1667" s="6" t="s">
        <v>574</v>
      </c>
      <c r="F1667" s="18" t="str">
        <f>IFERROR(VLOOKUP(B1667,Invoices!$L$2:$M$413,2,FALSE),"")</f>
        <v/>
      </c>
      <c r="G1667" s="18">
        <f>IFERROR(VLOOKUP(B1667,Invoices!$N$2:$O$412,2,FALSE),"")</f>
        <v>0.99</v>
      </c>
      <c r="H1667" s="18" t="str">
        <f>IFERROR(VLOOKUP($B1667,Invoices!$P$2:$Q$412,2,FALSE),"")</f>
        <v/>
      </c>
      <c r="I1667" s="18" t="str">
        <f>IFERROR(VLOOKUP($B1667,Invoices!$R$2:$S$412,2,FALSE),"")</f>
        <v/>
      </c>
      <c r="J1667" s="18" t="str">
        <f>IFERROR(VLOOKUP($B1667,Invoices!$T$2:$U$412,2,FALSE),"")</f>
        <v/>
      </c>
      <c r="K1667" s="18" t="str">
        <f>IFERROR(VLOOKUP($B1667,Invoices!$V$2:$W$412,2,FALSE),"")</f>
        <v/>
      </c>
      <c r="L1667" s="18" t="str">
        <f>IFERROR(VLOOKUP($B1667,Invoices!$X$2:$Y$412,2,FALSE),"")</f>
        <v/>
      </c>
      <c r="M1667" s="18" t="str">
        <f>IFERROR(VLOOKUP($B1667,Invoices!$Z$2:$AA$412,2,FALSE),"")</f>
        <v/>
      </c>
      <c r="N1667" s="18" t="str">
        <f>IFERROR(VLOOKUP($B1667,Invoices!$AB$2:$AC$412,2,FALSE),"")</f>
        <v/>
      </c>
      <c r="O1667" s="18" t="str">
        <f>IFERROR(VLOOKUP($B1667,Invoices!$AD$2:$AE$412,2,FALSE),"")</f>
        <v/>
      </c>
      <c r="P1667" s="18" t="str">
        <f>IFERROR(VLOOKUP($B1667,Invoices!$AF$2:$AG$412,2,FALSE),"")</f>
        <v/>
      </c>
      <c r="Q1667" s="18" t="str">
        <f>IFERROR(VLOOKUP($B1667,Invoices!$AH$2:$AI$412,2,FALSE),"")</f>
        <v/>
      </c>
      <c r="R1667" s="18" t="str">
        <f>IFERROR(VLOOKUP($B1667,Invoices!$AJ$2:$AK$412,2,FALSE),"")</f>
        <v/>
      </c>
      <c r="S1667" s="18" t="str">
        <f>IFERROR(VLOOKUP($B1667,Invoices!$AL$2:$AM$412,2,FALSE),"")</f>
        <v/>
      </c>
      <c r="T1667" s="18" t="str">
        <f>IFERROR(VLOOKUP($B1667,Invoices!$AN$2:$AO$412,2,FALSE),"")</f>
        <v/>
      </c>
      <c r="U1667" s="18" cm="1">
        <f t="array" ref="U1667">IFERROR(INDEX(F1667:T1667, 1, MATCH(TRUE, ISNUMBER(F1667:T1667), 0)), "0.0")</f>
        <v>0.99</v>
      </c>
    </row>
    <row r="1668" spans="1:21" ht="13" x14ac:dyDescent="0.15">
      <c r="A1668" s="14" t="s">
        <v>7700</v>
      </c>
      <c r="B1668" s="6" t="s">
        <v>2989</v>
      </c>
      <c r="C1668" s="6" t="s">
        <v>1249</v>
      </c>
      <c r="D1668" s="6" t="s">
        <v>1250</v>
      </c>
      <c r="E1668" s="6" t="s">
        <v>1251</v>
      </c>
      <c r="F1668" s="18" t="str">
        <f>IFERROR(VLOOKUP(B1668,Invoices!$L$2:$M$413,2,FALSE),"")</f>
        <v/>
      </c>
      <c r="G1668" s="18" t="str">
        <f>IFERROR(VLOOKUP(B1668,Invoices!$N$2:$O$412,2,FALSE),"")</f>
        <v/>
      </c>
      <c r="H1668" s="18" t="str">
        <f>IFERROR(VLOOKUP($B1668,Invoices!$P$2:$Q$412,2,FALSE),"")</f>
        <v/>
      </c>
      <c r="I1668" s="18" t="str">
        <f>IFERROR(VLOOKUP($B1668,Invoices!$R$2:$S$412,2,FALSE),"")</f>
        <v/>
      </c>
      <c r="J1668" s="18" t="str">
        <f>IFERROR(VLOOKUP($B1668,Invoices!$T$2:$U$412,2,FALSE),"")</f>
        <v/>
      </c>
      <c r="K1668" s="18">
        <f>IFERROR(VLOOKUP($B1668,Invoices!$V$2:$W$412,2,FALSE),"")</f>
        <v>0.99</v>
      </c>
      <c r="L1668" s="18" t="str">
        <f>IFERROR(VLOOKUP($B1668,Invoices!$X$2:$Y$412,2,FALSE),"")</f>
        <v/>
      </c>
      <c r="M1668" s="18" t="str">
        <f>IFERROR(VLOOKUP($B1668,Invoices!$Z$2:$AA$412,2,FALSE),"")</f>
        <v/>
      </c>
      <c r="N1668" s="18" t="str">
        <f>IFERROR(VLOOKUP($B1668,Invoices!$AB$2:$AC$412,2,FALSE),"")</f>
        <v/>
      </c>
      <c r="O1668" s="18" t="str">
        <f>IFERROR(VLOOKUP($B1668,Invoices!$AD$2:$AE$412,2,FALSE),"")</f>
        <v/>
      </c>
      <c r="P1668" s="18" t="str">
        <f>IFERROR(VLOOKUP($B1668,Invoices!$AF$2:$AG$412,2,FALSE),"")</f>
        <v/>
      </c>
      <c r="Q1668" s="18" t="str">
        <f>IFERROR(VLOOKUP($B1668,Invoices!$AH$2:$AI$412,2,FALSE),"")</f>
        <v/>
      </c>
      <c r="R1668" s="18" t="str">
        <f>IFERROR(VLOOKUP($B1668,Invoices!$AJ$2:$AK$412,2,FALSE),"")</f>
        <v/>
      </c>
      <c r="S1668" s="18" t="str">
        <f>IFERROR(VLOOKUP($B1668,Invoices!$AL$2:$AM$412,2,FALSE),"")</f>
        <v/>
      </c>
      <c r="T1668" s="18" t="str">
        <f>IFERROR(VLOOKUP($B1668,Invoices!$AN$2:$AO$412,2,FALSE),"")</f>
        <v/>
      </c>
      <c r="U1668" s="18" cm="1">
        <f t="array" ref="U1668">IFERROR(INDEX(F1668:T1668, 1, MATCH(TRUE, ISNUMBER(F1668:T1668), 0)), "0.0")</f>
        <v>0.99</v>
      </c>
    </row>
    <row r="1669" spans="1:21" ht="13" x14ac:dyDescent="0.15">
      <c r="A1669" s="14" t="s">
        <v>7701</v>
      </c>
      <c r="B1669" s="6" t="s">
        <v>2990</v>
      </c>
      <c r="D1669" s="6" t="s">
        <v>524</v>
      </c>
      <c r="E1669" s="6" t="s">
        <v>518</v>
      </c>
      <c r="F1669" s="18" t="str">
        <f>IFERROR(VLOOKUP(B1669,Invoices!$L$2:$M$413,2,FALSE),"")</f>
        <v/>
      </c>
      <c r="G1669" s="18" t="str">
        <f>IFERROR(VLOOKUP(B1669,Invoices!$N$2:$O$412,2,FALSE),"")</f>
        <v/>
      </c>
      <c r="H1669" s="18" t="str">
        <f>IFERROR(VLOOKUP($B1669,Invoices!$P$2:$Q$412,2,FALSE),"")</f>
        <v/>
      </c>
      <c r="I1669" s="18" t="str">
        <f>IFERROR(VLOOKUP($B1669,Invoices!$R$2:$S$412,2,FALSE),"")</f>
        <v/>
      </c>
      <c r="J1669" s="18" t="str">
        <f>IFERROR(VLOOKUP($B1669,Invoices!$T$2:$U$412,2,FALSE),"")</f>
        <v/>
      </c>
      <c r="K1669" s="18" t="str">
        <f>IFERROR(VLOOKUP($B1669,Invoices!$V$2:$W$412,2,FALSE),"")</f>
        <v/>
      </c>
      <c r="L1669" s="18" t="str">
        <f>IFERROR(VLOOKUP($B1669,Invoices!$X$2:$Y$412,2,FALSE),"")</f>
        <v/>
      </c>
      <c r="M1669" s="18" t="str">
        <f>IFERROR(VLOOKUP($B1669,Invoices!$Z$2:$AA$412,2,FALSE),"")</f>
        <v/>
      </c>
      <c r="N1669" s="18" t="str">
        <f>IFERROR(VLOOKUP($B1669,Invoices!$AB$2:$AC$412,2,FALSE),"")</f>
        <v/>
      </c>
      <c r="O1669" s="18" t="str">
        <f>IFERROR(VLOOKUP($B1669,Invoices!$AD$2:$AE$412,2,FALSE),"")</f>
        <v/>
      </c>
      <c r="P1669" s="18" t="str">
        <f>IFERROR(VLOOKUP($B1669,Invoices!$AF$2:$AG$412,2,FALSE),"")</f>
        <v/>
      </c>
      <c r="Q1669" s="18" t="str">
        <f>IFERROR(VLOOKUP($B1669,Invoices!$AH$2:$AI$412,2,FALSE),"")</f>
        <v/>
      </c>
      <c r="R1669" s="18" t="str">
        <f>IFERROR(VLOOKUP($B1669,Invoices!$AJ$2:$AK$412,2,FALSE),"")</f>
        <v/>
      </c>
      <c r="S1669" s="18" t="str">
        <f>IFERROR(VLOOKUP($B1669,Invoices!$AL$2:$AM$412,2,FALSE),"")</f>
        <v/>
      </c>
      <c r="T1669" s="18" t="str">
        <f>IFERROR(VLOOKUP($B1669,Invoices!$AN$2:$AO$412,2,FALSE),"")</f>
        <v/>
      </c>
      <c r="U1669" s="18" t="str" cm="1">
        <f t="array" ref="U1669">IFERROR(INDEX(F1669:T1669, 1, MATCH(TRUE, ISNUMBER(F1669:T1669), 0)), "0.0")</f>
        <v>0.0</v>
      </c>
    </row>
    <row r="1670" spans="1:21" ht="13" x14ac:dyDescent="0.15">
      <c r="A1670" s="14" t="s">
        <v>7702</v>
      </c>
      <c r="B1670" s="6" t="s">
        <v>2991</v>
      </c>
      <c r="D1670" s="6" t="s">
        <v>524</v>
      </c>
      <c r="E1670" s="6" t="s">
        <v>518</v>
      </c>
      <c r="F1670" s="18" t="str">
        <f>IFERROR(VLOOKUP(B1670,Invoices!$L$2:$M$413,2,FALSE),"")</f>
        <v/>
      </c>
      <c r="G1670" s="18" t="str">
        <f>IFERROR(VLOOKUP(B1670,Invoices!$N$2:$O$412,2,FALSE),"")</f>
        <v/>
      </c>
      <c r="H1670" s="18" t="str">
        <f>IFERROR(VLOOKUP($B1670,Invoices!$P$2:$Q$412,2,FALSE),"")</f>
        <v/>
      </c>
      <c r="I1670" s="18" t="str">
        <f>IFERROR(VLOOKUP($B1670,Invoices!$R$2:$S$412,2,FALSE),"")</f>
        <v/>
      </c>
      <c r="J1670" s="18" t="str">
        <f>IFERROR(VLOOKUP($B1670,Invoices!$T$2:$U$412,2,FALSE),"")</f>
        <v/>
      </c>
      <c r="K1670" s="18" t="str">
        <f>IFERROR(VLOOKUP($B1670,Invoices!$V$2:$W$412,2,FALSE),"")</f>
        <v/>
      </c>
      <c r="L1670" s="18" t="str">
        <f>IFERROR(VLOOKUP($B1670,Invoices!$X$2:$Y$412,2,FALSE),"")</f>
        <v/>
      </c>
      <c r="M1670" s="18" t="str">
        <f>IFERROR(VLOOKUP($B1670,Invoices!$Z$2:$AA$412,2,FALSE),"")</f>
        <v/>
      </c>
      <c r="N1670" s="18" t="str">
        <f>IFERROR(VLOOKUP($B1670,Invoices!$AB$2:$AC$412,2,FALSE),"")</f>
        <v/>
      </c>
      <c r="O1670" s="18" t="str">
        <f>IFERROR(VLOOKUP($B1670,Invoices!$AD$2:$AE$412,2,FALSE),"")</f>
        <v/>
      </c>
      <c r="P1670" s="18" t="str">
        <f>IFERROR(VLOOKUP($B1670,Invoices!$AF$2:$AG$412,2,FALSE),"")</f>
        <v/>
      </c>
      <c r="Q1670" s="18" t="str">
        <f>IFERROR(VLOOKUP($B1670,Invoices!$AH$2:$AI$412,2,FALSE),"")</f>
        <v/>
      </c>
      <c r="R1670" s="18" t="str">
        <f>IFERROR(VLOOKUP($B1670,Invoices!$AJ$2:$AK$412,2,FALSE),"")</f>
        <v/>
      </c>
      <c r="S1670" s="18" t="str">
        <f>IFERROR(VLOOKUP($B1670,Invoices!$AL$2:$AM$412,2,FALSE),"")</f>
        <v/>
      </c>
      <c r="T1670" s="18" t="str">
        <f>IFERROR(VLOOKUP($B1670,Invoices!$AN$2:$AO$412,2,FALSE),"")</f>
        <v/>
      </c>
      <c r="U1670" s="18" t="str" cm="1">
        <f t="array" ref="U1670">IFERROR(INDEX(F1670:T1670, 1, MATCH(TRUE, ISNUMBER(F1670:T1670), 0)), "0.0")</f>
        <v>0.0</v>
      </c>
    </row>
    <row r="1671" spans="1:21" ht="13" x14ac:dyDescent="0.15">
      <c r="A1671" s="14" t="s">
        <v>7703</v>
      </c>
      <c r="B1671" s="6" t="s">
        <v>2992</v>
      </c>
      <c r="D1671" s="6" t="s">
        <v>1483</v>
      </c>
      <c r="E1671" s="6" t="s">
        <v>518</v>
      </c>
      <c r="F1671" s="18" t="str">
        <f>IFERROR(VLOOKUP(B1671,Invoices!$L$2:$M$413,2,FALSE),"")</f>
        <v/>
      </c>
      <c r="G1671" s="18" t="str">
        <f>IFERROR(VLOOKUP(B1671,Invoices!$N$2:$O$412,2,FALSE),"")</f>
        <v/>
      </c>
      <c r="H1671" s="18" t="str">
        <f>IFERROR(VLOOKUP($B1671,Invoices!$P$2:$Q$412,2,FALSE),"")</f>
        <v/>
      </c>
      <c r="I1671" s="18" t="str">
        <f>IFERROR(VLOOKUP($B1671,Invoices!$R$2:$S$412,2,FALSE),"")</f>
        <v/>
      </c>
      <c r="J1671" s="18" t="str">
        <f>IFERROR(VLOOKUP($B1671,Invoices!$T$2:$U$412,2,FALSE),"")</f>
        <v/>
      </c>
      <c r="K1671" s="18" t="str">
        <f>IFERROR(VLOOKUP($B1671,Invoices!$V$2:$W$412,2,FALSE),"")</f>
        <v/>
      </c>
      <c r="L1671" s="18" t="str">
        <f>IFERROR(VLOOKUP($B1671,Invoices!$X$2:$Y$412,2,FALSE),"")</f>
        <v/>
      </c>
      <c r="M1671" s="18" t="str">
        <f>IFERROR(VLOOKUP($B1671,Invoices!$Z$2:$AA$412,2,FALSE),"")</f>
        <v/>
      </c>
      <c r="N1671" s="18" t="str">
        <f>IFERROR(VLOOKUP($B1671,Invoices!$AB$2:$AC$412,2,FALSE),"")</f>
        <v/>
      </c>
      <c r="O1671" s="18" t="str">
        <f>IFERROR(VLOOKUP($B1671,Invoices!$AD$2:$AE$412,2,FALSE),"")</f>
        <v/>
      </c>
      <c r="P1671" s="18" t="str">
        <f>IFERROR(VLOOKUP($B1671,Invoices!$AF$2:$AG$412,2,FALSE),"")</f>
        <v/>
      </c>
      <c r="Q1671" s="18" t="str">
        <f>IFERROR(VLOOKUP($B1671,Invoices!$AH$2:$AI$412,2,FALSE),"")</f>
        <v/>
      </c>
      <c r="R1671" s="18" t="str">
        <f>IFERROR(VLOOKUP($B1671,Invoices!$AJ$2:$AK$412,2,FALSE),"")</f>
        <v/>
      </c>
      <c r="S1671" s="18" t="str">
        <f>IFERROR(VLOOKUP($B1671,Invoices!$AL$2:$AM$412,2,FALSE),"")</f>
        <v/>
      </c>
      <c r="T1671" s="18" t="str">
        <f>IFERROR(VLOOKUP($B1671,Invoices!$AN$2:$AO$412,2,FALSE),"")</f>
        <v/>
      </c>
      <c r="U1671" s="18" t="str" cm="1">
        <f t="array" ref="U1671">IFERROR(INDEX(F1671:T1671, 1, MATCH(TRUE, ISNUMBER(F1671:T1671), 0)), "0.0")</f>
        <v>0.0</v>
      </c>
    </row>
    <row r="1672" spans="1:21" ht="13" x14ac:dyDescent="0.15">
      <c r="A1672" s="14" t="s">
        <v>7704</v>
      </c>
      <c r="B1672" s="6" t="s">
        <v>2993</v>
      </c>
      <c r="C1672" s="6" t="s">
        <v>1109</v>
      </c>
      <c r="D1672" s="6" t="s">
        <v>1110</v>
      </c>
      <c r="E1672" s="6" t="s">
        <v>1111</v>
      </c>
      <c r="F1672" s="18" t="str">
        <f>IFERROR(VLOOKUP(B1672,Invoices!$L$2:$M$413,2,FALSE),"")</f>
        <v/>
      </c>
      <c r="G1672" s="18" t="str">
        <f>IFERROR(VLOOKUP(B1672,Invoices!$N$2:$O$412,2,FALSE),"")</f>
        <v/>
      </c>
      <c r="H1672" s="18">
        <f>IFERROR(VLOOKUP($B1672,Invoices!$P$2:$Q$412,2,FALSE),"")</f>
        <v>0.99</v>
      </c>
      <c r="I1672" s="18" t="str">
        <f>IFERROR(VLOOKUP($B1672,Invoices!$R$2:$S$412,2,FALSE),"")</f>
        <v/>
      </c>
      <c r="J1672" s="18" t="str">
        <f>IFERROR(VLOOKUP($B1672,Invoices!$T$2:$U$412,2,FALSE),"")</f>
        <v/>
      </c>
      <c r="K1672" s="18" t="str">
        <f>IFERROR(VLOOKUP($B1672,Invoices!$V$2:$W$412,2,FALSE),"")</f>
        <v/>
      </c>
      <c r="L1672" s="18" t="str">
        <f>IFERROR(VLOOKUP($B1672,Invoices!$X$2:$Y$412,2,FALSE),"")</f>
        <v/>
      </c>
      <c r="M1672" s="18" t="str">
        <f>IFERROR(VLOOKUP($B1672,Invoices!$Z$2:$AA$412,2,FALSE),"")</f>
        <v/>
      </c>
      <c r="N1672" s="18" t="str">
        <f>IFERROR(VLOOKUP($B1672,Invoices!$AB$2:$AC$412,2,FALSE),"")</f>
        <v/>
      </c>
      <c r="O1672" s="18" t="str">
        <f>IFERROR(VLOOKUP($B1672,Invoices!$AD$2:$AE$412,2,FALSE),"")</f>
        <v/>
      </c>
      <c r="P1672" s="18" t="str">
        <f>IFERROR(VLOOKUP($B1672,Invoices!$AF$2:$AG$412,2,FALSE),"")</f>
        <v/>
      </c>
      <c r="Q1672" s="18" t="str">
        <f>IFERROR(VLOOKUP($B1672,Invoices!$AH$2:$AI$412,2,FALSE),"")</f>
        <v/>
      </c>
      <c r="R1672" s="18" t="str">
        <f>IFERROR(VLOOKUP($B1672,Invoices!$AJ$2:$AK$412,2,FALSE),"")</f>
        <v/>
      </c>
      <c r="S1672" s="18" t="str">
        <f>IFERROR(VLOOKUP($B1672,Invoices!$AL$2:$AM$412,2,FALSE),"")</f>
        <v/>
      </c>
      <c r="T1672" s="18" t="str">
        <f>IFERROR(VLOOKUP($B1672,Invoices!$AN$2:$AO$412,2,FALSE),"")</f>
        <v/>
      </c>
      <c r="U1672" s="18" cm="1">
        <f t="array" ref="U1672">IFERROR(INDEX(F1672:T1672, 1, MATCH(TRUE, ISNUMBER(F1672:T1672), 0)), "0.0")</f>
        <v>0.99</v>
      </c>
    </row>
    <row r="1673" spans="1:21" ht="13" x14ac:dyDescent="0.15">
      <c r="A1673" s="14" t="s">
        <v>7705</v>
      </c>
      <c r="B1673" s="6" t="s">
        <v>2994</v>
      </c>
      <c r="D1673" s="6" t="s">
        <v>595</v>
      </c>
      <c r="E1673" s="6" t="s">
        <v>596</v>
      </c>
      <c r="F1673" s="18" t="str">
        <f>IFERROR(VLOOKUP(B1673,Invoices!$L$2:$M$413,2,FALSE),"")</f>
        <v/>
      </c>
      <c r="G1673" s="18" t="str">
        <f>IFERROR(VLOOKUP(B1673,Invoices!$N$2:$O$412,2,FALSE),"")</f>
        <v/>
      </c>
      <c r="H1673" s="18" t="str">
        <f>IFERROR(VLOOKUP($B1673,Invoices!$P$2:$Q$412,2,FALSE),"")</f>
        <v/>
      </c>
      <c r="I1673" s="18" t="str">
        <f>IFERROR(VLOOKUP($B1673,Invoices!$R$2:$S$412,2,FALSE),"")</f>
        <v/>
      </c>
      <c r="J1673" s="18" t="str">
        <f>IFERROR(VLOOKUP($B1673,Invoices!$T$2:$U$412,2,FALSE),"")</f>
        <v/>
      </c>
      <c r="K1673" s="18" t="str">
        <f>IFERROR(VLOOKUP($B1673,Invoices!$V$2:$W$412,2,FALSE),"")</f>
        <v/>
      </c>
      <c r="L1673" s="18" t="str">
        <f>IFERROR(VLOOKUP($B1673,Invoices!$X$2:$Y$412,2,FALSE),"")</f>
        <v/>
      </c>
      <c r="M1673" s="18" t="str">
        <f>IFERROR(VLOOKUP($B1673,Invoices!$Z$2:$AA$412,2,FALSE),"")</f>
        <v/>
      </c>
      <c r="N1673" s="18" t="str">
        <f>IFERROR(VLOOKUP($B1673,Invoices!$AB$2:$AC$412,2,FALSE),"")</f>
        <v/>
      </c>
      <c r="O1673" s="18" t="str">
        <f>IFERROR(VLOOKUP($B1673,Invoices!$AD$2:$AE$412,2,FALSE),"")</f>
        <v/>
      </c>
      <c r="P1673" s="18" t="str">
        <f>IFERROR(VLOOKUP($B1673,Invoices!$AF$2:$AG$412,2,FALSE),"")</f>
        <v/>
      </c>
      <c r="Q1673" s="18" t="str">
        <f>IFERROR(VLOOKUP($B1673,Invoices!$AH$2:$AI$412,2,FALSE),"")</f>
        <v/>
      </c>
      <c r="R1673" s="18" t="str">
        <f>IFERROR(VLOOKUP($B1673,Invoices!$AJ$2:$AK$412,2,FALSE),"")</f>
        <v/>
      </c>
      <c r="S1673" s="18" t="str">
        <f>IFERROR(VLOOKUP($B1673,Invoices!$AL$2:$AM$412,2,FALSE),"")</f>
        <v/>
      </c>
      <c r="T1673" s="18" t="str">
        <f>IFERROR(VLOOKUP($B1673,Invoices!$AN$2:$AO$412,2,FALSE),"")</f>
        <v/>
      </c>
      <c r="U1673" s="18" t="str" cm="1">
        <f t="array" ref="U1673">IFERROR(INDEX(F1673:T1673, 1, MATCH(TRUE, ISNUMBER(F1673:T1673), 0)), "0.0")</f>
        <v>0.0</v>
      </c>
    </row>
    <row r="1674" spans="1:21" ht="13" x14ac:dyDescent="0.15">
      <c r="A1674" s="14" t="s">
        <v>7706</v>
      </c>
      <c r="B1674" s="6" t="s">
        <v>2995</v>
      </c>
      <c r="D1674" s="6" t="s">
        <v>1167</v>
      </c>
      <c r="E1674" s="6" t="s">
        <v>1168</v>
      </c>
      <c r="F1674" s="18" t="str">
        <f>IFERROR(VLOOKUP(B1674,Invoices!$L$2:$M$413,2,FALSE),"")</f>
        <v/>
      </c>
      <c r="G1674" s="18">
        <f>IFERROR(VLOOKUP(B1674,Invoices!$N$2:$O$412,2,FALSE),"")</f>
        <v>1.99</v>
      </c>
      <c r="H1674" s="18" t="str">
        <f>IFERROR(VLOOKUP($B1674,Invoices!$P$2:$Q$412,2,FALSE),"")</f>
        <v/>
      </c>
      <c r="I1674" s="18" t="str">
        <f>IFERROR(VLOOKUP($B1674,Invoices!$R$2:$S$412,2,FALSE),"")</f>
        <v/>
      </c>
      <c r="J1674" s="18" t="str">
        <f>IFERROR(VLOOKUP($B1674,Invoices!$T$2:$U$412,2,FALSE),"")</f>
        <v/>
      </c>
      <c r="K1674" s="18" t="str">
        <f>IFERROR(VLOOKUP($B1674,Invoices!$V$2:$W$412,2,FALSE),"")</f>
        <v/>
      </c>
      <c r="L1674" s="18" t="str">
        <f>IFERROR(VLOOKUP($B1674,Invoices!$X$2:$Y$412,2,FALSE),"")</f>
        <v/>
      </c>
      <c r="M1674" s="18" t="str">
        <f>IFERROR(VLOOKUP($B1674,Invoices!$Z$2:$AA$412,2,FALSE),"")</f>
        <v/>
      </c>
      <c r="N1674" s="18" t="str">
        <f>IFERROR(VLOOKUP($B1674,Invoices!$AB$2:$AC$412,2,FALSE),"")</f>
        <v/>
      </c>
      <c r="O1674" s="18" t="str">
        <f>IFERROR(VLOOKUP($B1674,Invoices!$AD$2:$AE$412,2,FALSE),"")</f>
        <v/>
      </c>
      <c r="P1674" s="18" t="str">
        <f>IFERROR(VLOOKUP($B1674,Invoices!$AF$2:$AG$412,2,FALSE),"")</f>
        <v/>
      </c>
      <c r="Q1674" s="18" t="str">
        <f>IFERROR(VLOOKUP($B1674,Invoices!$AH$2:$AI$412,2,FALSE),"")</f>
        <v/>
      </c>
      <c r="R1674" s="18" t="str">
        <f>IFERROR(VLOOKUP($B1674,Invoices!$AJ$2:$AK$412,2,FALSE),"")</f>
        <v/>
      </c>
      <c r="S1674" s="18" t="str">
        <f>IFERROR(VLOOKUP($B1674,Invoices!$AL$2:$AM$412,2,FALSE),"")</f>
        <v/>
      </c>
      <c r="T1674" s="18" t="str">
        <f>IFERROR(VLOOKUP($B1674,Invoices!$AN$2:$AO$412,2,FALSE),"")</f>
        <v/>
      </c>
      <c r="U1674" s="18" cm="1">
        <f t="array" ref="U1674">IFERROR(INDEX(F1674:T1674, 1, MATCH(TRUE, ISNUMBER(F1674:T1674), 0)), "0.0")</f>
        <v>1.99</v>
      </c>
    </row>
    <row r="1675" spans="1:21" ht="13" x14ac:dyDescent="0.15">
      <c r="A1675" s="14" t="s">
        <v>7707</v>
      </c>
      <c r="B1675" s="6" t="s">
        <v>2996</v>
      </c>
      <c r="D1675" s="6" t="s">
        <v>1167</v>
      </c>
      <c r="E1675" s="6" t="s">
        <v>1168</v>
      </c>
      <c r="F1675" s="18" t="str">
        <f>IFERROR(VLOOKUP(B1675,Invoices!$L$2:$M$413,2,FALSE),"")</f>
        <v/>
      </c>
      <c r="G1675" s="18" t="str">
        <f>IFERROR(VLOOKUP(B1675,Invoices!$N$2:$O$412,2,FALSE),"")</f>
        <v/>
      </c>
      <c r="H1675" s="18" t="str">
        <f>IFERROR(VLOOKUP($B1675,Invoices!$P$2:$Q$412,2,FALSE),"")</f>
        <v/>
      </c>
      <c r="I1675" s="18">
        <f>IFERROR(VLOOKUP($B1675,Invoices!$R$2:$S$412,2,FALSE),"")</f>
        <v>1.99</v>
      </c>
      <c r="J1675" s="18" t="str">
        <f>IFERROR(VLOOKUP($B1675,Invoices!$T$2:$U$412,2,FALSE),"")</f>
        <v/>
      </c>
      <c r="K1675" s="18" t="str">
        <f>IFERROR(VLOOKUP($B1675,Invoices!$V$2:$W$412,2,FALSE),"")</f>
        <v/>
      </c>
      <c r="L1675" s="18" t="str">
        <f>IFERROR(VLOOKUP($B1675,Invoices!$X$2:$Y$412,2,FALSE),"")</f>
        <v/>
      </c>
      <c r="M1675" s="18" t="str">
        <f>IFERROR(VLOOKUP($B1675,Invoices!$Z$2:$AA$412,2,FALSE),"")</f>
        <v/>
      </c>
      <c r="N1675" s="18" t="str">
        <f>IFERROR(VLOOKUP($B1675,Invoices!$AB$2:$AC$412,2,FALSE),"")</f>
        <v/>
      </c>
      <c r="O1675" s="18" t="str">
        <f>IFERROR(VLOOKUP($B1675,Invoices!$AD$2:$AE$412,2,FALSE),"")</f>
        <v/>
      </c>
      <c r="P1675" s="18" t="str">
        <f>IFERROR(VLOOKUP($B1675,Invoices!$AF$2:$AG$412,2,FALSE),"")</f>
        <v/>
      </c>
      <c r="Q1675" s="18" t="str">
        <f>IFERROR(VLOOKUP($B1675,Invoices!$AH$2:$AI$412,2,FALSE),"")</f>
        <v/>
      </c>
      <c r="R1675" s="18" t="str">
        <f>IFERROR(VLOOKUP($B1675,Invoices!$AJ$2:$AK$412,2,FALSE),"")</f>
        <v/>
      </c>
      <c r="S1675" s="18" t="str">
        <f>IFERROR(VLOOKUP($B1675,Invoices!$AL$2:$AM$412,2,FALSE),"")</f>
        <v/>
      </c>
      <c r="T1675" s="18" t="str">
        <f>IFERROR(VLOOKUP($B1675,Invoices!$AN$2:$AO$412,2,FALSE),"")</f>
        <v/>
      </c>
      <c r="U1675" s="18" cm="1">
        <f t="array" ref="U1675">IFERROR(INDEX(F1675:T1675, 1, MATCH(TRUE, ISNUMBER(F1675:T1675), 0)), "0.0")</f>
        <v>1.99</v>
      </c>
    </row>
    <row r="1676" spans="1:21" ht="13" x14ac:dyDescent="0.15">
      <c r="A1676" s="14" t="s">
        <v>7708</v>
      </c>
      <c r="B1676" s="6" t="s">
        <v>2997</v>
      </c>
      <c r="D1676" s="6" t="s">
        <v>1483</v>
      </c>
      <c r="E1676" s="6" t="s">
        <v>518</v>
      </c>
      <c r="F1676" s="18" t="str">
        <f>IFERROR(VLOOKUP(B1676,Invoices!$L$2:$M$413,2,FALSE),"")</f>
        <v/>
      </c>
      <c r="G1676" s="18" t="str">
        <f>IFERROR(VLOOKUP(B1676,Invoices!$N$2:$O$412,2,FALSE),"")</f>
        <v/>
      </c>
      <c r="H1676" s="18" t="str">
        <f>IFERROR(VLOOKUP($B1676,Invoices!$P$2:$Q$412,2,FALSE),"")</f>
        <v/>
      </c>
      <c r="I1676" s="18" t="str">
        <f>IFERROR(VLOOKUP($B1676,Invoices!$R$2:$S$412,2,FALSE),"")</f>
        <v/>
      </c>
      <c r="J1676" s="18" t="str">
        <f>IFERROR(VLOOKUP($B1676,Invoices!$T$2:$U$412,2,FALSE),"")</f>
        <v/>
      </c>
      <c r="K1676" s="18" t="str">
        <f>IFERROR(VLOOKUP($B1676,Invoices!$V$2:$W$412,2,FALSE),"")</f>
        <v/>
      </c>
      <c r="L1676" s="18" t="str">
        <f>IFERROR(VLOOKUP($B1676,Invoices!$X$2:$Y$412,2,FALSE),"")</f>
        <v/>
      </c>
      <c r="M1676" s="18" t="str">
        <f>IFERROR(VLOOKUP($B1676,Invoices!$Z$2:$AA$412,2,FALSE),"")</f>
        <v/>
      </c>
      <c r="N1676" s="18" t="str">
        <f>IFERROR(VLOOKUP($B1676,Invoices!$AB$2:$AC$412,2,FALSE),"")</f>
        <v/>
      </c>
      <c r="O1676" s="18" t="str">
        <f>IFERROR(VLOOKUP($B1676,Invoices!$AD$2:$AE$412,2,FALSE),"")</f>
        <v/>
      </c>
      <c r="P1676" s="18" t="str">
        <f>IFERROR(VLOOKUP($B1676,Invoices!$AF$2:$AG$412,2,FALSE),"")</f>
        <v/>
      </c>
      <c r="Q1676" s="18" t="str">
        <f>IFERROR(VLOOKUP($B1676,Invoices!$AH$2:$AI$412,2,FALSE),"")</f>
        <v/>
      </c>
      <c r="R1676" s="18" t="str">
        <f>IFERROR(VLOOKUP($B1676,Invoices!$AJ$2:$AK$412,2,FALSE),"")</f>
        <v/>
      </c>
      <c r="S1676" s="18" t="str">
        <f>IFERROR(VLOOKUP($B1676,Invoices!$AL$2:$AM$412,2,FALSE),"")</f>
        <v/>
      </c>
      <c r="T1676" s="18" t="str">
        <f>IFERROR(VLOOKUP($B1676,Invoices!$AN$2:$AO$412,2,FALSE),"")</f>
        <v/>
      </c>
      <c r="U1676" s="18" t="str" cm="1">
        <f t="array" ref="U1676">IFERROR(INDEX(F1676:T1676, 1, MATCH(TRUE, ISNUMBER(F1676:T1676), 0)), "0.0")</f>
        <v>0.0</v>
      </c>
    </row>
    <row r="1677" spans="1:21" ht="13" x14ac:dyDescent="0.15">
      <c r="A1677" s="14" t="s">
        <v>7709</v>
      </c>
      <c r="B1677" s="6" t="s">
        <v>2998</v>
      </c>
      <c r="D1677" s="6" t="s">
        <v>768</v>
      </c>
      <c r="E1677" s="6" t="s">
        <v>518</v>
      </c>
      <c r="F1677" s="18" t="str">
        <f>IFERROR(VLOOKUP(B1677,Invoices!$L$2:$M$413,2,FALSE),"")</f>
        <v/>
      </c>
      <c r="G1677" s="18" t="str">
        <f>IFERROR(VLOOKUP(B1677,Invoices!$N$2:$O$412,2,FALSE),"")</f>
        <v/>
      </c>
      <c r="H1677" s="18" t="str">
        <f>IFERROR(VLOOKUP($B1677,Invoices!$P$2:$Q$412,2,FALSE),"")</f>
        <v/>
      </c>
      <c r="I1677" s="18" t="str">
        <f>IFERROR(VLOOKUP($B1677,Invoices!$R$2:$S$412,2,FALSE),"")</f>
        <v/>
      </c>
      <c r="J1677" s="18" t="str">
        <f>IFERROR(VLOOKUP($B1677,Invoices!$T$2:$U$412,2,FALSE),"")</f>
        <v/>
      </c>
      <c r="K1677" s="18">
        <f>IFERROR(VLOOKUP($B1677,Invoices!$V$2:$W$412,2,FALSE),"")</f>
        <v>1.99</v>
      </c>
      <c r="L1677" s="18" t="str">
        <f>IFERROR(VLOOKUP($B1677,Invoices!$X$2:$Y$412,2,FALSE),"")</f>
        <v/>
      </c>
      <c r="M1677" s="18" t="str">
        <f>IFERROR(VLOOKUP($B1677,Invoices!$Z$2:$AA$412,2,FALSE),"")</f>
        <v/>
      </c>
      <c r="N1677" s="18" t="str">
        <f>IFERROR(VLOOKUP($B1677,Invoices!$AB$2:$AC$412,2,FALSE),"")</f>
        <v/>
      </c>
      <c r="O1677" s="18" t="str">
        <f>IFERROR(VLOOKUP($B1677,Invoices!$AD$2:$AE$412,2,FALSE),"")</f>
        <v/>
      </c>
      <c r="P1677" s="18" t="str">
        <f>IFERROR(VLOOKUP($B1677,Invoices!$AF$2:$AG$412,2,FALSE),"")</f>
        <v/>
      </c>
      <c r="Q1677" s="18" t="str">
        <f>IFERROR(VLOOKUP($B1677,Invoices!$AH$2:$AI$412,2,FALSE),"")</f>
        <v/>
      </c>
      <c r="R1677" s="18" t="str">
        <f>IFERROR(VLOOKUP($B1677,Invoices!$AJ$2:$AK$412,2,FALSE),"")</f>
        <v/>
      </c>
      <c r="S1677" s="18" t="str">
        <f>IFERROR(VLOOKUP($B1677,Invoices!$AL$2:$AM$412,2,FALSE),"")</f>
        <v/>
      </c>
      <c r="T1677" s="18" t="str">
        <f>IFERROR(VLOOKUP($B1677,Invoices!$AN$2:$AO$412,2,FALSE),"")</f>
        <v/>
      </c>
      <c r="U1677" s="18" cm="1">
        <f t="array" ref="U1677">IFERROR(INDEX(F1677:T1677, 1, MATCH(TRUE, ISNUMBER(F1677:T1677), 0)), "0.0")</f>
        <v>1.99</v>
      </c>
    </row>
    <row r="1678" spans="1:21" ht="13" x14ac:dyDescent="0.15">
      <c r="A1678" s="14" t="s">
        <v>7710</v>
      </c>
      <c r="B1678" s="6" t="s">
        <v>2999</v>
      </c>
      <c r="C1678" s="6" t="s">
        <v>1046</v>
      </c>
      <c r="D1678" s="6" t="s">
        <v>1314</v>
      </c>
      <c r="E1678" s="6" t="s">
        <v>1313</v>
      </c>
      <c r="F1678" s="18">
        <f>IFERROR(VLOOKUP(B1678,Invoices!$L$2:$M$413,2,FALSE),"")</f>
        <v>0.99</v>
      </c>
      <c r="G1678" s="18" t="str">
        <f>IFERROR(VLOOKUP(B1678,Invoices!$N$2:$O$412,2,FALSE),"")</f>
        <v/>
      </c>
      <c r="H1678" s="18" t="str">
        <f>IFERROR(VLOOKUP($B1678,Invoices!$P$2:$Q$412,2,FALSE),"")</f>
        <v/>
      </c>
      <c r="I1678" s="18" t="str">
        <f>IFERROR(VLOOKUP($B1678,Invoices!$R$2:$S$412,2,FALSE),"")</f>
        <v/>
      </c>
      <c r="J1678" s="18" t="str">
        <f>IFERROR(VLOOKUP($B1678,Invoices!$T$2:$U$412,2,FALSE),"")</f>
        <v/>
      </c>
      <c r="K1678" s="18" t="str">
        <f>IFERROR(VLOOKUP($B1678,Invoices!$V$2:$W$412,2,FALSE),"")</f>
        <v/>
      </c>
      <c r="L1678" s="18" t="str">
        <f>IFERROR(VLOOKUP($B1678,Invoices!$X$2:$Y$412,2,FALSE),"")</f>
        <v/>
      </c>
      <c r="M1678" s="18" t="str">
        <f>IFERROR(VLOOKUP($B1678,Invoices!$Z$2:$AA$412,2,FALSE),"")</f>
        <v/>
      </c>
      <c r="N1678" s="18" t="str">
        <f>IFERROR(VLOOKUP($B1678,Invoices!$AB$2:$AC$412,2,FALSE),"")</f>
        <v/>
      </c>
      <c r="O1678" s="18" t="str">
        <f>IFERROR(VLOOKUP($B1678,Invoices!$AD$2:$AE$412,2,FALSE),"")</f>
        <v/>
      </c>
      <c r="P1678" s="18" t="str">
        <f>IFERROR(VLOOKUP($B1678,Invoices!$AF$2:$AG$412,2,FALSE),"")</f>
        <v/>
      </c>
      <c r="Q1678" s="18" t="str">
        <f>IFERROR(VLOOKUP($B1678,Invoices!$AH$2:$AI$412,2,FALSE),"")</f>
        <v/>
      </c>
      <c r="R1678" s="18" t="str">
        <f>IFERROR(VLOOKUP($B1678,Invoices!$AJ$2:$AK$412,2,FALSE),"")</f>
        <v/>
      </c>
      <c r="S1678" s="18" t="str">
        <f>IFERROR(VLOOKUP($B1678,Invoices!$AL$2:$AM$412,2,FALSE),"")</f>
        <v/>
      </c>
      <c r="T1678" s="18" t="str">
        <f>IFERROR(VLOOKUP($B1678,Invoices!$AN$2:$AO$412,2,FALSE),"")</f>
        <v/>
      </c>
      <c r="U1678" s="18" cm="1">
        <f t="array" ref="U1678">IFERROR(INDEX(F1678:T1678, 1, MATCH(TRUE, ISNUMBER(F1678:T1678), 0)), "0.0")</f>
        <v>0.99</v>
      </c>
    </row>
    <row r="1679" spans="1:21" ht="13" x14ac:dyDescent="0.15">
      <c r="A1679" s="14" t="s">
        <v>7711</v>
      </c>
      <c r="B1679" s="6" t="s">
        <v>3000</v>
      </c>
      <c r="C1679" s="6" t="s">
        <v>1223</v>
      </c>
      <c r="D1679" s="6" t="s">
        <v>1440</v>
      </c>
      <c r="E1679" s="6" t="s">
        <v>976</v>
      </c>
      <c r="F1679" s="18" t="str">
        <f>IFERROR(VLOOKUP(B1679,Invoices!$L$2:$M$413,2,FALSE),"")</f>
        <v/>
      </c>
      <c r="G1679" s="18" t="str">
        <f>IFERROR(VLOOKUP(B1679,Invoices!$N$2:$O$412,2,FALSE),"")</f>
        <v/>
      </c>
      <c r="H1679" s="18" t="str">
        <f>IFERROR(VLOOKUP($B1679,Invoices!$P$2:$Q$412,2,FALSE),"")</f>
        <v/>
      </c>
      <c r="I1679" s="18" t="str">
        <f>IFERROR(VLOOKUP($B1679,Invoices!$R$2:$S$412,2,FALSE),"")</f>
        <v/>
      </c>
      <c r="J1679" s="18" t="str">
        <f>IFERROR(VLOOKUP($B1679,Invoices!$T$2:$U$412,2,FALSE),"")</f>
        <v/>
      </c>
      <c r="K1679" s="18" t="str">
        <f>IFERROR(VLOOKUP($B1679,Invoices!$V$2:$W$412,2,FALSE),"")</f>
        <v/>
      </c>
      <c r="L1679" s="18" t="str">
        <f>IFERROR(VLOOKUP($B1679,Invoices!$X$2:$Y$412,2,FALSE),"")</f>
        <v/>
      </c>
      <c r="M1679" s="18" t="str">
        <f>IFERROR(VLOOKUP($B1679,Invoices!$Z$2:$AA$412,2,FALSE),"")</f>
        <v/>
      </c>
      <c r="N1679" s="18" t="str">
        <f>IFERROR(VLOOKUP($B1679,Invoices!$AB$2:$AC$412,2,FALSE),"")</f>
        <v/>
      </c>
      <c r="O1679" s="18" t="str">
        <f>IFERROR(VLOOKUP($B1679,Invoices!$AD$2:$AE$412,2,FALSE),"")</f>
        <v/>
      </c>
      <c r="P1679" s="18" t="str">
        <f>IFERROR(VLOOKUP($B1679,Invoices!$AF$2:$AG$412,2,FALSE),"")</f>
        <v/>
      </c>
      <c r="Q1679" s="18" t="str">
        <f>IFERROR(VLOOKUP($B1679,Invoices!$AH$2:$AI$412,2,FALSE),"")</f>
        <v/>
      </c>
      <c r="R1679" s="18" t="str">
        <f>IFERROR(VLOOKUP($B1679,Invoices!$AJ$2:$AK$412,2,FALSE),"")</f>
        <v/>
      </c>
      <c r="S1679" s="18" t="str">
        <f>IFERROR(VLOOKUP($B1679,Invoices!$AL$2:$AM$412,2,FALSE),"")</f>
        <v/>
      </c>
      <c r="T1679" s="18" t="str">
        <f>IFERROR(VLOOKUP($B1679,Invoices!$AN$2:$AO$412,2,FALSE),"")</f>
        <v/>
      </c>
      <c r="U1679" s="18" t="str" cm="1">
        <f t="array" ref="U1679">IFERROR(INDEX(F1679:T1679, 1, MATCH(TRUE, ISNUMBER(F1679:T1679), 0)), "0.0")</f>
        <v>0.0</v>
      </c>
    </row>
    <row r="1680" spans="1:21" ht="13" x14ac:dyDescent="0.15">
      <c r="A1680" s="14" t="s">
        <v>7712</v>
      </c>
      <c r="B1680" s="6" t="s">
        <v>3001</v>
      </c>
      <c r="C1680" s="6" t="s">
        <v>3002</v>
      </c>
      <c r="D1680" s="6" t="s">
        <v>1016</v>
      </c>
      <c r="E1680" s="6" t="s">
        <v>878</v>
      </c>
      <c r="F1680" s="18" t="str">
        <f>IFERROR(VLOOKUP(B1680,Invoices!$L$2:$M$413,2,FALSE),"")</f>
        <v/>
      </c>
      <c r="G1680" s="18" t="str">
        <f>IFERROR(VLOOKUP(B1680,Invoices!$N$2:$O$412,2,FALSE),"")</f>
        <v/>
      </c>
      <c r="H1680" s="18" t="str">
        <f>IFERROR(VLOOKUP($B1680,Invoices!$P$2:$Q$412,2,FALSE),"")</f>
        <v/>
      </c>
      <c r="I1680" s="18" t="str">
        <f>IFERROR(VLOOKUP($B1680,Invoices!$R$2:$S$412,2,FALSE),"")</f>
        <v/>
      </c>
      <c r="J1680" s="18" t="str">
        <f>IFERROR(VLOOKUP($B1680,Invoices!$T$2:$U$412,2,FALSE),"")</f>
        <v/>
      </c>
      <c r="K1680" s="18" t="str">
        <f>IFERROR(VLOOKUP($B1680,Invoices!$V$2:$W$412,2,FALSE),"")</f>
        <v/>
      </c>
      <c r="L1680" s="18" t="str">
        <f>IFERROR(VLOOKUP($B1680,Invoices!$X$2:$Y$412,2,FALSE),"")</f>
        <v/>
      </c>
      <c r="M1680" s="18" t="str">
        <f>IFERROR(VLOOKUP($B1680,Invoices!$Z$2:$AA$412,2,FALSE),"")</f>
        <v/>
      </c>
      <c r="N1680" s="18" t="str">
        <f>IFERROR(VLOOKUP($B1680,Invoices!$AB$2:$AC$412,2,FALSE),"")</f>
        <v/>
      </c>
      <c r="O1680" s="18" t="str">
        <f>IFERROR(VLOOKUP($B1680,Invoices!$AD$2:$AE$412,2,FALSE),"")</f>
        <v/>
      </c>
      <c r="P1680" s="18" t="str">
        <f>IFERROR(VLOOKUP($B1680,Invoices!$AF$2:$AG$412,2,FALSE),"")</f>
        <v/>
      </c>
      <c r="Q1680" s="18" t="str">
        <f>IFERROR(VLOOKUP($B1680,Invoices!$AH$2:$AI$412,2,FALSE),"")</f>
        <v/>
      </c>
      <c r="R1680" s="18" t="str">
        <f>IFERROR(VLOOKUP($B1680,Invoices!$AJ$2:$AK$412,2,FALSE),"")</f>
        <v/>
      </c>
      <c r="S1680" s="18" t="str">
        <f>IFERROR(VLOOKUP($B1680,Invoices!$AL$2:$AM$412,2,FALSE),"")</f>
        <v/>
      </c>
      <c r="T1680" s="18" t="str">
        <f>IFERROR(VLOOKUP($B1680,Invoices!$AN$2:$AO$412,2,FALSE),"")</f>
        <v/>
      </c>
      <c r="U1680" s="18" t="str" cm="1">
        <f t="array" ref="U1680">IFERROR(INDEX(F1680:T1680, 1, MATCH(TRUE, ISNUMBER(F1680:T1680), 0)), "0.0")</f>
        <v>0.0</v>
      </c>
    </row>
    <row r="1681" spans="1:21" ht="13" x14ac:dyDescent="0.15">
      <c r="A1681" s="14" t="s">
        <v>7713</v>
      </c>
      <c r="B1681" s="6" t="s">
        <v>3003</v>
      </c>
      <c r="D1681" s="6" t="s">
        <v>2030</v>
      </c>
      <c r="E1681" s="6" t="s">
        <v>959</v>
      </c>
      <c r="F1681" s="18" t="str">
        <f>IFERROR(VLOOKUP(B1681,Invoices!$L$2:$M$413,2,FALSE),"")</f>
        <v/>
      </c>
      <c r="G1681" s="18" t="str">
        <f>IFERROR(VLOOKUP(B1681,Invoices!$N$2:$O$412,2,FALSE),"")</f>
        <v/>
      </c>
      <c r="H1681" s="18" t="str">
        <f>IFERROR(VLOOKUP($B1681,Invoices!$P$2:$Q$412,2,FALSE),"")</f>
        <v/>
      </c>
      <c r="I1681" s="18">
        <f>IFERROR(VLOOKUP($B1681,Invoices!$R$2:$S$412,2,FALSE),"")</f>
        <v>0.99</v>
      </c>
      <c r="J1681" s="18" t="str">
        <f>IFERROR(VLOOKUP($B1681,Invoices!$T$2:$U$412,2,FALSE),"")</f>
        <v/>
      </c>
      <c r="K1681" s="18" t="str">
        <f>IFERROR(VLOOKUP($B1681,Invoices!$V$2:$W$412,2,FALSE),"")</f>
        <v/>
      </c>
      <c r="L1681" s="18" t="str">
        <f>IFERROR(VLOOKUP($B1681,Invoices!$X$2:$Y$412,2,FALSE),"")</f>
        <v/>
      </c>
      <c r="M1681" s="18" t="str">
        <f>IFERROR(VLOOKUP($B1681,Invoices!$Z$2:$AA$412,2,FALSE),"")</f>
        <v/>
      </c>
      <c r="N1681" s="18" t="str">
        <f>IFERROR(VLOOKUP($B1681,Invoices!$AB$2:$AC$412,2,FALSE),"")</f>
        <v/>
      </c>
      <c r="O1681" s="18" t="str">
        <f>IFERROR(VLOOKUP($B1681,Invoices!$AD$2:$AE$412,2,FALSE),"")</f>
        <v/>
      </c>
      <c r="P1681" s="18" t="str">
        <f>IFERROR(VLOOKUP($B1681,Invoices!$AF$2:$AG$412,2,FALSE),"")</f>
        <v/>
      </c>
      <c r="Q1681" s="18" t="str">
        <f>IFERROR(VLOOKUP($B1681,Invoices!$AH$2:$AI$412,2,FALSE),"")</f>
        <v/>
      </c>
      <c r="R1681" s="18" t="str">
        <f>IFERROR(VLOOKUP($B1681,Invoices!$AJ$2:$AK$412,2,FALSE),"")</f>
        <v/>
      </c>
      <c r="S1681" s="18" t="str">
        <f>IFERROR(VLOOKUP($B1681,Invoices!$AL$2:$AM$412,2,FALSE),"")</f>
        <v/>
      </c>
      <c r="T1681" s="18" t="str">
        <f>IFERROR(VLOOKUP($B1681,Invoices!$AN$2:$AO$412,2,FALSE),"")</f>
        <v/>
      </c>
      <c r="U1681" s="18" cm="1">
        <f t="array" ref="U1681">IFERROR(INDEX(F1681:T1681, 1, MATCH(TRUE, ISNUMBER(F1681:T1681), 0)), "0.0")</f>
        <v>0.99</v>
      </c>
    </row>
    <row r="1682" spans="1:21" ht="13" x14ac:dyDescent="0.15">
      <c r="A1682" s="14" t="s">
        <v>7714</v>
      </c>
      <c r="B1682" s="6" t="s">
        <v>3004</v>
      </c>
      <c r="C1682" s="6" t="s">
        <v>3005</v>
      </c>
      <c r="D1682" s="6" t="s">
        <v>735</v>
      </c>
      <c r="E1682" s="6" t="s">
        <v>736</v>
      </c>
      <c r="F1682" s="18" t="str">
        <f>IFERROR(VLOOKUP(B1682,Invoices!$L$2:$M$413,2,FALSE),"")</f>
        <v/>
      </c>
      <c r="G1682" s="18" t="str">
        <f>IFERROR(VLOOKUP(B1682,Invoices!$N$2:$O$412,2,FALSE),"")</f>
        <v/>
      </c>
      <c r="H1682" s="18" t="str">
        <f>IFERROR(VLOOKUP($B1682,Invoices!$P$2:$Q$412,2,FALSE),"")</f>
        <v/>
      </c>
      <c r="I1682" s="18" t="str">
        <f>IFERROR(VLOOKUP($B1682,Invoices!$R$2:$S$412,2,FALSE),"")</f>
        <v/>
      </c>
      <c r="J1682" s="18" t="str">
        <f>IFERROR(VLOOKUP($B1682,Invoices!$T$2:$U$412,2,FALSE),"")</f>
        <v/>
      </c>
      <c r="K1682" s="18" t="str">
        <f>IFERROR(VLOOKUP($B1682,Invoices!$V$2:$W$412,2,FALSE),"")</f>
        <v/>
      </c>
      <c r="L1682" s="18" t="str">
        <f>IFERROR(VLOOKUP($B1682,Invoices!$X$2:$Y$412,2,FALSE),"")</f>
        <v/>
      </c>
      <c r="M1682" s="18" t="str">
        <f>IFERROR(VLOOKUP($B1682,Invoices!$Z$2:$AA$412,2,FALSE),"")</f>
        <v/>
      </c>
      <c r="N1682" s="18" t="str">
        <f>IFERROR(VLOOKUP($B1682,Invoices!$AB$2:$AC$412,2,FALSE),"")</f>
        <v/>
      </c>
      <c r="O1682" s="18" t="str">
        <f>IFERROR(VLOOKUP($B1682,Invoices!$AD$2:$AE$412,2,FALSE),"")</f>
        <v/>
      </c>
      <c r="P1682" s="18" t="str">
        <f>IFERROR(VLOOKUP($B1682,Invoices!$AF$2:$AG$412,2,FALSE),"")</f>
        <v/>
      </c>
      <c r="Q1682" s="18" t="str">
        <f>IFERROR(VLOOKUP($B1682,Invoices!$AH$2:$AI$412,2,FALSE),"")</f>
        <v/>
      </c>
      <c r="R1682" s="18" t="str">
        <f>IFERROR(VLOOKUP($B1682,Invoices!$AJ$2:$AK$412,2,FALSE),"")</f>
        <v/>
      </c>
      <c r="S1682" s="18" t="str">
        <f>IFERROR(VLOOKUP($B1682,Invoices!$AL$2:$AM$412,2,FALSE),"")</f>
        <v/>
      </c>
      <c r="T1682" s="18" t="str">
        <f>IFERROR(VLOOKUP($B1682,Invoices!$AN$2:$AO$412,2,FALSE),"")</f>
        <v/>
      </c>
      <c r="U1682" s="18" t="str" cm="1">
        <f t="array" ref="U1682">IFERROR(INDEX(F1682:T1682, 1, MATCH(TRUE, ISNUMBER(F1682:T1682), 0)), "0.0")</f>
        <v>0.0</v>
      </c>
    </row>
    <row r="1683" spans="1:21" ht="13" x14ac:dyDescent="0.15">
      <c r="A1683" s="14" t="s">
        <v>7715</v>
      </c>
      <c r="B1683" s="6" t="s">
        <v>3006</v>
      </c>
      <c r="C1683" s="6" t="s">
        <v>1653</v>
      </c>
      <c r="D1683" s="6" t="s">
        <v>1150</v>
      </c>
      <c r="E1683" s="6" t="s">
        <v>1151</v>
      </c>
      <c r="F1683" s="18" t="str">
        <f>IFERROR(VLOOKUP(B1683,Invoices!$L$2:$M$413,2,FALSE),"")</f>
        <v/>
      </c>
      <c r="G1683" s="18" t="str">
        <f>IFERROR(VLOOKUP(B1683,Invoices!$N$2:$O$412,2,FALSE),"")</f>
        <v/>
      </c>
      <c r="H1683" s="18" t="str">
        <f>IFERROR(VLOOKUP($B1683,Invoices!$P$2:$Q$412,2,FALSE),"")</f>
        <v/>
      </c>
      <c r="I1683" s="18" t="str">
        <f>IFERROR(VLOOKUP($B1683,Invoices!$R$2:$S$412,2,FALSE),"")</f>
        <v/>
      </c>
      <c r="J1683" s="18" t="str">
        <f>IFERROR(VLOOKUP($B1683,Invoices!$T$2:$U$412,2,FALSE),"")</f>
        <v/>
      </c>
      <c r="K1683" s="18" t="str">
        <f>IFERROR(VLOOKUP($B1683,Invoices!$V$2:$W$412,2,FALSE),"")</f>
        <v/>
      </c>
      <c r="L1683" s="18" t="str">
        <f>IFERROR(VLOOKUP($B1683,Invoices!$X$2:$Y$412,2,FALSE),"")</f>
        <v/>
      </c>
      <c r="M1683" s="18" t="str">
        <f>IFERROR(VLOOKUP($B1683,Invoices!$Z$2:$AA$412,2,FALSE),"")</f>
        <v/>
      </c>
      <c r="N1683" s="18" t="str">
        <f>IFERROR(VLOOKUP($B1683,Invoices!$AB$2:$AC$412,2,FALSE),"")</f>
        <v/>
      </c>
      <c r="O1683" s="18" t="str">
        <f>IFERROR(VLOOKUP($B1683,Invoices!$AD$2:$AE$412,2,FALSE),"")</f>
        <v/>
      </c>
      <c r="P1683" s="18" t="str">
        <f>IFERROR(VLOOKUP($B1683,Invoices!$AF$2:$AG$412,2,FALSE),"")</f>
        <v/>
      </c>
      <c r="Q1683" s="18" t="str">
        <f>IFERROR(VLOOKUP($B1683,Invoices!$AH$2:$AI$412,2,FALSE),"")</f>
        <v/>
      </c>
      <c r="R1683" s="18" t="str">
        <f>IFERROR(VLOOKUP($B1683,Invoices!$AJ$2:$AK$412,2,FALSE),"")</f>
        <v/>
      </c>
      <c r="S1683" s="18" t="str">
        <f>IFERROR(VLOOKUP($B1683,Invoices!$AL$2:$AM$412,2,FALSE),"")</f>
        <v/>
      </c>
      <c r="T1683" s="18" t="str">
        <f>IFERROR(VLOOKUP($B1683,Invoices!$AN$2:$AO$412,2,FALSE),"")</f>
        <v/>
      </c>
      <c r="U1683" s="18" t="str" cm="1">
        <f t="array" ref="U1683">IFERROR(INDEX(F1683:T1683, 1, MATCH(TRUE, ISNUMBER(F1683:T1683), 0)), "0.0")</f>
        <v>0.0</v>
      </c>
    </row>
    <row r="1684" spans="1:21" ht="13" x14ac:dyDescent="0.15">
      <c r="A1684" s="14" t="s">
        <v>7716</v>
      </c>
      <c r="B1684" s="6" t="s">
        <v>3007</v>
      </c>
      <c r="C1684" s="6" t="s">
        <v>719</v>
      </c>
      <c r="D1684" s="6" t="s">
        <v>720</v>
      </c>
      <c r="E1684" s="6" t="s">
        <v>562</v>
      </c>
      <c r="F1684" s="18" t="str">
        <f>IFERROR(VLOOKUP(B1684,Invoices!$L$2:$M$413,2,FALSE),"")</f>
        <v/>
      </c>
      <c r="G1684" s="18">
        <f>IFERROR(VLOOKUP(B1684,Invoices!$N$2:$O$412,2,FALSE),"")</f>
        <v>0.99</v>
      </c>
      <c r="H1684" s="18" t="str">
        <f>IFERROR(VLOOKUP($B1684,Invoices!$P$2:$Q$412,2,FALSE),"")</f>
        <v/>
      </c>
      <c r="I1684" s="18" t="str">
        <f>IFERROR(VLOOKUP($B1684,Invoices!$R$2:$S$412,2,FALSE),"")</f>
        <v/>
      </c>
      <c r="J1684" s="18" t="str">
        <f>IFERROR(VLOOKUP($B1684,Invoices!$T$2:$U$412,2,FALSE),"")</f>
        <v/>
      </c>
      <c r="K1684" s="18" t="str">
        <f>IFERROR(VLOOKUP($B1684,Invoices!$V$2:$W$412,2,FALSE),"")</f>
        <v/>
      </c>
      <c r="L1684" s="18" t="str">
        <f>IFERROR(VLOOKUP($B1684,Invoices!$X$2:$Y$412,2,FALSE),"")</f>
        <v/>
      </c>
      <c r="M1684" s="18" t="str">
        <f>IFERROR(VLOOKUP($B1684,Invoices!$Z$2:$AA$412,2,FALSE),"")</f>
        <v/>
      </c>
      <c r="N1684" s="18" t="str">
        <f>IFERROR(VLOOKUP($B1684,Invoices!$AB$2:$AC$412,2,FALSE),"")</f>
        <v/>
      </c>
      <c r="O1684" s="18" t="str">
        <f>IFERROR(VLOOKUP($B1684,Invoices!$AD$2:$AE$412,2,FALSE),"")</f>
        <v/>
      </c>
      <c r="P1684" s="18" t="str">
        <f>IFERROR(VLOOKUP($B1684,Invoices!$AF$2:$AG$412,2,FALSE),"")</f>
        <v/>
      </c>
      <c r="Q1684" s="18" t="str">
        <f>IFERROR(VLOOKUP($B1684,Invoices!$AH$2:$AI$412,2,FALSE),"")</f>
        <v/>
      </c>
      <c r="R1684" s="18" t="str">
        <f>IFERROR(VLOOKUP($B1684,Invoices!$AJ$2:$AK$412,2,FALSE),"")</f>
        <v/>
      </c>
      <c r="S1684" s="18" t="str">
        <f>IFERROR(VLOOKUP($B1684,Invoices!$AL$2:$AM$412,2,FALSE),"")</f>
        <v/>
      </c>
      <c r="T1684" s="18" t="str">
        <f>IFERROR(VLOOKUP($B1684,Invoices!$AN$2:$AO$412,2,FALSE),"")</f>
        <v/>
      </c>
      <c r="U1684" s="18" cm="1">
        <f t="array" ref="U1684">IFERROR(INDEX(F1684:T1684, 1, MATCH(TRUE, ISNUMBER(F1684:T1684), 0)), "0.0")</f>
        <v>0.99</v>
      </c>
    </row>
    <row r="1685" spans="1:21" ht="13" x14ac:dyDescent="0.15">
      <c r="A1685" s="14" t="s">
        <v>7717</v>
      </c>
      <c r="B1685" s="6" t="s">
        <v>3008</v>
      </c>
      <c r="D1685" s="6" t="s">
        <v>818</v>
      </c>
      <c r="E1685" s="6" t="s">
        <v>819</v>
      </c>
      <c r="F1685" s="18" t="str">
        <f>IFERROR(VLOOKUP(B1685,Invoices!$L$2:$M$413,2,FALSE),"")</f>
        <v/>
      </c>
      <c r="G1685" s="18" t="str">
        <f>IFERROR(VLOOKUP(B1685,Invoices!$N$2:$O$412,2,FALSE),"")</f>
        <v/>
      </c>
      <c r="H1685" s="18" t="str">
        <f>IFERROR(VLOOKUP($B1685,Invoices!$P$2:$Q$412,2,FALSE),"")</f>
        <v/>
      </c>
      <c r="I1685" s="18" t="str">
        <f>IFERROR(VLOOKUP($B1685,Invoices!$R$2:$S$412,2,FALSE),"")</f>
        <v/>
      </c>
      <c r="J1685" s="18" t="str">
        <f>IFERROR(VLOOKUP($B1685,Invoices!$T$2:$U$412,2,FALSE),"")</f>
        <v/>
      </c>
      <c r="K1685" s="18" t="str">
        <f>IFERROR(VLOOKUP($B1685,Invoices!$V$2:$W$412,2,FALSE),"")</f>
        <v/>
      </c>
      <c r="L1685" s="18" t="str">
        <f>IFERROR(VLOOKUP($B1685,Invoices!$X$2:$Y$412,2,FALSE),"")</f>
        <v/>
      </c>
      <c r="M1685" s="18" t="str">
        <f>IFERROR(VLOOKUP($B1685,Invoices!$Z$2:$AA$412,2,FALSE),"")</f>
        <v/>
      </c>
      <c r="N1685" s="18" t="str">
        <f>IFERROR(VLOOKUP($B1685,Invoices!$AB$2:$AC$412,2,FALSE),"")</f>
        <v/>
      </c>
      <c r="O1685" s="18" t="str">
        <f>IFERROR(VLOOKUP($B1685,Invoices!$AD$2:$AE$412,2,FALSE),"")</f>
        <v/>
      </c>
      <c r="P1685" s="18" t="str">
        <f>IFERROR(VLOOKUP($B1685,Invoices!$AF$2:$AG$412,2,FALSE),"")</f>
        <v/>
      </c>
      <c r="Q1685" s="18" t="str">
        <f>IFERROR(VLOOKUP($B1685,Invoices!$AH$2:$AI$412,2,FALSE),"")</f>
        <v/>
      </c>
      <c r="R1685" s="18" t="str">
        <f>IFERROR(VLOOKUP($B1685,Invoices!$AJ$2:$AK$412,2,FALSE),"")</f>
        <v/>
      </c>
      <c r="S1685" s="18" t="str">
        <f>IFERROR(VLOOKUP($B1685,Invoices!$AL$2:$AM$412,2,FALSE),"")</f>
        <v/>
      </c>
      <c r="T1685" s="18" t="str">
        <f>IFERROR(VLOOKUP($B1685,Invoices!$AN$2:$AO$412,2,FALSE),"")</f>
        <v/>
      </c>
      <c r="U1685" s="18" t="str" cm="1">
        <f t="array" ref="U1685">IFERROR(INDEX(F1685:T1685, 1, MATCH(TRUE, ISNUMBER(F1685:T1685), 0)), "0.0")</f>
        <v>0.0</v>
      </c>
    </row>
    <row r="1686" spans="1:21" ht="13" x14ac:dyDescent="0.15">
      <c r="A1686" s="14" t="s">
        <v>7718</v>
      </c>
      <c r="B1686" s="6" t="s">
        <v>3009</v>
      </c>
      <c r="C1686" s="6" t="s">
        <v>1269</v>
      </c>
      <c r="D1686" s="6" t="s">
        <v>586</v>
      </c>
      <c r="E1686" s="6" t="s">
        <v>587</v>
      </c>
      <c r="F1686" s="18" t="str">
        <f>IFERROR(VLOOKUP(B1686,Invoices!$L$2:$M$413,2,FALSE),"")</f>
        <v/>
      </c>
      <c r="G1686" s="18" t="str">
        <f>IFERROR(VLOOKUP(B1686,Invoices!$N$2:$O$412,2,FALSE),"")</f>
        <v/>
      </c>
      <c r="H1686" s="18" t="str">
        <f>IFERROR(VLOOKUP($B1686,Invoices!$P$2:$Q$412,2,FALSE),"")</f>
        <v/>
      </c>
      <c r="I1686" s="18" t="str">
        <f>IFERROR(VLOOKUP($B1686,Invoices!$R$2:$S$412,2,FALSE),"")</f>
        <v/>
      </c>
      <c r="J1686" s="18" t="str">
        <f>IFERROR(VLOOKUP($B1686,Invoices!$T$2:$U$412,2,FALSE),"")</f>
        <v/>
      </c>
      <c r="K1686" s="18" t="str">
        <f>IFERROR(VLOOKUP($B1686,Invoices!$V$2:$W$412,2,FALSE),"")</f>
        <v/>
      </c>
      <c r="L1686" s="18" t="str">
        <f>IFERROR(VLOOKUP($B1686,Invoices!$X$2:$Y$412,2,FALSE),"")</f>
        <v/>
      </c>
      <c r="M1686" s="18" t="str">
        <f>IFERROR(VLOOKUP($B1686,Invoices!$Z$2:$AA$412,2,FALSE),"")</f>
        <v/>
      </c>
      <c r="N1686" s="18" t="str">
        <f>IFERROR(VLOOKUP($B1686,Invoices!$AB$2:$AC$412,2,FALSE),"")</f>
        <v/>
      </c>
      <c r="O1686" s="18" t="str">
        <f>IFERROR(VLOOKUP($B1686,Invoices!$AD$2:$AE$412,2,FALSE),"")</f>
        <v/>
      </c>
      <c r="P1686" s="18" t="str">
        <f>IFERROR(VLOOKUP($B1686,Invoices!$AF$2:$AG$412,2,FALSE),"")</f>
        <v/>
      </c>
      <c r="Q1686" s="18" t="str">
        <f>IFERROR(VLOOKUP($B1686,Invoices!$AH$2:$AI$412,2,FALSE),"")</f>
        <v/>
      </c>
      <c r="R1686" s="18" t="str">
        <f>IFERROR(VLOOKUP($B1686,Invoices!$AJ$2:$AK$412,2,FALSE),"")</f>
        <v/>
      </c>
      <c r="S1686" s="18" t="str">
        <f>IFERROR(VLOOKUP($B1686,Invoices!$AL$2:$AM$412,2,FALSE),"")</f>
        <v/>
      </c>
      <c r="T1686" s="18" t="str">
        <f>IFERROR(VLOOKUP($B1686,Invoices!$AN$2:$AO$412,2,FALSE),"")</f>
        <v/>
      </c>
      <c r="U1686" s="18" t="str" cm="1">
        <f t="array" ref="U1686">IFERROR(INDEX(F1686:T1686, 1, MATCH(TRUE, ISNUMBER(F1686:T1686), 0)), "0.0")</f>
        <v>0.0</v>
      </c>
    </row>
    <row r="1687" spans="1:21" ht="13" x14ac:dyDescent="0.15">
      <c r="A1687" s="14" t="s">
        <v>7719</v>
      </c>
      <c r="B1687" s="6" t="s">
        <v>3010</v>
      </c>
      <c r="C1687" s="6" t="s">
        <v>1851</v>
      </c>
      <c r="D1687" s="6" t="s">
        <v>1659</v>
      </c>
      <c r="E1687" s="6" t="s">
        <v>681</v>
      </c>
      <c r="F1687" s="18" t="str">
        <f>IFERROR(VLOOKUP(B1687,Invoices!$L$2:$M$413,2,FALSE),"")</f>
        <v/>
      </c>
      <c r="G1687" s="18" t="str">
        <f>IFERROR(VLOOKUP(B1687,Invoices!$N$2:$O$412,2,FALSE),"")</f>
        <v/>
      </c>
      <c r="H1687" s="18" t="str">
        <f>IFERROR(VLOOKUP($B1687,Invoices!$P$2:$Q$412,2,FALSE),"")</f>
        <v/>
      </c>
      <c r="I1687" s="18" t="str">
        <f>IFERROR(VLOOKUP($B1687,Invoices!$R$2:$S$412,2,FALSE),"")</f>
        <v/>
      </c>
      <c r="J1687" s="18" t="str">
        <f>IFERROR(VLOOKUP($B1687,Invoices!$T$2:$U$412,2,FALSE),"")</f>
        <v/>
      </c>
      <c r="K1687" s="18" t="str">
        <f>IFERROR(VLOOKUP($B1687,Invoices!$V$2:$W$412,2,FALSE),"")</f>
        <v/>
      </c>
      <c r="L1687" s="18">
        <f>IFERROR(VLOOKUP($B1687,Invoices!$X$2:$Y$412,2,FALSE),"")</f>
        <v>0.99</v>
      </c>
      <c r="M1687" s="18" t="str">
        <f>IFERROR(VLOOKUP($B1687,Invoices!$Z$2:$AA$412,2,FALSE),"")</f>
        <v/>
      </c>
      <c r="N1687" s="18" t="str">
        <f>IFERROR(VLOOKUP($B1687,Invoices!$AB$2:$AC$412,2,FALSE),"")</f>
        <v/>
      </c>
      <c r="O1687" s="18" t="str">
        <f>IFERROR(VLOOKUP($B1687,Invoices!$AD$2:$AE$412,2,FALSE),"")</f>
        <v/>
      </c>
      <c r="P1687" s="18" t="str">
        <f>IFERROR(VLOOKUP($B1687,Invoices!$AF$2:$AG$412,2,FALSE),"")</f>
        <v/>
      </c>
      <c r="Q1687" s="18" t="str">
        <f>IFERROR(VLOOKUP($B1687,Invoices!$AH$2:$AI$412,2,FALSE),"")</f>
        <v/>
      </c>
      <c r="R1687" s="18" t="str">
        <f>IFERROR(VLOOKUP($B1687,Invoices!$AJ$2:$AK$412,2,FALSE),"")</f>
        <v/>
      </c>
      <c r="S1687" s="18" t="str">
        <f>IFERROR(VLOOKUP($B1687,Invoices!$AL$2:$AM$412,2,FALSE),"")</f>
        <v/>
      </c>
      <c r="T1687" s="18" t="str">
        <f>IFERROR(VLOOKUP($B1687,Invoices!$AN$2:$AO$412,2,FALSE),"")</f>
        <v/>
      </c>
      <c r="U1687" s="18" cm="1">
        <f t="array" ref="U1687">IFERROR(INDEX(F1687:T1687, 1, MATCH(TRUE, ISNUMBER(F1687:T1687), 0)), "0.0")</f>
        <v>0.99</v>
      </c>
    </row>
    <row r="1688" spans="1:21" ht="13" x14ac:dyDescent="0.15">
      <c r="A1688" s="14" t="s">
        <v>7720</v>
      </c>
      <c r="B1688" s="6" t="s">
        <v>3011</v>
      </c>
      <c r="C1688" s="6" t="s">
        <v>2615</v>
      </c>
      <c r="D1688" s="6" t="s">
        <v>2616</v>
      </c>
      <c r="E1688" s="6" t="s">
        <v>2617</v>
      </c>
      <c r="F1688" s="18" t="str">
        <f>IFERROR(VLOOKUP(B1688,Invoices!$L$2:$M$413,2,FALSE),"")</f>
        <v/>
      </c>
      <c r="G1688" s="18" t="str">
        <f>IFERROR(VLOOKUP(B1688,Invoices!$N$2:$O$412,2,FALSE),"")</f>
        <v/>
      </c>
      <c r="H1688" s="18" t="str">
        <f>IFERROR(VLOOKUP($B1688,Invoices!$P$2:$Q$412,2,FALSE),"")</f>
        <v/>
      </c>
      <c r="I1688" s="18" t="str">
        <f>IFERROR(VLOOKUP($B1688,Invoices!$R$2:$S$412,2,FALSE),"")</f>
        <v/>
      </c>
      <c r="J1688" s="18" t="str">
        <f>IFERROR(VLOOKUP($B1688,Invoices!$T$2:$U$412,2,FALSE),"")</f>
        <v/>
      </c>
      <c r="K1688" s="18" t="str">
        <f>IFERROR(VLOOKUP($B1688,Invoices!$V$2:$W$412,2,FALSE),"")</f>
        <v/>
      </c>
      <c r="L1688" s="18">
        <f>IFERROR(VLOOKUP($B1688,Invoices!$X$2:$Y$412,2,FALSE),"")</f>
        <v>0.99</v>
      </c>
      <c r="M1688" s="18" t="str">
        <f>IFERROR(VLOOKUP($B1688,Invoices!$Z$2:$AA$412,2,FALSE),"")</f>
        <v/>
      </c>
      <c r="N1688" s="18" t="str">
        <f>IFERROR(VLOOKUP($B1688,Invoices!$AB$2:$AC$412,2,FALSE),"")</f>
        <v/>
      </c>
      <c r="O1688" s="18" t="str">
        <f>IFERROR(VLOOKUP($B1688,Invoices!$AD$2:$AE$412,2,FALSE),"")</f>
        <v/>
      </c>
      <c r="P1688" s="18" t="str">
        <f>IFERROR(VLOOKUP($B1688,Invoices!$AF$2:$AG$412,2,FALSE),"")</f>
        <v/>
      </c>
      <c r="Q1688" s="18" t="str">
        <f>IFERROR(VLOOKUP($B1688,Invoices!$AH$2:$AI$412,2,FALSE),"")</f>
        <v/>
      </c>
      <c r="R1688" s="18" t="str">
        <f>IFERROR(VLOOKUP($B1688,Invoices!$AJ$2:$AK$412,2,FALSE),"")</f>
        <v/>
      </c>
      <c r="S1688" s="18" t="str">
        <f>IFERROR(VLOOKUP($B1688,Invoices!$AL$2:$AM$412,2,FALSE),"")</f>
        <v/>
      </c>
      <c r="T1688" s="18" t="str">
        <f>IFERROR(VLOOKUP($B1688,Invoices!$AN$2:$AO$412,2,FALSE),"")</f>
        <v/>
      </c>
      <c r="U1688" s="18" cm="1">
        <f t="array" ref="U1688">IFERROR(INDEX(F1688:T1688, 1, MATCH(TRUE, ISNUMBER(F1688:T1688), 0)), "0.0")</f>
        <v>0.99</v>
      </c>
    </row>
    <row r="1689" spans="1:21" ht="13" x14ac:dyDescent="0.15">
      <c r="A1689" s="14" t="s">
        <v>7721</v>
      </c>
      <c r="B1689" s="6" t="s">
        <v>3012</v>
      </c>
      <c r="C1689" s="6" t="s">
        <v>562</v>
      </c>
      <c r="D1689" s="6" t="s">
        <v>752</v>
      </c>
      <c r="E1689" s="6" t="s">
        <v>562</v>
      </c>
      <c r="F1689" s="18" t="str">
        <f>IFERROR(VLOOKUP(B1689,Invoices!$L$2:$M$413,2,FALSE),"")</f>
        <v/>
      </c>
      <c r="G1689" s="18" t="str">
        <f>IFERROR(VLOOKUP(B1689,Invoices!$N$2:$O$412,2,FALSE),"")</f>
        <v/>
      </c>
      <c r="H1689" s="18" t="str">
        <f>IFERROR(VLOOKUP($B1689,Invoices!$P$2:$Q$412,2,FALSE),"")</f>
        <v/>
      </c>
      <c r="I1689" s="18" t="str">
        <f>IFERROR(VLOOKUP($B1689,Invoices!$R$2:$S$412,2,FALSE),"")</f>
        <v/>
      </c>
      <c r="J1689" s="18" t="str">
        <f>IFERROR(VLOOKUP($B1689,Invoices!$T$2:$U$412,2,FALSE),"")</f>
        <v/>
      </c>
      <c r="K1689" s="18" t="str">
        <f>IFERROR(VLOOKUP($B1689,Invoices!$V$2:$W$412,2,FALSE),"")</f>
        <v/>
      </c>
      <c r="L1689" s="18" t="str">
        <f>IFERROR(VLOOKUP($B1689,Invoices!$X$2:$Y$412,2,FALSE),"")</f>
        <v/>
      </c>
      <c r="M1689" s="18" t="str">
        <f>IFERROR(VLOOKUP($B1689,Invoices!$Z$2:$AA$412,2,FALSE),"")</f>
        <v/>
      </c>
      <c r="N1689" s="18" t="str">
        <f>IFERROR(VLOOKUP($B1689,Invoices!$AB$2:$AC$412,2,FALSE),"")</f>
        <v/>
      </c>
      <c r="O1689" s="18" t="str">
        <f>IFERROR(VLOOKUP($B1689,Invoices!$AD$2:$AE$412,2,FALSE),"")</f>
        <v/>
      </c>
      <c r="P1689" s="18" t="str">
        <f>IFERROR(VLOOKUP($B1689,Invoices!$AF$2:$AG$412,2,FALSE),"")</f>
        <v/>
      </c>
      <c r="Q1689" s="18" t="str">
        <f>IFERROR(VLOOKUP($B1689,Invoices!$AH$2:$AI$412,2,FALSE),"")</f>
        <v/>
      </c>
      <c r="R1689" s="18" t="str">
        <f>IFERROR(VLOOKUP($B1689,Invoices!$AJ$2:$AK$412,2,FALSE),"")</f>
        <v/>
      </c>
      <c r="S1689" s="18" t="str">
        <f>IFERROR(VLOOKUP($B1689,Invoices!$AL$2:$AM$412,2,FALSE),"")</f>
        <v/>
      </c>
      <c r="T1689" s="18" t="str">
        <f>IFERROR(VLOOKUP($B1689,Invoices!$AN$2:$AO$412,2,FALSE),"")</f>
        <v/>
      </c>
      <c r="U1689" s="18" t="str" cm="1">
        <f t="array" ref="U1689">IFERROR(INDEX(F1689:T1689, 1, MATCH(TRUE, ISNUMBER(F1689:T1689), 0)), "0.0")</f>
        <v>0.0</v>
      </c>
    </row>
    <row r="1690" spans="1:21" ht="13" x14ac:dyDescent="0.15">
      <c r="A1690" s="14" t="s">
        <v>7722</v>
      </c>
      <c r="B1690" s="6" t="s">
        <v>3013</v>
      </c>
      <c r="C1690" s="6" t="s">
        <v>1427</v>
      </c>
      <c r="D1690" s="6" t="s">
        <v>1428</v>
      </c>
      <c r="E1690" s="6" t="s">
        <v>681</v>
      </c>
      <c r="F1690" s="18" t="str">
        <f>IFERROR(VLOOKUP(B1690,Invoices!$L$2:$M$413,2,FALSE),"")</f>
        <v/>
      </c>
      <c r="G1690" s="18" t="str">
        <f>IFERROR(VLOOKUP(B1690,Invoices!$N$2:$O$412,2,FALSE),"")</f>
        <v/>
      </c>
      <c r="H1690" s="18" t="str">
        <f>IFERROR(VLOOKUP($B1690,Invoices!$P$2:$Q$412,2,FALSE),"")</f>
        <v/>
      </c>
      <c r="I1690" s="18" t="str">
        <f>IFERROR(VLOOKUP($B1690,Invoices!$R$2:$S$412,2,FALSE),"")</f>
        <v/>
      </c>
      <c r="J1690" s="18" t="str">
        <f>IFERROR(VLOOKUP($B1690,Invoices!$T$2:$U$412,2,FALSE),"")</f>
        <v/>
      </c>
      <c r="K1690" s="18" t="str">
        <f>IFERROR(VLOOKUP($B1690,Invoices!$V$2:$W$412,2,FALSE),"")</f>
        <v/>
      </c>
      <c r="L1690" s="18">
        <f>IFERROR(VLOOKUP($B1690,Invoices!$X$2:$Y$412,2,FALSE),"")</f>
        <v>0.99</v>
      </c>
      <c r="M1690" s="18" t="str">
        <f>IFERROR(VLOOKUP($B1690,Invoices!$Z$2:$AA$412,2,FALSE),"")</f>
        <v/>
      </c>
      <c r="N1690" s="18" t="str">
        <f>IFERROR(VLOOKUP($B1690,Invoices!$AB$2:$AC$412,2,FALSE),"")</f>
        <v/>
      </c>
      <c r="O1690" s="18" t="str">
        <f>IFERROR(VLOOKUP($B1690,Invoices!$AD$2:$AE$412,2,FALSE),"")</f>
        <v/>
      </c>
      <c r="P1690" s="18" t="str">
        <f>IFERROR(VLOOKUP($B1690,Invoices!$AF$2:$AG$412,2,FALSE),"")</f>
        <v/>
      </c>
      <c r="Q1690" s="18" t="str">
        <f>IFERROR(VLOOKUP($B1690,Invoices!$AH$2:$AI$412,2,FALSE),"")</f>
        <v/>
      </c>
      <c r="R1690" s="18" t="str">
        <f>IFERROR(VLOOKUP($B1690,Invoices!$AJ$2:$AK$412,2,FALSE),"")</f>
        <v/>
      </c>
      <c r="S1690" s="18" t="str">
        <f>IFERROR(VLOOKUP($B1690,Invoices!$AL$2:$AM$412,2,FALSE),"")</f>
        <v/>
      </c>
      <c r="T1690" s="18" t="str">
        <f>IFERROR(VLOOKUP($B1690,Invoices!$AN$2:$AO$412,2,FALSE),"")</f>
        <v/>
      </c>
      <c r="U1690" s="18" cm="1">
        <f t="array" ref="U1690">IFERROR(INDEX(F1690:T1690, 1, MATCH(TRUE, ISNUMBER(F1690:T1690), 0)), "0.0")</f>
        <v>0.99</v>
      </c>
    </row>
    <row r="1691" spans="1:21" ht="13" x14ac:dyDescent="0.15">
      <c r="A1691" s="14" t="s">
        <v>7723</v>
      </c>
      <c r="B1691" s="6" t="s">
        <v>3014</v>
      </c>
      <c r="C1691" s="6" t="s">
        <v>2521</v>
      </c>
      <c r="D1691" s="6" t="s">
        <v>2522</v>
      </c>
      <c r="E1691" s="6" t="s">
        <v>681</v>
      </c>
      <c r="F1691" s="18" t="str">
        <f>IFERROR(VLOOKUP(B1691,Invoices!$L$2:$M$413,2,FALSE),"")</f>
        <v/>
      </c>
      <c r="G1691" s="18" t="str">
        <f>IFERROR(VLOOKUP(B1691,Invoices!$N$2:$O$412,2,FALSE),"")</f>
        <v/>
      </c>
      <c r="H1691" s="18" t="str">
        <f>IFERROR(VLOOKUP($B1691,Invoices!$P$2:$Q$412,2,FALSE),"")</f>
        <v/>
      </c>
      <c r="I1691" s="18" t="str">
        <f>IFERROR(VLOOKUP($B1691,Invoices!$R$2:$S$412,2,FALSE),"")</f>
        <v/>
      </c>
      <c r="J1691" s="18">
        <f>IFERROR(VLOOKUP($B1691,Invoices!$T$2:$U$412,2,FALSE),"")</f>
        <v>0.99</v>
      </c>
      <c r="K1691" s="18" t="str">
        <f>IFERROR(VLOOKUP($B1691,Invoices!$V$2:$W$412,2,FALSE),"")</f>
        <v/>
      </c>
      <c r="L1691" s="18" t="str">
        <f>IFERROR(VLOOKUP($B1691,Invoices!$X$2:$Y$412,2,FALSE),"")</f>
        <v/>
      </c>
      <c r="M1691" s="18" t="str">
        <f>IFERROR(VLOOKUP($B1691,Invoices!$Z$2:$AA$412,2,FALSE),"")</f>
        <v/>
      </c>
      <c r="N1691" s="18" t="str">
        <f>IFERROR(VLOOKUP($B1691,Invoices!$AB$2:$AC$412,2,FALSE),"")</f>
        <v/>
      </c>
      <c r="O1691" s="18" t="str">
        <f>IFERROR(VLOOKUP($B1691,Invoices!$AD$2:$AE$412,2,FALSE),"")</f>
        <v/>
      </c>
      <c r="P1691" s="18" t="str">
        <f>IFERROR(VLOOKUP($B1691,Invoices!$AF$2:$AG$412,2,FALSE),"")</f>
        <v/>
      </c>
      <c r="Q1691" s="18" t="str">
        <f>IFERROR(VLOOKUP($B1691,Invoices!$AH$2:$AI$412,2,FALSE),"")</f>
        <v/>
      </c>
      <c r="R1691" s="18" t="str">
        <f>IFERROR(VLOOKUP($B1691,Invoices!$AJ$2:$AK$412,2,FALSE),"")</f>
        <v/>
      </c>
      <c r="S1691" s="18" t="str">
        <f>IFERROR(VLOOKUP($B1691,Invoices!$AL$2:$AM$412,2,FALSE),"")</f>
        <v/>
      </c>
      <c r="T1691" s="18" t="str">
        <f>IFERROR(VLOOKUP($B1691,Invoices!$AN$2:$AO$412,2,FALSE),"")</f>
        <v/>
      </c>
      <c r="U1691" s="18" cm="1">
        <f t="array" ref="U1691">IFERROR(INDEX(F1691:T1691, 1, MATCH(TRUE, ISNUMBER(F1691:T1691), 0)), "0.0")</f>
        <v>0.99</v>
      </c>
    </row>
    <row r="1692" spans="1:21" ht="13" x14ac:dyDescent="0.15">
      <c r="A1692" s="14" t="s">
        <v>7724</v>
      </c>
      <c r="B1692" s="6" t="s">
        <v>3015</v>
      </c>
      <c r="C1692" s="6" t="s">
        <v>1306</v>
      </c>
      <c r="D1692" s="6" t="s">
        <v>1265</v>
      </c>
      <c r="E1692" s="6" t="s">
        <v>630</v>
      </c>
      <c r="F1692" s="18">
        <f>IFERROR(VLOOKUP(B1692,Invoices!$L$2:$M$413,2,FALSE),"")</f>
        <v>0.99</v>
      </c>
      <c r="G1692" s="18" t="str">
        <f>IFERROR(VLOOKUP(B1692,Invoices!$N$2:$O$412,2,FALSE),"")</f>
        <v/>
      </c>
      <c r="H1692" s="18" t="str">
        <f>IFERROR(VLOOKUP($B1692,Invoices!$P$2:$Q$412,2,FALSE),"")</f>
        <v/>
      </c>
      <c r="I1692" s="18" t="str">
        <f>IFERROR(VLOOKUP($B1692,Invoices!$R$2:$S$412,2,FALSE),"")</f>
        <v/>
      </c>
      <c r="J1692" s="18" t="str">
        <f>IFERROR(VLOOKUP($B1692,Invoices!$T$2:$U$412,2,FALSE),"")</f>
        <v/>
      </c>
      <c r="K1692" s="18" t="str">
        <f>IFERROR(VLOOKUP($B1692,Invoices!$V$2:$W$412,2,FALSE),"")</f>
        <v/>
      </c>
      <c r="L1692" s="18" t="str">
        <f>IFERROR(VLOOKUP($B1692,Invoices!$X$2:$Y$412,2,FALSE),"")</f>
        <v/>
      </c>
      <c r="M1692" s="18" t="str">
        <f>IFERROR(VLOOKUP($B1692,Invoices!$Z$2:$AA$412,2,FALSE),"")</f>
        <v/>
      </c>
      <c r="N1692" s="18" t="str">
        <f>IFERROR(VLOOKUP($B1692,Invoices!$AB$2:$AC$412,2,FALSE),"")</f>
        <v/>
      </c>
      <c r="O1692" s="18" t="str">
        <f>IFERROR(VLOOKUP($B1692,Invoices!$AD$2:$AE$412,2,FALSE),"")</f>
        <v/>
      </c>
      <c r="P1692" s="18" t="str">
        <f>IFERROR(VLOOKUP($B1692,Invoices!$AF$2:$AG$412,2,FALSE),"")</f>
        <v/>
      </c>
      <c r="Q1692" s="18" t="str">
        <f>IFERROR(VLOOKUP($B1692,Invoices!$AH$2:$AI$412,2,FALSE),"")</f>
        <v/>
      </c>
      <c r="R1692" s="18" t="str">
        <f>IFERROR(VLOOKUP($B1692,Invoices!$AJ$2:$AK$412,2,FALSE),"")</f>
        <v/>
      </c>
      <c r="S1692" s="18" t="str">
        <f>IFERROR(VLOOKUP($B1692,Invoices!$AL$2:$AM$412,2,FALSE),"")</f>
        <v/>
      </c>
      <c r="T1692" s="18" t="str">
        <f>IFERROR(VLOOKUP($B1692,Invoices!$AN$2:$AO$412,2,FALSE),"")</f>
        <v/>
      </c>
      <c r="U1692" s="18" cm="1">
        <f t="array" ref="U1692">IFERROR(INDEX(F1692:T1692, 1, MATCH(TRUE, ISNUMBER(F1692:T1692), 0)), "0.0")</f>
        <v>0.99</v>
      </c>
    </row>
    <row r="1693" spans="1:21" ht="13" x14ac:dyDescent="0.15">
      <c r="A1693" s="14" t="s">
        <v>7725</v>
      </c>
      <c r="B1693" s="6" t="s">
        <v>3016</v>
      </c>
      <c r="C1693" s="6" t="s">
        <v>3017</v>
      </c>
      <c r="D1693" s="6" t="s">
        <v>954</v>
      </c>
      <c r="E1693" s="6" t="s">
        <v>955</v>
      </c>
      <c r="F1693" s="18" t="str">
        <f>IFERROR(VLOOKUP(B1693,Invoices!$L$2:$M$413,2,FALSE),"")</f>
        <v/>
      </c>
      <c r="G1693" s="18" t="str">
        <f>IFERROR(VLOOKUP(B1693,Invoices!$N$2:$O$412,2,FALSE),"")</f>
        <v/>
      </c>
      <c r="H1693" s="18">
        <f>IFERROR(VLOOKUP($B1693,Invoices!$P$2:$Q$412,2,FALSE),"")</f>
        <v>0.99</v>
      </c>
      <c r="I1693" s="18" t="str">
        <f>IFERROR(VLOOKUP($B1693,Invoices!$R$2:$S$412,2,FALSE),"")</f>
        <v/>
      </c>
      <c r="J1693" s="18" t="str">
        <f>IFERROR(VLOOKUP($B1693,Invoices!$T$2:$U$412,2,FALSE),"")</f>
        <v/>
      </c>
      <c r="K1693" s="18" t="str">
        <f>IFERROR(VLOOKUP($B1693,Invoices!$V$2:$W$412,2,FALSE),"")</f>
        <v/>
      </c>
      <c r="L1693" s="18" t="str">
        <f>IFERROR(VLOOKUP($B1693,Invoices!$X$2:$Y$412,2,FALSE),"")</f>
        <v/>
      </c>
      <c r="M1693" s="18" t="str">
        <f>IFERROR(VLOOKUP($B1693,Invoices!$Z$2:$AA$412,2,FALSE),"")</f>
        <v/>
      </c>
      <c r="N1693" s="18" t="str">
        <f>IFERROR(VLOOKUP($B1693,Invoices!$AB$2:$AC$412,2,FALSE),"")</f>
        <v/>
      </c>
      <c r="O1693" s="18" t="str">
        <f>IFERROR(VLOOKUP($B1693,Invoices!$AD$2:$AE$412,2,FALSE),"")</f>
        <v/>
      </c>
      <c r="P1693" s="18" t="str">
        <f>IFERROR(VLOOKUP($B1693,Invoices!$AF$2:$AG$412,2,FALSE),"")</f>
        <v/>
      </c>
      <c r="Q1693" s="18" t="str">
        <f>IFERROR(VLOOKUP($B1693,Invoices!$AH$2:$AI$412,2,FALSE),"")</f>
        <v/>
      </c>
      <c r="R1693" s="18" t="str">
        <f>IFERROR(VLOOKUP($B1693,Invoices!$AJ$2:$AK$412,2,FALSE),"")</f>
        <v/>
      </c>
      <c r="S1693" s="18" t="str">
        <f>IFERROR(VLOOKUP($B1693,Invoices!$AL$2:$AM$412,2,FALSE),"")</f>
        <v/>
      </c>
      <c r="T1693" s="18" t="str">
        <f>IFERROR(VLOOKUP($B1693,Invoices!$AN$2:$AO$412,2,FALSE),"")</f>
        <v/>
      </c>
      <c r="U1693" s="18" cm="1">
        <f t="array" ref="U1693">IFERROR(INDEX(F1693:T1693, 1, MATCH(TRUE, ISNUMBER(F1693:T1693), 0)), "0.0")</f>
        <v>0.99</v>
      </c>
    </row>
    <row r="1694" spans="1:21" ht="13" x14ac:dyDescent="0.15">
      <c r="A1694" s="14" t="s">
        <v>7726</v>
      </c>
      <c r="B1694" s="6" t="s">
        <v>3018</v>
      </c>
      <c r="D1694" s="6" t="s">
        <v>1129</v>
      </c>
      <c r="E1694" s="6" t="s">
        <v>547</v>
      </c>
      <c r="F1694" s="18" t="str">
        <f>IFERROR(VLOOKUP(B1694,Invoices!$L$2:$M$413,2,FALSE),"")</f>
        <v/>
      </c>
      <c r="G1694" s="18" t="str">
        <f>IFERROR(VLOOKUP(B1694,Invoices!$N$2:$O$412,2,FALSE),"")</f>
        <v/>
      </c>
      <c r="H1694" s="18" t="str">
        <f>IFERROR(VLOOKUP($B1694,Invoices!$P$2:$Q$412,2,FALSE),"")</f>
        <v/>
      </c>
      <c r="I1694" s="18" t="str">
        <f>IFERROR(VLOOKUP($B1694,Invoices!$R$2:$S$412,2,FALSE),"")</f>
        <v/>
      </c>
      <c r="J1694" s="18" t="str">
        <f>IFERROR(VLOOKUP($B1694,Invoices!$T$2:$U$412,2,FALSE),"")</f>
        <v/>
      </c>
      <c r="K1694" s="18" t="str">
        <f>IFERROR(VLOOKUP($B1694,Invoices!$V$2:$W$412,2,FALSE),"")</f>
        <v/>
      </c>
      <c r="L1694" s="18" t="str">
        <f>IFERROR(VLOOKUP($B1694,Invoices!$X$2:$Y$412,2,FALSE),"")</f>
        <v/>
      </c>
      <c r="M1694" s="18" t="str">
        <f>IFERROR(VLOOKUP($B1694,Invoices!$Z$2:$AA$412,2,FALSE),"")</f>
        <v/>
      </c>
      <c r="N1694" s="18" t="str">
        <f>IFERROR(VLOOKUP($B1694,Invoices!$AB$2:$AC$412,2,FALSE),"")</f>
        <v/>
      </c>
      <c r="O1694" s="18" t="str">
        <f>IFERROR(VLOOKUP($B1694,Invoices!$AD$2:$AE$412,2,FALSE),"")</f>
        <v/>
      </c>
      <c r="P1694" s="18" t="str">
        <f>IFERROR(VLOOKUP($B1694,Invoices!$AF$2:$AG$412,2,FALSE),"")</f>
        <v/>
      </c>
      <c r="Q1694" s="18" t="str">
        <f>IFERROR(VLOOKUP($B1694,Invoices!$AH$2:$AI$412,2,FALSE),"")</f>
        <v/>
      </c>
      <c r="R1694" s="18" t="str">
        <f>IFERROR(VLOOKUP($B1694,Invoices!$AJ$2:$AK$412,2,FALSE),"")</f>
        <v/>
      </c>
      <c r="S1694" s="18" t="str">
        <f>IFERROR(VLOOKUP($B1694,Invoices!$AL$2:$AM$412,2,FALSE),"")</f>
        <v/>
      </c>
      <c r="T1694" s="18" t="str">
        <f>IFERROR(VLOOKUP($B1694,Invoices!$AN$2:$AO$412,2,FALSE),"")</f>
        <v/>
      </c>
      <c r="U1694" s="18" t="str" cm="1">
        <f t="array" ref="U1694">IFERROR(INDEX(F1694:T1694, 1, MATCH(TRUE, ISNUMBER(F1694:T1694), 0)), "0.0")</f>
        <v>0.0</v>
      </c>
    </row>
    <row r="1695" spans="1:21" ht="13" x14ac:dyDescent="0.15">
      <c r="A1695" s="14" t="s">
        <v>7727</v>
      </c>
      <c r="B1695" s="6" t="s">
        <v>3019</v>
      </c>
      <c r="C1695" s="6" t="s">
        <v>1972</v>
      </c>
      <c r="D1695" s="6" t="s">
        <v>1782</v>
      </c>
      <c r="E1695" s="6" t="s">
        <v>1783</v>
      </c>
      <c r="F1695" s="18" t="str">
        <f>IFERROR(VLOOKUP(B1695,Invoices!$L$2:$M$413,2,FALSE),"")</f>
        <v/>
      </c>
      <c r="G1695" s="18" t="str">
        <f>IFERROR(VLOOKUP(B1695,Invoices!$N$2:$O$412,2,FALSE),"")</f>
        <v/>
      </c>
      <c r="H1695" s="18" t="str">
        <f>IFERROR(VLOOKUP($B1695,Invoices!$P$2:$Q$412,2,FALSE),"")</f>
        <v/>
      </c>
      <c r="I1695" s="18" t="str">
        <f>IFERROR(VLOOKUP($B1695,Invoices!$R$2:$S$412,2,FALSE),"")</f>
        <v/>
      </c>
      <c r="J1695" s="18" t="str">
        <f>IFERROR(VLOOKUP($B1695,Invoices!$T$2:$U$412,2,FALSE),"")</f>
        <v/>
      </c>
      <c r="K1695" s="18" t="str">
        <f>IFERROR(VLOOKUP($B1695,Invoices!$V$2:$W$412,2,FALSE),"")</f>
        <v/>
      </c>
      <c r="L1695" s="18" t="str">
        <f>IFERROR(VLOOKUP($B1695,Invoices!$X$2:$Y$412,2,FALSE),"")</f>
        <v/>
      </c>
      <c r="M1695" s="18" t="str">
        <f>IFERROR(VLOOKUP($B1695,Invoices!$Z$2:$AA$412,2,FALSE),"")</f>
        <v/>
      </c>
      <c r="N1695" s="18" t="str">
        <f>IFERROR(VLOOKUP($B1695,Invoices!$AB$2:$AC$412,2,FALSE),"")</f>
        <v/>
      </c>
      <c r="O1695" s="18" t="str">
        <f>IFERROR(VLOOKUP($B1695,Invoices!$AD$2:$AE$412,2,FALSE),"")</f>
        <v/>
      </c>
      <c r="P1695" s="18" t="str">
        <f>IFERROR(VLOOKUP($B1695,Invoices!$AF$2:$AG$412,2,FALSE),"")</f>
        <v/>
      </c>
      <c r="Q1695" s="18" t="str">
        <f>IFERROR(VLOOKUP($B1695,Invoices!$AH$2:$AI$412,2,FALSE),"")</f>
        <v/>
      </c>
      <c r="R1695" s="18" t="str">
        <f>IFERROR(VLOOKUP($B1695,Invoices!$AJ$2:$AK$412,2,FALSE),"")</f>
        <v/>
      </c>
      <c r="S1695" s="18" t="str">
        <f>IFERROR(VLOOKUP($B1695,Invoices!$AL$2:$AM$412,2,FALSE),"")</f>
        <v/>
      </c>
      <c r="T1695" s="18" t="str">
        <f>IFERROR(VLOOKUP($B1695,Invoices!$AN$2:$AO$412,2,FALSE),"")</f>
        <v/>
      </c>
      <c r="U1695" s="18" t="str" cm="1">
        <f t="array" ref="U1695">IFERROR(INDEX(F1695:T1695, 1, MATCH(TRUE, ISNUMBER(F1695:T1695), 0)), "0.0")</f>
        <v>0.0</v>
      </c>
    </row>
    <row r="1696" spans="1:21" ht="13" x14ac:dyDescent="0.15">
      <c r="A1696" s="14" t="s">
        <v>7728</v>
      </c>
      <c r="B1696" s="6" t="s">
        <v>3020</v>
      </c>
      <c r="C1696" s="6" t="s">
        <v>562</v>
      </c>
      <c r="D1696" s="6" t="s">
        <v>812</v>
      </c>
      <c r="E1696" s="6" t="s">
        <v>562</v>
      </c>
      <c r="F1696" s="18" t="str">
        <f>IFERROR(VLOOKUP(B1696,Invoices!$L$2:$M$413,2,FALSE),"")</f>
        <v/>
      </c>
      <c r="G1696" s="18" t="str">
        <f>IFERROR(VLOOKUP(B1696,Invoices!$N$2:$O$412,2,FALSE),"")</f>
        <v/>
      </c>
      <c r="H1696" s="18" t="str">
        <f>IFERROR(VLOOKUP($B1696,Invoices!$P$2:$Q$412,2,FALSE),"")</f>
        <v/>
      </c>
      <c r="I1696" s="18" t="str">
        <f>IFERROR(VLOOKUP($B1696,Invoices!$R$2:$S$412,2,FALSE),"")</f>
        <v/>
      </c>
      <c r="J1696" s="18" t="str">
        <f>IFERROR(VLOOKUP($B1696,Invoices!$T$2:$U$412,2,FALSE),"")</f>
        <v/>
      </c>
      <c r="K1696" s="18" t="str">
        <f>IFERROR(VLOOKUP($B1696,Invoices!$V$2:$W$412,2,FALSE),"")</f>
        <v/>
      </c>
      <c r="L1696" s="18">
        <f>IFERROR(VLOOKUP($B1696,Invoices!$X$2:$Y$412,2,FALSE),"")</f>
        <v>0.99</v>
      </c>
      <c r="M1696" s="18" t="str">
        <f>IFERROR(VLOOKUP($B1696,Invoices!$Z$2:$AA$412,2,FALSE),"")</f>
        <v/>
      </c>
      <c r="N1696" s="18" t="str">
        <f>IFERROR(VLOOKUP($B1696,Invoices!$AB$2:$AC$412,2,FALSE),"")</f>
        <v/>
      </c>
      <c r="O1696" s="18" t="str">
        <f>IFERROR(VLOOKUP($B1696,Invoices!$AD$2:$AE$412,2,FALSE),"")</f>
        <v/>
      </c>
      <c r="P1696" s="18" t="str">
        <f>IFERROR(VLOOKUP($B1696,Invoices!$AF$2:$AG$412,2,FALSE),"")</f>
        <v/>
      </c>
      <c r="Q1696" s="18" t="str">
        <f>IFERROR(VLOOKUP($B1696,Invoices!$AH$2:$AI$412,2,FALSE),"")</f>
        <v/>
      </c>
      <c r="R1696" s="18" t="str">
        <f>IFERROR(VLOOKUP($B1696,Invoices!$AJ$2:$AK$412,2,FALSE),"")</f>
        <v/>
      </c>
      <c r="S1696" s="18" t="str">
        <f>IFERROR(VLOOKUP($B1696,Invoices!$AL$2:$AM$412,2,FALSE),"")</f>
        <v/>
      </c>
      <c r="T1696" s="18" t="str">
        <f>IFERROR(VLOOKUP($B1696,Invoices!$AN$2:$AO$412,2,FALSE),"")</f>
        <v/>
      </c>
      <c r="U1696" s="18" cm="1">
        <f t="array" ref="U1696">IFERROR(INDEX(F1696:T1696, 1, MATCH(TRUE, ISNUMBER(F1696:T1696), 0)), "0.0")</f>
        <v>0.99</v>
      </c>
    </row>
    <row r="1697" spans="1:21" ht="13" x14ac:dyDescent="0.15">
      <c r="A1697" s="14" t="s">
        <v>7729</v>
      </c>
      <c r="B1697" s="6" t="s">
        <v>3021</v>
      </c>
      <c r="C1697" s="6" t="s">
        <v>606</v>
      </c>
      <c r="D1697" s="6" t="s">
        <v>1118</v>
      </c>
      <c r="E1697" s="6" t="s">
        <v>608</v>
      </c>
      <c r="F1697" s="18" t="str">
        <f>IFERROR(VLOOKUP(B1697,Invoices!$L$2:$M$413,2,FALSE),"")</f>
        <v/>
      </c>
      <c r="G1697" s="18" t="str">
        <f>IFERROR(VLOOKUP(B1697,Invoices!$N$2:$O$412,2,FALSE),"")</f>
        <v/>
      </c>
      <c r="H1697" s="18" t="str">
        <f>IFERROR(VLOOKUP($B1697,Invoices!$P$2:$Q$412,2,FALSE),"")</f>
        <v/>
      </c>
      <c r="I1697" s="18" t="str">
        <f>IFERROR(VLOOKUP($B1697,Invoices!$R$2:$S$412,2,FALSE),"")</f>
        <v/>
      </c>
      <c r="J1697" s="18" t="str">
        <f>IFERROR(VLOOKUP($B1697,Invoices!$T$2:$U$412,2,FALSE),"")</f>
        <v/>
      </c>
      <c r="K1697" s="18" t="str">
        <f>IFERROR(VLOOKUP($B1697,Invoices!$V$2:$W$412,2,FALSE),"")</f>
        <v/>
      </c>
      <c r="L1697" s="18" t="str">
        <f>IFERROR(VLOOKUP($B1697,Invoices!$X$2:$Y$412,2,FALSE),"")</f>
        <v/>
      </c>
      <c r="M1697" s="18" t="str">
        <f>IFERROR(VLOOKUP($B1697,Invoices!$Z$2:$AA$412,2,FALSE),"")</f>
        <v/>
      </c>
      <c r="N1697" s="18" t="str">
        <f>IFERROR(VLOOKUP($B1697,Invoices!$AB$2:$AC$412,2,FALSE),"")</f>
        <v/>
      </c>
      <c r="O1697" s="18" t="str">
        <f>IFERROR(VLOOKUP($B1697,Invoices!$AD$2:$AE$412,2,FALSE),"")</f>
        <v/>
      </c>
      <c r="P1697" s="18" t="str">
        <f>IFERROR(VLOOKUP($B1697,Invoices!$AF$2:$AG$412,2,FALSE),"")</f>
        <v/>
      </c>
      <c r="Q1697" s="18" t="str">
        <f>IFERROR(VLOOKUP($B1697,Invoices!$AH$2:$AI$412,2,FALSE),"")</f>
        <v/>
      </c>
      <c r="R1697" s="18">
        <f>IFERROR(VLOOKUP($B1697,Invoices!$AJ$2:$AK$412,2,FALSE),"")</f>
        <v>0.99</v>
      </c>
      <c r="S1697" s="18" t="str">
        <f>IFERROR(VLOOKUP($B1697,Invoices!$AL$2:$AM$412,2,FALSE),"")</f>
        <v/>
      </c>
      <c r="T1697" s="18" t="str">
        <f>IFERROR(VLOOKUP($B1697,Invoices!$AN$2:$AO$412,2,FALSE),"")</f>
        <v/>
      </c>
      <c r="U1697" s="18" cm="1">
        <f t="array" ref="U1697">IFERROR(INDEX(F1697:T1697, 1, MATCH(TRUE, ISNUMBER(F1697:T1697), 0)), "0.0")</f>
        <v>0.99</v>
      </c>
    </row>
    <row r="1698" spans="1:21" ht="13" x14ac:dyDescent="0.15">
      <c r="A1698" s="14" t="s">
        <v>7730</v>
      </c>
      <c r="B1698" s="6" t="s">
        <v>3022</v>
      </c>
      <c r="C1698" s="6" t="s">
        <v>3023</v>
      </c>
      <c r="D1698" s="6" t="s">
        <v>1633</v>
      </c>
      <c r="E1698" s="6" t="s">
        <v>1634</v>
      </c>
      <c r="F1698" s="18" t="str">
        <f>IFERROR(VLOOKUP(B1698,Invoices!$L$2:$M$413,2,FALSE),"")</f>
        <v/>
      </c>
      <c r="G1698" s="18" t="str">
        <f>IFERROR(VLOOKUP(B1698,Invoices!$N$2:$O$412,2,FALSE),"")</f>
        <v/>
      </c>
      <c r="H1698" s="18" t="str">
        <f>IFERROR(VLOOKUP($B1698,Invoices!$P$2:$Q$412,2,FALSE),"")</f>
        <v/>
      </c>
      <c r="I1698" s="18" t="str">
        <f>IFERROR(VLOOKUP($B1698,Invoices!$R$2:$S$412,2,FALSE),"")</f>
        <v/>
      </c>
      <c r="J1698" s="18" t="str">
        <f>IFERROR(VLOOKUP($B1698,Invoices!$T$2:$U$412,2,FALSE),"")</f>
        <v/>
      </c>
      <c r="K1698" s="18" t="str">
        <f>IFERROR(VLOOKUP($B1698,Invoices!$V$2:$W$412,2,FALSE),"")</f>
        <v/>
      </c>
      <c r="L1698" s="18" t="str">
        <f>IFERROR(VLOOKUP($B1698,Invoices!$X$2:$Y$412,2,FALSE),"")</f>
        <v/>
      </c>
      <c r="M1698" s="18" t="str">
        <f>IFERROR(VLOOKUP($B1698,Invoices!$Z$2:$AA$412,2,FALSE),"")</f>
        <v/>
      </c>
      <c r="N1698" s="18" t="str">
        <f>IFERROR(VLOOKUP($B1698,Invoices!$AB$2:$AC$412,2,FALSE),"")</f>
        <v/>
      </c>
      <c r="O1698" s="18" t="str">
        <f>IFERROR(VLOOKUP($B1698,Invoices!$AD$2:$AE$412,2,FALSE),"")</f>
        <v/>
      </c>
      <c r="P1698" s="18" t="str">
        <f>IFERROR(VLOOKUP($B1698,Invoices!$AF$2:$AG$412,2,FALSE),"")</f>
        <v/>
      </c>
      <c r="Q1698" s="18" t="str">
        <f>IFERROR(VLOOKUP($B1698,Invoices!$AH$2:$AI$412,2,FALSE),"")</f>
        <v/>
      </c>
      <c r="R1698" s="18" t="str">
        <f>IFERROR(VLOOKUP($B1698,Invoices!$AJ$2:$AK$412,2,FALSE),"")</f>
        <v/>
      </c>
      <c r="S1698" s="18" t="str">
        <f>IFERROR(VLOOKUP($B1698,Invoices!$AL$2:$AM$412,2,FALSE),"")</f>
        <v/>
      </c>
      <c r="T1698" s="18" t="str">
        <f>IFERROR(VLOOKUP($B1698,Invoices!$AN$2:$AO$412,2,FALSE),"")</f>
        <v/>
      </c>
      <c r="U1698" s="18" t="str" cm="1">
        <f t="array" ref="U1698">IFERROR(INDEX(F1698:T1698, 1, MATCH(TRUE, ISNUMBER(F1698:T1698), 0)), "0.0")</f>
        <v>0.0</v>
      </c>
    </row>
    <row r="1699" spans="1:21" ht="13" x14ac:dyDescent="0.15">
      <c r="A1699" s="14" t="s">
        <v>7731</v>
      </c>
      <c r="B1699" s="6" t="s">
        <v>3024</v>
      </c>
      <c r="C1699" s="6" t="s">
        <v>3025</v>
      </c>
      <c r="D1699" s="6" t="s">
        <v>1772</v>
      </c>
      <c r="E1699" s="6" t="s">
        <v>1773</v>
      </c>
      <c r="F1699" s="18" t="str">
        <f>IFERROR(VLOOKUP(B1699,Invoices!$L$2:$M$413,2,FALSE),"")</f>
        <v/>
      </c>
      <c r="G1699" s="18" t="str">
        <f>IFERROR(VLOOKUP(B1699,Invoices!$N$2:$O$412,2,FALSE),"")</f>
        <v/>
      </c>
      <c r="H1699" s="18" t="str">
        <f>IFERROR(VLOOKUP($B1699,Invoices!$P$2:$Q$412,2,FALSE),"")</f>
        <v/>
      </c>
      <c r="I1699" s="18" t="str">
        <f>IFERROR(VLOOKUP($B1699,Invoices!$R$2:$S$412,2,FALSE),"")</f>
        <v/>
      </c>
      <c r="J1699" s="18" t="str">
        <f>IFERROR(VLOOKUP($B1699,Invoices!$T$2:$U$412,2,FALSE),"")</f>
        <v/>
      </c>
      <c r="K1699" s="18" t="str">
        <f>IFERROR(VLOOKUP($B1699,Invoices!$V$2:$W$412,2,FALSE),"")</f>
        <v/>
      </c>
      <c r="L1699" s="18" t="str">
        <f>IFERROR(VLOOKUP($B1699,Invoices!$X$2:$Y$412,2,FALSE),"")</f>
        <v/>
      </c>
      <c r="M1699" s="18" t="str">
        <f>IFERROR(VLOOKUP($B1699,Invoices!$Z$2:$AA$412,2,FALSE),"")</f>
        <v/>
      </c>
      <c r="N1699" s="18" t="str">
        <f>IFERROR(VLOOKUP($B1699,Invoices!$AB$2:$AC$412,2,FALSE),"")</f>
        <v/>
      </c>
      <c r="O1699" s="18" t="str">
        <f>IFERROR(VLOOKUP($B1699,Invoices!$AD$2:$AE$412,2,FALSE),"")</f>
        <v/>
      </c>
      <c r="P1699" s="18" t="str">
        <f>IFERROR(VLOOKUP($B1699,Invoices!$AF$2:$AG$412,2,FALSE),"")</f>
        <v/>
      </c>
      <c r="Q1699" s="18" t="str">
        <f>IFERROR(VLOOKUP($B1699,Invoices!$AH$2:$AI$412,2,FALSE),"")</f>
        <v/>
      </c>
      <c r="R1699" s="18" t="str">
        <f>IFERROR(VLOOKUP($B1699,Invoices!$AJ$2:$AK$412,2,FALSE),"")</f>
        <v/>
      </c>
      <c r="S1699" s="18" t="str">
        <f>IFERROR(VLOOKUP($B1699,Invoices!$AL$2:$AM$412,2,FALSE),"")</f>
        <v/>
      </c>
      <c r="T1699" s="18" t="str">
        <f>IFERROR(VLOOKUP($B1699,Invoices!$AN$2:$AO$412,2,FALSE),"")</f>
        <v/>
      </c>
      <c r="U1699" s="18" t="str" cm="1">
        <f t="array" ref="U1699">IFERROR(INDEX(F1699:T1699, 1, MATCH(TRUE, ISNUMBER(F1699:T1699), 0)), "0.0")</f>
        <v>0.0</v>
      </c>
    </row>
    <row r="1700" spans="1:21" ht="13" x14ac:dyDescent="0.15">
      <c r="A1700" s="14" t="s">
        <v>7732</v>
      </c>
      <c r="B1700" s="6" t="s">
        <v>3026</v>
      </c>
      <c r="C1700" s="6" t="s">
        <v>549</v>
      </c>
      <c r="D1700" s="6" t="s">
        <v>550</v>
      </c>
      <c r="E1700" s="6" t="s">
        <v>551</v>
      </c>
      <c r="F1700" s="18" t="str">
        <f>IFERROR(VLOOKUP(B1700,Invoices!$L$2:$M$413,2,FALSE),"")</f>
        <v/>
      </c>
      <c r="G1700" s="18" t="str">
        <f>IFERROR(VLOOKUP(B1700,Invoices!$N$2:$O$412,2,FALSE),"")</f>
        <v/>
      </c>
      <c r="H1700" s="18" t="str">
        <f>IFERROR(VLOOKUP($B1700,Invoices!$P$2:$Q$412,2,FALSE),"")</f>
        <v/>
      </c>
      <c r="I1700" s="18" t="str">
        <f>IFERROR(VLOOKUP($B1700,Invoices!$R$2:$S$412,2,FALSE),"")</f>
        <v/>
      </c>
      <c r="J1700" s="18" t="str">
        <f>IFERROR(VLOOKUP($B1700,Invoices!$T$2:$U$412,2,FALSE),"")</f>
        <v/>
      </c>
      <c r="K1700" s="18" t="str">
        <f>IFERROR(VLOOKUP($B1700,Invoices!$V$2:$W$412,2,FALSE),"")</f>
        <v/>
      </c>
      <c r="L1700" s="18" t="str">
        <f>IFERROR(VLOOKUP($B1700,Invoices!$X$2:$Y$412,2,FALSE),"")</f>
        <v/>
      </c>
      <c r="M1700" s="18" t="str">
        <f>IFERROR(VLOOKUP($B1700,Invoices!$Z$2:$AA$412,2,FALSE),"")</f>
        <v/>
      </c>
      <c r="N1700" s="18" t="str">
        <f>IFERROR(VLOOKUP($B1700,Invoices!$AB$2:$AC$412,2,FALSE),"")</f>
        <v/>
      </c>
      <c r="O1700" s="18" t="str">
        <f>IFERROR(VLOOKUP($B1700,Invoices!$AD$2:$AE$412,2,FALSE),"")</f>
        <v/>
      </c>
      <c r="P1700" s="18" t="str">
        <f>IFERROR(VLOOKUP($B1700,Invoices!$AF$2:$AG$412,2,FALSE),"")</f>
        <v/>
      </c>
      <c r="Q1700" s="18" t="str">
        <f>IFERROR(VLOOKUP($B1700,Invoices!$AH$2:$AI$412,2,FALSE),"")</f>
        <v/>
      </c>
      <c r="R1700" s="18" t="str">
        <f>IFERROR(VLOOKUP($B1700,Invoices!$AJ$2:$AK$412,2,FALSE),"")</f>
        <v/>
      </c>
      <c r="S1700" s="18" t="str">
        <f>IFERROR(VLOOKUP($B1700,Invoices!$AL$2:$AM$412,2,FALSE),"")</f>
        <v/>
      </c>
      <c r="T1700" s="18" t="str">
        <f>IFERROR(VLOOKUP($B1700,Invoices!$AN$2:$AO$412,2,FALSE),"")</f>
        <v/>
      </c>
      <c r="U1700" s="18" t="str" cm="1">
        <f t="array" ref="U1700">IFERROR(INDEX(F1700:T1700, 1, MATCH(TRUE, ISNUMBER(F1700:T1700), 0)), "0.0")</f>
        <v>0.0</v>
      </c>
    </row>
    <row r="1701" spans="1:21" ht="13" x14ac:dyDescent="0.15">
      <c r="A1701" s="14" t="s">
        <v>7733</v>
      </c>
      <c r="B1701" s="6" t="s">
        <v>3027</v>
      </c>
      <c r="C1701" s="6" t="s">
        <v>3028</v>
      </c>
      <c r="D1701" s="6" t="s">
        <v>536</v>
      </c>
      <c r="E1701" s="6" t="s">
        <v>535</v>
      </c>
      <c r="F1701" s="18" t="str">
        <f>IFERROR(VLOOKUP(B1701,Invoices!$L$2:$M$413,2,FALSE),"")</f>
        <v/>
      </c>
      <c r="G1701" s="18" t="str">
        <f>IFERROR(VLOOKUP(B1701,Invoices!$N$2:$O$412,2,FALSE),"")</f>
        <v/>
      </c>
      <c r="H1701" s="18" t="str">
        <f>IFERROR(VLOOKUP($B1701,Invoices!$P$2:$Q$412,2,FALSE),"")</f>
        <v/>
      </c>
      <c r="I1701" s="18" t="str">
        <f>IFERROR(VLOOKUP($B1701,Invoices!$R$2:$S$412,2,FALSE),"")</f>
        <v/>
      </c>
      <c r="J1701" s="18" t="str">
        <f>IFERROR(VLOOKUP($B1701,Invoices!$T$2:$U$412,2,FALSE),"")</f>
        <v/>
      </c>
      <c r="K1701" s="18" t="str">
        <f>IFERROR(VLOOKUP($B1701,Invoices!$V$2:$W$412,2,FALSE),"")</f>
        <v/>
      </c>
      <c r="L1701" s="18">
        <f>IFERROR(VLOOKUP($B1701,Invoices!$X$2:$Y$412,2,FALSE),"")</f>
        <v>0.99</v>
      </c>
      <c r="M1701" s="18" t="str">
        <f>IFERROR(VLOOKUP($B1701,Invoices!$Z$2:$AA$412,2,FALSE),"")</f>
        <v/>
      </c>
      <c r="N1701" s="18" t="str">
        <f>IFERROR(VLOOKUP($B1701,Invoices!$AB$2:$AC$412,2,FALSE),"")</f>
        <v/>
      </c>
      <c r="O1701" s="18" t="str">
        <f>IFERROR(VLOOKUP($B1701,Invoices!$AD$2:$AE$412,2,FALSE),"")</f>
        <v/>
      </c>
      <c r="P1701" s="18" t="str">
        <f>IFERROR(VLOOKUP($B1701,Invoices!$AF$2:$AG$412,2,FALSE),"")</f>
        <v/>
      </c>
      <c r="Q1701" s="18" t="str">
        <f>IFERROR(VLOOKUP($B1701,Invoices!$AH$2:$AI$412,2,FALSE),"")</f>
        <v/>
      </c>
      <c r="R1701" s="18" t="str">
        <f>IFERROR(VLOOKUP($B1701,Invoices!$AJ$2:$AK$412,2,FALSE),"")</f>
        <v/>
      </c>
      <c r="S1701" s="18" t="str">
        <f>IFERROR(VLOOKUP($B1701,Invoices!$AL$2:$AM$412,2,FALSE),"")</f>
        <v/>
      </c>
      <c r="T1701" s="18" t="str">
        <f>IFERROR(VLOOKUP($B1701,Invoices!$AN$2:$AO$412,2,FALSE),"")</f>
        <v/>
      </c>
      <c r="U1701" s="18" cm="1">
        <f t="array" ref="U1701">IFERROR(INDEX(F1701:T1701, 1, MATCH(TRUE, ISNUMBER(F1701:T1701), 0)), "0.0")</f>
        <v>0.99</v>
      </c>
    </row>
    <row r="1702" spans="1:21" ht="13" x14ac:dyDescent="0.15">
      <c r="A1702" s="14" t="s">
        <v>7734</v>
      </c>
      <c r="B1702" s="6" t="s">
        <v>3029</v>
      </c>
      <c r="C1702" s="6" t="s">
        <v>663</v>
      </c>
      <c r="D1702" s="6" t="s">
        <v>664</v>
      </c>
      <c r="E1702" s="6" t="s">
        <v>663</v>
      </c>
      <c r="F1702" s="18" t="str">
        <f>IFERROR(VLOOKUP(B1702,Invoices!$L$2:$M$413,2,FALSE),"")</f>
        <v/>
      </c>
      <c r="G1702" s="18" t="str">
        <f>IFERROR(VLOOKUP(B1702,Invoices!$N$2:$O$412,2,FALSE),"")</f>
        <v/>
      </c>
      <c r="H1702" s="18" t="str">
        <f>IFERROR(VLOOKUP($B1702,Invoices!$P$2:$Q$412,2,FALSE),"")</f>
        <v/>
      </c>
      <c r="I1702" s="18" t="str">
        <f>IFERROR(VLOOKUP($B1702,Invoices!$R$2:$S$412,2,FALSE),"")</f>
        <v/>
      </c>
      <c r="J1702" s="18" t="str">
        <f>IFERROR(VLOOKUP($B1702,Invoices!$T$2:$U$412,2,FALSE),"")</f>
        <v/>
      </c>
      <c r="K1702" s="18" t="str">
        <f>IFERROR(VLOOKUP($B1702,Invoices!$V$2:$W$412,2,FALSE),"")</f>
        <v/>
      </c>
      <c r="L1702" s="18" t="str">
        <f>IFERROR(VLOOKUP($B1702,Invoices!$X$2:$Y$412,2,FALSE),"")</f>
        <v/>
      </c>
      <c r="M1702" s="18" t="str">
        <f>IFERROR(VLOOKUP($B1702,Invoices!$Z$2:$AA$412,2,FALSE),"")</f>
        <v/>
      </c>
      <c r="N1702" s="18" t="str">
        <f>IFERROR(VLOOKUP($B1702,Invoices!$AB$2:$AC$412,2,FALSE),"")</f>
        <v/>
      </c>
      <c r="O1702" s="18" t="str">
        <f>IFERROR(VLOOKUP($B1702,Invoices!$AD$2:$AE$412,2,FALSE),"")</f>
        <v/>
      </c>
      <c r="P1702" s="18" t="str">
        <f>IFERROR(VLOOKUP($B1702,Invoices!$AF$2:$AG$412,2,FALSE),"")</f>
        <v/>
      </c>
      <c r="Q1702" s="18" t="str">
        <f>IFERROR(VLOOKUP($B1702,Invoices!$AH$2:$AI$412,2,FALSE),"")</f>
        <v/>
      </c>
      <c r="R1702" s="18" t="str">
        <f>IFERROR(VLOOKUP($B1702,Invoices!$AJ$2:$AK$412,2,FALSE),"")</f>
        <v/>
      </c>
      <c r="S1702" s="18" t="str">
        <f>IFERROR(VLOOKUP($B1702,Invoices!$AL$2:$AM$412,2,FALSE),"")</f>
        <v/>
      </c>
      <c r="T1702" s="18" t="str">
        <f>IFERROR(VLOOKUP($B1702,Invoices!$AN$2:$AO$412,2,FALSE),"")</f>
        <v/>
      </c>
      <c r="U1702" s="18" t="str" cm="1">
        <f t="array" ref="U1702">IFERROR(INDEX(F1702:T1702, 1, MATCH(TRUE, ISNUMBER(F1702:T1702), 0)), "0.0")</f>
        <v>0.0</v>
      </c>
    </row>
    <row r="1703" spans="1:21" ht="13" x14ac:dyDescent="0.15">
      <c r="A1703" s="14" t="s">
        <v>7735</v>
      </c>
      <c r="B1703" s="6" t="s">
        <v>3030</v>
      </c>
      <c r="D1703" s="6" t="s">
        <v>2030</v>
      </c>
      <c r="E1703" s="6" t="s">
        <v>959</v>
      </c>
      <c r="F1703" s="18">
        <f>IFERROR(VLOOKUP(B1703,Invoices!$L$2:$M$413,2,FALSE),"")</f>
        <v>0.99</v>
      </c>
      <c r="G1703" s="18" t="str">
        <f>IFERROR(VLOOKUP(B1703,Invoices!$N$2:$O$412,2,FALSE),"")</f>
        <v/>
      </c>
      <c r="H1703" s="18" t="str">
        <f>IFERROR(VLOOKUP($B1703,Invoices!$P$2:$Q$412,2,FALSE),"")</f>
        <v/>
      </c>
      <c r="I1703" s="18" t="str">
        <f>IFERROR(VLOOKUP($B1703,Invoices!$R$2:$S$412,2,FALSE),"")</f>
        <v/>
      </c>
      <c r="J1703" s="18" t="str">
        <f>IFERROR(VLOOKUP($B1703,Invoices!$T$2:$U$412,2,FALSE),"")</f>
        <v/>
      </c>
      <c r="K1703" s="18" t="str">
        <f>IFERROR(VLOOKUP($B1703,Invoices!$V$2:$W$412,2,FALSE),"")</f>
        <v/>
      </c>
      <c r="L1703" s="18" t="str">
        <f>IFERROR(VLOOKUP($B1703,Invoices!$X$2:$Y$412,2,FALSE),"")</f>
        <v/>
      </c>
      <c r="M1703" s="18" t="str">
        <f>IFERROR(VLOOKUP($B1703,Invoices!$Z$2:$AA$412,2,FALSE),"")</f>
        <v/>
      </c>
      <c r="N1703" s="18" t="str">
        <f>IFERROR(VLOOKUP($B1703,Invoices!$AB$2:$AC$412,2,FALSE),"")</f>
        <v/>
      </c>
      <c r="O1703" s="18" t="str">
        <f>IFERROR(VLOOKUP($B1703,Invoices!$AD$2:$AE$412,2,FALSE),"")</f>
        <v/>
      </c>
      <c r="P1703" s="18" t="str">
        <f>IFERROR(VLOOKUP($B1703,Invoices!$AF$2:$AG$412,2,FALSE),"")</f>
        <v/>
      </c>
      <c r="Q1703" s="18" t="str">
        <f>IFERROR(VLOOKUP($B1703,Invoices!$AH$2:$AI$412,2,FALSE),"")</f>
        <v/>
      </c>
      <c r="R1703" s="18" t="str">
        <f>IFERROR(VLOOKUP($B1703,Invoices!$AJ$2:$AK$412,2,FALSE),"")</f>
        <v/>
      </c>
      <c r="S1703" s="18" t="str">
        <f>IFERROR(VLOOKUP($B1703,Invoices!$AL$2:$AM$412,2,FALSE),"")</f>
        <v/>
      </c>
      <c r="T1703" s="18" t="str">
        <f>IFERROR(VLOOKUP($B1703,Invoices!$AN$2:$AO$412,2,FALSE),"")</f>
        <v/>
      </c>
      <c r="U1703" s="18" cm="1">
        <f t="array" ref="U1703">IFERROR(INDEX(F1703:T1703, 1, MATCH(TRUE, ISNUMBER(F1703:T1703), 0)), "0.0")</f>
        <v>0.99</v>
      </c>
    </row>
    <row r="1704" spans="1:21" ht="13" x14ac:dyDescent="0.15">
      <c r="A1704" s="14" t="s">
        <v>7736</v>
      </c>
      <c r="B1704" s="6" t="s">
        <v>3031</v>
      </c>
      <c r="C1704" s="6" t="s">
        <v>3032</v>
      </c>
      <c r="D1704" s="6" t="s">
        <v>897</v>
      </c>
      <c r="E1704" s="6" t="s">
        <v>562</v>
      </c>
      <c r="F1704" s="18" t="str">
        <f>IFERROR(VLOOKUP(B1704,Invoices!$L$2:$M$413,2,FALSE),"")</f>
        <v/>
      </c>
      <c r="G1704" s="18">
        <f>IFERROR(VLOOKUP(B1704,Invoices!$N$2:$O$412,2,FALSE),"")</f>
        <v>0.99</v>
      </c>
      <c r="H1704" s="18" t="str">
        <f>IFERROR(VLOOKUP($B1704,Invoices!$P$2:$Q$412,2,FALSE),"")</f>
        <v/>
      </c>
      <c r="I1704" s="18" t="str">
        <f>IFERROR(VLOOKUP($B1704,Invoices!$R$2:$S$412,2,FALSE),"")</f>
        <v/>
      </c>
      <c r="J1704" s="18" t="str">
        <f>IFERROR(VLOOKUP($B1704,Invoices!$T$2:$U$412,2,FALSE),"")</f>
        <v/>
      </c>
      <c r="K1704" s="18" t="str">
        <f>IFERROR(VLOOKUP($B1704,Invoices!$V$2:$W$412,2,FALSE),"")</f>
        <v/>
      </c>
      <c r="L1704" s="18" t="str">
        <f>IFERROR(VLOOKUP($B1704,Invoices!$X$2:$Y$412,2,FALSE),"")</f>
        <v/>
      </c>
      <c r="M1704" s="18" t="str">
        <f>IFERROR(VLOOKUP($B1704,Invoices!$Z$2:$AA$412,2,FALSE),"")</f>
        <v/>
      </c>
      <c r="N1704" s="18" t="str">
        <f>IFERROR(VLOOKUP($B1704,Invoices!$AB$2:$AC$412,2,FALSE),"")</f>
        <v/>
      </c>
      <c r="O1704" s="18" t="str">
        <f>IFERROR(VLOOKUP($B1704,Invoices!$AD$2:$AE$412,2,FALSE),"")</f>
        <v/>
      </c>
      <c r="P1704" s="18" t="str">
        <f>IFERROR(VLOOKUP($B1704,Invoices!$AF$2:$AG$412,2,FALSE),"")</f>
        <v/>
      </c>
      <c r="Q1704" s="18" t="str">
        <f>IFERROR(VLOOKUP($B1704,Invoices!$AH$2:$AI$412,2,FALSE),"")</f>
        <v/>
      </c>
      <c r="R1704" s="18" t="str">
        <f>IFERROR(VLOOKUP($B1704,Invoices!$AJ$2:$AK$412,2,FALSE),"")</f>
        <v/>
      </c>
      <c r="S1704" s="18" t="str">
        <f>IFERROR(VLOOKUP($B1704,Invoices!$AL$2:$AM$412,2,FALSE),"")</f>
        <v/>
      </c>
      <c r="T1704" s="18" t="str">
        <f>IFERROR(VLOOKUP($B1704,Invoices!$AN$2:$AO$412,2,FALSE),"")</f>
        <v/>
      </c>
      <c r="U1704" s="18" cm="1">
        <f t="array" ref="U1704">IFERROR(INDEX(F1704:T1704, 1, MATCH(TRUE, ISNUMBER(F1704:T1704), 0)), "0.0")</f>
        <v>0.99</v>
      </c>
    </row>
    <row r="1705" spans="1:21" ht="13" x14ac:dyDescent="0.15">
      <c r="A1705" s="14" t="s">
        <v>7737</v>
      </c>
      <c r="B1705" s="6" t="s">
        <v>3033</v>
      </c>
      <c r="C1705" s="6" t="s">
        <v>2593</v>
      </c>
      <c r="D1705" s="6" t="s">
        <v>1337</v>
      </c>
      <c r="E1705" s="6" t="s">
        <v>1338</v>
      </c>
      <c r="F1705" s="18" t="str">
        <f>IFERROR(VLOOKUP(B1705,Invoices!$L$2:$M$413,2,FALSE),"")</f>
        <v/>
      </c>
      <c r="G1705" s="18" t="str">
        <f>IFERROR(VLOOKUP(B1705,Invoices!$N$2:$O$412,2,FALSE),"")</f>
        <v/>
      </c>
      <c r="H1705" s="18" t="str">
        <f>IFERROR(VLOOKUP($B1705,Invoices!$P$2:$Q$412,2,FALSE),"")</f>
        <v/>
      </c>
      <c r="I1705" s="18" t="str">
        <f>IFERROR(VLOOKUP($B1705,Invoices!$R$2:$S$412,2,FALSE),"")</f>
        <v/>
      </c>
      <c r="J1705" s="18" t="str">
        <f>IFERROR(VLOOKUP($B1705,Invoices!$T$2:$U$412,2,FALSE),"")</f>
        <v/>
      </c>
      <c r="K1705" s="18" t="str">
        <f>IFERROR(VLOOKUP($B1705,Invoices!$V$2:$W$412,2,FALSE),"")</f>
        <v/>
      </c>
      <c r="L1705" s="18" t="str">
        <f>IFERROR(VLOOKUP($B1705,Invoices!$X$2:$Y$412,2,FALSE),"")</f>
        <v/>
      </c>
      <c r="M1705" s="18" t="str">
        <f>IFERROR(VLOOKUP($B1705,Invoices!$Z$2:$AA$412,2,FALSE),"")</f>
        <v/>
      </c>
      <c r="N1705" s="18" t="str">
        <f>IFERROR(VLOOKUP($B1705,Invoices!$AB$2:$AC$412,2,FALSE),"")</f>
        <v/>
      </c>
      <c r="O1705" s="18" t="str">
        <f>IFERROR(VLOOKUP($B1705,Invoices!$AD$2:$AE$412,2,FALSE),"")</f>
        <v/>
      </c>
      <c r="P1705" s="18" t="str">
        <f>IFERROR(VLOOKUP($B1705,Invoices!$AF$2:$AG$412,2,FALSE),"")</f>
        <v/>
      </c>
      <c r="Q1705" s="18" t="str">
        <f>IFERROR(VLOOKUP($B1705,Invoices!$AH$2:$AI$412,2,FALSE),"")</f>
        <v/>
      </c>
      <c r="R1705" s="18" t="str">
        <f>IFERROR(VLOOKUP($B1705,Invoices!$AJ$2:$AK$412,2,FALSE),"")</f>
        <v/>
      </c>
      <c r="S1705" s="18" t="str">
        <f>IFERROR(VLOOKUP($B1705,Invoices!$AL$2:$AM$412,2,FALSE),"")</f>
        <v/>
      </c>
      <c r="T1705" s="18" t="str">
        <f>IFERROR(VLOOKUP($B1705,Invoices!$AN$2:$AO$412,2,FALSE),"")</f>
        <v/>
      </c>
      <c r="U1705" s="18" t="str" cm="1">
        <f t="array" ref="U1705">IFERROR(INDEX(F1705:T1705, 1, MATCH(TRUE, ISNUMBER(F1705:T1705), 0)), "0.0")</f>
        <v>0.0</v>
      </c>
    </row>
    <row r="1706" spans="1:21" ht="13" x14ac:dyDescent="0.15">
      <c r="A1706" s="14" t="s">
        <v>7738</v>
      </c>
      <c r="B1706" s="6" t="s">
        <v>3034</v>
      </c>
      <c r="C1706" s="6" t="s">
        <v>3035</v>
      </c>
      <c r="D1706" s="6" t="s">
        <v>1087</v>
      </c>
      <c r="E1706" s="6" t="s">
        <v>522</v>
      </c>
      <c r="F1706" s="18" t="str">
        <f>IFERROR(VLOOKUP(B1706,Invoices!$L$2:$M$413,2,FALSE),"")</f>
        <v/>
      </c>
      <c r="G1706" s="18" t="str">
        <f>IFERROR(VLOOKUP(B1706,Invoices!$N$2:$O$412,2,FALSE),"")</f>
        <v/>
      </c>
      <c r="H1706" s="18" t="str">
        <f>IFERROR(VLOOKUP($B1706,Invoices!$P$2:$Q$412,2,FALSE),"")</f>
        <v/>
      </c>
      <c r="I1706" s="18" t="str">
        <f>IFERROR(VLOOKUP($B1706,Invoices!$R$2:$S$412,2,FALSE),"")</f>
        <v/>
      </c>
      <c r="J1706" s="18" t="str">
        <f>IFERROR(VLOOKUP($B1706,Invoices!$T$2:$U$412,2,FALSE),"")</f>
        <v/>
      </c>
      <c r="K1706" s="18" t="str">
        <f>IFERROR(VLOOKUP($B1706,Invoices!$V$2:$W$412,2,FALSE),"")</f>
        <v/>
      </c>
      <c r="L1706" s="18" t="str">
        <f>IFERROR(VLOOKUP($B1706,Invoices!$X$2:$Y$412,2,FALSE),"")</f>
        <v/>
      </c>
      <c r="M1706" s="18" t="str">
        <f>IFERROR(VLOOKUP($B1706,Invoices!$Z$2:$AA$412,2,FALSE),"")</f>
        <v/>
      </c>
      <c r="N1706" s="18" t="str">
        <f>IFERROR(VLOOKUP($B1706,Invoices!$AB$2:$AC$412,2,FALSE),"")</f>
        <v/>
      </c>
      <c r="O1706" s="18" t="str">
        <f>IFERROR(VLOOKUP($B1706,Invoices!$AD$2:$AE$412,2,FALSE),"")</f>
        <v/>
      </c>
      <c r="P1706" s="18" t="str">
        <f>IFERROR(VLOOKUP($B1706,Invoices!$AF$2:$AG$412,2,FALSE),"")</f>
        <v/>
      </c>
      <c r="Q1706" s="18" t="str">
        <f>IFERROR(VLOOKUP($B1706,Invoices!$AH$2:$AI$412,2,FALSE),"")</f>
        <v/>
      </c>
      <c r="R1706" s="18" t="str">
        <f>IFERROR(VLOOKUP($B1706,Invoices!$AJ$2:$AK$412,2,FALSE),"")</f>
        <v/>
      </c>
      <c r="S1706" s="18" t="str">
        <f>IFERROR(VLOOKUP($B1706,Invoices!$AL$2:$AM$412,2,FALSE),"")</f>
        <v/>
      </c>
      <c r="T1706" s="18" t="str">
        <f>IFERROR(VLOOKUP($B1706,Invoices!$AN$2:$AO$412,2,FALSE),"")</f>
        <v/>
      </c>
      <c r="U1706" s="18" t="str" cm="1">
        <f t="array" ref="U1706">IFERROR(INDEX(F1706:T1706, 1, MATCH(TRUE, ISNUMBER(F1706:T1706), 0)), "0.0")</f>
        <v>0.0</v>
      </c>
    </row>
    <row r="1707" spans="1:21" ht="13" x14ac:dyDescent="0.15">
      <c r="A1707" s="14" t="s">
        <v>7739</v>
      </c>
      <c r="B1707" s="6" t="s">
        <v>3036</v>
      </c>
      <c r="C1707" s="6" t="s">
        <v>3037</v>
      </c>
      <c r="D1707" s="6" t="s">
        <v>1150</v>
      </c>
      <c r="E1707" s="6" t="s">
        <v>1151</v>
      </c>
      <c r="F1707" s="18" t="str">
        <f>IFERROR(VLOOKUP(B1707,Invoices!$L$2:$M$413,2,FALSE),"")</f>
        <v/>
      </c>
      <c r="G1707" s="18" t="str">
        <f>IFERROR(VLOOKUP(B1707,Invoices!$N$2:$O$412,2,FALSE),"")</f>
        <v/>
      </c>
      <c r="H1707" s="18" t="str">
        <f>IFERROR(VLOOKUP($B1707,Invoices!$P$2:$Q$412,2,FALSE),"")</f>
        <v/>
      </c>
      <c r="I1707" s="18" t="str">
        <f>IFERROR(VLOOKUP($B1707,Invoices!$R$2:$S$412,2,FALSE),"")</f>
        <v/>
      </c>
      <c r="J1707" s="18" t="str">
        <f>IFERROR(VLOOKUP($B1707,Invoices!$T$2:$U$412,2,FALSE),"")</f>
        <v/>
      </c>
      <c r="K1707" s="18" t="str">
        <f>IFERROR(VLOOKUP($B1707,Invoices!$V$2:$W$412,2,FALSE),"")</f>
        <v/>
      </c>
      <c r="L1707" s="18" t="str">
        <f>IFERROR(VLOOKUP($B1707,Invoices!$X$2:$Y$412,2,FALSE),"")</f>
        <v/>
      </c>
      <c r="M1707" s="18" t="str">
        <f>IFERROR(VLOOKUP($B1707,Invoices!$Z$2:$AA$412,2,FALSE),"")</f>
        <v/>
      </c>
      <c r="N1707" s="18" t="str">
        <f>IFERROR(VLOOKUP($B1707,Invoices!$AB$2:$AC$412,2,FALSE),"")</f>
        <v/>
      </c>
      <c r="O1707" s="18" t="str">
        <f>IFERROR(VLOOKUP($B1707,Invoices!$AD$2:$AE$412,2,FALSE),"")</f>
        <v/>
      </c>
      <c r="P1707" s="18" t="str">
        <f>IFERROR(VLOOKUP($B1707,Invoices!$AF$2:$AG$412,2,FALSE),"")</f>
        <v/>
      </c>
      <c r="Q1707" s="18" t="str">
        <f>IFERROR(VLOOKUP($B1707,Invoices!$AH$2:$AI$412,2,FALSE),"")</f>
        <v/>
      </c>
      <c r="R1707" s="18" t="str">
        <f>IFERROR(VLOOKUP($B1707,Invoices!$AJ$2:$AK$412,2,FALSE),"")</f>
        <v/>
      </c>
      <c r="S1707" s="18" t="str">
        <f>IFERROR(VLOOKUP($B1707,Invoices!$AL$2:$AM$412,2,FALSE),"")</f>
        <v/>
      </c>
      <c r="T1707" s="18" t="str">
        <f>IFERROR(VLOOKUP($B1707,Invoices!$AN$2:$AO$412,2,FALSE),"")</f>
        <v/>
      </c>
      <c r="U1707" s="18" t="str" cm="1">
        <f t="array" ref="U1707">IFERROR(INDEX(F1707:T1707, 1, MATCH(TRUE, ISNUMBER(F1707:T1707), 0)), "0.0")</f>
        <v>0.0</v>
      </c>
    </row>
    <row r="1708" spans="1:21" ht="13" x14ac:dyDescent="0.15">
      <c r="A1708" s="14" t="s">
        <v>7740</v>
      </c>
      <c r="B1708" s="6" t="s">
        <v>3038</v>
      </c>
      <c r="C1708" s="6" t="s">
        <v>1279</v>
      </c>
      <c r="D1708" s="6" t="s">
        <v>1280</v>
      </c>
      <c r="E1708" s="6" t="s">
        <v>1281</v>
      </c>
      <c r="F1708" s="18" t="str">
        <f>IFERROR(VLOOKUP(B1708,Invoices!$L$2:$M$413,2,FALSE),"")</f>
        <v/>
      </c>
      <c r="G1708" s="18" t="str">
        <f>IFERROR(VLOOKUP(B1708,Invoices!$N$2:$O$412,2,FALSE),"")</f>
        <v/>
      </c>
      <c r="H1708" s="18" t="str">
        <f>IFERROR(VLOOKUP($B1708,Invoices!$P$2:$Q$412,2,FALSE),"")</f>
        <v/>
      </c>
      <c r="I1708" s="18" t="str">
        <f>IFERROR(VLOOKUP($B1708,Invoices!$R$2:$S$412,2,FALSE),"")</f>
        <v/>
      </c>
      <c r="J1708" s="18" t="str">
        <f>IFERROR(VLOOKUP($B1708,Invoices!$T$2:$U$412,2,FALSE),"")</f>
        <v/>
      </c>
      <c r="K1708" s="18" t="str">
        <f>IFERROR(VLOOKUP($B1708,Invoices!$V$2:$W$412,2,FALSE),"")</f>
        <v/>
      </c>
      <c r="L1708" s="18" t="str">
        <f>IFERROR(VLOOKUP($B1708,Invoices!$X$2:$Y$412,2,FALSE),"")</f>
        <v/>
      </c>
      <c r="M1708" s="18" t="str">
        <f>IFERROR(VLOOKUP($B1708,Invoices!$Z$2:$AA$412,2,FALSE),"")</f>
        <v/>
      </c>
      <c r="N1708" s="18" t="str">
        <f>IFERROR(VLOOKUP($B1708,Invoices!$AB$2:$AC$412,2,FALSE),"")</f>
        <v/>
      </c>
      <c r="O1708" s="18" t="str">
        <f>IFERROR(VLOOKUP($B1708,Invoices!$AD$2:$AE$412,2,FALSE),"")</f>
        <v/>
      </c>
      <c r="P1708" s="18" t="str">
        <f>IFERROR(VLOOKUP($B1708,Invoices!$AF$2:$AG$412,2,FALSE),"")</f>
        <v/>
      </c>
      <c r="Q1708" s="18" t="str">
        <f>IFERROR(VLOOKUP($B1708,Invoices!$AH$2:$AI$412,2,FALSE),"")</f>
        <v/>
      </c>
      <c r="R1708" s="18" t="str">
        <f>IFERROR(VLOOKUP($B1708,Invoices!$AJ$2:$AK$412,2,FALSE),"")</f>
        <v/>
      </c>
      <c r="S1708" s="18" t="str">
        <f>IFERROR(VLOOKUP($B1708,Invoices!$AL$2:$AM$412,2,FALSE),"")</f>
        <v/>
      </c>
      <c r="T1708" s="18" t="str">
        <f>IFERROR(VLOOKUP($B1708,Invoices!$AN$2:$AO$412,2,FALSE),"")</f>
        <v/>
      </c>
      <c r="U1708" s="18" t="str" cm="1">
        <f t="array" ref="U1708">IFERROR(INDEX(F1708:T1708, 1, MATCH(TRUE, ISNUMBER(F1708:T1708), 0)), "0.0")</f>
        <v>0.0</v>
      </c>
    </row>
    <row r="1709" spans="1:21" ht="13" x14ac:dyDescent="0.15">
      <c r="A1709" s="14" t="s">
        <v>7741</v>
      </c>
      <c r="B1709" s="6" t="s">
        <v>3039</v>
      </c>
      <c r="C1709" s="6" t="s">
        <v>3040</v>
      </c>
      <c r="D1709" s="6" t="s">
        <v>792</v>
      </c>
      <c r="E1709" s="6" t="s">
        <v>793</v>
      </c>
      <c r="F1709" s="18" t="str">
        <f>IFERROR(VLOOKUP(B1709,Invoices!$L$2:$M$413,2,FALSE),"")</f>
        <v/>
      </c>
      <c r="G1709" s="18" t="str">
        <f>IFERROR(VLOOKUP(B1709,Invoices!$N$2:$O$412,2,FALSE),"")</f>
        <v/>
      </c>
      <c r="H1709" s="18" t="str">
        <f>IFERROR(VLOOKUP($B1709,Invoices!$P$2:$Q$412,2,FALSE),"")</f>
        <v/>
      </c>
      <c r="I1709" s="18" t="str">
        <f>IFERROR(VLOOKUP($B1709,Invoices!$R$2:$S$412,2,FALSE),"")</f>
        <v/>
      </c>
      <c r="J1709" s="18" t="str">
        <f>IFERROR(VLOOKUP($B1709,Invoices!$T$2:$U$412,2,FALSE),"")</f>
        <v/>
      </c>
      <c r="K1709" s="18" t="str">
        <f>IFERROR(VLOOKUP($B1709,Invoices!$V$2:$W$412,2,FALSE),"")</f>
        <v/>
      </c>
      <c r="L1709" s="18" t="str">
        <f>IFERROR(VLOOKUP($B1709,Invoices!$X$2:$Y$412,2,FALSE),"")</f>
        <v/>
      </c>
      <c r="M1709" s="18" t="str">
        <f>IFERROR(VLOOKUP($B1709,Invoices!$Z$2:$AA$412,2,FALSE),"")</f>
        <v/>
      </c>
      <c r="N1709" s="18" t="str">
        <f>IFERROR(VLOOKUP($B1709,Invoices!$AB$2:$AC$412,2,FALSE),"")</f>
        <v/>
      </c>
      <c r="O1709" s="18" t="str">
        <f>IFERROR(VLOOKUP($B1709,Invoices!$AD$2:$AE$412,2,FALSE),"")</f>
        <v/>
      </c>
      <c r="P1709" s="18" t="str">
        <f>IFERROR(VLOOKUP($B1709,Invoices!$AF$2:$AG$412,2,FALSE),"")</f>
        <v/>
      </c>
      <c r="Q1709" s="18" t="str">
        <f>IFERROR(VLOOKUP($B1709,Invoices!$AH$2:$AI$412,2,FALSE),"")</f>
        <v/>
      </c>
      <c r="R1709" s="18" t="str">
        <f>IFERROR(VLOOKUP($B1709,Invoices!$AJ$2:$AK$412,2,FALSE),"")</f>
        <v/>
      </c>
      <c r="S1709" s="18" t="str">
        <f>IFERROR(VLOOKUP($B1709,Invoices!$AL$2:$AM$412,2,FALSE),"")</f>
        <v/>
      </c>
      <c r="T1709" s="18" t="str">
        <f>IFERROR(VLOOKUP($B1709,Invoices!$AN$2:$AO$412,2,FALSE),"")</f>
        <v/>
      </c>
      <c r="U1709" s="18" t="str" cm="1">
        <f t="array" ref="U1709">IFERROR(INDEX(F1709:T1709, 1, MATCH(TRUE, ISNUMBER(F1709:T1709), 0)), "0.0")</f>
        <v>0.0</v>
      </c>
    </row>
    <row r="1710" spans="1:21" ht="13" x14ac:dyDescent="0.15">
      <c r="A1710" s="14" t="s">
        <v>7742</v>
      </c>
      <c r="B1710" s="6" t="s">
        <v>3041</v>
      </c>
      <c r="D1710" s="6" t="s">
        <v>1241</v>
      </c>
      <c r="E1710" s="6" t="s">
        <v>1242</v>
      </c>
      <c r="F1710" s="18" t="str">
        <f>IFERROR(VLOOKUP(B1710,Invoices!$L$2:$M$413,2,FALSE),"")</f>
        <v/>
      </c>
      <c r="G1710" s="18" t="str">
        <f>IFERROR(VLOOKUP(B1710,Invoices!$N$2:$O$412,2,FALSE),"")</f>
        <v/>
      </c>
      <c r="H1710" s="18" t="str">
        <f>IFERROR(VLOOKUP($B1710,Invoices!$P$2:$Q$412,2,FALSE),"")</f>
        <v/>
      </c>
      <c r="I1710" s="18" t="str">
        <f>IFERROR(VLOOKUP($B1710,Invoices!$R$2:$S$412,2,FALSE),"")</f>
        <v/>
      </c>
      <c r="J1710" s="18">
        <f>IFERROR(VLOOKUP($B1710,Invoices!$T$2:$U$412,2,FALSE),"")</f>
        <v>0.99</v>
      </c>
      <c r="K1710" s="18" t="str">
        <f>IFERROR(VLOOKUP($B1710,Invoices!$V$2:$W$412,2,FALSE),"")</f>
        <v/>
      </c>
      <c r="L1710" s="18" t="str">
        <f>IFERROR(VLOOKUP($B1710,Invoices!$X$2:$Y$412,2,FALSE),"")</f>
        <v/>
      </c>
      <c r="M1710" s="18" t="str">
        <f>IFERROR(VLOOKUP($B1710,Invoices!$Z$2:$AA$412,2,FALSE),"")</f>
        <v/>
      </c>
      <c r="N1710" s="18" t="str">
        <f>IFERROR(VLOOKUP($B1710,Invoices!$AB$2:$AC$412,2,FALSE),"")</f>
        <v/>
      </c>
      <c r="O1710" s="18" t="str">
        <f>IFERROR(VLOOKUP($B1710,Invoices!$AD$2:$AE$412,2,FALSE),"")</f>
        <v/>
      </c>
      <c r="P1710" s="18" t="str">
        <f>IFERROR(VLOOKUP($B1710,Invoices!$AF$2:$AG$412,2,FALSE),"")</f>
        <v/>
      </c>
      <c r="Q1710" s="18" t="str">
        <f>IFERROR(VLOOKUP($B1710,Invoices!$AH$2:$AI$412,2,FALSE),"")</f>
        <v/>
      </c>
      <c r="R1710" s="18" t="str">
        <f>IFERROR(VLOOKUP($B1710,Invoices!$AJ$2:$AK$412,2,FALSE),"")</f>
        <v/>
      </c>
      <c r="S1710" s="18" t="str">
        <f>IFERROR(VLOOKUP($B1710,Invoices!$AL$2:$AM$412,2,FALSE),"")</f>
        <v/>
      </c>
      <c r="T1710" s="18" t="str">
        <f>IFERROR(VLOOKUP($B1710,Invoices!$AN$2:$AO$412,2,FALSE),"")</f>
        <v/>
      </c>
      <c r="U1710" s="18" cm="1">
        <f t="array" ref="U1710">IFERROR(INDEX(F1710:T1710, 1, MATCH(TRUE, ISNUMBER(F1710:T1710), 0)), "0.0")</f>
        <v>0.99</v>
      </c>
    </row>
    <row r="1711" spans="1:21" ht="13" x14ac:dyDescent="0.15">
      <c r="A1711" s="14" t="s">
        <v>7743</v>
      </c>
      <c r="B1711" s="6" t="s">
        <v>3042</v>
      </c>
      <c r="C1711" s="6" t="s">
        <v>912</v>
      </c>
      <c r="D1711" s="6" t="s">
        <v>913</v>
      </c>
      <c r="E1711" s="6" t="s">
        <v>912</v>
      </c>
      <c r="F1711" s="18" t="str">
        <f>IFERROR(VLOOKUP(B1711,Invoices!$L$2:$M$413,2,FALSE),"")</f>
        <v/>
      </c>
      <c r="G1711" s="18" t="str">
        <f>IFERROR(VLOOKUP(B1711,Invoices!$N$2:$O$412,2,FALSE),"")</f>
        <v/>
      </c>
      <c r="H1711" s="18" t="str">
        <f>IFERROR(VLOOKUP($B1711,Invoices!$P$2:$Q$412,2,FALSE),"")</f>
        <v/>
      </c>
      <c r="I1711" s="18">
        <f>IFERROR(VLOOKUP($B1711,Invoices!$R$2:$S$412,2,FALSE),"")</f>
        <v>0.99</v>
      </c>
      <c r="J1711" s="18" t="str">
        <f>IFERROR(VLOOKUP($B1711,Invoices!$T$2:$U$412,2,FALSE),"")</f>
        <v/>
      </c>
      <c r="K1711" s="18" t="str">
        <f>IFERROR(VLOOKUP($B1711,Invoices!$V$2:$W$412,2,FALSE),"")</f>
        <v/>
      </c>
      <c r="L1711" s="18" t="str">
        <f>IFERROR(VLOOKUP($B1711,Invoices!$X$2:$Y$412,2,FALSE),"")</f>
        <v/>
      </c>
      <c r="M1711" s="18" t="str">
        <f>IFERROR(VLOOKUP($B1711,Invoices!$Z$2:$AA$412,2,FALSE),"")</f>
        <v/>
      </c>
      <c r="N1711" s="18" t="str">
        <f>IFERROR(VLOOKUP($B1711,Invoices!$AB$2:$AC$412,2,FALSE),"")</f>
        <v/>
      </c>
      <c r="O1711" s="18" t="str">
        <f>IFERROR(VLOOKUP($B1711,Invoices!$AD$2:$AE$412,2,FALSE),"")</f>
        <v/>
      </c>
      <c r="P1711" s="18" t="str">
        <f>IFERROR(VLOOKUP($B1711,Invoices!$AF$2:$AG$412,2,FALSE),"")</f>
        <v/>
      </c>
      <c r="Q1711" s="18" t="str">
        <f>IFERROR(VLOOKUP($B1711,Invoices!$AH$2:$AI$412,2,FALSE),"")</f>
        <v/>
      </c>
      <c r="R1711" s="18" t="str">
        <f>IFERROR(VLOOKUP($B1711,Invoices!$AJ$2:$AK$412,2,FALSE),"")</f>
        <v/>
      </c>
      <c r="S1711" s="18" t="str">
        <f>IFERROR(VLOOKUP($B1711,Invoices!$AL$2:$AM$412,2,FALSE),"")</f>
        <v/>
      </c>
      <c r="T1711" s="18" t="str">
        <f>IFERROR(VLOOKUP($B1711,Invoices!$AN$2:$AO$412,2,FALSE),"")</f>
        <v/>
      </c>
      <c r="U1711" s="18" cm="1">
        <f t="array" ref="U1711">IFERROR(INDEX(F1711:T1711, 1, MATCH(TRUE, ISNUMBER(F1711:T1711), 0)), "0.0")</f>
        <v>0.99</v>
      </c>
    </row>
    <row r="1712" spans="1:21" ht="13" x14ac:dyDescent="0.15">
      <c r="A1712" s="14" t="s">
        <v>7744</v>
      </c>
      <c r="B1712" s="6" t="s">
        <v>3042</v>
      </c>
      <c r="C1712" s="6" t="s">
        <v>1249</v>
      </c>
      <c r="D1712" s="6" t="s">
        <v>1250</v>
      </c>
      <c r="E1712" s="6" t="s">
        <v>1251</v>
      </c>
      <c r="F1712" s="18" t="str">
        <f>IFERROR(VLOOKUP(B1712,Invoices!$L$2:$M$413,2,FALSE),"")</f>
        <v/>
      </c>
      <c r="G1712" s="18" t="str">
        <f>IFERROR(VLOOKUP(B1712,Invoices!$N$2:$O$412,2,FALSE),"")</f>
        <v/>
      </c>
      <c r="H1712" s="18" t="str">
        <f>IFERROR(VLOOKUP($B1712,Invoices!$P$2:$Q$412,2,FALSE),"")</f>
        <v/>
      </c>
      <c r="I1712" s="18">
        <f>IFERROR(VLOOKUP($B1712,Invoices!$R$2:$S$412,2,FALSE),"")</f>
        <v>0.99</v>
      </c>
      <c r="J1712" s="18" t="str">
        <f>IFERROR(VLOOKUP($B1712,Invoices!$T$2:$U$412,2,FALSE),"")</f>
        <v/>
      </c>
      <c r="K1712" s="18" t="str">
        <f>IFERROR(VLOOKUP($B1712,Invoices!$V$2:$W$412,2,FALSE),"")</f>
        <v/>
      </c>
      <c r="L1712" s="18" t="str">
        <f>IFERROR(VLOOKUP($B1712,Invoices!$X$2:$Y$412,2,FALSE),"")</f>
        <v/>
      </c>
      <c r="M1712" s="18" t="str">
        <f>IFERROR(VLOOKUP($B1712,Invoices!$Z$2:$AA$412,2,FALSE),"")</f>
        <v/>
      </c>
      <c r="N1712" s="18" t="str">
        <f>IFERROR(VLOOKUP($B1712,Invoices!$AB$2:$AC$412,2,FALSE),"")</f>
        <v/>
      </c>
      <c r="O1712" s="18" t="str">
        <f>IFERROR(VLOOKUP($B1712,Invoices!$AD$2:$AE$412,2,FALSE),"")</f>
        <v/>
      </c>
      <c r="P1712" s="18" t="str">
        <f>IFERROR(VLOOKUP($B1712,Invoices!$AF$2:$AG$412,2,FALSE),"")</f>
        <v/>
      </c>
      <c r="Q1712" s="18" t="str">
        <f>IFERROR(VLOOKUP($B1712,Invoices!$AH$2:$AI$412,2,FALSE),"")</f>
        <v/>
      </c>
      <c r="R1712" s="18" t="str">
        <f>IFERROR(VLOOKUP($B1712,Invoices!$AJ$2:$AK$412,2,FALSE),"")</f>
        <v/>
      </c>
      <c r="S1712" s="18" t="str">
        <f>IFERROR(VLOOKUP($B1712,Invoices!$AL$2:$AM$412,2,FALSE),"")</f>
        <v/>
      </c>
      <c r="T1712" s="18" t="str">
        <f>IFERROR(VLOOKUP($B1712,Invoices!$AN$2:$AO$412,2,FALSE),"")</f>
        <v/>
      </c>
      <c r="U1712" s="18" cm="1">
        <f t="array" ref="U1712">IFERROR(INDEX(F1712:T1712, 1, MATCH(TRUE, ISNUMBER(F1712:T1712), 0)), "0.0")</f>
        <v>0.99</v>
      </c>
    </row>
    <row r="1713" spans="1:21" ht="13" x14ac:dyDescent="0.15">
      <c r="A1713" s="14" t="s">
        <v>7745</v>
      </c>
      <c r="B1713" s="6" t="s">
        <v>3043</v>
      </c>
      <c r="C1713" s="6" t="s">
        <v>1208</v>
      </c>
      <c r="D1713" s="6" t="s">
        <v>1209</v>
      </c>
      <c r="E1713" s="6" t="s">
        <v>1210</v>
      </c>
      <c r="F1713" s="18" t="str">
        <f>IFERROR(VLOOKUP(B1713,Invoices!$L$2:$M$413,2,FALSE),"")</f>
        <v/>
      </c>
      <c r="G1713" s="18" t="str">
        <f>IFERROR(VLOOKUP(B1713,Invoices!$N$2:$O$412,2,FALSE),"")</f>
        <v/>
      </c>
      <c r="H1713" s="18" t="str">
        <f>IFERROR(VLOOKUP($B1713,Invoices!$P$2:$Q$412,2,FALSE),"")</f>
        <v/>
      </c>
      <c r="I1713" s="18" t="str">
        <f>IFERROR(VLOOKUP($B1713,Invoices!$R$2:$S$412,2,FALSE),"")</f>
        <v/>
      </c>
      <c r="J1713" s="18" t="str">
        <f>IFERROR(VLOOKUP($B1713,Invoices!$T$2:$U$412,2,FALSE),"")</f>
        <v/>
      </c>
      <c r="K1713" s="18" t="str">
        <f>IFERROR(VLOOKUP($B1713,Invoices!$V$2:$W$412,2,FALSE),"")</f>
        <v/>
      </c>
      <c r="L1713" s="18" t="str">
        <f>IFERROR(VLOOKUP($B1713,Invoices!$X$2:$Y$412,2,FALSE),"")</f>
        <v/>
      </c>
      <c r="M1713" s="18" t="str">
        <f>IFERROR(VLOOKUP($B1713,Invoices!$Z$2:$AA$412,2,FALSE),"")</f>
        <v/>
      </c>
      <c r="N1713" s="18" t="str">
        <f>IFERROR(VLOOKUP($B1713,Invoices!$AB$2:$AC$412,2,FALSE),"")</f>
        <v/>
      </c>
      <c r="O1713" s="18" t="str">
        <f>IFERROR(VLOOKUP($B1713,Invoices!$AD$2:$AE$412,2,FALSE),"")</f>
        <v/>
      </c>
      <c r="P1713" s="18" t="str">
        <f>IFERROR(VLOOKUP($B1713,Invoices!$AF$2:$AG$412,2,FALSE),"")</f>
        <v/>
      </c>
      <c r="Q1713" s="18" t="str">
        <f>IFERROR(VLOOKUP($B1713,Invoices!$AH$2:$AI$412,2,FALSE),"")</f>
        <v/>
      </c>
      <c r="R1713" s="18" t="str">
        <f>IFERROR(VLOOKUP($B1713,Invoices!$AJ$2:$AK$412,2,FALSE),"")</f>
        <v/>
      </c>
      <c r="S1713" s="18" t="str">
        <f>IFERROR(VLOOKUP($B1713,Invoices!$AL$2:$AM$412,2,FALSE),"")</f>
        <v/>
      </c>
      <c r="T1713" s="18" t="str">
        <f>IFERROR(VLOOKUP($B1713,Invoices!$AN$2:$AO$412,2,FALSE),"")</f>
        <v/>
      </c>
      <c r="U1713" s="18" t="str" cm="1">
        <f t="array" ref="U1713">IFERROR(INDEX(F1713:T1713, 1, MATCH(TRUE, ISNUMBER(F1713:T1713), 0)), "0.0")</f>
        <v>0.0</v>
      </c>
    </row>
    <row r="1714" spans="1:21" ht="13" x14ac:dyDescent="0.15">
      <c r="A1714" s="14" t="s">
        <v>7746</v>
      </c>
      <c r="B1714" s="6" t="s">
        <v>3044</v>
      </c>
      <c r="C1714" s="6" t="s">
        <v>1097</v>
      </c>
      <c r="D1714" s="6" t="s">
        <v>1098</v>
      </c>
      <c r="E1714" s="6" t="s">
        <v>522</v>
      </c>
      <c r="F1714" s="18" t="str">
        <f>IFERROR(VLOOKUP(B1714,Invoices!$L$2:$M$413,2,FALSE),"")</f>
        <v/>
      </c>
      <c r="G1714" s="18" t="str">
        <f>IFERROR(VLOOKUP(B1714,Invoices!$N$2:$O$412,2,FALSE),"")</f>
        <v/>
      </c>
      <c r="H1714" s="18" t="str">
        <f>IFERROR(VLOOKUP($B1714,Invoices!$P$2:$Q$412,2,FALSE),"")</f>
        <v/>
      </c>
      <c r="I1714" s="18" t="str">
        <f>IFERROR(VLOOKUP($B1714,Invoices!$R$2:$S$412,2,FALSE),"")</f>
        <v/>
      </c>
      <c r="J1714" s="18" t="str">
        <f>IFERROR(VLOOKUP($B1714,Invoices!$T$2:$U$412,2,FALSE),"")</f>
        <v/>
      </c>
      <c r="K1714" s="18" t="str">
        <f>IFERROR(VLOOKUP($B1714,Invoices!$V$2:$W$412,2,FALSE),"")</f>
        <v/>
      </c>
      <c r="L1714" s="18" t="str">
        <f>IFERROR(VLOOKUP($B1714,Invoices!$X$2:$Y$412,2,FALSE),"")</f>
        <v/>
      </c>
      <c r="M1714" s="18">
        <f>IFERROR(VLOOKUP($B1714,Invoices!$Z$2:$AA$412,2,FALSE),"")</f>
        <v>0.99</v>
      </c>
      <c r="N1714" s="18" t="str">
        <f>IFERROR(VLOOKUP($B1714,Invoices!$AB$2:$AC$412,2,FALSE),"")</f>
        <v/>
      </c>
      <c r="O1714" s="18" t="str">
        <f>IFERROR(VLOOKUP($B1714,Invoices!$AD$2:$AE$412,2,FALSE),"")</f>
        <v/>
      </c>
      <c r="P1714" s="18" t="str">
        <f>IFERROR(VLOOKUP($B1714,Invoices!$AF$2:$AG$412,2,FALSE),"")</f>
        <v/>
      </c>
      <c r="Q1714" s="18" t="str">
        <f>IFERROR(VLOOKUP($B1714,Invoices!$AH$2:$AI$412,2,FALSE),"")</f>
        <v/>
      </c>
      <c r="R1714" s="18" t="str">
        <f>IFERROR(VLOOKUP($B1714,Invoices!$AJ$2:$AK$412,2,FALSE),"")</f>
        <v/>
      </c>
      <c r="S1714" s="18" t="str">
        <f>IFERROR(VLOOKUP($B1714,Invoices!$AL$2:$AM$412,2,FALSE),"")</f>
        <v/>
      </c>
      <c r="T1714" s="18" t="str">
        <f>IFERROR(VLOOKUP($B1714,Invoices!$AN$2:$AO$412,2,FALSE),"")</f>
        <v/>
      </c>
      <c r="U1714" s="18" cm="1">
        <f t="array" ref="U1714">IFERROR(INDEX(F1714:T1714, 1, MATCH(TRUE, ISNUMBER(F1714:T1714), 0)), "0.0")</f>
        <v>0.99</v>
      </c>
    </row>
    <row r="1715" spans="1:21" ht="13" x14ac:dyDescent="0.15">
      <c r="A1715" s="14" t="s">
        <v>7747</v>
      </c>
      <c r="B1715" s="6" t="s">
        <v>3045</v>
      </c>
      <c r="C1715" s="6" t="s">
        <v>3046</v>
      </c>
      <c r="D1715" s="6" t="s">
        <v>1497</v>
      </c>
      <c r="E1715" s="6" t="s">
        <v>1498</v>
      </c>
      <c r="F1715" s="18" t="str">
        <f>IFERROR(VLOOKUP(B1715,Invoices!$L$2:$M$413,2,FALSE),"")</f>
        <v/>
      </c>
      <c r="G1715" s="18" t="str">
        <f>IFERROR(VLOOKUP(B1715,Invoices!$N$2:$O$412,2,FALSE),"")</f>
        <v/>
      </c>
      <c r="H1715" s="18" t="str">
        <f>IFERROR(VLOOKUP($B1715,Invoices!$P$2:$Q$412,2,FALSE),"")</f>
        <v/>
      </c>
      <c r="I1715" s="18" t="str">
        <f>IFERROR(VLOOKUP($B1715,Invoices!$R$2:$S$412,2,FALSE),"")</f>
        <v/>
      </c>
      <c r="J1715" s="18" t="str">
        <f>IFERROR(VLOOKUP($B1715,Invoices!$T$2:$U$412,2,FALSE),"")</f>
        <v/>
      </c>
      <c r="K1715" s="18" t="str">
        <f>IFERROR(VLOOKUP($B1715,Invoices!$V$2:$W$412,2,FALSE),"")</f>
        <v/>
      </c>
      <c r="L1715" s="18" t="str">
        <f>IFERROR(VLOOKUP($B1715,Invoices!$X$2:$Y$412,2,FALSE),"")</f>
        <v/>
      </c>
      <c r="M1715" s="18" t="str">
        <f>IFERROR(VLOOKUP($B1715,Invoices!$Z$2:$AA$412,2,FALSE),"")</f>
        <v/>
      </c>
      <c r="N1715" s="18" t="str">
        <f>IFERROR(VLOOKUP($B1715,Invoices!$AB$2:$AC$412,2,FALSE),"")</f>
        <v/>
      </c>
      <c r="O1715" s="18" t="str">
        <f>IFERROR(VLOOKUP($B1715,Invoices!$AD$2:$AE$412,2,FALSE),"")</f>
        <v/>
      </c>
      <c r="P1715" s="18" t="str">
        <f>IFERROR(VLOOKUP($B1715,Invoices!$AF$2:$AG$412,2,FALSE),"")</f>
        <v/>
      </c>
      <c r="Q1715" s="18" t="str">
        <f>IFERROR(VLOOKUP($B1715,Invoices!$AH$2:$AI$412,2,FALSE),"")</f>
        <v/>
      </c>
      <c r="R1715" s="18" t="str">
        <f>IFERROR(VLOOKUP($B1715,Invoices!$AJ$2:$AK$412,2,FALSE),"")</f>
        <v/>
      </c>
      <c r="S1715" s="18" t="str">
        <f>IFERROR(VLOOKUP($B1715,Invoices!$AL$2:$AM$412,2,FALSE),"")</f>
        <v/>
      </c>
      <c r="T1715" s="18" t="str">
        <f>IFERROR(VLOOKUP($B1715,Invoices!$AN$2:$AO$412,2,FALSE),"")</f>
        <v/>
      </c>
      <c r="U1715" s="18" t="str" cm="1">
        <f t="array" ref="U1715">IFERROR(INDEX(F1715:T1715, 1, MATCH(TRUE, ISNUMBER(F1715:T1715), 0)), "0.0")</f>
        <v>0.0</v>
      </c>
    </row>
    <row r="1716" spans="1:21" ht="13" x14ac:dyDescent="0.15">
      <c r="A1716" s="14" t="s">
        <v>7748</v>
      </c>
      <c r="B1716" s="6" t="s">
        <v>3047</v>
      </c>
      <c r="C1716" s="6" t="s">
        <v>564</v>
      </c>
      <c r="D1716" s="6" t="s">
        <v>835</v>
      </c>
      <c r="E1716" s="6" t="s">
        <v>566</v>
      </c>
      <c r="F1716" s="18" t="str">
        <f>IFERROR(VLOOKUP(B1716,Invoices!$L$2:$M$413,2,FALSE),"")</f>
        <v/>
      </c>
      <c r="G1716" s="18" t="str">
        <f>IFERROR(VLOOKUP(B1716,Invoices!$N$2:$O$412,2,FALSE),"")</f>
        <v/>
      </c>
      <c r="H1716" s="18" t="str">
        <f>IFERROR(VLOOKUP($B1716,Invoices!$P$2:$Q$412,2,FALSE),"")</f>
        <v/>
      </c>
      <c r="I1716" s="18" t="str">
        <f>IFERROR(VLOOKUP($B1716,Invoices!$R$2:$S$412,2,FALSE),"")</f>
        <v/>
      </c>
      <c r="J1716" s="18" t="str">
        <f>IFERROR(VLOOKUP($B1716,Invoices!$T$2:$U$412,2,FALSE),"")</f>
        <v/>
      </c>
      <c r="K1716" s="18" t="str">
        <f>IFERROR(VLOOKUP($B1716,Invoices!$V$2:$W$412,2,FALSE),"")</f>
        <v/>
      </c>
      <c r="L1716" s="18" t="str">
        <f>IFERROR(VLOOKUP($B1716,Invoices!$X$2:$Y$412,2,FALSE),"")</f>
        <v/>
      </c>
      <c r="M1716" s="18" t="str">
        <f>IFERROR(VLOOKUP($B1716,Invoices!$Z$2:$AA$412,2,FALSE),"")</f>
        <v/>
      </c>
      <c r="N1716" s="18" t="str">
        <f>IFERROR(VLOOKUP($B1716,Invoices!$AB$2:$AC$412,2,FALSE),"")</f>
        <v/>
      </c>
      <c r="O1716" s="18" t="str">
        <f>IFERROR(VLOOKUP($B1716,Invoices!$AD$2:$AE$412,2,FALSE),"")</f>
        <v/>
      </c>
      <c r="P1716" s="18" t="str">
        <f>IFERROR(VLOOKUP($B1716,Invoices!$AF$2:$AG$412,2,FALSE),"")</f>
        <v/>
      </c>
      <c r="Q1716" s="18">
        <f>IFERROR(VLOOKUP($B1716,Invoices!$AH$2:$AI$412,2,FALSE),"")</f>
        <v>0.99</v>
      </c>
      <c r="R1716" s="18" t="str">
        <f>IFERROR(VLOOKUP($B1716,Invoices!$AJ$2:$AK$412,2,FALSE),"")</f>
        <v/>
      </c>
      <c r="S1716" s="18" t="str">
        <f>IFERROR(VLOOKUP($B1716,Invoices!$AL$2:$AM$412,2,FALSE),"")</f>
        <v/>
      </c>
      <c r="T1716" s="18" t="str">
        <f>IFERROR(VLOOKUP($B1716,Invoices!$AN$2:$AO$412,2,FALSE),"")</f>
        <v/>
      </c>
      <c r="U1716" s="18" cm="1">
        <f t="array" ref="U1716">IFERROR(INDEX(F1716:T1716, 1, MATCH(TRUE, ISNUMBER(F1716:T1716), 0)), "0.0")</f>
        <v>0.99</v>
      </c>
    </row>
    <row r="1717" spans="1:21" ht="13" x14ac:dyDescent="0.15">
      <c r="A1717" s="14" t="s">
        <v>7749</v>
      </c>
      <c r="B1717" s="6" t="s">
        <v>3048</v>
      </c>
      <c r="C1717" s="6" t="s">
        <v>3049</v>
      </c>
      <c r="D1717" s="6" t="s">
        <v>950</v>
      </c>
      <c r="E1717" s="6" t="s">
        <v>655</v>
      </c>
      <c r="F1717" s="18" t="str">
        <f>IFERROR(VLOOKUP(B1717,Invoices!$L$2:$M$413,2,FALSE),"")</f>
        <v/>
      </c>
      <c r="G1717" s="18">
        <f>IFERROR(VLOOKUP(B1717,Invoices!$N$2:$O$412,2,FALSE),"")</f>
        <v>0.99</v>
      </c>
      <c r="H1717" s="18" t="str">
        <f>IFERROR(VLOOKUP($B1717,Invoices!$P$2:$Q$412,2,FALSE),"")</f>
        <v/>
      </c>
      <c r="I1717" s="18" t="str">
        <f>IFERROR(VLOOKUP($B1717,Invoices!$R$2:$S$412,2,FALSE),"")</f>
        <v/>
      </c>
      <c r="J1717" s="18">
        <f>IFERROR(VLOOKUP($B1717,Invoices!$T$2:$U$412,2,FALSE),"")</f>
        <v>0.99</v>
      </c>
      <c r="K1717" s="18" t="str">
        <f>IFERROR(VLOOKUP($B1717,Invoices!$V$2:$W$412,2,FALSE),"")</f>
        <v/>
      </c>
      <c r="L1717" s="18" t="str">
        <f>IFERROR(VLOOKUP($B1717,Invoices!$X$2:$Y$412,2,FALSE),"")</f>
        <v/>
      </c>
      <c r="M1717" s="18" t="str">
        <f>IFERROR(VLOOKUP($B1717,Invoices!$Z$2:$AA$412,2,FALSE),"")</f>
        <v/>
      </c>
      <c r="N1717" s="18" t="str">
        <f>IFERROR(VLOOKUP($B1717,Invoices!$AB$2:$AC$412,2,FALSE),"")</f>
        <v/>
      </c>
      <c r="O1717" s="18" t="str">
        <f>IFERROR(VLOOKUP($B1717,Invoices!$AD$2:$AE$412,2,FALSE),"")</f>
        <v/>
      </c>
      <c r="P1717" s="18" t="str">
        <f>IFERROR(VLOOKUP($B1717,Invoices!$AF$2:$AG$412,2,FALSE),"")</f>
        <v/>
      </c>
      <c r="Q1717" s="18" t="str">
        <f>IFERROR(VLOOKUP($B1717,Invoices!$AH$2:$AI$412,2,FALSE),"")</f>
        <v/>
      </c>
      <c r="R1717" s="18" t="str">
        <f>IFERROR(VLOOKUP($B1717,Invoices!$AJ$2:$AK$412,2,FALSE),"")</f>
        <v/>
      </c>
      <c r="S1717" s="18" t="str">
        <f>IFERROR(VLOOKUP($B1717,Invoices!$AL$2:$AM$412,2,FALSE),"")</f>
        <v/>
      </c>
      <c r="T1717" s="18" t="str">
        <f>IFERROR(VLOOKUP($B1717,Invoices!$AN$2:$AO$412,2,FALSE),"")</f>
        <v/>
      </c>
      <c r="U1717" s="18" cm="1">
        <f t="array" ref="U1717">IFERROR(INDEX(F1717:T1717, 1, MATCH(TRUE, ISNUMBER(F1717:T1717), 0)), "0.0")</f>
        <v>0.99</v>
      </c>
    </row>
    <row r="1718" spans="1:21" ht="13" x14ac:dyDescent="0.15">
      <c r="A1718" s="14" t="s">
        <v>7750</v>
      </c>
      <c r="B1718" s="6" t="s">
        <v>3050</v>
      </c>
      <c r="C1718" s="6" t="s">
        <v>1394</v>
      </c>
      <c r="D1718" s="6" t="s">
        <v>1016</v>
      </c>
      <c r="E1718" s="6" t="s">
        <v>878</v>
      </c>
      <c r="F1718" s="18" t="str">
        <f>IFERROR(VLOOKUP(B1718,Invoices!$L$2:$M$413,2,FALSE),"")</f>
        <v/>
      </c>
      <c r="G1718" s="18" t="str">
        <f>IFERROR(VLOOKUP(B1718,Invoices!$N$2:$O$412,2,FALSE),"")</f>
        <v/>
      </c>
      <c r="H1718" s="18" t="str">
        <f>IFERROR(VLOOKUP($B1718,Invoices!$P$2:$Q$412,2,FALSE),"")</f>
        <v/>
      </c>
      <c r="I1718" s="18" t="str">
        <f>IFERROR(VLOOKUP($B1718,Invoices!$R$2:$S$412,2,FALSE),"")</f>
        <v/>
      </c>
      <c r="J1718" s="18" t="str">
        <f>IFERROR(VLOOKUP($B1718,Invoices!$T$2:$U$412,2,FALSE),"")</f>
        <v/>
      </c>
      <c r="K1718" s="18" t="str">
        <f>IFERROR(VLOOKUP($B1718,Invoices!$V$2:$W$412,2,FALSE),"")</f>
        <v/>
      </c>
      <c r="L1718" s="18" t="str">
        <f>IFERROR(VLOOKUP($B1718,Invoices!$X$2:$Y$412,2,FALSE),"")</f>
        <v/>
      </c>
      <c r="M1718" s="18" t="str">
        <f>IFERROR(VLOOKUP($B1718,Invoices!$Z$2:$AA$412,2,FALSE),"")</f>
        <v/>
      </c>
      <c r="N1718" s="18" t="str">
        <f>IFERROR(VLOOKUP($B1718,Invoices!$AB$2:$AC$412,2,FALSE),"")</f>
        <v/>
      </c>
      <c r="O1718" s="18" t="str">
        <f>IFERROR(VLOOKUP($B1718,Invoices!$AD$2:$AE$412,2,FALSE),"")</f>
        <v/>
      </c>
      <c r="P1718" s="18" t="str">
        <f>IFERROR(VLOOKUP($B1718,Invoices!$AF$2:$AG$412,2,FALSE),"")</f>
        <v/>
      </c>
      <c r="Q1718" s="18" t="str">
        <f>IFERROR(VLOOKUP($B1718,Invoices!$AH$2:$AI$412,2,FALSE),"")</f>
        <v/>
      </c>
      <c r="R1718" s="18" t="str">
        <f>IFERROR(VLOOKUP($B1718,Invoices!$AJ$2:$AK$412,2,FALSE),"")</f>
        <v/>
      </c>
      <c r="S1718" s="18">
        <f>IFERROR(VLOOKUP($B1718,Invoices!$AL$2:$AM$412,2,FALSE),"")</f>
        <v>0.99</v>
      </c>
      <c r="T1718" s="18" t="str">
        <f>IFERROR(VLOOKUP($B1718,Invoices!$AN$2:$AO$412,2,FALSE),"")</f>
        <v/>
      </c>
      <c r="U1718" s="18" cm="1">
        <f t="array" ref="U1718">IFERROR(INDEX(F1718:T1718, 1, MATCH(TRUE, ISNUMBER(F1718:T1718), 0)), "0.0")</f>
        <v>0.99</v>
      </c>
    </row>
    <row r="1719" spans="1:21" ht="13" x14ac:dyDescent="0.15">
      <c r="A1719" s="14" t="s">
        <v>7751</v>
      </c>
      <c r="B1719" s="6" t="s">
        <v>3051</v>
      </c>
      <c r="C1719" s="6" t="s">
        <v>3052</v>
      </c>
      <c r="D1719" s="6" t="s">
        <v>752</v>
      </c>
      <c r="E1719" s="6" t="s">
        <v>562</v>
      </c>
      <c r="F1719" s="18" t="str">
        <f>IFERROR(VLOOKUP(B1719,Invoices!$L$2:$M$413,2,FALSE),"")</f>
        <v/>
      </c>
      <c r="G1719" s="18" t="str">
        <f>IFERROR(VLOOKUP(B1719,Invoices!$N$2:$O$412,2,FALSE),"")</f>
        <v/>
      </c>
      <c r="H1719" s="18" t="str">
        <f>IFERROR(VLOOKUP($B1719,Invoices!$P$2:$Q$412,2,FALSE),"")</f>
        <v/>
      </c>
      <c r="I1719" s="18" t="str">
        <f>IFERROR(VLOOKUP($B1719,Invoices!$R$2:$S$412,2,FALSE),"")</f>
        <v/>
      </c>
      <c r="J1719" s="18" t="str">
        <f>IFERROR(VLOOKUP($B1719,Invoices!$T$2:$U$412,2,FALSE),"")</f>
        <v/>
      </c>
      <c r="K1719" s="18" t="str">
        <f>IFERROR(VLOOKUP($B1719,Invoices!$V$2:$W$412,2,FALSE),"")</f>
        <v/>
      </c>
      <c r="L1719" s="18" t="str">
        <f>IFERROR(VLOOKUP($B1719,Invoices!$X$2:$Y$412,2,FALSE),"")</f>
        <v/>
      </c>
      <c r="M1719" s="18" t="str">
        <f>IFERROR(VLOOKUP($B1719,Invoices!$Z$2:$AA$412,2,FALSE),"")</f>
        <v/>
      </c>
      <c r="N1719" s="18" t="str">
        <f>IFERROR(VLOOKUP($B1719,Invoices!$AB$2:$AC$412,2,FALSE),"")</f>
        <v/>
      </c>
      <c r="O1719" s="18" t="str">
        <f>IFERROR(VLOOKUP($B1719,Invoices!$AD$2:$AE$412,2,FALSE),"")</f>
        <v/>
      </c>
      <c r="P1719" s="18" t="str">
        <f>IFERROR(VLOOKUP($B1719,Invoices!$AF$2:$AG$412,2,FALSE),"")</f>
        <v/>
      </c>
      <c r="Q1719" s="18" t="str">
        <f>IFERROR(VLOOKUP($B1719,Invoices!$AH$2:$AI$412,2,FALSE),"")</f>
        <v/>
      </c>
      <c r="R1719" s="18" t="str">
        <f>IFERROR(VLOOKUP($B1719,Invoices!$AJ$2:$AK$412,2,FALSE),"")</f>
        <v/>
      </c>
      <c r="S1719" s="18" t="str">
        <f>IFERROR(VLOOKUP($B1719,Invoices!$AL$2:$AM$412,2,FALSE),"")</f>
        <v/>
      </c>
      <c r="T1719" s="18" t="str">
        <f>IFERROR(VLOOKUP($B1719,Invoices!$AN$2:$AO$412,2,FALSE),"")</f>
        <v/>
      </c>
      <c r="U1719" s="18" t="str" cm="1">
        <f t="array" ref="U1719">IFERROR(INDEX(F1719:T1719, 1, MATCH(TRUE, ISNUMBER(F1719:T1719), 0)), "0.0")</f>
        <v>0.0</v>
      </c>
    </row>
    <row r="1720" spans="1:21" ht="13" x14ac:dyDescent="0.15">
      <c r="A1720" s="14" t="s">
        <v>7752</v>
      </c>
      <c r="B1720" s="6" t="s">
        <v>3053</v>
      </c>
      <c r="C1720" s="6" t="s">
        <v>2820</v>
      </c>
      <c r="D1720" s="6" t="s">
        <v>1388</v>
      </c>
      <c r="E1720" s="6" t="s">
        <v>1389</v>
      </c>
      <c r="F1720" s="18" t="str">
        <f>IFERROR(VLOOKUP(B1720,Invoices!$L$2:$M$413,2,FALSE),"")</f>
        <v/>
      </c>
      <c r="G1720" s="18" t="str">
        <f>IFERROR(VLOOKUP(B1720,Invoices!$N$2:$O$412,2,FALSE),"")</f>
        <v/>
      </c>
      <c r="H1720" s="18" t="str">
        <f>IFERROR(VLOOKUP($B1720,Invoices!$P$2:$Q$412,2,FALSE),"")</f>
        <v/>
      </c>
      <c r="I1720" s="18">
        <f>IFERROR(VLOOKUP($B1720,Invoices!$R$2:$S$412,2,FALSE),"")</f>
        <v>0.99</v>
      </c>
      <c r="J1720" s="18" t="str">
        <f>IFERROR(VLOOKUP($B1720,Invoices!$T$2:$U$412,2,FALSE),"")</f>
        <v/>
      </c>
      <c r="K1720" s="18" t="str">
        <f>IFERROR(VLOOKUP($B1720,Invoices!$V$2:$W$412,2,FALSE),"")</f>
        <v/>
      </c>
      <c r="L1720" s="18" t="str">
        <f>IFERROR(VLOOKUP($B1720,Invoices!$X$2:$Y$412,2,FALSE),"")</f>
        <v/>
      </c>
      <c r="M1720" s="18" t="str">
        <f>IFERROR(VLOOKUP($B1720,Invoices!$Z$2:$AA$412,2,FALSE),"")</f>
        <v/>
      </c>
      <c r="N1720" s="18" t="str">
        <f>IFERROR(VLOOKUP($B1720,Invoices!$AB$2:$AC$412,2,FALSE),"")</f>
        <v/>
      </c>
      <c r="O1720" s="18" t="str">
        <f>IFERROR(VLOOKUP($B1720,Invoices!$AD$2:$AE$412,2,FALSE),"")</f>
        <v/>
      </c>
      <c r="P1720" s="18" t="str">
        <f>IFERROR(VLOOKUP($B1720,Invoices!$AF$2:$AG$412,2,FALSE),"")</f>
        <v/>
      </c>
      <c r="Q1720" s="18" t="str">
        <f>IFERROR(VLOOKUP($B1720,Invoices!$AH$2:$AI$412,2,FALSE),"")</f>
        <v/>
      </c>
      <c r="R1720" s="18" t="str">
        <f>IFERROR(VLOOKUP($B1720,Invoices!$AJ$2:$AK$412,2,FALSE),"")</f>
        <v/>
      </c>
      <c r="S1720" s="18" t="str">
        <f>IFERROR(VLOOKUP($B1720,Invoices!$AL$2:$AM$412,2,FALSE),"")</f>
        <v/>
      </c>
      <c r="T1720" s="18" t="str">
        <f>IFERROR(VLOOKUP($B1720,Invoices!$AN$2:$AO$412,2,FALSE),"")</f>
        <v/>
      </c>
      <c r="U1720" s="18" cm="1">
        <f t="array" ref="U1720">IFERROR(INDEX(F1720:T1720, 1, MATCH(TRUE, ISNUMBER(F1720:T1720), 0)), "0.0")</f>
        <v>0.99</v>
      </c>
    </row>
    <row r="1721" spans="1:21" ht="13" x14ac:dyDescent="0.15">
      <c r="A1721" s="14" t="s">
        <v>7753</v>
      </c>
      <c r="B1721" s="6" t="s">
        <v>3054</v>
      </c>
      <c r="C1721" s="6" t="s">
        <v>3055</v>
      </c>
      <c r="D1721" s="6" t="s">
        <v>1150</v>
      </c>
      <c r="E1721" s="6" t="s">
        <v>1151</v>
      </c>
      <c r="F1721" s="18" t="str">
        <f>IFERROR(VLOOKUP(B1721,Invoices!$L$2:$M$413,2,FALSE),"")</f>
        <v/>
      </c>
      <c r="G1721" s="18" t="str">
        <f>IFERROR(VLOOKUP(B1721,Invoices!$N$2:$O$412,2,FALSE),"")</f>
        <v/>
      </c>
      <c r="H1721" s="18" t="str">
        <f>IFERROR(VLOOKUP($B1721,Invoices!$P$2:$Q$412,2,FALSE),"")</f>
        <v/>
      </c>
      <c r="I1721" s="18">
        <f>IFERROR(VLOOKUP($B1721,Invoices!$R$2:$S$412,2,FALSE),"")</f>
        <v>0.99</v>
      </c>
      <c r="J1721" s="18" t="str">
        <f>IFERROR(VLOOKUP($B1721,Invoices!$T$2:$U$412,2,FALSE),"")</f>
        <v/>
      </c>
      <c r="K1721" s="18" t="str">
        <f>IFERROR(VLOOKUP($B1721,Invoices!$V$2:$W$412,2,FALSE),"")</f>
        <v/>
      </c>
      <c r="L1721" s="18" t="str">
        <f>IFERROR(VLOOKUP($B1721,Invoices!$X$2:$Y$412,2,FALSE),"")</f>
        <v/>
      </c>
      <c r="M1721" s="18" t="str">
        <f>IFERROR(VLOOKUP($B1721,Invoices!$Z$2:$AA$412,2,FALSE),"")</f>
        <v/>
      </c>
      <c r="N1721" s="18" t="str">
        <f>IFERROR(VLOOKUP($B1721,Invoices!$AB$2:$AC$412,2,FALSE),"")</f>
        <v/>
      </c>
      <c r="O1721" s="18" t="str">
        <f>IFERROR(VLOOKUP($B1721,Invoices!$AD$2:$AE$412,2,FALSE),"")</f>
        <v/>
      </c>
      <c r="P1721" s="18" t="str">
        <f>IFERROR(VLOOKUP($B1721,Invoices!$AF$2:$AG$412,2,FALSE),"")</f>
        <v/>
      </c>
      <c r="Q1721" s="18" t="str">
        <f>IFERROR(VLOOKUP($B1721,Invoices!$AH$2:$AI$412,2,FALSE),"")</f>
        <v/>
      </c>
      <c r="R1721" s="18" t="str">
        <f>IFERROR(VLOOKUP($B1721,Invoices!$AJ$2:$AK$412,2,FALSE),"")</f>
        <v/>
      </c>
      <c r="S1721" s="18" t="str">
        <f>IFERROR(VLOOKUP($B1721,Invoices!$AL$2:$AM$412,2,FALSE),"")</f>
        <v/>
      </c>
      <c r="T1721" s="18" t="str">
        <f>IFERROR(VLOOKUP($B1721,Invoices!$AN$2:$AO$412,2,FALSE),"")</f>
        <v/>
      </c>
      <c r="U1721" s="18" cm="1">
        <f t="array" ref="U1721">IFERROR(INDEX(F1721:T1721, 1, MATCH(TRUE, ISNUMBER(F1721:T1721), 0)), "0.0")</f>
        <v>0.99</v>
      </c>
    </row>
    <row r="1722" spans="1:21" ht="13" x14ac:dyDescent="0.15">
      <c r="A1722" s="14" t="s">
        <v>7754</v>
      </c>
      <c r="B1722" s="6" t="s">
        <v>3056</v>
      </c>
      <c r="C1722" s="6" t="s">
        <v>966</v>
      </c>
      <c r="D1722" s="6" t="s">
        <v>967</v>
      </c>
      <c r="E1722" s="6" t="s">
        <v>968</v>
      </c>
      <c r="F1722" s="18" t="str">
        <f>IFERROR(VLOOKUP(B1722,Invoices!$L$2:$M$413,2,FALSE),"")</f>
        <v/>
      </c>
      <c r="G1722" s="18" t="str">
        <f>IFERROR(VLOOKUP(B1722,Invoices!$N$2:$O$412,2,FALSE),"")</f>
        <v/>
      </c>
      <c r="H1722" s="18" t="str">
        <f>IFERROR(VLOOKUP($B1722,Invoices!$P$2:$Q$412,2,FALSE),"")</f>
        <v/>
      </c>
      <c r="I1722" s="18" t="str">
        <f>IFERROR(VLOOKUP($B1722,Invoices!$R$2:$S$412,2,FALSE),"")</f>
        <v/>
      </c>
      <c r="J1722" s="18" t="str">
        <f>IFERROR(VLOOKUP($B1722,Invoices!$T$2:$U$412,2,FALSE),"")</f>
        <v/>
      </c>
      <c r="K1722" s="18" t="str">
        <f>IFERROR(VLOOKUP($B1722,Invoices!$V$2:$W$412,2,FALSE),"")</f>
        <v/>
      </c>
      <c r="L1722" s="18" t="str">
        <f>IFERROR(VLOOKUP($B1722,Invoices!$X$2:$Y$412,2,FALSE),"")</f>
        <v/>
      </c>
      <c r="M1722" s="18" t="str">
        <f>IFERROR(VLOOKUP($B1722,Invoices!$Z$2:$AA$412,2,FALSE),"")</f>
        <v/>
      </c>
      <c r="N1722" s="18" t="str">
        <f>IFERROR(VLOOKUP($B1722,Invoices!$AB$2:$AC$412,2,FALSE),"")</f>
        <v/>
      </c>
      <c r="O1722" s="18" t="str">
        <f>IFERROR(VLOOKUP($B1722,Invoices!$AD$2:$AE$412,2,FALSE),"")</f>
        <v/>
      </c>
      <c r="P1722" s="18" t="str">
        <f>IFERROR(VLOOKUP($B1722,Invoices!$AF$2:$AG$412,2,FALSE),"")</f>
        <v/>
      </c>
      <c r="Q1722" s="18" t="str">
        <f>IFERROR(VLOOKUP($B1722,Invoices!$AH$2:$AI$412,2,FALSE),"")</f>
        <v/>
      </c>
      <c r="R1722" s="18" t="str">
        <f>IFERROR(VLOOKUP($B1722,Invoices!$AJ$2:$AK$412,2,FALSE),"")</f>
        <v/>
      </c>
      <c r="S1722" s="18" t="str">
        <f>IFERROR(VLOOKUP($B1722,Invoices!$AL$2:$AM$412,2,FALSE),"")</f>
        <v/>
      </c>
      <c r="T1722" s="18" t="str">
        <f>IFERROR(VLOOKUP($B1722,Invoices!$AN$2:$AO$412,2,FALSE),"")</f>
        <v/>
      </c>
      <c r="U1722" s="18" t="str" cm="1">
        <f t="array" ref="U1722">IFERROR(INDEX(F1722:T1722, 1, MATCH(TRUE, ISNUMBER(F1722:T1722), 0)), "0.0")</f>
        <v>0.0</v>
      </c>
    </row>
    <row r="1723" spans="1:21" ht="13" x14ac:dyDescent="0.15">
      <c r="A1723" s="14" t="s">
        <v>7755</v>
      </c>
      <c r="B1723" s="6" t="s">
        <v>3057</v>
      </c>
      <c r="C1723" s="6" t="s">
        <v>1184</v>
      </c>
      <c r="D1723" s="6" t="s">
        <v>1185</v>
      </c>
      <c r="E1723" s="6" t="s">
        <v>962</v>
      </c>
      <c r="F1723" s="18" t="str">
        <f>IFERROR(VLOOKUP(B1723,Invoices!$L$2:$M$413,2,FALSE),"")</f>
        <v/>
      </c>
      <c r="G1723" s="18" t="str">
        <f>IFERROR(VLOOKUP(B1723,Invoices!$N$2:$O$412,2,FALSE),"")</f>
        <v/>
      </c>
      <c r="H1723" s="18">
        <f>IFERROR(VLOOKUP($B1723,Invoices!$P$2:$Q$412,2,FALSE),"")</f>
        <v>0.99</v>
      </c>
      <c r="I1723" s="18" t="str">
        <f>IFERROR(VLOOKUP($B1723,Invoices!$R$2:$S$412,2,FALSE),"")</f>
        <v/>
      </c>
      <c r="J1723" s="18" t="str">
        <f>IFERROR(VLOOKUP($B1723,Invoices!$T$2:$U$412,2,FALSE),"")</f>
        <v/>
      </c>
      <c r="K1723" s="18" t="str">
        <f>IFERROR(VLOOKUP($B1723,Invoices!$V$2:$W$412,2,FALSE),"")</f>
        <v/>
      </c>
      <c r="L1723" s="18" t="str">
        <f>IFERROR(VLOOKUP($B1723,Invoices!$X$2:$Y$412,2,FALSE),"")</f>
        <v/>
      </c>
      <c r="M1723" s="18" t="str">
        <f>IFERROR(VLOOKUP($B1723,Invoices!$Z$2:$AA$412,2,FALSE),"")</f>
        <v/>
      </c>
      <c r="N1723" s="18" t="str">
        <f>IFERROR(VLOOKUP($B1723,Invoices!$AB$2:$AC$412,2,FALSE),"")</f>
        <v/>
      </c>
      <c r="O1723" s="18" t="str">
        <f>IFERROR(VLOOKUP($B1723,Invoices!$AD$2:$AE$412,2,FALSE),"")</f>
        <v/>
      </c>
      <c r="P1723" s="18" t="str">
        <f>IFERROR(VLOOKUP($B1723,Invoices!$AF$2:$AG$412,2,FALSE),"")</f>
        <v/>
      </c>
      <c r="Q1723" s="18" t="str">
        <f>IFERROR(VLOOKUP($B1723,Invoices!$AH$2:$AI$412,2,FALSE),"")</f>
        <v/>
      </c>
      <c r="R1723" s="18" t="str">
        <f>IFERROR(VLOOKUP($B1723,Invoices!$AJ$2:$AK$412,2,FALSE),"")</f>
        <v/>
      </c>
      <c r="S1723" s="18" t="str">
        <f>IFERROR(VLOOKUP($B1723,Invoices!$AL$2:$AM$412,2,FALSE),"")</f>
        <v/>
      </c>
      <c r="T1723" s="18" t="str">
        <f>IFERROR(VLOOKUP($B1723,Invoices!$AN$2:$AO$412,2,FALSE),"")</f>
        <v/>
      </c>
      <c r="U1723" s="18" cm="1">
        <f t="array" ref="U1723">IFERROR(INDEX(F1723:T1723, 1, MATCH(TRUE, ISNUMBER(F1723:T1723), 0)), "0.0")</f>
        <v>0.99</v>
      </c>
    </row>
    <row r="1724" spans="1:21" ht="13" x14ac:dyDescent="0.15">
      <c r="A1724" s="14" t="s">
        <v>7756</v>
      </c>
      <c r="B1724" s="6" t="s">
        <v>3058</v>
      </c>
      <c r="D1724" s="6" t="s">
        <v>1555</v>
      </c>
      <c r="E1724" s="6" t="s">
        <v>1555</v>
      </c>
      <c r="F1724" s="18" t="str">
        <f>IFERROR(VLOOKUP(B1724,Invoices!$L$2:$M$413,2,FALSE),"")</f>
        <v/>
      </c>
      <c r="G1724" s="18" t="str">
        <f>IFERROR(VLOOKUP(B1724,Invoices!$N$2:$O$412,2,FALSE),"")</f>
        <v/>
      </c>
      <c r="H1724" s="18" t="str">
        <f>IFERROR(VLOOKUP($B1724,Invoices!$P$2:$Q$412,2,FALSE),"")</f>
        <v/>
      </c>
      <c r="I1724" s="18" t="str">
        <f>IFERROR(VLOOKUP($B1724,Invoices!$R$2:$S$412,2,FALSE),"")</f>
        <v/>
      </c>
      <c r="J1724" s="18" t="str">
        <f>IFERROR(VLOOKUP($B1724,Invoices!$T$2:$U$412,2,FALSE),"")</f>
        <v/>
      </c>
      <c r="K1724" s="18" t="str">
        <f>IFERROR(VLOOKUP($B1724,Invoices!$V$2:$W$412,2,FALSE),"")</f>
        <v/>
      </c>
      <c r="L1724" s="18" t="str">
        <f>IFERROR(VLOOKUP($B1724,Invoices!$X$2:$Y$412,2,FALSE),"")</f>
        <v/>
      </c>
      <c r="M1724" s="18" t="str">
        <f>IFERROR(VLOOKUP($B1724,Invoices!$Z$2:$AA$412,2,FALSE),"")</f>
        <v/>
      </c>
      <c r="N1724" s="18" t="str">
        <f>IFERROR(VLOOKUP($B1724,Invoices!$AB$2:$AC$412,2,FALSE),"")</f>
        <v/>
      </c>
      <c r="O1724" s="18" t="str">
        <f>IFERROR(VLOOKUP($B1724,Invoices!$AD$2:$AE$412,2,FALSE),"")</f>
        <v/>
      </c>
      <c r="P1724" s="18" t="str">
        <f>IFERROR(VLOOKUP($B1724,Invoices!$AF$2:$AG$412,2,FALSE),"")</f>
        <v/>
      </c>
      <c r="Q1724" s="18" t="str">
        <f>IFERROR(VLOOKUP($B1724,Invoices!$AH$2:$AI$412,2,FALSE),"")</f>
        <v/>
      </c>
      <c r="R1724" s="18" t="str">
        <f>IFERROR(VLOOKUP($B1724,Invoices!$AJ$2:$AK$412,2,FALSE),"")</f>
        <v/>
      </c>
      <c r="S1724" s="18" t="str">
        <f>IFERROR(VLOOKUP($B1724,Invoices!$AL$2:$AM$412,2,FALSE),"")</f>
        <v/>
      </c>
      <c r="T1724" s="18" t="str">
        <f>IFERROR(VLOOKUP($B1724,Invoices!$AN$2:$AO$412,2,FALSE),"")</f>
        <v/>
      </c>
      <c r="U1724" s="18" t="str" cm="1">
        <f t="array" ref="U1724">IFERROR(INDEX(F1724:T1724, 1, MATCH(TRUE, ISNUMBER(F1724:T1724), 0)), "0.0")</f>
        <v>0.0</v>
      </c>
    </row>
    <row r="1725" spans="1:21" ht="13" x14ac:dyDescent="0.15">
      <c r="A1725" s="14" t="s">
        <v>7757</v>
      </c>
      <c r="B1725" s="6" t="s">
        <v>3059</v>
      </c>
      <c r="D1725" s="6" t="s">
        <v>931</v>
      </c>
      <c r="E1725" s="6" t="s">
        <v>932</v>
      </c>
      <c r="F1725" s="18">
        <f>IFERROR(VLOOKUP(B1725,Invoices!$L$2:$M$413,2,FALSE),"")</f>
        <v>0.99</v>
      </c>
      <c r="G1725" s="18" t="str">
        <f>IFERROR(VLOOKUP(B1725,Invoices!$N$2:$O$412,2,FALSE),"")</f>
        <v/>
      </c>
      <c r="H1725" s="18" t="str">
        <f>IFERROR(VLOOKUP($B1725,Invoices!$P$2:$Q$412,2,FALSE),"")</f>
        <v/>
      </c>
      <c r="I1725" s="18" t="str">
        <f>IFERROR(VLOOKUP($B1725,Invoices!$R$2:$S$412,2,FALSE),"")</f>
        <v/>
      </c>
      <c r="J1725" s="18" t="str">
        <f>IFERROR(VLOOKUP($B1725,Invoices!$T$2:$U$412,2,FALSE),"")</f>
        <v/>
      </c>
      <c r="K1725" s="18" t="str">
        <f>IFERROR(VLOOKUP($B1725,Invoices!$V$2:$W$412,2,FALSE),"")</f>
        <v/>
      </c>
      <c r="L1725" s="18" t="str">
        <f>IFERROR(VLOOKUP($B1725,Invoices!$X$2:$Y$412,2,FALSE),"")</f>
        <v/>
      </c>
      <c r="M1725" s="18" t="str">
        <f>IFERROR(VLOOKUP($B1725,Invoices!$Z$2:$AA$412,2,FALSE),"")</f>
        <v/>
      </c>
      <c r="N1725" s="18" t="str">
        <f>IFERROR(VLOOKUP($B1725,Invoices!$AB$2:$AC$412,2,FALSE),"")</f>
        <v/>
      </c>
      <c r="O1725" s="18" t="str">
        <f>IFERROR(VLOOKUP($B1725,Invoices!$AD$2:$AE$412,2,FALSE),"")</f>
        <v/>
      </c>
      <c r="P1725" s="18" t="str">
        <f>IFERROR(VLOOKUP($B1725,Invoices!$AF$2:$AG$412,2,FALSE),"")</f>
        <v/>
      </c>
      <c r="Q1725" s="18" t="str">
        <f>IFERROR(VLOOKUP($B1725,Invoices!$AH$2:$AI$412,2,FALSE),"")</f>
        <v/>
      </c>
      <c r="R1725" s="18" t="str">
        <f>IFERROR(VLOOKUP($B1725,Invoices!$AJ$2:$AK$412,2,FALSE),"")</f>
        <v/>
      </c>
      <c r="S1725" s="18" t="str">
        <f>IFERROR(VLOOKUP($B1725,Invoices!$AL$2:$AM$412,2,FALSE),"")</f>
        <v/>
      </c>
      <c r="T1725" s="18" t="str">
        <f>IFERROR(VLOOKUP($B1725,Invoices!$AN$2:$AO$412,2,FALSE),"")</f>
        <v/>
      </c>
      <c r="U1725" s="18" cm="1">
        <f t="array" ref="U1725">IFERROR(INDEX(F1725:T1725, 1, MATCH(TRUE, ISNUMBER(F1725:T1725), 0)), "0.0")</f>
        <v>0.99</v>
      </c>
    </row>
    <row r="1726" spans="1:21" ht="13" x14ac:dyDescent="0.15">
      <c r="A1726" s="14" t="s">
        <v>7758</v>
      </c>
      <c r="B1726" s="6" t="s">
        <v>3060</v>
      </c>
      <c r="C1726" s="6" t="s">
        <v>3061</v>
      </c>
      <c r="D1726" s="6" t="s">
        <v>3062</v>
      </c>
      <c r="E1726" s="6" t="s">
        <v>3063</v>
      </c>
      <c r="F1726" s="18" t="str">
        <f>IFERROR(VLOOKUP(B1726,Invoices!$L$2:$M$413,2,FALSE),"")</f>
        <v/>
      </c>
      <c r="G1726" s="18" t="str">
        <f>IFERROR(VLOOKUP(B1726,Invoices!$N$2:$O$412,2,FALSE),"")</f>
        <v/>
      </c>
      <c r="H1726" s="18" t="str">
        <f>IFERROR(VLOOKUP($B1726,Invoices!$P$2:$Q$412,2,FALSE),"")</f>
        <v/>
      </c>
      <c r="I1726" s="18" t="str">
        <f>IFERROR(VLOOKUP($B1726,Invoices!$R$2:$S$412,2,FALSE),"")</f>
        <v/>
      </c>
      <c r="J1726" s="18" t="str">
        <f>IFERROR(VLOOKUP($B1726,Invoices!$T$2:$U$412,2,FALSE),"")</f>
        <v/>
      </c>
      <c r="K1726" s="18" t="str">
        <f>IFERROR(VLOOKUP($B1726,Invoices!$V$2:$W$412,2,FALSE),"")</f>
        <v/>
      </c>
      <c r="L1726" s="18" t="str">
        <f>IFERROR(VLOOKUP($B1726,Invoices!$X$2:$Y$412,2,FALSE),"")</f>
        <v/>
      </c>
      <c r="M1726" s="18" t="str">
        <f>IFERROR(VLOOKUP($B1726,Invoices!$Z$2:$AA$412,2,FALSE),"")</f>
        <v/>
      </c>
      <c r="N1726" s="18" t="str">
        <f>IFERROR(VLOOKUP($B1726,Invoices!$AB$2:$AC$412,2,FALSE),"")</f>
        <v/>
      </c>
      <c r="O1726" s="18" t="str">
        <f>IFERROR(VLOOKUP($B1726,Invoices!$AD$2:$AE$412,2,FALSE),"")</f>
        <v/>
      </c>
      <c r="P1726" s="18" t="str">
        <f>IFERROR(VLOOKUP($B1726,Invoices!$AF$2:$AG$412,2,FALSE),"")</f>
        <v/>
      </c>
      <c r="Q1726" s="18" t="str">
        <f>IFERROR(VLOOKUP($B1726,Invoices!$AH$2:$AI$412,2,FALSE),"")</f>
        <v/>
      </c>
      <c r="R1726" s="18" t="str">
        <f>IFERROR(VLOOKUP($B1726,Invoices!$AJ$2:$AK$412,2,FALSE),"")</f>
        <v/>
      </c>
      <c r="S1726" s="18" t="str">
        <f>IFERROR(VLOOKUP($B1726,Invoices!$AL$2:$AM$412,2,FALSE),"")</f>
        <v/>
      </c>
      <c r="T1726" s="18" t="str">
        <f>IFERROR(VLOOKUP($B1726,Invoices!$AN$2:$AO$412,2,FALSE),"")</f>
        <v/>
      </c>
      <c r="U1726" s="18" t="str" cm="1">
        <f t="array" ref="U1726">IFERROR(INDEX(F1726:T1726, 1, MATCH(TRUE, ISNUMBER(F1726:T1726), 0)), "0.0")</f>
        <v>0.0</v>
      </c>
    </row>
    <row r="1727" spans="1:21" ht="13" x14ac:dyDescent="0.15">
      <c r="A1727" s="14" t="s">
        <v>7759</v>
      </c>
      <c r="B1727" s="6" t="s">
        <v>3064</v>
      </c>
      <c r="D1727" s="6" t="s">
        <v>1067</v>
      </c>
      <c r="E1727" s="6" t="s">
        <v>1068</v>
      </c>
      <c r="F1727" s="18">
        <f>IFERROR(VLOOKUP(B1727,Invoices!$L$2:$M$413,2,FALSE),"")</f>
        <v>0.99</v>
      </c>
      <c r="G1727" s="18" t="str">
        <f>IFERROR(VLOOKUP(B1727,Invoices!$N$2:$O$412,2,FALSE),"")</f>
        <v/>
      </c>
      <c r="H1727" s="18" t="str">
        <f>IFERROR(VLOOKUP($B1727,Invoices!$P$2:$Q$412,2,FALSE),"")</f>
        <v/>
      </c>
      <c r="I1727" s="18" t="str">
        <f>IFERROR(VLOOKUP($B1727,Invoices!$R$2:$S$412,2,FALSE),"")</f>
        <v/>
      </c>
      <c r="J1727" s="18" t="str">
        <f>IFERROR(VLOOKUP($B1727,Invoices!$T$2:$U$412,2,FALSE),"")</f>
        <v/>
      </c>
      <c r="K1727" s="18" t="str">
        <f>IFERROR(VLOOKUP($B1727,Invoices!$V$2:$W$412,2,FALSE),"")</f>
        <v/>
      </c>
      <c r="L1727" s="18" t="str">
        <f>IFERROR(VLOOKUP($B1727,Invoices!$X$2:$Y$412,2,FALSE),"")</f>
        <v/>
      </c>
      <c r="M1727" s="18" t="str">
        <f>IFERROR(VLOOKUP($B1727,Invoices!$Z$2:$AA$412,2,FALSE),"")</f>
        <v/>
      </c>
      <c r="N1727" s="18" t="str">
        <f>IFERROR(VLOOKUP($B1727,Invoices!$AB$2:$AC$412,2,FALSE),"")</f>
        <v/>
      </c>
      <c r="O1727" s="18" t="str">
        <f>IFERROR(VLOOKUP($B1727,Invoices!$AD$2:$AE$412,2,FALSE),"")</f>
        <v/>
      </c>
      <c r="P1727" s="18" t="str">
        <f>IFERROR(VLOOKUP($B1727,Invoices!$AF$2:$AG$412,2,FALSE),"")</f>
        <v/>
      </c>
      <c r="Q1727" s="18" t="str">
        <f>IFERROR(VLOOKUP($B1727,Invoices!$AH$2:$AI$412,2,FALSE),"")</f>
        <v/>
      </c>
      <c r="R1727" s="18" t="str">
        <f>IFERROR(VLOOKUP($B1727,Invoices!$AJ$2:$AK$412,2,FALSE),"")</f>
        <v/>
      </c>
      <c r="S1727" s="18" t="str">
        <f>IFERROR(VLOOKUP($B1727,Invoices!$AL$2:$AM$412,2,FALSE),"")</f>
        <v/>
      </c>
      <c r="T1727" s="18" t="str">
        <f>IFERROR(VLOOKUP($B1727,Invoices!$AN$2:$AO$412,2,FALSE),"")</f>
        <v/>
      </c>
      <c r="U1727" s="18" cm="1">
        <f t="array" ref="U1727">IFERROR(INDEX(F1727:T1727, 1, MATCH(TRUE, ISNUMBER(F1727:T1727), 0)), "0.0")</f>
        <v>0.99</v>
      </c>
    </row>
    <row r="1728" spans="1:21" ht="13" x14ac:dyDescent="0.15">
      <c r="A1728" s="14" t="s">
        <v>7760</v>
      </c>
      <c r="B1728" s="6" t="s">
        <v>3065</v>
      </c>
      <c r="D1728" s="6" t="s">
        <v>692</v>
      </c>
      <c r="E1728" s="6" t="s">
        <v>693</v>
      </c>
      <c r="F1728" s="18" t="str">
        <f>IFERROR(VLOOKUP(B1728,Invoices!$L$2:$M$413,2,FALSE),"")</f>
        <v/>
      </c>
      <c r="G1728" s="18" t="str">
        <f>IFERROR(VLOOKUP(B1728,Invoices!$N$2:$O$412,2,FALSE),"")</f>
        <v/>
      </c>
      <c r="H1728" s="18" t="str">
        <f>IFERROR(VLOOKUP($B1728,Invoices!$P$2:$Q$412,2,FALSE),"")</f>
        <v/>
      </c>
      <c r="I1728" s="18" t="str">
        <f>IFERROR(VLOOKUP($B1728,Invoices!$R$2:$S$412,2,FALSE),"")</f>
        <v/>
      </c>
      <c r="J1728" s="18" t="str">
        <f>IFERROR(VLOOKUP($B1728,Invoices!$T$2:$U$412,2,FALSE),"")</f>
        <v/>
      </c>
      <c r="K1728" s="18" t="str">
        <f>IFERROR(VLOOKUP($B1728,Invoices!$V$2:$W$412,2,FALSE),"")</f>
        <v/>
      </c>
      <c r="L1728" s="18" t="str">
        <f>IFERROR(VLOOKUP($B1728,Invoices!$X$2:$Y$412,2,FALSE),"")</f>
        <v/>
      </c>
      <c r="M1728" s="18" t="str">
        <f>IFERROR(VLOOKUP($B1728,Invoices!$Z$2:$AA$412,2,FALSE),"")</f>
        <v/>
      </c>
      <c r="N1728" s="18" t="str">
        <f>IFERROR(VLOOKUP($B1728,Invoices!$AB$2:$AC$412,2,FALSE),"")</f>
        <v/>
      </c>
      <c r="O1728" s="18" t="str">
        <f>IFERROR(VLOOKUP($B1728,Invoices!$AD$2:$AE$412,2,FALSE),"")</f>
        <v/>
      </c>
      <c r="P1728" s="18" t="str">
        <f>IFERROR(VLOOKUP($B1728,Invoices!$AF$2:$AG$412,2,FALSE),"")</f>
        <v/>
      </c>
      <c r="Q1728" s="18" t="str">
        <f>IFERROR(VLOOKUP($B1728,Invoices!$AH$2:$AI$412,2,FALSE),"")</f>
        <v/>
      </c>
      <c r="R1728" s="18" t="str">
        <f>IFERROR(VLOOKUP($B1728,Invoices!$AJ$2:$AK$412,2,FALSE),"")</f>
        <v/>
      </c>
      <c r="S1728" s="18" t="str">
        <f>IFERROR(VLOOKUP($B1728,Invoices!$AL$2:$AM$412,2,FALSE),"")</f>
        <v/>
      </c>
      <c r="T1728" s="18" t="str">
        <f>IFERROR(VLOOKUP($B1728,Invoices!$AN$2:$AO$412,2,FALSE),"")</f>
        <v/>
      </c>
      <c r="U1728" s="18" t="str" cm="1">
        <f t="array" ref="U1728">IFERROR(INDEX(F1728:T1728, 1, MATCH(TRUE, ISNUMBER(F1728:T1728), 0)), "0.0")</f>
        <v>0.0</v>
      </c>
    </row>
    <row r="1729" spans="1:21" ht="13" x14ac:dyDescent="0.15">
      <c r="A1729" s="14" t="s">
        <v>7761</v>
      </c>
      <c r="B1729" s="6" t="s">
        <v>3066</v>
      </c>
      <c r="C1729" s="6" t="s">
        <v>1053</v>
      </c>
      <c r="D1729" s="6" t="s">
        <v>725</v>
      </c>
      <c r="E1729" s="6" t="s">
        <v>726</v>
      </c>
      <c r="F1729" s="18" t="str">
        <f>IFERROR(VLOOKUP(B1729,Invoices!$L$2:$M$413,2,FALSE),"")</f>
        <v/>
      </c>
      <c r="G1729" s="18" t="str">
        <f>IFERROR(VLOOKUP(B1729,Invoices!$N$2:$O$412,2,FALSE),"")</f>
        <v/>
      </c>
      <c r="H1729" s="18" t="str">
        <f>IFERROR(VLOOKUP($B1729,Invoices!$P$2:$Q$412,2,FALSE),"")</f>
        <v/>
      </c>
      <c r="I1729" s="18" t="str">
        <f>IFERROR(VLOOKUP($B1729,Invoices!$R$2:$S$412,2,FALSE),"")</f>
        <v/>
      </c>
      <c r="J1729" s="18" t="str">
        <f>IFERROR(VLOOKUP($B1729,Invoices!$T$2:$U$412,2,FALSE),"")</f>
        <v/>
      </c>
      <c r="K1729" s="18" t="str">
        <f>IFERROR(VLOOKUP($B1729,Invoices!$V$2:$W$412,2,FALSE),"")</f>
        <v/>
      </c>
      <c r="L1729" s="18" t="str">
        <f>IFERROR(VLOOKUP($B1729,Invoices!$X$2:$Y$412,2,FALSE),"")</f>
        <v/>
      </c>
      <c r="M1729" s="18" t="str">
        <f>IFERROR(VLOOKUP($B1729,Invoices!$Z$2:$AA$412,2,FALSE),"")</f>
        <v/>
      </c>
      <c r="N1729" s="18" t="str">
        <f>IFERROR(VLOOKUP($B1729,Invoices!$AB$2:$AC$412,2,FALSE),"")</f>
        <v/>
      </c>
      <c r="O1729" s="18" t="str">
        <f>IFERROR(VLOOKUP($B1729,Invoices!$AD$2:$AE$412,2,FALSE),"")</f>
        <v/>
      </c>
      <c r="P1729" s="18" t="str">
        <f>IFERROR(VLOOKUP($B1729,Invoices!$AF$2:$AG$412,2,FALSE),"")</f>
        <v/>
      </c>
      <c r="Q1729" s="18" t="str">
        <f>IFERROR(VLOOKUP($B1729,Invoices!$AH$2:$AI$412,2,FALSE),"")</f>
        <v/>
      </c>
      <c r="R1729" s="18" t="str">
        <f>IFERROR(VLOOKUP($B1729,Invoices!$AJ$2:$AK$412,2,FALSE),"")</f>
        <v/>
      </c>
      <c r="S1729" s="18" t="str">
        <f>IFERROR(VLOOKUP($B1729,Invoices!$AL$2:$AM$412,2,FALSE),"")</f>
        <v/>
      </c>
      <c r="T1729" s="18" t="str">
        <f>IFERROR(VLOOKUP($B1729,Invoices!$AN$2:$AO$412,2,FALSE),"")</f>
        <v/>
      </c>
      <c r="U1729" s="18" t="str" cm="1">
        <f t="array" ref="U1729">IFERROR(INDEX(F1729:T1729, 1, MATCH(TRUE, ISNUMBER(F1729:T1729), 0)), "0.0")</f>
        <v>0.0</v>
      </c>
    </row>
    <row r="1730" spans="1:21" ht="13" x14ac:dyDescent="0.15">
      <c r="A1730" s="14" t="s">
        <v>7762</v>
      </c>
      <c r="B1730" s="6" t="s">
        <v>3067</v>
      </c>
      <c r="C1730" s="6" t="s">
        <v>659</v>
      </c>
      <c r="D1730" s="6" t="s">
        <v>660</v>
      </c>
      <c r="E1730" s="6" t="s">
        <v>661</v>
      </c>
      <c r="F1730" s="18">
        <f>IFERROR(VLOOKUP(B1730,Invoices!$L$2:$M$413,2,FALSE),"")</f>
        <v>0.99</v>
      </c>
      <c r="G1730" s="18" t="str">
        <f>IFERROR(VLOOKUP(B1730,Invoices!$N$2:$O$412,2,FALSE),"")</f>
        <v/>
      </c>
      <c r="H1730" s="18" t="str">
        <f>IFERROR(VLOOKUP($B1730,Invoices!$P$2:$Q$412,2,FALSE),"")</f>
        <v/>
      </c>
      <c r="I1730" s="18" t="str">
        <f>IFERROR(VLOOKUP($B1730,Invoices!$R$2:$S$412,2,FALSE),"")</f>
        <v/>
      </c>
      <c r="J1730" s="18" t="str">
        <f>IFERROR(VLOOKUP($B1730,Invoices!$T$2:$U$412,2,FALSE),"")</f>
        <v/>
      </c>
      <c r="K1730" s="18" t="str">
        <f>IFERROR(VLOOKUP($B1730,Invoices!$V$2:$W$412,2,FALSE),"")</f>
        <v/>
      </c>
      <c r="L1730" s="18" t="str">
        <f>IFERROR(VLOOKUP($B1730,Invoices!$X$2:$Y$412,2,FALSE),"")</f>
        <v/>
      </c>
      <c r="M1730" s="18" t="str">
        <f>IFERROR(VLOOKUP($B1730,Invoices!$Z$2:$AA$412,2,FALSE),"")</f>
        <v/>
      </c>
      <c r="N1730" s="18" t="str">
        <f>IFERROR(VLOOKUP($B1730,Invoices!$AB$2:$AC$412,2,FALSE),"")</f>
        <v/>
      </c>
      <c r="O1730" s="18" t="str">
        <f>IFERROR(VLOOKUP($B1730,Invoices!$AD$2:$AE$412,2,FALSE),"")</f>
        <v/>
      </c>
      <c r="P1730" s="18" t="str">
        <f>IFERROR(VLOOKUP($B1730,Invoices!$AF$2:$AG$412,2,FALSE),"")</f>
        <v/>
      </c>
      <c r="Q1730" s="18" t="str">
        <f>IFERROR(VLOOKUP($B1730,Invoices!$AH$2:$AI$412,2,FALSE),"")</f>
        <v/>
      </c>
      <c r="R1730" s="18" t="str">
        <f>IFERROR(VLOOKUP($B1730,Invoices!$AJ$2:$AK$412,2,FALSE),"")</f>
        <v/>
      </c>
      <c r="S1730" s="18" t="str">
        <f>IFERROR(VLOOKUP($B1730,Invoices!$AL$2:$AM$412,2,FALSE),"")</f>
        <v/>
      </c>
      <c r="T1730" s="18" t="str">
        <f>IFERROR(VLOOKUP($B1730,Invoices!$AN$2:$AO$412,2,FALSE),"")</f>
        <v/>
      </c>
      <c r="U1730" s="18" cm="1">
        <f t="array" ref="U1730">IFERROR(INDEX(F1730:T1730, 1, MATCH(TRUE, ISNUMBER(F1730:T1730), 0)), "0.0")</f>
        <v>0.99</v>
      </c>
    </row>
    <row r="1731" spans="1:21" ht="13" x14ac:dyDescent="0.15">
      <c r="A1731" s="14" t="s">
        <v>7763</v>
      </c>
      <c r="B1731" s="6" t="s">
        <v>3068</v>
      </c>
      <c r="D1731" s="6" t="s">
        <v>1067</v>
      </c>
      <c r="E1731" s="6" t="s">
        <v>1068</v>
      </c>
      <c r="F1731" s="18" t="str">
        <f>IFERROR(VLOOKUP(B1731,Invoices!$L$2:$M$413,2,FALSE),"")</f>
        <v/>
      </c>
      <c r="G1731" s="18" t="str">
        <f>IFERROR(VLOOKUP(B1731,Invoices!$N$2:$O$412,2,FALSE),"")</f>
        <v/>
      </c>
      <c r="H1731" s="18" t="str">
        <f>IFERROR(VLOOKUP($B1731,Invoices!$P$2:$Q$412,2,FALSE),"")</f>
        <v/>
      </c>
      <c r="I1731" s="18" t="str">
        <f>IFERROR(VLOOKUP($B1731,Invoices!$R$2:$S$412,2,FALSE),"")</f>
        <v/>
      </c>
      <c r="J1731" s="18" t="str">
        <f>IFERROR(VLOOKUP($B1731,Invoices!$T$2:$U$412,2,FALSE),"")</f>
        <v/>
      </c>
      <c r="K1731" s="18" t="str">
        <f>IFERROR(VLOOKUP($B1731,Invoices!$V$2:$W$412,2,FALSE),"")</f>
        <v/>
      </c>
      <c r="L1731" s="18" t="str">
        <f>IFERROR(VLOOKUP($B1731,Invoices!$X$2:$Y$412,2,FALSE),"")</f>
        <v/>
      </c>
      <c r="M1731" s="18" t="str">
        <f>IFERROR(VLOOKUP($B1731,Invoices!$Z$2:$AA$412,2,FALSE),"")</f>
        <v/>
      </c>
      <c r="N1731" s="18" t="str">
        <f>IFERROR(VLOOKUP($B1731,Invoices!$AB$2:$AC$412,2,FALSE),"")</f>
        <v/>
      </c>
      <c r="O1731" s="18" t="str">
        <f>IFERROR(VLOOKUP($B1731,Invoices!$AD$2:$AE$412,2,FALSE),"")</f>
        <v/>
      </c>
      <c r="P1731" s="18" t="str">
        <f>IFERROR(VLOOKUP($B1731,Invoices!$AF$2:$AG$412,2,FALSE),"")</f>
        <v/>
      </c>
      <c r="Q1731" s="18" t="str">
        <f>IFERROR(VLOOKUP($B1731,Invoices!$AH$2:$AI$412,2,FALSE),"")</f>
        <v/>
      </c>
      <c r="R1731" s="18" t="str">
        <f>IFERROR(VLOOKUP($B1731,Invoices!$AJ$2:$AK$412,2,FALSE),"")</f>
        <v/>
      </c>
      <c r="S1731" s="18" t="str">
        <f>IFERROR(VLOOKUP($B1731,Invoices!$AL$2:$AM$412,2,FALSE),"")</f>
        <v/>
      </c>
      <c r="T1731" s="18" t="str">
        <f>IFERROR(VLOOKUP($B1731,Invoices!$AN$2:$AO$412,2,FALSE),"")</f>
        <v/>
      </c>
      <c r="U1731" s="18" t="str" cm="1">
        <f t="array" ref="U1731">IFERROR(INDEX(F1731:T1731, 1, MATCH(TRUE, ISNUMBER(F1731:T1731), 0)), "0.0")</f>
        <v>0.0</v>
      </c>
    </row>
    <row r="1732" spans="1:21" ht="13" x14ac:dyDescent="0.15">
      <c r="A1732" s="14" t="s">
        <v>7764</v>
      </c>
      <c r="B1732" s="6" t="s">
        <v>3069</v>
      </c>
      <c r="C1732" s="6" t="s">
        <v>3070</v>
      </c>
      <c r="D1732" s="6" t="s">
        <v>1633</v>
      </c>
      <c r="E1732" s="6" t="s">
        <v>1634</v>
      </c>
      <c r="F1732" s="18">
        <f>IFERROR(VLOOKUP(B1732,Invoices!$L$2:$M$413,2,FALSE),"")</f>
        <v>0.99</v>
      </c>
      <c r="G1732" s="18" t="str">
        <f>IFERROR(VLOOKUP(B1732,Invoices!$N$2:$O$412,2,FALSE),"")</f>
        <v/>
      </c>
      <c r="H1732" s="18" t="str">
        <f>IFERROR(VLOOKUP($B1732,Invoices!$P$2:$Q$412,2,FALSE),"")</f>
        <v/>
      </c>
      <c r="I1732" s="18" t="str">
        <f>IFERROR(VLOOKUP($B1732,Invoices!$R$2:$S$412,2,FALSE),"")</f>
        <v/>
      </c>
      <c r="J1732" s="18" t="str">
        <f>IFERROR(VLOOKUP($B1732,Invoices!$T$2:$U$412,2,FALSE),"")</f>
        <v/>
      </c>
      <c r="K1732" s="18" t="str">
        <f>IFERROR(VLOOKUP($B1732,Invoices!$V$2:$W$412,2,FALSE),"")</f>
        <v/>
      </c>
      <c r="L1732" s="18" t="str">
        <f>IFERROR(VLOOKUP($B1732,Invoices!$X$2:$Y$412,2,FALSE),"")</f>
        <v/>
      </c>
      <c r="M1732" s="18" t="str">
        <f>IFERROR(VLOOKUP($B1732,Invoices!$Z$2:$AA$412,2,FALSE),"")</f>
        <v/>
      </c>
      <c r="N1732" s="18" t="str">
        <f>IFERROR(VLOOKUP($B1732,Invoices!$AB$2:$AC$412,2,FALSE),"")</f>
        <v/>
      </c>
      <c r="O1732" s="18" t="str">
        <f>IFERROR(VLOOKUP($B1732,Invoices!$AD$2:$AE$412,2,FALSE),"")</f>
        <v/>
      </c>
      <c r="P1732" s="18" t="str">
        <f>IFERROR(VLOOKUP($B1732,Invoices!$AF$2:$AG$412,2,FALSE),"")</f>
        <v/>
      </c>
      <c r="Q1732" s="18" t="str">
        <f>IFERROR(VLOOKUP($B1732,Invoices!$AH$2:$AI$412,2,FALSE),"")</f>
        <v/>
      </c>
      <c r="R1732" s="18" t="str">
        <f>IFERROR(VLOOKUP($B1732,Invoices!$AJ$2:$AK$412,2,FALSE),"")</f>
        <v/>
      </c>
      <c r="S1732" s="18" t="str">
        <f>IFERROR(VLOOKUP($B1732,Invoices!$AL$2:$AM$412,2,FALSE),"")</f>
        <v/>
      </c>
      <c r="T1732" s="18" t="str">
        <f>IFERROR(VLOOKUP($B1732,Invoices!$AN$2:$AO$412,2,FALSE),"")</f>
        <v/>
      </c>
      <c r="U1732" s="18" cm="1">
        <f t="array" ref="U1732">IFERROR(INDEX(F1732:T1732, 1, MATCH(TRUE, ISNUMBER(F1732:T1732), 0)), "0.0")</f>
        <v>0.99</v>
      </c>
    </row>
    <row r="1733" spans="1:21" ht="13" x14ac:dyDescent="0.15">
      <c r="A1733" s="14" t="s">
        <v>7765</v>
      </c>
      <c r="B1733" s="6" t="s">
        <v>3071</v>
      </c>
      <c r="C1733" s="6" t="s">
        <v>2646</v>
      </c>
      <c r="D1733" s="6" t="s">
        <v>1628</v>
      </c>
      <c r="E1733" s="6" t="s">
        <v>1629</v>
      </c>
      <c r="F1733" s="18" t="str">
        <f>IFERROR(VLOOKUP(B1733,Invoices!$L$2:$M$413,2,FALSE),"")</f>
        <v/>
      </c>
      <c r="G1733" s="18" t="str">
        <f>IFERROR(VLOOKUP(B1733,Invoices!$N$2:$O$412,2,FALSE),"")</f>
        <v/>
      </c>
      <c r="H1733" s="18" t="str">
        <f>IFERROR(VLOOKUP($B1733,Invoices!$P$2:$Q$412,2,FALSE),"")</f>
        <v/>
      </c>
      <c r="I1733" s="18" t="str">
        <f>IFERROR(VLOOKUP($B1733,Invoices!$R$2:$S$412,2,FALSE),"")</f>
        <v/>
      </c>
      <c r="J1733" s="18" t="str">
        <f>IFERROR(VLOOKUP($B1733,Invoices!$T$2:$U$412,2,FALSE),"")</f>
        <v/>
      </c>
      <c r="K1733" s="18" t="str">
        <f>IFERROR(VLOOKUP($B1733,Invoices!$V$2:$W$412,2,FALSE),"")</f>
        <v/>
      </c>
      <c r="L1733" s="18" t="str">
        <f>IFERROR(VLOOKUP($B1733,Invoices!$X$2:$Y$412,2,FALSE),"")</f>
        <v/>
      </c>
      <c r="M1733" s="18" t="str">
        <f>IFERROR(VLOOKUP($B1733,Invoices!$Z$2:$AA$412,2,FALSE),"")</f>
        <v/>
      </c>
      <c r="N1733" s="18" t="str">
        <f>IFERROR(VLOOKUP($B1733,Invoices!$AB$2:$AC$412,2,FALSE),"")</f>
        <v/>
      </c>
      <c r="O1733" s="18" t="str">
        <f>IFERROR(VLOOKUP($B1733,Invoices!$AD$2:$AE$412,2,FALSE),"")</f>
        <v/>
      </c>
      <c r="P1733" s="18" t="str">
        <f>IFERROR(VLOOKUP($B1733,Invoices!$AF$2:$AG$412,2,FALSE),"")</f>
        <v/>
      </c>
      <c r="Q1733" s="18" t="str">
        <f>IFERROR(VLOOKUP($B1733,Invoices!$AH$2:$AI$412,2,FALSE),"")</f>
        <v/>
      </c>
      <c r="R1733" s="18" t="str">
        <f>IFERROR(VLOOKUP($B1733,Invoices!$AJ$2:$AK$412,2,FALSE),"")</f>
        <v/>
      </c>
      <c r="S1733" s="18" t="str">
        <f>IFERROR(VLOOKUP($B1733,Invoices!$AL$2:$AM$412,2,FALSE),"")</f>
        <v/>
      </c>
      <c r="T1733" s="18" t="str">
        <f>IFERROR(VLOOKUP($B1733,Invoices!$AN$2:$AO$412,2,FALSE),"")</f>
        <v/>
      </c>
      <c r="U1733" s="18" t="str" cm="1">
        <f t="array" ref="U1733">IFERROR(INDEX(F1733:T1733, 1, MATCH(TRUE, ISNUMBER(F1733:T1733), 0)), "0.0")</f>
        <v>0.0</v>
      </c>
    </row>
    <row r="1734" spans="1:21" ht="13" x14ac:dyDescent="0.15">
      <c r="A1734" s="14" t="s">
        <v>7766</v>
      </c>
      <c r="B1734" s="6" t="s">
        <v>3072</v>
      </c>
      <c r="D1734" s="6" t="s">
        <v>818</v>
      </c>
      <c r="E1734" s="6" t="s">
        <v>819</v>
      </c>
      <c r="F1734" s="18" t="str">
        <f>IFERROR(VLOOKUP(B1734,Invoices!$L$2:$M$413,2,FALSE),"")</f>
        <v/>
      </c>
      <c r="G1734" s="18" t="str">
        <f>IFERROR(VLOOKUP(B1734,Invoices!$N$2:$O$412,2,FALSE),"")</f>
        <v/>
      </c>
      <c r="H1734" s="18" t="str">
        <f>IFERROR(VLOOKUP($B1734,Invoices!$P$2:$Q$412,2,FALSE),"")</f>
        <v/>
      </c>
      <c r="I1734" s="18" t="str">
        <f>IFERROR(VLOOKUP($B1734,Invoices!$R$2:$S$412,2,FALSE),"")</f>
        <v/>
      </c>
      <c r="J1734" s="18" t="str">
        <f>IFERROR(VLOOKUP($B1734,Invoices!$T$2:$U$412,2,FALSE),"")</f>
        <v/>
      </c>
      <c r="K1734" s="18" t="str">
        <f>IFERROR(VLOOKUP($B1734,Invoices!$V$2:$W$412,2,FALSE),"")</f>
        <v/>
      </c>
      <c r="L1734" s="18" t="str">
        <f>IFERROR(VLOOKUP($B1734,Invoices!$X$2:$Y$412,2,FALSE),"")</f>
        <v/>
      </c>
      <c r="M1734" s="18" t="str">
        <f>IFERROR(VLOOKUP($B1734,Invoices!$Z$2:$AA$412,2,FALSE),"")</f>
        <v/>
      </c>
      <c r="N1734" s="18" t="str">
        <f>IFERROR(VLOOKUP($B1734,Invoices!$AB$2:$AC$412,2,FALSE),"")</f>
        <v/>
      </c>
      <c r="O1734" s="18" t="str">
        <f>IFERROR(VLOOKUP($B1734,Invoices!$AD$2:$AE$412,2,FALSE),"")</f>
        <v/>
      </c>
      <c r="P1734" s="18" t="str">
        <f>IFERROR(VLOOKUP($B1734,Invoices!$AF$2:$AG$412,2,FALSE),"")</f>
        <v/>
      </c>
      <c r="Q1734" s="18" t="str">
        <f>IFERROR(VLOOKUP($B1734,Invoices!$AH$2:$AI$412,2,FALSE),"")</f>
        <v/>
      </c>
      <c r="R1734" s="18" t="str">
        <f>IFERROR(VLOOKUP($B1734,Invoices!$AJ$2:$AK$412,2,FALSE),"")</f>
        <v/>
      </c>
      <c r="S1734" s="18" t="str">
        <f>IFERROR(VLOOKUP($B1734,Invoices!$AL$2:$AM$412,2,FALSE),"")</f>
        <v/>
      </c>
      <c r="T1734" s="18" t="str">
        <f>IFERROR(VLOOKUP($B1734,Invoices!$AN$2:$AO$412,2,FALSE),"")</f>
        <v/>
      </c>
      <c r="U1734" s="18" t="str" cm="1">
        <f t="array" ref="U1734">IFERROR(INDEX(F1734:T1734, 1, MATCH(TRUE, ISNUMBER(F1734:T1734), 0)), "0.0")</f>
        <v>0.0</v>
      </c>
    </row>
    <row r="1735" spans="1:21" ht="13" x14ac:dyDescent="0.15">
      <c r="A1735" s="14" t="s">
        <v>7767</v>
      </c>
      <c r="B1735" s="6" t="s">
        <v>3073</v>
      </c>
      <c r="C1735" s="6" t="s">
        <v>1848</v>
      </c>
      <c r="D1735" s="6" t="s">
        <v>1583</v>
      </c>
      <c r="E1735" s="6" t="s">
        <v>1584</v>
      </c>
      <c r="F1735" s="18" t="str">
        <f>IFERROR(VLOOKUP(B1735,Invoices!$L$2:$M$413,2,FALSE),"")</f>
        <v/>
      </c>
      <c r="G1735" s="18" t="str">
        <f>IFERROR(VLOOKUP(B1735,Invoices!$N$2:$O$412,2,FALSE),"")</f>
        <v/>
      </c>
      <c r="H1735" s="18">
        <f>IFERROR(VLOOKUP($B1735,Invoices!$P$2:$Q$412,2,FALSE),"")</f>
        <v>0.99</v>
      </c>
      <c r="I1735" s="18" t="str">
        <f>IFERROR(VLOOKUP($B1735,Invoices!$R$2:$S$412,2,FALSE),"")</f>
        <v/>
      </c>
      <c r="J1735" s="18" t="str">
        <f>IFERROR(VLOOKUP($B1735,Invoices!$T$2:$U$412,2,FALSE),"")</f>
        <v/>
      </c>
      <c r="K1735" s="18" t="str">
        <f>IFERROR(VLOOKUP($B1735,Invoices!$V$2:$W$412,2,FALSE),"")</f>
        <v/>
      </c>
      <c r="L1735" s="18" t="str">
        <f>IFERROR(VLOOKUP($B1735,Invoices!$X$2:$Y$412,2,FALSE),"")</f>
        <v/>
      </c>
      <c r="M1735" s="18" t="str">
        <f>IFERROR(VLOOKUP($B1735,Invoices!$Z$2:$AA$412,2,FALSE),"")</f>
        <v/>
      </c>
      <c r="N1735" s="18" t="str">
        <f>IFERROR(VLOOKUP($B1735,Invoices!$AB$2:$AC$412,2,FALSE),"")</f>
        <v/>
      </c>
      <c r="O1735" s="18" t="str">
        <f>IFERROR(VLOOKUP($B1735,Invoices!$AD$2:$AE$412,2,FALSE),"")</f>
        <v/>
      </c>
      <c r="P1735" s="18" t="str">
        <f>IFERROR(VLOOKUP($B1735,Invoices!$AF$2:$AG$412,2,FALSE),"")</f>
        <v/>
      </c>
      <c r="Q1735" s="18" t="str">
        <f>IFERROR(VLOOKUP($B1735,Invoices!$AH$2:$AI$412,2,FALSE),"")</f>
        <v/>
      </c>
      <c r="R1735" s="18" t="str">
        <f>IFERROR(VLOOKUP($B1735,Invoices!$AJ$2:$AK$412,2,FALSE),"")</f>
        <v/>
      </c>
      <c r="S1735" s="18" t="str">
        <f>IFERROR(VLOOKUP($B1735,Invoices!$AL$2:$AM$412,2,FALSE),"")</f>
        <v/>
      </c>
      <c r="T1735" s="18" t="str">
        <f>IFERROR(VLOOKUP($B1735,Invoices!$AN$2:$AO$412,2,FALSE),"")</f>
        <v/>
      </c>
      <c r="U1735" s="18" cm="1">
        <f t="array" ref="U1735">IFERROR(INDEX(F1735:T1735, 1, MATCH(TRUE, ISNUMBER(F1735:T1735), 0)), "0.0")</f>
        <v>0.99</v>
      </c>
    </row>
    <row r="1736" spans="1:21" ht="13" x14ac:dyDescent="0.15">
      <c r="A1736" s="14" t="s">
        <v>7768</v>
      </c>
      <c r="B1736" s="6" t="s">
        <v>3074</v>
      </c>
      <c r="D1736" s="6" t="s">
        <v>830</v>
      </c>
      <c r="E1736" s="6" t="s">
        <v>590</v>
      </c>
      <c r="F1736" s="18" t="str">
        <f>IFERROR(VLOOKUP(B1736,Invoices!$L$2:$M$413,2,FALSE),"")</f>
        <v/>
      </c>
      <c r="G1736" s="18" t="str">
        <f>IFERROR(VLOOKUP(B1736,Invoices!$N$2:$O$412,2,FALSE),"")</f>
        <v/>
      </c>
      <c r="H1736" s="18" t="str">
        <f>IFERROR(VLOOKUP($B1736,Invoices!$P$2:$Q$412,2,FALSE),"")</f>
        <v/>
      </c>
      <c r="I1736" s="18" t="str">
        <f>IFERROR(VLOOKUP($B1736,Invoices!$R$2:$S$412,2,FALSE),"")</f>
        <v/>
      </c>
      <c r="J1736" s="18" t="str">
        <f>IFERROR(VLOOKUP($B1736,Invoices!$T$2:$U$412,2,FALSE),"")</f>
        <v/>
      </c>
      <c r="K1736" s="18" t="str">
        <f>IFERROR(VLOOKUP($B1736,Invoices!$V$2:$W$412,2,FALSE),"")</f>
        <v/>
      </c>
      <c r="L1736" s="18" t="str">
        <f>IFERROR(VLOOKUP($B1736,Invoices!$X$2:$Y$412,2,FALSE),"")</f>
        <v/>
      </c>
      <c r="M1736" s="18" t="str">
        <f>IFERROR(VLOOKUP($B1736,Invoices!$Z$2:$AA$412,2,FALSE),"")</f>
        <v/>
      </c>
      <c r="N1736" s="18" t="str">
        <f>IFERROR(VLOOKUP($B1736,Invoices!$AB$2:$AC$412,2,FALSE),"")</f>
        <v/>
      </c>
      <c r="O1736" s="18" t="str">
        <f>IFERROR(VLOOKUP($B1736,Invoices!$AD$2:$AE$412,2,FALSE),"")</f>
        <v/>
      </c>
      <c r="P1736" s="18" t="str">
        <f>IFERROR(VLOOKUP($B1736,Invoices!$AF$2:$AG$412,2,FALSE),"")</f>
        <v/>
      </c>
      <c r="Q1736" s="18" t="str">
        <f>IFERROR(VLOOKUP($B1736,Invoices!$AH$2:$AI$412,2,FALSE),"")</f>
        <v/>
      </c>
      <c r="R1736" s="18" t="str">
        <f>IFERROR(VLOOKUP($B1736,Invoices!$AJ$2:$AK$412,2,FALSE),"")</f>
        <v/>
      </c>
      <c r="S1736" s="18" t="str">
        <f>IFERROR(VLOOKUP($B1736,Invoices!$AL$2:$AM$412,2,FALSE),"")</f>
        <v/>
      </c>
      <c r="T1736" s="18" t="str">
        <f>IFERROR(VLOOKUP($B1736,Invoices!$AN$2:$AO$412,2,FALSE),"")</f>
        <v/>
      </c>
      <c r="U1736" s="18" t="str" cm="1">
        <f t="array" ref="U1736">IFERROR(INDEX(F1736:T1736, 1, MATCH(TRUE, ISNUMBER(F1736:T1736), 0)), "0.0")</f>
        <v>0.0</v>
      </c>
    </row>
    <row r="1737" spans="1:21" ht="13" x14ac:dyDescent="0.15">
      <c r="A1737" s="14" t="s">
        <v>7769</v>
      </c>
      <c r="B1737" s="6" t="s">
        <v>3075</v>
      </c>
      <c r="D1737" s="6" t="s">
        <v>757</v>
      </c>
      <c r="E1737" s="6" t="s">
        <v>758</v>
      </c>
      <c r="F1737" s="18" t="str">
        <f>IFERROR(VLOOKUP(B1737,Invoices!$L$2:$M$413,2,FALSE),"")</f>
        <v/>
      </c>
      <c r="G1737" s="18" t="str">
        <f>IFERROR(VLOOKUP(B1737,Invoices!$N$2:$O$412,2,FALSE),"")</f>
        <v/>
      </c>
      <c r="H1737" s="18" t="str">
        <f>IFERROR(VLOOKUP($B1737,Invoices!$P$2:$Q$412,2,FALSE),"")</f>
        <v/>
      </c>
      <c r="I1737" s="18" t="str">
        <f>IFERROR(VLOOKUP($B1737,Invoices!$R$2:$S$412,2,FALSE),"")</f>
        <v/>
      </c>
      <c r="J1737" s="18" t="str">
        <f>IFERROR(VLOOKUP($B1737,Invoices!$T$2:$U$412,2,FALSE),"")</f>
        <v/>
      </c>
      <c r="K1737" s="18">
        <f>IFERROR(VLOOKUP($B1737,Invoices!$V$2:$W$412,2,FALSE),"")</f>
        <v>0.99</v>
      </c>
      <c r="L1737" s="18" t="str">
        <f>IFERROR(VLOOKUP($B1737,Invoices!$X$2:$Y$412,2,FALSE),"")</f>
        <v/>
      </c>
      <c r="M1737" s="18" t="str">
        <f>IFERROR(VLOOKUP($B1737,Invoices!$Z$2:$AA$412,2,FALSE),"")</f>
        <v/>
      </c>
      <c r="N1737" s="18" t="str">
        <f>IFERROR(VLOOKUP($B1737,Invoices!$AB$2:$AC$412,2,FALSE),"")</f>
        <v/>
      </c>
      <c r="O1737" s="18" t="str">
        <f>IFERROR(VLOOKUP($B1737,Invoices!$AD$2:$AE$412,2,FALSE),"")</f>
        <v/>
      </c>
      <c r="P1737" s="18" t="str">
        <f>IFERROR(VLOOKUP($B1737,Invoices!$AF$2:$AG$412,2,FALSE),"")</f>
        <v/>
      </c>
      <c r="Q1737" s="18" t="str">
        <f>IFERROR(VLOOKUP($B1737,Invoices!$AH$2:$AI$412,2,FALSE),"")</f>
        <v/>
      </c>
      <c r="R1737" s="18" t="str">
        <f>IFERROR(VLOOKUP($B1737,Invoices!$AJ$2:$AK$412,2,FALSE),"")</f>
        <v/>
      </c>
      <c r="S1737" s="18" t="str">
        <f>IFERROR(VLOOKUP($B1737,Invoices!$AL$2:$AM$412,2,FALSE),"")</f>
        <v/>
      </c>
      <c r="T1737" s="18" t="str">
        <f>IFERROR(VLOOKUP($B1737,Invoices!$AN$2:$AO$412,2,FALSE),"")</f>
        <v/>
      </c>
      <c r="U1737" s="18" cm="1">
        <f t="array" ref="U1737">IFERROR(INDEX(F1737:T1737, 1, MATCH(TRUE, ISNUMBER(F1737:T1737), 0)), "0.0")</f>
        <v>0.99</v>
      </c>
    </row>
    <row r="1738" spans="1:21" ht="13" x14ac:dyDescent="0.15">
      <c r="A1738" s="14" t="s">
        <v>7770</v>
      </c>
      <c r="B1738" s="6" t="s">
        <v>3076</v>
      </c>
      <c r="C1738" s="6" t="s">
        <v>3077</v>
      </c>
      <c r="D1738" s="6" t="s">
        <v>743</v>
      </c>
      <c r="E1738" s="6" t="s">
        <v>744</v>
      </c>
      <c r="F1738" s="18" t="str">
        <f>IFERROR(VLOOKUP(B1738,Invoices!$L$2:$M$413,2,FALSE),"")</f>
        <v/>
      </c>
      <c r="G1738" s="18" t="str">
        <f>IFERROR(VLOOKUP(B1738,Invoices!$N$2:$O$412,2,FALSE),"")</f>
        <v/>
      </c>
      <c r="H1738" s="18" t="str">
        <f>IFERROR(VLOOKUP($B1738,Invoices!$P$2:$Q$412,2,FALSE),"")</f>
        <v/>
      </c>
      <c r="I1738" s="18" t="str">
        <f>IFERROR(VLOOKUP($B1738,Invoices!$R$2:$S$412,2,FALSE),"")</f>
        <v/>
      </c>
      <c r="J1738" s="18" t="str">
        <f>IFERROR(VLOOKUP($B1738,Invoices!$T$2:$U$412,2,FALSE),"")</f>
        <v/>
      </c>
      <c r="K1738" s="18" t="str">
        <f>IFERROR(VLOOKUP($B1738,Invoices!$V$2:$W$412,2,FALSE),"")</f>
        <v/>
      </c>
      <c r="L1738" s="18" t="str">
        <f>IFERROR(VLOOKUP($B1738,Invoices!$X$2:$Y$412,2,FALSE),"")</f>
        <v/>
      </c>
      <c r="M1738" s="18" t="str">
        <f>IFERROR(VLOOKUP($B1738,Invoices!$Z$2:$AA$412,2,FALSE),"")</f>
        <v/>
      </c>
      <c r="N1738" s="18" t="str">
        <f>IFERROR(VLOOKUP($B1738,Invoices!$AB$2:$AC$412,2,FALSE),"")</f>
        <v/>
      </c>
      <c r="O1738" s="18" t="str">
        <f>IFERROR(VLOOKUP($B1738,Invoices!$AD$2:$AE$412,2,FALSE),"")</f>
        <v/>
      </c>
      <c r="P1738" s="18" t="str">
        <f>IFERROR(VLOOKUP($B1738,Invoices!$AF$2:$AG$412,2,FALSE),"")</f>
        <v/>
      </c>
      <c r="Q1738" s="18" t="str">
        <f>IFERROR(VLOOKUP($B1738,Invoices!$AH$2:$AI$412,2,FALSE),"")</f>
        <v/>
      </c>
      <c r="R1738" s="18" t="str">
        <f>IFERROR(VLOOKUP($B1738,Invoices!$AJ$2:$AK$412,2,FALSE),"")</f>
        <v/>
      </c>
      <c r="S1738" s="18" t="str">
        <f>IFERROR(VLOOKUP($B1738,Invoices!$AL$2:$AM$412,2,FALSE),"")</f>
        <v/>
      </c>
      <c r="T1738" s="18" t="str">
        <f>IFERROR(VLOOKUP($B1738,Invoices!$AN$2:$AO$412,2,FALSE),"")</f>
        <v/>
      </c>
      <c r="U1738" s="18" t="str" cm="1">
        <f t="array" ref="U1738">IFERROR(INDEX(F1738:T1738, 1, MATCH(TRUE, ISNUMBER(F1738:T1738), 0)), "0.0")</f>
        <v>0.0</v>
      </c>
    </row>
    <row r="1739" spans="1:21" ht="13" x14ac:dyDescent="0.15">
      <c r="A1739" s="14" t="s">
        <v>7771</v>
      </c>
      <c r="B1739" s="6" t="s">
        <v>3078</v>
      </c>
      <c r="D1739" s="6" t="s">
        <v>1059</v>
      </c>
      <c r="E1739" s="6" t="s">
        <v>1059</v>
      </c>
      <c r="F1739" s="18" t="str">
        <f>IFERROR(VLOOKUP(B1739,Invoices!$L$2:$M$413,2,FALSE),"")</f>
        <v/>
      </c>
      <c r="G1739" s="18" t="str">
        <f>IFERROR(VLOOKUP(B1739,Invoices!$N$2:$O$412,2,FALSE),"")</f>
        <v/>
      </c>
      <c r="H1739" s="18">
        <f>IFERROR(VLOOKUP($B1739,Invoices!$P$2:$Q$412,2,FALSE),"")</f>
        <v>0.99</v>
      </c>
      <c r="I1739" s="18" t="str">
        <f>IFERROR(VLOOKUP($B1739,Invoices!$R$2:$S$412,2,FALSE),"")</f>
        <v/>
      </c>
      <c r="J1739" s="18" t="str">
        <f>IFERROR(VLOOKUP($B1739,Invoices!$T$2:$U$412,2,FALSE),"")</f>
        <v/>
      </c>
      <c r="K1739" s="18" t="str">
        <f>IFERROR(VLOOKUP($B1739,Invoices!$V$2:$W$412,2,FALSE),"")</f>
        <v/>
      </c>
      <c r="L1739" s="18" t="str">
        <f>IFERROR(VLOOKUP($B1739,Invoices!$X$2:$Y$412,2,FALSE),"")</f>
        <v/>
      </c>
      <c r="M1739" s="18" t="str">
        <f>IFERROR(VLOOKUP($B1739,Invoices!$Z$2:$AA$412,2,FALSE),"")</f>
        <v/>
      </c>
      <c r="N1739" s="18" t="str">
        <f>IFERROR(VLOOKUP($B1739,Invoices!$AB$2:$AC$412,2,FALSE),"")</f>
        <v/>
      </c>
      <c r="O1739" s="18" t="str">
        <f>IFERROR(VLOOKUP($B1739,Invoices!$AD$2:$AE$412,2,FALSE),"")</f>
        <v/>
      </c>
      <c r="P1739" s="18" t="str">
        <f>IFERROR(VLOOKUP($B1739,Invoices!$AF$2:$AG$412,2,FALSE),"")</f>
        <v/>
      </c>
      <c r="Q1739" s="18" t="str">
        <f>IFERROR(VLOOKUP($B1739,Invoices!$AH$2:$AI$412,2,FALSE),"")</f>
        <v/>
      </c>
      <c r="R1739" s="18" t="str">
        <f>IFERROR(VLOOKUP($B1739,Invoices!$AJ$2:$AK$412,2,FALSE),"")</f>
        <v/>
      </c>
      <c r="S1739" s="18" t="str">
        <f>IFERROR(VLOOKUP($B1739,Invoices!$AL$2:$AM$412,2,FALSE),"")</f>
        <v/>
      </c>
      <c r="T1739" s="18" t="str">
        <f>IFERROR(VLOOKUP($B1739,Invoices!$AN$2:$AO$412,2,FALSE),"")</f>
        <v/>
      </c>
      <c r="U1739" s="18" cm="1">
        <f t="array" ref="U1739">IFERROR(INDEX(F1739:T1739, 1, MATCH(TRUE, ISNUMBER(F1739:T1739), 0)), "0.0")</f>
        <v>0.99</v>
      </c>
    </row>
    <row r="1740" spans="1:21" ht="13" x14ac:dyDescent="0.15">
      <c r="A1740" s="14" t="s">
        <v>7772</v>
      </c>
      <c r="B1740" s="6" t="s">
        <v>3079</v>
      </c>
      <c r="D1740" s="6" t="s">
        <v>883</v>
      </c>
      <c r="E1740" s="6" t="s">
        <v>884</v>
      </c>
      <c r="F1740" s="18" t="str">
        <f>IFERROR(VLOOKUP(B1740,Invoices!$L$2:$M$413,2,FALSE),"")</f>
        <v/>
      </c>
      <c r="G1740" s="18" t="str">
        <f>IFERROR(VLOOKUP(B1740,Invoices!$N$2:$O$412,2,FALSE),"")</f>
        <v/>
      </c>
      <c r="H1740" s="18" t="str">
        <f>IFERROR(VLOOKUP($B1740,Invoices!$P$2:$Q$412,2,FALSE),"")</f>
        <v/>
      </c>
      <c r="I1740" s="18" t="str">
        <f>IFERROR(VLOOKUP($B1740,Invoices!$R$2:$S$412,2,FALSE),"")</f>
        <v/>
      </c>
      <c r="J1740" s="18" t="str">
        <f>IFERROR(VLOOKUP($B1740,Invoices!$T$2:$U$412,2,FALSE),"")</f>
        <v/>
      </c>
      <c r="K1740" s="18" t="str">
        <f>IFERROR(VLOOKUP($B1740,Invoices!$V$2:$W$412,2,FALSE),"")</f>
        <v/>
      </c>
      <c r="L1740" s="18" t="str">
        <f>IFERROR(VLOOKUP($B1740,Invoices!$X$2:$Y$412,2,FALSE),"")</f>
        <v/>
      </c>
      <c r="M1740" s="18">
        <f>IFERROR(VLOOKUP($B1740,Invoices!$Z$2:$AA$412,2,FALSE),"")</f>
        <v>0.99</v>
      </c>
      <c r="N1740" s="18" t="str">
        <f>IFERROR(VLOOKUP($B1740,Invoices!$AB$2:$AC$412,2,FALSE),"")</f>
        <v/>
      </c>
      <c r="O1740" s="18" t="str">
        <f>IFERROR(VLOOKUP($B1740,Invoices!$AD$2:$AE$412,2,FALSE),"")</f>
        <v/>
      </c>
      <c r="P1740" s="18" t="str">
        <f>IFERROR(VLOOKUP($B1740,Invoices!$AF$2:$AG$412,2,FALSE),"")</f>
        <v/>
      </c>
      <c r="Q1740" s="18" t="str">
        <f>IFERROR(VLOOKUP($B1740,Invoices!$AH$2:$AI$412,2,FALSE),"")</f>
        <v/>
      </c>
      <c r="R1740" s="18" t="str">
        <f>IFERROR(VLOOKUP($B1740,Invoices!$AJ$2:$AK$412,2,FALSE),"")</f>
        <v/>
      </c>
      <c r="S1740" s="18" t="str">
        <f>IFERROR(VLOOKUP($B1740,Invoices!$AL$2:$AM$412,2,FALSE),"")</f>
        <v/>
      </c>
      <c r="T1740" s="18" t="str">
        <f>IFERROR(VLOOKUP($B1740,Invoices!$AN$2:$AO$412,2,FALSE),"")</f>
        <v/>
      </c>
      <c r="U1740" s="18" cm="1">
        <f t="array" ref="U1740">IFERROR(INDEX(F1740:T1740, 1, MATCH(TRUE, ISNUMBER(F1740:T1740), 0)), "0.0")</f>
        <v>0.99</v>
      </c>
    </row>
    <row r="1741" spans="1:21" ht="13" x14ac:dyDescent="0.15">
      <c r="A1741" s="14" t="s">
        <v>7773</v>
      </c>
      <c r="B1741" s="6" t="s">
        <v>3080</v>
      </c>
      <c r="C1741" s="6" t="s">
        <v>1795</v>
      </c>
      <c r="D1741" s="6" t="s">
        <v>626</v>
      </c>
      <c r="E1741" s="6" t="s">
        <v>522</v>
      </c>
      <c r="F1741" s="18">
        <f>IFERROR(VLOOKUP(B1741,Invoices!$L$2:$M$413,2,FALSE),"")</f>
        <v>0.99</v>
      </c>
      <c r="G1741" s="18" t="str">
        <f>IFERROR(VLOOKUP(B1741,Invoices!$N$2:$O$412,2,FALSE),"")</f>
        <v/>
      </c>
      <c r="H1741" s="18" t="str">
        <f>IFERROR(VLOOKUP($B1741,Invoices!$P$2:$Q$412,2,FALSE),"")</f>
        <v/>
      </c>
      <c r="I1741" s="18" t="str">
        <f>IFERROR(VLOOKUP($B1741,Invoices!$R$2:$S$412,2,FALSE),"")</f>
        <v/>
      </c>
      <c r="J1741" s="18" t="str">
        <f>IFERROR(VLOOKUP($B1741,Invoices!$T$2:$U$412,2,FALSE),"")</f>
        <v/>
      </c>
      <c r="K1741" s="18" t="str">
        <f>IFERROR(VLOOKUP($B1741,Invoices!$V$2:$W$412,2,FALSE),"")</f>
        <v/>
      </c>
      <c r="L1741" s="18" t="str">
        <f>IFERROR(VLOOKUP($B1741,Invoices!$X$2:$Y$412,2,FALSE),"")</f>
        <v/>
      </c>
      <c r="M1741" s="18" t="str">
        <f>IFERROR(VLOOKUP($B1741,Invoices!$Z$2:$AA$412,2,FALSE),"")</f>
        <v/>
      </c>
      <c r="N1741" s="18" t="str">
        <f>IFERROR(VLOOKUP($B1741,Invoices!$AB$2:$AC$412,2,FALSE),"")</f>
        <v/>
      </c>
      <c r="O1741" s="18" t="str">
        <f>IFERROR(VLOOKUP($B1741,Invoices!$AD$2:$AE$412,2,FALSE),"")</f>
        <v/>
      </c>
      <c r="P1741" s="18" t="str">
        <f>IFERROR(VLOOKUP($B1741,Invoices!$AF$2:$AG$412,2,FALSE),"")</f>
        <v/>
      </c>
      <c r="Q1741" s="18" t="str">
        <f>IFERROR(VLOOKUP($B1741,Invoices!$AH$2:$AI$412,2,FALSE),"")</f>
        <v/>
      </c>
      <c r="R1741" s="18" t="str">
        <f>IFERROR(VLOOKUP($B1741,Invoices!$AJ$2:$AK$412,2,FALSE),"")</f>
        <v/>
      </c>
      <c r="S1741" s="18" t="str">
        <f>IFERROR(VLOOKUP($B1741,Invoices!$AL$2:$AM$412,2,FALSE),"")</f>
        <v/>
      </c>
      <c r="T1741" s="18" t="str">
        <f>IFERROR(VLOOKUP($B1741,Invoices!$AN$2:$AO$412,2,FALSE),"")</f>
        <v/>
      </c>
      <c r="U1741" s="18" cm="1">
        <f t="array" ref="U1741">IFERROR(INDEX(F1741:T1741, 1, MATCH(TRUE, ISNUMBER(F1741:T1741), 0)), "0.0")</f>
        <v>0.99</v>
      </c>
    </row>
    <row r="1742" spans="1:21" ht="13" x14ac:dyDescent="0.15">
      <c r="A1742" s="14" t="s">
        <v>7774</v>
      </c>
      <c r="B1742" s="6" t="s">
        <v>3081</v>
      </c>
      <c r="C1742" s="6" t="s">
        <v>3082</v>
      </c>
      <c r="D1742" s="6" t="s">
        <v>3083</v>
      </c>
      <c r="E1742" s="6" t="s">
        <v>1182</v>
      </c>
      <c r="F1742" s="18" t="str">
        <f>IFERROR(VLOOKUP(B1742,Invoices!$L$2:$M$413,2,FALSE),"")</f>
        <v/>
      </c>
      <c r="G1742" s="18" t="str">
        <f>IFERROR(VLOOKUP(B1742,Invoices!$N$2:$O$412,2,FALSE),"")</f>
        <v/>
      </c>
      <c r="H1742" s="18" t="str">
        <f>IFERROR(VLOOKUP($B1742,Invoices!$P$2:$Q$412,2,FALSE),"")</f>
        <v/>
      </c>
      <c r="I1742" s="18" t="str">
        <f>IFERROR(VLOOKUP($B1742,Invoices!$R$2:$S$412,2,FALSE),"")</f>
        <v/>
      </c>
      <c r="J1742" s="18">
        <f>IFERROR(VLOOKUP($B1742,Invoices!$T$2:$U$412,2,FALSE),"")</f>
        <v>0.99</v>
      </c>
      <c r="K1742" s="18" t="str">
        <f>IFERROR(VLOOKUP($B1742,Invoices!$V$2:$W$412,2,FALSE),"")</f>
        <v/>
      </c>
      <c r="L1742" s="18">
        <f>IFERROR(VLOOKUP($B1742,Invoices!$X$2:$Y$412,2,FALSE),"")</f>
        <v>0.99</v>
      </c>
      <c r="M1742" s="18" t="str">
        <f>IFERROR(VLOOKUP($B1742,Invoices!$Z$2:$AA$412,2,FALSE),"")</f>
        <v/>
      </c>
      <c r="N1742" s="18" t="str">
        <f>IFERROR(VLOOKUP($B1742,Invoices!$AB$2:$AC$412,2,FALSE),"")</f>
        <v/>
      </c>
      <c r="O1742" s="18" t="str">
        <f>IFERROR(VLOOKUP($B1742,Invoices!$AD$2:$AE$412,2,FALSE),"")</f>
        <v/>
      </c>
      <c r="P1742" s="18" t="str">
        <f>IFERROR(VLOOKUP($B1742,Invoices!$AF$2:$AG$412,2,FALSE),"")</f>
        <v/>
      </c>
      <c r="Q1742" s="18" t="str">
        <f>IFERROR(VLOOKUP($B1742,Invoices!$AH$2:$AI$412,2,FALSE),"")</f>
        <v/>
      </c>
      <c r="R1742" s="18" t="str">
        <f>IFERROR(VLOOKUP($B1742,Invoices!$AJ$2:$AK$412,2,FALSE),"")</f>
        <v/>
      </c>
      <c r="S1742" s="18" t="str">
        <f>IFERROR(VLOOKUP($B1742,Invoices!$AL$2:$AM$412,2,FALSE),"")</f>
        <v/>
      </c>
      <c r="T1742" s="18" t="str">
        <f>IFERROR(VLOOKUP($B1742,Invoices!$AN$2:$AO$412,2,FALSE),"")</f>
        <v/>
      </c>
      <c r="U1742" s="18" cm="1">
        <f t="array" ref="U1742">IFERROR(INDEX(F1742:T1742, 1, MATCH(TRUE, ISNUMBER(F1742:T1742), 0)), "0.0")</f>
        <v>0.99</v>
      </c>
    </row>
    <row r="1743" spans="1:21" ht="13" x14ac:dyDescent="0.15">
      <c r="A1743" s="14" t="s">
        <v>7775</v>
      </c>
      <c r="B1743" s="6" t="s">
        <v>3084</v>
      </c>
      <c r="C1743" s="6" t="s">
        <v>2593</v>
      </c>
      <c r="D1743" s="6" t="s">
        <v>1337</v>
      </c>
      <c r="E1743" s="6" t="s">
        <v>1338</v>
      </c>
      <c r="F1743" s="18" t="str">
        <f>IFERROR(VLOOKUP(B1743,Invoices!$L$2:$M$413,2,FALSE),"")</f>
        <v/>
      </c>
      <c r="G1743" s="18" t="str">
        <f>IFERROR(VLOOKUP(B1743,Invoices!$N$2:$O$412,2,FALSE),"")</f>
        <v/>
      </c>
      <c r="H1743" s="18" t="str">
        <f>IFERROR(VLOOKUP($B1743,Invoices!$P$2:$Q$412,2,FALSE),"")</f>
        <v/>
      </c>
      <c r="I1743" s="18" t="str">
        <f>IFERROR(VLOOKUP($B1743,Invoices!$R$2:$S$412,2,FALSE),"")</f>
        <v/>
      </c>
      <c r="J1743" s="18" t="str">
        <f>IFERROR(VLOOKUP($B1743,Invoices!$T$2:$U$412,2,FALSE),"")</f>
        <v/>
      </c>
      <c r="K1743" s="18" t="str">
        <f>IFERROR(VLOOKUP($B1743,Invoices!$V$2:$W$412,2,FALSE),"")</f>
        <v/>
      </c>
      <c r="L1743" s="18" t="str">
        <f>IFERROR(VLOOKUP($B1743,Invoices!$X$2:$Y$412,2,FALSE),"")</f>
        <v/>
      </c>
      <c r="M1743" s="18" t="str">
        <f>IFERROR(VLOOKUP($B1743,Invoices!$Z$2:$AA$412,2,FALSE),"")</f>
        <v/>
      </c>
      <c r="N1743" s="18" t="str">
        <f>IFERROR(VLOOKUP($B1743,Invoices!$AB$2:$AC$412,2,FALSE),"")</f>
        <v/>
      </c>
      <c r="O1743" s="18" t="str">
        <f>IFERROR(VLOOKUP($B1743,Invoices!$AD$2:$AE$412,2,FALSE),"")</f>
        <v/>
      </c>
      <c r="P1743" s="18" t="str">
        <f>IFERROR(VLOOKUP($B1743,Invoices!$AF$2:$AG$412,2,FALSE),"")</f>
        <v/>
      </c>
      <c r="Q1743" s="18" t="str">
        <f>IFERROR(VLOOKUP($B1743,Invoices!$AH$2:$AI$412,2,FALSE),"")</f>
        <v/>
      </c>
      <c r="R1743" s="18" t="str">
        <f>IFERROR(VLOOKUP($B1743,Invoices!$AJ$2:$AK$412,2,FALSE),"")</f>
        <v/>
      </c>
      <c r="S1743" s="18" t="str">
        <f>IFERROR(VLOOKUP($B1743,Invoices!$AL$2:$AM$412,2,FALSE),"")</f>
        <v/>
      </c>
      <c r="T1743" s="18" t="str">
        <f>IFERROR(VLOOKUP($B1743,Invoices!$AN$2:$AO$412,2,FALSE),"")</f>
        <v/>
      </c>
      <c r="U1743" s="18" t="str" cm="1">
        <f t="array" ref="U1743">IFERROR(INDEX(F1743:T1743, 1, MATCH(TRUE, ISNUMBER(F1743:T1743), 0)), "0.0")</f>
        <v>0.0</v>
      </c>
    </row>
    <row r="1744" spans="1:21" ht="13" x14ac:dyDescent="0.15">
      <c r="A1744" s="14" t="s">
        <v>7776</v>
      </c>
      <c r="B1744" s="6" t="s">
        <v>3085</v>
      </c>
      <c r="D1744" s="6" t="s">
        <v>517</v>
      </c>
      <c r="E1744" s="6" t="s">
        <v>518</v>
      </c>
      <c r="F1744" s="18" t="str">
        <f>IFERROR(VLOOKUP(B1744,Invoices!$L$2:$M$413,2,FALSE),"")</f>
        <v/>
      </c>
      <c r="G1744" s="18" t="str">
        <f>IFERROR(VLOOKUP(B1744,Invoices!$N$2:$O$412,2,FALSE),"")</f>
        <v/>
      </c>
      <c r="H1744" s="18" t="str">
        <f>IFERROR(VLOOKUP($B1744,Invoices!$P$2:$Q$412,2,FALSE),"")</f>
        <v/>
      </c>
      <c r="I1744" s="18" t="str">
        <f>IFERROR(VLOOKUP($B1744,Invoices!$R$2:$S$412,2,FALSE),"")</f>
        <v/>
      </c>
      <c r="J1744" s="18" t="str">
        <f>IFERROR(VLOOKUP($B1744,Invoices!$T$2:$U$412,2,FALSE),"")</f>
        <v/>
      </c>
      <c r="K1744" s="18">
        <f>IFERROR(VLOOKUP($B1744,Invoices!$V$2:$W$412,2,FALSE),"")</f>
        <v>1.99</v>
      </c>
      <c r="L1744" s="18" t="str">
        <f>IFERROR(VLOOKUP($B1744,Invoices!$X$2:$Y$412,2,FALSE),"")</f>
        <v/>
      </c>
      <c r="M1744" s="18" t="str">
        <f>IFERROR(VLOOKUP($B1744,Invoices!$Z$2:$AA$412,2,FALSE),"")</f>
        <v/>
      </c>
      <c r="N1744" s="18" t="str">
        <f>IFERROR(VLOOKUP($B1744,Invoices!$AB$2:$AC$412,2,FALSE),"")</f>
        <v/>
      </c>
      <c r="O1744" s="18" t="str">
        <f>IFERROR(VLOOKUP($B1744,Invoices!$AD$2:$AE$412,2,FALSE),"")</f>
        <v/>
      </c>
      <c r="P1744" s="18" t="str">
        <f>IFERROR(VLOOKUP($B1744,Invoices!$AF$2:$AG$412,2,FALSE),"")</f>
        <v/>
      </c>
      <c r="Q1744" s="18" t="str">
        <f>IFERROR(VLOOKUP($B1744,Invoices!$AH$2:$AI$412,2,FALSE),"")</f>
        <v/>
      </c>
      <c r="R1744" s="18" t="str">
        <f>IFERROR(VLOOKUP($B1744,Invoices!$AJ$2:$AK$412,2,FALSE),"")</f>
        <v/>
      </c>
      <c r="S1744" s="18" t="str">
        <f>IFERROR(VLOOKUP($B1744,Invoices!$AL$2:$AM$412,2,FALSE),"")</f>
        <v/>
      </c>
      <c r="T1744" s="18" t="str">
        <f>IFERROR(VLOOKUP($B1744,Invoices!$AN$2:$AO$412,2,FALSE),"")</f>
        <v/>
      </c>
      <c r="U1744" s="18" cm="1">
        <f t="array" ref="U1744">IFERROR(INDEX(F1744:T1744, 1, MATCH(TRUE, ISNUMBER(F1744:T1744), 0)), "0.0")</f>
        <v>1.99</v>
      </c>
    </row>
    <row r="1745" spans="1:21" ht="13" x14ac:dyDescent="0.15">
      <c r="A1745" s="14" t="s">
        <v>7777</v>
      </c>
      <c r="B1745" s="6" t="s">
        <v>3086</v>
      </c>
      <c r="C1745" s="6" t="s">
        <v>1673</v>
      </c>
      <c r="D1745" s="6" t="s">
        <v>615</v>
      </c>
      <c r="E1745" s="6" t="s">
        <v>574</v>
      </c>
      <c r="F1745" s="18" t="str">
        <f>IFERROR(VLOOKUP(B1745,Invoices!$L$2:$M$413,2,FALSE),"")</f>
        <v/>
      </c>
      <c r="G1745" s="18" t="str">
        <f>IFERROR(VLOOKUP(B1745,Invoices!$N$2:$O$412,2,FALSE),"")</f>
        <v/>
      </c>
      <c r="H1745" s="18" t="str">
        <f>IFERROR(VLOOKUP($B1745,Invoices!$P$2:$Q$412,2,FALSE),"")</f>
        <v/>
      </c>
      <c r="I1745" s="18">
        <f>IFERROR(VLOOKUP($B1745,Invoices!$R$2:$S$412,2,FALSE),"")</f>
        <v>0.99</v>
      </c>
      <c r="J1745" s="18" t="str">
        <f>IFERROR(VLOOKUP($B1745,Invoices!$T$2:$U$412,2,FALSE),"")</f>
        <v/>
      </c>
      <c r="K1745" s="18" t="str">
        <f>IFERROR(VLOOKUP($B1745,Invoices!$V$2:$W$412,2,FALSE),"")</f>
        <v/>
      </c>
      <c r="L1745" s="18" t="str">
        <f>IFERROR(VLOOKUP($B1745,Invoices!$X$2:$Y$412,2,FALSE),"")</f>
        <v/>
      </c>
      <c r="M1745" s="18" t="str">
        <f>IFERROR(VLOOKUP($B1745,Invoices!$Z$2:$AA$412,2,FALSE),"")</f>
        <v/>
      </c>
      <c r="N1745" s="18" t="str">
        <f>IFERROR(VLOOKUP($B1745,Invoices!$AB$2:$AC$412,2,FALSE),"")</f>
        <v/>
      </c>
      <c r="O1745" s="18" t="str">
        <f>IFERROR(VLOOKUP($B1745,Invoices!$AD$2:$AE$412,2,FALSE),"")</f>
        <v/>
      </c>
      <c r="P1745" s="18" t="str">
        <f>IFERROR(VLOOKUP($B1745,Invoices!$AF$2:$AG$412,2,FALSE),"")</f>
        <v/>
      </c>
      <c r="Q1745" s="18" t="str">
        <f>IFERROR(VLOOKUP($B1745,Invoices!$AH$2:$AI$412,2,FALSE),"")</f>
        <v/>
      </c>
      <c r="R1745" s="18" t="str">
        <f>IFERROR(VLOOKUP($B1745,Invoices!$AJ$2:$AK$412,2,FALSE),"")</f>
        <v/>
      </c>
      <c r="S1745" s="18" t="str">
        <f>IFERROR(VLOOKUP($B1745,Invoices!$AL$2:$AM$412,2,FALSE),"")</f>
        <v/>
      </c>
      <c r="T1745" s="18" t="str">
        <f>IFERROR(VLOOKUP($B1745,Invoices!$AN$2:$AO$412,2,FALSE),"")</f>
        <v/>
      </c>
      <c r="U1745" s="18" cm="1">
        <f t="array" ref="U1745">IFERROR(INDEX(F1745:T1745, 1, MATCH(TRUE, ISNUMBER(F1745:T1745), 0)), "0.0")</f>
        <v>0.99</v>
      </c>
    </row>
    <row r="1746" spans="1:21" ht="13" x14ac:dyDescent="0.15">
      <c r="A1746" s="14" t="s">
        <v>7778</v>
      </c>
      <c r="B1746" s="6" t="s">
        <v>3087</v>
      </c>
      <c r="C1746" s="6" t="s">
        <v>568</v>
      </c>
      <c r="D1746" s="6" t="s">
        <v>569</v>
      </c>
      <c r="E1746" s="6" t="s">
        <v>570</v>
      </c>
      <c r="F1746" s="18" t="str">
        <f>IFERROR(VLOOKUP(B1746,Invoices!$L$2:$M$413,2,FALSE),"")</f>
        <v/>
      </c>
      <c r="G1746" s="18" t="str">
        <f>IFERROR(VLOOKUP(B1746,Invoices!$N$2:$O$412,2,FALSE),"")</f>
        <v/>
      </c>
      <c r="H1746" s="18" t="str">
        <f>IFERROR(VLOOKUP($B1746,Invoices!$P$2:$Q$412,2,FALSE),"")</f>
        <v/>
      </c>
      <c r="I1746" s="18" t="str">
        <f>IFERROR(VLOOKUP($B1746,Invoices!$R$2:$S$412,2,FALSE),"")</f>
        <v/>
      </c>
      <c r="J1746" s="18" t="str">
        <f>IFERROR(VLOOKUP($B1746,Invoices!$T$2:$U$412,2,FALSE),"")</f>
        <v/>
      </c>
      <c r="K1746" s="18" t="str">
        <f>IFERROR(VLOOKUP($B1746,Invoices!$V$2:$W$412,2,FALSE),"")</f>
        <v/>
      </c>
      <c r="L1746" s="18" t="str">
        <f>IFERROR(VLOOKUP($B1746,Invoices!$X$2:$Y$412,2,FALSE),"")</f>
        <v/>
      </c>
      <c r="M1746" s="18" t="str">
        <f>IFERROR(VLOOKUP($B1746,Invoices!$Z$2:$AA$412,2,FALSE),"")</f>
        <v/>
      </c>
      <c r="N1746" s="18" t="str">
        <f>IFERROR(VLOOKUP($B1746,Invoices!$AB$2:$AC$412,2,FALSE),"")</f>
        <v/>
      </c>
      <c r="O1746" s="18" t="str">
        <f>IFERROR(VLOOKUP($B1746,Invoices!$AD$2:$AE$412,2,FALSE),"")</f>
        <v/>
      </c>
      <c r="P1746" s="18" t="str">
        <f>IFERROR(VLOOKUP($B1746,Invoices!$AF$2:$AG$412,2,FALSE),"")</f>
        <v/>
      </c>
      <c r="Q1746" s="18" t="str">
        <f>IFERROR(VLOOKUP($B1746,Invoices!$AH$2:$AI$412,2,FALSE),"")</f>
        <v/>
      </c>
      <c r="R1746" s="18" t="str">
        <f>IFERROR(VLOOKUP($B1746,Invoices!$AJ$2:$AK$412,2,FALSE),"")</f>
        <v/>
      </c>
      <c r="S1746" s="18" t="str">
        <f>IFERROR(VLOOKUP($B1746,Invoices!$AL$2:$AM$412,2,FALSE),"")</f>
        <v/>
      </c>
      <c r="T1746" s="18" t="str">
        <f>IFERROR(VLOOKUP($B1746,Invoices!$AN$2:$AO$412,2,FALSE),"")</f>
        <v/>
      </c>
      <c r="U1746" s="18" t="str" cm="1">
        <f t="array" ref="U1746">IFERROR(INDEX(F1746:T1746, 1, MATCH(TRUE, ISNUMBER(F1746:T1746), 0)), "0.0")</f>
        <v>0.0</v>
      </c>
    </row>
    <row r="1747" spans="1:21" ht="13" x14ac:dyDescent="0.15">
      <c r="A1747" s="14" t="s">
        <v>7779</v>
      </c>
      <c r="B1747" s="6" t="s">
        <v>3088</v>
      </c>
      <c r="C1747" s="6" t="s">
        <v>3089</v>
      </c>
      <c r="D1747" s="6" t="s">
        <v>637</v>
      </c>
      <c r="E1747" s="6" t="s">
        <v>638</v>
      </c>
      <c r="F1747" s="18" t="str">
        <f>IFERROR(VLOOKUP(B1747,Invoices!$L$2:$M$413,2,FALSE),"")</f>
        <v/>
      </c>
      <c r="G1747" s="18" t="str">
        <f>IFERROR(VLOOKUP(B1747,Invoices!$N$2:$O$412,2,FALSE),"")</f>
        <v/>
      </c>
      <c r="H1747" s="18" t="str">
        <f>IFERROR(VLOOKUP($B1747,Invoices!$P$2:$Q$412,2,FALSE),"")</f>
        <v/>
      </c>
      <c r="I1747" s="18">
        <f>IFERROR(VLOOKUP($B1747,Invoices!$R$2:$S$412,2,FALSE),"")</f>
        <v>0.99</v>
      </c>
      <c r="J1747" s="18" t="str">
        <f>IFERROR(VLOOKUP($B1747,Invoices!$T$2:$U$412,2,FALSE),"")</f>
        <v/>
      </c>
      <c r="K1747" s="18" t="str">
        <f>IFERROR(VLOOKUP($B1747,Invoices!$V$2:$W$412,2,FALSE),"")</f>
        <v/>
      </c>
      <c r="L1747" s="18" t="str">
        <f>IFERROR(VLOOKUP($B1747,Invoices!$X$2:$Y$412,2,FALSE),"")</f>
        <v/>
      </c>
      <c r="M1747" s="18" t="str">
        <f>IFERROR(VLOOKUP($B1747,Invoices!$Z$2:$AA$412,2,FALSE),"")</f>
        <v/>
      </c>
      <c r="N1747" s="18" t="str">
        <f>IFERROR(VLOOKUP($B1747,Invoices!$AB$2:$AC$412,2,FALSE),"")</f>
        <v/>
      </c>
      <c r="O1747" s="18" t="str">
        <f>IFERROR(VLOOKUP($B1747,Invoices!$AD$2:$AE$412,2,FALSE),"")</f>
        <v/>
      </c>
      <c r="P1747" s="18" t="str">
        <f>IFERROR(VLOOKUP($B1747,Invoices!$AF$2:$AG$412,2,FALSE),"")</f>
        <v/>
      </c>
      <c r="Q1747" s="18" t="str">
        <f>IFERROR(VLOOKUP($B1747,Invoices!$AH$2:$AI$412,2,FALSE),"")</f>
        <v/>
      </c>
      <c r="R1747" s="18" t="str">
        <f>IFERROR(VLOOKUP($B1747,Invoices!$AJ$2:$AK$412,2,FALSE),"")</f>
        <v/>
      </c>
      <c r="S1747" s="18" t="str">
        <f>IFERROR(VLOOKUP($B1747,Invoices!$AL$2:$AM$412,2,FALSE),"")</f>
        <v/>
      </c>
      <c r="T1747" s="18" t="str">
        <f>IFERROR(VLOOKUP($B1747,Invoices!$AN$2:$AO$412,2,FALSE),"")</f>
        <v/>
      </c>
      <c r="U1747" s="18" cm="1">
        <f t="array" ref="U1747">IFERROR(INDEX(F1747:T1747, 1, MATCH(TRUE, ISNUMBER(F1747:T1747), 0)), "0.0")</f>
        <v>0.99</v>
      </c>
    </row>
    <row r="1748" spans="1:21" ht="13" x14ac:dyDescent="0.15">
      <c r="A1748" s="14" t="s">
        <v>7780</v>
      </c>
      <c r="B1748" s="6" t="s">
        <v>3090</v>
      </c>
      <c r="C1748" s="6" t="s">
        <v>3091</v>
      </c>
      <c r="D1748" s="6" t="s">
        <v>1231</v>
      </c>
      <c r="E1748" s="6" t="s">
        <v>863</v>
      </c>
      <c r="F1748" s="18" t="str">
        <f>IFERROR(VLOOKUP(B1748,Invoices!$L$2:$M$413,2,FALSE),"")</f>
        <v/>
      </c>
      <c r="G1748" s="18" t="str">
        <f>IFERROR(VLOOKUP(B1748,Invoices!$N$2:$O$412,2,FALSE),"")</f>
        <v/>
      </c>
      <c r="H1748" s="18" t="str">
        <f>IFERROR(VLOOKUP($B1748,Invoices!$P$2:$Q$412,2,FALSE),"")</f>
        <v/>
      </c>
      <c r="I1748" s="18" t="str">
        <f>IFERROR(VLOOKUP($B1748,Invoices!$R$2:$S$412,2,FALSE),"")</f>
        <v/>
      </c>
      <c r="J1748" s="18" t="str">
        <f>IFERROR(VLOOKUP($B1748,Invoices!$T$2:$U$412,2,FALSE),"")</f>
        <v/>
      </c>
      <c r="K1748" s="18">
        <f>IFERROR(VLOOKUP($B1748,Invoices!$V$2:$W$412,2,FALSE),"")</f>
        <v>0.99</v>
      </c>
      <c r="L1748" s="18" t="str">
        <f>IFERROR(VLOOKUP($B1748,Invoices!$X$2:$Y$412,2,FALSE),"")</f>
        <v/>
      </c>
      <c r="M1748" s="18" t="str">
        <f>IFERROR(VLOOKUP($B1748,Invoices!$Z$2:$AA$412,2,FALSE),"")</f>
        <v/>
      </c>
      <c r="N1748" s="18" t="str">
        <f>IFERROR(VLOOKUP($B1748,Invoices!$AB$2:$AC$412,2,FALSE),"")</f>
        <v/>
      </c>
      <c r="O1748" s="18" t="str">
        <f>IFERROR(VLOOKUP($B1748,Invoices!$AD$2:$AE$412,2,FALSE),"")</f>
        <v/>
      </c>
      <c r="P1748" s="18" t="str">
        <f>IFERROR(VLOOKUP($B1748,Invoices!$AF$2:$AG$412,2,FALSE),"")</f>
        <v/>
      </c>
      <c r="Q1748" s="18" t="str">
        <f>IFERROR(VLOOKUP($B1748,Invoices!$AH$2:$AI$412,2,FALSE),"")</f>
        <v/>
      </c>
      <c r="R1748" s="18" t="str">
        <f>IFERROR(VLOOKUP($B1748,Invoices!$AJ$2:$AK$412,2,FALSE),"")</f>
        <v/>
      </c>
      <c r="S1748" s="18" t="str">
        <f>IFERROR(VLOOKUP($B1748,Invoices!$AL$2:$AM$412,2,FALSE),"")</f>
        <v/>
      </c>
      <c r="T1748" s="18" t="str">
        <f>IFERROR(VLOOKUP($B1748,Invoices!$AN$2:$AO$412,2,FALSE),"")</f>
        <v/>
      </c>
      <c r="U1748" s="18" cm="1">
        <f t="array" ref="U1748">IFERROR(INDEX(F1748:T1748, 1, MATCH(TRUE, ISNUMBER(F1748:T1748), 0)), "0.0")</f>
        <v>0.99</v>
      </c>
    </row>
    <row r="1749" spans="1:21" ht="13" x14ac:dyDescent="0.15">
      <c r="A1749" s="14" t="s">
        <v>7781</v>
      </c>
      <c r="B1749" s="6" t="s">
        <v>3092</v>
      </c>
      <c r="C1749" s="6" t="s">
        <v>966</v>
      </c>
      <c r="D1749" s="6" t="s">
        <v>967</v>
      </c>
      <c r="E1749" s="6" t="s">
        <v>968</v>
      </c>
      <c r="F1749" s="18" t="str">
        <f>IFERROR(VLOOKUP(B1749,Invoices!$L$2:$M$413,2,FALSE),"")</f>
        <v/>
      </c>
      <c r="G1749" s="18">
        <f>IFERROR(VLOOKUP(B1749,Invoices!$N$2:$O$412,2,FALSE),"")</f>
        <v>0.99</v>
      </c>
      <c r="H1749" s="18" t="str">
        <f>IFERROR(VLOOKUP($B1749,Invoices!$P$2:$Q$412,2,FALSE),"")</f>
        <v/>
      </c>
      <c r="I1749" s="18" t="str">
        <f>IFERROR(VLOOKUP($B1749,Invoices!$R$2:$S$412,2,FALSE),"")</f>
        <v/>
      </c>
      <c r="J1749" s="18" t="str">
        <f>IFERROR(VLOOKUP($B1749,Invoices!$T$2:$U$412,2,FALSE),"")</f>
        <v/>
      </c>
      <c r="K1749" s="18" t="str">
        <f>IFERROR(VLOOKUP($B1749,Invoices!$V$2:$W$412,2,FALSE),"")</f>
        <v/>
      </c>
      <c r="L1749" s="18" t="str">
        <f>IFERROR(VLOOKUP($B1749,Invoices!$X$2:$Y$412,2,FALSE),"")</f>
        <v/>
      </c>
      <c r="M1749" s="18" t="str">
        <f>IFERROR(VLOOKUP($B1749,Invoices!$Z$2:$AA$412,2,FALSE),"")</f>
        <v/>
      </c>
      <c r="N1749" s="18" t="str">
        <f>IFERROR(VLOOKUP($B1749,Invoices!$AB$2:$AC$412,2,FALSE),"")</f>
        <v/>
      </c>
      <c r="O1749" s="18" t="str">
        <f>IFERROR(VLOOKUP($B1749,Invoices!$AD$2:$AE$412,2,FALSE),"")</f>
        <v/>
      </c>
      <c r="P1749" s="18" t="str">
        <f>IFERROR(VLOOKUP($B1749,Invoices!$AF$2:$AG$412,2,FALSE),"")</f>
        <v/>
      </c>
      <c r="Q1749" s="18" t="str">
        <f>IFERROR(VLOOKUP($B1749,Invoices!$AH$2:$AI$412,2,FALSE),"")</f>
        <v/>
      </c>
      <c r="R1749" s="18" t="str">
        <f>IFERROR(VLOOKUP($B1749,Invoices!$AJ$2:$AK$412,2,FALSE),"")</f>
        <v/>
      </c>
      <c r="S1749" s="18" t="str">
        <f>IFERROR(VLOOKUP($B1749,Invoices!$AL$2:$AM$412,2,FALSE),"")</f>
        <v/>
      </c>
      <c r="T1749" s="18" t="str">
        <f>IFERROR(VLOOKUP($B1749,Invoices!$AN$2:$AO$412,2,FALSE),"")</f>
        <v/>
      </c>
      <c r="U1749" s="18" cm="1">
        <f t="array" ref="U1749">IFERROR(INDEX(F1749:T1749, 1, MATCH(TRUE, ISNUMBER(F1749:T1749), 0)), "0.0")</f>
        <v>0.99</v>
      </c>
    </row>
    <row r="1750" spans="1:21" ht="13" x14ac:dyDescent="0.15">
      <c r="A1750" s="14" t="s">
        <v>7782</v>
      </c>
      <c r="B1750" s="6" t="s">
        <v>3092</v>
      </c>
      <c r="C1750" s="6" t="s">
        <v>3093</v>
      </c>
      <c r="D1750" s="6" t="s">
        <v>1395</v>
      </c>
      <c r="E1750" s="6" t="s">
        <v>878</v>
      </c>
      <c r="F1750" s="18" t="str">
        <f>IFERROR(VLOOKUP(B1750,Invoices!$L$2:$M$413,2,FALSE),"")</f>
        <v/>
      </c>
      <c r="G1750" s="18">
        <f>IFERROR(VLOOKUP(B1750,Invoices!$N$2:$O$412,2,FALSE),"")</f>
        <v>0.99</v>
      </c>
      <c r="H1750" s="18" t="str">
        <f>IFERROR(VLOOKUP($B1750,Invoices!$P$2:$Q$412,2,FALSE),"")</f>
        <v/>
      </c>
      <c r="I1750" s="18" t="str">
        <f>IFERROR(VLOOKUP($B1750,Invoices!$R$2:$S$412,2,FALSE),"")</f>
        <v/>
      </c>
      <c r="J1750" s="18" t="str">
        <f>IFERROR(VLOOKUP($B1750,Invoices!$T$2:$U$412,2,FALSE),"")</f>
        <v/>
      </c>
      <c r="K1750" s="18" t="str">
        <f>IFERROR(VLOOKUP($B1750,Invoices!$V$2:$W$412,2,FALSE),"")</f>
        <v/>
      </c>
      <c r="L1750" s="18" t="str">
        <f>IFERROR(VLOOKUP($B1750,Invoices!$X$2:$Y$412,2,FALSE),"")</f>
        <v/>
      </c>
      <c r="M1750" s="18" t="str">
        <f>IFERROR(VLOOKUP($B1750,Invoices!$Z$2:$AA$412,2,FALSE),"")</f>
        <v/>
      </c>
      <c r="N1750" s="18" t="str">
        <f>IFERROR(VLOOKUP($B1750,Invoices!$AB$2:$AC$412,2,FALSE),"")</f>
        <v/>
      </c>
      <c r="O1750" s="18" t="str">
        <f>IFERROR(VLOOKUP($B1750,Invoices!$AD$2:$AE$412,2,FALSE),"")</f>
        <v/>
      </c>
      <c r="P1750" s="18" t="str">
        <f>IFERROR(VLOOKUP($B1750,Invoices!$AF$2:$AG$412,2,FALSE),"")</f>
        <v/>
      </c>
      <c r="Q1750" s="18" t="str">
        <f>IFERROR(VLOOKUP($B1750,Invoices!$AH$2:$AI$412,2,FALSE),"")</f>
        <v/>
      </c>
      <c r="R1750" s="18" t="str">
        <f>IFERROR(VLOOKUP($B1750,Invoices!$AJ$2:$AK$412,2,FALSE),"")</f>
        <v/>
      </c>
      <c r="S1750" s="18" t="str">
        <f>IFERROR(VLOOKUP($B1750,Invoices!$AL$2:$AM$412,2,FALSE),"")</f>
        <v/>
      </c>
      <c r="T1750" s="18" t="str">
        <f>IFERROR(VLOOKUP($B1750,Invoices!$AN$2:$AO$412,2,FALSE),"")</f>
        <v/>
      </c>
      <c r="U1750" s="18" cm="1">
        <f t="array" ref="U1750">IFERROR(INDEX(F1750:T1750, 1, MATCH(TRUE, ISNUMBER(F1750:T1750), 0)), "0.0")</f>
        <v>0.99</v>
      </c>
    </row>
    <row r="1751" spans="1:21" ht="13" x14ac:dyDescent="0.15">
      <c r="A1751" s="14" t="s">
        <v>7783</v>
      </c>
      <c r="B1751" s="6" t="s">
        <v>3094</v>
      </c>
      <c r="C1751" s="6" t="s">
        <v>663</v>
      </c>
      <c r="D1751" s="6" t="s">
        <v>664</v>
      </c>
      <c r="E1751" s="6" t="s">
        <v>663</v>
      </c>
      <c r="F1751" s="18" t="str">
        <f>IFERROR(VLOOKUP(B1751,Invoices!$L$2:$M$413,2,FALSE),"")</f>
        <v/>
      </c>
      <c r="G1751" s="18" t="str">
        <f>IFERROR(VLOOKUP(B1751,Invoices!$N$2:$O$412,2,FALSE),"")</f>
        <v/>
      </c>
      <c r="H1751" s="18" t="str">
        <f>IFERROR(VLOOKUP($B1751,Invoices!$P$2:$Q$412,2,FALSE),"")</f>
        <v/>
      </c>
      <c r="I1751" s="18" t="str">
        <f>IFERROR(VLOOKUP($B1751,Invoices!$R$2:$S$412,2,FALSE),"")</f>
        <v/>
      </c>
      <c r="J1751" s="18" t="str">
        <f>IFERROR(VLOOKUP($B1751,Invoices!$T$2:$U$412,2,FALSE),"")</f>
        <v/>
      </c>
      <c r="K1751" s="18" t="str">
        <f>IFERROR(VLOOKUP($B1751,Invoices!$V$2:$W$412,2,FALSE),"")</f>
        <v/>
      </c>
      <c r="L1751" s="18" t="str">
        <f>IFERROR(VLOOKUP($B1751,Invoices!$X$2:$Y$412,2,FALSE),"")</f>
        <v/>
      </c>
      <c r="M1751" s="18" t="str">
        <f>IFERROR(VLOOKUP($B1751,Invoices!$Z$2:$AA$412,2,FALSE),"")</f>
        <v/>
      </c>
      <c r="N1751" s="18" t="str">
        <f>IFERROR(VLOOKUP($B1751,Invoices!$AB$2:$AC$412,2,FALSE),"")</f>
        <v/>
      </c>
      <c r="O1751" s="18" t="str">
        <f>IFERROR(VLOOKUP($B1751,Invoices!$AD$2:$AE$412,2,FALSE),"")</f>
        <v/>
      </c>
      <c r="P1751" s="18" t="str">
        <f>IFERROR(VLOOKUP($B1751,Invoices!$AF$2:$AG$412,2,FALSE),"")</f>
        <v/>
      </c>
      <c r="Q1751" s="18" t="str">
        <f>IFERROR(VLOOKUP($B1751,Invoices!$AH$2:$AI$412,2,FALSE),"")</f>
        <v/>
      </c>
      <c r="R1751" s="18" t="str">
        <f>IFERROR(VLOOKUP($B1751,Invoices!$AJ$2:$AK$412,2,FALSE),"")</f>
        <v/>
      </c>
      <c r="S1751" s="18" t="str">
        <f>IFERROR(VLOOKUP($B1751,Invoices!$AL$2:$AM$412,2,FALSE),"")</f>
        <v/>
      </c>
      <c r="T1751" s="18" t="str">
        <f>IFERROR(VLOOKUP($B1751,Invoices!$AN$2:$AO$412,2,FALSE),"")</f>
        <v/>
      </c>
      <c r="U1751" s="18" t="str" cm="1">
        <f t="array" ref="U1751">IFERROR(INDEX(F1751:T1751, 1, MATCH(TRUE, ISNUMBER(F1751:T1751), 0)), "0.0")</f>
        <v>0.0</v>
      </c>
    </row>
    <row r="1752" spans="1:21" ht="13" x14ac:dyDescent="0.15">
      <c r="A1752" s="14" t="s">
        <v>7784</v>
      </c>
      <c r="B1752" s="6" t="s">
        <v>3095</v>
      </c>
      <c r="C1752" s="6" t="s">
        <v>1859</v>
      </c>
      <c r="D1752" s="6" t="s">
        <v>2441</v>
      </c>
      <c r="E1752" s="6" t="s">
        <v>1301</v>
      </c>
      <c r="F1752" s="18" t="str">
        <f>IFERROR(VLOOKUP(B1752,Invoices!$L$2:$M$413,2,FALSE),"")</f>
        <v/>
      </c>
      <c r="G1752" s="18" t="str">
        <f>IFERROR(VLOOKUP(B1752,Invoices!$N$2:$O$412,2,FALSE),"")</f>
        <v/>
      </c>
      <c r="H1752" s="18" t="str">
        <f>IFERROR(VLOOKUP($B1752,Invoices!$P$2:$Q$412,2,FALSE),"")</f>
        <v/>
      </c>
      <c r="I1752" s="18" t="str">
        <f>IFERROR(VLOOKUP($B1752,Invoices!$R$2:$S$412,2,FALSE),"")</f>
        <v/>
      </c>
      <c r="J1752" s="18" t="str">
        <f>IFERROR(VLOOKUP($B1752,Invoices!$T$2:$U$412,2,FALSE),"")</f>
        <v/>
      </c>
      <c r="K1752" s="18" t="str">
        <f>IFERROR(VLOOKUP($B1752,Invoices!$V$2:$W$412,2,FALSE),"")</f>
        <v/>
      </c>
      <c r="L1752" s="18" t="str">
        <f>IFERROR(VLOOKUP($B1752,Invoices!$X$2:$Y$412,2,FALSE),"")</f>
        <v/>
      </c>
      <c r="M1752" s="18" t="str">
        <f>IFERROR(VLOOKUP($B1752,Invoices!$Z$2:$AA$412,2,FALSE),"")</f>
        <v/>
      </c>
      <c r="N1752" s="18">
        <f>IFERROR(VLOOKUP($B1752,Invoices!$AB$2:$AC$412,2,FALSE),"")</f>
        <v>0.99</v>
      </c>
      <c r="O1752" s="18" t="str">
        <f>IFERROR(VLOOKUP($B1752,Invoices!$AD$2:$AE$412,2,FALSE),"")</f>
        <v/>
      </c>
      <c r="P1752" s="18" t="str">
        <f>IFERROR(VLOOKUP($B1752,Invoices!$AF$2:$AG$412,2,FALSE),"")</f>
        <v/>
      </c>
      <c r="Q1752" s="18" t="str">
        <f>IFERROR(VLOOKUP($B1752,Invoices!$AH$2:$AI$412,2,FALSE),"")</f>
        <v/>
      </c>
      <c r="R1752" s="18" t="str">
        <f>IFERROR(VLOOKUP($B1752,Invoices!$AJ$2:$AK$412,2,FALSE),"")</f>
        <v/>
      </c>
      <c r="S1752" s="18" t="str">
        <f>IFERROR(VLOOKUP($B1752,Invoices!$AL$2:$AM$412,2,FALSE),"")</f>
        <v/>
      </c>
      <c r="T1752" s="18" t="str">
        <f>IFERROR(VLOOKUP($B1752,Invoices!$AN$2:$AO$412,2,FALSE),"")</f>
        <v/>
      </c>
      <c r="U1752" s="18" cm="1">
        <f t="array" ref="U1752">IFERROR(INDEX(F1752:T1752, 1, MATCH(TRUE, ISNUMBER(F1752:T1752), 0)), "0.0")</f>
        <v>0.99</v>
      </c>
    </row>
    <row r="1753" spans="1:21" ht="13" x14ac:dyDescent="0.15">
      <c r="A1753" s="14" t="s">
        <v>7785</v>
      </c>
      <c r="B1753" s="6" t="s">
        <v>3096</v>
      </c>
      <c r="D1753" s="6" t="s">
        <v>754</v>
      </c>
      <c r="E1753" s="6" t="s">
        <v>755</v>
      </c>
      <c r="F1753" s="18" t="str">
        <f>IFERROR(VLOOKUP(B1753,Invoices!$L$2:$M$413,2,FALSE),"")</f>
        <v/>
      </c>
      <c r="G1753" s="18" t="str">
        <f>IFERROR(VLOOKUP(B1753,Invoices!$N$2:$O$412,2,FALSE),"")</f>
        <v/>
      </c>
      <c r="H1753" s="18" t="str">
        <f>IFERROR(VLOOKUP($B1753,Invoices!$P$2:$Q$412,2,FALSE),"")</f>
        <v/>
      </c>
      <c r="I1753" s="18" t="str">
        <f>IFERROR(VLOOKUP($B1753,Invoices!$R$2:$S$412,2,FALSE),"")</f>
        <v/>
      </c>
      <c r="J1753" s="18" t="str">
        <f>IFERROR(VLOOKUP($B1753,Invoices!$T$2:$U$412,2,FALSE),"")</f>
        <v/>
      </c>
      <c r="K1753" s="18" t="str">
        <f>IFERROR(VLOOKUP($B1753,Invoices!$V$2:$W$412,2,FALSE),"")</f>
        <v/>
      </c>
      <c r="L1753" s="18" t="str">
        <f>IFERROR(VLOOKUP($B1753,Invoices!$X$2:$Y$412,2,FALSE),"")</f>
        <v/>
      </c>
      <c r="M1753" s="18" t="str">
        <f>IFERROR(VLOOKUP($B1753,Invoices!$Z$2:$AA$412,2,FALSE),"")</f>
        <v/>
      </c>
      <c r="N1753" s="18" t="str">
        <f>IFERROR(VLOOKUP($B1753,Invoices!$AB$2:$AC$412,2,FALSE),"")</f>
        <v/>
      </c>
      <c r="O1753" s="18" t="str">
        <f>IFERROR(VLOOKUP($B1753,Invoices!$AD$2:$AE$412,2,FALSE),"")</f>
        <v/>
      </c>
      <c r="P1753" s="18">
        <f>IFERROR(VLOOKUP($B1753,Invoices!$AF$2:$AG$412,2,FALSE),"")</f>
        <v>0.99</v>
      </c>
      <c r="Q1753" s="18" t="str">
        <f>IFERROR(VLOOKUP($B1753,Invoices!$AH$2:$AI$412,2,FALSE),"")</f>
        <v/>
      </c>
      <c r="R1753" s="18" t="str">
        <f>IFERROR(VLOOKUP($B1753,Invoices!$AJ$2:$AK$412,2,FALSE),"")</f>
        <v/>
      </c>
      <c r="S1753" s="18" t="str">
        <f>IFERROR(VLOOKUP($B1753,Invoices!$AL$2:$AM$412,2,FALSE),"")</f>
        <v/>
      </c>
      <c r="T1753" s="18" t="str">
        <f>IFERROR(VLOOKUP($B1753,Invoices!$AN$2:$AO$412,2,FALSE),"")</f>
        <v/>
      </c>
      <c r="U1753" s="18" cm="1">
        <f t="array" ref="U1753">IFERROR(INDEX(F1753:T1753, 1, MATCH(TRUE, ISNUMBER(F1753:T1753), 0)), "0.0")</f>
        <v>0.99</v>
      </c>
    </row>
    <row r="1754" spans="1:21" ht="13" x14ac:dyDescent="0.15">
      <c r="A1754" s="14" t="s">
        <v>7786</v>
      </c>
      <c r="B1754" s="6" t="s">
        <v>3097</v>
      </c>
      <c r="D1754" s="6" t="s">
        <v>592</v>
      </c>
      <c r="E1754" s="6" t="s">
        <v>593</v>
      </c>
      <c r="F1754" s="18" t="str">
        <f>IFERROR(VLOOKUP(B1754,Invoices!$L$2:$M$413,2,FALSE),"")</f>
        <v/>
      </c>
      <c r="G1754" s="18" t="str">
        <f>IFERROR(VLOOKUP(B1754,Invoices!$N$2:$O$412,2,FALSE),"")</f>
        <v/>
      </c>
      <c r="H1754" s="18" t="str">
        <f>IFERROR(VLOOKUP($B1754,Invoices!$P$2:$Q$412,2,FALSE),"")</f>
        <v/>
      </c>
      <c r="I1754" s="18" t="str">
        <f>IFERROR(VLOOKUP($B1754,Invoices!$R$2:$S$412,2,FALSE),"")</f>
        <v/>
      </c>
      <c r="J1754" s="18" t="str">
        <f>IFERROR(VLOOKUP($B1754,Invoices!$T$2:$U$412,2,FALSE),"")</f>
        <v/>
      </c>
      <c r="K1754" s="18" t="str">
        <f>IFERROR(VLOOKUP($B1754,Invoices!$V$2:$W$412,2,FALSE),"")</f>
        <v/>
      </c>
      <c r="L1754" s="18" t="str">
        <f>IFERROR(VLOOKUP($B1754,Invoices!$X$2:$Y$412,2,FALSE),"")</f>
        <v/>
      </c>
      <c r="M1754" s="18" t="str">
        <f>IFERROR(VLOOKUP($B1754,Invoices!$Z$2:$AA$412,2,FALSE),"")</f>
        <v/>
      </c>
      <c r="N1754" s="18" t="str">
        <f>IFERROR(VLOOKUP($B1754,Invoices!$AB$2:$AC$412,2,FALSE),"")</f>
        <v/>
      </c>
      <c r="O1754" s="18" t="str">
        <f>IFERROR(VLOOKUP($B1754,Invoices!$AD$2:$AE$412,2,FALSE),"")</f>
        <v/>
      </c>
      <c r="P1754" s="18" t="str">
        <f>IFERROR(VLOOKUP($B1754,Invoices!$AF$2:$AG$412,2,FALSE),"")</f>
        <v/>
      </c>
      <c r="Q1754" s="18" t="str">
        <f>IFERROR(VLOOKUP($B1754,Invoices!$AH$2:$AI$412,2,FALSE),"")</f>
        <v/>
      </c>
      <c r="R1754" s="18" t="str">
        <f>IFERROR(VLOOKUP($B1754,Invoices!$AJ$2:$AK$412,2,FALSE),"")</f>
        <v/>
      </c>
      <c r="S1754" s="18" t="str">
        <f>IFERROR(VLOOKUP($B1754,Invoices!$AL$2:$AM$412,2,FALSE),"")</f>
        <v/>
      </c>
      <c r="T1754" s="18" t="str">
        <f>IFERROR(VLOOKUP($B1754,Invoices!$AN$2:$AO$412,2,FALSE),"")</f>
        <v/>
      </c>
      <c r="U1754" s="18" t="str" cm="1">
        <f t="array" ref="U1754">IFERROR(INDEX(F1754:T1754, 1, MATCH(TRUE, ISNUMBER(F1754:T1754), 0)), "0.0")</f>
        <v>0.0</v>
      </c>
    </row>
    <row r="1755" spans="1:21" ht="13" x14ac:dyDescent="0.15">
      <c r="A1755" s="14" t="s">
        <v>7787</v>
      </c>
      <c r="B1755" s="6" t="s">
        <v>778</v>
      </c>
      <c r="C1755" s="6" t="s">
        <v>2053</v>
      </c>
      <c r="D1755" s="6" t="s">
        <v>778</v>
      </c>
      <c r="E1755" s="6" t="s">
        <v>779</v>
      </c>
      <c r="F1755" s="18" t="str">
        <f>IFERROR(VLOOKUP(B1755,Invoices!$L$2:$M$413,2,FALSE),"")</f>
        <v/>
      </c>
      <c r="G1755" s="18" t="str">
        <f>IFERROR(VLOOKUP(B1755,Invoices!$N$2:$O$412,2,FALSE),"")</f>
        <v/>
      </c>
      <c r="H1755" s="18" t="str">
        <f>IFERROR(VLOOKUP($B1755,Invoices!$P$2:$Q$412,2,FALSE),"")</f>
        <v/>
      </c>
      <c r="I1755" s="18" t="str">
        <f>IFERROR(VLOOKUP($B1755,Invoices!$R$2:$S$412,2,FALSE),"")</f>
        <v/>
      </c>
      <c r="J1755" s="18">
        <f>IFERROR(VLOOKUP($B1755,Invoices!$T$2:$U$412,2,FALSE),"")</f>
        <v>0.99</v>
      </c>
      <c r="K1755" s="18" t="str">
        <f>IFERROR(VLOOKUP($B1755,Invoices!$V$2:$W$412,2,FALSE),"")</f>
        <v/>
      </c>
      <c r="L1755" s="18" t="str">
        <f>IFERROR(VLOOKUP($B1755,Invoices!$X$2:$Y$412,2,FALSE),"")</f>
        <v/>
      </c>
      <c r="M1755" s="18" t="str">
        <f>IFERROR(VLOOKUP($B1755,Invoices!$Z$2:$AA$412,2,FALSE),"")</f>
        <v/>
      </c>
      <c r="N1755" s="18" t="str">
        <f>IFERROR(VLOOKUP($B1755,Invoices!$AB$2:$AC$412,2,FALSE),"")</f>
        <v/>
      </c>
      <c r="O1755" s="18" t="str">
        <f>IFERROR(VLOOKUP($B1755,Invoices!$AD$2:$AE$412,2,FALSE),"")</f>
        <v/>
      </c>
      <c r="P1755" s="18" t="str">
        <f>IFERROR(VLOOKUP($B1755,Invoices!$AF$2:$AG$412,2,FALSE),"")</f>
        <v/>
      </c>
      <c r="Q1755" s="18" t="str">
        <f>IFERROR(VLOOKUP($B1755,Invoices!$AH$2:$AI$412,2,FALSE),"")</f>
        <v/>
      </c>
      <c r="R1755" s="18" t="str">
        <f>IFERROR(VLOOKUP($B1755,Invoices!$AJ$2:$AK$412,2,FALSE),"")</f>
        <v/>
      </c>
      <c r="S1755" s="18" t="str">
        <f>IFERROR(VLOOKUP($B1755,Invoices!$AL$2:$AM$412,2,FALSE),"")</f>
        <v/>
      </c>
      <c r="T1755" s="18" t="str">
        <f>IFERROR(VLOOKUP($B1755,Invoices!$AN$2:$AO$412,2,FALSE),"")</f>
        <v/>
      </c>
      <c r="U1755" s="18" cm="1">
        <f t="array" ref="U1755">IFERROR(INDEX(F1755:T1755, 1, MATCH(TRUE, ISNUMBER(F1755:T1755), 0)), "0.0")</f>
        <v>0.99</v>
      </c>
    </row>
    <row r="1756" spans="1:21" ht="13" x14ac:dyDescent="0.15">
      <c r="A1756" s="14" t="s">
        <v>7788</v>
      </c>
      <c r="B1756" s="6" t="s">
        <v>3098</v>
      </c>
      <c r="C1756" s="6" t="s">
        <v>1053</v>
      </c>
      <c r="D1756" s="6" t="s">
        <v>725</v>
      </c>
      <c r="E1756" s="6" t="s">
        <v>726</v>
      </c>
      <c r="F1756" s="18" t="str">
        <f>IFERROR(VLOOKUP(B1756,Invoices!$L$2:$M$413,2,FALSE),"")</f>
        <v/>
      </c>
      <c r="G1756" s="18" t="str">
        <f>IFERROR(VLOOKUP(B1756,Invoices!$N$2:$O$412,2,FALSE),"")</f>
        <v/>
      </c>
      <c r="H1756" s="18" t="str">
        <f>IFERROR(VLOOKUP($B1756,Invoices!$P$2:$Q$412,2,FALSE),"")</f>
        <v/>
      </c>
      <c r="I1756" s="18" t="str">
        <f>IFERROR(VLOOKUP($B1756,Invoices!$R$2:$S$412,2,FALSE),"")</f>
        <v/>
      </c>
      <c r="J1756" s="18" t="str">
        <f>IFERROR(VLOOKUP($B1756,Invoices!$T$2:$U$412,2,FALSE),"")</f>
        <v/>
      </c>
      <c r="K1756" s="18" t="str">
        <f>IFERROR(VLOOKUP($B1756,Invoices!$V$2:$W$412,2,FALSE),"")</f>
        <v/>
      </c>
      <c r="L1756" s="18" t="str">
        <f>IFERROR(VLOOKUP($B1756,Invoices!$X$2:$Y$412,2,FALSE),"")</f>
        <v/>
      </c>
      <c r="M1756" s="18" t="str">
        <f>IFERROR(VLOOKUP($B1756,Invoices!$Z$2:$AA$412,2,FALSE),"")</f>
        <v/>
      </c>
      <c r="N1756" s="18" t="str">
        <f>IFERROR(VLOOKUP($B1756,Invoices!$AB$2:$AC$412,2,FALSE),"")</f>
        <v/>
      </c>
      <c r="O1756" s="18" t="str">
        <f>IFERROR(VLOOKUP($B1756,Invoices!$AD$2:$AE$412,2,FALSE),"")</f>
        <v/>
      </c>
      <c r="P1756" s="18" t="str">
        <f>IFERROR(VLOOKUP($B1756,Invoices!$AF$2:$AG$412,2,FALSE),"")</f>
        <v/>
      </c>
      <c r="Q1756" s="18" t="str">
        <f>IFERROR(VLOOKUP($B1756,Invoices!$AH$2:$AI$412,2,FALSE),"")</f>
        <v/>
      </c>
      <c r="R1756" s="18" t="str">
        <f>IFERROR(VLOOKUP($B1756,Invoices!$AJ$2:$AK$412,2,FALSE),"")</f>
        <v/>
      </c>
      <c r="S1756" s="18" t="str">
        <f>IFERROR(VLOOKUP($B1756,Invoices!$AL$2:$AM$412,2,FALSE),"")</f>
        <v/>
      </c>
      <c r="T1756" s="18" t="str">
        <f>IFERROR(VLOOKUP($B1756,Invoices!$AN$2:$AO$412,2,FALSE),"")</f>
        <v/>
      </c>
      <c r="U1756" s="18" t="str" cm="1">
        <f t="array" ref="U1756">IFERROR(INDEX(F1756:T1756, 1, MATCH(TRUE, ISNUMBER(F1756:T1756), 0)), "0.0")</f>
        <v>0.0</v>
      </c>
    </row>
    <row r="1757" spans="1:21" ht="13" x14ac:dyDescent="0.15">
      <c r="A1757" s="14" t="s">
        <v>7789</v>
      </c>
      <c r="B1757" s="6" t="s">
        <v>3099</v>
      </c>
      <c r="C1757" s="6" t="s">
        <v>966</v>
      </c>
      <c r="D1757" s="6" t="s">
        <v>967</v>
      </c>
      <c r="E1757" s="6" t="s">
        <v>968</v>
      </c>
      <c r="F1757" s="18" t="str">
        <f>IFERROR(VLOOKUP(B1757,Invoices!$L$2:$M$413,2,FALSE),"")</f>
        <v/>
      </c>
      <c r="G1757" s="18" t="str">
        <f>IFERROR(VLOOKUP(B1757,Invoices!$N$2:$O$412,2,FALSE),"")</f>
        <v/>
      </c>
      <c r="H1757" s="18" t="str">
        <f>IFERROR(VLOOKUP($B1757,Invoices!$P$2:$Q$412,2,FALSE),"")</f>
        <v/>
      </c>
      <c r="I1757" s="18" t="str">
        <f>IFERROR(VLOOKUP($B1757,Invoices!$R$2:$S$412,2,FALSE),"")</f>
        <v/>
      </c>
      <c r="J1757" s="18" t="str">
        <f>IFERROR(VLOOKUP($B1757,Invoices!$T$2:$U$412,2,FALSE),"")</f>
        <v/>
      </c>
      <c r="K1757" s="18" t="str">
        <f>IFERROR(VLOOKUP($B1757,Invoices!$V$2:$W$412,2,FALSE),"")</f>
        <v/>
      </c>
      <c r="L1757" s="18" t="str">
        <f>IFERROR(VLOOKUP($B1757,Invoices!$X$2:$Y$412,2,FALSE),"")</f>
        <v/>
      </c>
      <c r="M1757" s="18" t="str">
        <f>IFERROR(VLOOKUP($B1757,Invoices!$Z$2:$AA$412,2,FALSE),"")</f>
        <v/>
      </c>
      <c r="N1757" s="18">
        <f>IFERROR(VLOOKUP($B1757,Invoices!$AB$2:$AC$412,2,FALSE),"")</f>
        <v>0.99</v>
      </c>
      <c r="O1757" s="18" t="str">
        <f>IFERROR(VLOOKUP($B1757,Invoices!$AD$2:$AE$412,2,FALSE),"")</f>
        <v/>
      </c>
      <c r="P1757" s="18" t="str">
        <f>IFERROR(VLOOKUP($B1757,Invoices!$AF$2:$AG$412,2,FALSE),"")</f>
        <v/>
      </c>
      <c r="Q1757" s="18" t="str">
        <f>IFERROR(VLOOKUP($B1757,Invoices!$AH$2:$AI$412,2,FALSE),"")</f>
        <v/>
      </c>
      <c r="R1757" s="18" t="str">
        <f>IFERROR(VLOOKUP($B1757,Invoices!$AJ$2:$AK$412,2,FALSE),"")</f>
        <v/>
      </c>
      <c r="S1757" s="18" t="str">
        <f>IFERROR(VLOOKUP($B1757,Invoices!$AL$2:$AM$412,2,FALSE),"")</f>
        <v/>
      </c>
      <c r="T1757" s="18" t="str">
        <f>IFERROR(VLOOKUP($B1757,Invoices!$AN$2:$AO$412,2,FALSE),"")</f>
        <v/>
      </c>
      <c r="U1757" s="18" cm="1">
        <f t="array" ref="U1757">IFERROR(INDEX(F1757:T1757, 1, MATCH(TRUE, ISNUMBER(F1757:T1757), 0)), "0.0")</f>
        <v>0.99</v>
      </c>
    </row>
    <row r="1758" spans="1:21" ht="13" x14ac:dyDescent="0.15">
      <c r="A1758" s="14" t="s">
        <v>7790</v>
      </c>
      <c r="B1758" s="6" t="s">
        <v>3100</v>
      </c>
      <c r="C1758" s="6" t="s">
        <v>966</v>
      </c>
      <c r="D1758" s="6" t="s">
        <v>967</v>
      </c>
      <c r="E1758" s="6" t="s">
        <v>968</v>
      </c>
      <c r="F1758" s="18" t="str">
        <f>IFERROR(VLOOKUP(B1758,Invoices!$L$2:$M$413,2,FALSE),"")</f>
        <v/>
      </c>
      <c r="G1758" s="18" t="str">
        <f>IFERROR(VLOOKUP(B1758,Invoices!$N$2:$O$412,2,FALSE),"")</f>
        <v/>
      </c>
      <c r="H1758" s="18" t="str">
        <f>IFERROR(VLOOKUP($B1758,Invoices!$P$2:$Q$412,2,FALSE),"")</f>
        <v/>
      </c>
      <c r="I1758" s="18" t="str">
        <f>IFERROR(VLOOKUP($B1758,Invoices!$R$2:$S$412,2,FALSE),"")</f>
        <v/>
      </c>
      <c r="J1758" s="18" t="str">
        <f>IFERROR(VLOOKUP($B1758,Invoices!$T$2:$U$412,2,FALSE),"")</f>
        <v/>
      </c>
      <c r="K1758" s="18" t="str">
        <f>IFERROR(VLOOKUP($B1758,Invoices!$V$2:$W$412,2,FALSE),"")</f>
        <v/>
      </c>
      <c r="L1758" s="18" t="str">
        <f>IFERROR(VLOOKUP($B1758,Invoices!$X$2:$Y$412,2,FALSE),"")</f>
        <v/>
      </c>
      <c r="M1758" s="18" t="str">
        <f>IFERROR(VLOOKUP($B1758,Invoices!$Z$2:$AA$412,2,FALSE),"")</f>
        <v/>
      </c>
      <c r="N1758" s="18" t="str">
        <f>IFERROR(VLOOKUP($B1758,Invoices!$AB$2:$AC$412,2,FALSE),"")</f>
        <v/>
      </c>
      <c r="O1758" s="18" t="str">
        <f>IFERROR(VLOOKUP($B1758,Invoices!$AD$2:$AE$412,2,FALSE),"")</f>
        <v/>
      </c>
      <c r="P1758" s="18" t="str">
        <f>IFERROR(VLOOKUP($B1758,Invoices!$AF$2:$AG$412,2,FALSE),"")</f>
        <v/>
      </c>
      <c r="Q1758" s="18" t="str">
        <f>IFERROR(VLOOKUP($B1758,Invoices!$AH$2:$AI$412,2,FALSE),"")</f>
        <v/>
      </c>
      <c r="R1758" s="18" t="str">
        <f>IFERROR(VLOOKUP($B1758,Invoices!$AJ$2:$AK$412,2,FALSE),"")</f>
        <v/>
      </c>
      <c r="S1758" s="18" t="str">
        <f>IFERROR(VLOOKUP($B1758,Invoices!$AL$2:$AM$412,2,FALSE),"")</f>
        <v/>
      </c>
      <c r="T1758" s="18" t="str">
        <f>IFERROR(VLOOKUP($B1758,Invoices!$AN$2:$AO$412,2,FALSE),"")</f>
        <v/>
      </c>
      <c r="U1758" s="18" t="str" cm="1">
        <f t="array" ref="U1758">IFERROR(INDEX(F1758:T1758, 1, MATCH(TRUE, ISNUMBER(F1758:T1758), 0)), "0.0")</f>
        <v>0.0</v>
      </c>
    </row>
    <row r="1759" spans="1:21" ht="13" x14ac:dyDescent="0.15">
      <c r="A1759" s="14" t="s">
        <v>7791</v>
      </c>
      <c r="B1759" s="6" t="s">
        <v>3101</v>
      </c>
      <c r="C1759" s="6" t="s">
        <v>966</v>
      </c>
      <c r="D1759" s="6" t="s">
        <v>967</v>
      </c>
      <c r="E1759" s="6" t="s">
        <v>968</v>
      </c>
      <c r="F1759" s="18" t="str">
        <f>IFERROR(VLOOKUP(B1759,Invoices!$L$2:$M$413,2,FALSE),"")</f>
        <v/>
      </c>
      <c r="G1759" s="18" t="str">
        <f>IFERROR(VLOOKUP(B1759,Invoices!$N$2:$O$412,2,FALSE),"")</f>
        <v/>
      </c>
      <c r="H1759" s="18" t="str">
        <f>IFERROR(VLOOKUP($B1759,Invoices!$P$2:$Q$412,2,FALSE),"")</f>
        <v/>
      </c>
      <c r="I1759" s="18" t="str">
        <f>IFERROR(VLOOKUP($B1759,Invoices!$R$2:$S$412,2,FALSE),"")</f>
        <v/>
      </c>
      <c r="J1759" s="18" t="str">
        <f>IFERROR(VLOOKUP($B1759,Invoices!$T$2:$U$412,2,FALSE),"")</f>
        <v/>
      </c>
      <c r="K1759" s="18" t="str">
        <f>IFERROR(VLOOKUP($B1759,Invoices!$V$2:$W$412,2,FALSE),"")</f>
        <v/>
      </c>
      <c r="L1759" s="18" t="str">
        <f>IFERROR(VLOOKUP($B1759,Invoices!$X$2:$Y$412,2,FALSE),"")</f>
        <v/>
      </c>
      <c r="M1759" s="18" t="str">
        <f>IFERROR(VLOOKUP($B1759,Invoices!$Z$2:$AA$412,2,FALSE),"")</f>
        <v/>
      </c>
      <c r="N1759" s="18" t="str">
        <f>IFERROR(VLOOKUP($B1759,Invoices!$AB$2:$AC$412,2,FALSE),"")</f>
        <v/>
      </c>
      <c r="O1759" s="18" t="str">
        <f>IFERROR(VLOOKUP($B1759,Invoices!$AD$2:$AE$412,2,FALSE),"")</f>
        <v/>
      </c>
      <c r="P1759" s="18" t="str">
        <f>IFERROR(VLOOKUP($B1759,Invoices!$AF$2:$AG$412,2,FALSE),"")</f>
        <v/>
      </c>
      <c r="Q1759" s="18" t="str">
        <f>IFERROR(VLOOKUP($B1759,Invoices!$AH$2:$AI$412,2,FALSE),"")</f>
        <v/>
      </c>
      <c r="R1759" s="18" t="str">
        <f>IFERROR(VLOOKUP($B1759,Invoices!$AJ$2:$AK$412,2,FALSE),"")</f>
        <v/>
      </c>
      <c r="S1759" s="18" t="str">
        <f>IFERROR(VLOOKUP($B1759,Invoices!$AL$2:$AM$412,2,FALSE),"")</f>
        <v/>
      </c>
      <c r="T1759" s="18" t="str">
        <f>IFERROR(VLOOKUP($B1759,Invoices!$AN$2:$AO$412,2,FALSE),"")</f>
        <v/>
      </c>
      <c r="U1759" s="18" t="str" cm="1">
        <f t="array" ref="U1759">IFERROR(INDEX(F1759:T1759, 1, MATCH(TRUE, ISNUMBER(F1759:T1759), 0)), "0.0")</f>
        <v>0.0</v>
      </c>
    </row>
    <row r="1760" spans="1:21" ht="13" x14ac:dyDescent="0.15">
      <c r="A1760" s="14" t="s">
        <v>7792</v>
      </c>
      <c r="B1760" s="6" t="s">
        <v>3102</v>
      </c>
      <c r="C1760" s="6" t="s">
        <v>966</v>
      </c>
      <c r="D1760" s="6" t="s">
        <v>967</v>
      </c>
      <c r="E1760" s="6" t="s">
        <v>968</v>
      </c>
      <c r="F1760" s="18" t="str">
        <f>IFERROR(VLOOKUP(B1760,Invoices!$L$2:$M$413,2,FALSE),"")</f>
        <v/>
      </c>
      <c r="G1760" s="18" t="str">
        <f>IFERROR(VLOOKUP(B1760,Invoices!$N$2:$O$412,2,FALSE),"")</f>
        <v/>
      </c>
      <c r="H1760" s="18" t="str">
        <f>IFERROR(VLOOKUP($B1760,Invoices!$P$2:$Q$412,2,FALSE),"")</f>
        <v/>
      </c>
      <c r="I1760" s="18" t="str">
        <f>IFERROR(VLOOKUP($B1760,Invoices!$R$2:$S$412,2,FALSE),"")</f>
        <v/>
      </c>
      <c r="J1760" s="18" t="str">
        <f>IFERROR(VLOOKUP($B1760,Invoices!$T$2:$U$412,2,FALSE),"")</f>
        <v/>
      </c>
      <c r="K1760" s="18">
        <f>IFERROR(VLOOKUP($B1760,Invoices!$V$2:$W$412,2,FALSE),"")</f>
        <v>0.99</v>
      </c>
      <c r="L1760" s="18" t="str">
        <f>IFERROR(VLOOKUP($B1760,Invoices!$X$2:$Y$412,2,FALSE),"")</f>
        <v/>
      </c>
      <c r="M1760" s="18" t="str">
        <f>IFERROR(VLOOKUP($B1760,Invoices!$Z$2:$AA$412,2,FALSE),"")</f>
        <v/>
      </c>
      <c r="N1760" s="18" t="str">
        <f>IFERROR(VLOOKUP($B1760,Invoices!$AB$2:$AC$412,2,FALSE),"")</f>
        <v/>
      </c>
      <c r="O1760" s="18" t="str">
        <f>IFERROR(VLOOKUP($B1760,Invoices!$AD$2:$AE$412,2,FALSE),"")</f>
        <v/>
      </c>
      <c r="P1760" s="18" t="str">
        <f>IFERROR(VLOOKUP($B1760,Invoices!$AF$2:$AG$412,2,FALSE),"")</f>
        <v/>
      </c>
      <c r="Q1760" s="18" t="str">
        <f>IFERROR(VLOOKUP($B1760,Invoices!$AH$2:$AI$412,2,FALSE),"")</f>
        <v/>
      </c>
      <c r="R1760" s="18" t="str">
        <f>IFERROR(VLOOKUP($B1760,Invoices!$AJ$2:$AK$412,2,FALSE),"")</f>
        <v/>
      </c>
      <c r="S1760" s="18" t="str">
        <f>IFERROR(VLOOKUP($B1760,Invoices!$AL$2:$AM$412,2,FALSE),"")</f>
        <v/>
      </c>
      <c r="T1760" s="18" t="str">
        <f>IFERROR(VLOOKUP($B1760,Invoices!$AN$2:$AO$412,2,FALSE),"")</f>
        <v/>
      </c>
      <c r="U1760" s="18" cm="1">
        <f t="array" ref="U1760">IFERROR(INDEX(F1760:T1760, 1, MATCH(TRUE, ISNUMBER(F1760:T1760), 0)), "0.0")</f>
        <v>0.99</v>
      </c>
    </row>
    <row r="1761" spans="1:21" ht="13" x14ac:dyDescent="0.15">
      <c r="A1761" s="14" t="s">
        <v>7793</v>
      </c>
      <c r="B1761" s="6" t="s">
        <v>3103</v>
      </c>
      <c r="D1761" s="6" t="s">
        <v>996</v>
      </c>
      <c r="E1761" s="6" t="s">
        <v>968</v>
      </c>
      <c r="F1761" s="18" t="str">
        <f>IFERROR(VLOOKUP(B1761,Invoices!$L$2:$M$413,2,FALSE),"")</f>
        <v/>
      </c>
      <c r="G1761" s="18" t="str">
        <f>IFERROR(VLOOKUP(B1761,Invoices!$N$2:$O$412,2,FALSE),"")</f>
        <v/>
      </c>
      <c r="H1761" s="18" t="str">
        <f>IFERROR(VLOOKUP($B1761,Invoices!$P$2:$Q$412,2,FALSE),"")</f>
        <v/>
      </c>
      <c r="I1761" s="18" t="str">
        <f>IFERROR(VLOOKUP($B1761,Invoices!$R$2:$S$412,2,FALSE),"")</f>
        <v/>
      </c>
      <c r="J1761" s="18" t="str">
        <f>IFERROR(VLOOKUP($B1761,Invoices!$T$2:$U$412,2,FALSE),"")</f>
        <v/>
      </c>
      <c r="K1761" s="18" t="str">
        <f>IFERROR(VLOOKUP($B1761,Invoices!$V$2:$W$412,2,FALSE),"")</f>
        <v/>
      </c>
      <c r="L1761" s="18" t="str">
        <f>IFERROR(VLOOKUP($B1761,Invoices!$X$2:$Y$412,2,FALSE),"")</f>
        <v/>
      </c>
      <c r="M1761" s="18" t="str">
        <f>IFERROR(VLOOKUP($B1761,Invoices!$Z$2:$AA$412,2,FALSE),"")</f>
        <v/>
      </c>
      <c r="N1761" s="18">
        <f>IFERROR(VLOOKUP($B1761,Invoices!$AB$2:$AC$412,2,FALSE),"")</f>
        <v>0.99</v>
      </c>
      <c r="O1761" s="18" t="str">
        <f>IFERROR(VLOOKUP($B1761,Invoices!$AD$2:$AE$412,2,FALSE),"")</f>
        <v/>
      </c>
      <c r="P1761" s="18" t="str">
        <f>IFERROR(VLOOKUP($B1761,Invoices!$AF$2:$AG$412,2,FALSE),"")</f>
        <v/>
      </c>
      <c r="Q1761" s="18" t="str">
        <f>IFERROR(VLOOKUP($B1761,Invoices!$AH$2:$AI$412,2,FALSE),"")</f>
        <v/>
      </c>
      <c r="R1761" s="18" t="str">
        <f>IFERROR(VLOOKUP($B1761,Invoices!$AJ$2:$AK$412,2,FALSE),"")</f>
        <v/>
      </c>
      <c r="S1761" s="18" t="str">
        <f>IFERROR(VLOOKUP($B1761,Invoices!$AL$2:$AM$412,2,FALSE),"")</f>
        <v/>
      </c>
      <c r="T1761" s="18" t="str">
        <f>IFERROR(VLOOKUP($B1761,Invoices!$AN$2:$AO$412,2,FALSE),"")</f>
        <v/>
      </c>
      <c r="U1761" s="18" cm="1">
        <f t="array" ref="U1761">IFERROR(INDEX(F1761:T1761, 1, MATCH(TRUE, ISNUMBER(F1761:T1761), 0)), "0.0")</f>
        <v>0.99</v>
      </c>
    </row>
    <row r="1762" spans="1:21" ht="13" x14ac:dyDescent="0.15">
      <c r="A1762" s="14" t="s">
        <v>7794</v>
      </c>
      <c r="B1762" s="6" t="s">
        <v>3104</v>
      </c>
      <c r="C1762" s="6" t="s">
        <v>1184</v>
      </c>
      <c r="D1762" s="6" t="s">
        <v>1185</v>
      </c>
      <c r="E1762" s="6" t="s">
        <v>962</v>
      </c>
      <c r="F1762" s="18" t="str">
        <f>IFERROR(VLOOKUP(B1762,Invoices!$L$2:$M$413,2,FALSE),"")</f>
        <v/>
      </c>
      <c r="G1762" s="18">
        <f>IFERROR(VLOOKUP(B1762,Invoices!$N$2:$O$412,2,FALSE),"")</f>
        <v>0.99</v>
      </c>
      <c r="H1762" s="18" t="str">
        <f>IFERROR(VLOOKUP($B1762,Invoices!$P$2:$Q$412,2,FALSE),"")</f>
        <v/>
      </c>
      <c r="I1762" s="18" t="str">
        <f>IFERROR(VLOOKUP($B1762,Invoices!$R$2:$S$412,2,FALSE),"")</f>
        <v/>
      </c>
      <c r="J1762" s="18" t="str">
        <f>IFERROR(VLOOKUP($B1762,Invoices!$T$2:$U$412,2,FALSE),"")</f>
        <v/>
      </c>
      <c r="K1762" s="18" t="str">
        <f>IFERROR(VLOOKUP($B1762,Invoices!$V$2:$W$412,2,FALSE),"")</f>
        <v/>
      </c>
      <c r="L1762" s="18" t="str">
        <f>IFERROR(VLOOKUP($B1762,Invoices!$X$2:$Y$412,2,FALSE),"")</f>
        <v/>
      </c>
      <c r="M1762" s="18" t="str">
        <f>IFERROR(VLOOKUP($B1762,Invoices!$Z$2:$AA$412,2,FALSE),"")</f>
        <v/>
      </c>
      <c r="N1762" s="18" t="str">
        <f>IFERROR(VLOOKUP($B1762,Invoices!$AB$2:$AC$412,2,FALSE),"")</f>
        <v/>
      </c>
      <c r="O1762" s="18" t="str">
        <f>IFERROR(VLOOKUP($B1762,Invoices!$AD$2:$AE$412,2,FALSE),"")</f>
        <v/>
      </c>
      <c r="P1762" s="18" t="str">
        <f>IFERROR(VLOOKUP($B1762,Invoices!$AF$2:$AG$412,2,FALSE),"")</f>
        <v/>
      </c>
      <c r="Q1762" s="18" t="str">
        <f>IFERROR(VLOOKUP($B1762,Invoices!$AH$2:$AI$412,2,FALSE),"")</f>
        <v/>
      </c>
      <c r="R1762" s="18" t="str">
        <f>IFERROR(VLOOKUP($B1762,Invoices!$AJ$2:$AK$412,2,FALSE),"")</f>
        <v/>
      </c>
      <c r="S1762" s="18" t="str">
        <f>IFERROR(VLOOKUP($B1762,Invoices!$AL$2:$AM$412,2,FALSE),"")</f>
        <v/>
      </c>
      <c r="T1762" s="18" t="str">
        <f>IFERROR(VLOOKUP($B1762,Invoices!$AN$2:$AO$412,2,FALSE),"")</f>
        <v/>
      </c>
      <c r="U1762" s="18" cm="1">
        <f t="array" ref="U1762">IFERROR(INDEX(F1762:T1762, 1, MATCH(TRUE, ISNUMBER(F1762:T1762), 0)), "0.0")</f>
        <v>0.99</v>
      </c>
    </row>
    <row r="1763" spans="1:21" ht="13" x14ac:dyDescent="0.15">
      <c r="A1763" s="14" t="s">
        <v>7795</v>
      </c>
      <c r="B1763" s="6" t="s">
        <v>3105</v>
      </c>
      <c r="C1763" s="6" t="s">
        <v>3106</v>
      </c>
      <c r="D1763" s="6" t="s">
        <v>749</v>
      </c>
      <c r="E1763" s="6" t="s">
        <v>750</v>
      </c>
      <c r="F1763" s="18" t="str">
        <f>IFERROR(VLOOKUP(B1763,Invoices!$L$2:$M$413,2,FALSE),"")</f>
        <v/>
      </c>
      <c r="G1763" s="18" t="str">
        <f>IFERROR(VLOOKUP(B1763,Invoices!$N$2:$O$412,2,FALSE),"")</f>
        <v/>
      </c>
      <c r="H1763" s="18" t="str">
        <f>IFERROR(VLOOKUP($B1763,Invoices!$P$2:$Q$412,2,FALSE),"")</f>
        <v/>
      </c>
      <c r="I1763" s="18" t="str">
        <f>IFERROR(VLOOKUP($B1763,Invoices!$R$2:$S$412,2,FALSE),"")</f>
        <v/>
      </c>
      <c r="J1763" s="18" t="str">
        <f>IFERROR(VLOOKUP($B1763,Invoices!$T$2:$U$412,2,FALSE),"")</f>
        <v/>
      </c>
      <c r="K1763" s="18" t="str">
        <f>IFERROR(VLOOKUP($B1763,Invoices!$V$2:$W$412,2,FALSE),"")</f>
        <v/>
      </c>
      <c r="L1763" s="18" t="str">
        <f>IFERROR(VLOOKUP($B1763,Invoices!$X$2:$Y$412,2,FALSE),"")</f>
        <v/>
      </c>
      <c r="M1763" s="18" t="str">
        <f>IFERROR(VLOOKUP($B1763,Invoices!$Z$2:$AA$412,2,FALSE),"")</f>
        <v/>
      </c>
      <c r="N1763" s="18" t="str">
        <f>IFERROR(VLOOKUP($B1763,Invoices!$AB$2:$AC$412,2,FALSE),"")</f>
        <v/>
      </c>
      <c r="O1763" s="18">
        <f>IFERROR(VLOOKUP($B1763,Invoices!$AD$2:$AE$412,2,FALSE),"")</f>
        <v>0.99</v>
      </c>
      <c r="P1763" s="18" t="str">
        <f>IFERROR(VLOOKUP($B1763,Invoices!$AF$2:$AG$412,2,FALSE),"")</f>
        <v/>
      </c>
      <c r="Q1763" s="18" t="str">
        <f>IFERROR(VLOOKUP($B1763,Invoices!$AH$2:$AI$412,2,FALSE),"")</f>
        <v/>
      </c>
      <c r="R1763" s="18" t="str">
        <f>IFERROR(VLOOKUP($B1763,Invoices!$AJ$2:$AK$412,2,FALSE),"")</f>
        <v/>
      </c>
      <c r="S1763" s="18" t="str">
        <f>IFERROR(VLOOKUP($B1763,Invoices!$AL$2:$AM$412,2,FALSE),"")</f>
        <v/>
      </c>
      <c r="T1763" s="18" t="str">
        <f>IFERROR(VLOOKUP($B1763,Invoices!$AN$2:$AO$412,2,FALSE),"")</f>
        <v/>
      </c>
      <c r="U1763" s="18" cm="1">
        <f t="array" ref="U1763">IFERROR(INDEX(F1763:T1763, 1, MATCH(TRUE, ISNUMBER(F1763:T1763), 0)), "0.0")</f>
        <v>0.99</v>
      </c>
    </row>
    <row r="1764" spans="1:21" ht="13" x14ac:dyDescent="0.15">
      <c r="A1764" s="14" t="s">
        <v>7796</v>
      </c>
      <c r="B1764" s="6" t="s">
        <v>3107</v>
      </c>
      <c r="C1764" s="6" t="s">
        <v>3108</v>
      </c>
      <c r="D1764" s="6" t="s">
        <v>536</v>
      </c>
      <c r="E1764" s="6" t="s">
        <v>535</v>
      </c>
      <c r="F1764" s="18" t="str">
        <f>IFERROR(VLOOKUP(B1764,Invoices!$L$2:$M$413,2,FALSE),"")</f>
        <v/>
      </c>
      <c r="G1764" s="18" t="str">
        <f>IFERROR(VLOOKUP(B1764,Invoices!$N$2:$O$412,2,FALSE),"")</f>
        <v/>
      </c>
      <c r="H1764" s="18" t="str">
        <f>IFERROR(VLOOKUP($B1764,Invoices!$P$2:$Q$412,2,FALSE),"")</f>
        <v/>
      </c>
      <c r="I1764" s="18" t="str">
        <f>IFERROR(VLOOKUP($B1764,Invoices!$R$2:$S$412,2,FALSE),"")</f>
        <v/>
      </c>
      <c r="J1764" s="18">
        <f>IFERROR(VLOOKUP($B1764,Invoices!$T$2:$U$412,2,FALSE),"")</f>
        <v>0.99</v>
      </c>
      <c r="K1764" s="18" t="str">
        <f>IFERROR(VLOOKUP($B1764,Invoices!$V$2:$W$412,2,FALSE),"")</f>
        <v/>
      </c>
      <c r="L1764" s="18" t="str">
        <f>IFERROR(VLOOKUP($B1764,Invoices!$X$2:$Y$412,2,FALSE),"")</f>
        <v/>
      </c>
      <c r="M1764" s="18" t="str">
        <f>IFERROR(VLOOKUP($B1764,Invoices!$Z$2:$AA$412,2,FALSE),"")</f>
        <v/>
      </c>
      <c r="N1764" s="18" t="str">
        <f>IFERROR(VLOOKUP($B1764,Invoices!$AB$2:$AC$412,2,FALSE),"")</f>
        <v/>
      </c>
      <c r="O1764" s="18" t="str">
        <f>IFERROR(VLOOKUP($B1764,Invoices!$AD$2:$AE$412,2,FALSE),"")</f>
        <v/>
      </c>
      <c r="P1764" s="18" t="str">
        <f>IFERROR(VLOOKUP($B1764,Invoices!$AF$2:$AG$412,2,FALSE),"")</f>
        <v/>
      </c>
      <c r="Q1764" s="18" t="str">
        <f>IFERROR(VLOOKUP($B1764,Invoices!$AH$2:$AI$412,2,FALSE),"")</f>
        <v/>
      </c>
      <c r="R1764" s="18" t="str">
        <f>IFERROR(VLOOKUP($B1764,Invoices!$AJ$2:$AK$412,2,FALSE),"")</f>
        <v/>
      </c>
      <c r="S1764" s="18" t="str">
        <f>IFERROR(VLOOKUP($B1764,Invoices!$AL$2:$AM$412,2,FALSE),"")</f>
        <v/>
      </c>
      <c r="T1764" s="18" t="str">
        <f>IFERROR(VLOOKUP($B1764,Invoices!$AN$2:$AO$412,2,FALSE),"")</f>
        <v/>
      </c>
      <c r="U1764" s="18" cm="1">
        <f t="array" ref="U1764">IFERROR(INDEX(F1764:T1764, 1, MATCH(TRUE, ISNUMBER(F1764:T1764), 0)), "0.0")</f>
        <v>0.99</v>
      </c>
    </row>
    <row r="1765" spans="1:21" ht="13" x14ac:dyDescent="0.15">
      <c r="A1765" s="14" t="s">
        <v>7797</v>
      </c>
      <c r="B1765" s="6" t="s">
        <v>3109</v>
      </c>
      <c r="D1765" s="6" t="s">
        <v>931</v>
      </c>
      <c r="E1765" s="6" t="s">
        <v>932</v>
      </c>
      <c r="F1765" s="18" t="str">
        <f>IFERROR(VLOOKUP(B1765,Invoices!$L$2:$M$413,2,FALSE),"")</f>
        <v/>
      </c>
      <c r="G1765" s="18" t="str">
        <f>IFERROR(VLOOKUP(B1765,Invoices!$N$2:$O$412,2,FALSE),"")</f>
        <v/>
      </c>
      <c r="H1765" s="18" t="str">
        <f>IFERROR(VLOOKUP($B1765,Invoices!$P$2:$Q$412,2,FALSE),"")</f>
        <v/>
      </c>
      <c r="I1765" s="18" t="str">
        <f>IFERROR(VLOOKUP($B1765,Invoices!$R$2:$S$412,2,FALSE),"")</f>
        <v/>
      </c>
      <c r="J1765" s="18" t="str">
        <f>IFERROR(VLOOKUP($B1765,Invoices!$T$2:$U$412,2,FALSE),"")</f>
        <v/>
      </c>
      <c r="K1765" s="18" t="str">
        <f>IFERROR(VLOOKUP($B1765,Invoices!$V$2:$W$412,2,FALSE),"")</f>
        <v/>
      </c>
      <c r="L1765" s="18" t="str">
        <f>IFERROR(VLOOKUP($B1765,Invoices!$X$2:$Y$412,2,FALSE),"")</f>
        <v/>
      </c>
      <c r="M1765" s="18" t="str">
        <f>IFERROR(VLOOKUP($B1765,Invoices!$Z$2:$AA$412,2,FALSE),"")</f>
        <v/>
      </c>
      <c r="N1765" s="18" t="str">
        <f>IFERROR(VLOOKUP($B1765,Invoices!$AB$2:$AC$412,2,FALSE),"")</f>
        <v/>
      </c>
      <c r="O1765" s="18" t="str">
        <f>IFERROR(VLOOKUP($B1765,Invoices!$AD$2:$AE$412,2,FALSE),"")</f>
        <v/>
      </c>
      <c r="P1765" s="18" t="str">
        <f>IFERROR(VLOOKUP($B1765,Invoices!$AF$2:$AG$412,2,FALSE),"")</f>
        <v/>
      </c>
      <c r="Q1765" s="18" t="str">
        <f>IFERROR(VLOOKUP($B1765,Invoices!$AH$2:$AI$412,2,FALSE),"")</f>
        <v/>
      </c>
      <c r="R1765" s="18" t="str">
        <f>IFERROR(VLOOKUP($B1765,Invoices!$AJ$2:$AK$412,2,FALSE),"")</f>
        <v/>
      </c>
      <c r="S1765" s="18">
        <f>IFERROR(VLOOKUP($B1765,Invoices!$AL$2:$AM$412,2,FALSE),"")</f>
        <v>0.99</v>
      </c>
      <c r="T1765" s="18" t="str">
        <f>IFERROR(VLOOKUP($B1765,Invoices!$AN$2:$AO$412,2,FALSE),"")</f>
        <v/>
      </c>
      <c r="U1765" s="18" cm="1">
        <f t="array" ref="U1765">IFERROR(INDEX(F1765:T1765, 1, MATCH(TRUE, ISNUMBER(F1765:T1765), 0)), "0.0")</f>
        <v>0.99</v>
      </c>
    </row>
    <row r="1766" spans="1:21" ht="13" x14ac:dyDescent="0.15">
      <c r="A1766" s="14" t="s">
        <v>7798</v>
      </c>
      <c r="B1766" s="6" t="s">
        <v>3110</v>
      </c>
      <c r="C1766" s="6" t="s">
        <v>1417</v>
      </c>
      <c r="D1766" s="6" t="s">
        <v>739</v>
      </c>
      <c r="E1766" s="6" t="s">
        <v>740</v>
      </c>
      <c r="F1766" s="18" t="str">
        <f>IFERROR(VLOOKUP(B1766,Invoices!$L$2:$M$413,2,FALSE),"")</f>
        <v/>
      </c>
      <c r="G1766" s="18" t="str">
        <f>IFERROR(VLOOKUP(B1766,Invoices!$N$2:$O$412,2,FALSE),"")</f>
        <v/>
      </c>
      <c r="H1766" s="18" t="str">
        <f>IFERROR(VLOOKUP($B1766,Invoices!$P$2:$Q$412,2,FALSE),"")</f>
        <v/>
      </c>
      <c r="I1766" s="18" t="str">
        <f>IFERROR(VLOOKUP($B1766,Invoices!$R$2:$S$412,2,FALSE),"")</f>
        <v/>
      </c>
      <c r="J1766" s="18" t="str">
        <f>IFERROR(VLOOKUP($B1766,Invoices!$T$2:$U$412,2,FALSE),"")</f>
        <v/>
      </c>
      <c r="K1766" s="18">
        <f>IFERROR(VLOOKUP($B1766,Invoices!$V$2:$W$412,2,FALSE),"")</f>
        <v>0.99</v>
      </c>
      <c r="L1766" s="18" t="str">
        <f>IFERROR(VLOOKUP($B1766,Invoices!$X$2:$Y$412,2,FALSE),"")</f>
        <v/>
      </c>
      <c r="M1766" s="18" t="str">
        <f>IFERROR(VLOOKUP($B1766,Invoices!$Z$2:$AA$412,2,FALSE),"")</f>
        <v/>
      </c>
      <c r="N1766" s="18" t="str">
        <f>IFERROR(VLOOKUP($B1766,Invoices!$AB$2:$AC$412,2,FALSE),"")</f>
        <v/>
      </c>
      <c r="O1766" s="18" t="str">
        <f>IFERROR(VLOOKUP($B1766,Invoices!$AD$2:$AE$412,2,FALSE),"")</f>
        <v/>
      </c>
      <c r="P1766" s="18" t="str">
        <f>IFERROR(VLOOKUP($B1766,Invoices!$AF$2:$AG$412,2,FALSE),"")</f>
        <v/>
      </c>
      <c r="Q1766" s="18" t="str">
        <f>IFERROR(VLOOKUP($B1766,Invoices!$AH$2:$AI$412,2,FALSE),"")</f>
        <v/>
      </c>
      <c r="R1766" s="18" t="str">
        <f>IFERROR(VLOOKUP($B1766,Invoices!$AJ$2:$AK$412,2,FALSE),"")</f>
        <v/>
      </c>
      <c r="S1766" s="18" t="str">
        <f>IFERROR(VLOOKUP($B1766,Invoices!$AL$2:$AM$412,2,FALSE),"")</f>
        <v/>
      </c>
      <c r="T1766" s="18" t="str">
        <f>IFERROR(VLOOKUP($B1766,Invoices!$AN$2:$AO$412,2,FALSE),"")</f>
        <v/>
      </c>
      <c r="U1766" s="18" cm="1">
        <f t="array" ref="U1766">IFERROR(INDEX(F1766:T1766, 1, MATCH(TRUE, ISNUMBER(F1766:T1766), 0)), "0.0")</f>
        <v>0.99</v>
      </c>
    </row>
    <row r="1767" spans="1:21" ht="13" x14ac:dyDescent="0.15">
      <c r="A1767" s="14" t="s">
        <v>7799</v>
      </c>
      <c r="B1767" s="6" t="s">
        <v>3111</v>
      </c>
      <c r="D1767" s="6" t="s">
        <v>1025</v>
      </c>
      <c r="E1767" s="6" t="s">
        <v>863</v>
      </c>
      <c r="F1767" s="18" t="str">
        <f>IFERROR(VLOOKUP(B1767,Invoices!$L$2:$M$413,2,FALSE),"")</f>
        <v/>
      </c>
      <c r="G1767" s="18" t="str">
        <f>IFERROR(VLOOKUP(B1767,Invoices!$N$2:$O$412,2,FALSE),"")</f>
        <v/>
      </c>
      <c r="H1767" s="18" t="str">
        <f>IFERROR(VLOOKUP($B1767,Invoices!$P$2:$Q$412,2,FALSE),"")</f>
        <v/>
      </c>
      <c r="I1767" s="18" t="str">
        <f>IFERROR(VLOOKUP($B1767,Invoices!$R$2:$S$412,2,FALSE),"")</f>
        <v/>
      </c>
      <c r="J1767" s="18" t="str">
        <f>IFERROR(VLOOKUP($B1767,Invoices!$T$2:$U$412,2,FALSE),"")</f>
        <v/>
      </c>
      <c r="K1767" s="18" t="str">
        <f>IFERROR(VLOOKUP($B1767,Invoices!$V$2:$W$412,2,FALSE),"")</f>
        <v/>
      </c>
      <c r="L1767" s="18" t="str">
        <f>IFERROR(VLOOKUP($B1767,Invoices!$X$2:$Y$412,2,FALSE),"")</f>
        <v/>
      </c>
      <c r="M1767" s="18" t="str">
        <f>IFERROR(VLOOKUP($B1767,Invoices!$Z$2:$AA$412,2,FALSE),"")</f>
        <v/>
      </c>
      <c r="N1767" s="18" t="str">
        <f>IFERROR(VLOOKUP($B1767,Invoices!$AB$2:$AC$412,2,FALSE),"")</f>
        <v/>
      </c>
      <c r="O1767" s="18" t="str">
        <f>IFERROR(VLOOKUP($B1767,Invoices!$AD$2:$AE$412,2,FALSE),"")</f>
        <v/>
      </c>
      <c r="P1767" s="18" t="str">
        <f>IFERROR(VLOOKUP($B1767,Invoices!$AF$2:$AG$412,2,FALSE),"")</f>
        <v/>
      </c>
      <c r="Q1767" s="18" t="str">
        <f>IFERROR(VLOOKUP($B1767,Invoices!$AH$2:$AI$412,2,FALSE),"")</f>
        <v/>
      </c>
      <c r="R1767" s="18" t="str">
        <f>IFERROR(VLOOKUP($B1767,Invoices!$AJ$2:$AK$412,2,FALSE),"")</f>
        <v/>
      </c>
      <c r="S1767" s="18" t="str">
        <f>IFERROR(VLOOKUP($B1767,Invoices!$AL$2:$AM$412,2,FALSE),"")</f>
        <v/>
      </c>
      <c r="T1767" s="18" t="str">
        <f>IFERROR(VLOOKUP($B1767,Invoices!$AN$2:$AO$412,2,FALSE),"")</f>
        <v/>
      </c>
      <c r="U1767" s="18" t="str" cm="1">
        <f t="array" ref="U1767">IFERROR(INDEX(F1767:T1767, 1, MATCH(TRUE, ISNUMBER(F1767:T1767), 0)), "0.0")</f>
        <v>0.0</v>
      </c>
    </row>
    <row r="1768" spans="1:21" ht="13" x14ac:dyDescent="0.15">
      <c r="A1768" s="14" t="s">
        <v>7800</v>
      </c>
      <c r="B1768" s="6" t="s">
        <v>3112</v>
      </c>
      <c r="C1768" s="6" t="s">
        <v>3113</v>
      </c>
      <c r="D1768" s="6" t="s">
        <v>587</v>
      </c>
      <c r="E1768" s="6" t="s">
        <v>587</v>
      </c>
      <c r="F1768" s="18" t="str">
        <f>IFERROR(VLOOKUP(B1768,Invoices!$L$2:$M$413,2,FALSE),"")</f>
        <v/>
      </c>
      <c r="G1768" s="18" t="str">
        <f>IFERROR(VLOOKUP(B1768,Invoices!$N$2:$O$412,2,FALSE),"")</f>
        <v/>
      </c>
      <c r="H1768" s="18" t="str">
        <f>IFERROR(VLOOKUP($B1768,Invoices!$P$2:$Q$412,2,FALSE),"")</f>
        <v/>
      </c>
      <c r="I1768" s="18" t="str">
        <f>IFERROR(VLOOKUP($B1768,Invoices!$R$2:$S$412,2,FALSE),"")</f>
        <v/>
      </c>
      <c r="J1768" s="18" t="str">
        <f>IFERROR(VLOOKUP($B1768,Invoices!$T$2:$U$412,2,FALSE),"")</f>
        <v/>
      </c>
      <c r="K1768" s="18" t="str">
        <f>IFERROR(VLOOKUP($B1768,Invoices!$V$2:$W$412,2,FALSE),"")</f>
        <v/>
      </c>
      <c r="L1768" s="18" t="str">
        <f>IFERROR(VLOOKUP($B1768,Invoices!$X$2:$Y$412,2,FALSE),"")</f>
        <v/>
      </c>
      <c r="M1768" s="18" t="str">
        <f>IFERROR(VLOOKUP($B1768,Invoices!$Z$2:$AA$412,2,FALSE),"")</f>
        <v/>
      </c>
      <c r="N1768" s="18" t="str">
        <f>IFERROR(VLOOKUP($B1768,Invoices!$AB$2:$AC$412,2,FALSE),"")</f>
        <v/>
      </c>
      <c r="O1768" s="18" t="str">
        <f>IFERROR(VLOOKUP($B1768,Invoices!$AD$2:$AE$412,2,FALSE),"")</f>
        <v/>
      </c>
      <c r="P1768" s="18" t="str">
        <f>IFERROR(VLOOKUP($B1768,Invoices!$AF$2:$AG$412,2,FALSE),"")</f>
        <v/>
      </c>
      <c r="Q1768" s="18" t="str">
        <f>IFERROR(VLOOKUP($B1768,Invoices!$AH$2:$AI$412,2,FALSE),"")</f>
        <v/>
      </c>
      <c r="R1768" s="18" t="str">
        <f>IFERROR(VLOOKUP($B1768,Invoices!$AJ$2:$AK$412,2,FALSE),"")</f>
        <v/>
      </c>
      <c r="S1768" s="18" t="str">
        <f>IFERROR(VLOOKUP($B1768,Invoices!$AL$2:$AM$412,2,FALSE),"")</f>
        <v/>
      </c>
      <c r="T1768" s="18" t="str">
        <f>IFERROR(VLOOKUP($B1768,Invoices!$AN$2:$AO$412,2,FALSE),"")</f>
        <v/>
      </c>
      <c r="U1768" s="18" t="str" cm="1">
        <f t="array" ref="U1768">IFERROR(INDEX(F1768:T1768, 1, MATCH(TRUE, ISNUMBER(F1768:T1768), 0)), "0.0")</f>
        <v>0.0</v>
      </c>
    </row>
    <row r="1769" spans="1:21" ht="13" x14ac:dyDescent="0.15">
      <c r="A1769" s="14" t="s">
        <v>7801</v>
      </c>
      <c r="B1769" s="6" t="s">
        <v>3114</v>
      </c>
      <c r="C1769" s="6" t="s">
        <v>564</v>
      </c>
      <c r="D1769" s="6" t="s">
        <v>835</v>
      </c>
      <c r="E1769" s="6" t="s">
        <v>566</v>
      </c>
      <c r="F1769" s="18" t="str">
        <f>IFERROR(VLOOKUP(B1769,Invoices!$L$2:$M$413,2,FALSE),"")</f>
        <v/>
      </c>
      <c r="G1769" s="18" t="str">
        <f>IFERROR(VLOOKUP(B1769,Invoices!$N$2:$O$412,2,FALSE),"")</f>
        <v/>
      </c>
      <c r="H1769" s="18" t="str">
        <f>IFERROR(VLOOKUP($B1769,Invoices!$P$2:$Q$412,2,FALSE),"")</f>
        <v/>
      </c>
      <c r="I1769" s="18" t="str">
        <f>IFERROR(VLOOKUP($B1769,Invoices!$R$2:$S$412,2,FALSE),"")</f>
        <v/>
      </c>
      <c r="J1769" s="18" t="str">
        <f>IFERROR(VLOOKUP($B1769,Invoices!$T$2:$U$412,2,FALSE),"")</f>
        <v/>
      </c>
      <c r="K1769" s="18" t="str">
        <f>IFERROR(VLOOKUP($B1769,Invoices!$V$2:$W$412,2,FALSE),"")</f>
        <v/>
      </c>
      <c r="L1769" s="18" t="str">
        <f>IFERROR(VLOOKUP($B1769,Invoices!$X$2:$Y$412,2,FALSE),"")</f>
        <v/>
      </c>
      <c r="M1769" s="18" t="str">
        <f>IFERROR(VLOOKUP($B1769,Invoices!$Z$2:$AA$412,2,FALSE),"")</f>
        <v/>
      </c>
      <c r="N1769" s="18" t="str">
        <f>IFERROR(VLOOKUP($B1769,Invoices!$AB$2:$AC$412,2,FALSE),"")</f>
        <v/>
      </c>
      <c r="O1769" s="18" t="str">
        <f>IFERROR(VLOOKUP($B1769,Invoices!$AD$2:$AE$412,2,FALSE),"")</f>
        <v/>
      </c>
      <c r="P1769" s="18" t="str">
        <f>IFERROR(VLOOKUP($B1769,Invoices!$AF$2:$AG$412,2,FALSE),"")</f>
        <v/>
      </c>
      <c r="Q1769" s="18" t="str">
        <f>IFERROR(VLOOKUP($B1769,Invoices!$AH$2:$AI$412,2,FALSE),"")</f>
        <v/>
      </c>
      <c r="R1769" s="18" t="str">
        <f>IFERROR(VLOOKUP($B1769,Invoices!$AJ$2:$AK$412,2,FALSE),"")</f>
        <v/>
      </c>
      <c r="S1769" s="18" t="str">
        <f>IFERROR(VLOOKUP($B1769,Invoices!$AL$2:$AM$412,2,FALSE),"")</f>
        <v/>
      </c>
      <c r="T1769" s="18" t="str">
        <f>IFERROR(VLOOKUP($B1769,Invoices!$AN$2:$AO$412,2,FALSE),"")</f>
        <v/>
      </c>
      <c r="U1769" s="18" t="str" cm="1">
        <f t="array" ref="U1769">IFERROR(INDEX(F1769:T1769, 1, MATCH(TRUE, ISNUMBER(F1769:T1769), 0)), "0.0")</f>
        <v>0.0</v>
      </c>
    </row>
    <row r="1770" spans="1:21" ht="13" x14ac:dyDescent="0.15">
      <c r="A1770" s="14" t="s">
        <v>7802</v>
      </c>
      <c r="B1770" s="6" t="s">
        <v>3115</v>
      </c>
      <c r="C1770" s="6" t="s">
        <v>655</v>
      </c>
      <c r="D1770" s="6" t="s">
        <v>656</v>
      </c>
      <c r="E1770" s="6" t="s">
        <v>655</v>
      </c>
      <c r="F1770" s="18" t="str">
        <f>IFERROR(VLOOKUP(B1770,Invoices!$L$2:$M$413,2,FALSE),"")</f>
        <v/>
      </c>
      <c r="G1770" s="18" t="str">
        <f>IFERROR(VLOOKUP(B1770,Invoices!$N$2:$O$412,2,FALSE),"")</f>
        <v/>
      </c>
      <c r="H1770" s="18" t="str">
        <f>IFERROR(VLOOKUP($B1770,Invoices!$P$2:$Q$412,2,FALSE),"")</f>
        <v/>
      </c>
      <c r="I1770" s="18" t="str">
        <f>IFERROR(VLOOKUP($B1770,Invoices!$R$2:$S$412,2,FALSE),"")</f>
        <v/>
      </c>
      <c r="J1770" s="18" t="str">
        <f>IFERROR(VLOOKUP($B1770,Invoices!$T$2:$U$412,2,FALSE),"")</f>
        <v/>
      </c>
      <c r="K1770" s="18">
        <f>IFERROR(VLOOKUP($B1770,Invoices!$V$2:$W$412,2,FALSE),"")</f>
        <v>0.99</v>
      </c>
      <c r="L1770" s="18" t="str">
        <f>IFERROR(VLOOKUP($B1770,Invoices!$X$2:$Y$412,2,FALSE),"")</f>
        <v/>
      </c>
      <c r="M1770" s="18" t="str">
        <f>IFERROR(VLOOKUP($B1770,Invoices!$Z$2:$AA$412,2,FALSE),"")</f>
        <v/>
      </c>
      <c r="N1770" s="18" t="str">
        <f>IFERROR(VLOOKUP($B1770,Invoices!$AB$2:$AC$412,2,FALSE),"")</f>
        <v/>
      </c>
      <c r="O1770" s="18" t="str">
        <f>IFERROR(VLOOKUP($B1770,Invoices!$AD$2:$AE$412,2,FALSE),"")</f>
        <v/>
      </c>
      <c r="P1770" s="18" t="str">
        <f>IFERROR(VLOOKUP($B1770,Invoices!$AF$2:$AG$412,2,FALSE),"")</f>
        <v/>
      </c>
      <c r="Q1770" s="18" t="str">
        <f>IFERROR(VLOOKUP($B1770,Invoices!$AH$2:$AI$412,2,FALSE),"")</f>
        <v/>
      </c>
      <c r="R1770" s="18" t="str">
        <f>IFERROR(VLOOKUP($B1770,Invoices!$AJ$2:$AK$412,2,FALSE),"")</f>
        <v/>
      </c>
      <c r="S1770" s="18" t="str">
        <f>IFERROR(VLOOKUP($B1770,Invoices!$AL$2:$AM$412,2,FALSE),"")</f>
        <v/>
      </c>
      <c r="T1770" s="18" t="str">
        <f>IFERROR(VLOOKUP($B1770,Invoices!$AN$2:$AO$412,2,FALSE),"")</f>
        <v/>
      </c>
      <c r="U1770" s="18" cm="1">
        <f t="array" ref="U1770">IFERROR(INDEX(F1770:T1770, 1, MATCH(TRUE, ISNUMBER(F1770:T1770), 0)), "0.0")</f>
        <v>0.99</v>
      </c>
    </row>
    <row r="1771" spans="1:21" ht="13" x14ac:dyDescent="0.15">
      <c r="A1771" s="14" t="s">
        <v>7803</v>
      </c>
      <c r="B1771" s="6" t="s">
        <v>3116</v>
      </c>
      <c r="C1771" s="6" t="s">
        <v>904</v>
      </c>
      <c r="D1771" s="6" t="s">
        <v>905</v>
      </c>
      <c r="E1771" s="6" t="s">
        <v>906</v>
      </c>
      <c r="F1771" s="18" t="str">
        <f>IFERROR(VLOOKUP(B1771,Invoices!$L$2:$M$413,2,FALSE),"")</f>
        <v/>
      </c>
      <c r="G1771" s="18" t="str">
        <f>IFERROR(VLOOKUP(B1771,Invoices!$N$2:$O$412,2,FALSE),"")</f>
        <v/>
      </c>
      <c r="H1771" s="18" t="str">
        <f>IFERROR(VLOOKUP($B1771,Invoices!$P$2:$Q$412,2,FALSE),"")</f>
        <v/>
      </c>
      <c r="I1771" s="18" t="str">
        <f>IFERROR(VLOOKUP($B1771,Invoices!$R$2:$S$412,2,FALSE),"")</f>
        <v/>
      </c>
      <c r="J1771" s="18" t="str">
        <f>IFERROR(VLOOKUP($B1771,Invoices!$T$2:$U$412,2,FALSE),"")</f>
        <v/>
      </c>
      <c r="K1771" s="18" t="str">
        <f>IFERROR(VLOOKUP($B1771,Invoices!$V$2:$W$412,2,FALSE),"")</f>
        <v/>
      </c>
      <c r="L1771" s="18" t="str">
        <f>IFERROR(VLOOKUP($B1771,Invoices!$X$2:$Y$412,2,FALSE),"")</f>
        <v/>
      </c>
      <c r="M1771" s="18" t="str">
        <f>IFERROR(VLOOKUP($B1771,Invoices!$Z$2:$AA$412,2,FALSE),"")</f>
        <v/>
      </c>
      <c r="N1771" s="18" t="str">
        <f>IFERROR(VLOOKUP($B1771,Invoices!$AB$2:$AC$412,2,FALSE),"")</f>
        <v/>
      </c>
      <c r="O1771" s="18" t="str">
        <f>IFERROR(VLOOKUP($B1771,Invoices!$AD$2:$AE$412,2,FALSE),"")</f>
        <v/>
      </c>
      <c r="P1771" s="18" t="str">
        <f>IFERROR(VLOOKUP($B1771,Invoices!$AF$2:$AG$412,2,FALSE),"")</f>
        <v/>
      </c>
      <c r="Q1771" s="18" t="str">
        <f>IFERROR(VLOOKUP($B1771,Invoices!$AH$2:$AI$412,2,FALSE),"")</f>
        <v/>
      </c>
      <c r="R1771" s="18" t="str">
        <f>IFERROR(VLOOKUP($B1771,Invoices!$AJ$2:$AK$412,2,FALSE),"")</f>
        <v/>
      </c>
      <c r="S1771" s="18" t="str">
        <f>IFERROR(VLOOKUP($B1771,Invoices!$AL$2:$AM$412,2,FALSE),"")</f>
        <v/>
      </c>
      <c r="T1771" s="18" t="str">
        <f>IFERROR(VLOOKUP($B1771,Invoices!$AN$2:$AO$412,2,FALSE),"")</f>
        <v/>
      </c>
      <c r="U1771" s="18" t="str" cm="1">
        <f t="array" ref="U1771">IFERROR(INDEX(F1771:T1771, 1, MATCH(TRUE, ISNUMBER(F1771:T1771), 0)), "0.0")</f>
        <v>0.0</v>
      </c>
    </row>
    <row r="1772" spans="1:21" ht="13" x14ac:dyDescent="0.15">
      <c r="A1772" s="14" t="s">
        <v>7804</v>
      </c>
      <c r="B1772" s="6" t="s">
        <v>3117</v>
      </c>
      <c r="C1772" s="6" t="s">
        <v>884</v>
      </c>
      <c r="D1772" s="6" t="s">
        <v>749</v>
      </c>
      <c r="E1772" s="6" t="s">
        <v>750</v>
      </c>
      <c r="F1772" s="18" t="str">
        <f>IFERROR(VLOOKUP(B1772,Invoices!$L$2:$M$413,2,FALSE),"")</f>
        <v/>
      </c>
      <c r="G1772" s="18" t="str">
        <f>IFERROR(VLOOKUP(B1772,Invoices!$N$2:$O$412,2,FALSE),"")</f>
        <v/>
      </c>
      <c r="H1772" s="18" t="str">
        <f>IFERROR(VLOOKUP($B1772,Invoices!$P$2:$Q$412,2,FALSE),"")</f>
        <v/>
      </c>
      <c r="I1772" s="18" t="str">
        <f>IFERROR(VLOOKUP($B1772,Invoices!$R$2:$S$412,2,FALSE),"")</f>
        <v/>
      </c>
      <c r="J1772" s="18" t="str">
        <f>IFERROR(VLOOKUP($B1772,Invoices!$T$2:$U$412,2,FALSE),"")</f>
        <v/>
      </c>
      <c r="K1772" s="18" t="str">
        <f>IFERROR(VLOOKUP($B1772,Invoices!$V$2:$W$412,2,FALSE),"")</f>
        <v/>
      </c>
      <c r="L1772" s="18" t="str">
        <f>IFERROR(VLOOKUP($B1772,Invoices!$X$2:$Y$412,2,FALSE),"")</f>
        <v/>
      </c>
      <c r="M1772" s="18" t="str">
        <f>IFERROR(VLOOKUP($B1772,Invoices!$Z$2:$AA$412,2,FALSE),"")</f>
        <v/>
      </c>
      <c r="N1772" s="18" t="str">
        <f>IFERROR(VLOOKUP($B1772,Invoices!$AB$2:$AC$412,2,FALSE),"")</f>
        <v/>
      </c>
      <c r="O1772" s="18" t="str">
        <f>IFERROR(VLOOKUP($B1772,Invoices!$AD$2:$AE$412,2,FALSE),"")</f>
        <v/>
      </c>
      <c r="P1772" s="18">
        <f>IFERROR(VLOOKUP($B1772,Invoices!$AF$2:$AG$412,2,FALSE),"")</f>
        <v>0.99</v>
      </c>
      <c r="Q1772" s="18" t="str">
        <f>IFERROR(VLOOKUP($B1772,Invoices!$AH$2:$AI$412,2,FALSE),"")</f>
        <v/>
      </c>
      <c r="R1772" s="18" t="str">
        <f>IFERROR(VLOOKUP($B1772,Invoices!$AJ$2:$AK$412,2,FALSE),"")</f>
        <v/>
      </c>
      <c r="S1772" s="18" t="str">
        <f>IFERROR(VLOOKUP($B1772,Invoices!$AL$2:$AM$412,2,FALSE),"")</f>
        <v/>
      </c>
      <c r="T1772" s="18" t="str">
        <f>IFERROR(VLOOKUP($B1772,Invoices!$AN$2:$AO$412,2,FALSE),"")</f>
        <v/>
      </c>
      <c r="U1772" s="18" cm="1">
        <f t="array" ref="U1772">IFERROR(INDEX(F1772:T1772, 1, MATCH(TRUE, ISNUMBER(F1772:T1772), 0)), "0.0")</f>
        <v>0.99</v>
      </c>
    </row>
    <row r="1773" spans="1:21" ht="13" x14ac:dyDescent="0.15">
      <c r="A1773" s="14" t="s">
        <v>7805</v>
      </c>
      <c r="B1773" s="6" t="s">
        <v>1198</v>
      </c>
      <c r="C1773" s="6" t="s">
        <v>1762</v>
      </c>
      <c r="D1773" s="6" t="s">
        <v>1763</v>
      </c>
      <c r="E1773" s="6" t="s">
        <v>1762</v>
      </c>
      <c r="F1773" s="18">
        <f>IFERROR(VLOOKUP(B1773,Invoices!$L$2:$M$413,2,FALSE),"")</f>
        <v>0.99</v>
      </c>
      <c r="G1773" s="18" t="str">
        <f>IFERROR(VLOOKUP(B1773,Invoices!$N$2:$O$412,2,FALSE),"")</f>
        <v/>
      </c>
      <c r="H1773" s="18" t="str">
        <f>IFERROR(VLOOKUP($B1773,Invoices!$P$2:$Q$412,2,FALSE),"")</f>
        <v/>
      </c>
      <c r="I1773" s="18" t="str">
        <f>IFERROR(VLOOKUP($B1773,Invoices!$R$2:$S$412,2,FALSE),"")</f>
        <v/>
      </c>
      <c r="J1773" s="18" t="str">
        <f>IFERROR(VLOOKUP($B1773,Invoices!$T$2:$U$412,2,FALSE),"")</f>
        <v/>
      </c>
      <c r="K1773" s="18" t="str">
        <f>IFERROR(VLOOKUP($B1773,Invoices!$V$2:$W$412,2,FALSE),"")</f>
        <v/>
      </c>
      <c r="L1773" s="18">
        <f>IFERROR(VLOOKUP($B1773,Invoices!$X$2:$Y$412,2,FALSE),"")</f>
        <v>0.99</v>
      </c>
      <c r="M1773" s="18" t="str">
        <f>IFERROR(VLOOKUP($B1773,Invoices!$Z$2:$AA$412,2,FALSE),"")</f>
        <v/>
      </c>
      <c r="N1773" s="18" t="str">
        <f>IFERROR(VLOOKUP($B1773,Invoices!$AB$2:$AC$412,2,FALSE),"")</f>
        <v/>
      </c>
      <c r="O1773" s="18" t="str">
        <f>IFERROR(VLOOKUP($B1773,Invoices!$AD$2:$AE$412,2,FALSE),"")</f>
        <v/>
      </c>
      <c r="P1773" s="18" t="str">
        <f>IFERROR(VLOOKUP($B1773,Invoices!$AF$2:$AG$412,2,FALSE),"")</f>
        <v/>
      </c>
      <c r="Q1773" s="18" t="str">
        <f>IFERROR(VLOOKUP($B1773,Invoices!$AH$2:$AI$412,2,FALSE),"")</f>
        <v/>
      </c>
      <c r="R1773" s="18" t="str">
        <f>IFERROR(VLOOKUP($B1773,Invoices!$AJ$2:$AK$412,2,FALSE),"")</f>
        <v/>
      </c>
      <c r="S1773" s="18" t="str">
        <f>IFERROR(VLOOKUP($B1773,Invoices!$AL$2:$AM$412,2,FALSE),"")</f>
        <v/>
      </c>
      <c r="T1773" s="18" t="str">
        <f>IFERROR(VLOOKUP($B1773,Invoices!$AN$2:$AO$412,2,FALSE),"")</f>
        <v/>
      </c>
      <c r="U1773" s="18" cm="1">
        <f t="array" ref="U1773">IFERROR(INDEX(F1773:T1773, 1, MATCH(TRUE, ISNUMBER(F1773:T1773), 0)), "0.0")</f>
        <v>0.99</v>
      </c>
    </row>
    <row r="1774" spans="1:21" ht="13" x14ac:dyDescent="0.15">
      <c r="A1774" s="14" t="s">
        <v>7806</v>
      </c>
      <c r="B1774" s="6" t="s">
        <v>1198</v>
      </c>
      <c r="C1774" s="6" t="s">
        <v>1809</v>
      </c>
      <c r="D1774" s="6" t="s">
        <v>1198</v>
      </c>
      <c r="E1774" s="6" t="s">
        <v>522</v>
      </c>
      <c r="F1774" s="18">
        <f>IFERROR(VLOOKUP(B1774,Invoices!$L$2:$M$413,2,FALSE),"")</f>
        <v>0.99</v>
      </c>
      <c r="G1774" s="18" t="str">
        <f>IFERROR(VLOOKUP(B1774,Invoices!$N$2:$O$412,2,FALSE),"")</f>
        <v/>
      </c>
      <c r="H1774" s="18" t="str">
        <f>IFERROR(VLOOKUP($B1774,Invoices!$P$2:$Q$412,2,FALSE),"")</f>
        <v/>
      </c>
      <c r="I1774" s="18" t="str">
        <f>IFERROR(VLOOKUP($B1774,Invoices!$R$2:$S$412,2,FALSE),"")</f>
        <v/>
      </c>
      <c r="J1774" s="18" t="str">
        <f>IFERROR(VLOOKUP($B1774,Invoices!$T$2:$U$412,2,FALSE),"")</f>
        <v/>
      </c>
      <c r="K1774" s="18" t="str">
        <f>IFERROR(VLOOKUP($B1774,Invoices!$V$2:$W$412,2,FALSE),"")</f>
        <v/>
      </c>
      <c r="L1774" s="18">
        <f>IFERROR(VLOOKUP($B1774,Invoices!$X$2:$Y$412,2,FALSE),"")</f>
        <v>0.99</v>
      </c>
      <c r="M1774" s="18" t="str">
        <f>IFERROR(VLOOKUP($B1774,Invoices!$Z$2:$AA$412,2,FALSE),"")</f>
        <v/>
      </c>
      <c r="N1774" s="18" t="str">
        <f>IFERROR(VLOOKUP($B1774,Invoices!$AB$2:$AC$412,2,FALSE),"")</f>
        <v/>
      </c>
      <c r="O1774" s="18" t="str">
        <f>IFERROR(VLOOKUP($B1774,Invoices!$AD$2:$AE$412,2,FALSE),"")</f>
        <v/>
      </c>
      <c r="P1774" s="18" t="str">
        <f>IFERROR(VLOOKUP($B1774,Invoices!$AF$2:$AG$412,2,FALSE),"")</f>
        <v/>
      </c>
      <c r="Q1774" s="18" t="str">
        <f>IFERROR(VLOOKUP($B1774,Invoices!$AH$2:$AI$412,2,FALSE),"")</f>
        <v/>
      </c>
      <c r="R1774" s="18" t="str">
        <f>IFERROR(VLOOKUP($B1774,Invoices!$AJ$2:$AK$412,2,FALSE),"")</f>
        <v/>
      </c>
      <c r="S1774" s="18" t="str">
        <f>IFERROR(VLOOKUP($B1774,Invoices!$AL$2:$AM$412,2,FALSE),"")</f>
        <v/>
      </c>
      <c r="T1774" s="18" t="str">
        <f>IFERROR(VLOOKUP($B1774,Invoices!$AN$2:$AO$412,2,FALSE),"")</f>
        <v/>
      </c>
      <c r="U1774" s="18" cm="1">
        <f t="array" ref="U1774">IFERROR(INDEX(F1774:T1774, 1, MATCH(TRUE, ISNUMBER(F1774:T1774), 0)), "0.0")</f>
        <v>0.99</v>
      </c>
    </row>
    <row r="1775" spans="1:21" ht="13" x14ac:dyDescent="0.15">
      <c r="A1775" s="14" t="s">
        <v>7807</v>
      </c>
      <c r="B1775" s="6" t="s">
        <v>3118</v>
      </c>
      <c r="D1775" s="6" t="s">
        <v>1059</v>
      </c>
      <c r="E1775" s="6" t="s">
        <v>1059</v>
      </c>
      <c r="F1775" s="18" t="str">
        <f>IFERROR(VLOOKUP(B1775,Invoices!$L$2:$M$413,2,FALSE),"")</f>
        <v/>
      </c>
      <c r="G1775" s="18" t="str">
        <f>IFERROR(VLOOKUP(B1775,Invoices!$N$2:$O$412,2,FALSE),"")</f>
        <v/>
      </c>
      <c r="H1775" s="18" t="str">
        <f>IFERROR(VLOOKUP($B1775,Invoices!$P$2:$Q$412,2,FALSE),"")</f>
        <v/>
      </c>
      <c r="I1775" s="18" t="str">
        <f>IFERROR(VLOOKUP($B1775,Invoices!$R$2:$S$412,2,FALSE),"")</f>
        <v/>
      </c>
      <c r="J1775" s="18" t="str">
        <f>IFERROR(VLOOKUP($B1775,Invoices!$T$2:$U$412,2,FALSE),"")</f>
        <v/>
      </c>
      <c r="K1775" s="18" t="str">
        <f>IFERROR(VLOOKUP($B1775,Invoices!$V$2:$W$412,2,FALSE),"")</f>
        <v/>
      </c>
      <c r="L1775" s="18" t="str">
        <f>IFERROR(VLOOKUP($B1775,Invoices!$X$2:$Y$412,2,FALSE),"")</f>
        <v/>
      </c>
      <c r="M1775" s="18" t="str">
        <f>IFERROR(VLOOKUP($B1775,Invoices!$Z$2:$AA$412,2,FALSE),"")</f>
        <v/>
      </c>
      <c r="N1775" s="18" t="str">
        <f>IFERROR(VLOOKUP($B1775,Invoices!$AB$2:$AC$412,2,FALSE),"")</f>
        <v/>
      </c>
      <c r="O1775" s="18" t="str">
        <f>IFERROR(VLOOKUP($B1775,Invoices!$AD$2:$AE$412,2,FALSE),"")</f>
        <v/>
      </c>
      <c r="P1775" s="18" t="str">
        <f>IFERROR(VLOOKUP($B1775,Invoices!$AF$2:$AG$412,2,FALSE),"")</f>
        <v/>
      </c>
      <c r="Q1775" s="18" t="str">
        <f>IFERROR(VLOOKUP($B1775,Invoices!$AH$2:$AI$412,2,FALSE),"")</f>
        <v/>
      </c>
      <c r="R1775" s="18" t="str">
        <f>IFERROR(VLOOKUP($B1775,Invoices!$AJ$2:$AK$412,2,FALSE),"")</f>
        <v/>
      </c>
      <c r="S1775" s="18" t="str">
        <f>IFERROR(VLOOKUP($B1775,Invoices!$AL$2:$AM$412,2,FALSE),"")</f>
        <v/>
      </c>
      <c r="T1775" s="18" t="str">
        <f>IFERROR(VLOOKUP($B1775,Invoices!$AN$2:$AO$412,2,FALSE),"")</f>
        <v/>
      </c>
      <c r="U1775" s="18" t="str" cm="1">
        <f t="array" ref="U1775">IFERROR(INDEX(F1775:T1775, 1, MATCH(TRUE, ISNUMBER(F1775:T1775), 0)), "0.0")</f>
        <v>0.0</v>
      </c>
    </row>
    <row r="1776" spans="1:21" ht="13" x14ac:dyDescent="0.15">
      <c r="A1776" s="14" t="s">
        <v>7808</v>
      </c>
      <c r="B1776" s="6" t="s">
        <v>3119</v>
      </c>
      <c r="D1776" s="6" t="s">
        <v>517</v>
      </c>
      <c r="E1776" s="6" t="s">
        <v>518</v>
      </c>
      <c r="F1776" s="18" t="str">
        <f>IFERROR(VLOOKUP(B1776,Invoices!$L$2:$M$413,2,FALSE),"")</f>
        <v/>
      </c>
      <c r="G1776" s="18" t="str">
        <f>IFERROR(VLOOKUP(B1776,Invoices!$N$2:$O$412,2,FALSE),"")</f>
        <v/>
      </c>
      <c r="H1776" s="18" t="str">
        <f>IFERROR(VLOOKUP($B1776,Invoices!$P$2:$Q$412,2,FALSE),"")</f>
        <v/>
      </c>
      <c r="I1776" s="18" t="str">
        <f>IFERROR(VLOOKUP($B1776,Invoices!$R$2:$S$412,2,FALSE),"")</f>
        <v/>
      </c>
      <c r="J1776" s="18" t="str">
        <f>IFERROR(VLOOKUP($B1776,Invoices!$T$2:$U$412,2,FALSE),"")</f>
        <v/>
      </c>
      <c r="K1776" s="18" t="str">
        <f>IFERROR(VLOOKUP($B1776,Invoices!$V$2:$W$412,2,FALSE),"")</f>
        <v/>
      </c>
      <c r="L1776" s="18" t="str">
        <f>IFERROR(VLOOKUP($B1776,Invoices!$X$2:$Y$412,2,FALSE),"")</f>
        <v/>
      </c>
      <c r="M1776" s="18" t="str">
        <f>IFERROR(VLOOKUP($B1776,Invoices!$Z$2:$AA$412,2,FALSE),"")</f>
        <v/>
      </c>
      <c r="N1776" s="18" t="str">
        <f>IFERROR(VLOOKUP($B1776,Invoices!$AB$2:$AC$412,2,FALSE),"")</f>
        <v/>
      </c>
      <c r="O1776" s="18" t="str">
        <f>IFERROR(VLOOKUP($B1776,Invoices!$AD$2:$AE$412,2,FALSE),"")</f>
        <v/>
      </c>
      <c r="P1776" s="18" t="str">
        <f>IFERROR(VLOOKUP($B1776,Invoices!$AF$2:$AG$412,2,FALSE),"")</f>
        <v/>
      </c>
      <c r="Q1776" s="18" t="str">
        <f>IFERROR(VLOOKUP($B1776,Invoices!$AH$2:$AI$412,2,FALSE),"")</f>
        <v/>
      </c>
      <c r="R1776" s="18" t="str">
        <f>IFERROR(VLOOKUP($B1776,Invoices!$AJ$2:$AK$412,2,FALSE),"")</f>
        <v/>
      </c>
      <c r="S1776" s="18" t="str">
        <f>IFERROR(VLOOKUP($B1776,Invoices!$AL$2:$AM$412,2,FALSE),"")</f>
        <v/>
      </c>
      <c r="T1776" s="18" t="str">
        <f>IFERROR(VLOOKUP($B1776,Invoices!$AN$2:$AO$412,2,FALSE),"")</f>
        <v/>
      </c>
      <c r="U1776" s="18" t="str" cm="1">
        <f t="array" ref="U1776">IFERROR(INDEX(F1776:T1776, 1, MATCH(TRUE, ISNUMBER(F1776:T1776), 0)), "0.0")</f>
        <v>0.0</v>
      </c>
    </row>
    <row r="1777" spans="1:21" ht="13" x14ac:dyDescent="0.15">
      <c r="A1777" s="14" t="s">
        <v>7809</v>
      </c>
      <c r="B1777" s="6" t="s">
        <v>3120</v>
      </c>
      <c r="C1777" s="6" t="s">
        <v>966</v>
      </c>
      <c r="D1777" s="6" t="s">
        <v>967</v>
      </c>
      <c r="E1777" s="6" t="s">
        <v>968</v>
      </c>
      <c r="F1777" s="18" t="str">
        <f>IFERROR(VLOOKUP(B1777,Invoices!$L$2:$M$413,2,FALSE),"")</f>
        <v/>
      </c>
      <c r="G1777" s="18" t="str">
        <f>IFERROR(VLOOKUP(B1777,Invoices!$N$2:$O$412,2,FALSE),"")</f>
        <v/>
      </c>
      <c r="H1777" s="18" t="str">
        <f>IFERROR(VLOOKUP($B1777,Invoices!$P$2:$Q$412,2,FALSE),"")</f>
        <v/>
      </c>
      <c r="I1777" s="18">
        <f>IFERROR(VLOOKUP($B1777,Invoices!$R$2:$S$412,2,FALSE),"")</f>
        <v>0.99</v>
      </c>
      <c r="J1777" s="18" t="str">
        <f>IFERROR(VLOOKUP($B1777,Invoices!$T$2:$U$412,2,FALSE),"")</f>
        <v/>
      </c>
      <c r="K1777" s="18" t="str">
        <f>IFERROR(VLOOKUP($B1777,Invoices!$V$2:$W$412,2,FALSE),"")</f>
        <v/>
      </c>
      <c r="L1777" s="18" t="str">
        <f>IFERROR(VLOOKUP($B1777,Invoices!$X$2:$Y$412,2,FALSE),"")</f>
        <v/>
      </c>
      <c r="M1777" s="18" t="str">
        <f>IFERROR(VLOOKUP($B1777,Invoices!$Z$2:$AA$412,2,FALSE),"")</f>
        <v/>
      </c>
      <c r="N1777" s="18" t="str">
        <f>IFERROR(VLOOKUP($B1777,Invoices!$AB$2:$AC$412,2,FALSE),"")</f>
        <v/>
      </c>
      <c r="O1777" s="18" t="str">
        <f>IFERROR(VLOOKUP($B1777,Invoices!$AD$2:$AE$412,2,FALSE),"")</f>
        <v/>
      </c>
      <c r="P1777" s="18" t="str">
        <f>IFERROR(VLOOKUP($B1777,Invoices!$AF$2:$AG$412,2,FALSE),"")</f>
        <v/>
      </c>
      <c r="Q1777" s="18" t="str">
        <f>IFERROR(VLOOKUP($B1777,Invoices!$AH$2:$AI$412,2,FALSE),"")</f>
        <v/>
      </c>
      <c r="R1777" s="18" t="str">
        <f>IFERROR(VLOOKUP($B1777,Invoices!$AJ$2:$AK$412,2,FALSE),"")</f>
        <v/>
      </c>
      <c r="S1777" s="18" t="str">
        <f>IFERROR(VLOOKUP($B1777,Invoices!$AL$2:$AM$412,2,FALSE),"")</f>
        <v/>
      </c>
      <c r="T1777" s="18" t="str">
        <f>IFERROR(VLOOKUP($B1777,Invoices!$AN$2:$AO$412,2,FALSE),"")</f>
        <v/>
      </c>
      <c r="U1777" s="18" cm="1">
        <f t="array" ref="U1777">IFERROR(INDEX(F1777:T1777, 1, MATCH(TRUE, ISNUMBER(F1777:T1777), 0)), "0.0")</f>
        <v>0.99</v>
      </c>
    </row>
    <row r="1778" spans="1:21" ht="13" x14ac:dyDescent="0.15">
      <c r="A1778" s="14" t="s">
        <v>7810</v>
      </c>
      <c r="B1778" s="6" t="s">
        <v>3121</v>
      </c>
      <c r="C1778" s="6" t="s">
        <v>663</v>
      </c>
      <c r="D1778" s="6" t="s">
        <v>664</v>
      </c>
      <c r="E1778" s="6" t="s">
        <v>663</v>
      </c>
      <c r="F1778" s="18" t="str">
        <f>IFERROR(VLOOKUP(B1778,Invoices!$L$2:$M$413,2,FALSE),"")</f>
        <v/>
      </c>
      <c r="G1778" s="18" t="str">
        <f>IFERROR(VLOOKUP(B1778,Invoices!$N$2:$O$412,2,FALSE),"")</f>
        <v/>
      </c>
      <c r="H1778" s="18" t="str">
        <f>IFERROR(VLOOKUP($B1778,Invoices!$P$2:$Q$412,2,FALSE),"")</f>
        <v/>
      </c>
      <c r="I1778" s="18" t="str">
        <f>IFERROR(VLOOKUP($B1778,Invoices!$R$2:$S$412,2,FALSE),"")</f>
        <v/>
      </c>
      <c r="J1778" s="18" t="str">
        <f>IFERROR(VLOOKUP($B1778,Invoices!$T$2:$U$412,2,FALSE),"")</f>
        <v/>
      </c>
      <c r="K1778" s="18" t="str">
        <f>IFERROR(VLOOKUP($B1778,Invoices!$V$2:$W$412,2,FALSE),"")</f>
        <v/>
      </c>
      <c r="L1778" s="18" t="str">
        <f>IFERROR(VLOOKUP($B1778,Invoices!$X$2:$Y$412,2,FALSE),"")</f>
        <v/>
      </c>
      <c r="M1778" s="18">
        <f>IFERROR(VLOOKUP($B1778,Invoices!$Z$2:$AA$412,2,FALSE),"")</f>
        <v>0.99</v>
      </c>
      <c r="N1778" s="18" t="str">
        <f>IFERROR(VLOOKUP($B1778,Invoices!$AB$2:$AC$412,2,FALSE),"")</f>
        <v/>
      </c>
      <c r="O1778" s="18" t="str">
        <f>IFERROR(VLOOKUP($B1778,Invoices!$AD$2:$AE$412,2,FALSE),"")</f>
        <v/>
      </c>
      <c r="P1778" s="18" t="str">
        <f>IFERROR(VLOOKUP($B1778,Invoices!$AF$2:$AG$412,2,FALSE),"")</f>
        <v/>
      </c>
      <c r="Q1778" s="18" t="str">
        <f>IFERROR(VLOOKUP($B1778,Invoices!$AH$2:$AI$412,2,FALSE),"")</f>
        <v/>
      </c>
      <c r="R1778" s="18" t="str">
        <f>IFERROR(VLOOKUP($B1778,Invoices!$AJ$2:$AK$412,2,FALSE),"")</f>
        <v/>
      </c>
      <c r="S1778" s="18" t="str">
        <f>IFERROR(VLOOKUP($B1778,Invoices!$AL$2:$AM$412,2,FALSE),"")</f>
        <v/>
      </c>
      <c r="T1778" s="18" t="str">
        <f>IFERROR(VLOOKUP($B1778,Invoices!$AN$2:$AO$412,2,FALSE),"")</f>
        <v/>
      </c>
      <c r="U1778" s="18" cm="1">
        <f t="array" ref="U1778">IFERROR(INDEX(F1778:T1778, 1, MATCH(TRUE, ISNUMBER(F1778:T1778), 0)), "0.0")</f>
        <v>0.99</v>
      </c>
    </row>
    <row r="1779" spans="1:21" ht="13" x14ac:dyDescent="0.15">
      <c r="A1779" s="14" t="s">
        <v>7811</v>
      </c>
      <c r="B1779" s="6" t="s">
        <v>3122</v>
      </c>
      <c r="C1779" s="6" t="s">
        <v>2527</v>
      </c>
      <c r="D1779" s="6" t="s">
        <v>2528</v>
      </c>
      <c r="E1779" s="6" t="s">
        <v>681</v>
      </c>
      <c r="F1779" s="18" t="str">
        <f>IFERROR(VLOOKUP(B1779,Invoices!$L$2:$M$413,2,FALSE),"")</f>
        <v/>
      </c>
      <c r="G1779" s="18" t="str">
        <f>IFERROR(VLOOKUP(B1779,Invoices!$N$2:$O$412,2,FALSE),"")</f>
        <v/>
      </c>
      <c r="H1779" s="18" t="str">
        <f>IFERROR(VLOOKUP($B1779,Invoices!$P$2:$Q$412,2,FALSE),"")</f>
        <v/>
      </c>
      <c r="I1779" s="18" t="str">
        <f>IFERROR(VLOOKUP($B1779,Invoices!$R$2:$S$412,2,FALSE),"")</f>
        <v/>
      </c>
      <c r="J1779" s="18" t="str">
        <f>IFERROR(VLOOKUP($B1779,Invoices!$T$2:$U$412,2,FALSE),"")</f>
        <v/>
      </c>
      <c r="K1779" s="18" t="str">
        <f>IFERROR(VLOOKUP($B1779,Invoices!$V$2:$W$412,2,FALSE),"")</f>
        <v/>
      </c>
      <c r="L1779" s="18">
        <f>IFERROR(VLOOKUP($B1779,Invoices!$X$2:$Y$412,2,FALSE),"")</f>
        <v>0.99</v>
      </c>
      <c r="M1779" s="18">
        <f>IFERROR(VLOOKUP($B1779,Invoices!$Z$2:$AA$412,2,FALSE),"")</f>
        <v>0.99</v>
      </c>
      <c r="N1779" s="18" t="str">
        <f>IFERROR(VLOOKUP($B1779,Invoices!$AB$2:$AC$412,2,FALSE),"")</f>
        <v/>
      </c>
      <c r="O1779" s="18" t="str">
        <f>IFERROR(VLOOKUP($B1779,Invoices!$AD$2:$AE$412,2,FALSE),"")</f>
        <v/>
      </c>
      <c r="P1779" s="18" t="str">
        <f>IFERROR(VLOOKUP($B1779,Invoices!$AF$2:$AG$412,2,FALSE),"")</f>
        <v/>
      </c>
      <c r="Q1779" s="18" t="str">
        <f>IFERROR(VLOOKUP($B1779,Invoices!$AH$2:$AI$412,2,FALSE),"")</f>
        <v/>
      </c>
      <c r="R1779" s="18" t="str">
        <f>IFERROR(VLOOKUP($B1779,Invoices!$AJ$2:$AK$412,2,FALSE),"")</f>
        <v/>
      </c>
      <c r="S1779" s="18" t="str">
        <f>IFERROR(VLOOKUP($B1779,Invoices!$AL$2:$AM$412,2,FALSE),"")</f>
        <v/>
      </c>
      <c r="T1779" s="18" t="str">
        <f>IFERROR(VLOOKUP($B1779,Invoices!$AN$2:$AO$412,2,FALSE),"")</f>
        <v/>
      </c>
      <c r="U1779" s="18" cm="1">
        <f t="array" ref="U1779">IFERROR(INDEX(F1779:T1779, 1, MATCH(TRUE, ISNUMBER(F1779:T1779), 0)), "0.0")</f>
        <v>0.99</v>
      </c>
    </row>
    <row r="1780" spans="1:21" ht="13" x14ac:dyDescent="0.15">
      <c r="A1780" s="14" t="s">
        <v>7812</v>
      </c>
      <c r="B1780" s="6" t="s">
        <v>3123</v>
      </c>
      <c r="D1780" s="6" t="s">
        <v>1129</v>
      </c>
      <c r="E1780" s="6" t="s">
        <v>547</v>
      </c>
      <c r="F1780" s="18" t="str">
        <f>IFERROR(VLOOKUP(B1780,Invoices!$L$2:$M$413,2,FALSE),"")</f>
        <v/>
      </c>
      <c r="G1780" s="18">
        <f>IFERROR(VLOOKUP(B1780,Invoices!$N$2:$O$412,2,FALSE),"")</f>
        <v>0.99</v>
      </c>
      <c r="H1780" s="18" t="str">
        <f>IFERROR(VLOOKUP($B1780,Invoices!$P$2:$Q$412,2,FALSE),"")</f>
        <v/>
      </c>
      <c r="I1780" s="18" t="str">
        <f>IFERROR(VLOOKUP($B1780,Invoices!$R$2:$S$412,2,FALSE),"")</f>
        <v/>
      </c>
      <c r="J1780" s="18" t="str">
        <f>IFERROR(VLOOKUP($B1780,Invoices!$T$2:$U$412,2,FALSE),"")</f>
        <v/>
      </c>
      <c r="K1780" s="18" t="str">
        <f>IFERROR(VLOOKUP($B1780,Invoices!$V$2:$W$412,2,FALSE),"")</f>
        <v/>
      </c>
      <c r="L1780" s="18" t="str">
        <f>IFERROR(VLOOKUP($B1780,Invoices!$X$2:$Y$412,2,FALSE),"")</f>
        <v/>
      </c>
      <c r="M1780" s="18" t="str">
        <f>IFERROR(VLOOKUP($B1780,Invoices!$Z$2:$AA$412,2,FALSE),"")</f>
        <v/>
      </c>
      <c r="N1780" s="18" t="str">
        <f>IFERROR(VLOOKUP($B1780,Invoices!$AB$2:$AC$412,2,FALSE),"")</f>
        <v/>
      </c>
      <c r="O1780" s="18" t="str">
        <f>IFERROR(VLOOKUP($B1780,Invoices!$AD$2:$AE$412,2,FALSE),"")</f>
        <v/>
      </c>
      <c r="P1780" s="18" t="str">
        <f>IFERROR(VLOOKUP($B1780,Invoices!$AF$2:$AG$412,2,FALSE),"")</f>
        <v/>
      </c>
      <c r="Q1780" s="18" t="str">
        <f>IFERROR(VLOOKUP($B1780,Invoices!$AH$2:$AI$412,2,FALSE),"")</f>
        <v/>
      </c>
      <c r="R1780" s="18" t="str">
        <f>IFERROR(VLOOKUP($B1780,Invoices!$AJ$2:$AK$412,2,FALSE),"")</f>
        <v/>
      </c>
      <c r="S1780" s="18" t="str">
        <f>IFERROR(VLOOKUP($B1780,Invoices!$AL$2:$AM$412,2,FALSE),"")</f>
        <v/>
      </c>
      <c r="T1780" s="18" t="str">
        <f>IFERROR(VLOOKUP($B1780,Invoices!$AN$2:$AO$412,2,FALSE),"")</f>
        <v/>
      </c>
      <c r="U1780" s="18" cm="1">
        <f t="array" ref="U1780">IFERROR(INDEX(F1780:T1780, 1, MATCH(TRUE, ISNUMBER(F1780:T1780), 0)), "0.0")</f>
        <v>0.99</v>
      </c>
    </row>
    <row r="1781" spans="1:21" ht="13" x14ac:dyDescent="0.15">
      <c r="A1781" s="14" t="s">
        <v>7813</v>
      </c>
      <c r="B1781" s="6" t="s">
        <v>3124</v>
      </c>
      <c r="D1781" s="6" t="s">
        <v>931</v>
      </c>
      <c r="E1781" s="6" t="s">
        <v>932</v>
      </c>
      <c r="F1781" s="18">
        <f>IFERROR(VLOOKUP(B1781,Invoices!$L$2:$M$413,2,FALSE),"")</f>
        <v>0.99</v>
      </c>
      <c r="G1781" s="18" t="str">
        <f>IFERROR(VLOOKUP(B1781,Invoices!$N$2:$O$412,2,FALSE),"")</f>
        <v/>
      </c>
      <c r="H1781" s="18" t="str">
        <f>IFERROR(VLOOKUP($B1781,Invoices!$P$2:$Q$412,2,FALSE),"")</f>
        <v/>
      </c>
      <c r="I1781" s="18" t="str">
        <f>IFERROR(VLOOKUP($B1781,Invoices!$R$2:$S$412,2,FALSE),"")</f>
        <v/>
      </c>
      <c r="J1781" s="18" t="str">
        <f>IFERROR(VLOOKUP($B1781,Invoices!$T$2:$U$412,2,FALSE),"")</f>
        <v/>
      </c>
      <c r="K1781" s="18" t="str">
        <f>IFERROR(VLOOKUP($B1781,Invoices!$V$2:$W$412,2,FALSE),"")</f>
        <v/>
      </c>
      <c r="L1781" s="18" t="str">
        <f>IFERROR(VLOOKUP($B1781,Invoices!$X$2:$Y$412,2,FALSE),"")</f>
        <v/>
      </c>
      <c r="M1781" s="18" t="str">
        <f>IFERROR(VLOOKUP($B1781,Invoices!$Z$2:$AA$412,2,FALSE),"")</f>
        <v/>
      </c>
      <c r="N1781" s="18" t="str">
        <f>IFERROR(VLOOKUP($B1781,Invoices!$AB$2:$AC$412,2,FALSE),"")</f>
        <v/>
      </c>
      <c r="O1781" s="18" t="str">
        <f>IFERROR(VLOOKUP($B1781,Invoices!$AD$2:$AE$412,2,FALSE),"")</f>
        <v/>
      </c>
      <c r="P1781" s="18" t="str">
        <f>IFERROR(VLOOKUP($B1781,Invoices!$AF$2:$AG$412,2,FALSE),"")</f>
        <v/>
      </c>
      <c r="Q1781" s="18" t="str">
        <f>IFERROR(VLOOKUP($B1781,Invoices!$AH$2:$AI$412,2,FALSE),"")</f>
        <v/>
      </c>
      <c r="R1781" s="18" t="str">
        <f>IFERROR(VLOOKUP($B1781,Invoices!$AJ$2:$AK$412,2,FALSE),"")</f>
        <v/>
      </c>
      <c r="S1781" s="18" t="str">
        <f>IFERROR(VLOOKUP($B1781,Invoices!$AL$2:$AM$412,2,FALSE),"")</f>
        <v/>
      </c>
      <c r="T1781" s="18" t="str">
        <f>IFERROR(VLOOKUP($B1781,Invoices!$AN$2:$AO$412,2,FALSE),"")</f>
        <v/>
      </c>
      <c r="U1781" s="18" cm="1">
        <f t="array" ref="U1781">IFERROR(INDEX(F1781:T1781, 1, MATCH(TRUE, ISNUMBER(F1781:T1781), 0)), "0.0")</f>
        <v>0.99</v>
      </c>
    </row>
    <row r="1782" spans="1:21" ht="13" x14ac:dyDescent="0.15">
      <c r="A1782" s="14" t="s">
        <v>7814</v>
      </c>
      <c r="B1782" s="6" t="s">
        <v>3125</v>
      </c>
      <c r="C1782" s="6" t="s">
        <v>1249</v>
      </c>
      <c r="D1782" s="6" t="s">
        <v>1250</v>
      </c>
      <c r="E1782" s="6" t="s">
        <v>1251</v>
      </c>
      <c r="F1782" s="18" t="str">
        <f>IFERROR(VLOOKUP(B1782,Invoices!$L$2:$M$413,2,FALSE),"")</f>
        <v/>
      </c>
      <c r="G1782" s="18" t="str">
        <f>IFERROR(VLOOKUP(B1782,Invoices!$N$2:$O$412,2,FALSE),"")</f>
        <v/>
      </c>
      <c r="H1782" s="18" t="str">
        <f>IFERROR(VLOOKUP($B1782,Invoices!$P$2:$Q$412,2,FALSE),"")</f>
        <v/>
      </c>
      <c r="I1782" s="18" t="str">
        <f>IFERROR(VLOOKUP($B1782,Invoices!$R$2:$S$412,2,FALSE),"")</f>
        <v/>
      </c>
      <c r="J1782" s="18">
        <f>IFERROR(VLOOKUP($B1782,Invoices!$T$2:$U$412,2,FALSE),"")</f>
        <v>0.99</v>
      </c>
      <c r="K1782" s="18" t="str">
        <f>IFERROR(VLOOKUP($B1782,Invoices!$V$2:$W$412,2,FALSE),"")</f>
        <v/>
      </c>
      <c r="L1782" s="18" t="str">
        <f>IFERROR(VLOOKUP($B1782,Invoices!$X$2:$Y$412,2,FALSE),"")</f>
        <v/>
      </c>
      <c r="M1782" s="18" t="str">
        <f>IFERROR(VLOOKUP($B1782,Invoices!$Z$2:$AA$412,2,FALSE),"")</f>
        <v/>
      </c>
      <c r="N1782" s="18" t="str">
        <f>IFERROR(VLOOKUP($B1782,Invoices!$AB$2:$AC$412,2,FALSE),"")</f>
        <v/>
      </c>
      <c r="O1782" s="18" t="str">
        <f>IFERROR(VLOOKUP($B1782,Invoices!$AD$2:$AE$412,2,FALSE),"")</f>
        <v/>
      </c>
      <c r="P1782" s="18" t="str">
        <f>IFERROR(VLOOKUP($B1782,Invoices!$AF$2:$AG$412,2,FALSE),"")</f>
        <v/>
      </c>
      <c r="Q1782" s="18" t="str">
        <f>IFERROR(VLOOKUP($B1782,Invoices!$AH$2:$AI$412,2,FALSE),"")</f>
        <v/>
      </c>
      <c r="R1782" s="18" t="str">
        <f>IFERROR(VLOOKUP($B1782,Invoices!$AJ$2:$AK$412,2,FALSE),"")</f>
        <v/>
      </c>
      <c r="S1782" s="18" t="str">
        <f>IFERROR(VLOOKUP($B1782,Invoices!$AL$2:$AM$412,2,FALSE),"")</f>
        <v/>
      </c>
      <c r="T1782" s="18" t="str">
        <f>IFERROR(VLOOKUP($B1782,Invoices!$AN$2:$AO$412,2,FALSE),"")</f>
        <v/>
      </c>
      <c r="U1782" s="18" cm="1">
        <f t="array" ref="U1782">IFERROR(INDEX(F1782:T1782, 1, MATCH(TRUE, ISNUMBER(F1782:T1782), 0)), "0.0")</f>
        <v>0.99</v>
      </c>
    </row>
    <row r="1783" spans="1:21" ht="13" x14ac:dyDescent="0.15">
      <c r="A1783" s="14" t="s">
        <v>7815</v>
      </c>
      <c r="B1783" s="6" t="s">
        <v>3126</v>
      </c>
      <c r="D1783" s="6" t="s">
        <v>877</v>
      </c>
      <c r="E1783" s="6" t="s">
        <v>878</v>
      </c>
      <c r="F1783" s="18">
        <f>IFERROR(VLOOKUP(B1783,Invoices!$L$2:$M$413,2,FALSE),"")</f>
        <v>0.99</v>
      </c>
      <c r="G1783" s="18" t="str">
        <f>IFERROR(VLOOKUP(B1783,Invoices!$N$2:$O$412,2,FALSE),"")</f>
        <v/>
      </c>
      <c r="H1783" s="18" t="str">
        <f>IFERROR(VLOOKUP($B1783,Invoices!$P$2:$Q$412,2,FALSE),"")</f>
        <v/>
      </c>
      <c r="I1783" s="18" t="str">
        <f>IFERROR(VLOOKUP($B1783,Invoices!$R$2:$S$412,2,FALSE),"")</f>
        <v/>
      </c>
      <c r="J1783" s="18" t="str">
        <f>IFERROR(VLOOKUP($B1783,Invoices!$T$2:$U$412,2,FALSE),"")</f>
        <v/>
      </c>
      <c r="K1783" s="18" t="str">
        <f>IFERROR(VLOOKUP($B1783,Invoices!$V$2:$W$412,2,FALSE),"")</f>
        <v/>
      </c>
      <c r="L1783" s="18" t="str">
        <f>IFERROR(VLOOKUP($B1783,Invoices!$X$2:$Y$412,2,FALSE),"")</f>
        <v/>
      </c>
      <c r="M1783" s="18" t="str">
        <f>IFERROR(VLOOKUP($B1783,Invoices!$Z$2:$AA$412,2,FALSE),"")</f>
        <v/>
      </c>
      <c r="N1783" s="18" t="str">
        <f>IFERROR(VLOOKUP($B1783,Invoices!$AB$2:$AC$412,2,FALSE),"")</f>
        <v/>
      </c>
      <c r="O1783" s="18" t="str">
        <f>IFERROR(VLOOKUP($B1783,Invoices!$AD$2:$AE$412,2,FALSE),"")</f>
        <v/>
      </c>
      <c r="P1783" s="18" t="str">
        <f>IFERROR(VLOOKUP($B1783,Invoices!$AF$2:$AG$412,2,FALSE),"")</f>
        <v/>
      </c>
      <c r="Q1783" s="18" t="str">
        <f>IFERROR(VLOOKUP($B1783,Invoices!$AH$2:$AI$412,2,FALSE),"")</f>
        <v/>
      </c>
      <c r="R1783" s="18" t="str">
        <f>IFERROR(VLOOKUP($B1783,Invoices!$AJ$2:$AK$412,2,FALSE),"")</f>
        <v/>
      </c>
      <c r="S1783" s="18" t="str">
        <f>IFERROR(VLOOKUP($B1783,Invoices!$AL$2:$AM$412,2,FALSE),"")</f>
        <v/>
      </c>
      <c r="T1783" s="18" t="str">
        <f>IFERROR(VLOOKUP($B1783,Invoices!$AN$2:$AO$412,2,FALSE),"")</f>
        <v/>
      </c>
      <c r="U1783" s="18" cm="1">
        <f t="array" ref="U1783">IFERROR(INDEX(F1783:T1783, 1, MATCH(TRUE, ISNUMBER(F1783:T1783), 0)), "0.0")</f>
        <v>0.99</v>
      </c>
    </row>
    <row r="1784" spans="1:21" ht="13" x14ac:dyDescent="0.15">
      <c r="A1784" s="14" t="s">
        <v>7816</v>
      </c>
      <c r="B1784" s="6" t="s">
        <v>3127</v>
      </c>
      <c r="C1784" s="6" t="s">
        <v>1508</v>
      </c>
      <c r="D1784" s="6" t="s">
        <v>866</v>
      </c>
      <c r="E1784" s="6" t="s">
        <v>543</v>
      </c>
      <c r="F1784" s="18" t="str">
        <f>IFERROR(VLOOKUP(B1784,Invoices!$L$2:$M$413,2,FALSE),"")</f>
        <v/>
      </c>
      <c r="G1784" s="18" t="str">
        <f>IFERROR(VLOOKUP(B1784,Invoices!$N$2:$O$412,2,FALSE),"")</f>
        <v/>
      </c>
      <c r="H1784" s="18" t="str">
        <f>IFERROR(VLOOKUP($B1784,Invoices!$P$2:$Q$412,2,FALSE),"")</f>
        <v/>
      </c>
      <c r="I1784" s="18" t="str">
        <f>IFERROR(VLOOKUP($B1784,Invoices!$R$2:$S$412,2,FALSE),"")</f>
        <v/>
      </c>
      <c r="J1784" s="18" t="str">
        <f>IFERROR(VLOOKUP($B1784,Invoices!$T$2:$U$412,2,FALSE),"")</f>
        <v/>
      </c>
      <c r="K1784" s="18" t="str">
        <f>IFERROR(VLOOKUP($B1784,Invoices!$V$2:$W$412,2,FALSE),"")</f>
        <v/>
      </c>
      <c r="L1784" s="18" t="str">
        <f>IFERROR(VLOOKUP($B1784,Invoices!$X$2:$Y$412,2,FALSE),"")</f>
        <v/>
      </c>
      <c r="M1784" s="18" t="str">
        <f>IFERROR(VLOOKUP($B1784,Invoices!$Z$2:$AA$412,2,FALSE),"")</f>
        <v/>
      </c>
      <c r="N1784" s="18" t="str">
        <f>IFERROR(VLOOKUP($B1784,Invoices!$AB$2:$AC$412,2,FALSE),"")</f>
        <v/>
      </c>
      <c r="O1784" s="18" t="str">
        <f>IFERROR(VLOOKUP($B1784,Invoices!$AD$2:$AE$412,2,FALSE),"")</f>
        <v/>
      </c>
      <c r="P1784" s="18" t="str">
        <f>IFERROR(VLOOKUP($B1784,Invoices!$AF$2:$AG$412,2,FALSE),"")</f>
        <v/>
      </c>
      <c r="Q1784" s="18" t="str">
        <f>IFERROR(VLOOKUP($B1784,Invoices!$AH$2:$AI$412,2,FALSE),"")</f>
        <v/>
      </c>
      <c r="R1784" s="18" t="str">
        <f>IFERROR(VLOOKUP($B1784,Invoices!$AJ$2:$AK$412,2,FALSE),"")</f>
        <v/>
      </c>
      <c r="S1784" s="18" t="str">
        <f>IFERROR(VLOOKUP($B1784,Invoices!$AL$2:$AM$412,2,FALSE),"")</f>
        <v/>
      </c>
      <c r="T1784" s="18" t="str">
        <f>IFERROR(VLOOKUP($B1784,Invoices!$AN$2:$AO$412,2,FALSE),"")</f>
        <v/>
      </c>
      <c r="U1784" s="18" t="str" cm="1">
        <f t="array" ref="U1784">IFERROR(INDEX(F1784:T1784, 1, MATCH(TRUE, ISNUMBER(F1784:T1784), 0)), "0.0")</f>
        <v>0.0</v>
      </c>
    </row>
    <row r="1785" spans="1:21" ht="13" x14ac:dyDescent="0.15">
      <c r="A1785" s="14" t="s">
        <v>7817</v>
      </c>
      <c r="B1785" s="6" t="s">
        <v>3128</v>
      </c>
      <c r="C1785" s="6" t="s">
        <v>606</v>
      </c>
      <c r="D1785" s="6" t="s">
        <v>1118</v>
      </c>
      <c r="E1785" s="6" t="s">
        <v>608</v>
      </c>
      <c r="F1785" s="18" t="str">
        <f>IFERROR(VLOOKUP(B1785,Invoices!$L$2:$M$413,2,FALSE),"")</f>
        <v/>
      </c>
      <c r="G1785" s="18" t="str">
        <f>IFERROR(VLOOKUP(B1785,Invoices!$N$2:$O$412,2,FALSE),"")</f>
        <v/>
      </c>
      <c r="H1785" s="18" t="str">
        <f>IFERROR(VLOOKUP($B1785,Invoices!$P$2:$Q$412,2,FALSE),"")</f>
        <v/>
      </c>
      <c r="I1785" s="18" t="str">
        <f>IFERROR(VLOOKUP($B1785,Invoices!$R$2:$S$412,2,FALSE),"")</f>
        <v/>
      </c>
      <c r="J1785" s="18" t="str">
        <f>IFERROR(VLOOKUP($B1785,Invoices!$T$2:$U$412,2,FALSE),"")</f>
        <v/>
      </c>
      <c r="K1785" s="18" t="str">
        <f>IFERROR(VLOOKUP($B1785,Invoices!$V$2:$W$412,2,FALSE),"")</f>
        <v/>
      </c>
      <c r="L1785" s="18" t="str">
        <f>IFERROR(VLOOKUP($B1785,Invoices!$X$2:$Y$412,2,FALSE),"")</f>
        <v/>
      </c>
      <c r="M1785" s="18" t="str">
        <f>IFERROR(VLOOKUP($B1785,Invoices!$Z$2:$AA$412,2,FALSE),"")</f>
        <v/>
      </c>
      <c r="N1785" s="18" t="str">
        <f>IFERROR(VLOOKUP($B1785,Invoices!$AB$2:$AC$412,2,FALSE),"")</f>
        <v/>
      </c>
      <c r="O1785" s="18" t="str">
        <f>IFERROR(VLOOKUP($B1785,Invoices!$AD$2:$AE$412,2,FALSE),"")</f>
        <v/>
      </c>
      <c r="P1785" s="18" t="str">
        <f>IFERROR(VLOOKUP($B1785,Invoices!$AF$2:$AG$412,2,FALSE),"")</f>
        <v/>
      </c>
      <c r="Q1785" s="18">
        <f>IFERROR(VLOOKUP($B1785,Invoices!$AH$2:$AI$412,2,FALSE),"")</f>
        <v>0.99</v>
      </c>
      <c r="R1785" s="18" t="str">
        <f>IFERROR(VLOOKUP($B1785,Invoices!$AJ$2:$AK$412,2,FALSE),"")</f>
        <v/>
      </c>
      <c r="S1785" s="18" t="str">
        <f>IFERROR(VLOOKUP($B1785,Invoices!$AL$2:$AM$412,2,FALSE),"")</f>
        <v/>
      </c>
      <c r="T1785" s="18" t="str">
        <f>IFERROR(VLOOKUP($B1785,Invoices!$AN$2:$AO$412,2,FALSE),"")</f>
        <v/>
      </c>
      <c r="U1785" s="18" cm="1">
        <f t="array" ref="U1785">IFERROR(INDEX(F1785:T1785, 1, MATCH(TRUE, ISNUMBER(F1785:T1785), 0)), "0.0")</f>
        <v>0.99</v>
      </c>
    </row>
    <row r="1786" spans="1:21" ht="13" x14ac:dyDescent="0.15">
      <c r="A1786" s="14" t="s">
        <v>7818</v>
      </c>
      <c r="B1786" s="6" t="s">
        <v>3129</v>
      </c>
      <c r="C1786" s="6" t="s">
        <v>3130</v>
      </c>
      <c r="D1786" s="6" t="s">
        <v>717</v>
      </c>
      <c r="E1786" s="6" t="s">
        <v>716</v>
      </c>
      <c r="F1786" s="18">
        <f>IFERROR(VLOOKUP(B1786,Invoices!$L$2:$M$413,2,FALSE),"")</f>
        <v>0.99</v>
      </c>
      <c r="G1786" s="18" t="str">
        <f>IFERROR(VLOOKUP(B1786,Invoices!$N$2:$O$412,2,FALSE),"")</f>
        <v/>
      </c>
      <c r="H1786" s="18" t="str">
        <f>IFERROR(VLOOKUP($B1786,Invoices!$P$2:$Q$412,2,FALSE),"")</f>
        <v/>
      </c>
      <c r="I1786" s="18" t="str">
        <f>IFERROR(VLOOKUP($B1786,Invoices!$R$2:$S$412,2,FALSE),"")</f>
        <v/>
      </c>
      <c r="J1786" s="18" t="str">
        <f>IFERROR(VLOOKUP($B1786,Invoices!$T$2:$U$412,2,FALSE),"")</f>
        <v/>
      </c>
      <c r="K1786" s="18" t="str">
        <f>IFERROR(VLOOKUP($B1786,Invoices!$V$2:$W$412,2,FALSE),"")</f>
        <v/>
      </c>
      <c r="L1786" s="18" t="str">
        <f>IFERROR(VLOOKUP($B1786,Invoices!$X$2:$Y$412,2,FALSE),"")</f>
        <v/>
      </c>
      <c r="M1786" s="18" t="str">
        <f>IFERROR(VLOOKUP($B1786,Invoices!$Z$2:$AA$412,2,FALSE),"")</f>
        <v/>
      </c>
      <c r="N1786" s="18" t="str">
        <f>IFERROR(VLOOKUP($B1786,Invoices!$AB$2:$AC$412,2,FALSE),"")</f>
        <v/>
      </c>
      <c r="O1786" s="18" t="str">
        <f>IFERROR(VLOOKUP($B1786,Invoices!$AD$2:$AE$412,2,FALSE),"")</f>
        <v/>
      </c>
      <c r="P1786" s="18" t="str">
        <f>IFERROR(VLOOKUP($B1786,Invoices!$AF$2:$AG$412,2,FALSE),"")</f>
        <v/>
      </c>
      <c r="Q1786" s="18" t="str">
        <f>IFERROR(VLOOKUP($B1786,Invoices!$AH$2:$AI$412,2,FALSE),"")</f>
        <v/>
      </c>
      <c r="R1786" s="18">
        <f>IFERROR(VLOOKUP($B1786,Invoices!$AJ$2:$AK$412,2,FALSE),"")</f>
        <v>0.99</v>
      </c>
      <c r="S1786" s="18" t="str">
        <f>IFERROR(VLOOKUP($B1786,Invoices!$AL$2:$AM$412,2,FALSE),"")</f>
        <v/>
      </c>
      <c r="T1786" s="18" t="str">
        <f>IFERROR(VLOOKUP($B1786,Invoices!$AN$2:$AO$412,2,FALSE),"")</f>
        <v/>
      </c>
      <c r="U1786" s="18" cm="1">
        <f t="array" ref="U1786">IFERROR(INDEX(F1786:T1786, 1, MATCH(TRUE, ISNUMBER(F1786:T1786), 0)), "0.0")</f>
        <v>0.99</v>
      </c>
    </row>
    <row r="1787" spans="1:21" ht="13" x14ac:dyDescent="0.15">
      <c r="A1787" s="14" t="s">
        <v>7819</v>
      </c>
      <c r="B1787" s="6" t="s">
        <v>3131</v>
      </c>
      <c r="D1787" s="6" t="s">
        <v>1075</v>
      </c>
      <c r="E1787" s="6" t="s">
        <v>1076</v>
      </c>
      <c r="F1787" s="18" t="str">
        <f>IFERROR(VLOOKUP(B1787,Invoices!$L$2:$M$413,2,FALSE),"")</f>
        <v/>
      </c>
      <c r="G1787" s="18" t="str">
        <f>IFERROR(VLOOKUP(B1787,Invoices!$N$2:$O$412,2,FALSE),"")</f>
        <v/>
      </c>
      <c r="H1787" s="18" t="str">
        <f>IFERROR(VLOOKUP($B1787,Invoices!$P$2:$Q$412,2,FALSE),"")</f>
        <v/>
      </c>
      <c r="I1787" s="18">
        <f>IFERROR(VLOOKUP($B1787,Invoices!$R$2:$S$412,2,FALSE),"")</f>
        <v>0.99</v>
      </c>
      <c r="J1787" s="18" t="str">
        <f>IFERROR(VLOOKUP($B1787,Invoices!$T$2:$U$412,2,FALSE),"")</f>
        <v/>
      </c>
      <c r="K1787" s="18" t="str">
        <f>IFERROR(VLOOKUP($B1787,Invoices!$V$2:$W$412,2,FALSE),"")</f>
        <v/>
      </c>
      <c r="L1787" s="18" t="str">
        <f>IFERROR(VLOOKUP($B1787,Invoices!$X$2:$Y$412,2,FALSE),"")</f>
        <v/>
      </c>
      <c r="M1787" s="18" t="str">
        <f>IFERROR(VLOOKUP($B1787,Invoices!$Z$2:$AA$412,2,FALSE),"")</f>
        <v/>
      </c>
      <c r="N1787" s="18" t="str">
        <f>IFERROR(VLOOKUP($B1787,Invoices!$AB$2:$AC$412,2,FALSE),"")</f>
        <v/>
      </c>
      <c r="O1787" s="18" t="str">
        <f>IFERROR(VLOOKUP($B1787,Invoices!$AD$2:$AE$412,2,FALSE),"")</f>
        <v/>
      </c>
      <c r="P1787" s="18" t="str">
        <f>IFERROR(VLOOKUP($B1787,Invoices!$AF$2:$AG$412,2,FALSE),"")</f>
        <v/>
      </c>
      <c r="Q1787" s="18" t="str">
        <f>IFERROR(VLOOKUP($B1787,Invoices!$AH$2:$AI$412,2,FALSE),"")</f>
        <v/>
      </c>
      <c r="R1787" s="18" t="str">
        <f>IFERROR(VLOOKUP($B1787,Invoices!$AJ$2:$AK$412,2,FALSE),"")</f>
        <v/>
      </c>
      <c r="S1787" s="18" t="str">
        <f>IFERROR(VLOOKUP($B1787,Invoices!$AL$2:$AM$412,2,FALSE),"")</f>
        <v/>
      </c>
      <c r="T1787" s="18" t="str">
        <f>IFERROR(VLOOKUP($B1787,Invoices!$AN$2:$AO$412,2,FALSE),"")</f>
        <v/>
      </c>
      <c r="U1787" s="18" cm="1">
        <f t="array" ref="U1787">IFERROR(INDEX(F1787:T1787, 1, MATCH(TRUE, ISNUMBER(F1787:T1787), 0)), "0.0")</f>
        <v>0.99</v>
      </c>
    </row>
    <row r="1788" spans="1:21" ht="13" x14ac:dyDescent="0.15">
      <c r="A1788" s="14" t="s">
        <v>7820</v>
      </c>
      <c r="B1788" s="6" t="s">
        <v>3132</v>
      </c>
      <c r="D1788" s="6" t="s">
        <v>1483</v>
      </c>
      <c r="E1788" s="6" t="s">
        <v>518</v>
      </c>
      <c r="F1788" s="18">
        <f>IFERROR(VLOOKUP(B1788,Invoices!$L$2:$M$413,2,FALSE),"")</f>
        <v>1.99</v>
      </c>
      <c r="G1788" s="18" t="str">
        <f>IFERROR(VLOOKUP(B1788,Invoices!$N$2:$O$412,2,FALSE),"")</f>
        <v/>
      </c>
      <c r="H1788" s="18" t="str">
        <f>IFERROR(VLOOKUP($B1788,Invoices!$P$2:$Q$412,2,FALSE),"")</f>
        <v/>
      </c>
      <c r="I1788" s="18" t="str">
        <f>IFERROR(VLOOKUP($B1788,Invoices!$R$2:$S$412,2,FALSE),"")</f>
        <v/>
      </c>
      <c r="J1788" s="18" t="str">
        <f>IFERROR(VLOOKUP($B1788,Invoices!$T$2:$U$412,2,FALSE),"")</f>
        <v/>
      </c>
      <c r="K1788" s="18" t="str">
        <f>IFERROR(VLOOKUP($B1788,Invoices!$V$2:$W$412,2,FALSE),"")</f>
        <v/>
      </c>
      <c r="L1788" s="18" t="str">
        <f>IFERROR(VLOOKUP($B1788,Invoices!$X$2:$Y$412,2,FALSE),"")</f>
        <v/>
      </c>
      <c r="M1788" s="18" t="str">
        <f>IFERROR(VLOOKUP($B1788,Invoices!$Z$2:$AA$412,2,FALSE),"")</f>
        <v/>
      </c>
      <c r="N1788" s="18" t="str">
        <f>IFERROR(VLOOKUP($B1788,Invoices!$AB$2:$AC$412,2,FALSE),"")</f>
        <v/>
      </c>
      <c r="O1788" s="18" t="str">
        <f>IFERROR(VLOOKUP($B1788,Invoices!$AD$2:$AE$412,2,FALSE),"")</f>
        <v/>
      </c>
      <c r="P1788" s="18" t="str">
        <f>IFERROR(VLOOKUP($B1788,Invoices!$AF$2:$AG$412,2,FALSE),"")</f>
        <v/>
      </c>
      <c r="Q1788" s="18" t="str">
        <f>IFERROR(VLOOKUP($B1788,Invoices!$AH$2:$AI$412,2,FALSE),"")</f>
        <v/>
      </c>
      <c r="R1788" s="18" t="str">
        <f>IFERROR(VLOOKUP($B1788,Invoices!$AJ$2:$AK$412,2,FALSE),"")</f>
        <v/>
      </c>
      <c r="S1788" s="18" t="str">
        <f>IFERROR(VLOOKUP($B1788,Invoices!$AL$2:$AM$412,2,FALSE),"")</f>
        <v/>
      </c>
      <c r="T1788" s="18" t="str">
        <f>IFERROR(VLOOKUP($B1788,Invoices!$AN$2:$AO$412,2,FALSE),"")</f>
        <v/>
      </c>
      <c r="U1788" s="18" cm="1">
        <f t="array" ref="U1788">IFERROR(INDEX(F1788:T1788, 1, MATCH(TRUE, ISNUMBER(F1788:T1788), 0)), "0.0")</f>
        <v>1.99</v>
      </c>
    </row>
    <row r="1789" spans="1:21" ht="13" x14ac:dyDescent="0.15">
      <c r="A1789" s="14" t="s">
        <v>7821</v>
      </c>
      <c r="B1789" s="6" t="s">
        <v>3133</v>
      </c>
      <c r="D1789" s="6" t="s">
        <v>666</v>
      </c>
      <c r="E1789" s="6" t="s">
        <v>667</v>
      </c>
      <c r="F1789" s="18" t="str">
        <f>IFERROR(VLOOKUP(B1789,Invoices!$L$2:$M$413,2,FALSE),"")</f>
        <v/>
      </c>
      <c r="G1789" s="18" t="str">
        <f>IFERROR(VLOOKUP(B1789,Invoices!$N$2:$O$412,2,FALSE),"")</f>
        <v/>
      </c>
      <c r="H1789" s="18" t="str">
        <f>IFERROR(VLOOKUP($B1789,Invoices!$P$2:$Q$412,2,FALSE),"")</f>
        <v/>
      </c>
      <c r="I1789" s="18" t="str">
        <f>IFERROR(VLOOKUP($B1789,Invoices!$R$2:$S$412,2,FALSE),"")</f>
        <v/>
      </c>
      <c r="J1789" s="18" t="str">
        <f>IFERROR(VLOOKUP($B1789,Invoices!$T$2:$U$412,2,FALSE),"")</f>
        <v/>
      </c>
      <c r="K1789" s="18" t="str">
        <f>IFERROR(VLOOKUP($B1789,Invoices!$V$2:$W$412,2,FALSE),"")</f>
        <v/>
      </c>
      <c r="L1789" s="18" t="str">
        <f>IFERROR(VLOOKUP($B1789,Invoices!$X$2:$Y$412,2,FALSE),"")</f>
        <v/>
      </c>
      <c r="M1789" s="18" t="str">
        <f>IFERROR(VLOOKUP($B1789,Invoices!$Z$2:$AA$412,2,FALSE),"")</f>
        <v/>
      </c>
      <c r="N1789" s="18" t="str">
        <f>IFERROR(VLOOKUP($B1789,Invoices!$AB$2:$AC$412,2,FALSE),"")</f>
        <v/>
      </c>
      <c r="O1789" s="18" t="str">
        <f>IFERROR(VLOOKUP($B1789,Invoices!$AD$2:$AE$412,2,FALSE),"")</f>
        <v/>
      </c>
      <c r="P1789" s="18" t="str">
        <f>IFERROR(VLOOKUP($B1789,Invoices!$AF$2:$AG$412,2,FALSE),"")</f>
        <v/>
      </c>
      <c r="Q1789" s="18" t="str">
        <f>IFERROR(VLOOKUP($B1789,Invoices!$AH$2:$AI$412,2,FALSE),"")</f>
        <v/>
      </c>
      <c r="R1789" s="18" t="str">
        <f>IFERROR(VLOOKUP($B1789,Invoices!$AJ$2:$AK$412,2,FALSE),"")</f>
        <v/>
      </c>
      <c r="S1789" s="18" t="str">
        <f>IFERROR(VLOOKUP($B1789,Invoices!$AL$2:$AM$412,2,FALSE),"")</f>
        <v/>
      </c>
      <c r="T1789" s="18" t="str">
        <f>IFERROR(VLOOKUP($B1789,Invoices!$AN$2:$AO$412,2,FALSE),"")</f>
        <v/>
      </c>
      <c r="U1789" s="18" t="str" cm="1">
        <f t="array" ref="U1789">IFERROR(INDEX(F1789:T1789, 1, MATCH(TRUE, ISNUMBER(F1789:T1789), 0)), "0.0")</f>
        <v>0.0</v>
      </c>
    </row>
    <row r="1790" spans="1:21" ht="13" x14ac:dyDescent="0.15">
      <c r="A1790" s="14" t="s">
        <v>7822</v>
      </c>
      <c r="B1790" s="6" t="s">
        <v>3134</v>
      </c>
      <c r="C1790" s="6" t="s">
        <v>3135</v>
      </c>
      <c r="D1790" s="6" t="s">
        <v>717</v>
      </c>
      <c r="E1790" s="6" t="s">
        <v>716</v>
      </c>
      <c r="F1790" s="18" t="str">
        <f>IFERROR(VLOOKUP(B1790,Invoices!$L$2:$M$413,2,FALSE),"")</f>
        <v/>
      </c>
      <c r="G1790" s="18">
        <f>IFERROR(VLOOKUP(B1790,Invoices!$N$2:$O$412,2,FALSE),"")</f>
        <v>0.99</v>
      </c>
      <c r="H1790" s="18">
        <f>IFERROR(VLOOKUP($B1790,Invoices!$P$2:$Q$412,2,FALSE),"")</f>
        <v>0.99</v>
      </c>
      <c r="I1790" s="18" t="str">
        <f>IFERROR(VLOOKUP($B1790,Invoices!$R$2:$S$412,2,FALSE),"")</f>
        <v/>
      </c>
      <c r="J1790" s="18" t="str">
        <f>IFERROR(VLOOKUP($B1790,Invoices!$T$2:$U$412,2,FALSE),"")</f>
        <v/>
      </c>
      <c r="K1790" s="18" t="str">
        <f>IFERROR(VLOOKUP($B1790,Invoices!$V$2:$W$412,2,FALSE),"")</f>
        <v/>
      </c>
      <c r="L1790" s="18" t="str">
        <f>IFERROR(VLOOKUP($B1790,Invoices!$X$2:$Y$412,2,FALSE),"")</f>
        <v/>
      </c>
      <c r="M1790" s="18" t="str">
        <f>IFERROR(VLOOKUP($B1790,Invoices!$Z$2:$AA$412,2,FALSE),"")</f>
        <v/>
      </c>
      <c r="N1790" s="18" t="str">
        <f>IFERROR(VLOOKUP($B1790,Invoices!$AB$2:$AC$412,2,FALSE),"")</f>
        <v/>
      </c>
      <c r="O1790" s="18" t="str">
        <f>IFERROR(VLOOKUP($B1790,Invoices!$AD$2:$AE$412,2,FALSE),"")</f>
        <v/>
      </c>
      <c r="P1790" s="18" t="str">
        <f>IFERROR(VLOOKUP($B1790,Invoices!$AF$2:$AG$412,2,FALSE),"")</f>
        <v/>
      </c>
      <c r="Q1790" s="18" t="str">
        <f>IFERROR(VLOOKUP($B1790,Invoices!$AH$2:$AI$412,2,FALSE),"")</f>
        <v/>
      </c>
      <c r="R1790" s="18" t="str">
        <f>IFERROR(VLOOKUP($B1790,Invoices!$AJ$2:$AK$412,2,FALSE),"")</f>
        <v/>
      </c>
      <c r="S1790" s="18" t="str">
        <f>IFERROR(VLOOKUP($B1790,Invoices!$AL$2:$AM$412,2,FALSE),"")</f>
        <v/>
      </c>
      <c r="T1790" s="18" t="str">
        <f>IFERROR(VLOOKUP($B1790,Invoices!$AN$2:$AO$412,2,FALSE),"")</f>
        <v/>
      </c>
      <c r="U1790" s="18" cm="1">
        <f t="array" ref="U1790">IFERROR(INDEX(F1790:T1790, 1, MATCH(TRUE, ISNUMBER(F1790:T1790), 0)), "0.0")</f>
        <v>0.99</v>
      </c>
    </row>
    <row r="1791" spans="1:21" ht="13" x14ac:dyDescent="0.15">
      <c r="A1791" s="14" t="s">
        <v>7823</v>
      </c>
      <c r="B1791" s="6" t="s">
        <v>3136</v>
      </c>
      <c r="C1791" s="6" t="s">
        <v>1019</v>
      </c>
      <c r="D1791" s="6" t="s">
        <v>1020</v>
      </c>
      <c r="E1791" s="6" t="s">
        <v>1021</v>
      </c>
      <c r="F1791" s="18" t="str">
        <f>IFERROR(VLOOKUP(B1791,Invoices!$L$2:$M$413,2,FALSE),"")</f>
        <v/>
      </c>
      <c r="G1791" s="18" t="str">
        <f>IFERROR(VLOOKUP(B1791,Invoices!$N$2:$O$412,2,FALSE),"")</f>
        <v/>
      </c>
      <c r="H1791" s="18" t="str">
        <f>IFERROR(VLOOKUP($B1791,Invoices!$P$2:$Q$412,2,FALSE),"")</f>
        <v/>
      </c>
      <c r="I1791" s="18" t="str">
        <f>IFERROR(VLOOKUP($B1791,Invoices!$R$2:$S$412,2,FALSE),"")</f>
        <v/>
      </c>
      <c r="J1791" s="18" t="str">
        <f>IFERROR(VLOOKUP($B1791,Invoices!$T$2:$U$412,2,FALSE),"")</f>
        <v/>
      </c>
      <c r="K1791" s="18" t="str">
        <f>IFERROR(VLOOKUP($B1791,Invoices!$V$2:$W$412,2,FALSE),"")</f>
        <v/>
      </c>
      <c r="L1791" s="18" t="str">
        <f>IFERROR(VLOOKUP($B1791,Invoices!$X$2:$Y$412,2,FALSE),"")</f>
        <v/>
      </c>
      <c r="M1791" s="18" t="str">
        <f>IFERROR(VLOOKUP($B1791,Invoices!$Z$2:$AA$412,2,FALSE),"")</f>
        <v/>
      </c>
      <c r="N1791" s="18">
        <f>IFERROR(VLOOKUP($B1791,Invoices!$AB$2:$AC$412,2,FALSE),"")</f>
        <v>0.99</v>
      </c>
      <c r="O1791" s="18" t="str">
        <f>IFERROR(VLOOKUP($B1791,Invoices!$AD$2:$AE$412,2,FALSE),"")</f>
        <v/>
      </c>
      <c r="P1791" s="18" t="str">
        <f>IFERROR(VLOOKUP($B1791,Invoices!$AF$2:$AG$412,2,FALSE),"")</f>
        <v/>
      </c>
      <c r="Q1791" s="18" t="str">
        <f>IFERROR(VLOOKUP($B1791,Invoices!$AH$2:$AI$412,2,FALSE),"")</f>
        <v/>
      </c>
      <c r="R1791" s="18" t="str">
        <f>IFERROR(VLOOKUP($B1791,Invoices!$AJ$2:$AK$412,2,FALSE),"")</f>
        <v/>
      </c>
      <c r="S1791" s="18" t="str">
        <f>IFERROR(VLOOKUP($B1791,Invoices!$AL$2:$AM$412,2,FALSE),"")</f>
        <v/>
      </c>
      <c r="T1791" s="18" t="str">
        <f>IFERROR(VLOOKUP($B1791,Invoices!$AN$2:$AO$412,2,FALSE),"")</f>
        <v/>
      </c>
      <c r="U1791" s="18" cm="1">
        <f t="array" ref="U1791">IFERROR(INDEX(F1791:T1791, 1, MATCH(TRUE, ISNUMBER(F1791:T1791), 0)), "0.0")</f>
        <v>0.99</v>
      </c>
    </row>
    <row r="1792" spans="1:21" ht="13" x14ac:dyDescent="0.15">
      <c r="A1792" s="14" t="s">
        <v>7824</v>
      </c>
      <c r="B1792" s="6" t="s">
        <v>3137</v>
      </c>
      <c r="D1792" s="6" t="s">
        <v>877</v>
      </c>
      <c r="E1792" s="6" t="s">
        <v>878</v>
      </c>
      <c r="F1792" s="18" t="str">
        <f>IFERROR(VLOOKUP(B1792,Invoices!$L$2:$M$413,2,FALSE),"")</f>
        <v/>
      </c>
      <c r="G1792" s="18" t="str">
        <f>IFERROR(VLOOKUP(B1792,Invoices!$N$2:$O$412,2,FALSE),"")</f>
        <v/>
      </c>
      <c r="H1792" s="18" t="str">
        <f>IFERROR(VLOOKUP($B1792,Invoices!$P$2:$Q$412,2,FALSE),"")</f>
        <v/>
      </c>
      <c r="I1792" s="18" t="str">
        <f>IFERROR(VLOOKUP($B1792,Invoices!$R$2:$S$412,2,FALSE),"")</f>
        <v/>
      </c>
      <c r="J1792" s="18" t="str">
        <f>IFERROR(VLOOKUP($B1792,Invoices!$T$2:$U$412,2,FALSE),"")</f>
        <v/>
      </c>
      <c r="K1792" s="18" t="str">
        <f>IFERROR(VLOOKUP($B1792,Invoices!$V$2:$W$412,2,FALSE),"")</f>
        <v/>
      </c>
      <c r="L1792" s="18" t="str">
        <f>IFERROR(VLOOKUP($B1792,Invoices!$X$2:$Y$412,2,FALSE),"")</f>
        <v/>
      </c>
      <c r="M1792" s="18" t="str">
        <f>IFERROR(VLOOKUP($B1792,Invoices!$Z$2:$AA$412,2,FALSE),"")</f>
        <v/>
      </c>
      <c r="N1792" s="18" t="str">
        <f>IFERROR(VLOOKUP($B1792,Invoices!$AB$2:$AC$412,2,FALSE),"")</f>
        <v/>
      </c>
      <c r="O1792" s="18" t="str">
        <f>IFERROR(VLOOKUP($B1792,Invoices!$AD$2:$AE$412,2,FALSE),"")</f>
        <v/>
      </c>
      <c r="P1792" s="18" t="str">
        <f>IFERROR(VLOOKUP($B1792,Invoices!$AF$2:$AG$412,2,FALSE),"")</f>
        <v/>
      </c>
      <c r="Q1792" s="18" t="str">
        <f>IFERROR(VLOOKUP($B1792,Invoices!$AH$2:$AI$412,2,FALSE),"")</f>
        <v/>
      </c>
      <c r="R1792" s="18" t="str">
        <f>IFERROR(VLOOKUP($B1792,Invoices!$AJ$2:$AK$412,2,FALSE),"")</f>
        <v/>
      </c>
      <c r="S1792" s="18" t="str">
        <f>IFERROR(VLOOKUP($B1792,Invoices!$AL$2:$AM$412,2,FALSE),"")</f>
        <v/>
      </c>
      <c r="T1792" s="18" t="str">
        <f>IFERROR(VLOOKUP($B1792,Invoices!$AN$2:$AO$412,2,FALSE),"")</f>
        <v/>
      </c>
      <c r="U1792" s="18" t="str" cm="1">
        <f t="array" ref="U1792">IFERROR(INDEX(F1792:T1792, 1, MATCH(TRUE, ISNUMBER(F1792:T1792), 0)), "0.0")</f>
        <v>0.0</v>
      </c>
    </row>
    <row r="1793" spans="1:21" ht="13" x14ac:dyDescent="0.15">
      <c r="A1793" s="14" t="s">
        <v>7825</v>
      </c>
      <c r="B1793" s="6" t="s">
        <v>3138</v>
      </c>
      <c r="C1793" s="6" t="s">
        <v>606</v>
      </c>
      <c r="D1793" s="6" t="s">
        <v>1735</v>
      </c>
      <c r="E1793" s="6" t="s">
        <v>608</v>
      </c>
      <c r="F1793" s="18" t="str">
        <f>IFERROR(VLOOKUP(B1793,Invoices!$L$2:$M$413,2,FALSE),"")</f>
        <v/>
      </c>
      <c r="G1793" s="18" t="str">
        <f>IFERROR(VLOOKUP(B1793,Invoices!$N$2:$O$412,2,FALSE),"")</f>
        <v/>
      </c>
      <c r="H1793" s="18" t="str">
        <f>IFERROR(VLOOKUP($B1793,Invoices!$P$2:$Q$412,2,FALSE),"")</f>
        <v/>
      </c>
      <c r="I1793" s="18" t="str">
        <f>IFERROR(VLOOKUP($B1793,Invoices!$R$2:$S$412,2,FALSE),"")</f>
        <v/>
      </c>
      <c r="J1793" s="18" t="str">
        <f>IFERROR(VLOOKUP($B1793,Invoices!$T$2:$U$412,2,FALSE),"")</f>
        <v/>
      </c>
      <c r="K1793" s="18" t="str">
        <f>IFERROR(VLOOKUP($B1793,Invoices!$V$2:$W$412,2,FALSE),"")</f>
        <v/>
      </c>
      <c r="L1793" s="18" t="str">
        <f>IFERROR(VLOOKUP($B1793,Invoices!$X$2:$Y$412,2,FALSE),"")</f>
        <v/>
      </c>
      <c r="M1793" s="18" t="str">
        <f>IFERROR(VLOOKUP($B1793,Invoices!$Z$2:$AA$412,2,FALSE),"")</f>
        <v/>
      </c>
      <c r="N1793" s="18" t="str">
        <f>IFERROR(VLOOKUP($B1793,Invoices!$AB$2:$AC$412,2,FALSE),"")</f>
        <v/>
      </c>
      <c r="O1793" s="18" t="str">
        <f>IFERROR(VLOOKUP($B1793,Invoices!$AD$2:$AE$412,2,FALSE),"")</f>
        <v/>
      </c>
      <c r="P1793" s="18" t="str">
        <f>IFERROR(VLOOKUP($B1793,Invoices!$AF$2:$AG$412,2,FALSE),"")</f>
        <v/>
      </c>
      <c r="Q1793" s="18" t="str">
        <f>IFERROR(VLOOKUP($B1793,Invoices!$AH$2:$AI$412,2,FALSE),"")</f>
        <v/>
      </c>
      <c r="R1793" s="18" t="str">
        <f>IFERROR(VLOOKUP($B1793,Invoices!$AJ$2:$AK$412,2,FALSE),"")</f>
        <v/>
      </c>
      <c r="S1793" s="18" t="str">
        <f>IFERROR(VLOOKUP($B1793,Invoices!$AL$2:$AM$412,2,FALSE),"")</f>
        <v/>
      </c>
      <c r="T1793" s="18" t="str">
        <f>IFERROR(VLOOKUP($B1793,Invoices!$AN$2:$AO$412,2,FALSE),"")</f>
        <v/>
      </c>
      <c r="U1793" s="18" t="str" cm="1">
        <f t="array" ref="U1793">IFERROR(INDEX(F1793:T1793, 1, MATCH(TRUE, ISNUMBER(F1793:T1793), 0)), "0.0")</f>
        <v>0.0</v>
      </c>
    </row>
    <row r="1794" spans="1:21" ht="13" x14ac:dyDescent="0.15">
      <c r="A1794" s="14" t="s">
        <v>7826</v>
      </c>
      <c r="B1794" s="6" t="s">
        <v>3139</v>
      </c>
      <c r="C1794" s="6" t="s">
        <v>1417</v>
      </c>
      <c r="D1794" s="6" t="s">
        <v>739</v>
      </c>
      <c r="E1794" s="6" t="s">
        <v>740</v>
      </c>
      <c r="F1794" s="18" t="str">
        <f>IFERROR(VLOOKUP(B1794,Invoices!$L$2:$M$413,2,FALSE),"")</f>
        <v/>
      </c>
      <c r="G1794" s="18" t="str">
        <f>IFERROR(VLOOKUP(B1794,Invoices!$N$2:$O$412,2,FALSE),"")</f>
        <v/>
      </c>
      <c r="H1794" s="18" t="str">
        <f>IFERROR(VLOOKUP($B1794,Invoices!$P$2:$Q$412,2,FALSE),"")</f>
        <v/>
      </c>
      <c r="I1794" s="18" t="str">
        <f>IFERROR(VLOOKUP($B1794,Invoices!$R$2:$S$412,2,FALSE),"")</f>
        <v/>
      </c>
      <c r="J1794" s="18">
        <f>IFERROR(VLOOKUP($B1794,Invoices!$T$2:$U$412,2,FALSE),"")</f>
        <v>0.99</v>
      </c>
      <c r="K1794" s="18" t="str">
        <f>IFERROR(VLOOKUP($B1794,Invoices!$V$2:$W$412,2,FALSE),"")</f>
        <v/>
      </c>
      <c r="L1794" s="18" t="str">
        <f>IFERROR(VLOOKUP($B1794,Invoices!$X$2:$Y$412,2,FALSE),"")</f>
        <v/>
      </c>
      <c r="M1794" s="18" t="str">
        <f>IFERROR(VLOOKUP($B1794,Invoices!$Z$2:$AA$412,2,FALSE),"")</f>
        <v/>
      </c>
      <c r="N1794" s="18" t="str">
        <f>IFERROR(VLOOKUP($B1794,Invoices!$AB$2:$AC$412,2,FALSE),"")</f>
        <v/>
      </c>
      <c r="O1794" s="18" t="str">
        <f>IFERROR(VLOOKUP($B1794,Invoices!$AD$2:$AE$412,2,FALSE),"")</f>
        <v/>
      </c>
      <c r="P1794" s="18" t="str">
        <f>IFERROR(VLOOKUP($B1794,Invoices!$AF$2:$AG$412,2,FALSE),"")</f>
        <v/>
      </c>
      <c r="Q1794" s="18" t="str">
        <f>IFERROR(VLOOKUP($B1794,Invoices!$AH$2:$AI$412,2,FALSE),"")</f>
        <v/>
      </c>
      <c r="R1794" s="18" t="str">
        <f>IFERROR(VLOOKUP($B1794,Invoices!$AJ$2:$AK$412,2,FALSE),"")</f>
        <v/>
      </c>
      <c r="S1794" s="18" t="str">
        <f>IFERROR(VLOOKUP($B1794,Invoices!$AL$2:$AM$412,2,FALSE),"")</f>
        <v/>
      </c>
      <c r="T1794" s="18" t="str">
        <f>IFERROR(VLOOKUP($B1794,Invoices!$AN$2:$AO$412,2,FALSE),"")</f>
        <v/>
      </c>
      <c r="U1794" s="18" cm="1">
        <f t="array" ref="U1794">IFERROR(INDEX(F1794:T1794, 1, MATCH(TRUE, ISNUMBER(F1794:T1794), 0)), "0.0")</f>
        <v>0.99</v>
      </c>
    </row>
    <row r="1795" spans="1:21" ht="13" x14ac:dyDescent="0.15">
      <c r="A1795" s="14" t="s">
        <v>7827</v>
      </c>
      <c r="B1795" s="6" t="s">
        <v>3140</v>
      </c>
      <c r="C1795" s="6" t="s">
        <v>3141</v>
      </c>
      <c r="D1795" s="6" t="s">
        <v>749</v>
      </c>
      <c r="E1795" s="6" t="s">
        <v>750</v>
      </c>
      <c r="F1795" s="18" t="str">
        <f>IFERROR(VLOOKUP(B1795,Invoices!$L$2:$M$413,2,FALSE),"")</f>
        <v/>
      </c>
      <c r="G1795" s="18" t="str">
        <f>IFERROR(VLOOKUP(B1795,Invoices!$N$2:$O$412,2,FALSE),"")</f>
        <v/>
      </c>
      <c r="H1795" s="18" t="str">
        <f>IFERROR(VLOOKUP($B1795,Invoices!$P$2:$Q$412,2,FALSE),"")</f>
        <v/>
      </c>
      <c r="I1795" s="18" t="str">
        <f>IFERROR(VLOOKUP($B1795,Invoices!$R$2:$S$412,2,FALSE),"")</f>
        <v/>
      </c>
      <c r="J1795" s="18" t="str">
        <f>IFERROR(VLOOKUP($B1795,Invoices!$T$2:$U$412,2,FALSE),"")</f>
        <v/>
      </c>
      <c r="K1795" s="18" t="str">
        <f>IFERROR(VLOOKUP($B1795,Invoices!$V$2:$W$412,2,FALSE),"")</f>
        <v/>
      </c>
      <c r="L1795" s="18" t="str">
        <f>IFERROR(VLOOKUP($B1795,Invoices!$X$2:$Y$412,2,FALSE),"")</f>
        <v/>
      </c>
      <c r="M1795" s="18" t="str">
        <f>IFERROR(VLOOKUP($B1795,Invoices!$Z$2:$AA$412,2,FALSE),"")</f>
        <v/>
      </c>
      <c r="N1795" s="18" t="str">
        <f>IFERROR(VLOOKUP($B1795,Invoices!$AB$2:$AC$412,2,FALSE),"")</f>
        <v/>
      </c>
      <c r="O1795" s="18" t="str">
        <f>IFERROR(VLOOKUP($B1795,Invoices!$AD$2:$AE$412,2,FALSE),"")</f>
        <v/>
      </c>
      <c r="P1795" s="18" t="str">
        <f>IFERROR(VLOOKUP($B1795,Invoices!$AF$2:$AG$412,2,FALSE),"")</f>
        <v/>
      </c>
      <c r="Q1795" s="18" t="str">
        <f>IFERROR(VLOOKUP($B1795,Invoices!$AH$2:$AI$412,2,FALSE),"")</f>
        <v/>
      </c>
      <c r="R1795" s="18" t="str">
        <f>IFERROR(VLOOKUP($B1795,Invoices!$AJ$2:$AK$412,2,FALSE),"")</f>
        <v/>
      </c>
      <c r="S1795" s="18" t="str">
        <f>IFERROR(VLOOKUP($B1795,Invoices!$AL$2:$AM$412,2,FALSE),"")</f>
        <v/>
      </c>
      <c r="T1795" s="18" t="str">
        <f>IFERROR(VLOOKUP($B1795,Invoices!$AN$2:$AO$412,2,FALSE),"")</f>
        <v/>
      </c>
      <c r="U1795" s="18" t="str" cm="1">
        <f t="array" ref="U1795">IFERROR(INDEX(F1795:T1795, 1, MATCH(TRUE, ISNUMBER(F1795:T1795), 0)), "0.0")</f>
        <v>0.0</v>
      </c>
    </row>
    <row r="1796" spans="1:21" ht="13" x14ac:dyDescent="0.15">
      <c r="A1796" s="14" t="s">
        <v>7828</v>
      </c>
      <c r="B1796" s="6" t="s">
        <v>3142</v>
      </c>
      <c r="D1796" s="6" t="s">
        <v>883</v>
      </c>
      <c r="E1796" s="6" t="s">
        <v>884</v>
      </c>
      <c r="F1796" s="18" t="str">
        <f>IFERROR(VLOOKUP(B1796,Invoices!$L$2:$M$413,2,FALSE),"")</f>
        <v/>
      </c>
      <c r="G1796" s="18" t="str">
        <f>IFERROR(VLOOKUP(B1796,Invoices!$N$2:$O$412,2,FALSE),"")</f>
        <v/>
      </c>
      <c r="H1796" s="18" t="str">
        <f>IFERROR(VLOOKUP($B1796,Invoices!$P$2:$Q$412,2,FALSE),"")</f>
        <v/>
      </c>
      <c r="I1796" s="18" t="str">
        <f>IFERROR(VLOOKUP($B1796,Invoices!$R$2:$S$412,2,FALSE),"")</f>
        <v/>
      </c>
      <c r="J1796" s="18" t="str">
        <f>IFERROR(VLOOKUP($B1796,Invoices!$T$2:$U$412,2,FALSE),"")</f>
        <v/>
      </c>
      <c r="K1796" s="18" t="str">
        <f>IFERROR(VLOOKUP($B1796,Invoices!$V$2:$W$412,2,FALSE),"")</f>
        <v/>
      </c>
      <c r="L1796" s="18" t="str">
        <f>IFERROR(VLOOKUP($B1796,Invoices!$X$2:$Y$412,2,FALSE),"")</f>
        <v/>
      </c>
      <c r="M1796" s="18" t="str">
        <f>IFERROR(VLOOKUP($B1796,Invoices!$Z$2:$AA$412,2,FALSE),"")</f>
        <v/>
      </c>
      <c r="N1796" s="18" t="str">
        <f>IFERROR(VLOOKUP($B1796,Invoices!$AB$2:$AC$412,2,FALSE),"")</f>
        <v/>
      </c>
      <c r="O1796" s="18" t="str">
        <f>IFERROR(VLOOKUP($B1796,Invoices!$AD$2:$AE$412,2,FALSE),"")</f>
        <v/>
      </c>
      <c r="P1796" s="18" t="str">
        <f>IFERROR(VLOOKUP($B1796,Invoices!$AF$2:$AG$412,2,FALSE),"")</f>
        <v/>
      </c>
      <c r="Q1796" s="18" t="str">
        <f>IFERROR(VLOOKUP($B1796,Invoices!$AH$2:$AI$412,2,FALSE),"")</f>
        <v/>
      </c>
      <c r="R1796" s="18" t="str">
        <f>IFERROR(VLOOKUP($B1796,Invoices!$AJ$2:$AK$412,2,FALSE),"")</f>
        <v/>
      </c>
      <c r="S1796" s="18" t="str">
        <f>IFERROR(VLOOKUP($B1796,Invoices!$AL$2:$AM$412,2,FALSE),"")</f>
        <v/>
      </c>
      <c r="T1796" s="18" t="str">
        <f>IFERROR(VLOOKUP($B1796,Invoices!$AN$2:$AO$412,2,FALSE),"")</f>
        <v/>
      </c>
      <c r="U1796" s="18" t="str" cm="1">
        <f t="array" ref="U1796">IFERROR(INDEX(F1796:T1796, 1, MATCH(TRUE, ISNUMBER(F1796:T1796), 0)), "0.0")</f>
        <v>0.0</v>
      </c>
    </row>
    <row r="1797" spans="1:21" ht="13" x14ac:dyDescent="0.15">
      <c r="A1797" s="14" t="s">
        <v>7829</v>
      </c>
      <c r="B1797" s="6" t="s">
        <v>3143</v>
      </c>
      <c r="D1797" s="6" t="s">
        <v>1067</v>
      </c>
      <c r="E1797" s="6" t="s">
        <v>1068</v>
      </c>
      <c r="F1797" s="18" t="str">
        <f>IFERROR(VLOOKUP(B1797,Invoices!$L$2:$M$413,2,FALSE),"")</f>
        <v/>
      </c>
      <c r="G1797" s="18">
        <f>IFERROR(VLOOKUP(B1797,Invoices!$N$2:$O$412,2,FALSE),"")</f>
        <v>0.99</v>
      </c>
      <c r="H1797" s="18" t="str">
        <f>IFERROR(VLOOKUP($B1797,Invoices!$P$2:$Q$412,2,FALSE),"")</f>
        <v/>
      </c>
      <c r="I1797" s="18" t="str">
        <f>IFERROR(VLOOKUP($B1797,Invoices!$R$2:$S$412,2,FALSE),"")</f>
        <v/>
      </c>
      <c r="J1797" s="18" t="str">
        <f>IFERROR(VLOOKUP($B1797,Invoices!$T$2:$U$412,2,FALSE),"")</f>
        <v/>
      </c>
      <c r="K1797" s="18" t="str">
        <f>IFERROR(VLOOKUP($B1797,Invoices!$V$2:$W$412,2,FALSE),"")</f>
        <v/>
      </c>
      <c r="L1797" s="18" t="str">
        <f>IFERROR(VLOOKUP($B1797,Invoices!$X$2:$Y$412,2,FALSE),"")</f>
        <v/>
      </c>
      <c r="M1797" s="18" t="str">
        <f>IFERROR(VLOOKUP($B1797,Invoices!$Z$2:$AA$412,2,FALSE),"")</f>
        <v/>
      </c>
      <c r="N1797" s="18">
        <f>IFERROR(VLOOKUP($B1797,Invoices!$AB$2:$AC$412,2,FALSE),"")</f>
        <v>0.99</v>
      </c>
      <c r="O1797" s="18" t="str">
        <f>IFERROR(VLOOKUP($B1797,Invoices!$AD$2:$AE$412,2,FALSE),"")</f>
        <v/>
      </c>
      <c r="P1797" s="18" t="str">
        <f>IFERROR(VLOOKUP($B1797,Invoices!$AF$2:$AG$412,2,FALSE),"")</f>
        <v/>
      </c>
      <c r="Q1797" s="18" t="str">
        <f>IFERROR(VLOOKUP($B1797,Invoices!$AH$2:$AI$412,2,FALSE),"")</f>
        <v/>
      </c>
      <c r="R1797" s="18" t="str">
        <f>IFERROR(VLOOKUP($B1797,Invoices!$AJ$2:$AK$412,2,FALSE),"")</f>
        <v/>
      </c>
      <c r="S1797" s="18" t="str">
        <f>IFERROR(VLOOKUP($B1797,Invoices!$AL$2:$AM$412,2,FALSE),"")</f>
        <v/>
      </c>
      <c r="T1797" s="18" t="str">
        <f>IFERROR(VLOOKUP($B1797,Invoices!$AN$2:$AO$412,2,FALSE),"")</f>
        <v/>
      </c>
      <c r="U1797" s="18" cm="1">
        <f t="array" ref="U1797">IFERROR(INDEX(F1797:T1797, 1, MATCH(TRUE, ISNUMBER(F1797:T1797), 0)), "0.0")</f>
        <v>0.99</v>
      </c>
    </row>
    <row r="1798" spans="1:21" ht="13" x14ac:dyDescent="0.15">
      <c r="A1798" s="14" t="s">
        <v>7830</v>
      </c>
      <c r="B1798" s="6" t="s">
        <v>3144</v>
      </c>
      <c r="C1798" s="6" t="s">
        <v>716</v>
      </c>
      <c r="D1798" s="6" t="s">
        <v>749</v>
      </c>
      <c r="E1798" s="6" t="s">
        <v>750</v>
      </c>
      <c r="F1798" s="18" t="str">
        <f>IFERROR(VLOOKUP(B1798,Invoices!$L$2:$M$413,2,FALSE),"")</f>
        <v/>
      </c>
      <c r="G1798" s="18" t="str">
        <f>IFERROR(VLOOKUP(B1798,Invoices!$N$2:$O$412,2,FALSE),"")</f>
        <v/>
      </c>
      <c r="H1798" s="18" t="str">
        <f>IFERROR(VLOOKUP($B1798,Invoices!$P$2:$Q$412,2,FALSE),"")</f>
        <v/>
      </c>
      <c r="I1798" s="18">
        <f>IFERROR(VLOOKUP($B1798,Invoices!$R$2:$S$412,2,FALSE),"")</f>
        <v>0.99</v>
      </c>
      <c r="J1798" s="18" t="str">
        <f>IFERROR(VLOOKUP($B1798,Invoices!$T$2:$U$412,2,FALSE),"")</f>
        <v/>
      </c>
      <c r="K1798" s="18" t="str">
        <f>IFERROR(VLOOKUP($B1798,Invoices!$V$2:$W$412,2,FALSE),"")</f>
        <v/>
      </c>
      <c r="L1798" s="18" t="str">
        <f>IFERROR(VLOOKUP($B1798,Invoices!$X$2:$Y$412,2,FALSE),"")</f>
        <v/>
      </c>
      <c r="M1798" s="18" t="str">
        <f>IFERROR(VLOOKUP($B1798,Invoices!$Z$2:$AA$412,2,FALSE),"")</f>
        <v/>
      </c>
      <c r="N1798" s="18" t="str">
        <f>IFERROR(VLOOKUP($B1798,Invoices!$AB$2:$AC$412,2,FALSE),"")</f>
        <v/>
      </c>
      <c r="O1798" s="18" t="str">
        <f>IFERROR(VLOOKUP($B1798,Invoices!$AD$2:$AE$412,2,FALSE),"")</f>
        <v/>
      </c>
      <c r="P1798" s="18" t="str">
        <f>IFERROR(VLOOKUP($B1798,Invoices!$AF$2:$AG$412,2,FALSE),"")</f>
        <v/>
      </c>
      <c r="Q1798" s="18" t="str">
        <f>IFERROR(VLOOKUP($B1798,Invoices!$AH$2:$AI$412,2,FALSE),"")</f>
        <v/>
      </c>
      <c r="R1798" s="18" t="str">
        <f>IFERROR(VLOOKUP($B1798,Invoices!$AJ$2:$AK$412,2,FALSE),"")</f>
        <v/>
      </c>
      <c r="S1798" s="18" t="str">
        <f>IFERROR(VLOOKUP($B1798,Invoices!$AL$2:$AM$412,2,FALSE),"")</f>
        <v/>
      </c>
      <c r="T1798" s="18" t="str">
        <f>IFERROR(VLOOKUP($B1798,Invoices!$AN$2:$AO$412,2,FALSE),"")</f>
        <v/>
      </c>
      <c r="U1798" s="18" cm="1">
        <f t="array" ref="U1798">IFERROR(INDEX(F1798:T1798, 1, MATCH(TRUE, ISNUMBER(F1798:T1798), 0)), "0.0")</f>
        <v>0.99</v>
      </c>
    </row>
    <row r="1799" spans="1:21" ht="13" x14ac:dyDescent="0.15">
      <c r="A1799" s="14" t="s">
        <v>7831</v>
      </c>
      <c r="B1799" s="6" t="s">
        <v>3145</v>
      </c>
      <c r="D1799" s="6" t="s">
        <v>666</v>
      </c>
      <c r="E1799" s="6" t="s">
        <v>667</v>
      </c>
      <c r="F1799" s="18" t="str">
        <f>IFERROR(VLOOKUP(B1799,Invoices!$L$2:$M$413,2,FALSE),"")</f>
        <v/>
      </c>
      <c r="G1799" s="18" t="str">
        <f>IFERROR(VLOOKUP(B1799,Invoices!$N$2:$O$412,2,FALSE),"")</f>
        <v/>
      </c>
      <c r="H1799" s="18" t="str">
        <f>IFERROR(VLOOKUP($B1799,Invoices!$P$2:$Q$412,2,FALSE),"")</f>
        <v/>
      </c>
      <c r="I1799" s="18">
        <f>IFERROR(VLOOKUP($B1799,Invoices!$R$2:$S$412,2,FALSE),"")</f>
        <v>0.99</v>
      </c>
      <c r="J1799" s="18" t="str">
        <f>IFERROR(VLOOKUP($B1799,Invoices!$T$2:$U$412,2,FALSE),"")</f>
        <v/>
      </c>
      <c r="K1799" s="18" t="str">
        <f>IFERROR(VLOOKUP($B1799,Invoices!$V$2:$W$412,2,FALSE),"")</f>
        <v/>
      </c>
      <c r="L1799" s="18" t="str">
        <f>IFERROR(VLOOKUP($B1799,Invoices!$X$2:$Y$412,2,FALSE),"")</f>
        <v/>
      </c>
      <c r="M1799" s="18" t="str">
        <f>IFERROR(VLOOKUP($B1799,Invoices!$Z$2:$AA$412,2,FALSE),"")</f>
        <v/>
      </c>
      <c r="N1799" s="18" t="str">
        <f>IFERROR(VLOOKUP($B1799,Invoices!$AB$2:$AC$412,2,FALSE),"")</f>
        <v/>
      </c>
      <c r="O1799" s="18" t="str">
        <f>IFERROR(VLOOKUP($B1799,Invoices!$AD$2:$AE$412,2,FALSE),"")</f>
        <v/>
      </c>
      <c r="P1799" s="18" t="str">
        <f>IFERROR(VLOOKUP($B1799,Invoices!$AF$2:$AG$412,2,FALSE),"")</f>
        <v/>
      </c>
      <c r="Q1799" s="18" t="str">
        <f>IFERROR(VLOOKUP($B1799,Invoices!$AH$2:$AI$412,2,FALSE),"")</f>
        <v/>
      </c>
      <c r="R1799" s="18" t="str">
        <f>IFERROR(VLOOKUP($B1799,Invoices!$AJ$2:$AK$412,2,FALSE),"")</f>
        <v/>
      </c>
      <c r="S1799" s="18" t="str">
        <f>IFERROR(VLOOKUP($B1799,Invoices!$AL$2:$AM$412,2,FALSE),"")</f>
        <v/>
      </c>
      <c r="T1799" s="18" t="str">
        <f>IFERROR(VLOOKUP($B1799,Invoices!$AN$2:$AO$412,2,FALSE),"")</f>
        <v/>
      </c>
      <c r="U1799" s="18" cm="1">
        <f t="array" ref="U1799">IFERROR(INDEX(F1799:T1799, 1, MATCH(TRUE, ISNUMBER(F1799:T1799), 0)), "0.0")</f>
        <v>0.99</v>
      </c>
    </row>
    <row r="1800" spans="1:21" ht="13" x14ac:dyDescent="0.15">
      <c r="A1800" s="14" t="s">
        <v>7832</v>
      </c>
      <c r="B1800" s="6" t="s">
        <v>3146</v>
      </c>
      <c r="C1800" s="6" t="s">
        <v>1883</v>
      </c>
      <c r="D1800" s="6" t="s">
        <v>871</v>
      </c>
      <c r="E1800" s="6" t="s">
        <v>612</v>
      </c>
      <c r="F1800" s="18" t="str">
        <f>IFERROR(VLOOKUP(B1800,Invoices!$L$2:$M$413,2,FALSE),"")</f>
        <v/>
      </c>
      <c r="G1800" s="18" t="str">
        <f>IFERROR(VLOOKUP(B1800,Invoices!$N$2:$O$412,2,FALSE),"")</f>
        <v/>
      </c>
      <c r="H1800" s="18" t="str">
        <f>IFERROR(VLOOKUP($B1800,Invoices!$P$2:$Q$412,2,FALSE),"")</f>
        <v/>
      </c>
      <c r="I1800" s="18" t="str">
        <f>IFERROR(VLOOKUP($B1800,Invoices!$R$2:$S$412,2,FALSE),"")</f>
        <v/>
      </c>
      <c r="J1800" s="18" t="str">
        <f>IFERROR(VLOOKUP($B1800,Invoices!$T$2:$U$412,2,FALSE),"")</f>
        <v/>
      </c>
      <c r="K1800" s="18">
        <f>IFERROR(VLOOKUP($B1800,Invoices!$V$2:$W$412,2,FALSE),"")</f>
        <v>0.99</v>
      </c>
      <c r="L1800" s="18" t="str">
        <f>IFERROR(VLOOKUP($B1800,Invoices!$X$2:$Y$412,2,FALSE),"")</f>
        <v/>
      </c>
      <c r="M1800" s="18" t="str">
        <f>IFERROR(VLOOKUP($B1800,Invoices!$Z$2:$AA$412,2,FALSE),"")</f>
        <v/>
      </c>
      <c r="N1800" s="18" t="str">
        <f>IFERROR(VLOOKUP($B1800,Invoices!$AB$2:$AC$412,2,FALSE),"")</f>
        <v/>
      </c>
      <c r="O1800" s="18" t="str">
        <f>IFERROR(VLOOKUP($B1800,Invoices!$AD$2:$AE$412,2,FALSE),"")</f>
        <v/>
      </c>
      <c r="P1800" s="18" t="str">
        <f>IFERROR(VLOOKUP($B1800,Invoices!$AF$2:$AG$412,2,FALSE),"")</f>
        <v/>
      </c>
      <c r="Q1800" s="18" t="str">
        <f>IFERROR(VLOOKUP($B1800,Invoices!$AH$2:$AI$412,2,FALSE),"")</f>
        <v/>
      </c>
      <c r="R1800" s="18" t="str">
        <f>IFERROR(VLOOKUP($B1800,Invoices!$AJ$2:$AK$412,2,FALSE),"")</f>
        <v/>
      </c>
      <c r="S1800" s="18" t="str">
        <f>IFERROR(VLOOKUP($B1800,Invoices!$AL$2:$AM$412,2,FALSE),"")</f>
        <v/>
      </c>
      <c r="T1800" s="18" t="str">
        <f>IFERROR(VLOOKUP($B1800,Invoices!$AN$2:$AO$412,2,FALSE),"")</f>
        <v/>
      </c>
      <c r="U1800" s="18" cm="1">
        <f t="array" ref="U1800">IFERROR(INDEX(F1800:T1800, 1, MATCH(TRUE, ISNUMBER(F1800:T1800), 0)), "0.0")</f>
        <v>0.99</v>
      </c>
    </row>
    <row r="1801" spans="1:21" ht="13" x14ac:dyDescent="0.15">
      <c r="A1801" s="14" t="s">
        <v>7833</v>
      </c>
      <c r="B1801" s="6" t="s">
        <v>3147</v>
      </c>
      <c r="C1801" s="6" t="s">
        <v>3148</v>
      </c>
      <c r="D1801" s="6" t="s">
        <v>684</v>
      </c>
      <c r="E1801" s="6" t="s">
        <v>685</v>
      </c>
      <c r="F1801" s="18" t="str">
        <f>IFERROR(VLOOKUP(B1801,Invoices!$L$2:$M$413,2,FALSE),"")</f>
        <v/>
      </c>
      <c r="G1801" s="18" t="str">
        <f>IFERROR(VLOOKUP(B1801,Invoices!$N$2:$O$412,2,FALSE),"")</f>
        <v/>
      </c>
      <c r="H1801" s="18" t="str">
        <f>IFERROR(VLOOKUP($B1801,Invoices!$P$2:$Q$412,2,FALSE),"")</f>
        <v/>
      </c>
      <c r="I1801" s="18" t="str">
        <f>IFERROR(VLOOKUP($B1801,Invoices!$R$2:$S$412,2,FALSE),"")</f>
        <v/>
      </c>
      <c r="J1801" s="18" t="str">
        <f>IFERROR(VLOOKUP($B1801,Invoices!$T$2:$U$412,2,FALSE),"")</f>
        <v/>
      </c>
      <c r="K1801" s="18" t="str">
        <f>IFERROR(VLOOKUP($B1801,Invoices!$V$2:$W$412,2,FALSE),"")</f>
        <v/>
      </c>
      <c r="L1801" s="18" t="str">
        <f>IFERROR(VLOOKUP($B1801,Invoices!$X$2:$Y$412,2,FALSE),"")</f>
        <v/>
      </c>
      <c r="M1801" s="18" t="str">
        <f>IFERROR(VLOOKUP($B1801,Invoices!$Z$2:$AA$412,2,FALSE),"")</f>
        <v/>
      </c>
      <c r="N1801" s="18" t="str">
        <f>IFERROR(VLOOKUP($B1801,Invoices!$AB$2:$AC$412,2,FALSE),"")</f>
        <v/>
      </c>
      <c r="O1801" s="18" t="str">
        <f>IFERROR(VLOOKUP($B1801,Invoices!$AD$2:$AE$412,2,FALSE),"")</f>
        <v/>
      </c>
      <c r="P1801" s="18" t="str">
        <f>IFERROR(VLOOKUP($B1801,Invoices!$AF$2:$AG$412,2,FALSE),"")</f>
        <v/>
      </c>
      <c r="Q1801" s="18" t="str">
        <f>IFERROR(VLOOKUP($B1801,Invoices!$AH$2:$AI$412,2,FALSE),"")</f>
        <v/>
      </c>
      <c r="R1801" s="18" t="str">
        <f>IFERROR(VLOOKUP($B1801,Invoices!$AJ$2:$AK$412,2,FALSE),"")</f>
        <v/>
      </c>
      <c r="S1801" s="18" t="str">
        <f>IFERROR(VLOOKUP($B1801,Invoices!$AL$2:$AM$412,2,FALSE),"")</f>
        <v/>
      </c>
      <c r="T1801" s="18" t="str">
        <f>IFERROR(VLOOKUP($B1801,Invoices!$AN$2:$AO$412,2,FALSE),"")</f>
        <v/>
      </c>
      <c r="U1801" s="18" t="str" cm="1">
        <f t="array" ref="U1801">IFERROR(INDEX(F1801:T1801, 1, MATCH(TRUE, ISNUMBER(F1801:T1801), 0)), "0.0")</f>
        <v>0.0</v>
      </c>
    </row>
    <row r="1802" spans="1:21" ht="13" x14ac:dyDescent="0.15">
      <c r="A1802" s="14" t="s">
        <v>7834</v>
      </c>
      <c r="B1802" s="6" t="s">
        <v>3149</v>
      </c>
      <c r="C1802" s="6" t="s">
        <v>1394</v>
      </c>
      <c r="D1802" s="6" t="s">
        <v>1016</v>
      </c>
      <c r="E1802" s="6" t="s">
        <v>878</v>
      </c>
      <c r="F1802" s="18">
        <f>IFERROR(VLOOKUP(B1802,Invoices!$L$2:$M$413,2,FALSE),"")</f>
        <v>0.99</v>
      </c>
      <c r="G1802" s="18">
        <f>IFERROR(VLOOKUP(B1802,Invoices!$N$2:$O$412,2,FALSE),"")</f>
        <v>0.99</v>
      </c>
      <c r="H1802" s="18" t="str">
        <f>IFERROR(VLOOKUP($B1802,Invoices!$P$2:$Q$412,2,FALSE),"")</f>
        <v/>
      </c>
      <c r="I1802" s="18" t="str">
        <f>IFERROR(VLOOKUP($B1802,Invoices!$R$2:$S$412,2,FALSE),"")</f>
        <v/>
      </c>
      <c r="J1802" s="18" t="str">
        <f>IFERROR(VLOOKUP($B1802,Invoices!$T$2:$U$412,2,FALSE),"")</f>
        <v/>
      </c>
      <c r="K1802" s="18" t="str">
        <f>IFERROR(VLOOKUP($B1802,Invoices!$V$2:$W$412,2,FALSE),"")</f>
        <v/>
      </c>
      <c r="L1802" s="18" t="str">
        <f>IFERROR(VLOOKUP($B1802,Invoices!$X$2:$Y$412,2,FALSE),"")</f>
        <v/>
      </c>
      <c r="M1802" s="18" t="str">
        <f>IFERROR(VLOOKUP($B1802,Invoices!$Z$2:$AA$412,2,FALSE),"")</f>
        <v/>
      </c>
      <c r="N1802" s="18" t="str">
        <f>IFERROR(VLOOKUP($B1802,Invoices!$AB$2:$AC$412,2,FALSE),"")</f>
        <v/>
      </c>
      <c r="O1802" s="18" t="str">
        <f>IFERROR(VLOOKUP($B1802,Invoices!$AD$2:$AE$412,2,FALSE),"")</f>
        <v/>
      </c>
      <c r="P1802" s="18" t="str">
        <f>IFERROR(VLOOKUP($B1802,Invoices!$AF$2:$AG$412,2,FALSE),"")</f>
        <v/>
      </c>
      <c r="Q1802" s="18" t="str">
        <f>IFERROR(VLOOKUP($B1802,Invoices!$AH$2:$AI$412,2,FALSE),"")</f>
        <v/>
      </c>
      <c r="R1802" s="18" t="str">
        <f>IFERROR(VLOOKUP($B1802,Invoices!$AJ$2:$AK$412,2,FALSE),"")</f>
        <v/>
      </c>
      <c r="S1802" s="18" t="str">
        <f>IFERROR(VLOOKUP($B1802,Invoices!$AL$2:$AM$412,2,FALSE),"")</f>
        <v/>
      </c>
      <c r="T1802" s="18" t="str">
        <f>IFERROR(VLOOKUP($B1802,Invoices!$AN$2:$AO$412,2,FALSE),"")</f>
        <v/>
      </c>
      <c r="U1802" s="18" cm="1">
        <f t="array" ref="U1802">IFERROR(INDEX(F1802:T1802, 1, MATCH(TRUE, ISNUMBER(F1802:T1802), 0)), "0.0")</f>
        <v>0.99</v>
      </c>
    </row>
    <row r="1803" spans="1:21" ht="13" x14ac:dyDescent="0.15">
      <c r="A1803" s="14" t="s">
        <v>7835</v>
      </c>
      <c r="B1803" s="6" t="s">
        <v>3150</v>
      </c>
      <c r="C1803" s="6" t="s">
        <v>3151</v>
      </c>
      <c r="D1803" s="6" t="s">
        <v>1087</v>
      </c>
      <c r="E1803" s="6" t="s">
        <v>522</v>
      </c>
      <c r="F1803" s="18" t="str">
        <f>IFERROR(VLOOKUP(B1803,Invoices!$L$2:$M$413,2,FALSE),"")</f>
        <v/>
      </c>
      <c r="G1803" s="18" t="str">
        <f>IFERROR(VLOOKUP(B1803,Invoices!$N$2:$O$412,2,FALSE),"")</f>
        <v/>
      </c>
      <c r="H1803" s="18" t="str">
        <f>IFERROR(VLOOKUP($B1803,Invoices!$P$2:$Q$412,2,FALSE),"")</f>
        <v/>
      </c>
      <c r="I1803" s="18" t="str">
        <f>IFERROR(VLOOKUP($B1803,Invoices!$R$2:$S$412,2,FALSE),"")</f>
        <v/>
      </c>
      <c r="J1803" s="18" t="str">
        <f>IFERROR(VLOOKUP($B1803,Invoices!$T$2:$U$412,2,FALSE),"")</f>
        <v/>
      </c>
      <c r="K1803" s="18" t="str">
        <f>IFERROR(VLOOKUP($B1803,Invoices!$V$2:$W$412,2,FALSE),"")</f>
        <v/>
      </c>
      <c r="L1803" s="18" t="str">
        <f>IFERROR(VLOOKUP($B1803,Invoices!$X$2:$Y$412,2,FALSE),"")</f>
        <v/>
      </c>
      <c r="M1803" s="18" t="str">
        <f>IFERROR(VLOOKUP($B1803,Invoices!$Z$2:$AA$412,2,FALSE),"")</f>
        <v/>
      </c>
      <c r="N1803" s="18" t="str">
        <f>IFERROR(VLOOKUP($B1803,Invoices!$AB$2:$AC$412,2,FALSE),"")</f>
        <v/>
      </c>
      <c r="O1803" s="18" t="str">
        <f>IFERROR(VLOOKUP($B1803,Invoices!$AD$2:$AE$412,2,FALSE),"")</f>
        <v/>
      </c>
      <c r="P1803" s="18" t="str">
        <f>IFERROR(VLOOKUP($B1803,Invoices!$AF$2:$AG$412,2,FALSE),"")</f>
        <v/>
      </c>
      <c r="Q1803" s="18" t="str">
        <f>IFERROR(VLOOKUP($B1803,Invoices!$AH$2:$AI$412,2,FALSE),"")</f>
        <v/>
      </c>
      <c r="R1803" s="18" t="str">
        <f>IFERROR(VLOOKUP($B1803,Invoices!$AJ$2:$AK$412,2,FALSE),"")</f>
        <v/>
      </c>
      <c r="S1803" s="18" t="str">
        <f>IFERROR(VLOOKUP($B1803,Invoices!$AL$2:$AM$412,2,FALSE),"")</f>
        <v/>
      </c>
      <c r="T1803" s="18" t="str">
        <f>IFERROR(VLOOKUP($B1803,Invoices!$AN$2:$AO$412,2,FALSE),"")</f>
        <v/>
      </c>
      <c r="U1803" s="18" t="str" cm="1">
        <f t="array" ref="U1803">IFERROR(INDEX(F1803:T1803, 1, MATCH(TRUE, ISNUMBER(F1803:T1803), 0)), "0.0")</f>
        <v>0.0</v>
      </c>
    </row>
    <row r="1804" spans="1:21" ht="13" x14ac:dyDescent="0.15">
      <c r="A1804" s="14" t="s">
        <v>7836</v>
      </c>
      <c r="B1804" s="6" t="s">
        <v>3152</v>
      </c>
      <c r="C1804" s="6" t="s">
        <v>764</v>
      </c>
      <c r="D1804" s="6" t="s">
        <v>765</v>
      </c>
      <c r="E1804" s="6" t="s">
        <v>766</v>
      </c>
      <c r="F1804" s="18" t="str">
        <f>IFERROR(VLOOKUP(B1804,Invoices!$L$2:$M$413,2,FALSE),"")</f>
        <v/>
      </c>
      <c r="G1804" s="18" t="str">
        <f>IFERROR(VLOOKUP(B1804,Invoices!$N$2:$O$412,2,FALSE),"")</f>
        <v/>
      </c>
      <c r="H1804" s="18" t="str">
        <f>IFERROR(VLOOKUP($B1804,Invoices!$P$2:$Q$412,2,FALSE),"")</f>
        <v/>
      </c>
      <c r="I1804" s="18" t="str">
        <f>IFERROR(VLOOKUP($B1804,Invoices!$R$2:$S$412,2,FALSE),"")</f>
        <v/>
      </c>
      <c r="J1804" s="18" t="str">
        <f>IFERROR(VLOOKUP($B1804,Invoices!$T$2:$U$412,2,FALSE),"")</f>
        <v/>
      </c>
      <c r="K1804" s="18" t="str">
        <f>IFERROR(VLOOKUP($B1804,Invoices!$V$2:$W$412,2,FALSE),"")</f>
        <v/>
      </c>
      <c r="L1804" s="18" t="str">
        <f>IFERROR(VLOOKUP($B1804,Invoices!$X$2:$Y$412,2,FALSE),"")</f>
        <v/>
      </c>
      <c r="M1804" s="18" t="str">
        <f>IFERROR(VLOOKUP($B1804,Invoices!$Z$2:$AA$412,2,FALSE),"")</f>
        <v/>
      </c>
      <c r="N1804" s="18" t="str">
        <f>IFERROR(VLOOKUP($B1804,Invoices!$AB$2:$AC$412,2,FALSE),"")</f>
        <v/>
      </c>
      <c r="O1804" s="18" t="str">
        <f>IFERROR(VLOOKUP($B1804,Invoices!$AD$2:$AE$412,2,FALSE),"")</f>
        <v/>
      </c>
      <c r="P1804" s="18" t="str">
        <f>IFERROR(VLOOKUP($B1804,Invoices!$AF$2:$AG$412,2,FALSE),"")</f>
        <v/>
      </c>
      <c r="Q1804" s="18" t="str">
        <f>IFERROR(VLOOKUP($B1804,Invoices!$AH$2:$AI$412,2,FALSE),"")</f>
        <v/>
      </c>
      <c r="R1804" s="18" t="str">
        <f>IFERROR(VLOOKUP($B1804,Invoices!$AJ$2:$AK$412,2,FALSE),"")</f>
        <v/>
      </c>
      <c r="S1804" s="18" t="str">
        <f>IFERROR(VLOOKUP($B1804,Invoices!$AL$2:$AM$412,2,FALSE),"")</f>
        <v/>
      </c>
      <c r="T1804" s="18" t="str">
        <f>IFERROR(VLOOKUP($B1804,Invoices!$AN$2:$AO$412,2,FALSE),"")</f>
        <v/>
      </c>
      <c r="U1804" s="18" t="str" cm="1">
        <f t="array" ref="U1804">IFERROR(INDEX(F1804:T1804, 1, MATCH(TRUE, ISNUMBER(F1804:T1804), 0)), "0.0")</f>
        <v>0.0</v>
      </c>
    </row>
    <row r="1805" spans="1:21" ht="13" x14ac:dyDescent="0.15">
      <c r="A1805" s="14" t="s">
        <v>7837</v>
      </c>
      <c r="B1805" s="6" t="s">
        <v>3153</v>
      </c>
      <c r="C1805" s="6" t="s">
        <v>1512</v>
      </c>
      <c r="D1805" s="6" t="s">
        <v>1513</v>
      </c>
      <c r="E1805" s="6" t="s">
        <v>1514</v>
      </c>
      <c r="F1805" s="18" t="str">
        <f>IFERROR(VLOOKUP(B1805,Invoices!$L$2:$M$413,2,FALSE),"")</f>
        <v/>
      </c>
      <c r="G1805" s="18" t="str">
        <f>IFERROR(VLOOKUP(B1805,Invoices!$N$2:$O$412,2,FALSE),"")</f>
        <v/>
      </c>
      <c r="H1805" s="18" t="str">
        <f>IFERROR(VLOOKUP($B1805,Invoices!$P$2:$Q$412,2,FALSE),"")</f>
        <v/>
      </c>
      <c r="I1805" s="18" t="str">
        <f>IFERROR(VLOOKUP($B1805,Invoices!$R$2:$S$412,2,FALSE),"")</f>
        <v/>
      </c>
      <c r="J1805" s="18" t="str">
        <f>IFERROR(VLOOKUP($B1805,Invoices!$T$2:$U$412,2,FALSE),"")</f>
        <v/>
      </c>
      <c r="K1805" s="18" t="str">
        <f>IFERROR(VLOOKUP($B1805,Invoices!$V$2:$W$412,2,FALSE),"")</f>
        <v/>
      </c>
      <c r="L1805" s="18" t="str">
        <f>IFERROR(VLOOKUP($B1805,Invoices!$X$2:$Y$412,2,FALSE),"")</f>
        <v/>
      </c>
      <c r="M1805" s="18" t="str">
        <f>IFERROR(VLOOKUP($B1805,Invoices!$Z$2:$AA$412,2,FALSE),"")</f>
        <v/>
      </c>
      <c r="N1805" s="18" t="str">
        <f>IFERROR(VLOOKUP($B1805,Invoices!$AB$2:$AC$412,2,FALSE),"")</f>
        <v/>
      </c>
      <c r="O1805" s="18" t="str">
        <f>IFERROR(VLOOKUP($B1805,Invoices!$AD$2:$AE$412,2,FALSE),"")</f>
        <v/>
      </c>
      <c r="P1805" s="18" t="str">
        <f>IFERROR(VLOOKUP($B1805,Invoices!$AF$2:$AG$412,2,FALSE),"")</f>
        <v/>
      </c>
      <c r="Q1805" s="18" t="str">
        <f>IFERROR(VLOOKUP($B1805,Invoices!$AH$2:$AI$412,2,FALSE),"")</f>
        <v/>
      </c>
      <c r="R1805" s="18" t="str">
        <f>IFERROR(VLOOKUP($B1805,Invoices!$AJ$2:$AK$412,2,FALSE),"")</f>
        <v/>
      </c>
      <c r="S1805" s="18" t="str">
        <f>IFERROR(VLOOKUP($B1805,Invoices!$AL$2:$AM$412,2,FALSE),"")</f>
        <v/>
      </c>
      <c r="T1805" s="18" t="str">
        <f>IFERROR(VLOOKUP($B1805,Invoices!$AN$2:$AO$412,2,FALSE),"")</f>
        <v/>
      </c>
      <c r="U1805" s="18" t="str" cm="1">
        <f t="array" ref="U1805">IFERROR(INDEX(F1805:T1805, 1, MATCH(TRUE, ISNUMBER(F1805:T1805), 0)), "0.0")</f>
        <v>0.0</v>
      </c>
    </row>
    <row r="1806" spans="1:21" ht="13" x14ac:dyDescent="0.15">
      <c r="A1806" s="14" t="s">
        <v>7838</v>
      </c>
      <c r="B1806" s="6" t="s">
        <v>3154</v>
      </c>
      <c r="C1806" s="6" t="s">
        <v>1512</v>
      </c>
      <c r="D1806" s="6" t="s">
        <v>1513</v>
      </c>
      <c r="E1806" s="6" t="s">
        <v>1514</v>
      </c>
      <c r="F1806" s="18" t="str">
        <f>IFERROR(VLOOKUP(B1806,Invoices!$L$2:$M$413,2,FALSE),"")</f>
        <v/>
      </c>
      <c r="G1806" s="18" t="str">
        <f>IFERROR(VLOOKUP(B1806,Invoices!$N$2:$O$412,2,FALSE),"")</f>
        <v/>
      </c>
      <c r="H1806" s="18" t="str">
        <f>IFERROR(VLOOKUP($B1806,Invoices!$P$2:$Q$412,2,FALSE),"")</f>
        <v/>
      </c>
      <c r="I1806" s="18" t="str">
        <f>IFERROR(VLOOKUP($B1806,Invoices!$R$2:$S$412,2,FALSE),"")</f>
        <v/>
      </c>
      <c r="J1806" s="18" t="str">
        <f>IFERROR(VLOOKUP($B1806,Invoices!$T$2:$U$412,2,FALSE),"")</f>
        <v/>
      </c>
      <c r="K1806" s="18" t="str">
        <f>IFERROR(VLOOKUP($B1806,Invoices!$V$2:$W$412,2,FALSE),"")</f>
        <v/>
      </c>
      <c r="L1806" s="18" t="str">
        <f>IFERROR(VLOOKUP($B1806,Invoices!$X$2:$Y$412,2,FALSE),"")</f>
        <v/>
      </c>
      <c r="M1806" s="18" t="str">
        <f>IFERROR(VLOOKUP($B1806,Invoices!$Z$2:$AA$412,2,FALSE),"")</f>
        <v/>
      </c>
      <c r="N1806" s="18" t="str">
        <f>IFERROR(VLOOKUP($B1806,Invoices!$AB$2:$AC$412,2,FALSE),"")</f>
        <v/>
      </c>
      <c r="O1806" s="18">
        <f>IFERROR(VLOOKUP($B1806,Invoices!$AD$2:$AE$412,2,FALSE),"")</f>
        <v>0.99</v>
      </c>
      <c r="P1806" s="18" t="str">
        <f>IFERROR(VLOOKUP($B1806,Invoices!$AF$2:$AG$412,2,FALSE),"")</f>
        <v/>
      </c>
      <c r="Q1806" s="18" t="str">
        <f>IFERROR(VLOOKUP($B1806,Invoices!$AH$2:$AI$412,2,FALSE),"")</f>
        <v/>
      </c>
      <c r="R1806" s="18" t="str">
        <f>IFERROR(VLOOKUP($B1806,Invoices!$AJ$2:$AK$412,2,FALSE),"")</f>
        <v/>
      </c>
      <c r="S1806" s="18" t="str">
        <f>IFERROR(VLOOKUP($B1806,Invoices!$AL$2:$AM$412,2,FALSE),"")</f>
        <v/>
      </c>
      <c r="T1806" s="18" t="str">
        <f>IFERROR(VLOOKUP($B1806,Invoices!$AN$2:$AO$412,2,FALSE),"")</f>
        <v/>
      </c>
      <c r="U1806" s="18" cm="1">
        <f t="array" ref="U1806">IFERROR(INDEX(F1806:T1806, 1, MATCH(TRUE, ISNUMBER(F1806:T1806), 0)), "0.0")</f>
        <v>0.99</v>
      </c>
    </row>
    <row r="1807" spans="1:21" ht="13" x14ac:dyDescent="0.15">
      <c r="A1807" s="14" t="s">
        <v>7839</v>
      </c>
      <c r="B1807" s="6" t="s">
        <v>3155</v>
      </c>
      <c r="D1807" s="6" t="s">
        <v>1431</v>
      </c>
      <c r="E1807" s="6" t="s">
        <v>1432</v>
      </c>
      <c r="F1807" s="18">
        <f>IFERROR(VLOOKUP(B1807,Invoices!$L$2:$M$413,2,FALSE),"")</f>
        <v>0.99</v>
      </c>
      <c r="G1807" s="18" t="str">
        <f>IFERROR(VLOOKUP(B1807,Invoices!$N$2:$O$412,2,FALSE),"")</f>
        <v/>
      </c>
      <c r="H1807" s="18" t="str">
        <f>IFERROR(VLOOKUP($B1807,Invoices!$P$2:$Q$412,2,FALSE),"")</f>
        <v/>
      </c>
      <c r="I1807" s="18" t="str">
        <f>IFERROR(VLOOKUP($B1807,Invoices!$R$2:$S$412,2,FALSE),"")</f>
        <v/>
      </c>
      <c r="J1807" s="18" t="str">
        <f>IFERROR(VLOOKUP($B1807,Invoices!$T$2:$U$412,2,FALSE),"")</f>
        <v/>
      </c>
      <c r="K1807" s="18" t="str">
        <f>IFERROR(VLOOKUP($B1807,Invoices!$V$2:$W$412,2,FALSE),"")</f>
        <v/>
      </c>
      <c r="L1807" s="18" t="str">
        <f>IFERROR(VLOOKUP($B1807,Invoices!$X$2:$Y$412,2,FALSE),"")</f>
        <v/>
      </c>
      <c r="M1807" s="18" t="str">
        <f>IFERROR(VLOOKUP($B1807,Invoices!$Z$2:$AA$412,2,FALSE),"")</f>
        <v/>
      </c>
      <c r="N1807" s="18" t="str">
        <f>IFERROR(VLOOKUP($B1807,Invoices!$AB$2:$AC$412,2,FALSE),"")</f>
        <v/>
      </c>
      <c r="O1807" s="18" t="str">
        <f>IFERROR(VLOOKUP($B1807,Invoices!$AD$2:$AE$412,2,FALSE),"")</f>
        <v/>
      </c>
      <c r="P1807" s="18" t="str">
        <f>IFERROR(VLOOKUP($B1807,Invoices!$AF$2:$AG$412,2,FALSE),"")</f>
        <v/>
      </c>
      <c r="Q1807" s="18" t="str">
        <f>IFERROR(VLOOKUP($B1807,Invoices!$AH$2:$AI$412,2,FALSE),"")</f>
        <v/>
      </c>
      <c r="R1807" s="18" t="str">
        <f>IFERROR(VLOOKUP($B1807,Invoices!$AJ$2:$AK$412,2,FALSE),"")</f>
        <v/>
      </c>
      <c r="S1807" s="18" t="str">
        <f>IFERROR(VLOOKUP($B1807,Invoices!$AL$2:$AM$412,2,FALSE),"")</f>
        <v/>
      </c>
      <c r="T1807" s="18" t="str">
        <f>IFERROR(VLOOKUP($B1807,Invoices!$AN$2:$AO$412,2,FALSE),"")</f>
        <v/>
      </c>
      <c r="U1807" s="18" cm="1">
        <f t="array" ref="U1807">IFERROR(INDEX(F1807:T1807, 1, MATCH(TRUE, ISNUMBER(F1807:T1807), 0)), "0.0")</f>
        <v>0.99</v>
      </c>
    </row>
    <row r="1808" spans="1:21" ht="13" x14ac:dyDescent="0.15">
      <c r="A1808" s="14" t="s">
        <v>7840</v>
      </c>
      <c r="B1808" s="6" t="s">
        <v>3156</v>
      </c>
      <c r="C1808" s="6" t="s">
        <v>2796</v>
      </c>
      <c r="D1808" s="6" t="s">
        <v>533</v>
      </c>
      <c r="E1808" s="6" t="s">
        <v>522</v>
      </c>
      <c r="F1808" s="18" t="str">
        <f>IFERROR(VLOOKUP(B1808,Invoices!$L$2:$M$413,2,FALSE),"")</f>
        <v/>
      </c>
      <c r="G1808" s="18" t="str">
        <f>IFERROR(VLOOKUP(B1808,Invoices!$N$2:$O$412,2,FALSE),"")</f>
        <v/>
      </c>
      <c r="H1808" s="18" t="str">
        <f>IFERROR(VLOOKUP($B1808,Invoices!$P$2:$Q$412,2,FALSE),"")</f>
        <v/>
      </c>
      <c r="I1808" s="18">
        <f>IFERROR(VLOOKUP($B1808,Invoices!$R$2:$S$412,2,FALSE),"")</f>
        <v>0.99</v>
      </c>
      <c r="J1808" s="18" t="str">
        <f>IFERROR(VLOOKUP($B1808,Invoices!$T$2:$U$412,2,FALSE),"")</f>
        <v/>
      </c>
      <c r="K1808" s="18" t="str">
        <f>IFERROR(VLOOKUP($B1808,Invoices!$V$2:$W$412,2,FALSE),"")</f>
        <v/>
      </c>
      <c r="L1808" s="18" t="str">
        <f>IFERROR(VLOOKUP($B1808,Invoices!$X$2:$Y$412,2,FALSE),"")</f>
        <v/>
      </c>
      <c r="M1808" s="18" t="str">
        <f>IFERROR(VLOOKUP($B1808,Invoices!$Z$2:$AA$412,2,FALSE),"")</f>
        <v/>
      </c>
      <c r="N1808" s="18" t="str">
        <f>IFERROR(VLOOKUP($B1808,Invoices!$AB$2:$AC$412,2,FALSE),"")</f>
        <v/>
      </c>
      <c r="O1808" s="18" t="str">
        <f>IFERROR(VLOOKUP($B1808,Invoices!$AD$2:$AE$412,2,FALSE),"")</f>
        <v/>
      </c>
      <c r="P1808" s="18" t="str">
        <f>IFERROR(VLOOKUP($B1808,Invoices!$AF$2:$AG$412,2,FALSE),"")</f>
        <v/>
      </c>
      <c r="Q1808" s="18" t="str">
        <f>IFERROR(VLOOKUP($B1808,Invoices!$AH$2:$AI$412,2,FALSE),"")</f>
        <v/>
      </c>
      <c r="R1808" s="18" t="str">
        <f>IFERROR(VLOOKUP($B1808,Invoices!$AJ$2:$AK$412,2,FALSE),"")</f>
        <v/>
      </c>
      <c r="S1808" s="18" t="str">
        <f>IFERROR(VLOOKUP($B1808,Invoices!$AL$2:$AM$412,2,FALSE),"")</f>
        <v/>
      </c>
      <c r="T1808" s="18" t="str">
        <f>IFERROR(VLOOKUP($B1808,Invoices!$AN$2:$AO$412,2,FALSE),"")</f>
        <v/>
      </c>
      <c r="U1808" s="18" cm="1">
        <f t="array" ref="U1808">IFERROR(INDEX(F1808:T1808, 1, MATCH(TRUE, ISNUMBER(F1808:T1808), 0)), "0.0")</f>
        <v>0.99</v>
      </c>
    </row>
    <row r="1809" spans="1:21" ht="13" x14ac:dyDescent="0.15">
      <c r="A1809" s="14" t="s">
        <v>7841</v>
      </c>
      <c r="B1809" s="6" t="s">
        <v>3157</v>
      </c>
      <c r="C1809" s="6" t="s">
        <v>3158</v>
      </c>
      <c r="D1809" s="6" t="s">
        <v>3159</v>
      </c>
      <c r="E1809" s="6" t="s">
        <v>3160</v>
      </c>
      <c r="F1809" s="18" t="str">
        <f>IFERROR(VLOOKUP(B1809,Invoices!$L$2:$M$413,2,FALSE),"")</f>
        <v/>
      </c>
      <c r="G1809" s="18" t="str">
        <f>IFERROR(VLOOKUP(B1809,Invoices!$N$2:$O$412,2,FALSE),"")</f>
        <v/>
      </c>
      <c r="H1809" s="18" t="str">
        <f>IFERROR(VLOOKUP($B1809,Invoices!$P$2:$Q$412,2,FALSE),"")</f>
        <v/>
      </c>
      <c r="I1809" s="18" t="str">
        <f>IFERROR(VLOOKUP($B1809,Invoices!$R$2:$S$412,2,FALSE),"")</f>
        <v/>
      </c>
      <c r="J1809" s="18" t="str">
        <f>IFERROR(VLOOKUP($B1809,Invoices!$T$2:$U$412,2,FALSE),"")</f>
        <v/>
      </c>
      <c r="K1809" s="18">
        <f>IFERROR(VLOOKUP($B1809,Invoices!$V$2:$W$412,2,FALSE),"")</f>
        <v>0.99</v>
      </c>
      <c r="L1809" s="18" t="str">
        <f>IFERROR(VLOOKUP($B1809,Invoices!$X$2:$Y$412,2,FALSE),"")</f>
        <v/>
      </c>
      <c r="M1809" s="18" t="str">
        <f>IFERROR(VLOOKUP($B1809,Invoices!$Z$2:$AA$412,2,FALSE),"")</f>
        <v/>
      </c>
      <c r="N1809" s="18" t="str">
        <f>IFERROR(VLOOKUP($B1809,Invoices!$AB$2:$AC$412,2,FALSE),"")</f>
        <v/>
      </c>
      <c r="O1809" s="18" t="str">
        <f>IFERROR(VLOOKUP($B1809,Invoices!$AD$2:$AE$412,2,FALSE),"")</f>
        <v/>
      </c>
      <c r="P1809" s="18" t="str">
        <f>IFERROR(VLOOKUP($B1809,Invoices!$AF$2:$AG$412,2,FALSE),"")</f>
        <v/>
      </c>
      <c r="Q1809" s="18" t="str">
        <f>IFERROR(VLOOKUP($B1809,Invoices!$AH$2:$AI$412,2,FALSE),"")</f>
        <v/>
      </c>
      <c r="R1809" s="18" t="str">
        <f>IFERROR(VLOOKUP($B1809,Invoices!$AJ$2:$AK$412,2,FALSE),"")</f>
        <v/>
      </c>
      <c r="S1809" s="18" t="str">
        <f>IFERROR(VLOOKUP($B1809,Invoices!$AL$2:$AM$412,2,FALSE),"")</f>
        <v/>
      </c>
      <c r="T1809" s="18" t="str">
        <f>IFERROR(VLOOKUP($B1809,Invoices!$AN$2:$AO$412,2,FALSE),"")</f>
        <v/>
      </c>
      <c r="U1809" s="18" cm="1">
        <f t="array" ref="U1809">IFERROR(INDEX(F1809:T1809, 1, MATCH(TRUE, ISNUMBER(F1809:T1809), 0)), "0.0")</f>
        <v>0.99</v>
      </c>
    </row>
    <row r="1810" spans="1:21" ht="13" x14ac:dyDescent="0.15">
      <c r="A1810" s="14" t="s">
        <v>7842</v>
      </c>
      <c r="B1810" s="6" t="s">
        <v>3161</v>
      </c>
      <c r="D1810" s="6" t="s">
        <v>830</v>
      </c>
      <c r="E1810" s="6" t="s">
        <v>590</v>
      </c>
      <c r="F1810" s="18" t="str">
        <f>IFERROR(VLOOKUP(B1810,Invoices!$L$2:$M$413,2,FALSE),"")</f>
        <v/>
      </c>
      <c r="G1810" s="18">
        <f>IFERROR(VLOOKUP(B1810,Invoices!$N$2:$O$412,2,FALSE),"")</f>
        <v>0.99</v>
      </c>
      <c r="H1810" s="18" t="str">
        <f>IFERROR(VLOOKUP($B1810,Invoices!$P$2:$Q$412,2,FALSE),"")</f>
        <v/>
      </c>
      <c r="I1810" s="18" t="str">
        <f>IFERROR(VLOOKUP($B1810,Invoices!$R$2:$S$412,2,FALSE),"")</f>
        <v/>
      </c>
      <c r="J1810" s="18" t="str">
        <f>IFERROR(VLOOKUP($B1810,Invoices!$T$2:$U$412,2,FALSE),"")</f>
        <v/>
      </c>
      <c r="K1810" s="18" t="str">
        <f>IFERROR(VLOOKUP($B1810,Invoices!$V$2:$W$412,2,FALSE),"")</f>
        <v/>
      </c>
      <c r="L1810" s="18" t="str">
        <f>IFERROR(VLOOKUP($B1810,Invoices!$X$2:$Y$412,2,FALSE),"")</f>
        <v/>
      </c>
      <c r="M1810" s="18" t="str">
        <f>IFERROR(VLOOKUP($B1810,Invoices!$Z$2:$AA$412,2,FALSE),"")</f>
        <v/>
      </c>
      <c r="N1810" s="18" t="str">
        <f>IFERROR(VLOOKUP($B1810,Invoices!$AB$2:$AC$412,2,FALSE),"")</f>
        <v/>
      </c>
      <c r="O1810" s="18" t="str">
        <f>IFERROR(VLOOKUP($B1810,Invoices!$AD$2:$AE$412,2,FALSE),"")</f>
        <v/>
      </c>
      <c r="P1810" s="18" t="str">
        <f>IFERROR(VLOOKUP($B1810,Invoices!$AF$2:$AG$412,2,FALSE),"")</f>
        <v/>
      </c>
      <c r="Q1810" s="18" t="str">
        <f>IFERROR(VLOOKUP($B1810,Invoices!$AH$2:$AI$412,2,FALSE),"")</f>
        <v/>
      </c>
      <c r="R1810" s="18" t="str">
        <f>IFERROR(VLOOKUP($B1810,Invoices!$AJ$2:$AK$412,2,FALSE),"")</f>
        <v/>
      </c>
      <c r="S1810" s="18" t="str">
        <f>IFERROR(VLOOKUP($B1810,Invoices!$AL$2:$AM$412,2,FALSE),"")</f>
        <v/>
      </c>
      <c r="T1810" s="18" t="str">
        <f>IFERROR(VLOOKUP($B1810,Invoices!$AN$2:$AO$412,2,FALSE),"")</f>
        <v/>
      </c>
      <c r="U1810" s="18" cm="1">
        <f t="array" ref="U1810">IFERROR(INDEX(F1810:T1810, 1, MATCH(TRUE, ISNUMBER(F1810:T1810), 0)), "0.0")</f>
        <v>0.99</v>
      </c>
    </row>
    <row r="1811" spans="1:21" ht="13" x14ac:dyDescent="0.15">
      <c r="A1811" s="14" t="s">
        <v>7843</v>
      </c>
      <c r="B1811" s="6" t="s">
        <v>3162</v>
      </c>
      <c r="D1811" s="6" t="s">
        <v>804</v>
      </c>
      <c r="E1811" s="6" t="s">
        <v>677</v>
      </c>
      <c r="F1811" s="18" t="str">
        <f>IFERROR(VLOOKUP(B1811,Invoices!$L$2:$M$413,2,FALSE),"")</f>
        <v/>
      </c>
      <c r="G1811" s="18" t="str">
        <f>IFERROR(VLOOKUP(B1811,Invoices!$N$2:$O$412,2,FALSE),"")</f>
        <v/>
      </c>
      <c r="H1811" s="18" t="str">
        <f>IFERROR(VLOOKUP($B1811,Invoices!$P$2:$Q$412,2,FALSE),"")</f>
        <v/>
      </c>
      <c r="I1811" s="18" t="str">
        <f>IFERROR(VLOOKUP($B1811,Invoices!$R$2:$S$412,2,FALSE),"")</f>
        <v/>
      </c>
      <c r="J1811" s="18" t="str">
        <f>IFERROR(VLOOKUP($B1811,Invoices!$T$2:$U$412,2,FALSE),"")</f>
        <v/>
      </c>
      <c r="K1811" s="18" t="str">
        <f>IFERROR(VLOOKUP($B1811,Invoices!$V$2:$W$412,2,FALSE),"")</f>
        <v/>
      </c>
      <c r="L1811" s="18" t="str">
        <f>IFERROR(VLOOKUP($B1811,Invoices!$X$2:$Y$412,2,FALSE),"")</f>
        <v/>
      </c>
      <c r="M1811" s="18" t="str">
        <f>IFERROR(VLOOKUP($B1811,Invoices!$Z$2:$AA$412,2,FALSE),"")</f>
        <v/>
      </c>
      <c r="N1811" s="18" t="str">
        <f>IFERROR(VLOOKUP($B1811,Invoices!$AB$2:$AC$412,2,FALSE),"")</f>
        <v/>
      </c>
      <c r="O1811" s="18" t="str">
        <f>IFERROR(VLOOKUP($B1811,Invoices!$AD$2:$AE$412,2,FALSE),"")</f>
        <v/>
      </c>
      <c r="P1811" s="18" t="str">
        <f>IFERROR(VLOOKUP($B1811,Invoices!$AF$2:$AG$412,2,FALSE),"")</f>
        <v/>
      </c>
      <c r="Q1811" s="18" t="str">
        <f>IFERROR(VLOOKUP($B1811,Invoices!$AH$2:$AI$412,2,FALSE),"")</f>
        <v/>
      </c>
      <c r="R1811" s="18" t="str">
        <f>IFERROR(VLOOKUP($B1811,Invoices!$AJ$2:$AK$412,2,FALSE),"")</f>
        <v/>
      </c>
      <c r="S1811" s="18" t="str">
        <f>IFERROR(VLOOKUP($B1811,Invoices!$AL$2:$AM$412,2,FALSE),"")</f>
        <v/>
      </c>
      <c r="T1811" s="18" t="str">
        <f>IFERROR(VLOOKUP($B1811,Invoices!$AN$2:$AO$412,2,FALSE),"")</f>
        <v/>
      </c>
      <c r="U1811" s="18" t="str" cm="1">
        <f t="array" ref="U1811">IFERROR(INDEX(F1811:T1811, 1, MATCH(TRUE, ISNUMBER(F1811:T1811), 0)), "0.0")</f>
        <v>0.0</v>
      </c>
    </row>
    <row r="1812" spans="1:21" ht="13" x14ac:dyDescent="0.15">
      <c r="A1812" s="14" t="s">
        <v>7844</v>
      </c>
      <c r="B1812" s="6" t="s">
        <v>3163</v>
      </c>
      <c r="D1812" s="6" t="s">
        <v>666</v>
      </c>
      <c r="E1812" s="6" t="s">
        <v>667</v>
      </c>
      <c r="F1812" s="18" t="str">
        <f>IFERROR(VLOOKUP(B1812,Invoices!$L$2:$M$413,2,FALSE),"")</f>
        <v/>
      </c>
      <c r="G1812" s="18">
        <f>IFERROR(VLOOKUP(B1812,Invoices!$N$2:$O$412,2,FALSE),"")</f>
        <v>0.99</v>
      </c>
      <c r="H1812" s="18">
        <f>IFERROR(VLOOKUP($B1812,Invoices!$P$2:$Q$412,2,FALSE),"")</f>
        <v>0.99</v>
      </c>
      <c r="I1812" s="18" t="str">
        <f>IFERROR(VLOOKUP($B1812,Invoices!$R$2:$S$412,2,FALSE),"")</f>
        <v/>
      </c>
      <c r="J1812" s="18" t="str">
        <f>IFERROR(VLOOKUP($B1812,Invoices!$T$2:$U$412,2,FALSE),"")</f>
        <v/>
      </c>
      <c r="K1812" s="18" t="str">
        <f>IFERROR(VLOOKUP($B1812,Invoices!$V$2:$W$412,2,FALSE),"")</f>
        <v/>
      </c>
      <c r="L1812" s="18" t="str">
        <f>IFERROR(VLOOKUP($B1812,Invoices!$X$2:$Y$412,2,FALSE),"")</f>
        <v/>
      </c>
      <c r="M1812" s="18" t="str">
        <f>IFERROR(VLOOKUP($B1812,Invoices!$Z$2:$AA$412,2,FALSE),"")</f>
        <v/>
      </c>
      <c r="N1812" s="18" t="str">
        <f>IFERROR(VLOOKUP($B1812,Invoices!$AB$2:$AC$412,2,FALSE),"")</f>
        <v/>
      </c>
      <c r="O1812" s="18" t="str">
        <f>IFERROR(VLOOKUP($B1812,Invoices!$AD$2:$AE$412,2,FALSE),"")</f>
        <v/>
      </c>
      <c r="P1812" s="18" t="str">
        <f>IFERROR(VLOOKUP($B1812,Invoices!$AF$2:$AG$412,2,FALSE),"")</f>
        <v/>
      </c>
      <c r="Q1812" s="18" t="str">
        <f>IFERROR(VLOOKUP($B1812,Invoices!$AH$2:$AI$412,2,FALSE),"")</f>
        <v/>
      </c>
      <c r="R1812" s="18" t="str">
        <f>IFERROR(VLOOKUP($B1812,Invoices!$AJ$2:$AK$412,2,FALSE),"")</f>
        <v/>
      </c>
      <c r="S1812" s="18" t="str">
        <f>IFERROR(VLOOKUP($B1812,Invoices!$AL$2:$AM$412,2,FALSE),"")</f>
        <v/>
      </c>
      <c r="T1812" s="18" t="str">
        <f>IFERROR(VLOOKUP($B1812,Invoices!$AN$2:$AO$412,2,FALSE),"")</f>
        <v/>
      </c>
      <c r="U1812" s="18" cm="1">
        <f t="array" ref="U1812">IFERROR(INDEX(F1812:T1812, 1, MATCH(TRUE, ISNUMBER(F1812:T1812), 0)), "0.0")</f>
        <v>0.99</v>
      </c>
    </row>
    <row r="1813" spans="1:21" ht="13" x14ac:dyDescent="0.15">
      <c r="A1813" s="14" t="s">
        <v>7845</v>
      </c>
      <c r="B1813" s="6" t="s">
        <v>3164</v>
      </c>
      <c r="C1813" s="6" t="s">
        <v>1394</v>
      </c>
      <c r="D1813" s="6" t="s">
        <v>1395</v>
      </c>
      <c r="E1813" s="6" t="s">
        <v>878</v>
      </c>
      <c r="F1813" s="18" t="str">
        <f>IFERROR(VLOOKUP(B1813,Invoices!$L$2:$M$413,2,FALSE),"")</f>
        <v/>
      </c>
      <c r="G1813" s="18">
        <f>IFERROR(VLOOKUP(B1813,Invoices!$N$2:$O$412,2,FALSE),"")</f>
        <v>0.99</v>
      </c>
      <c r="H1813" s="18" t="str">
        <f>IFERROR(VLOOKUP($B1813,Invoices!$P$2:$Q$412,2,FALSE),"")</f>
        <v/>
      </c>
      <c r="I1813" s="18" t="str">
        <f>IFERROR(VLOOKUP($B1813,Invoices!$R$2:$S$412,2,FALSE),"")</f>
        <v/>
      </c>
      <c r="J1813" s="18">
        <f>IFERROR(VLOOKUP($B1813,Invoices!$T$2:$U$412,2,FALSE),"")</f>
        <v>0.99</v>
      </c>
      <c r="K1813" s="18" t="str">
        <f>IFERROR(VLOOKUP($B1813,Invoices!$V$2:$W$412,2,FALSE),"")</f>
        <v/>
      </c>
      <c r="L1813" s="18" t="str">
        <f>IFERROR(VLOOKUP($B1813,Invoices!$X$2:$Y$412,2,FALSE),"")</f>
        <v/>
      </c>
      <c r="M1813" s="18" t="str">
        <f>IFERROR(VLOOKUP($B1813,Invoices!$Z$2:$AA$412,2,FALSE),"")</f>
        <v/>
      </c>
      <c r="N1813" s="18" t="str">
        <f>IFERROR(VLOOKUP($B1813,Invoices!$AB$2:$AC$412,2,FALSE),"")</f>
        <v/>
      </c>
      <c r="O1813" s="18" t="str">
        <f>IFERROR(VLOOKUP($B1813,Invoices!$AD$2:$AE$412,2,FALSE),"")</f>
        <v/>
      </c>
      <c r="P1813" s="18" t="str">
        <f>IFERROR(VLOOKUP($B1813,Invoices!$AF$2:$AG$412,2,FALSE),"")</f>
        <v/>
      </c>
      <c r="Q1813" s="18" t="str">
        <f>IFERROR(VLOOKUP($B1813,Invoices!$AH$2:$AI$412,2,FALSE),"")</f>
        <v/>
      </c>
      <c r="R1813" s="18" t="str">
        <f>IFERROR(VLOOKUP($B1813,Invoices!$AJ$2:$AK$412,2,FALSE),"")</f>
        <v/>
      </c>
      <c r="S1813" s="18" t="str">
        <f>IFERROR(VLOOKUP($B1813,Invoices!$AL$2:$AM$412,2,FALSE),"")</f>
        <v/>
      </c>
      <c r="T1813" s="18" t="str">
        <f>IFERROR(VLOOKUP($B1813,Invoices!$AN$2:$AO$412,2,FALSE),"")</f>
        <v/>
      </c>
      <c r="U1813" s="18" cm="1">
        <f t="array" ref="U1813">IFERROR(INDEX(F1813:T1813, 1, MATCH(TRUE, ISNUMBER(F1813:T1813), 0)), "0.0")</f>
        <v>0.99</v>
      </c>
    </row>
    <row r="1814" spans="1:21" ht="13" x14ac:dyDescent="0.15">
      <c r="A1814" s="14" t="s">
        <v>7846</v>
      </c>
      <c r="B1814" s="6" t="s">
        <v>3164</v>
      </c>
      <c r="D1814" s="6" t="s">
        <v>877</v>
      </c>
      <c r="E1814" s="6" t="s">
        <v>878</v>
      </c>
      <c r="F1814" s="18" t="str">
        <f>IFERROR(VLOOKUP(B1814,Invoices!$L$2:$M$413,2,FALSE),"")</f>
        <v/>
      </c>
      <c r="G1814" s="18">
        <f>IFERROR(VLOOKUP(B1814,Invoices!$N$2:$O$412,2,FALSE),"")</f>
        <v>0.99</v>
      </c>
      <c r="H1814" s="18" t="str">
        <f>IFERROR(VLOOKUP($B1814,Invoices!$P$2:$Q$412,2,FALSE),"")</f>
        <v/>
      </c>
      <c r="I1814" s="18" t="str">
        <f>IFERROR(VLOOKUP($B1814,Invoices!$R$2:$S$412,2,FALSE),"")</f>
        <v/>
      </c>
      <c r="J1814" s="18">
        <f>IFERROR(VLOOKUP($B1814,Invoices!$T$2:$U$412,2,FALSE),"")</f>
        <v>0.99</v>
      </c>
      <c r="K1814" s="18" t="str">
        <f>IFERROR(VLOOKUP($B1814,Invoices!$V$2:$W$412,2,FALSE),"")</f>
        <v/>
      </c>
      <c r="L1814" s="18" t="str">
        <f>IFERROR(VLOOKUP($B1814,Invoices!$X$2:$Y$412,2,FALSE),"")</f>
        <v/>
      </c>
      <c r="M1814" s="18" t="str">
        <f>IFERROR(VLOOKUP($B1814,Invoices!$Z$2:$AA$412,2,FALSE),"")</f>
        <v/>
      </c>
      <c r="N1814" s="18" t="str">
        <f>IFERROR(VLOOKUP($B1814,Invoices!$AB$2:$AC$412,2,FALSE),"")</f>
        <v/>
      </c>
      <c r="O1814" s="18" t="str">
        <f>IFERROR(VLOOKUP($B1814,Invoices!$AD$2:$AE$412,2,FALSE),"")</f>
        <v/>
      </c>
      <c r="P1814" s="18" t="str">
        <f>IFERROR(VLOOKUP($B1814,Invoices!$AF$2:$AG$412,2,FALSE),"")</f>
        <v/>
      </c>
      <c r="Q1814" s="18" t="str">
        <f>IFERROR(VLOOKUP($B1814,Invoices!$AH$2:$AI$412,2,FALSE),"")</f>
        <v/>
      </c>
      <c r="R1814" s="18" t="str">
        <f>IFERROR(VLOOKUP($B1814,Invoices!$AJ$2:$AK$412,2,FALSE),"")</f>
        <v/>
      </c>
      <c r="S1814" s="18" t="str">
        <f>IFERROR(VLOOKUP($B1814,Invoices!$AL$2:$AM$412,2,FALSE),"")</f>
        <v/>
      </c>
      <c r="T1814" s="18" t="str">
        <f>IFERROR(VLOOKUP($B1814,Invoices!$AN$2:$AO$412,2,FALSE),"")</f>
        <v/>
      </c>
      <c r="U1814" s="18" cm="1">
        <f t="array" ref="U1814">IFERROR(INDEX(F1814:T1814, 1, MATCH(TRUE, ISNUMBER(F1814:T1814), 0)), "0.0")</f>
        <v>0.99</v>
      </c>
    </row>
    <row r="1815" spans="1:21" ht="13" x14ac:dyDescent="0.15">
      <c r="A1815" s="14" t="s">
        <v>7847</v>
      </c>
      <c r="B1815" s="6" t="s">
        <v>3165</v>
      </c>
      <c r="D1815" s="6" t="s">
        <v>602</v>
      </c>
      <c r="E1815" s="6" t="s">
        <v>603</v>
      </c>
      <c r="F1815" s="18" t="str">
        <f>IFERROR(VLOOKUP(B1815,Invoices!$L$2:$M$413,2,FALSE),"")</f>
        <v/>
      </c>
      <c r="G1815" s="18" t="str">
        <f>IFERROR(VLOOKUP(B1815,Invoices!$N$2:$O$412,2,FALSE),"")</f>
        <v/>
      </c>
      <c r="H1815" s="18" t="str">
        <f>IFERROR(VLOOKUP($B1815,Invoices!$P$2:$Q$412,2,FALSE),"")</f>
        <v/>
      </c>
      <c r="I1815" s="18" t="str">
        <f>IFERROR(VLOOKUP($B1815,Invoices!$R$2:$S$412,2,FALSE),"")</f>
        <v/>
      </c>
      <c r="J1815" s="18" t="str">
        <f>IFERROR(VLOOKUP($B1815,Invoices!$T$2:$U$412,2,FALSE),"")</f>
        <v/>
      </c>
      <c r="K1815" s="18" t="str">
        <f>IFERROR(VLOOKUP($B1815,Invoices!$V$2:$W$412,2,FALSE),"")</f>
        <v/>
      </c>
      <c r="L1815" s="18" t="str">
        <f>IFERROR(VLOOKUP($B1815,Invoices!$X$2:$Y$412,2,FALSE),"")</f>
        <v/>
      </c>
      <c r="M1815" s="18">
        <f>IFERROR(VLOOKUP($B1815,Invoices!$Z$2:$AA$412,2,FALSE),"")</f>
        <v>0.99</v>
      </c>
      <c r="N1815" s="18" t="str">
        <f>IFERROR(VLOOKUP($B1815,Invoices!$AB$2:$AC$412,2,FALSE),"")</f>
        <v/>
      </c>
      <c r="O1815" s="18" t="str">
        <f>IFERROR(VLOOKUP($B1815,Invoices!$AD$2:$AE$412,2,FALSE),"")</f>
        <v/>
      </c>
      <c r="P1815" s="18" t="str">
        <f>IFERROR(VLOOKUP($B1815,Invoices!$AF$2:$AG$412,2,FALSE),"")</f>
        <v/>
      </c>
      <c r="Q1815" s="18" t="str">
        <f>IFERROR(VLOOKUP($B1815,Invoices!$AH$2:$AI$412,2,FALSE),"")</f>
        <v/>
      </c>
      <c r="R1815" s="18" t="str">
        <f>IFERROR(VLOOKUP($B1815,Invoices!$AJ$2:$AK$412,2,FALSE),"")</f>
        <v/>
      </c>
      <c r="S1815" s="18" t="str">
        <f>IFERROR(VLOOKUP($B1815,Invoices!$AL$2:$AM$412,2,FALSE),"")</f>
        <v/>
      </c>
      <c r="T1815" s="18" t="str">
        <f>IFERROR(VLOOKUP($B1815,Invoices!$AN$2:$AO$412,2,FALSE),"")</f>
        <v/>
      </c>
      <c r="U1815" s="18" cm="1">
        <f t="array" ref="U1815">IFERROR(INDEX(F1815:T1815, 1, MATCH(TRUE, ISNUMBER(F1815:T1815), 0)), "0.0")</f>
        <v>0.99</v>
      </c>
    </row>
    <row r="1816" spans="1:21" ht="13" x14ac:dyDescent="0.15">
      <c r="A1816" s="14" t="s">
        <v>7848</v>
      </c>
      <c r="B1816" s="6" t="s">
        <v>3166</v>
      </c>
      <c r="D1816" s="6" t="s">
        <v>589</v>
      </c>
      <c r="E1816" s="6" t="s">
        <v>590</v>
      </c>
      <c r="F1816" s="18" t="str">
        <f>IFERROR(VLOOKUP(B1816,Invoices!$L$2:$M$413,2,FALSE),"")</f>
        <v/>
      </c>
      <c r="G1816" s="18" t="str">
        <f>IFERROR(VLOOKUP(B1816,Invoices!$N$2:$O$412,2,FALSE),"")</f>
        <v/>
      </c>
      <c r="H1816" s="18" t="str">
        <f>IFERROR(VLOOKUP($B1816,Invoices!$P$2:$Q$412,2,FALSE),"")</f>
        <v/>
      </c>
      <c r="I1816" s="18" t="str">
        <f>IFERROR(VLOOKUP($B1816,Invoices!$R$2:$S$412,2,FALSE),"")</f>
        <v/>
      </c>
      <c r="J1816" s="18" t="str">
        <f>IFERROR(VLOOKUP($B1816,Invoices!$T$2:$U$412,2,FALSE),"")</f>
        <v/>
      </c>
      <c r="K1816" s="18">
        <f>IFERROR(VLOOKUP($B1816,Invoices!$V$2:$W$412,2,FALSE),"")</f>
        <v>0.99</v>
      </c>
      <c r="L1816" s="18" t="str">
        <f>IFERROR(VLOOKUP($B1816,Invoices!$X$2:$Y$412,2,FALSE),"")</f>
        <v/>
      </c>
      <c r="M1816" s="18" t="str">
        <f>IFERROR(VLOOKUP($B1816,Invoices!$Z$2:$AA$412,2,FALSE),"")</f>
        <v/>
      </c>
      <c r="N1816" s="18" t="str">
        <f>IFERROR(VLOOKUP($B1816,Invoices!$AB$2:$AC$412,2,FALSE),"")</f>
        <v/>
      </c>
      <c r="O1816" s="18" t="str">
        <f>IFERROR(VLOOKUP($B1816,Invoices!$AD$2:$AE$412,2,FALSE),"")</f>
        <v/>
      </c>
      <c r="P1816" s="18" t="str">
        <f>IFERROR(VLOOKUP($B1816,Invoices!$AF$2:$AG$412,2,FALSE),"")</f>
        <v/>
      </c>
      <c r="Q1816" s="18" t="str">
        <f>IFERROR(VLOOKUP($B1816,Invoices!$AH$2:$AI$412,2,FALSE),"")</f>
        <v/>
      </c>
      <c r="R1816" s="18" t="str">
        <f>IFERROR(VLOOKUP($B1816,Invoices!$AJ$2:$AK$412,2,FALSE),"")</f>
        <v/>
      </c>
      <c r="S1816" s="18" t="str">
        <f>IFERROR(VLOOKUP($B1816,Invoices!$AL$2:$AM$412,2,FALSE),"")</f>
        <v/>
      </c>
      <c r="T1816" s="18" t="str">
        <f>IFERROR(VLOOKUP($B1816,Invoices!$AN$2:$AO$412,2,FALSE),"")</f>
        <v/>
      </c>
      <c r="U1816" s="18" cm="1">
        <f t="array" ref="U1816">IFERROR(INDEX(F1816:T1816, 1, MATCH(TRUE, ISNUMBER(F1816:T1816), 0)), "0.0")</f>
        <v>0.99</v>
      </c>
    </row>
    <row r="1817" spans="1:21" ht="13" x14ac:dyDescent="0.15">
      <c r="A1817" s="14" t="s">
        <v>7849</v>
      </c>
      <c r="B1817" s="6" t="s">
        <v>3167</v>
      </c>
      <c r="D1817" s="6" t="s">
        <v>669</v>
      </c>
      <c r="E1817" s="6" t="s">
        <v>670</v>
      </c>
      <c r="F1817" s="18" t="str">
        <f>IFERROR(VLOOKUP(B1817,Invoices!$L$2:$M$413,2,FALSE),"")</f>
        <v/>
      </c>
      <c r="G1817" s="18" t="str">
        <f>IFERROR(VLOOKUP(B1817,Invoices!$N$2:$O$412,2,FALSE),"")</f>
        <v/>
      </c>
      <c r="H1817" s="18" t="str">
        <f>IFERROR(VLOOKUP($B1817,Invoices!$P$2:$Q$412,2,FALSE),"")</f>
        <v/>
      </c>
      <c r="I1817" s="18" t="str">
        <f>IFERROR(VLOOKUP($B1817,Invoices!$R$2:$S$412,2,FALSE),"")</f>
        <v/>
      </c>
      <c r="J1817" s="18" t="str">
        <f>IFERROR(VLOOKUP($B1817,Invoices!$T$2:$U$412,2,FALSE),"")</f>
        <v/>
      </c>
      <c r="K1817" s="18" t="str">
        <f>IFERROR(VLOOKUP($B1817,Invoices!$V$2:$W$412,2,FALSE),"")</f>
        <v/>
      </c>
      <c r="L1817" s="18" t="str">
        <f>IFERROR(VLOOKUP($B1817,Invoices!$X$2:$Y$412,2,FALSE),"")</f>
        <v/>
      </c>
      <c r="M1817" s="18" t="str">
        <f>IFERROR(VLOOKUP($B1817,Invoices!$Z$2:$AA$412,2,FALSE),"")</f>
        <v/>
      </c>
      <c r="N1817" s="18" t="str">
        <f>IFERROR(VLOOKUP($B1817,Invoices!$AB$2:$AC$412,2,FALSE),"")</f>
        <v/>
      </c>
      <c r="O1817" s="18" t="str">
        <f>IFERROR(VLOOKUP($B1817,Invoices!$AD$2:$AE$412,2,FALSE),"")</f>
        <v/>
      </c>
      <c r="P1817" s="18" t="str">
        <f>IFERROR(VLOOKUP($B1817,Invoices!$AF$2:$AG$412,2,FALSE),"")</f>
        <v/>
      </c>
      <c r="Q1817" s="18" t="str">
        <f>IFERROR(VLOOKUP($B1817,Invoices!$AH$2:$AI$412,2,FALSE),"")</f>
        <v/>
      </c>
      <c r="R1817" s="18" t="str">
        <f>IFERROR(VLOOKUP($B1817,Invoices!$AJ$2:$AK$412,2,FALSE),"")</f>
        <v/>
      </c>
      <c r="S1817" s="18" t="str">
        <f>IFERROR(VLOOKUP($B1817,Invoices!$AL$2:$AM$412,2,FALSE),"")</f>
        <v/>
      </c>
      <c r="T1817" s="18" t="str">
        <f>IFERROR(VLOOKUP($B1817,Invoices!$AN$2:$AO$412,2,FALSE),"")</f>
        <v/>
      </c>
      <c r="U1817" s="18" t="str" cm="1">
        <f t="array" ref="U1817">IFERROR(INDEX(F1817:T1817, 1, MATCH(TRUE, ISNUMBER(F1817:T1817), 0)), "0.0")</f>
        <v>0.0</v>
      </c>
    </row>
    <row r="1818" spans="1:21" ht="13" x14ac:dyDescent="0.15">
      <c r="A1818" s="14" t="s">
        <v>7850</v>
      </c>
      <c r="B1818" s="6" t="s">
        <v>3168</v>
      </c>
      <c r="C1818" s="6" t="s">
        <v>3169</v>
      </c>
      <c r="D1818" s="6" t="s">
        <v>700</v>
      </c>
      <c r="E1818" s="6" t="s">
        <v>701</v>
      </c>
      <c r="F1818" s="18" t="str">
        <f>IFERROR(VLOOKUP(B1818,Invoices!$L$2:$M$413,2,FALSE),"")</f>
        <v/>
      </c>
      <c r="G1818" s="18" t="str">
        <f>IFERROR(VLOOKUP(B1818,Invoices!$N$2:$O$412,2,FALSE),"")</f>
        <v/>
      </c>
      <c r="H1818" s="18" t="str">
        <f>IFERROR(VLOOKUP($B1818,Invoices!$P$2:$Q$412,2,FALSE),"")</f>
        <v/>
      </c>
      <c r="I1818" s="18" t="str">
        <f>IFERROR(VLOOKUP($B1818,Invoices!$R$2:$S$412,2,FALSE),"")</f>
        <v/>
      </c>
      <c r="J1818" s="18" t="str">
        <f>IFERROR(VLOOKUP($B1818,Invoices!$T$2:$U$412,2,FALSE),"")</f>
        <v/>
      </c>
      <c r="K1818" s="18" t="str">
        <f>IFERROR(VLOOKUP($B1818,Invoices!$V$2:$W$412,2,FALSE),"")</f>
        <v/>
      </c>
      <c r="L1818" s="18">
        <f>IFERROR(VLOOKUP($B1818,Invoices!$X$2:$Y$412,2,FALSE),"")</f>
        <v>0.99</v>
      </c>
      <c r="M1818" s="18" t="str">
        <f>IFERROR(VLOOKUP($B1818,Invoices!$Z$2:$AA$412,2,FALSE),"")</f>
        <v/>
      </c>
      <c r="N1818" s="18" t="str">
        <f>IFERROR(VLOOKUP($B1818,Invoices!$AB$2:$AC$412,2,FALSE),"")</f>
        <v/>
      </c>
      <c r="O1818" s="18" t="str">
        <f>IFERROR(VLOOKUP($B1818,Invoices!$AD$2:$AE$412,2,FALSE),"")</f>
        <v/>
      </c>
      <c r="P1818" s="18" t="str">
        <f>IFERROR(VLOOKUP($B1818,Invoices!$AF$2:$AG$412,2,FALSE),"")</f>
        <v/>
      </c>
      <c r="Q1818" s="18" t="str">
        <f>IFERROR(VLOOKUP($B1818,Invoices!$AH$2:$AI$412,2,FALSE),"")</f>
        <v/>
      </c>
      <c r="R1818" s="18" t="str">
        <f>IFERROR(VLOOKUP($B1818,Invoices!$AJ$2:$AK$412,2,FALSE),"")</f>
        <v/>
      </c>
      <c r="S1818" s="18" t="str">
        <f>IFERROR(VLOOKUP($B1818,Invoices!$AL$2:$AM$412,2,FALSE),"")</f>
        <v/>
      </c>
      <c r="T1818" s="18" t="str">
        <f>IFERROR(VLOOKUP($B1818,Invoices!$AN$2:$AO$412,2,FALSE),"")</f>
        <v/>
      </c>
      <c r="U1818" s="18" cm="1">
        <f t="array" ref="U1818">IFERROR(INDEX(F1818:T1818, 1, MATCH(TRUE, ISNUMBER(F1818:T1818), 0)), "0.0")</f>
        <v>0.99</v>
      </c>
    </row>
    <row r="1819" spans="1:21" ht="13" x14ac:dyDescent="0.15">
      <c r="A1819" s="14" t="s">
        <v>7851</v>
      </c>
      <c r="B1819" s="6" t="s">
        <v>3170</v>
      </c>
      <c r="C1819" s="6" t="s">
        <v>1269</v>
      </c>
      <c r="D1819" s="6" t="s">
        <v>1270</v>
      </c>
      <c r="E1819" s="6" t="s">
        <v>587</v>
      </c>
      <c r="F1819" s="18" t="str">
        <f>IFERROR(VLOOKUP(B1819,Invoices!$L$2:$M$413,2,FALSE),"")</f>
        <v/>
      </c>
      <c r="G1819" s="18" t="str">
        <f>IFERROR(VLOOKUP(B1819,Invoices!$N$2:$O$412,2,FALSE),"")</f>
        <v/>
      </c>
      <c r="H1819" s="18" t="str">
        <f>IFERROR(VLOOKUP($B1819,Invoices!$P$2:$Q$412,2,FALSE),"")</f>
        <v/>
      </c>
      <c r="I1819" s="18" t="str">
        <f>IFERROR(VLOOKUP($B1819,Invoices!$R$2:$S$412,2,FALSE),"")</f>
        <v/>
      </c>
      <c r="J1819" s="18" t="str">
        <f>IFERROR(VLOOKUP($B1819,Invoices!$T$2:$U$412,2,FALSE),"")</f>
        <v/>
      </c>
      <c r="K1819" s="18" t="str">
        <f>IFERROR(VLOOKUP($B1819,Invoices!$V$2:$W$412,2,FALSE),"")</f>
        <v/>
      </c>
      <c r="L1819" s="18" t="str">
        <f>IFERROR(VLOOKUP($B1819,Invoices!$X$2:$Y$412,2,FALSE),"")</f>
        <v/>
      </c>
      <c r="M1819" s="18" t="str">
        <f>IFERROR(VLOOKUP($B1819,Invoices!$Z$2:$AA$412,2,FALSE),"")</f>
        <v/>
      </c>
      <c r="N1819" s="18">
        <f>IFERROR(VLOOKUP($B1819,Invoices!$AB$2:$AC$412,2,FALSE),"")</f>
        <v>0.99</v>
      </c>
      <c r="O1819" s="18" t="str">
        <f>IFERROR(VLOOKUP($B1819,Invoices!$AD$2:$AE$412,2,FALSE),"")</f>
        <v/>
      </c>
      <c r="P1819" s="18" t="str">
        <f>IFERROR(VLOOKUP($B1819,Invoices!$AF$2:$AG$412,2,FALSE),"")</f>
        <v/>
      </c>
      <c r="Q1819" s="18" t="str">
        <f>IFERROR(VLOOKUP($B1819,Invoices!$AH$2:$AI$412,2,FALSE),"")</f>
        <v/>
      </c>
      <c r="R1819" s="18" t="str">
        <f>IFERROR(VLOOKUP($B1819,Invoices!$AJ$2:$AK$412,2,FALSE),"")</f>
        <v/>
      </c>
      <c r="S1819" s="18" t="str">
        <f>IFERROR(VLOOKUP($B1819,Invoices!$AL$2:$AM$412,2,FALSE),"")</f>
        <v/>
      </c>
      <c r="T1819" s="18" t="str">
        <f>IFERROR(VLOOKUP($B1819,Invoices!$AN$2:$AO$412,2,FALSE),"")</f>
        <v/>
      </c>
      <c r="U1819" s="18" cm="1">
        <f t="array" ref="U1819">IFERROR(INDEX(F1819:T1819, 1, MATCH(TRUE, ISNUMBER(F1819:T1819), 0)), "0.0")</f>
        <v>0.99</v>
      </c>
    </row>
    <row r="1820" spans="1:21" ht="13" x14ac:dyDescent="0.15">
      <c r="A1820" s="14" t="s">
        <v>7852</v>
      </c>
      <c r="B1820" s="6" t="s">
        <v>3171</v>
      </c>
      <c r="C1820" s="6" t="s">
        <v>1921</v>
      </c>
      <c r="D1820" s="6" t="s">
        <v>1922</v>
      </c>
      <c r="E1820" s="6" t="s">
        <v>562</v>
      </c>
      <c r="F1820" s="18" t="str">
        <f>IFERROR(VLOOKUP(B1820,Invoices!$L$2:$M$413,2,FALSE),"")</f>
        <v/>
      </c>
      <c r="G1820" s="18" t="str">
        <f>IFERROR(VLOOKUP(B1820,Invoices!$N$2:$O$412,2,FALSE),"")</f>
        <v/>
      </c>
      <c r="H1820" s="18" t="str">
        <f>IFERROR(VLOOKUP($B1820,Invoices!$P$2:$Q$412,2,FALSE),"")</f>
        <v/>
      </c>
      <c r="I1820" s="18">
        <f>IFERROR(VLOOKUP($B1820,Invoices!$R$2:$S$412,2,FALSE),"")</f>
        <v>0.99</v>
      </c>
      <c r="J1820" s="18" t="str">
        <f>IFERROR(VLOOKUP($B1820,Invoices!$T$2:$U$412,2,FALSE),"")</f>
        <v/>
      </c>
      <c r="K1820" s="18" t="str">
        <f>IFERROR(VLOOKUP($B1820,Invoices!$V$2:$W$412,2,FALSE),"")</f>
        <v/>
      </c>
      <c r="L1820" s="18" t="str">
        <f>IFERROR(VLOOKUP($B1820,Invoices!$X$2:$Y$412,2,FALSE),"")</f>
        <v/>
      </c>
      <c r="M1820" s="18" t="str">
        <f>IFERROR(VLOOKUP($B1820,Invoices!$Z$2:$AA$412,2,FALSE),"")</f>
        <v/>
      </c>
      <c r="N1820" s="18" t="str">
        <f>IFERROR(VLOOKUP($B1820,Invoices!$AB$2:$AC$412,2,FALSE),"")</f>
        <v/>
      </c>
      <c r="O1820" s="18" t="str">
        <f>IFERROR(VLOOKUP($B1820,Invoices!$AD$2:$AE$412,2,FALSE),"")</f>
        <v/>
      </c>
      <c r="P1820" s="18" t="str">
        <f>IFERROR(VLOOKUP($B1820,Invoices!$AF$2:$AG$412,2,FALSE),"")</f>
        <v/>
      </c>
      <c r="Q1820" s="18">
        <f>IFERROR(VLOOKUP($B1820,Invoices!$AH$2:$AI$412,2,FALSE),"")</f>
        <v>0.99</v>
      </c>
      <c r="R1820" s="18" t="str">
        <f>IFERROR(VLOOKUP($B1820,Invoices!$AJ$2:$AK$412,2,FALSE),"")</f>
        <v/>
      </c>
      <c r="S1820" s="18" t="str">
        <f>IFERROR(VLOOKUP($B1820,Invoices!$AL$2:$AM$412,2,FALSE),"")</f>
        <v/>
      </c>
      <c r="T1820" s="18" t="str">
        <f>IFERROR(VLOOKUP($B1820,Invoices!$AN$2:$AO$412,2,FALSE),"")</f>
        <v/>
      </c>
      <c r="U1820" s="18" cm="1">
        <f t="array" ref="U1820">IFERROR(INDEX(F1820:T1820, 1, MATCH(TRUE, ISNUMBER(F1820:T1820), 0)), "0.0")</f>
        <v>0.99</v>
      </c>
    </row>
    <row r="1821" spans="1:21" ht="13" x14ac:dyDescent="0.15">
      <c r="A1821" s="14" t="s">
        <v>7853</v>
      </c>
      <c r="B1821" s="6" t="s">
        <v>3172</v>
      </c>
      <c r="D1821" s="6" t="s">
        <v>1391</v>
      </c>
      <c r="E1821" s="6" t="s">
        <v>673</v>
      </c>
      <c r="F1821" s="18" t="str">
        <f>IFERROR(VLOOKUP(B1821,Invoices!$L$2:$M$413,2,FALSE),"")</f>
        <v/>
      </c>
      <c r="G1821" s="18" t="str">
        <f>IFERROR(VLOOKUP(B1821,Invoices!$N$2:$O$412,2,FALSE),"")</f>
        <v/>
      </c>
      <c r="H1821" s="18" t="str">
        <f>IFERROR(VLOOKUP($B1821,Invoices!$P$2:$Q$412,2,FALSE),"")</f>
        <v/>
      </c>
      <c r="I1821" s="18" t="str">
        <f>IFERROR(VLOOKUP($B1821,Invoices!$R$2:$S$412,2,FALSE),"")</f>
        <v/>
      </c>
      <c r="J1821" s="18" t="str">
        <f>IFERROR(VLOOKUP($B1821,Invoices!$T$2:$U$412,2,FALSE),"")</f>
        <v/>
      </c>
      <c r="K1821" s="18" t="str">
        <f>IFERROR(VLOOKUP($B1821,Invoices!$V$2:$W$412,2,FALSE),"")</f>
        <v/>
      </c>
      <c r="L1821" s="18" t="str">
        <f>IFERROR(VLOOKUP($B1821,Invoices!$X$2:$Y$412,2,FALSE),"")</f>
        <v/>
      </c>
      <c r="M1821" s="18" t="str">
        <f>IFERROR(VLOOKUP($B1821,Invoices!$Z$2:$AA$412,2,FALSE),"")</f>
        <v/>
      </c>
      <c r="N1821" s="18" t="str">
        <f>IFERROR(VLOOKUP($B1821,Invoices!$AB$2:$AC$412,2,FALSE),"")</f>
        <v/>
      </c>
      <c r="O1821" s="18">
        <f>IFERROR(VLOOKUP($B1821,Invoices!$AD$2:$AE$412,2,FALSE),"")</f>
        <v>1.99</v>
      </c>
      <c r="P1821" s="18" t="str">
        <f>IFERROR(VLOOKUP($B1821,Invoices!$AF$2:$AG$412,2,FALSE),"")</f>
        <v/>
      </c>
      <c r="Q1821" s="18" t="str">
        <f>IFERROR(VLOOKUP($B1821,Invoices!$AH$2:$AI$412,2,FALSE),"")</f>
        <v/>
      </c>
      <c r="R1821" s="18" t="str">
        <f>IFERROR(VLOOKUP($B1821,Invoices!$AJ$2:$AK$412,2,FALSE),"")</f>
        <v/>
      </c>
      <c r="S1821" s="18" t="str">
        <f>IFERROR(VLOOKUP($B1821,Invoices!$AL$2:$AM$412,2,FALSE),"")</f>
        <v/>
      </c>
      <c r="T1821" s="18" t="str">
        <f>IFERROR(VLOOKUP($B1821,Invoices!$AN$2:$AO$412,2,FALSE),"")</f>
        <v/>
      </c>
      <c r="U1821" s="18" cm="1">
        <f t="array" ref="U1821">IFERROR(INDEX(F1821:T1821, 1, MATCH(TRUE, ISNUMBER(F1821:T1821), 0)), "0.0")</f>
        <v>1.99</v>
      </c>
    </row>
    <row r="1822" spans="1:21" ht="13" x14ac:dyDescent="0.15">
      <c r="A1822" s="14" t="s">
        <v>7854</v>
      </c>
      <c r="B1822" s="6" t="s">
        <v>3173</v>
      </c>
      <c r="D1822" s="6" t="s">
        <v>1363</v>
      </c>
      <c r="E1822" s="6" t="s">
        <v>1364</v>
      </c>
      <c r="F1822" s="18" t="str">
        <f>IFERROR(VLOOKUP(B1822,Invoices!$L$2:$M$413,2,FALSE),"")</f>
        <v/>
      </c>
      <c r="G1822" s="18" t="str">
        <f>IFERROR(VLOOKUP(B1822,Invoices!$N$2:$O$412,2,FALSE),"")</f>
        <v/>
      </c>
      <c r="H1822" s="18" t="str">
        <f>IFERROR(VLOOKUP($B1822,Invoices!$P$2:$Q$412,2,FALSE),"")</f>
        <v/>
      </c>
      <c r="I1822" s="18" t="str">
        <f>IFERROR(VLOOKUP($B1822,Invoices!$R$2:$S$412,2,FALSE),"")</f>
        <v/>
      </c>
      <c r="J1822" s="18" t="str">
        <f>IFERROR(VLOOKUP($B1822,Invoices!$T$2:$U$412,2,FALSE),"")</f>
        <v/>
      </c>
      <c r="K1822" s="18" t="str">
        <f>IFERROR(VLOOKUP($B1822,Invoices!$V$2:$W$412,2,FALSE),"")</f>
        <v/>
      </c>
      <c r="L1822" s="18" t="str">
        <f>IFERROR(VLOOKUP($B1822,Invoices!$X$2:$Y$412,2,FALSE),"")</f>
        <v/>
      </c>
      <c r="M1822" s="18" t="str">
        <f>IFERROR(VLOOKUP($B1822,Invoices!$Z$2:$AA$412,2,FALSE),"")</f>
        <v/>
      </c>
      <c r="N1822" s="18" t="str">
        <f>IFERROR(VLOOKUP($B1822,Invoices!$AB$2:$AC$412,2,FALSE),"")</f>
        <v/>
      </c>
      <c r="O1822" s="18" t="str">
        <f>IFERROR(VLOOKUP($B1822,Invoices!$AD$2:$AE$412,2,FALSE),"")</f>
        <v/>
      </c>
      <c r="P1822" s="18" t="str">
        <f>IFERROR(VLOOKUP($B1822,Invoices!$AF$2:$AG$412,2,FALSE),"")</f>
        <v/>
      </c>
      <c r="Q1822" s="18" t="str">
        <f>IFERROR(VLOOKUP($B1822,Invoices!$AH$2:$AI$412,2,FALSE),"")</f>
        <v/>
      </c>
      <c r="R1822" s="18" t="str">
        <f>IFERROR(VLOOKUP($B1822,Invoices!$AJ$2:$AK$412,2,FALSE),"")</f>
        <v/>
      </c>
      <c r="S1822" s="18" t="str">
        <f>IFERROR(VLOOKUP($B1822,Invoices!$AL$2:$AM$412,2,FALSE),"")</f>
        <v/>
      </c>
      <c r="T1822" s="18" t="str">
        <f>IFERROR(VLOOKUP($B1822,Invoices!$AN$2:$AO$412,2,FALSE),"")</f>
        <v/>
      </c>
      <c r="U1822" s="18" t="str" cm="1">
        <f t="array" ref="U1822">IFERROR(INDEX(F1822:T1822, 1, MATCH(TRUE, ISNUMBER(F1822:T1822), 0)), "0.0")</f>
        <v>0.0</v>
      </c>
    </row>
    <row r="1823" spans="1:21" ht="13" x14ac:dyDescent="0.15">
      <c r="A1823" s="14" t="s">
        <v>7855</v>
      </c>
      <c r="B1823" s="6" t="s">
        <v>3174</v>
      </c>
      <c r="D1823" s="6" t="s">
        <v>757</v>
      </c>
      <c r="E1823" s="6" t="s">
        <v>758</v>
      </c>
      <c r="F1823" s="18" t="str">
        <f>IFERROR(VLOOKUP(B1823,Invoices!$L$2:$M$413,2,FALSE),"")</f>
        <v/>
      </c>
      <c r="G1823" s="18" t="str">
        <f>IFERROR(VLOOKUP(B1823,Invoices!$N$2:$O$412,2,FALSE),"")</f>
        <v/>
      </c>
      <c r="H1823" s="18" t="str">
        <f>IFERROR(VLOOKUP($B1823,Invoices!$P$2:$Q$412,2,FALSE),"")</f>
        <v/>
      </c>
      <c r="I1823" s="18" t="str">
        <f>IFERROR(VLOOKUP($B1823,Invoices!$R$2:$S$412,2,FALSE),"")</f>
        <v/>
      </c>
      <c r="J1823" s="18">
        <f>IFERROR(VLOOKUP($B1823,Invoices!$T$2:$U$412,2,FALSE),"")</f>
        <v>0.99</v>
      </c>
      <c r="K1823" s="18" t="str">
        <f>IFERROR(VLOOKUP($B1823,Invoices!$V$2:$W$412,2,FALSE),"")</f>
        <v/>
      </c>
      <c r="L1823" s="18">
        <f>IFERROR(VLOOKUP($B1823,Invoices!$X$2:$Y$412,2,FALSE),"")</f>
        <v>0.99</v>
      </c>
      <c r="M1823" s="18" t="str">
        <f>IFERROR(VLOOKUP($B1823,Invoices!$Z$2:$AA$412,2,FALSE),"")</f>
        <v/>
      </c>
      <c r="N1823" s="18" t="str">
        <f>IFERROR(VLOOKUP($B1823,Invoices!$AB$2:$AC$412,2,FALSE),"")</f>
        <v/>
      </c>
      <c r="O1823" s="18" t="str">
        <f>IFERROR(VLOOKUP($B1823,Invoices!$AD$2:$AE$412,2,FALSE),"")</f>
        <v/>
      </c>
      <c r="P1823" s="18" t="str">
        <f>IFERROR(VLOOKUP($B1823,Invoices!$AF$2:$AG$412,2,FALSE),"")</f>
        <v/>
      </c>
      <c r="Q1823" s="18" t="str">
        <f>IFERROR(VLOOKUP($B1823,Invoices!$AH$2:$AI$412,2,FALSE),"")</f>
        <v/>
      </c>
      <c r="R1823" s="18" t="str">
        <f>IFERROR(VLOOKUP($B1823,Invoices!$AJ$2:$AK$412,2,FALSE),"")</f>
        <v/>
      </c>
      <c r="S1823" s="18" t="str">
        <f>IFERROR(VLOOKUP($B1823,Invoices!$AL$2:$AM$412,2,FALSE),"")</f>
        <v/>
      </c>
      <c r="T1823" s="18" t="str">
        <f>IFERROR(VLOOKUP($B1823,Invoices!$AN$2:$AO$412,2,FALSE),"")</f>
        <v/>
      </c>
      <c r="U1823" s="18" cm="1">
        <f t="array" ref="U1823">IFERROR(INDEX(F1823:T1823, 1, MATCH(TRUE, ISNUMBER(F1823:T1823), 0)), "0.0")</f>
        <v>0.99</v>
      </c>
    </row>
    <row r="1824" spans="1:21" ht="13" x14ac:dyDescent="0.15">
      <c r="A1824" s="14" t="s">
        <v>7856</v>
      </c>
      <c r="B1824" s="6" t="s">
        <v>3175</v>
      </c>
      <c r="D1824" s="6" t="s">
        <v>1070</v>
      </c>
      <c r="E1824" s="6" t="s">
        <v>1071</v>
      </c>
      <c r="F1824" s="18" t="str">
        <f>IFERROR(VLOOKUP(B1824,Invoices!$L$2:$M$413,2,FALSE),"")</f>
        <v/>
      </c>
      <c r="G1824" s="18" t="str">
        <f>IFERROR(VLOOKUP(B1824,Invoices!$N$2:$O$412,2,FALSE),"")</f>
        <v/>
      </c>
      <c r="H1824" s="18" t="str">
        <f>IFERROR(VLOOKUP($B1824,Invoices!$P$2:$Q$412,2,FALSE),"")</f>
        <v/>
      </c>
      <c r="I1824" s="18" t="str">
        <f>IFERROR(VLOOKUP($B1824,Invoices!$R$2:$S$412,2,FALSE),"")</f>
        <v/>
      </c>
      <c r="J1824" s="18">
        <f>IFERROR(VLOOKUP($B1824,Invoices!$T$2:$U$412,2,FALSE),"")</f>
        <v>0.99</v>
      </c>
      <c r="K1824" s="18" t="str">
        <f>IFERROR(VLOOKUP($B1824,Invoices!$V$2:$W$412,2,FALSE),"")</f>
        <v/>
      </c>
      <c r="L1824" s="18" t="str">
        <f>IFERROR(VLOOKUP($B1824,Invoices!$X$2:$Y$412,2,FALSE),"")</f>
        <v/>
      </c>
      <c r="M1824" s="18" t="str">
        <f>IFERROR(VLOOKUP($B1824,Invoices!$Z$2:$AA$412,2,FALSE),"")</f>
        <v/>
      </c>
      <c r="N1824" s="18" t="str">
        <f>IFERROR(VLOOKUP($B1824,Invoices!$AB$2:$AC$412,2,FALSE),"")</f>
        <v/>
      </c>
      <c r="O1824" s="18" t="str">
        <f>IFERROR(VLOOKUP($B1824,Invoices!$AD$2:$AE$412,2,FALSE),"")</f>
        <v/>
      </c>
      <c r="P1824" s="18" t="str">
        <f>IFERROR(VLOOKUP($B1824,Invoices!$AF$2:$AG$412,2,FALSE),"")</f>
        <v/>
      </c>
      <c r="Q1824" s="18" t="str">
        <f>IFERROR(VLOOKUP($B1824,Invoices!$AH$2:$AI$412,2,FALSE),"")</f>
        <v/>
      </c>
      <c r="R1824" s="18" t="str">
        <f>IFERROR(VLOOKUP($B1824,Invoices!$AJ$2:$AK$412,2,FALSE),"")</f>
        <v/>
      </c>
      <c r="S1824" s="18" t="str">
        <f>IFERROR(VLOOKUP($B1824,Invoices!$AL$2:$AM$412,2,FALSE),"")</f>
        <v/>
      </c>
      <c r="T1824" s="18" t="str">
        <f>IFERROR(VLOOKUP($B1824,Invoices!$AN$2:$AO$412,2,FALSE),"")</f>
        <v/>
      </c>
      <c r="U1824" s="18" cm="1">
        <f t="array" ref="U1824">IFERROR(INDEX(F1824:T1824, 1, MATCH(TRUE, ISNUMBER(F1824:T1824), 0)), "0.0")</f>
        <v>0.99</v>
      </c>
    </row>
    <row r="1825" spans="1:21" ht="13" x14ac:dyDescent="0.15">
      <c r="A1825" s="14" t="s">
        <v>7857</v>
      </c>
      <c r="B1825" s="6" t="s">
        <v>3175</v>
      </c>
      <c r="C1825" s="6" t="s">
        <v>2036</v>
      </c>
      <c r="D1825" s="6" t="s">
        <v>939</v>
      </c>
      <c r="E1825" s="6" t="s">
        <v>940</v>
      </c>
      <c r="F1825" s="18" t="str">
        <f>IFERROR(VLOOKUP(B1825,Invoices!$L$2:$M$413,2,FALSE),"")</f>
        <v/>
      </c>
      <c r="G1825" s="18" t="str">
        <f>IFERROR(VLOOKUP(B1825,Invoices!$N$2:$O$412,2,FALSE),"")</f>
        <v/>
      </c>
      <c r="H1825" s="18" t="str">
        <f>IFERROR(VLOOKUP($B1825,Invoices!$P$2:$Q$412,2,FALSE),"")</f>
        <v/>
      </c>
      <c r="I1825" s="18" t="str">
        <f>IFERROR(VLOOKUP($B1825,Invoices!$R$2:$S$412,2,FALSE),"")</f>
        <v/>
      </c>
      <c r="J1825" s="18">
        <f>IFERROR(VLOOKUP($B1825,Invoices!$T$2:$U$412,2,FALSE),"")</f>
        <v>0.99</v>
      </c>
      <c r="K1825" s="18" t="str">
        <f>IFERROR(VLOOKUP($B1825,Invoices!$V$2:$W$412,2,FALSE),"")</f>
        <v/>
      </c>
      <c r="L1825" s="18" t="str">
        <f>IFERROR(VLOOKUP($B1825,Invoices!$X$2:$Y$412,2,FALSE),"")</f>
        <v/>
      </c>
      <c r="M1825" s="18" t="str">
        <f>IFERROR(VLOOKUP($B1825,Invoices!$Z$2:$AA$412,2,FALSE),"")</f>
        <v/>
      </c>
      <c r="N1825" s="18" t="str">
        <f>IFERROR(VLOOKUP($B1825,Invoices!$AB$2:$AC$412,2,FALSE),"")</f>
        <v/>
      </c>
      <c r="O1825" s="18" t="str">
        <f>IFERROR(VLOOKUP($B1825,Invoices!$AD$2:$AE$412,2,FALSE),"")</f>
        <v/>
      </c>
      <c r="P1825" s="18" t="str">
        <f>IFERROR(VLOOKUP($B1825,Invoices!$AF$2:$AG$412,2,FALSE),"")</f>
        <v/>
      </c>
      <c r="Q1825" s="18" t="str">
        <f>IFERROR(VLOOKUP($B1825,Invoices!$AH$2:$AI$412,2,FALSE),"")</f>
        <v/>
      </c>
      <c r="R1825" s="18" t="str">
        <f>IFERROR(VLOOKUP($B1825,Invoices!$AJ$2:$AK$412,2,FALSE),"")</f>
        <v/>
      </c>
      <c r="S1825" s="18" t="str">
        <f>IFERROR(VLOOKUP($B1825,Invoices!$AL$2:$AM$412,2,FALSE),"")</f>
        <v/>
      </c>
      <c r="T1825" s="18" t="str">
        <f>IFERROR(VLOOKUP($B1825,Invoices!$AN$2:$AO$412,2,FALSE),"")</f>
        <v/>
      </c>
      <c r="U1825" s="18" cm="1">
        <f t="array" ref="U1825">IFERROR(INDEX(F1825:T1825, 1, MATCH(TRUE, ISNUMBER(F1825:T1825), 0)), "0.0")</f>
        <v>0.99</v>
      </c>
    </row>
    <row r="1826" spans="1:21" ht="13" x14ac:dyDescent="0.15">
      <c r="A1826" s="14" t="s">
        <v>7858</v>
      </c>
      <c r="B1826" s="6" t="s">
        <v>3175</v>
      </c>
      <c r="C1826" s="6" t="s">
        <v>1473</v>
      </c>
      <c r="D1826" s="6" t="s">
        <v>1472</v>
      </c>
      <c r="E1826" s="6" t="s">
        <v>1021</v>
      </c>
      <c r="F1826" s="18" t="str">
        <f>IFERROR(VLOOKUP(B1826,Invoices!$L$2:$M$413,2,FALSE),"")</f>
        <v/>
      </c>
      <c r="G1826" s="18" t="str">
        <f>IFERROR(VLOOKUP(B1826,Invoices!$N$2:$O$412,2,FALSE),"")</f>
        <v/>
      </c>
      <c r="H1826" s="18" t="str">
        <f>IFERROR(VLOOKUP($B1826,Invoices!$P$2:$Q$412,2,FALSE),"")</f>
        <v/>
      </c>
      <c r="I1826" s="18" t="str">
        <f>IFERROR(VLOOKUP($B1826,Invoices!$R$2:$S$412,2,FALSE),"")</f>
        <v/>
      </c>
      <c r="J1826" s="18">
        <f>IFERROR(VLOOKUP($B1826,Invoices!$T$2:$U$412,2,FALSE),"")</f>
        <v>0.99</v>
      </c>
      <c r="K1826" s="18" t="str">
        <f>IFERROR(VLOOKUP($B1826,Invoices!$V$2:$W$412,2,FALSE),"")</f>
        <v/>
      </c>
      <c r="L1826" s="18" t="str">
        <f>IFERROR(VLOOKUP($B1826,Invoices!$X$2:$Y$412,2,FALSE),"")</f>
        <v/>
      </c>
      <c r="M1826" s="18" t="str">
        <f>IFERROR(VLOOKUP($B1826,Invoices!$Z$2:$AA$412,2,FALSE),"")</f>
        <v/>
      </c>
      <c r="N1826" s="18" t="str">
        <f>IFERROR(VLOOKUP($B1826,Invoices!$AB$2:$AC$412,2,FALSE),"")</f>
        <v/>
      </c>
      <c r="O1826" s="18" t="str">
        <f>IFERROR(VLOOKUP($B1826,Invoices!$AD$2:$AE$412,2,FALSE),"")</f>
        <v/>
      </c>
      <c r="P1826" s="18" t="str">
        <f>IFERROR(VLOOKUP($B1826,Invoices!$AF$2:$AG$412,2,FALSE),"")</f>
        <v/>
      </c>
      <c r="Q1826" s="18" t="str">
        <f>IFERROR(VLOOKUP($B1826,Invoices!$AH$2:$AI$412,2,FALSE),"")</f>
        <v/>
      </c>
      <c r="R1826" s="18" t="str">
        <f>IFERROR(VLOOKUP($B1826,Invoices!$AJ$2:$AK$412,2,FALSE),"")</f>
        <v/>
      </c>
      <c r="S1826" s="18" t="str">
        <f>IFERROR(VLOOKUP($B1826,Invoices!$AL$2:$AM$412,2,FALSE),"")</f>
        <v/>
      </c>
      <c r="T1826" s="18" t="str">
        <f>IFERROR(VLOOKUP($B1826,Invoices!$AN$2:$AO$412,2,FALSE),"")</f>
        <v/>
      </c>
      <c r="U1826" s="18" cm="1">
        <f t="array" ref="U1826">IFERROR(INDEX(F1826:T1826, 1, MATCH(TRUE, ISNUMBER(F1826:T1826), 0)), "0.0")</f>
        <v>0.99</v>
      </c>
    </row>
    <row r="1827" spans="1:21" ht="13" x14ac:dyDescent="0.15">
      <c r="A1827" s="14" t="s">
        <v>7859</v>
      </c>
      <c r="B1827" s="6" t="s">
        <v>3176</v>
      </c>
      <c r="C1827" s="6" t="s">
        <v>1972</v>
      </c>
      <c r="D1827" s="6" t="s">
        <v>1782</v>
      </c>
      <c r="E1827" s="6" t="s">
        <v>1783</v>
      </c>
      <c r="F1827" s="18" t="str">
        <f>IFERROR(VLOOKUP(B1827,Invoices!$L$2:$M$413,2,FALSE),"")</f>
        <v/>
      </c>
      <c r="G1827" s="18" t="str">
        <f>IFERROR(VLOOKUP(B1827,Invoices!$N$2:$O$412,2,FALSE),"")</f>
        <v/>
      </c>
      <c r="H1827" s="18" t="str">
        <f>IFERROR(VLOOKUP($B1827,Invoices!$P$2:$Q$412,2,FALSE),"")</f>
        <v/>
      </c>
      <c r="I1827" s="18" t="str">
        <f>IFERROR(VLOOKUP($B1827,Invoices!$R$2:$S$412,2,FALSE),"")</f>
        <v/>
      </c>
      <c r="J1827" s="18" t="str">
        <f>IFERROR(VLOOKUP($B1827,Invoices!$T$2:$U$412,2,FALSE),"")</f>
        <v/>
      </c>
      <c r="K1827" s="18" t="str">
        <f>IFERROR(VLOOKUP($B1827,Invoices!$V$2:$W$412,2,FALSE),"")</f>
        <v/>
      </c>
      <c r="L1827" s="18" t="str">
        <f>IFERROR(VLOOKUP($B1827,Invoices!$X$2:$Y$412,2,FALSE),"")</f>
        <v/>
      </c>
      <c r="M1827" s="18" t="str">
        <f>IFERROR(VLOOKUP($B1827,Invoices!$Z$2:$AA$412,2,FALSE),"")</f>
        <v/>
      </c>
      <c r="N1827" s="18" t="str">
        <f>IFERROR(VLOOKUP($B1827,Invoices!$AB$2:$AC$412,2,FALSE),"")</f>
        <v/>
      </c>
      <c r="O1827" s="18" t="str">
        <f>IFERROR(VLOOKUP($B1827,Invoices!$AD$2:$AE$412,2,FALSE),"")</f>
        <v/>
      </c>
      <c r="P1827" s="18" t="str">
        <f>IFERROR(VLOOKUP($B1827,Invoices!$AF$2:$AG$412,2,FALSE),"")</f>
        <v/>
      </c>
      <c r="Q1827" s="18" t="str">
        <f>IFERROR(VLOOKUP($B1827,Invoices!$AH$2:$AI$412,2,FALSE),"")</f>
        <v/>
      </c>
      <c r="R1827" s="18" t="str">
        <f>IFERROR(VLOOKUP($B1827,Invoices!$AJ$2:$AK$412,2,FALSE),"")</f>
        <v/>
      </c>
      <c r="S1827" s="18" t="str">
        <f>IFERROR(VLOOKUP($B1827,Invoices!$AL$2:$AM$412,2,FALSE),"")</f>
        <v/>
      </c>
      <c r="T1827" s="18" t="str">
        <f>IFERROR(VLOOKUP($B1827,Invoices!$AN$2:$AO$412,2,FALSE),"")</f>
        <v/>
      </c>
      <c r="U1827" s="18" t="str" cm="1">
        <f t="array" ref="U1827">IFERROR(INDEX(F1827:T1827, 1, MATCH(TRUE, ISNUMBER(F1827:T1827), 0)), "0.0")</f>
        <v>0.0</v>
      </c>
    </row>
    <row r="1828" spans="1:21" ht="13" x14ac:dyDescent="0.15">
      <c r="A1828" s="14" t="s">
        <v>7860</v>
      </c>
      <c r="B1828" s="6" t="s">
        <v>3177</v>
      </c>
      <c r="D1828" s="6" t="s">
        <v>757</v>
      </c>
      <c r="E1828" s="6" t="s">
        <v>758</v>
      </c>
      <c r="F1828" s="18">
        <f>IFERROR(VLOOKUP(B1828,Invoices!$L$2:$M$413,2,FALSE),"")</f>
        <v>0.99</v>
      </c>
      <c r="G1828" s="18" t="str">
        <f>IFERROR(VLOOKUP(B1828,Invoices!$N$2:$O$412,2,FALSE),"")</f>
        <v/>
      </c>
      <c r="H1828" s="18" t="str">
        <f>IFERROR(VLOOKUP($B1828,Invoices!$P$2:$Q$412,2,FALSE),"")</f>
        <v/>
      </c>
      <c r="I1828" s="18" t="str">
        <f>IFERROR(VLOOKUP($B1828,Invoices!$R$2:$S$412,2,FALSE),"")</f>
        <v/>
      </c>
      <c r="J1828" s="18" t="str">
        <f>IFERROR(VLOOKUP($B1828,Invoices!$T$2:$U$412,2,FALSE),"")</f>
        <v/>
      </c>
      <c r="K1828" s="18" t="str">
        <f>IFERROR(VLOOKUP($B1828,Invoices!$V$2:$W$412,2,FALSE),"")</f>
        <v/>
      </c>
      <c r="L1828" s="18" t="str">
        <f>IFERROR(VLOOKUP($B1828,Invoices!$X$2:$Y$412,2,FALSE),"")</f>
        <v/>
      </c>
      <c r="M1828" s="18" t="str">
        <f>IFERROR(VLOOKUP($B1828,Invoices!$Z$2:$AA$412,2,FALSE),"")</f>
        <v/>
      </c>
      <c r="N1828" s="18" t="str">
        <f>IFERROR(VLOOKUP($B1828,Invoices!$AB$2:$AC$412,2,FALSE),"")</f>
        <v/>
      </c>
      <c r="O1828" s="18" t="str">
        <f>IFERROR(VLOOKUP($B1828,Invoices!$AD$2:$AE$412,2,FALSE),"")</f>
        <v/>
      </c>
      <c r="P1828" s="18" t="str">
        <f>IFERROR(VLOOKUP($B1828,Invoices!$AF$2:$AG$412,2,FALSE),"")</f>
        <v/>
      </c>
      <c r="Q1828" s="18" t="str">
        <f>IFERROR(VLOOKUP($B1828,Invoices!$AH$2:$AI$412,2,FALSE),"")</f>
        <v/>
      </c>
      <c r="R1828" s="18" t="str">
        <f>IFERROR(VLOOKUP($B1828,Invoices!$AJ$2:$AK$412,2,FALSE),"")</f>
        <v/>
      </c>
      <c r="S1828" s="18" t="str">
        <f>IFERROR(VLOOKUP($B1828,Invoices!$AL$2:$AM$412,2,FALSE),"")</f>
        <v/>
      </c>
      <c r="T1828" s="18" t="str">
        <f>IFERROR(VLOOKUP($B1828,Invoices!$AN$2:$AO$412,2,FALSE),"")</f>
        <v/>
      </c>
      <c r="U1828" s="18" cm="1">
        <f t="array" ref="U1828">IFERROR(INDEX(F1828:T1828, 1, MATCH(TRUE, ISNUMBER(F1828:T1828), 0)), "0.0")</f>
        <v>0.99</v>
      </c>
    </row>
    <row r="1829" spans="1:21" ht="13" x14ac:dyDescent="0.15">
      <c r="A1829" s="14" t="s">
        <v>7861</v>
      </c>
      <c r="B1829" s="6" t="s">
        <v>3178</v>
      </c>
      <c r="C1829" s="6" t="s">
        <v>1320</v>
      </c>
      <c r="D1829" s="6" t="s">
        <v>1743</v>
      </c>
      <c r="E1829" s="6" t="s">
        <v>1322</v>
      </c>
      <c r="F1829" s="18" t="str">
        <f>IFERROR(VLOOKUP(B1829,Invoices!$L$2:$M$413,2,FALSE),"")</f>
        <v/>
      </c>
      <c r="G1829" s="18">
        <f>IFERROR(VLOOKUP(B1829,Invoices!$N$2:$O$412,2,FALSE),"")</f>
        <v>0.99</v>
      </c>
      <c r="H1829" s="18" t="str">
        <f>IFERROR(VLOOKUP($B1829,Invoices!$P$2:$Q$412,2,FALSE),"")</f>
        <v/>
      </c>
      <c r="I1829" s="18">
        <f>IFERROR(VLOOKUP($B1829,Invoices!$R$2:$S$412,2,FALSE),"")</f>
        <v>0.99</v>
      </c>
      <c r="J1829" s="18" t="str">
        <f>IFERROR(VLOOKUP($B1829,Invoices!$T$2:$U$412,2,FALSE),"")</f>
        <v/>
      </c>
      <c r="K1829" s="18" t="str">
        <f>IFERROR(VLOOKUP($B1829,Invoices!$V$2:$W$412,2,FALSE),"")</f>
        <v/>
      </c>
      <c r="L1829" s="18" t="str">
        <f>IFERROR(VLOOKUP($B1829,Invoices!$X$2:$Y$412,2,FALSE),"")</f>
        <v/>
      </c>
      <c r="M1829" s="18" t="str">
        <f>IFERROR(VLOOKUP($B1829,Invoices!$Z$2:$AA$412,2,FALSE),"")</f>
        <v/>
      </c>
      <c r="N1829" s="18" t="str">
        <f>IFERROR(VLOOKUP($B1829,Invoices!$AB$2:$AC$412,2,FALSE),"")</f>
        <v/>
      </c>
      <c r="O1829" s="18" t="str">
        <f>IFERROR(VLOOKUP($B1829,Invoices!$AD$2:$AE$412,2,FALSE),"")</f>
        <v/>
      </c>
      <c r="P1829" s="18" t="str">
        <f>IFERROR(VLOOKUP($B1829,Invoices!$AF$2:$AG$412,2,FALSE),"")</f>
        <v/>
      </c>
      <c r="Q1829" s="18" t="str">
        <f>IFERROR(VLOOKUP($B1829,Invoices!$AH$2:$AI$412,2,FALSE),"")</f>
        <v/>
      </c>
      <c r="R1829" s="18" t="str">
        <f>IFERROR(VLOOKUP($B1829,Invoices!$AJ$2:$AK$412,2,FALSE),"")</f>
        <v/>
      </c>
      <c r="S1829" s="18" t="str">
        <f>IFERROR(VLOOKUP($B1829,Invoices!$AL$2:$AM$412,2,FALSE),"")</f>
        <v/>
      </c>
      <c r="T1829" s="18" t="str">
        <f>IFERROR(VLOOKUP($B1829,Invoices!$AN$2:$AO$412,2,FALSE),"")</f>
        <v/>
      </c>
      <c r="U1829" s="18" cm="1">
        <f t="array" ref="U1829">IFERROR(INDEX(F1829:T1829, 1, MATCH(TRUE, ISNUMBER(F1829:T1829), 0)), "0.0")</f>
        <v>0.99</v>
      </c>
    </row>
    <row r="1830" spans="1:21" ht="13" x14ac:dyDescent="0.15">
      <c r="A1830" s="14" t="s">
        <v>7862</v>
      </c>
      <c r="B1830" s="6" t="s">
        <v>3179</v>
      </c>
      <c r="C1830" s="6" t="s">
        <v>3180</v>
      </c>
      <c r="D1830" s="6" t="s">
        <v>536</v>
      </c>
      <c r="E1830" s="6" t="s">
        <v>535</v>
      </c>
      <c r="F1830" s="18" t="str">
        <f>IFERROR(VLOOKUP(B1830,Invoices!$L$2:$M$413,2,FALSE),"")</f>
        <v/>
      </c>
      <c r="G1830" s="18" t="str">
        <f>IFERROR(VLOOKUP(B1830,Invoices!$N$2:$O$412,2,FALSE),"")</f>
        <v/>
      </c>
      <c r="H1830" s="18" t="str">
        <f>IFERROR(VLOOKUP($B1830,Invoices!$P$2:$Q$412,2,FALSE),"")</f>
        <v/>
      </c>
      <c r="I1830" s="18" t="str">
        <f>IFERROR(VLOOKUP($B1830,Invoices!$R$2:$S$412,2,FALSE),"")</f>
        <v/>
      </c>
      <c r="J1830" s="18" t="str">
        <f>IFERROR(VLOOKUP($B1830,Invoices!$T$2:$U$412,2,FALSE),"")</f>
        <v/>
      </c>
      <c r="K1830" s="18" t="str">
        <f>IFERROR(VLOOKUP($B1830,Invoices!$V$2:$W$412,2,FALSE),"")</f>
        <v/>
      </c>
      <c r="L1830" s="18" t="str">
        <f>IFERROR(VLOOKUP($B1830,Invoices!$X$2:$Y$412,2,FALSE),"")</f>
        <v/>
      </c>
      <c r="M1830" s="18" t="str">
        <f>IFERROR(VLOOKUP($B1830,Invoices!$Z$2:$AA$412,2,FALSE),"")</f>
        <v/>
      </c>
      <c r="N1830" s="18" t="str">
        <f>IFERROR(VLOOKUP($B1830,Invoices!$AB$2:$AC$412,2,FALSE),"")</f>
        <v/>
      </c>
      <c r="O1830" s="18" t="str">
        <f>IFERROR(VLOOKUP($B1830,Invoices!$AD$2:$AE$412,2,FALSE),"")</f>
        <v/>
      </c>
      <c r="P1830" s="18" t="str">
        <f>IFERROR(VLOOKUP($B1830,Invoices!$AF$2:$AG$412,2,FALSE),"")</f>
        <v/>
      </c>
      <c r="Q1830" s="18" t="str">
        <f>IFERROR(VLOOKUP($B1830,Invoices!$AH$2:$AI$412,2,FALSE),"")</f>
        <v/>
      </c>
      <c r="R1830" s="18" t="str">
        <f>IFERROR(VLOOKUP($B1830,Invoices!$AJ$2:$AK$412,2,FALSE),"")</f>
        <v/>
      </c>
      <c r="S1830" s="18" t="str">
        <f>IFERROR(VLOOKUP($B1830,Invoices!$AL$2:$AM$412,2,FALSE),"")</f>
        <v/>
      </c>
      <c r="T1830" s="18" t="str">
        <f>IFERROR(VLOOKUP($B1830,Invoices!$AN$2:$AO$412,2,FALSE),"")</f>
        <v/>
      </c>
      <c r="U1830" s="18" t="str" cm="1">
        <f t="array" ref="U1830">IFERROR(INDEX(F1830:T1830, 1, MATCH(TRUE, ISNUMBER(F1830:T1830), 0)), "0.0")</f>
        <v>0.0</v>
      </c>
    </row>
    <row r="1831" spans="1:21" ht="13" x14ac:dyDescent="0.15">
      <c r="A1831" s="14" t="s">
        <v>7863</v>
      </c>
      <c r="B1831" s="6" t="s">
        <v>3181</v>
      </c>
      <c r="C1831" s="6" t="s">
        <v>610</v>
      </c>
      <c r="D1831" s="6" t="s">
        <v>611</v>
      </c>
      <c r="E1831" s="6" t="s">
        <v>612</v>
      </c>
      <c r="F1831" s="18" t="str">
        <f>IFERROR(VLOOKUP(B1831,Invoices!$L$2:$M$413,2,FALSE),"")</f>
        <v/>
      </c>
      <c r="G1831" s="18" t="str">
        <f>IFERROR(VLOOKUP(B1831,Invoices!$N$2:$O$412,2,FALSE),"")</f>
        <v/>
      </c>
      <c r="H1831" s="18" t="str">
        <f>IFERROR(VLOOKUP($B1831,Invoices!$P$2:$Q$412,2,FALSE),"")</f>
        <v/>
      </c>
      <c r="I1831" s="18" t="str">
        <f>IFERROR(VLOOKUP($B1831,Invoices!$R$2:$S$412,2,FALSE),"")</f>
        <v/>
      </c>
      <c r="J1831" s="18" t="str">
        <f>IFERROR(VLOOKUP($B1831,Invoices!$T$2:$U$412,2,FALSE),"")</f>
        <v/>
      </c>
      <c r="K1831" s="18" t="str">
        <f>IFERROR(VLOOKUP($B1831,Invoices!$V$2:$W$412,2,FALSE),"")</f>
        <v/>
      </c>
      <c r="L1831" s="18" t="str">
        <f>IFERROR(VLOOKUP($B1831,Invoices!$X$2:$Y$412,2,FALSE),"")</f>
        <v/>
      </c>
      <c r="M1831" s="18" t="str">
        <f>IFERROR(VLOOKUP($B1831,Invoices!$Z$2:$AA$412,2,FALSE),"")</f>
        <v/>
      </c>
      <c r="N1831" s="18" t="str">
        <f>IFERROR(VLOOKUP($B1831,Invoices!$AB$2:$AC$412,2,FALSE),"")</f>
        <v/>
      </c>
      <c r="O1831" s="18" t="str">
        <f>IFERROR(VLOOKUP($B1831,Invoices!$AD$2:$AE$412,2,FALSE),"")</f>
        <v/>
      </c>
      <c r="P1831" s="18" t="str">
        <f>IFERROR(VLOOKUP($B1831,Invoices!$AF$2:$AG$412,2,FALSE),"")</f>
        <v/>
      </c>
      <c r="Q1831" s="18" t="str">
        <f>IFERROR(VLOOKUP($B1831,Invoices!$AH$2:$AI$412,2,FALSE),"")</f>
        <v/>
      </c>
      <c r="R1831" s="18" t="str">
        <f>IFERROR(VLOOKUP($B1831,Invoices!$AJ$2:$AK$412,2,FALSE),"")</f>
        <v/>
      </c>
      <c r="S1831" s="18" t="str">
        <f>IFERROR(VLOOKUP($B1831,Invoices!$AL$2:$AM$412,2,FALSE),"")</f>
        <v/>
      </c>
      <c r="T1831" s="18" t="str">
        <f>IFERROR(VLOOKUP($B1831,Invoices!$AN$2:$AO$412,2,FALSE),"")</f>
        <v/>
      </c>
      <c r="U1831" s="18" t="str" cm="1">
        <f t="array" ref="U1831">IFERROR(INDEX(F1831:T1831, 1, MATCH(TRUE, ISNUMBER(F1831:T1831), 0)), "0.0")</f>
        <v>0.0</v>
      </c>
    </row>
    <row r="1832" spans="1:21" ht="13" x14ac:dyDescent="0.15">
      <c r="A1832" s="14" t="s">
        <v>7864</v>
      </c>
      <c r="B1832" s="6" t="s">
        <v>1372</v>
      </c>
      <c r="C1832" s="6" t="s">
        <v>3182</v>
      </c>
      <c r="D1832" s="6" t="s">
        <v>1372</v>
      </c>
      <c r="E1832" s="6" t="s">
        <v>529</v>
      </c>
      <c r="F1832" s="18" t="str">
        <f>IFERROR(VLOOKUP(B1832,Invoices!$L$2:$M$413,2,FALSE),"")</f>
        <v/>
      </c>
      <c r="G1832" s="18" t="str">
        <f>IFERROR(VLOOKUP(B1832,Invoices!$N$2:$O$412,2,FALSE),"")</f>
        <v/>
      </c>
      <c r="H1832" s="18" t="str">
        <f>IFERROR(VLOOKUP($B1832,Invoices!$P$2:$Q$412,2,FALSE),"")</f>
        <v/>
      </c>
      <c r="I1832" s="18" t="str">
        <f>IFERROR(VLOOKUP($B1832,Invoices!$R$2:$S$412,2,FALSE),"")</f>
        <v/>
      </c>
      <c r="J1832" s="18" t="str">
        <f>IFERROR(VLOOKUP($B1832,Invoices!$T$2:$U$412,2,FALSE),"")</f>
        <v/>
      </c>
      <c r="K1832" s="18" t="str">
        <f>IFERROR(VLOOKUP($B1832,Invoices!$V$2:$W$412,2,FALSE),"")</f>
        <v/>
      </c>
      <c r="L1832" s="18" t="str">
        <f>IFERROR(VLOOKUP($B1832,Invoices!$X$2:$Y$412,2,FALSE),"")</f>
        <v/>
      </c>
      <c r="M1832" s="18" t="str">
        <f>IFERROR(VLOOKUP($B1832,Invoices!$Z$2:$AA$412,2,FALSE),"")</f>
        <v/>
      </c>
      <c r="N1832" s="18" t="str">
        <f>IFERROR(VLOOKUP($B1832,Invoices!$AB$2:$AC$412,2,FALSE),"")</f>
        <v/>
      </c>
      <c r="O1832" s="18" t="str">
        <f>IFERROR(VLOOKUP($B1832,Invoices!$AD$2:$AE$412,2,FALSE),"")</f>
        <v/>
      </c>
      <c r="P1832" s="18" t="str">
        <f>IFERROR(VLOOKUP($B1832,Invoices!$AF$2:$AG$412,2,FALSE),"")</f>
        <v/>
      </c>
      <c r="Q1832" s="18" t="str">
        <f>IFERROR(VLOOKUP($B1832,Invoices!$AH$2:$AI$412,2,FALSE),"")</f>
        <v/>
      </c>
      <c r="R1832" s="18" t="str">
        <f>IFERROR(VLOOKUP($B1832,Invoices!$AJ$2:$AK$412,2,FALSE),"")</f>
        <v/>
      </c>
      <c r="S1832" s="18" t="str">
        <f>IFERROR(VLOOKUP($B1832,Invoices!$AL$2:$AM$412,2,FALSE),"")</f>
        <v/>
      </c>
      <c r="T1832" s="18" t="str">
        <f>IFERROR(VLOOKUP($B1832,Invoices!$AN$2:$AO$412,2,FALSE),"")</f>
        <v/>
      </c>
      <c r="U1832" s="18" t="str" cm="1">
        <f t="array" ref="U1832">IFERROR(INDEX(F1832:T1832, 1, MATCH(TRUE, ISNUMBER(F1832:T1832), 0)), "0.0")</f>
        <v>0.0</v>
      </c>
    </row>
    <row r="1833" spans="1:21" ht="13" x14ac:dyDescent="0.15">
      <c r="A1833" s="14" t="s">
        <v>7865</v>
      </c>
      <c r="B1833" s="6" t="s">
        <v>3183</v>
      </c>
      <c r="C1833" s="6" t="s">
        <v>529</v>
      </c>
      <c r="D1833" s="6" t="s">
        <v>1329</v>
      </c>
      <c r="E1833" s="6" t="s">
        <v>529</v>
      </c>
      <c r="F1833" s="18" t="str">
        <f>IFERROR(VLOOKUP(B1833,Invoices!$L$2:$M$413,2,FALSE),"")</f>
        <v/>
      </c>
      <c r="G1833" s="18" t="str">
        <f>IFERROR(VLOOKUP(B1833,Invoices!$N$2:$O$412,2,FALSE),"")</f>
        <v/>
      </c>
      <c r="H1833" s="18" t="str">
        <f>IFERROR(VLOOKUP($B1833,Invoices!$P$2:$Q$412,2,FALSE),"")</f>
        <v/>
      </c>
      <c r="I1833" s="18" t="str">
        <f>IFERROR(VLOOKUP($B1833,Invoices!$R$2:$S$412,2,FALSE),"")</f>
        <v/>
      </c>
      <c r="J1833" s="18" t="str">
        <f>IFERROR(VLOOKUP($B1833,Invoices!$T$2:$U$412,2,FALSE),"")</f>
        <v/>
      </c>
      <c r="K1833" s="18" t="str">
        <f>IFERROR(VLOOKUP($B1833,Invoices!$V$2:$W$412,2,FALSE),"")</f>
        <v/>
      </c>
      <c r="L1833" s="18" t="str">
        <f>IFERROR(VLOOKUP($B1833,Invoices!$X$2:$Y$412,2,FALSE),"")</f>
        <v/>
      </c>
      <c r="M1833" s="18" t="str">
        <f>IFERROR(VLOOKUP($B1833,Invoices!$Z$2:$AA$412,2,FALSE),"")</f>
        <v/>
      </c>
      <c r="N1833" s="18" t="str">
        <f>IFERROR(VLOOKUP($B1833,Invoices!$AB$2:$AC$412,2,FALSE),"")</f>
        <v/>
      </c>
      <c r="O1833" s="18" t="str">
        <f>IFERROR(VLOOKUP($B1833,Invoices!$AD$2:$AE$412,2,FALSE),"")</f>
        <v/>
      </c>
      <c r="P1833" s="18" t="str">
        <f>IFERROR(VLOOKUP($B1833,Invoices!$AF$2:$AG$412,2,FALSE),"")</f>
        <v/>
      </c>
      <c r="Q1833" s="18" t="str">
        <f>IFERROR(VLOOKUP($B1833,Invoices!$AH$2:$AI$412,2,FALSE),"")</f>
        <v/>
      </c>
      <c r="R1833" s="18" t="str">
        <f>IFERROR(VLOOKUP($B1833,Invoices!$AJ$2:$AK$412,2,FALSE),"")</f>
        <v/>
      </c>
      <c r="S1833" s="18" t="str">
        <f>IFERROR(VLOOKUP($B1833,Invoices!$AL$2:$AM$412,2,FALSE),"")</f>
        <v/>
      </c>
      <c r="T1833" s="18" t="str">
        <f>IFERROR(VLOOKUP($B1833,Invoices!$AN$2:$AO$412,2,FALSE),"")</f>
        <v/>
      </c>
      <c r="U1833" s="18" t="str" cm="1">
        <f t="array" ref="U1833">IFERROR(INDEX(F1833:T1833, 1, MATCH(TRUE, ISNUMBER(F1833:T1833), 0)), "0.0")</f>
        <v>0.0</v>
      </c>
    </row>
    <row r="1834" spans="1:21" ht="13" x14ac:dyDescent="0.15">
      <c r="A1834" s="14" t="s">
        <v>7866</v>
      </c>
      <c r="B1834" s="6" t="s">
        <v>3184</v>
      </c>
      <c r="C1834" s="6" t="s">
        <v>1223</v>
      </c>
      <c r="D1834" s="6" t="s">
        <v>977</v>
      </c>
      <c r="E1834" s="6" t="s">
        <v>976</v>
      </c>
      <c r="F1834" s="18" t="str">
        <f>IFERROR(VLOOKUP(B1834,Invoices!$L$2:$M$413,2,FALSE),"")</f>
        <v/>
      </c>
      <c r="G1834" s="18" t="str">
        <f>IFERROR(VLOOKUP(B1834,Invoices!$N$2:$O$412,2,FALSE),"")</f>
        <v/>
      </c>
      <c r="H1834" s="18" t="str">
        <f>IFERROR(VLOOKUP($B1834,Invoices!$P$2:$Q$412,2,FALSE),"")</f>
        <v/>
      </c>
      <c r="I1834" s="18" t="str">
        <f>IFERROR(VLOOKUP($B1834,Invoices!$R$2:$S$412,2,FALSE),"")</f>
        <v/>
      </c>
      <c r="J1834" s="18" t="str">
        <f>IFERROR(VLOOKUP($B1834,Invoices!$T$2:$U$412,2,FALSE),"")</f>
        <v/>
      </c>
      <c r="K1834" s="18" t="str">
        <f>IFERROR(VLOOKUP($B1834,Invoices!$V$2:$W$412,2,FALSE),"")</f>
        <v/>
      </c>
      <c r="L1834" s="18" t="str">
        <f>IFERROR(VLOOKUP($B1834,Invoices!$X$2:$Y$412,2,FALSE),"")</f>
        <v/>
      </c>
      <c r="M1834" s="18" t="str">
        <f>IFERROR(VLOOKUP($B1834,Invoices!$Z$2:$AA$412,2,FALSE),"")</f>
        <v/>
      </c>
      <c r="N1834" s="18" t="str">
        <f>IFERROR(VLOOKUP($B1834,Invoices!$AB$2:$AC$412,2,FALSE),"")</f>
        <v/>
      </c>
      <c r="O1834" s="18" t="str">
        <f>IFERROR(VLOOKUP($B1834,Invoices!$AD$2:$AE$412,2,FALSE),"")</f>
        <v/>
      </c>
      <c r="P1834" s="18" t="str">
        <f>IFERROR(VLOOKUP($B1834,Invoices!$AF$2:$AG$412,2,FALSE),"")</f>
        <v/>
      </c>
      <c r="Q1834" s="18" t="str">
        <f>IFERROR(VLOOKUP($B1834,Invoices!$AH$2:$AI$412,2,FALSE),"")</f>
        <v/>
      </c>
      <c r="R1834" s="18" t="str">
        <f>IFERROR(VLOOKUP($B1834,Invoices!$AJ$2:$AK$412,2,FALSE),"")</f>
        <v/>
      </c>
      <c r="S1834" s="18" t="str">
        <f>IFERROR(VLOOKUP($B1834,Invoices!$AL$2:$AM$412,2,FALSE),"")</f>
        <v/>
      </c>
      <c r="T1834" s="18" t="str">
        <f>IFERROR(VLOOKUP($B1834,Invoices!$AN$2:$AO$412,2,FALSE),"")</f>
        <v/>
      </c>
      <c r="U1834" s="18" t="str" cm="1">
        <f t="array" ref="U1834">IFERROR(INDEX(F1834:T1834, 1, MATCH(TRUE, ISNUMBER(F1834:T1834), 0)), "0.0")</f>
        <v>0.0</v>
      </c>
    </row>
    <row r="1835" spans="1:21" ht="13" x14ac:dyDescent="0.15">
      <c r="A1835" s="14" t="s">
        <v>7867</v>
      </c>
      <c r="B1835" s="6" t="s">
        <v>3185</v>
      </c>
      <c r="C1835" s="6" t="s">
        <v>3186</v>
      </c>
      <c r="D1835" s="6" t="s">
        <v>1633</v>
      </c>
      <c r="E1835" s="6" t="s">
        <v>1634</v>
      </c>
      <c r="F1835" s="18" t="str">
        <f>IFERROR(VLOOKUP(B1835,Invoices!$L$2:$M$413,2,FALSE),"")</f>
        <v/>
      </c>
      <c r="G1835" s="18" t="str">
        <f>IFERROR(VLOOKUP(B1835,Invoices!$N$2:$O$412,2,FALSE),"")</f>
        <v/>
      </c>
      <c r="H1835" s="18" t="str">
        <f>IFERROR(VLOOKUP($B1835,Invoices!$P$2:$Q$412,2,FALSE),"")</f>
        <v/>
      </c>
      <c r="I1835" s="18" t="str">
        <f>IFERROR(VLOOKUP($B1835,Invoices!$R$2:$S$412,2,FALSE),"")</f>
        <v/>
      </c>
      <c r="J1835" s="18" t="str">
        <f>IFERROR(VLOOKUP($B1835,Invoices!$T$2:$U$412,2,FALSE),"")</f>
        <v/>
      </c>
      <c r="K1835" s="18">
        <f>IFERROR(VLOOKUP($B1835,Invoices!$V$2:$W$412,2,FALSE),"")</f>
        <v>0.99</v>
      </c>
      <c r="L1835" s="18" t="str">
        <f>IFERROR(VLOOKUP($B1835,Invoices!$X$2:$Y$412,2,FALSE),"")</f>
        <v/>
      </c>
      <c r="M1835" s="18" t="str">
        <f>IFERROR(VLOOKUP($B1835,Invoices!$Z$2:$AA$412,2,FALSE),"")</f>
        <v/>
      </c>
      <c r="N1835" s="18" t="str">
        <f>IFERROR(VLOOKUP($B1835,Invoices!$AB$2:$AC$412,2,FALSE),"")</f>
        <v/>
      </c>
      <c r="O1835" s="18" t="str">
        <f>IFERROR(VLOOKUP($B1835,Invoices!$AD$2:$AE$412,2,FALSE),"")</f>
        <v/>
      </c>
      <c r="P1835" s="18" t="str">
        <f>IFERROR(VLOOKUP($B1835,Invoices!$AF$2:$AG$412,2,FALSE),"")</f>
        <v/>
      </c>
      <c r="Q1835" s="18" t="str">
        <f>IFERROR(VLOOKUP($B1835,Invoices!$AH$2:$AI$412,2,FALSE),"")</f>
        <v/>
      </c>
      <c r="R1835" s="18" t="str">
        <f>IFERROR(VLOOKUP($B1835,Invoices!$AJ$2:$AK$412,2,FALSE),"")</f>
        <v/>
      </c>
      <c r="S1835" s="18" t="str">
        <f>IFERROR(VLOOKUP($B1835,Invoices!$AL$2:$AM$412,2,FALSE),"")</f>
        <v/>
      </c>
      <c r="T1835" s="18" t="str">
        <f>IFERROR(VLOOKUP($B1835,Invoices!$AN$2:$AO$412,2,FALSE),"")</f>
        <v/>
      </c>
      <c r="U1835" s="18" cm="1">
        <f t="array" ref="U1835">IFERROR(INDEX(F1835:T1835, 1, MATCH(TRUE, ISNUMBER(F1835:T1835), 0)), "0.0")</f>
        <v>0.99</v>
      </c>
    </row>
    <row r="1836" spans="1:21" ht="13" x14ac:dyDescent="0.15">
      <c r="A1836" s="14" t="s">
        <v>7868</v>
      </c>
      <c r="B1836" s="6" t="s">
        <v>1235</v>
      </c>
      <c r="C1836" s="6" t="s">
        <v>3187</v>
      </c>
      <c r="D1836" s="6" t="s">
        <v>1235</v>
      </c>
      <c r="E1836" s="6" t="s">
        <v>740</v>
      </c>
      <c r="F1836" s="18" t="str">
        <f>IFERROR(VLOOKUP(B1836,Invoices!$L$2:$M$413,2,FALSE),"")</f>
        <v/>
      </c>
      <c r="G1836" s="18" t="str">
        <f>IFERROR(VLOOKUP(B1836,Invoices!$N$2:$O$412,2,FALSE),"")</f>
        <v/>
      </c>
      <c r="H1836" s="18" t="str">
        <f>IFERROR(VLOOKUP($B1836,Invoices!$P$2:$Q$412,2,FALSE),"")</f>
        <v/>
      </c>
      <c r="I1836" s="18" t="str">
        <f>IFERROR(VLOOKUP($B1836,Invoices!$R$2:$S$412,2,FALSE),"")</f>
        <v/>
      </c>
      <c r="J1836" s="18" t="str">
        <f>IFERROR(VLOOKUP($B1836,Invoices!$T$2:$U$412,2,FALSE),"")</f>
        <v/>
      </c>
      <c r="K1836" s="18" t="str">
        <f>IFERROR(VLOOKUP($B1836,Invoices!$V$2:$W$412,2,FALSE),"")</f>
        <v/>
      </c>
      <c r="L1836" s="18" t="str">
        <f>IFERROR(VLOOKUP($B1836,Invoices!$X$2:$Y$412,2,FALSE),"")</f>
        <v/>
      </c>
      <c r="M1836" s="18" t="str">
        <f>IFERROR(VLOOKUP($B1836,Invoices!$Z$2:$AA$412,2,FALSE),"")</f>
        <v/>
      </c>
      <c r="N1836" s="18" t="str">
        <f>IFERROR(VLOOKUP($B1836,Invoices!$AB$2:$AC$412,2,FALSE),"")</f>
        <v/>
      </c>
      <c r="O1836" s="18" t="str">
        <f>IFERROR(VLOOKUP($B1836,Invoices!$AD$2:$AE$412,2,FALSE),"")</f>
        <v/>
      </c>
      <c r="P1836" s="18" t="str">
        <f>IFERROR(VLOOKUP($B1836,Invoices!$AF$2:$AG$412,2,FALSE),"")</f>
        <v/>
      </c>
      <c r="Q1836" s="18" t="str">
        <f>IFERROR(VLOOKUP($B1836,Invoices!$AH$2:$AI$412,2,FALSE),"")</f>
        <v/>
      </c>
      <c r="R1836" s="18" t="str">
        <f>IFERROR(VLOOKUP($B1836,Invoices!$AJ$2:$AK$412,2,FALSE),"")</f>
        <v/>
      </c>
      <c r="S1836" s="18" t="str">
        <f>IFERROR(VLOOKUP($B1836,Invoices!$AL$2:$AM$412,2,FALSE),"")</f>
        <v/>
      </c>
      <c r="T1836" s="18" t="str">
        <f>IFERROR(VLOOKUP($B1836,Invoices!$AN$2:$AO$412,2,FALSE),"")</f>
        <v/>
      </c>
      <c r="U1836" s="18" t="str" cm="1">
        <f t="array" ref="U1836">IFERROR(INDEX(F1836:T1836, 1, MATCH(TRUE, ISNUMBER(F1836:T1836), 0)), "0.0")</f>
        <v>0.0</v>
      </c>
    </row>
    <row r="1837" spans="1:21" ht="13" x14ac:dyDescent="0.15">
      <c r="A1837" s="14" t="s">
        <v>7869</v>
      </c>
      <c r="B1837" s="6" t="s">
        <v>3188</v>
      </c>
      <c r="C1837" s="6" t="s">
        <v>3189</v>
      </c>
      <c r="D1837" s="6" t="s">
        <v>1497</v>
      </c>
      <c r="E1837" s="6" t="s">
        <v>1498</v>
      </c>
      <c r="F1837" s="18" t="str">
        <f>IFERROR(VLOOKUP(B1837,Invoices!$L$2:$M$413,2,FALSE),"")</f>
        <v/>
      </c>
      <c r="G1837" s="18" t="str">
        <f>IFERROR(VLOOKUP(B1837,Invoices!$N$2:$O$412,2,FALSE),"")</f>
        <v/>
      </c>
      <c r="H1837" s="18" t="str">
        <f>IFERROR(VLOOKUP($B1837,Invoices!$P$2:$Q$412,2,FALSE),"")</f>
        <v/>
      </c>
      <c r="I1837" s="18" t="str">
        <f>IFERROR(VLOOKUP($B1837,Invoices!$R$2:$S$412,2,FALSE),"")</f>
        <v/>
      </c>
      <c r="J1837" s="18" t="str">
        <f>IFERROR(VLOOKUP($B1837,Invoices!$T$2:$U$412,2,FALSE),"")</f>
        <v/>
      </c>
      <c r="K1837" s="18" t="str">
        <f>IFERROR(VLOOKUP($B1837,Invoices!$V$2:$W$412,2,FALSE),"")</f>
        <v/>
      </c>
      <c r="L1837" s="18" t="str">
        <f>IFERROR(VLOOKUP($B1837,Invoices!$X$2:$Y$412,2,FALSE),"")</f>
        <v/>
      </c>
      <c r="M1837" s="18" t="str">
        <f>IFERROR(VLOOKUP($B1837,Invoices!$Z$2:$AA$412,2,FALSE),"")</f>
        <v/>
      </c>
      <c r="N1837" s="18" t="str">
        <f>IFERROR(VLOOKUP($B1837,Invoices!$AB$2:$AC$412,2,FALSE),"")</f>
        <v/>
      </c>
      <c r="O1837" s="18" t="str">
        <f>IFERROR(VLOOKUP($B1837,Invoices!$AD$2:$AE$412,2,FALSE),"")</f>
        <v/>
      </c>
      <c r="P1837" s="18" t="str">
        <f>IFERROR(VLOOKUP($B1837,Invoices!$AF$2:$AG$412,2,FALSE),"")</f>
        <v/>
      </c>
      <c r="Q1837" s="18" t="str">
        <f>IFERROR(VLOOKUP($B1837,Invoices!$AH$2:$AI$412,2,FALSE),"")</f>
        <v/>
      </c>
      <c r="R1837" s="18" t="str">
        <f>IFERROR(VLOOKUP($B1837,Invoices!$AJ$2:$AK$412,2,FALSE),"")</f>
        <v/>
      </c>
      <c r="S1837" s="18" t="str">
        <f>IFERROR(VLOOKUP($B1837,Invoices!$AL$2:$AM$412,2,FALSE),"")</f>
        <v/>
      </c>
      <c r="T1837" s="18" t="str">
        <f>IFERROR(VLOOKUP($B1837,Invoices!$AN$2:$AO$412,2,FALSE),"")</f>
        <v/>
      </c>
      <c r="U1837" s="18" t="str" cm="1">
        <f t="array" ref="U1837">IFERROR(INDEX(F1837:T1837, 1, MATCH(TRUE, ISNUMBER(F1837:T1837), 0)), "0.0")</f>
        <v>0.0</v>
      </c>
    </row>
    <row r="1838" spans="1:21" ht="13" x14ac:dyDescent="0.15">
      <c r="A1838" s="14" t="s">
        <v>7870</v>
      </c>
      <c r="B1838" s="6" t="s">
        <v>3190</v>
      </c>
      <c r="D1838" s="6" t="s">
        <v>1075</v>
      </c>
      <c r="E1838" s="6" t="s">
        <v>1076</v>
      </c>
      <c r="F1838" s="18" t="str">
        <f>IFERROR(VLOOKUP(B1838,Invoices!$L$2:$M$413,2,FALSE),"")</f>
        <v/>
      </c>
      <c r="G1838" s="18" t="str">
        <f>IFERROR(VLOOKUP(B1838,Invoices!$N$2:$O$412,2,FALSE),"")</f>
        <v/>
      </c>
      <c r="H1838" s="18" t="str">
        <f>IFERROR(VLOOKUP($B1838,Invoices!$P$2:$Q$412,2,FALSE),"")</f>
        <v/>
      </c>
      <c r="I1838" s="18" t="str">
        <f>IFERROR(VLOOKUP($B1838,Invoices!$R$2:$S$412,2,FALSE),"")</f>
        <v/>
      </c>
      <c r="J1838" s="18" t="str">
        <f>IFERROR(VLOOKUP($B1838,Invoices!$T$2:$U$412,2,FALSE),"")</f>
        <v/>
      </c>
      <c r="K1838" s="18" t="str">
        <f>IFERROR(VLOOKUP($B1838,Invoices!$V$2:$W$412,2,FALSE),"")</f>
        <v/>
      </c>
      <c r="L1838" s="18" t="str">
        <f>IFERROR(VLOOKUP($B1838,Invoices!$X$2:$Y$412,2,FALSE),"")</f>
        <v/>
      </c>
      <c r="M1838" s="18" t="str">
        <f>IFERROR(VLOOKUP($B1838,Invoices!$Z$2:$AA$412,2,FALSE),"")</f>
        <v/>
      </c>
      <c r="N1838" s="18" t="str">
        <f>IFERROR(VLOOKUP($B1838,Invoices!$AB$2:$AC$412,2,FALSE),"")</f>
        <v/>
      </c>
      <c r="O1838" s="18" t="str">
        <f>IFERROR(VLOOKUP($B1838,Invoices!$AD$2:$AE$412,2,FALSE),"")</f>
        <v/>
      </c>
      <c r="P1838" s="18" t="str">
        <f>IFERROR(VLOOKUP($B1838,Invoices!$AF$2:$AG$412,2,FALSE),"")</f>
        <v/>
      </c>
      <c r="Q1838" s="18" t="str">
        <f>IFERROR(VLOOKUP($B1838,Invoices!$AH$2:$AI$412,2,FALSE),"")</f>
        <v/>
      </c>
      <c r="R1838" s="18" t="str">
        <f>IFERROR(VLOOKUP($B1838,Invoices!$AJ$2:$AK$412,2,FALSE),"")</f>
        <v/>
      </c>
      <c r="S1838" s="18" t="str">
        <f>IFERROR(VLOOKUP($B1838,Invoices!$AL$2:$AM$412,2,FALSE),"")</f>
        <v/>
      </c>
      <c r="T1838" s="18" t="str">
        <f>IFERROR(VLOOKUP($B1838,Invoices!$AN$2:$AO$412,2,FALSE),"")</f>
        <v/>
      </c>
      <c r="U1838" s="18" t="str" cm="1">
        <f t="array" ref="U1838">IFERROR(INDEX(F1838:T1838, 1, MATCH(TRUE, ISNUMBER(F1838:T1838), 0)), "0.0")</f>
        <v>0.0</v>
      </c>
    </row>
    <row r="1839" spans="1:21" ht="13" x14ac:dyDescent="0.15">
      <c r="A1839" s="14" t="s">
        <v>7871</v>
      </c>
      <c r="B1839" s="6" t="s">
        <v>666</v>
      </c>
      <c r="D1839" s="6" t="s">
        <v>666</v>
      </c>
      <c r="E1839" s="6" t="s">
        <v>667</v>
      </c>
      <c r="F1839" s="18" t="str">
        <f>IFERROR(VLOOKUP(B1839,Invoices!$L$2:$M$413,2,FALSE),"")</f>
        <v/>
      </c>
      <c r="G1839" s="18" t="str">
        <f>IFERROR(VLOOKUP(B1839,Invoices!$N$2:$O$412,2,FALSE),"")</f>
        <v/>
      </c>
      <c r="H1839" s="18" t="str">
        <f>IFERROR(VLOOKUP($B1839,Invoices!$P$2:$Q$412,2,FALSE),"")</f>
        <v/>
      </c>
      <c r="I1839" s="18">
        <f>IFERROR(VLOOKUP($B1839,Invoices!$R$2:$S$412,2,FALSE),"")</f>
        <v>0.99</v>
      </c>
      <c r="J1839" s="18" t="str">
        <f>IFERROR(VLOOKUP($B1839,Invoices!$T$2:$U$412,2,FALSE),"")</f>
        <v/>
      </c>
      <c r="K1839" s="18" t="str">
        <f>IFERROR(VLOOKUP($B1839,Invoices!$V$2:$W$412,2,FALSE),"")</f>
        <v/>
      </c>
      <c r="L1839" s="18" t="str">
        <f>IFERROR(VLOOKUP($B1839,Invoices!$X$2:$Y$412,2,FALSE),"")</f>
        <v/>
      </c>
      <c r="M1839" s="18" t="str">
        <f>IFERROR(VLOOKUP($B1839,Invoices!$Z$2:$AA$412,2,FALSE),"")</f>
        <v/>
      </c>
      <c r="N1839" s="18" t="str">
        <f>IFERROR(VLOOKUP($B1839,Invoices!$AB$2:$AC$412,2,FALSE),"")</f>
        <v/>
      </c>
      <c r="O1839" s="18" t="str">
        <f>IFERROR(VLOOKUP($B1839,Invoices!$AD$2:$AE$412,2,FALSE),"")</f>
        <v/>
      </c>
      <c r="P1839" s="18" t="str">
        <f>IFERROR(VLOOKUP($B1839,Invoices!$AF$2:$AG$412,2,FALSE),"")</f>
        <v/>
      </c>
      <c r="Q1839" s="18" t="str">
        <f>IFERROR(VLOOKUP($B1839,Invoices!$AH$2:$AI$412,2,FALSE),"")</f>
        <v/>
      </c>
      <c r="R1839" s="18" t="str">
        <f>IFERROR(VLOOKUP($B1839,Invoices!$AJ$2:$AK$412,2,FALSE),"")</f>
        <v/>
      </c>
      <c r="S1839" s="18" t="str">
        <f>IFERROR(VLOOKUP($B1839,Invoices!$AL$2:$AM$412,2,FALSE),"")</f>
        <v/>
      </c>
      <c r="T1839" s="18" t="str">
        <f>IFERROR(VLOOKUP($B1839,Invoices!$AN$2:$AO$412,2,FALSE),"")</f>
        <v/>
      </c>
      <c r="U1839" s="18" cm="1">
        <f t="array" ref="U1839">IFERROR(INDEX(F1839:T1839, 1, MATCH(TRUE, ISNUMBER(F1839:T1839), 0)), "0.0")</f>
        <v>0.99</v>
      </c>
    </row>
    <row r="1840" spans="1:21" ht="13" x14ac:dyDescent="0.15">
      <c r="A1840" s="14" t="s">
        <v>7872</v>
      </c>
      <c r="B1840" s="6" t="s">
        <v>3191</v>
      </c>
      <c r="D1840" s="6" t="s">
        <v>1256</v>
      </c>
      <c r="E1840" s="6" t="s">
        <v>1257</v>
      </c>
      <c r="F1840" s="18" t="str">
        <f>IFERROR(VLOOKUP(B1840,Invoices!$L$2:$M$413,2,FALSE),"")</f>
        <v/>
      </c>
      <c r="G1840" s="18">
        <f>IFERROR(VLOOKUP(B1840,Invoices!$N$2:$O$412,2,FALSE),"")</f>
        <v>0.99</v>
      </c>
      <c r="H1840" s="18" t="str">
        <f>IFERROR(VLOOKUP($B1840,Invoices!$P$2:$Q$412,2,FALSE),"")</f>
        <v/>
      </c>
      <c r="I1840" s="18" t="str">
        <f>IFERROR(VLOOKUP($B1840,Invoices!$R$2:$S$412,2,FALSE),"")</f>
        <v/>
      </c>
      <c r="J1840" s="18" t="str">
        <f>IFERROR(VLOOKUP($B1840,Invoices!$T$2:$U$412,2,FALSE),"")</f>
        <v/>
      </c>
      <c r="K1840" s="18" t="str">
        <f>IFERROR(VLOOKUP($B1840,Invoices!$V$2:$W$412,2,FALSE),"")</f>
        <v/>
      </c>
      <c r="L1840" s="18" t="str">
        <f>IFERROR(VLOOKUP($B1840,Invoices!$X$2:$Y$412,2,FALSE),"")</f>
        <v/>
      </c>
      <c r="M1840" s="18" t="str">
        <f>IFERROR(VLOOKUP($B1840,Invoices!$Z$2:$AA$412,2,FALSE),"")</f>
        <v/>
      </c>
      <c r="N1840" s="18" t="str">
        <f>IFERROR(VLOOKUP($B1840,Invoices!$AB$2:$AC$412,2,FALSE),"")</f>
        <v/>
      </c>
      <c r="O1840" s="18" t="str">
        <f>IFERROR(VLOOKUP($B1840,Invoices!$AD$2:$AE$412,2,FALSE),"")</f>
        <v/>
      </c>
      <c r="P1840" s="18" t="str">
        <f>IFERROR(VLOOKUP($B1840,Invoices!$AF$2:$AG$412,2,FALSE),"")</f>
        <v/>
      </c>
      <c r="Q1840" s="18" t="str">
        <f>IFERROR(VLOOKUP($B1840,Invoices!$AH$2:$AI$412,2,FALSE),"")</f>
        <v/>
      </c>
      <c r="R1840" s="18" t="str">
        <f>IFERROR(VLOOKUP($B1840,Invoices!$AJ$2:$AK$412,2,FALSE),"")</f>
        <v/>
      </c>
      <c r="S1840" s="18" t="str">
        <f>IFERROR(VLOOKUP($B1840,Invoices!$AL$2:$AM$412,2,FALSE),"")</f>
        <v/>
      </c>
      <c r="T1840" s="18" t="str">
        <f>IFERROR(VLOOKUP($B1840,Invoices!$AN$2:$AO$412,2,FALSE),"")</f>
        <v/>
      </c>
      <c r="U1840" s="18" cm="1">
        <f t="array" ref="U1840">IFERROR(INDEX(F1840:T1840, 1, MATCH(TRUE, ISNUMBER(F1840:T1840), 0)), "0.0")</f>
        <v>0.99</v>
      </c>
    </row>
    <row r="1841" spans="1:21" ht="13" x14ac:dyDescent="0.15">
      <c r="A1841" s="14" t="s">
        <v>7873</v>
      </c>
      <c r="B1841" s="6" t="s">
        <v>3192</v>
      </c>
      <c r="C1841" s="6" t="s">
        <v>1473</v>
      </c>
      <c r="D1841" s="6" t="s">
        <v>1472</v>
      </c>
      <c r="E1841" s="6" t="s">
        <v>1021</v>
      </c>
      <c r="F1841" s="18" t="str">
        <f>IFERROR(VLOOKUP(B1841,Invoices!$L$2:$M$413,2,FALSE),"")</f>
        <v/>
      </c>
      <c r="G1841" s="18" t="str">
        <f>IFERROR(VLOOKUP(B1841,Invoices!$N$2:$O$412,2,FALSE),"")</f>
        <v/>
      </c>
      <c r="H1841" s="18" t="str">
        <f>IFERROR(VLOOKUP($B1841,Invoices!$P$2:$Q$412,2,FALSE),"")</f>
        <v/>
      </c>
      <c r="I1841" s="18" t="str">
        <f>IFERROR(VLOOKUP($B1841,Invoices!$R$2:$S$412,2,FALSE),"")</f>
        <v/>
      </c>
      <c r="J1841" s="18" t="str">
        <f>IFERROR(VLOOKUP($B1841,Invoices!$T$2:$U$412,2,FALSE),"")</f>
        <v/>
      </c>
      <c r="K1841" s="18" t="str">
        <f>IFERROR(VLOOKUP($B1841,Invoices!$V$2:$W$412,2,FALSE),"")</f>
        <v/>
      </c>
      <c r="L1841" s="18" t="str">
        <f>IFERROR(VLOOKUP($B1841,Invoices!$X$2:$Y$412,2,FALSE),"")</f>
        <v/>
      </c>
      <c r="M1841" s="18" t="str">
        <f>IFERROR(VLOOKUP($B1841,Invoices!$Z$2:$AA$412,2,FALSE),"")</f>
        <v/>
      </c>
      <c r="N1841" s="18" t="str">
        <f>IFERROR(VLOOKUP($B1841,Invoices!$AB$2:$AC$412,2,FALSE),"")</f>
        <v/>
      </c>
      <c r="O1841" s="18" t="str">
        <f>IFERROR(VLOOKUP($B1841,Invoices!$AD$2:$AE$412,2,FALSE),"")</f>
        <v/>
      </c>
      <c r="P1841" s="18" t="str">
        <f>IFERROR(VLOOKUP($B1841,Invoices!$AF$2:$AG$412,2,FALSE),"")</f>
        <v/>
      </c>
      <c r="Q1841" s="18" t="str">
        <f>IFERROR(VLOOKUP($B1841,Invoices!$AH$2:$AI$412,2,FALSE),"")</f>
        <v/>
      </c>
      <c r="R1841" s="18" t="str">
        <f>IFERROR(VLOOKUP($B1841,Invoices!$AJ$2:$AK$412,2,FALSE),"")</f>
        <v/>
      </c>
      <c r="S1841" s="18" t="str">
        <f>IFERROR(VLOOKUP($B1841,Invoices!$AL$2:$AM$412,2,FALSE),"")</f>
        <v/>
      </c>
      <c r="T1841" s="18" t="str">
        <f>IFERROR(VLOOKUP($B1841,Invoices!$AN$2:$AO$412,2,FALSE),"")</f>
        <v/>
      </c>
      <c r="U1841" s="18" t="str" cm="1">
        <f t="array" ref="U1841">IFERROR(INDEX(F1841:T1841, 1, MATCH(TRUE, ISNUMBER(F1841:T1841), 0)), "0.0")</f>
        <v>0.0</v>
      </c>
    </row>
    <row r="1842" spans="1:21" ht="13" x14ac:dyDescent="0.15">
      <c r="A1842" s="14" t="s">
        <v>7874</v>
      </c>
      <c r="B1842" s="6" t="s">
        <v>3193</v>
      </c>
      <c r="C1842" s="6" t="s">
        <v>1184</v>
      </c>
      <c r="D1842" s="6" t="s">
        <v>1185</v>
      </c>
      <c r="E1842" s="6" t="s">
        <v>962</v>
      </c>
      <c r="F1842" s="18" t="str">
        <f>IFERROR(VLOOKUP(B1842,Invoices!$L$2:$M$413,2,FALSE),"")</f>
        <v/>
      </c>
      <c r="G1842" s="18" t="str">
        <f>IFERROR(VLOOKUP(B1842,Invoices!$N$2:$O$412,2,FALSE),"")</f>
        <v/>
      </c>
      <c r="H1842" s="18" t="str">
        <f>IFERROR(VLOOKUP($B1842,Invoices!$P$2:$Q$412,2,FALSE),"")</f>
        <v/>
      </c>
      <c r="I1842" s="18" t="str">
        <f>IFERROR(VLOOKUP($B1842,Invoices!$R$2:$S$412,2,FALSE),"")</f>
        <v/>
      </c>
      <c r="J1842" s="18" t="str">
        <f>IFERROR(VLOOKUP($B1842,Invoices!$T$2:$U$412,2,FALSE),"")</f>
        <v/>
      </c>
      <c r="K1842" s="18" t="str">
        <f>IFERROR(VLOOKUP($B1842,Invoices!$V$2:$W$412,2,FALSE),"")</f>
        <v/>
      </c>
      <c r="L1842" s="18" t="str">
        <f>IFERROR(VLOOKUP($B1842,Invoices!$X$2:$Y$412,2,FALSE),"")</f>
        <v/>
      </c>
      <c r="M1842" s="18" t="str">
        <f>IFERROR(VLOOKUP($B1842,Invoices!$Z$2:$AA$412,2,FALSE),"")</f>
        <v/>
      </c>
      <c r="N1842" s="18">
        <f>IFERROR(VLOOKUP($B1842,Invoices!$AB$2:$AC$412,2,FALSE),"")</f>
        <v>0.99</v>
      </c>
      <c r="O1842" s="18" t="str">
        <f>IFERROR(VLOOKUP($B1842,Invoices!$AD$2:$AE$412,2,FALSE),"")</f>
        <v/>
      </c>
      <c r="P1842" s="18" t="str">
        <f>IFERROR(VLOOKUP($B1842,Invoices!$AF$2:$AG$412,2,FALSE),"")</f>
        <v/>
      </c>
      <c r="Q1842" s="18" t="str">
        <f>IFERROR(VLOOKUP($B1842,Invoices!$AH$2:$AI$412,2,FALSE),"")</f>
        <v/>
      </c>
      <c r="R1842" s="18" t="str">
        <f>IFERROR(VLOOKUP($B1842,Invoices!$AJ$2:$AK$412,2,FALSE),"")</f>
        <v/>
      </c>
      <c r="S1842" s="18" t="str">
        <f>IFERROR(VLOOKUP($B1842,Invoices!$AL$2:$AM$412,2,FALSE),"")</f>
        <v/>
      </c>
      <c r="T1842" s="18" t="str">
        <f>IFERROR(VLOOKUP($B1842,Invoices!$AN$2:$AO$412,2,FALSE),"")</f>
        <v/>
      </c>
      <c r="U1842" s="18" cm="1">
        <f t="array" ref="U1842">IFERROR(INDEX(F1842:T1842, 1, MATCH(TRUE, ISNUMBER(F1842:T1842), 0)), "0.0")</f>
        <v>0.99</v>
      </c>
    </row>
    <row r="1843" spans="1:21" ht="13" x14ac:dyDescent="0.15">
      <c r="A1843" s="14" t="s">
        <v>7875</v>
      </c>
      <c r="B1843" s="6" t="s">
        <v>3194</v>
      </c>
      <c r="C1843" s="6" t="s">
        <v>993</v>
      </c>
      <c r="D1843" s="6" t="s">
        <v>994</v>
      </c>
      <c r="E1843" s="6" t="s">
        <v>912</v>
      </c>
      <c r="F1843" s="18" t="str">
        <f>IFERROR(VLOOKUP(B1843,Invoices!$L$2:$M$413,2,FALSE),"")</f>
        <v/>
      </c>
      <c r="G1843" s="18" t="str">
        <f>IFERROR(VLOOKUP(B1843,Invoices!$N$2:$O$412,2,FALSE),"")</f>
        <v/>
      </c>
      <c r="H1843" s="18" t="str">
        <f>IFERROR(VLOOKUP($B1843,Invoices!$P$2:$Q$412,2,FALSE),"")</f>
        <v/>
      </c>
      <c r="I1843" s="18" t="str">
        <f>IFERROR(VLOOKUP($B1843,Invoices!$R$2:$S$412,2,FALSE),"")</f>
        <v/>
      </c>
      <c r="J1843" s="18" t="str">
        <f>IFERROR(VLOOKUP($B1843,Invoices!$T$2:$U$412,2,FALSE),"")</f>
        <v/>
      </c>
      <c r="K1843" s="18" t="str">
        <f>IFERROR(VLOOKUP($B1843,Invoices!$V$2:$W$412,2,FALSE),"")</f>
        <v/>
      </c>
      <c r="L1843" s="18" t="str">
        <f>IFERROR(VLOOKUP($B1843,Invoices!$X$2:$Y$412,2,FALSE),"")</f>
        <v/>
      </c>
      <c r="M1843" s="18" t="str">
        <f>IFERROR(VLOOKUP($B1843,Invoices!$Z$2:$AA$412,2,FALSE),"")</f>
        <v/>
      </c>
      <c r="N1843" s="18" t="str">
        <f>IFERROR(VLOOKUP($B1843,Invoices!$AB$2:$AC$412,2,FALSE),"")</f>
        <v/>
      </c>
      <c r="O1843" s="18" t="str">
        <f>IFERROR(VLOOKUP($B1843,Invoices!$AD$2:$AE$412,2,FALSE),"")</f>
        <v/>
      </c>
      <c r="P1843" s="18" t="str">
        <f>IFERROR(VLOOKUP($B1843,Invoices!$AF$2:$AG$412,2,FALSE),"")</f>
        <v/>
      </c>
      <c r="Q1843" s="18" t="str">
        <f>IFERROR(VLOOKUP($B1843,Invoices!$AH$2:$AI$412,2,FALSE),"")</f>
        <v/>
      </c>
      <c r="R1843" s="18" t="str">
        <f>IFERROR(VLOOKUP($B1843,Invoices!$AJ$2:$AK$412,2,FALSE),"")</f>
        <v/>
      </c>
      <c r="S1843" s="18" t="str">
        <f>IFERROR(VLOOKUP($B1843,Invoices!$AL$2:$AM$412,2,FALSE),"")</f>
        <v/>
      </c>
      <c r="T1843" s="18" t="str">
        <f>IFERROR(VLOOKUP($B1843,Invoices!$AN$2:$AO$412,2,FALSE),"")</f>
        <v/>
      </c>
      <c r="U1843" s="18" t="str" cm="1">
        <f t="array" ref="U1843">IFERROR(INDEX(F1843:T1843, 1, MATCH(TRUE, ISNUMBER(F1843:T1843), 0)), "0.0")</f>
        <v>0.0</v>
      </c>
    </row>
    <row r="1844" spans="1:21" ht="13" x14ac:dyDescent="0.15">
      <c r="A1844" s="14" t="s">
        <v>7876</v>
      </c>
      <c r="B1844" s="6" t="s">
        <v>3195</v>
      </c>
      <c r="C1844" s="6" t="s">
        <v>719</v>
      </c>
      <c r="D1844" s="6" t="s">
        <v>720</v>
      </c>
      <c r="E1844" s="6" t="s">
        <v>562</v>
      </c>
      <c r="F1844" s="18" t="str">
        <f>IFERROR(VLOOKUP(B1844,Invoices!$L$2:$M$413,2,FALSE),"")</f>
        <v/>
      </c>
      <c r="G1844" s="18" t="str">
        <f>IFERROR(VLOOKUP(B1844,Invoices!$N$2:$O$412,2,FALSE),"")</f>
        <v/>
      </c>
      <c r="H1844" s="18" t="str">
        <f>IFERROR(VLOOKUP($B1844,Invoices!$P$2:$Q$412,2,FALSE),"")</f>
        <v/>
      </c>
      <c r="I1844" s="18" t="str">
        <f>IFERROR(VLOOKUP($B1844,Invoices!$R$2:$S$412,2,FALSE),"")</f>
        <v/>
      </c>
      <c r="J1844" s="18" t="str">
        <f>IFERROR(VLOOKUP($B1844,Invoices!$T$2:$U$412,2,FALSE),"")</f>
        <v/>
      </c>
      <c r="K1844" s="18" t="str">
        <f>IFERROR(VLOOKUP($B1844,Invoices!$V$2:$W$412,2,FALSE),"")</f>
        <v/>
      </c>
      <c r="L1844" s="18" t="str">
        <f>IFERROR(VLOOKUP($B1844,Invoices!$X$2:$Y$412,2,FALSE),"")</f>
        <v/>
      </c>
      <c r="M1844" s="18" t="str">
        <f>IFERROR(VLOOKUP($B1844,Invoices!$Z$2:$AA$412,2,FALSE),"")</f>
        <v/>
      </c>
      <c r="N1844" s="18" t="str">
        <f>IFERROR(VLOOKUP($B1844,Invoices!$AB$2:$AC$412,2,FALSE),"")</f>
        <v/>
      </c>
      <c r="O1844" s="18" t="str">
        <f>IFERROR(VLOOKUP($B1844,Invoices!$AD$2:$AE$412,2,FALSE),"")</f>
        <v/>
      </c>
      <c r="P1844" s="18" t="str">
        <f>IFERROR(VLOOKUP($B1844,Invoices!$AF$2:$AG$412,2,FALSE),"")</f>
        <v/>
      </c>
      <c r="Q1844" s="18" t="str">
        <f>IFERROR(VLOOKUP($B1844,Invoices!$AH$2:$AI$412,2,FALSE),"")</f>
        <v/>
      </c>
      <c r="R1844" s="18" t="str">
        <f>IFERROR(VLOOKUP($B1844,Invoices!$AJ$2:$AK$412,2,FALSE),"")</f>
        <v/>
      </c>
      <c r="S1844" s="18" t="str">
        <f>IFERROR(VLOOKUP($B1844,Invoices!$AL$2:$AM$412,2,FALSE),"")</f>
        <v/>
      </c>
      <c r="T1844" s="18" t="str">
        <f>IFERROR(VLOOKUP($B1844,Invoices!$AN$2:$AO$412,2,FALSE),"")</f>
        <v/>
      </c>
      <c r="U1844" s="18" t="str" cm="1">
        <f t="array" ref="U1844">IFERROR(INDEX(F1844:T1844, 1, MATCH(TRUE, ISNUMBER(F1844:T1844), 0)), "0.0")</f>
        <v>0.0</v>
      </c>
    </row>
    <row r="1845" spans="1:21" ht="13" x14ac:dyDescent="0.15">
      <c r="A1845" s="14" t="s">
        <v>7877</v>
      </c>
      <c r="B1845" s="6" t="s">
        <v>3196</v>
      </c>
      <c r="C1845" s="6" t="s">
        <v>1320</v>
      </c>
      <c r="D1845" s="6" t="s">
        <v>1743</v>
      </c>
      <c r="E1845" s="6" t="s">
        <v>1322</v>
      </c>
      <c r="F1845" s="18" t="str">
        <f>IFERROR(VLOOKUP(B1845,Invoices!$L$2:$M$413,2,FALSE),"")</f>
        <v/>
      </c>
      <c r="G1845" s="18" t="str">
        <f>IFERROR(VLOOKUP(B1845,Invoices!$N$2:$O$412,2,FALSE),"")</f>
        <v/>
      </c>
      <c r="H1845" s="18" t="str">
        <f>IFERROR(VLOOKUP($B1845,Invoices!$P$2:$Q$412,2,FALSE),"")</f>
        <v/>
      </c>
      <c r="I1845" s="18" t="str">
        <f>IFERROR(VLOOKUP($B1845,Invoices!$R$2:$S$412,2,FALSE),"")</f>
        <v/>
      </c>
      <c r="J1845" s="18">
        <f>IFERROR(VLOOKUP($B1845,Invoices!$T$2:$U$412,2,FALSE),"")</f>
        <v>0.99</v>
      </c>
      <c r="K1845" s="18" t="str">
        <f>IFERROR(VLOOKUP($B1845,Invoices!$V$2:$W$412,2,FALSE),"")</f>
        <v/>
      </c>
      <c r="L1845" s="18" t="str">
        <f>IFERROR(VLOOKUP($B1845,Invoices!$X$2:$Y$412,2,FALSE),"")</f>
        <v/>
      </c>
      <c r="M1845" s="18" t="str">
        <f>IFERROR(VLOOKUP($B1845,Invoices!$Z$2:$AA$412,2,FALSE),"")</f>
        <v/>
      </c>
      <c r="N1845" s="18" t="str">
        <f>IFERROR(VLOOKUP($B1845,Invoices!$AB$2:$AC$412,2,FALSE),"")</f>
        <v/>
      </c>
      <c r="O1845" s="18" t="str">
        <f>IFERROR(VLOOKUP($B1845,Invoices!$AD$2:$AE$412,2,FALSE),"")</f>
        <v/>
      </c>
      <c r="P1845" s="18" t="str">
        <f>IFERROR(VLOOKUP($B1845,Invoices!$AF$2:$AG$412,2,FALSE),"")</f>
        <v/>
      </c>
      <c r="Q1845" s="18" t="str">
        <f>IFERROR(VLOOKUP($B1845,Invoices!$AH$2:$AI$412,2,FALSE),"")</f>
        <v/>
      </c>
      <c r="R1845" s="18" t="str">
        <f>IFERROR(VLOOKUP($B1845,Invoices!$AJ$2:$AK$412,2,FALSE),"")</f>
        <v/>
      </c>
      <c r="S1845" s="18" t="str">
        <f>IFERROR(VLOOKUP($B1845,Invoices!$AL$2:$AM$412,2,FALSE),"")</f>
        <v/>
      </c>
      <c r="T1845" s="18" t="str">
        <f>IFERROR(VLOOKUP($B1845,Invoices!$AN$2:$AO$412,2,FALSE),"")</f>
        <v/>
      </c>
      <c r="U1845" s="18" cm="1">
        <f t="array" ref="U1845">IFERROR(INDEX(F1845:T1845, 1, MATCH(TRUE, ISNUMBER(F1845:T1845), 0)), "0.0")</f>
        <v>0.99</v>
      </c>
    </row>
    <row r="1846" spans="1:21" ht="13" x14ac:dyDescent="0.15">
      <c r="A1846" s="14" t="s">
        <v>7878</v>
      </c>
      <c r="B1846" s="6" t="s">
        <v>3197</v>
      </c>
      <c r="D1846" s="6" t="s">
        <v>830</v>
      </c>
      <c r="E1846" s="6" t="s">
        <v>590</v>
      </c>
      <c r="F1846" s="18" t="str">
        <f>IFERROR(VLOOKUP(B1846,Invoices!$L$2:$M$413,2,FALSE),"")</f>
        <v/>
      </c>
      <c r="G1846" s="18">
        <f>IFERROR(VLOOKUP(B1846,Invoices!$N$2:$O$412,2,FALSE),"")</f>
        <v>0.99</v>
      </c>
      <c r="H1846" s="18">
        <f>IFERROR(VLOOKUP($B1846,Invoices!$P$2:$Q$412,2,FALSE),"")</f>
        <v>0.99</v>
      </c>
      <c r="I1846" s="18" t="str">
        <f>IFERROR(VLOOKUP($B1846,Invoices!$R$2:$S$412,2,FALSE),"")</f>
        <v/>
      </c>
      <c r="J1846" s="18" t="str">
        <f>IFERROR(VLOOKUP($B1846,Invoices!$T$2:$U$412,2,FALSE),"")</f>
        <v/>
      </c>
      <c r="K1846" s="18" t="str">
        <f>IFERROR(VLOOKUP($B1846,Invoices!$V$2:$W$412,2,FALSE),"")</f>
        <v/>
      </c>
      <c r="L1846" s="18" t="str">
        <f>IFERROR(VLOOKUP($B1846,Invoices!$X$2:$Y$412,2,FALSE),"")</f>
        <v/>
      </c>
      <c r="M1846" s="18" t="str">
        <f>IFERROR(VLOOKUP($B1846,Invoices!$Z$2:$AA$412,2,FALSE),"")</f>
        <v/>
      </c>
      <c r="N1846" s="18" t="str">
        <f>IFERROR(VLOOKUP($B1846,Invoices!$AB$2:$AC$412,2,FALSE),"")</f>
        <v/>
      </c>
      <c r="O1846" s="18" t="str">
        <f>IFERROR(VLOOKUP($B1846,Invoices!$AD$2:$AE$412,2,FALSE),"")</f>
        <v/>
      </c>
      <c r="P1846" s="18" t="str">
        <f>IFERROR(VLOOKUP($B1846,Invoices!$AF$2:$AG$412,2,FALSE),"")</f>
        <v/>
      </c>
      <c r="Q1846" s="18" t="str">
        <f>IFERROR(VLOOKUP($B1846,Invoices!$AH$2:$AI$412,2,FALSE),"")</f>
        <v/>
      </c>
      <c r="R1846" s="18" t="str">
        <f>IFERROR(VLOOKUP($B1846,Invoices!$AJ$2:$AK$412,2,FALSE),"")</f>
        <v/>
      </c>
      <c r="S1846" s="18" t="str">
        <f>IFERROR(VLOOKUP($B1846,Invoices!$AL$2:$AM$412,2,FALSE),"")</f>
        <v/>
      </c>
      <c r="T1846" s="18" t="str">
        <f>IFERROR(VLOOKUP($B1846,Invoices!$AN$2:$AO$412,2,FALSE),"")</f>
        <v/>
      </c>
      <c r="U1846" s="18" cm="1">
        <f t="array" ref="U1846">IFERROR(INDEX(F1846:T1846, 1, MATCH(TRUE, ISNUMBER(F1846:T1846), 0)), "0.0")</f>
        <v>0.99</v>
      </c>
    </row>
    <row r="1847" spans="1:21" ht="13" x14ac:dyDescent="0.15">
      <c r="A1847" s="14" t="s">
        <v>7879</v>
      </c>
      <c r="B1847" s="6" t="s">
        <v>3198</v>
      </c>
      <c r="C1847" s="6" t="s">
        <v>3199</v>
      </c>
      <c r="D1847" s="6" t="s">
        <v>3200</v>
      </c>
      <c r="E1847" s="6" t="s">
        <v>3201</v>
      </c>
      <c r="F1847" s="18" t="str">
        <f>IFERROR(VLOOKUP(B1847,Invoices!$L$2:$M$413,2,FALSE),"")</f>
        <v/>
      </c>
      <c r="G1847" s="18" t="str">
        <f>IFERROR(VLOOKUP(B1847,Invoices!$N$2:$O$412,2,FALSE),"")</f>
        <v/>
      </c>
      <c r="H1847" s="18" t="str">
        <f>IFERROR(VLOOKUP($B1847,Invoices!$P$2:$Q$412,2,FALSE),"")</f>
        <v/>
      </c>
      <c r="I1847" s="18" t="str">
        <f>IFERROR(VLOOKUP($B1847,Invoices!$R$2:$S$412,2,FALSE),"")</f>
        <v/>
      </c>
      <c r="J1847" s="18" t="str">
        <f>IFERROR(VLOOKUP($B1847,Invoices!$T$2:$U$412,2,FALSE),"")</f>
        <v/>
      </c>
      <c r="K1847" s="18" t="str">
        <f>IFERROR(VLOOKUP($B1847,Invoices!$V$2:$W$412,2,FALSE),"")</f>
        <v/>
      </c>
      <c r="L1847" s="18" t="str">
        <f>IFERROR(VLOOKUP($B1847,Invoices!$X$2:$Y$412,2,FALSE),"")</f>
        <v/>
      </c>
      <c r="M1847" s="18" t="str">
        <f>IFERROR(VLOOKUP($B1847,Invoices!$Z$2:$AA$412,2,FALSE),"")</f>
        <v/>
      </c>
      <c r="N1847" s="18" t="str">
        <f>IFERROR(VLOOKUP($B1847,Invoices!$AB$2:$AC$412,2,FALSE),"")</f>
        <v/>
      </c>
      <c r="O1847" s="18" t="str">
        <f>IFERROR(VLOOKUP($B1847,Invoices!$AD$2:$AE$412,2,FALSE),"")</f>
        <v/>
      </c>
      <c r="P1847" s="18" t="str">
        <f>IFERROR(VLOOKUP($B1847,Invoices!$AF$2:$AG$412,2,FALSE),"")</f>
        <v/>
      </c>
      <c r="Q1847" s="18" t="str">
        <f>IFERROR(VLOOKUP($B1847,Invoices!$AH$2:$AI$412,2,FALSE),"")</f>
        <v/>
      </c>
      <c r="R1847" s="18" t="str">
        <f>IFERROR(VLOOKUP($B1847,Invoices!$AJ$2:$AK$412,2,FALSE),"")</f>
        <v/>
      </c>
      <c r="S1847" s="18" t="str">
        <f>IFERROR(VLOOKUP($B1847,Invoices!$AL$2:$AM$412,2,FALSE),"")</f>
        <v/>
      </c>
      <c r="T1847" s="18" t="str">
        <f>IFERROR(VLOOKUP($B1847,Invoices!$AN$2:$AO$412,2,FALSE),"")</f>
        <v/>
      </c>
      <c r="U1847" s="18" t="str" cm="1">
        <f t="array" ref="U1847">IFERROR(INDEX(F1847:T1847, 1, MATCH(TRUE, ISNUMBER(F1847:T1847), 0)), "0.0")</f>
        <v>0.0</v>
      </c>
    </row>
    <row r="1848" spans="1:21" ht="13" x14ac:dyDescent="0.15">
      <c r="A1848" s="14" t="s">
        <v>7880</v>
      </c>
      <c r="B1848" s="6" t="s">
        <v>3202</v>
      </c>
      <c r="C1848" s="6" t="s">
        <v>3203</v>
      </c>
      <c r="D1848" s="6" t="s">
        <v>950</v>
      </c>
      <c r="E1848" s="6" t="s">
        <v>655</v>
      </c>
      <c r="F1848" s="18" t="str">
        <f>IFERROR(VLOOKUP(B1848,Invoices!$L$2:$M$413,2,FALSE),"")</f>
        <v/>
      </c>
      <c r="G1848" s="18" t="str">
        <f>IFERROR(VLOOKUP(B1848,Invoices!$N$2:$O$412,2,FALSE),"")</f>
        <v/>
      </c>
      <c r="H1848" s="18" t="str">
        <f>IFERROR(VLOOKUP($B1848,Invoices!$P$2:$Q$412,2,FALSE),"")</f>
        <v/>
      </c>
      <c r="I1848" s="18" t="str">
        <f>IFERROR(VLOOKUP($B1848,Invoices!$R$2:$S$412,2,FALSE),"")</f>
        <v/>
      </c>
      <c r="J1848" s="18" t="str">
        <f>IFERROR(VLOOKUP($B1848,Invoices!$T$2:$U$412,2,FALSE),"")</f>
        <v/>
      </c>
      <c r="K1848" s="18" t="str">
        <f>IFERROR(VLOOKUP($B1848,Invoices!$V$2:$W$412,2,FALSE),"")</f>
        <v/>
      </c>
      <c r="L1848" s="18" t="str">
        <f>IFERROR(VLOOKUP($B1848,Invoices!$X$2:$Y$412,2,FALSE),"")</f>
        <v/>
      </c>
      <c r="M1848" s="18" t="str">
        <f>IFERROR(VLOOKUP($B1848,Invoices!$Z$2:$AA$412,2,FALSE),"")</f>
        <v/>
      </c>
      <c r="N1848" s="18" t="str">
        <f>IFERROR(VLOOKUP($B1848,Invoices!$AB$2:$AC$412,2,FALSE),"")</f>
        <v/>
      </c>
      <c r="O1848" s="18" t="str">
        <f>IFERROR(VLOOKUP($B1848,Invoices!$AD$2:$AE$412,2,FALSE),"")</f>
        <v/>
      </c>
      <c r="P1848" s="18" t="str">
        <f>IFERROR(VLOOKUP($B1848,Invoices!$AF$2:$AG$412,2,FALSE),"")</f>
        <v/>
      </c>
      <c r="Q1848" s="18" t="str">
        <f>IFERROR(VLOOKUP($B1848,Invoices!$AH$2:$AI$412,2,FALSE),"")</f>
        <v/>
      </c>
      <c r="R1848" s="18" t="str">
        <f>IFERROR(VLOOKUP($B1848,Invoices!$AJ$2:$AK$412,2,FALSE),"")</f>
        <v/>
      </c>
      <c r="S1848" s="18" t="str">
        <f>IFERROR(VLOOKUP($B1848,Invoices!$AL$2:$AM$412,2,FALSE),"")</f>
        <v/>
      </c>
      <c r="T1848" s="18" t="str">
        <f>IFERROR(VLOOKUP($B1848,Invoices!$AN$2:$AO$412,2,FALSE),"")</f>
        <v/>
      </c>
      <c r="U1848" s="18" t="str" cm="1">
        <f t="array" ref="U1848">IFERROR(INDEX(F1848:T1848, 1, MATCH(TRUE, ISNUMBER(F1848:T1848), 0)), "0.0")</f>
        <v>0.0</v>
      </c>
    </row>
    <row r="1849" spans="1:21" ht="13" x14ac:dyDescent="0.15">
      <c r="A1849" s="14" t="s">
        <v>7881</v>
      </c>
      <c r="B1849" s="6" t="s">
        <v>3204</v>
      </c>
      <c r="C1849" s="6" t="s">
        <v>695</v>
      </c>
      <c r="D1849" s="6" t="s">
        <v>696</v>
      </c>
      <c r="E1849" s="6" t="s">
        <v>697</v>
      </c>
      <c r="F1849" s="18" t="str">
        <f>IFERROR(VLOOKUP(B1849,Invoices!$L$2:$M$413,2,FALSE),"")</f>
        <v/>
      </c>
      <c r="G1849" s="18" t="str">
        <f>IFERROR(VLOOKUP(B1849,Invoices!$N$2:$O$412,2,FALSE),"")</f>
        <v/>
      </c>
      <c r="H1849" s="18" t="str">
        <f>IFERROR(VLOOKUP($B1849,Invoices!$P$2:$Q$412,2,FALSE),"")</f>
        <v/>
      </c>
      <c r="I1849" s="18" t="str">
        <f>IFERROR(VLOOKUP($B1849,Invoices!$R$2:$S$412,2,FALSE),"")</f>
        <v/>
      </c>
      <c r="J1849" s="18">
        <f>IFERROR(VLOOKUP($B1849,Invoices!$T$2:$U$412,2,FALSE),"")</f>
        <v>0.99</v>
      </c>
      <c r="K1849" s="18" t="str">
        <f>IFERROR(VLOOKUP($B1849,Invoices!$V$2:$W$412,2,FALSE),"")</f>
        <v/>
      </c>
      <c r="L1849" s="18" t="str">
        <f>IFERROR(VLOOKUP($B1849,Invoices!$X$2:$Y$412,2,FALSE),"")</f>
        <v/>
      </c>
      <c r="M1849" s="18" t="str">
        <f>IFERROR(VLOOKUP($B1849,Invoices!$Z$2:$AA$412,2,FALSE),"")</f>
        <v/>
      </c>
      <c r="N1849" s="18" t="str">
        <f>IFERROR(VLOOKUP($B1849,Invoices!$AB$2:$AC$412,2,FALSE),"")</f>
        <v/>
      </c>
      <c r="O1849" s="18" t="str">
        <f>IFERROR(VLOOKUP($B1849,Invoices!$AD$2:$AE$412,2,FALSE),"")</f>
        <v/>
      </c>
      <c r="P1849" s="18" t="str">
        <f>IFERROR(VLOOKUP($B1849,Invoices!$AF$2:$AG$412,2,FALSE),"")</f>
        <v/>
      </c>
      <c r="Q1849" s="18" t="str">
        <f>IFERROR(VLOOKUP($B1849,Invoices!$AH$2:$AI$412,2,FALSE),"")</f>
        <v/>
      </c>
      <c r="R1849" s="18" t="str">
        <f>IFERROR(VLOOKUP($B1849,Invoices!$AJ$2:$AK$412,2,FALSE),"")</f>
        <v/>
      </c>
      <c r="S1849" s="18" t="str">
        <f>IFERROR(VLOOKUP($B1849,Invoices!$AL$2:$AM$412,2,FALSE),"")</f>
        <v/>
      </c>
      <c r="T1849" s="18" t="str">
        <f>IFERROR(VLOOKUP($B1849,Invoices!$AN$2:$AO$412,2,FALSE),"")</f>
        <v/>
      </c>
      <c r="U1849" s="18" cm="1">
        <f t="array" ref="U1849">IFERROR(INDEX(F1849:T1849, 1, MATCH(TRUE, ISNUMBER(F1849:T1849), 0)), "0.0")</f>
        <v>0.99</v>
      </c>
    </row>
    <row r="1850" spans="1:21" ht="13" x14ac:dyDescent="0.15">
      <c r="A1850" s="14" t="s">
        <v>7882</v>
      </c>
      <c r="B1850" s="6" t="s">
        <v>3205</v>
      </c>
      <c r="C1850" s="6" t="s">
        <v>3206</v>
      </c>
      <c r="D1850" s="6" t="s">
        <v>3207</v>
      </c>
      <c r="E1850" s="6" t="s">
        <v>3208</v>
      </c>
      <c r="F1850" s="18" t="str">
        <f>IFERROR(VLOOKUP(B1850,Invoices!$L$2:$M$413,2,FALSE),"")</f>
        <v/>
      </c>
      <c r="G1850" s="18" t="str">
        <f>IFERROR(VLOOKUP(B1850,Invoices!$N$2:$O$412,2,FALSE),"")</f>
        <v/>
      </c>
      <c r="H1850" s="18" t="str">
        <f>IFERROR(VLOOKUP($B1850,Invoices!$P$2:$Q$412,2,FALSE),"")</f>
        <v/>
      </c>
      <c r="I1850" s="18" t="str">
        <f>IFERROR(VLOOKUP($B1850,Invoices!$R$2:$S$412,2,FALSE),"")</f>
        <v/>
      </c>
      <c r="J1850" s="18" t="str">
        <f>IFERROR(VLOOKUP($B1850,Invoices!$T$2:$U$412,2,FALSE),"")</f>
        <v/>
      </c>
      <c r="K1850" s="18" t="str">
        <f>IFERROR(VLOOKUP($B1850,Invoices!$V$2:$W$412,2,FALSE),"")</f>
        <v/>
      </c>
      <c r="L1850" s="18" t="str">
        <f>IFERROR(VLOOKUP($B1850,Invoices!$X$2:$Y$412,2,FALSE),"")</f>
        <v/>
      </c>
      <c r="M1850" s="18" t="str">
        <f>IFERROR(VLOOKUP($B1850,Invoices!$Z$2:$AA$412,2,FALSE),"")</f>
        <v/>
      </c>
      <c r="N1850" s="18" t="str">
        <f>IFERROR(VLOOKUP($B1850,Invoices!$AB$2:$AC$412,2,FALSE),"")</f>
        <v/>
      </c>
      <c r="O1850" s="18" t="str">
        <f>IFERROR(VLOOKUP($B1850,Invoices!$AD$2:$AE$412,2,FALSE),"")</f>
        <v/>
      </c>
      <c r="P1850" s="18" t="str">
        <f>IFERROR(VLOOKUP($B1850,Invoices!$AF$2:$AG$412,2,FALSE),"")</f>
        <v/>
      </c>
      <c r="Q1850" s="18" t="str">
        <f>IFERROR(VLOOKUP($B1850,Invoices!$AH$2:$AI$412,2,FALSE),"")</f>
        <v/>
      </c>
      <c r="R1850" s="18" t="str">
        <f>IFERROR(VLOOKUP($B1850,Invoices!$AJ$2:$AK$412,2,FALSE),"")</f>
        <v/>
      </c>
      <c r="S1850" s="18" t="str">
        <f>IFERROR(VLOOKUP($B1850,Invoices!$AL$2:$AM$412,2,FALSE),"")</f>
        <v/>
      </c>
      <c r="T1850" s="18" t="str">
        <f>IFERROR(VLOOKUP($B1850,Invoices!$AN$2:$AO$412,2,FALSE),"")</f>
        <v/>
      </c>
      <c r="U1850" s="18" t="str" cm="1">
        <f t="array" ref="U1850">IFERROR(INDEX(F1850:T1850, 1, MATCH(TRUE, ISNUMBER(F1850:T1850), 0)), "0.0")</f>
        <v>0.0</v>
      </c>
    </row>
    <row r="1851" spans="1:21" ht="13" x14ac:dyDescent="0.15">
      <c r="A1851" s="14" t="s">
        <v>7883</v>
      </c>
      <c r="B1851" s="6" t="s">
        <v>3209</v>
      </c>
      <c r="C1851" s="6" t="s">
        <v>3210</v>
      </c>
      <c r="D1851" s="6" t="s">
        <v>749</v>
      </c>
      <c r="E1851" s="6" t="s">
        <v>750</v>
      </c>
      <c r="F1851" s="18" t="str">
        <f>IFERROR(VLOOKUP(B1851,Invoices!$L$2:$M$413,2,FALSE),"")</f>
        <v/>
      </c>
      <c r="G1851" s="18" t="str">
        <f>IFERROR(VLOOKUP(B1851,Invoices!$N$2:$O$412,2,FALSE),"")</f>
        <v/>
      </c>
      <c r="H1851" s="18" t="str">
        <f>IFERROR(VLOOKUP($B1851,Invoices!$P$2:$Q$412,2,FALSE),"")</f>
        <v/>
      </c>
      <c r="I1851" s="18" t="str">
        <f>IFERROR(VLOOKUP($B1851,Invoices!$R$2:$S$412,2,FALSE),"")</f>
        <v/>
      </c>
      <c r="J1851" s="18" t="str">
        <f>IFERROR(VLOOKUP($B1851,Invoices!$T$2:$U$412,2,FALSE),"")</f>
        <v/>
      </c>
      <c r="K1851" s="18" t="str">
        <f>IFERROR(VLOOKUP($B1851,Invoices!$V$2:$W$412,2,FALSE),"")</f>
        <v/>
      </c>
      <c r="L1851" s="18" t="str">
        <f>IFERROR(VLOOKUP($B1851,Invoices!$X$2:$Y$412,2,FALSE),"")</f>
        <v/>
      </c>
      <c r="M1851" s="18" t="str">
        <f>IFERROR(VLOOKUP($B1851,Invoices!$Z$2:$AA$412,2,FALSE),"")</f>
        <v/>
      </c>
      <c r="N1851" s="18" t="str">
        <f>IFERROR(VLOOKUP($B1851,Invoices!$AB$2:$AC$412,2,FALSE),"")</f>
        <v/>
      </c>
      <c r="O1851" s="18" t="str">
        <f>IFERROR(VLOOKUP($B1851,Invoices!$AD$2:$AE$412,2,FALSE),"")</f>
        <v/>
      </c>
      <c r="P1851" s="18" t="str">
        <f>IFERROR(VLOOKUP($B1851,Invoices!$AF$2:$AG$412,2,FALSE),"")</f>
        <v/>
      </c>
      <c r="Q1851" s="18">
        <f>IFERROR(VLOOKUP($B1851,Invoices!$AH$2:$AI$412,2,FALSE),"")</f>
        <v>0.99</v>
      </c>
      <c r="R1851" s="18" t="str">
        <f>IFERROR(VLOOKUP($B1851,Invoices!$AJ$2:$AK$412,2,FALSE),"")</f>
        <v/>
      </c>
      <c r="S1851" s="18" t="str">
        <f>IFERROR(VLOOKUP($B1851,Invoices!$AL$2:$AM$412,2,FALSE),"")</f>
        <v/>
      </c>
      <c r="T1851" s="18" t="str">
        <f>IFERROR(VLOOKUP($B1851,Invoices!$AN$2:$AO$412,2,FALSE),"")</f>
        <v/>
      </c>
      <c r="U1851" s="18" cm="1">
        <f t="array" ref="U1851">IFERROR(INDEX(F1851:T1851, 1, MATCH(TRUE, ISNUMBER(F1851:T1851), 0)), "0.0")</f>
        <v>0.99</v>
      </c>
    </row>
    <row r="1852" spans="1:21" ht="13" x14ac:dyDescent="0.15">
      <c r="A1852" s="14" t="s">
        <v>7884</v>
      </c>
      <c r="B1852" s="6" t="s">
        <v>3211</v>
      </c>
      <c r="C1852" s="6" t="s">
        <v>1786</v>
      </c>
      <c r="D1852" s="6" t="s">
        <v>1463</v>
      </c>
      <c r="E1852" s="6" t="s">
        <v>681</v>
      </c>
      <c r="F1852" s="18" t="str">
        <f>IFERROR(VLOOKUP(B1852,Invoices!$L$2:$M$413,2,FALSE),"")</f>
        <v/>
      </c>
      <c r="G1852" s="18" t="str">
        <f>IFERROR(VLOOKUP(B1852,Invoices!$N$2:$O$412,2,FALSE),"")</f>
        <v/>
      </c>
      <c r="H1852" s="18" t="str">
        <f>IFERROR(VLOOKUP($B1852,Invoices!$P$2:$Q$412,2,FALSE),"")</f>
        <v/>
      </c>
      <c r="I1852" s="18" t="str">
        <f>IFERROR(VLOOKUP($B1852,Invoices!$R$2:$S$412,2,FALSE),"")</f>
        <v/>
      </c>
      <c r="J1852" s="18" t="str">
        <f>IFERROR(VLOOKUP($B1852,Invoices!$T$2:$U$412,2,FALSE),"")</f>
        <v/>
      </c>
      <c r="K1852" s="18" t="str">
        <f>IFERROR(VLOOKUP($B1852,Invoices!$V$2:$W$412,2,FALSE),"")</f>
        <v/>
      </c>
      <c r="L1852" s="18" t="str">
        <f>IFERROR(VLOOKUP($B1852,Invoices!$X$2:$Y$412,2,FALSE),"")</f>
        <v/>
      </c>
      <c r="M1852" s="18" t="str">
        <f>IFERROR(VLOOKUP($B1852,Invoices!$Z$2:$AA$412,2,FALSE),"")</f>
        <v/>
      </c>
      <c r="N1852" s="18" t="str">
        <f>IFERROR(VLOOKUP($B1852,Invoices!$AB$2:$AC$412,2,FALSE),"")</f>
        <v/>
      </c>
      <c r="O1852" s="18" t="str">
        <f>IFERROR(VLOOKUP($B1852,Invoices!$AD$2:$AE$412,2,FALSE),"")</f>
        <v/>
      </c>
      <c r="P1852" s="18" t="str">
        <f>IFERROR(VLOOKUP($B1852,Invoices!$AF$2:$AG$412,2,FALSE),"")</f>
        <v/>
      </c>
      <c r="Q1852" s="18" t="str">
        <f>IFERROR(VLOOKUP($B1852,Invoices!$AH$2:$AI$412,2,FALSE),"")</f>
        <v/>
      </c>
      <c r="R1852" s="18" t="str">
        <f>IFERROR(VLOOKUP($B1852,Invoices!$AJ$2:$AK$412,2,FALSE),"")</f>
        <v/>
      </c>
      <c r="S1852" s="18" t="str">
        <f>IFERROR(VLOOKUP($B1852,Invoices!$AL$2:$AM$412,2,FALSE),"")</f>
        <v/>
      </c>
      <c r="T1852" s="18" t="str">
        <f>IFERROR(VLOOKUP($B1852,Invoices!$AN$2:$AO$412,2,FALSE),"")</f>
        <v/>
      </c>
      <c r="U1852" s="18" t="str" cm="1">
        <f t="array" ref="U1852">IFERROR(INDEX(F1852:T1852, 1, MATCH(TRUE, ISNUMBER(F1852:T1852), 0)), "0.0")</f>
        <v>0.0</v>
      </c>
    </row>
    <row r="1853" spans="1:21" ht="13" x14ac:dyDescent="0.15">
      <c r="A1853" s="14" t="s">
        <v>7885</v>
      </c>
      <c r="B1853" s="6" t="s">
        <v>3212</v>
      </c>
      <c r="C1853" s="6" t="s">
        <v>3213</v>
      </c>
      <c r="D1853" s="6" t="s">
        <v>2396</v>
      </c>
      <c r="E1853" s="6" t="s">
        <v>681</v>
      </c>
      <c r="F1853" s="18" t="str">
        <f>IFERROR(VLOOKUP(B1853,Invoices!$L$2:$M$413,2,FALSE),"")</f>
        <v/>
      </c>
      <c r="G1853" s="18" t="str">
        <f>IFERROR(VLOOKUP(B1853,Invoices!$N$2:$O$412,2,FALSE),"")</f>
        <v/>
      </c>
      <c r="H1853" s="18" t="str">
        <f>IFERROR(VLOOKUP($B1853,Invoices!$P$2:$Q$412,2,FALSE),"")</f>
        <v/>
      </c>
      <c r="I1853" s="18" t="str">
        <f>IFERROR(VLOOKUP($B1853,Invoices!$R$2:$S$412,2,FALSE),"")</f>
        <v/>
      </c>
      <c r="J1853" s="18" t="str">
        <f>IFERROR(VLOOKUP($B1853,Invoices!$T$2:$U$412,2,FALSE),"")</f>
        <v/>
      </c>
      <c r="K1853" s="18" t="str">
        <f>IFERROR(VLOOKUP($B1853,Invoices!$V$2:$W$412,2,FALSE),"")</f>
        <v/>
      </c>
      <c r="L1853" s="18" t="str">
        <f>IFERROR(VLOOKUP($B1853,Invoices!$X$2:$Y$412,2,FALSE),"")</f>
        <v/>
      </c>
      <c r="M1853" s="18" t="str">
        <f>IFERROR(VLOOKUP($B1853,Invoices!$Z$2:$AA$412,2,FALSE),"")</f>
        <v/>
      </c>
      <c r="N1853" s="18" t="str">
        <f>IFERROR(VLOOKUP($B1853,Invoices!$AB$2:$AC$412,2,FALSE),"")</f>
        <v/>
      </c>
      <c r="O1853" s="18" t="str">
        <f>IFERROR(VLOOKUP($B1853,Invoices!$AD$2:$AE$412,2,FALSE),"")</f>
        <v/>
      </c>
      <c r="P1853" s="18" t="str">
        <f>IFERROR(VLOOKUP($B1853,Invoices!$AF$2:$AG$412,2,FALSE),"")</f>
        <v/>
      </c>
      <c r="Q1853" s="18" t="str">
        <f>IFERROR(VLOOKUP($B1853,Invoices!$AH$2:$AI$412,2,FALSE),"")</f>
        <v/>
      </c>
      <c r="R1853" s="18" t="str">
        <f>IFERROR(VLOOKUP($B1853,Invoices!$AJ$2:$AK$412,2,FALSE),"")</f>
        <v/>
      </c>
      <c r="S1853" s="18" t="str">
        <f>IFERROR(VLOOKUP($B1853,Invoices!$AL$2:$AM$412,2,FALSE),"")</f>
        <v/>
      </c>
      <c r="T1853" s="18" t="str">
        <f>IFERROR(VLOOKUP($B1853,Invoices!$AN$2:$AO$412,2,FALSE),"")</f>
        <v/>
      </c>
      <c r="U1853" s="18" t="str" cm="1">
        <f t="array" ref="U1853">IFERROR(INDEX(F1853:T1853, 1, MATCH(TRUE, ISNUMBER(F1853:T1853), 0)), "0.0")</f>
        <v>0.0</v>
      </c>
    </row>
    <row r="1854" spans="1:21" ht="13" x14ac:dyDescent="0.15">
      <c r="A1854" s="14" t="s">
        <v>7886</v>
      </c>
      <c r="B1854" s="6" t="s">
        <v>3214</v>
      </c>
      <c r="C1854" s="6" t="s">
        <v>1310</v>
      </c>
      <c r="D1854" s="6" t="s">
        <v>1311</v>
      </c>
      <c r="E1854" s="6" t="s">
        <v>810</v>
      </c>
      <c r="F1854" s="18" t="str">
        <f>IFERROR(VLOOKUP(B1854,Invoices!$L$2:$M$413,2,FALSE),"")</f>
        <v/>
      </c>
      <c r="G1854" s="18" t="str">
        <f>IFERROR(VLOOKUP(B1854,Invoices!$N$2:$O$412,2,FALSE),"")</f>
        <v/>
      </c>
      <c r="H1854" s="18" t="str">
        <f>IFERROR(VLOOKUP($B1854,Invoices!$P$2:$Q$412,2,FALSE),"")</f>
        <v/>
      </c>
      <c r="I1854" s="18" t="str">
        <f>IFERROR(VLOOKUP($B1854,Invoices!$R$2:$S$412,2,FALSE),"")</f>
        <v/>
      </c>
      <c r="J1854" s="18" t="str">
        <f>IFERROR(VLOOKUP($B1854,Invoices!$T$2:$U$412,2,FALSE),"")</f>
        <v/>
      </c>
      <c r="K1854" s="18">
        <f>IFERROR(VLOOKUP($B1854,Invoices!$V$2:$W$412,2,FALSE),"")</f>
        <v>0.99</v>
      </c>
      <c r="L1854" s="18" t="str">
        <f>IFERROR(VLOOKUP($B1854,Invoices!$X$2:$Y$412,2,FALSE),"")</f>
        <v/>
      </c>
      <c r="M1854" s="18" t="str">
        <f>IFERROR(VLOOKUP($B1854,Invoices!$Z$2:$AA$412,2,FALSE),"")</f>
        <v/>
      </c>
      <c r="N1854" s="18" t="str">
        <f>IFERROR(VLOOKUP($B1854,Invoices!$AB$2:$AC$412,2,FALSE),"")</f>
        <v/>
      </c>
      <c r="O1854" s="18" t="str">
        <f>IFERROR(VLOOKUP($B1854,Invoices!$AD$2:$AE$412,2,FALSE),"")</f>
        <v/>
      </c>
      <c r="P1854" s="18" t="str">
        <f>IFERROR(VLOOKUP($B1854,Invoices!$AF$2:$AG$412,2,FALSE),"")</f>
        <v/>
      </c>
      <c r="Q1854" s="18" t="str">
        <f>IFERROR(VLOOKUP($B1854,Invoices!$AH$2:$AI$412,2,FALSE),"")</f>
        <v/>
      </c>
      <c r="R1854" s="18" t="str">
        <f>IFERROR(VLOOKUP($B1854,Invoices!$AJ$2:$AK$412,2,FALSE),"")</f>
        <v/>
      </c>
      <c r="S1854" s="18" t="str">
        <f>IFERROR(VLOOKUP($B1854,Invoices!$AL$2:$AM$412,2,FALSE),"")</f>
        <v/>
      </c>
      <c r="T1854" s="18" t="str">
        <f>IFERROR(VLOOKUP($B1854,Invoices!$AN$2:$AO$412,2,FALSE),"")</f>
        <v/>
      </c>
      <c r="U1854" s="18" cm="1">
        <f t="array" ref="U1854">IFERROR(INDEX(F1854:T1854, 1, MATCH(TRUE, ISNUMBER(F1854:T1854), 0)), "0.0")</f>
        <v>0.99</v>
      </c>
    </row>
    <row r="1855" spans="1:21" ht="13" x14ac:dyDescent="0.15">
      <c r="A1855" s="14" t="s">
        <v>7887</v>
      </c>
      <c r="B1855" s="6" t="s">
        <v>3215</v>
      </c>
      <c r="C1855" s="6" t="s">
        <v>3216</v>
      </c>
      <c r="D1855" s="6" t="s">
        <v>1446</v>
      </c>
      <c r="E1855" s="6" t="s">
        <v>810</v>
      </c>
      <c r="F1855" s="18" t="str">
        <f>IFERROR(VLOOKUP(B1855,Invoices!$L$2:$M$413,2,FALSE),"")</f>
        <v/>
      </c>
      <c r="G1855" s="18" t="str">
        <f>IFERROR(VLOOKUP(B1855,Invoices!$N$2:$O$412,2,FALSE),"")</f>
        <v/>
      </c>
      <c r="H1855" s="18">
        <f>IFERROR(VLOOKUP($B1855,Invoices!$P$2:$Q$412,2,FALSE),"")</f>
        <v>0.99</v>
      </c>
      <c r="I1855" s="18" t="str">
        <f>IFERROR(VLOOKUP($B1855,Invoices!$R$2:$S$412,2,FALSE),"")</f>
        <v/>
      </c>
      <c r="J1855" s="18" t="str">
        <f>IFERROR(VLOOKUP($B1855,Invoices!$T$2:$U$412,2,FALSE),"")</f>
        <v/>
      </c>
      <c r="K1855" s="18" t="str">
        <f>IFERROR(VLOOKUP($B1855,Invoices!$V$2:$W$412,2,FALSE),"")</f>
        <v/>
      </c>
      <c r="L1855" s="18" t="str">
        <f>IFERROR(VLOOKUP($B1855,Invoices!$X$2:$Y$412,2,FALSE),"")</f>
        <v/>
      </c>
      <c r="M1855" s="18" t="str">
        <f>IFERROR(VLOOKUP($B1855,Invoices!$Z$2:$AA$412,2,FALSE),"")</f>
        <v/>
      </c>
      <c r="N1855" s="18" t="str">
        <f>IFERROR(VLOOKUP($B1855,Invoices!$AB$2:$AC$412,2,FALSE),"")</f>
        <v/>
      </c>
      <c r="O1855" s="18" t="str">
        <f>IFERROR(VLOOKUP($B1855,Invoices!$AD$2:$AE$412,2,FALSE),"")</f>
        <v/>
      </c>
      <c r="P1855" s="18" t="str">
        <f>IFERROR(VLOOKUP($B1855,Invoices!$AF$2:$AG$412,2,FALSE),"")</f>
        <v/>
      </c>
      <c r="Q1855" s="18" t="str">
        <f>IFERROR(VLOOKUP($B1855,Invoices!$AH$2:$AI$412,2,FALSE),"")</f>
        <v/>
      </c>
      <c r="R1855" s="18" t="str">
        <f>IFERROR(VLOOKUP($B1855,Invoices!$AJ$2:$AK$412,2,FALSE),"")</f>
        <v/>
      </c>
      <c r="S1855" s="18" t="str">
        <f>IFERROR(VLOOKUP($B1855,Invoices!$AL$2:$AM$412,2,FALSE),"")</f>
        <v/>
      </c>
      <c r="T1855" s="18" t="str">
        <f>IFERROR(VLOOKUP($B1855,Invoices!$AN$2:$AO$412,2,FALSE),"")</f>
        <v/>
      </c>
      <c r="U1855" s="18" cm="1">
        <f t="array" ref="U1855">IFERROR(INDEX(F1855:T1855, 1, MATCH(TRUE, ISNUMBER(F1855:T1855), 0)), "0.0")</f>
        <v>0.99</v>
      </c>
    </row>
    <row r="1856" spans="1:21" ht="13" x14ac:dyDescent="0.15">
      <c r="A1856" s="14" t="s">
        <v>7888</v>
      </c>
      <c r="B1856" s="6" t="s">
        <v>3215</v>
      </c>
      <c r="C1856" s="6" t="s">
        <v>1803</v>
      </c>
      <c r="D1856" s="6" t="s">
        <v>3217</v>
      </c>
      <c r="E1856" s="6" t="s">
        <v>810</v>
      </c>
      <c r="F1856" s="18" t="str">
        <f>IFERROR(VLOOKUP(B1856,Invoices!$L$2:$M$413,2,FALSE),"")</f>
        <v/>
      </c>
      <c r="G1856" s="18" t="str">
        <f>IFERROR(VLOOKUP(B1856,Invoices!$N$2:$O$412,2,FALSE),"")</f>
        <v/>
      </c>
      <c r="H1856" s="18">
        <f>IFERROR(VLOOKUP($B1856,Invoices!$P$2:$Q$412,2,FALSE),"")</f>
        <v>0.99</v>
      </c>
      <c r="I1856" s="18" t="str">
        <f>IFERROR(VLOOKUP($B1856,Invoices!$R$2:$S$412,2,FALSE),"")</f>
        <v/>
      </c>
      <c r="J1856" s="18" t="str">
        <f>IFERROR(VLOOKUP($B1856,Invoices!$T$2:$U$412,2,FALSE),"")</f>
        <v/>
      </c>
      <c r="K1856" s="18" t="str">
        <f>IFERROR(VLOOKUP($B1856,Invoices!$V$2:$W$412,2,FALSE),"")</f>
        <v/>
      </c>
      <c r="L1856" s="18" t="str">
        <f>IFERROR(VLOOKUP($B1856,Invoices!$X$2:$Y$412,2,FALSE),"")</f>
        <v/>
      </c>
      <c r="M1856" s="18" t="str">
        <f>IFERROR(VLOOKUP($B1856,Invoices!$Z$2:$AA$412,2,FALSE),"")</f>
        <v/>
      </c>
      <c r="N1856" s="18" t="str">
        <f>IFERROR(VLOOKUP($B1856,Invoices!$AB$2:$AC$412,2,FALSE),"")</f>
        <v/>
      </c>
      <c r="O1856" s="18" t="str">
        <f>IFERROR(VLOOKUP($B1856,Invoices!$AD$2:$AE$412,2,FALSE),"")</f>
        <v/>
      </c>
      <c r="P1856" s="18" t="str">
        <f>IFERROR(VLOOKUP($B1856,Invoices!$AF$2:$AG$412,2,FALSE),"")</f>
        <v/>
      </c>
      <c r="Q1856" s="18" t="str">
        <f>IFERROR(VLOOKUP($B1856,Invoices!$AH$2:$AI$412,2,FALSE),"")</f>
        <v/>
      </c>
      <c r="R1856" s="18" t="str">
        <f>IFERROR(VLOOKUP($B1856,Invoices!$AJ$2:$AK$412,2,FALSE),"")</f>
        <v/>
      </c>
      <c r="S1856" s="18" t="str">
        <f>IFERROR(VLOOKUP($B1856,Invoices!$AL$2:$AM$412,2,FALSE),"")</f>
        <v/>
      </c>
      <c r="T1856" s="18" t="str">
        <f>IFERROR(VLOOKUP($B1856,Invoices!$AN$2:$AO$412,2,FALSE),"")</f>
        <v/>
      </c>
      <c r="U1856" s="18" cm="1">
        <f t="array" ref="U1856">IFERROR(INDEX(F1856:T1856, 1, MATCH(TRUE, ISNUMBER(F1856:T1856), 0)), "0.0")</f>
        <v>0.99</v>
      </c>
    </row>
    <row r="1857" spans="1:21" ht="13" x14ac:dyDescent="0.15">
      <c r="A1857" s="14" t="s">
        <v>7889</v>
      </c>
      <c r="B1857" s="6" t="s">
        <v>3218</v>
      </c>
      <c r="C1857" s="6" t="s">
        <v>3219</v>
      </c>
      <c r="D1857" s="6" t="s">
        <v>1231</v>
      </c>
      <c r="E1857" s="6" t="s">
        <v>863</v>
      </c>
      <c r="F1857" s="18" t="str">
        <f>IFERROR(VLOOKUP(B1857,Invoices!$L$2:$M$413,2,FALSE),"")</f>
        <v/>
      </c>
      <c r="G1857" s="18" t="str">
        <f>IFERROR(VLOOKUP(B1857,Invoices!$N$2:$O$412,2,FALSE),"")</f>
        <v/>
      </c>
      <c r="H1857" s="18" t="str">
        <f>IFERROR(VLOOKUP($B1857,Invoices!$P$2:$Q$412,2,FALSE),"")</f>
        <v/>
      </c>
      <c r="I1857" s="18" t="str">
        <f>IFERROR(VLOOKUP($B1857,Invoices!$R$2:$S$412,2,FALSE),"")</f>
        <v/>
      </c>
      <c r="J1857" s="18" t="str">
        <f>IFERROR(VLOOKUP($B1857,Invoices!$T$2:$U$412,2,FALSE),"")</f>
        <v/>
      </c>
      <c r="K1857" s="18" t="str">
        <f>IFERROR(VLOOKUP($B1857,Invoices!$V$2:$W$412,2,FALSE),"")</f>
        <v/>
      </c>
      <c r="L1857" s="18" t="str">
        <f>IFERROR(VLOOKUP($B1857,Invoices!$X$2:$Y$412,2,FALSE),"")</f>
        <v/>
      </c>
      <c r="M1857" s="18" t="str">
        <f>IFERROR(VLOOKUP($B1857,Invoices!$Z$2:$AA$412,2,FALSE),"")</f>
        <v/>
      </c>
      <c r="N1857" s="18" t="str">
        <f>IFERROR(VLOOKUP($B1857,Invoices!$AB$2:$AC$412,2,FALSE),"")</f>
        <v/>
      </c>
      <c r="O1857" s="18" t="str">
        <f>IFERROR(VLOOKUP($B1857,Invoices!$AD$2:$AE$412,2,FALSE),"")</f>
        <v/>
      </c>
      <c r="P1857" s="18" t="str">
        <f>IFERROR(VLOOKUP($B1857,Invoices!$AF$2:$AG$412,2,FALSE),"")</f>
        <v/>
      </c>
      <c r="Q1857" s="18" t="str">
        <f>IFERROR(VLOOKUP($B1857,Invoices!$AH$2:$AI$412,2,FALSE),"")</f>
        <v/>
      </c>
      <c r="R1857" s="18" t="str">
        <f>IFERROR(VLOOKUP($B1857,Invoices!$AJ$2:$AK$412,2,FALSE),"")</f>
        <v/>
      </c>
      <c r="S1857" s="18" t="str">
        <f>IFERROR(VLOOKUP($B1857,Invoices!$AL$2:$AM$412,2,FALSE),"")</f>
        <v/>
      </c>
      <c r="T1857" s="18" t="str">
        <f>IFERROR(VLOOKUP($B1857,Invoices!$AN$2:$AO$412,2,FALSE),"")</f>
        <v/>
      </c>
      <c r="U1857" s="18" t="str" cm="1">
        <f t="array" ref="U1857">IFERROR(INDEX(F1857:T1857, 1, MATCH(TRUE, ISNUMBER(F1857:T1857), 0)), "0.0")</f>
        <v>0.0</v>
      </c>
    </row>
    <row r="1858" spans="1:21" ht="13" x14ac:dyDescent="0.15">
      <c r="A1858" s="14" t="s">
        <v>7890</v>
      </c>
      <c r="B1858" s="6" t="s">
        <v>3220</v>
      </c>
      <c r="D1858" s="6" t="s">
        <v>862</v>
      </c>
      <c r="E1858" s="6" t="s">
        <v>863</v>
      </c>
      <c r="F1858" s="18" t="str">
        <f>IFERROR(VLOOKUP(B1858,Invoices!$L$2:$M$413,2,FALSE),"")</f>
        <v/>
      </c>
      <c r="G1858" s="18" t="str">
        <f>IFERROR(VLOOKUP(B1858,Invoices!$N$2:$O$412,2,FALSE),"")</f>
        <v/>
      </c>
      <c r="H1858" s="18" t="str">
        <f>IFERROR(VLOOKUP($B1858,Invoices!$P$2:$Q$412,2,FALSE),"")</f>
        <v/>
      </c>
      <c r="I1858" s="18" t="str">
        <f>IFERROR(VLOOKUP($B1858,Invoices!$R$2:$S$412,2,FALSE),"")</f>
        <v/>
      </c>
      <c r="J1858" s="18" t="str">
        <f>IFERROR(VLOOKUP($B1858,Invoices!$T$2:$U$412,2,FALSE),"")</f>
        <v/>
      </c>
      <c r="K1858" s="18" t="str">
        <f>IFERROR(VLOOKUP($B1858,Invoices!$V$2:$W$412,2,FALSE),"")</f>
        <v/>
      </c>
      <c r="L1858" s="18" t="str">
        <f>IFERROR(VLOOKUP($B1858,Invoices!$X$2:$Y$412,2,FALSE),"")</f>
        <v/>
      </c>
      <c r="M1858" s="18" t="str">
        <f>IFERROR(VLOOKUP($B1858,Invoices!$Z$2:$AA$412,2,FALSE),"")</f>
        <v/>
      </c>
      <c r="N1858" s="18" t="str">
        <f>IFERROR(VLOOKUP($B1858,Invoices!$AB$2:$AC$412,2,FALSE),"")</f>
        <v/>
      </c>
      <c r="O1858" s="18" t="str">
        <f>IFERROR(VLOOKUP($B1858,Invoices!$AD$2:$AE$412,2,FALSE),"")</f>
        <v/>
      </c>
      <c r="P1858" s="18" t="str">
        <f>IFERROR(VLOOKUP($B1858,Invoices!$AF$2:$AG$412,2,FALSE),"")</f>
        <v/>
      </c>
      <c r="Q1858" s="18" t="str">
        <f>IFERROR(VLOOKUP($B1858,Invoices!$AH$2:$AI$412,2,FALSE),"")</f>
        <v/>
      </c>
      <c r="R1858" s="18" t="str">
        <f>IFERROR(VLOOKUP($B1858,Invoices!$AJ$2:$AK$412,2,FALSE),"")</f>
        <v/>
      </c>
      <c r="S1858" s="18" t="str">
        <f>IFERROR(VLOOKUP($B1858,Invoices!$AL$2:$AM$412,2,FALSE),"")</f>
        <v/>
      </c>
      <c r="T1858" s="18" t="str">
        <f>IFERROR(VLOOKUP($B1858,Invoices!$AN$2:$AO$412,2,FALSE),"")</f>
        <v/>
      </c>
      <c r="U1858" s="18" t="str" cm="1">
        <f t="array" ref="U1858">IFERROR(INDEX(F1858:T1858, 1, MATCH(TRUE, ISNUMBER(F1858:T1858), 0)), "0.0")</f>
        <v>0.0</v>
      </c>
    </row>
    <row r="1859" spans="1:21" ht="13" x14ac:dyDescent="0.15">
      <c r="A1859" s="14" t="s">
        <v>7891</v>
      </c>
      <c r="B1859" s="6" t="s">
        <v>3221</v>
      </c>
      <c r="C1859" s="6" t="s">
        <v>1921</v>
      </c>
      <c r="D1859" s="6" t="s">
        <v>1922</v>
      </c>
      <c r="E1859" s="6" t="s">
        <v>562</v>
      </c>
      <c r="F1859" s="18" t="str">
        <f>IFERROR(VLOOKUP(B1859,Invoices!$L$2:$M$413,2,FALSE),"")</f>
        <v/>
      </c>
      <c r="G1859" s="18" t="str">
        <f>IFERROR(VLOOKUP(B1859,Invoices!$N$2:$O$412,2,FALSE),"")</f>
        <v/>
      </c>
      <c r="H1859" s="18" t="str">
        <f>IFERROR(VLOOKUP($B1859,Invoices!$P$2:$Q$412,2,FALSE),"")</f>
        <v/>
      </c>
      <c r="I1859" s="18" t="str">
        <f>IFERROR(VLOOKUP($B1859,Invoices!$R$2:$S$412,2,FALSE),"")</f>
        <v/>
      </c>
      <c r="J1859" s="18" t="str">
        <f>IFERROR(VLOOKUP($B1859,Invoices!$T$2:$U$412,2,FALSE),"")</f>
        <v/>
      </c>
      <c r="K1859" s="18" t="str">
        <f>IFERROR(VLOOKUP($B1859,Invoices!$V$2:$W$412,2,FALSE),"")</f>
        <v/>
      </c>
      <c r="L1859" s="18" t="str">
        <f>IFERROR(VLOOKUP($B1859,Invoices!$X$2:$Y$412,2,FALSE),"")</f>
        <v/>
      </c>
      <c r="M1859" s="18" t="str">
        <f>IFERROR(VLOOKUP($B1859,Invoices!$Z$2:$AA$412,2,FALSE),"")</f>
        <v/>
      </c>
      <c r="N1859" s="18" t="str">
        <f>IFERROR(VLOOKUP($B1859,Invoices!$AB$2:$AC$412,2,FALSE),"")</f>
        <v/>
      </c>
      <c r="O1859" s="18" t="str">
        <f>IFERROR(VLOOKUP($B1859,Invoices!$AD$2:$AE$412,2,FALSE),"")</f>
        <v/>
      </c>
      <c r="P1859" s="18" t="str">
        <f>IFERROR(VLOOKUP($B1859,Invoices!$AF$2:$AG$412,2,FALSE),"")</f>
        <v/>
      </c>
      <c r="Q1859" s="18" t="str">
        <f>IFERROR(VLOOKUP($B1859,Invoices!$AH$2:$AI$412,2,FALSE),"")</f>
        <v/>
      </c>
      <c r="R1859" s="18" t="str">
        <f>IFERROR(VLOOKUP($B1859,Invoices!$AJ$2:$AK$412,2,FALSE),"")</f>
        <v/>
      </c>
      <c r="S1859" s="18">
        <f>IFERROR(VLOOKUP($B1859,Invoices!$AL$2:$AM$412,2,FALSE),"")</f>
        <v>0.99</v>
      </c>
      <c r="T1859" s="18" t="str">
        <f>IFERROR(VLOOKUP($B1859,Invoices!$AN$2:$AO$412,2,FALSE),"")</f>
        <v/>
      </c>
      <c r="U1859" s="18" cm="1">
        <f t="array" ref="U1859">IFERROR(INDEX(F1859:T1859, 1, MATCH(TRUE, ISNUMBER(F1859:T1859), 0)), "0.0")</f>
        <v>0.99</v>
      </c>
    </row>
    <row r="1860" spans="1:21" ht="13" x14ac:dyDescent="0.15">
      <c r="A1860" s="14" t="s">
        <v>7892</v>
      </c>
      <c r="B1860" s="6" t="s">
        <v>3222</v>
      </c>
      <c r="C1860" s="6" t="s">
        <v>557</v>
      </c>
      <c r="D1860" s="6" t="s">
        <v>558</v>
      </c>
      <c r="E1860" s="6" t="s">
        <v>559</v>
      </c>
      <c r="F1860" s="18" t="str">
        <f>IFERROR(VLOOKUP(B1860,Invoices!$L$2:$M$413,2,FALSE),"")</f>
        <v/>
      </c>
      <c r="G1860" s="18" t="str">
        <f>IFERROR(VLOOKUP(B1860,Invoices!$N$2:$O$412,2,FALSE),"")</f>
        <v/>
      </c>
      <c r="H1860" s="18" t="str">
        <f>IFERROR(VLOOKUP($B1860,Invoices!$P$2:$Q$412,2,FALSE),"")</f>
        <v/>
      </c>
      <c r="I1860" s="18" t="str">
        <f>IFERROR(VLOOKUP($B1860,Invoices!$R$2:$S$412,2,FALSE),"")</f>
        <v/>
      </c>
      <c r="J1860" s="18" t="str">
        <f>IFERROR(VLOOKUP($B1860,Invoices!$T$2:$U$412,2,FALSE),"")</f>
        <v/>
      </c>
      <c r="K1860" s="18" t="str">
        <f>IFERROR(VLOOKUP($B1860,Invoices!$V$2:$W$412,2,FALSE),"")</f>
        <v/>
      </c>
      <c r="L1860" s="18" t="str">
        <f>IFERROR(VLOOKUP($B1860,Invoices!$X$2:$Y$412,2,FALSE),"")</f>
        <v/>
      </c>
      <c r="M1860" s="18">
        <f>IFERROR(VLOOKUP($B1860,Invoices!$Z$2:$AA$412,2,FALSE),"")</f>
        <v>0.99</v>
      </c>
      <c r="N1860" s="18" t="str">
        <f>IFERROR(VLOOKUP($B1860,Invoices!$AB$2:$AC$412,2,FALSE),"")</f>
        <v/>
      </c>
      <c r="O1860" s="18" t="str">
        <f>IFERROR(VLOOKUP($B1860,Invoices!$AD$2:$AE$412,2,FALSE),"")</f>
        <v/>
      </c>
      <c r="P1860" s="18" t="str">
        <f>IFERROR(VLOOKUP($B1860,Invoices!$AF$2:$AG$412,2,FALSE),"")</f>
        <v/>
      </c>
      <c r="Q1860" s="18" t="str">
        <f>IFERROR(VLOOKUP($B1860,Invoices!$AH$2:$AI$412,2,FALSE),"")</f>
        <v/>
      </c>
      <c r="R1860" s="18" t="str">
        <f>IFERROR(VLOOKUP($B1860,Invoices!$AJ$2:$AK$412,2,FALSE),"")</f>
        <v/>
      </c>
      <c r="S1860" s="18" t="str">
        <f>IFERROR(VLOOKUP($B1860,Invoices!$AL$2:$AM$412,2,FALSE),"")</f>
        <v/>
      </c>
      <c r="T1860" s="18" t="str">
        <f>IFERROR(VLOOKUP($B1860,Invoices!$AN$2:$AO$412,2,FALSE),"")</f>
        <v/>
      </c>
      <c r="U1860" s="18" cm="1">
        <f t="array" ref="U1860">IFERROR(INDEX(F1860:T1860, 1, MATCH(TRUE, ISNUMBER(F1860:T1860), 0)), "0.0")</f>
        <v>0.99</v>
      </c>
    </row>
    <row r="1861" spans="1:21" ht="13" x14ac:dyDescent="0.15">
      <c r="A1861" s="14" t="s">
        <v>7893</v>
      </c>
      <c r="B1861" s="6" t="s">
        <v>3223</v>
      </c>
      <c r="C1861" s="6" t="s">
        <v>795</v>
      </c>
      <c r="D1861" s="6" t="s">
        <v>796</v>
      </c>
      <c r="E1861" s="6" t="s">
        <v>797</v>
      </c>
      <c r="F1861" s="18">
        <f>IFERROR(VLOOKUP(B1861,Invoices!$L$2:$M$413,2,FALSE),"")</f>
        <v>0.99</v>
      </c>
      <c r="G1861" s="18" t="str">
        <f>IFERROR(VLOOKUP(B1861,Invoices!$N$2:$O$412,2,FALSE),"")</f>
        <v/>
      </c>
      <c r="H1861" s="18" t="str">
        <f>IFERROR(VLOOKUP($B1861,Invoices!$P$2:$Q$412,2,FALSE),"")</f>
        <v/>
      </c>
      <c r="I1861" s="18" t="str">
        <f>IFERROR(VLOOKUP($B1861,Invoices!$R$2:$S$412,2,FALSE),"")</f>
        <v/>
      </c>
      <c r="J1861" s="18" t="str">
        <f>IFERROR(VLOOKUP($B1861,Invoices!$T$2:$U$412,2,FALSE),"")</f>
        <v/>
      </c>
      <c r="K1861" s="18" t="str">
        <f>IFERROR(VLOOKUP($B1861,Invoices!$V$2:$W$412,2,FALSE),"")</f>
        <v/>
      </c>
      <c r="L1861" s="18" t="str">
        <f>IFERROR(VLOOKUP($B1861,Invoices!$X$2:$Y$412,2,FALSE),"")</f>
        <v/>
      </c>
      <c r="M1861" s="18" t="str">
        <f>IFERROR(VLOOKUP($B1861,Invoices!$Z$2:$AA$412,2,FALSE),"")</f>
        <v/>
      </c>
      <c r="N1861" s="18" t="str">
        <f>IFERROR(VLOOKUP($B1861,Invoices!$AB$2:$AC$412,2,FALSE),"")</f>
        <v/>
      </c>
      <c r="O1861" s="18" t="str">
        <f>IFERROR(VLOOKUP($B1861,Invoices!$AD$2:$AE$412,2,FALSE),"")</f>
        <v/>
      </c>
      <c r="P1861" s="18" t="str">
        <f>IFERROR(VLOOKUP($B1861,Invoices!$AF$2:$AG$412,2,FALSE),"")</f>
        <v/>
      </c>
      <c r="Q1861" s="18" t="str">
        <f>IFERROR(VLOOKUP($B1861,Invoices!$AH$2:$AI$412,2,FALSE),"")</f>
        <v/>
      </c>
      <c r="R1861" s="18" t="str">
        <f>IFERROR(VLOOKUP($B1861,Invoices!$AJ$2:$AK$412,2,FALSE),"")</f>
        <v/>
      </c>
      <c r="S1861" s="18" t="str">
        <f>IFERROR(VLOOKUP($B1861,Invoices!$AL$2:$AM$412,2,FALSE),"")</f>
        <v/>
      </c>
      <c r="T1861" s="18" t="str">
        <f>IFERROR(VLOOKUP($B1861,Invoices!$AN$2:$AO$412,2,FALSE),"")</f>
        <v/>
      </c>
      <c r="U1861" s="18" cm="1">
        <f t="array" ref="U1861">IFERROR(INDEX(F1861:T1861, 1, MATCH(TRUE, ISNUMBER(F1861:T1861), 0)), "0.0")</f>
        <v>0.99</v>
      </c>
    </row>
    <row r="1862" spans="1:21" ht="13" x14ac:dyDescent="0.15">
      <c r="A1862" s="14" t="s">
        <v>7894</v>
      </c>
      <c r="B1862" s="6" t="s">
        <v>3224</v>
      </c>
      <c r="D1862" s="6" t="s">
        <v>762</v>
      </c>
      <c r="E1862" s="6" t="s">
        <v>762</v>
      </c>
      <c r="F1862" s="18" t="str">
        <f>IFERROR(VLOOKUP(B1862,Invoices!$L$2:$M$413,2,FALSE),"")</f>
        <v/>
      </c>
      <c r="G1862" s="18" t="str">
        <f>IFERROR(VLOOKUP(B1862,Invoices!$N$2:$O$412,2,FALSE),"")</f>
        <v/>
      </c>
      <c r="H1862" s="18" t="str">
        <f>IFERROR(VLOOKUP($B1862,Invoices!$P$2:$Q$412,2,FALSE),"")</f>
        <v/>
      </c>
      <c r="I1862" s="18" t="str">
        <f>IFERROR(VLOOKUP($B1862,Invoices!$R$2:$S$412,2,FALSE),"")</f>
        <v/>
      </c>
      <c r="J1862" s="18" t="str">
        <f>IFERROR(VLOOKUP($B1862,Invoices!$T$2:$U$412,2,FALSE),"")</f>
        <v/>
      </c>
      <c r="K1862" s="18" t="str">
        <f>IFERROR(VLOOKUP($B1862,Invoices!$V$2:$W$412,2,FALSE),"")</f>
        <v/>
      </c>
      <c r="L1862" s="18" t="str">
        <f>IFERROR(VLOOKUP($B1862,Invoices!$X$2:$Y$412,2,FALSE),"")</f>
        <v/>
      </c>
      <c r="M1862" s="18" t="str">
        <f>IFERROR(VLOOKUP($B1862,Invoices!$Z$2:$AA$412,2,FALSE),"")</f>
        <v/>
      </c>
      <c r="N1862" s="18" t="str">
        <f>IFERROR(VLOOKUP($B1862,Invoices!$AB$2:$AC$412,2,FALSE),"")</f>
        <v/>
      </c>
      <c r="O1862" s="18" t="str">
        <f>IFERROR(VLOOKUP($B1862,Invoices!$AD$2:$AE$412,2,FALSE),"")</f>
        <v/>
      </c>
      <c r="P1862" s="18" t="str">
        <f>IFERROR(VLOOKUP($B1862,Invoices!$AF$2:$AG$412,2,FALSE),"")</f>
        <v/>
      </c>
      <c r="Q1862" s="18" t="str">
        <f>IFERROR(VLOOKUP($B1862,Invoices!$AH$2:$AI$412,2,FALSE),"")</f>
        <v/>
      </c>
      <c r="R1862" s="18" t="str">
        <f>IFERROR(VLOOKUP($B1862,Invoices!$AJ$2:$AK$412,2,FALSE),"")</f>
        <v/>
      </c>
      <c r="S1862" s="18" t="str">
        <f>IFERROR(VLOOKUP($B1862,Invoices!$AL$2:$AM$412,2,FALSE),"")</f>
        <v/>
      </c>
      <c r="T1862" s="18" t="str">
        <f>IFERROR(VLOOKUP($B1862,Invoices!$AN$2:$AO$412,2,FALSE),"")</f>
        <v/>
      </c>
      <c r="U1862" s="18" t="str" cm="1">
        <f t="array" ref="U1862">IFERROR(INDEX(F1862:T1862, 1, MATCH(TRUE, ISNUMBER(F1862:T1862), 0)), "0.0")</f>
        <v>0.0</v>
      </c>
    </row>
    <row r="1863" spans="1:21" ht="13" x14ac:dyDescent="0.15">
      <c r="A1863" s="14" t="s">
        <v>7895</v>
      </c>
      <c r="B1863" s="6" t="s">
        <v>3225</v>
      </c>
      <c r="C1863" s="6" t="s">
        <v>3226</v>
      </c>
      <c r="D1863" s="6" t="s">
        <v>633</v>
      </c>
      <c r="E1863" s="6" t="s">
        <v>634</v>
      </c>
      <c r="F1863" s="18" t="str">
        <f>IFERROR(VLOOKUP(B1863,Invoices!$L$2:$M$413,2,FALSE),"")</f>
        <v/>
      </c>
      <c r="G1863" s="18" t="str">
        <f>IFERROR(VLOOKUP(B1863,Invoices!$N$2:$O$412,2,FALSE),"")</f>
        <v/>
      </c>
      <c r="H1863" s="18" t="str">
        <f>IFERROR(VLOOKUP($B1863,Invoices!$P$2:$Q$412,2,FALSE),"")</f>
        <v/>
      </c>
      <c r="I1863" s="18" t="str">
        <f>IFERROR(VLOOKUP($B1863,Invoices!$R$2:$S$412,2,FALSE),"")</f>
        <v/>
      </c>
      <c r="J1863" s="18" t="str">
        <f>IFERROR(VLOOKUP($B1863,Invoices!$T$2:$U$412,2,FALSE),"")</f>
        <v/>
      </c>
      <c r="K1863" s="18" t="str">
        <f>IFERROR(VLOOKUP($B1863,Invoices!$V$2:$W$412,2,FALSE),"")</f>
        <v/>
      </c>
      <c r="L1863" s="18" t="str">
        <f>IFERROR(VLOOKUP($B1863,Invoices!$X$2:$Y$412,2,FALSE),"")</f>
        <v/>
      </c>
      <c r="M1863" s="18" t="str">
        <f>IFERROR(VLOOKUP($B1863,Invoices!$Z$2:$AA$412,2,FALSE),"")</f>
        <v/>
      </c>
      <c r="N1863" s="18" t="str">
        <f>IFERROR(VLOOKUP($B1863,Invoices!$AB$2:$AC$412,2,FALSE),"")</f>
        <v/>
      </c>
      <c r="O1863" s="18">
        <f>IFERROR(VLOOKUP($B1863,Invoices!$AD$2:$AE$412,2,FALSE),"")</f>
        <v>0.99</v>
      </c>
      <c r="P1863" s="18" t="str">
        <f>IFERROR(VLOOKUP($B1863,Invoices!$AF$2:$AG$412,2,FALSE),"")</f>
        <v/>
      </c>
      <c r="Q1863" s="18" t="str">
        <f>IFERROR(VLOOKUP($B1863,Invoices!$AH$2:$AI$412,2,FALSE),"")</f>
        <v/>
      </c>
      <c r="R1863" s="18" t="str">
        <f>IFERROR(VLOOKUP($B1863,Invoices!$AJ$2:$AK$412,2,FALSE),"")</f>
        <v/>
      </c>
      <c r="S1863" s="18" t="str">
        <f>IFERROR(VLOOKUP($B1863,Invoices!$AL$2:$AM$412,2,FALSE),"")</f>
        <v/>
      </c>
      <c r="T1863" s="18" t="str">
        <f>IFERROR(VLOOKUP($B1863,Invoices!$AN$2:$AO$412,2,FALSE),"")</f>
        <v/>
      </c>
      <c r="U1863" s="18" cm="1">
        <f t="array" ref="U1863">IFERROR(INDEX(F1863:T1863, 1, MATCH(TRUE, ISNUMBER(F1863:T1863), 0)), "0.0")</f>
        <v>0.99</v>
      </c>
    </row>
    <row r="1864" spans="1:21" ht="13" x14ac:dyDescent="0.15">
      <c r="A1864" s="14" t="s">
        <v>7896</v>
      </c>
      <c r="B1864" s="6" t="s">
        <v>3225</v>
      </c>
      <c r="C1864" s="6" t="s">
        <v>1412</v>
      </c>
      <c r="D1864" s="6" t="s">
        <v>1002</v>
      </c>
      <c r="E1864" s="6" t="s">
        <v>1003</v>
      </c>
      <c r="F1864" s="18" t="str">
        <f>IFERROR(VLOOKUP(B1864,Invoices!$L$2:$M$413,2,FALSE),"")</f>
        <v/>
      </c>
      <c r="G1864" s="18" t="str">
        <f>IFERROR(VLOOKUP(B1864,Invoices!$N$2:$O$412,2,FALSE),"")</f>
        <v/>
      </c>
      <c r="H1864" s="18" t="str">
        <f>IFERROR(VLOOKUP($B1864,Invoices!$P$2:$Q$412,2,FALSE),"")</f>
        <v/>
      </c>
      <c r="I1864" s="18" t="str">
        <f>IFERROR(VLOOKUP($B1864,Invoices!$R$2:$S$412,2,FALSE),"")</f>
        <v/>
      </c>
      <c r="J1864" s="18" t="str">
        <f>IFERROR(VLOOKUP($B1864,Invoices!$T$2:$U$412,2,FALSE),"")</f>
        <v/>
      </c>
      <c r="K1864" s="18" t="str">
        <f>IFERROR(VLOOKUP($B1864,Invoices!$V$2:$W$412,2,FALSE),"")</f>
        <v/>
      </c>
      <c r="L1864" s="18" t="str">
        <f>IFERROR(VLOOKUP($B1864,Invoices!$X$2:$Y$412,2,FALSE),"")</f>
        <v/>
      </c>
      <c r="M1864" s="18" t="str">
        <f>IFERROR(VLOOKUP($B1864,Invoices!$Z$2:$AA$412,2,FALSE),"")</f>
        <v/>
      </c>
      <c r="N1864" s="18" t="str">
        <f>IFERROR(VLOOKUP($B1864,Invoices!$AB$2:$AC$412,2,FALSE),"")</f>
        <v/>
      </c>
      <c r="O1864" s="18">
        <f>IFERROR(VLOOKUP($B1864,Invoices!$AD$2:$AE$412,2,FALSE),"")</f>
        <v>0.99</v>
      </c>
      <c r="P1864" s="18" t="str">
        <f>IFERROR(VLOOKUP($B1864,Invoices!$AF$2:$AG$412,2,FALSE),"")</f>
        <v/>
      </c>
      <c r="Q1864" s="18" t="str">
        <f>IFERROR(VLOOKUP($B1864,Invoices!$AH$2:$AI$412,2,FALSE),"")</f>
        <v/>
      </c>
      <c r="R1864" s="18" t="str">
        <f>IFERROR(VLOOKUP($B1864,Invoices!$AJ$2:$AK$412,2,FALSE),"")</f>
        <v/>
      </c>
      <c r="S1864" s="18" t="str">
        <f>IFERROR(VLOOKUP($B1864,Invoices!$AL$2:$AM$412,2,FALSE),"")</f>
        <v/>
      </c>
      <c r="T1864" s="18" t="str">
        <f>IFERROR(VLOOKUP($B1864,Invoices!$AN$2:$AO$412,2,FALSE),"")</f>
        <v/>
      </c>
      <c r="U1864" s="18" cm="1">
        <f t="array" ref="U1864">IFERROR(INDEX(F1864:T1864, 1, MATCH(TRUE, ISNUMBER(F1864:T1864), 0)), "0.0")</f>
        <v>0.99</v>
      </c>
    </row>
    <row r="1865" spans="1:21" ht="13" x14ac:dyDescent="0.15">
      <c r="A1865" s="14" t="s">
        <v>7897</v>
      </c>
      <c r="B1865" s="6" t="s">
        <v>3227</v>
      </c>
      <c r="C1865" s="6" t="s">
        <v>3228</v>
      </c>
      <c r="D1865" s="6" t="s">
        <v>735</v>
      </c>
      <c r="E1865" s="6" t="s">
        <v>736</v>
      </c>
      <c r="F1865" s="18" t="str">
        <f>IFERROR(VLOOKUP(B1865,Invoices!$L$2:$M$413,2,FALSE),"")</f>
        <v/>
      </c>
      <c r="G1865" s="18" t="str">
        <f>IFERROR(VLOOKUP(B1865,Invoices!$N$2:$O$412,2,FALSE),"")</f>
        <v/>
      </c>
      <c r="H1865" s="18" t="str">
        <f>IFERROR(VLOOKUP($B1865,Invoices!$P$2:$Q$412,2,FALSE),"")</f>
        <v/>
      </c>
      <c r="I1865" s="18" t="str">
        <f>IFERROR(VLOOKUP($B1865,Invoices!$R$2:$S$412,2,FALSE),"")</f>
        <v/>
      </c>
      <c r="J1865" s="18" t="str">
        <f>IFERROR(VLOOKUP($B1865,Invoices!$T$2:$U$412,2,FALSE),"")</f>
        <v/>
      </c>
      <c r="K1865" s="18" t="str">
        <f>IFERROR(VLOOKUP($B1865,Invoices!$V$2:$W$412,2,FALSE),"")</f>
        <v/>
      </c>
      <c r="L1865" s="18" t="str">
        <f>IFERROR(VLOOKUP($B1865,Invoices!$X$2:$Y$412,2,FALSE),"")</f>
        <v/>
      </c>
      <c r="M1865" s="18" t="str">
        <f>IFERROR(VLOOKUP($B1865,Invoices!$Z$2:$AA$412,2,FALSE),"")</f>
        <v/>
      </c>
      <c r="N1865" s="18" t="str">
        <f>IFERROR(VLOOKUP($B1865,Invoices!$AB$2:$AC$412,2,FALSE),"")</f>
        <v/>
      </c>
      <c r="O1865" s="18" t="str">
        <f>IFERROR(VLOOKUP($B1865,Invoices!$AD$2:$AE$412,2,FALSE),"")</f>
        <v/>
      </c>
      <c r="P1865" s="18" t="str">
        <f>IFERROR(VLOOKUP($B1865,Invoices!$AF$2:$AG$412,2,FALSE),"")</f>
        <v/>
      </c>
      <c r="Q1865" s="18" t="str">
        <f>IFERROR(VLOOKUP($B1865,Invoices!$AH$2:$AI$412,2,FALSE),"")</f>
        <v/>
      </c>
      <c r="R1865" s="18" t="str">
        <f>IFERROR(VLOOKUP($B1865,Invoices!$AJ$2:$AK$412,2,FALSE),"")</f>
        <v/>
      </c>
      <c r="S1865" s="18" t="str">
        <f>IFERROR(VLOOKUP($B1865,Invoices!$AL$2:$AM$412,2,FALSE),"")</f>
        <v/>
      </c>
      <c r="T1865" s="18" t="str">
        <f>IFERROR(VLOOKUP($B1865,Invoices!$AN$2:$AO$412,2,FALSE),"")</f>
        <v/>
      </c>
      <c r="U1865" s="18" t="str" cm="1">
        <f t="array" ref="U1865">IFERROR(INDEX(F1865:T1865, 1, MATCH(TRUE, ISNUMBER(F1865:T1865), 0)), "0.0")</f>
        <v>0.0</v>
      </c>
    </row>
    <row r="1866" spans="1:21" ht="13" x14ac:dyDescent="0.15">
      <c r="A1866" s="14" t="s">
        <v>7898</v>
      </c>
      <c r="B1866" s="6" t="s">
        <v>3229</v>
      </c>
      <c r="C1866" s="6" t="s">
        <v>1959</v>
      </c>
      <c r="D1866" s="6" t="s">
        <v>1960</v>
      </c>
      <c r="E1866" s="6" t="s">
        <v>912</v>
      </c>
      <c r="F1866" s="18" t="str">
        <f>IFERROR(VLOOKUP(B1866,Invoices!$L$2:$M$413,2,FALSE),"")</f>
        <v/>
      </c>
      <c r="G1866" s="18" t="str">
        <f>IFERROR(VLOOKUP(B1866,Invoices!$N$2:$O$412,2,FALSE),"")</f>
        <v/>
      </c>
      <c r="H1866" s="18" t="str">
        <f>IFERROR(VLOOKUP($B1866,Invoices!$P$2:$Q$412,2,FALSE),"")</f>
        <v/>
      </c>
      <c r="I1866" s="18" t="str">
        <f>IFERROR(VLOOKUP($B1866,Invoices!$R$2:$S$412,2,FALSE),"")</f>
        <v/>
      </c>
      <c r="J1866" s="18" t="str">
        <f>IFERROR(VLOOKUP($B1866,Invoices!$T$2:$U$412,2,FALSE),"")</f>
        <v/>
      </c>
      <c r="K1866" s="18" t="str">
        <f>IFERROR(VLOOKUP($B1866,Invoices!$V$2:$W$412,2,FALSE),"")</f>
        <v/>
      </c>
      <c r="L1866" s="18" t="str">
        <f>IFERROR(VLOOKUP($B1866,Invoices!$X$2:$Y$412,2,FALSE),"")</f>
        <v/>
      </c>
      <c r="M1866" s="18">
        <f>IFERROR(VLOOKUP($B1866,Invoices!$Z$2:$AA$412,2,FALSE),"")</f>
        <v>0.99</v>
      </c>
      <c r="N1866" s="18" t="str">
        <f>IFERROR(VLOOKUP($B1866,Invoices!$AB$2:$AC$412,2,FALSE),"")</f>
        <v/>
      </c>
      <c r="O1866" s="18" t="str">
        <f>IFERROR(VLOOKUP($B1866,Invoices!$AD$2:$AE$412,2,FALSE),"")</f>
        <v/>
      </c>
      <c r="P1866" s="18" t="str">
        <f>IFERROR(VLOOKUP($B1866,Invoices!$AF$2:$AG$412,2,FALSE),"")</f>
        <v/>
      </c>
      <c r="Q1866" s="18" t="str">
        <f>IFERROR(VLOOKUP($B1866,Invoices!$AH$2:$AI$412,2,FALSE),"")</f>
        <v/>
      </c>
      <c r="R1866" s="18" t="str">
        <f>IFERROR(VLOOKUP($B1866,Invoices!$AJ$2:$AK$412,2,FALSE),"")</f>
        <v/>
      </c>
      <c r="S1866" s="18" t="str">
        <f>IFERROR(VLOOKUP($B1866,Invoices!$AL$2:$AM$412,2,FALSE),"")</f>
        <v/>
      </c>
      <c r="T1866" s="18" t="str">
        <f>IFERROR(VLOOKUP($B1866,Invoices!$AN$2:$AO$412,2,FALSE),"")</f>
        <v/>
      </c>
      <c r="U1866" s="18" cm="1">
        <f t="array" ref="U1866">IFERROR(INDEX(F1866:T1866, 1, MATCH(TRUE, ISNUMBER(F1866:T1866), 0)), "0.0")</f>
        <v>0.99</v>
      </c>
    </row>
    <row r="1867" spans="1:21" ht="13" x14ac:dyDescent="0.15">
      <c r="A1867" s="14" t="s">
        <v>7899</v>
      </c>
      <c r="B1867" s="6" t="s">
        <v>3230</v>
      </c>
      <c r="C1867" s="6" t="s">
        <v>2328</v>
      </c>
      <c r="D1867" s="6" t="s">
        <v>855</v>
      </c>
      <c r="E1867" s="6" t="s">
        <v>574</v>
      </c>
      <c r="F1867" s="18" t="str">
        <f>IFERROR(VLOOKUP(B1867,Invoices!$L$2:$M$413,2,FALSE),"")</f>
        <v/>
      </c>
      <c r="G1867" s="18" t="str">
        <f>IFERROR(VLOOKUP(B1867,Invoices!$N$2:$O$412,2,FALSE),"")</f>
        <v/>
      </c>
      <c r="H1867" s="18" t="str">
        <f>IFERROR(VLOOKUP($B1867,Invoices!$P$2:$Q$412,2,FALSE),"")</f>
        <v/>
      </c>
      <c r="I1867" s="18" t="str">
        <f>IFERROR(VLOOKUP($B1867,Invoices!$R$2:$S$412,2,FALSE),"")</f>
        <v/>
      </c>
      <c r="J1867" s="18" t="str">
        <f>IFERROR(VLOOKUP($B1867,Invoices!$T$2:$U$412,2,FALSE),"")</f>
        <v/>
      </c>
      <c r="K1867" s="18" t="str">
        <f>IFERROR(VLOOKUP($B1867,Invoices!$V$2:$W$412,2,FALSE),"")</f>
        <v/>
      </c>
      <c r="L1867" s="18" t="str">
        <f>IFERROR(VLOOKUP($B1867,Invoices!$X$2:$Y$412,2,FALSE),"")</f>
        <v/>
      </c>
      <c r="M1867" s="18" t="str">
        <f>IFERROR(VLOOKUP($B1867,Invoices!$Z$2:$AA$412,2,FALSE),"")</f>
        <v/>
      </c>
      <c r="N1867" s="18" t="str">
        <f>IFERROR(VLOOKUP($B1867,Invoices!$AB$2:$AC$412,2,FALSE),"")</f>
        <v/>
      </c>
      <c r="O1867" s="18" t="str">
        <f>IFERROR(VLOOKUP($B1867,Invoices!$AD$2:$AE$412,2,FALSE),"")</f>
        <v/>
      </c>
      <c r="P1867" s="18" t="str">
        <f>IFERROR(VLOOKUP($B1867,Invoices!$AF$2:$AG$412,2,FALSE),"")</f>
        <v/>
      </c>
      <c r="Q1867" s="18" t="str">
        <f>IFERROR(VLOOKUP($B1867,Invoices!$AH$2:$AI$412,2,FALSE),"")</f>
        <v/>
      </c>
      <c r="R1867" s="18" t="str">
        <f>IFERROR(VLOOKUP($B1867,Invoices!$AJ$2:$AK$412,2,FALSE),"")</f>
        <v/>
      </c>
      <c r="S1867" s="18" t="str">
        <f>IFERROR(VLOOKUP($B1867,Invoices!$AL$2:$AM$412,2,FALSE),"")</f>
        <v/>
      </c>
      <c r="T1867" s="18" t="str">
        <f>IFERROR(VLOOKUP($B1867,Invoices!$AN$2:$AO$412,2,FALSE),"")</f>
        <v/>
      </c>
      <c r="U1867" s="18" t="str" cm="1">
        <f t="array" ref="U1867">IFERROR(INDEX(F1867:T1867, 1, MATCH(TRUE, ISNUMBER(F1867:T1867), 0)), "0.0")</f>
        <v>0.0</v>
      </c>
    </row>
    <row r="1868" spans="1:21" ht="13" x14ac:dyDescent="0.15">
      <c r="A1868" s="14" t="s">
        <v>7900</v>
      </c>
      <c r="B1868" s="6" t="s">
        <v>3231</v>
      </c>
      <c r="C1868" s="6" t="s">
        <v>1943</v>
      </c>
      <c r="D1868" s="6" t="s">
        <v>1942</v>
      </c>
      <c r="E1868" s="6" t="s">
        <v>1943</v>
      </c>
      <c r="F1868" s="18" t="str">
        <f>IFERROR(VLOOKUP(B1868,Invoices!$L$2:$M$413,2,FALSE),"")</f>
        <v/>
      </c>
      <c r="G1868" s="18" t="str">
        <f>IFERROR(VLOOKUP(B1868,Invoices!$N$2:$O$412,2,FALSE),"")</f>
        <v/>
      </c>
      <c r="H1868" s="18" t="str">
        <f>IFERROR(VLOOKUP($B1868,Invoices!$P$2:$Q$412,2,FALSE),"")</f>
        <v/>
      </c>
      <c r="I1868" s="18">
        <f>IFERROR(VLOOKUP($B1868,Invoices!$R$2:$S$412,2,FALSE),"")</f>
        <v>0.99</v>
      </c>
      <c r="J1868" s="18" t="str">
        <f>IFERROR(VLOOKUP($B1868,Invoices!$T$2:$U$412,2,FALSE),"")</f>
        <v/>
      </c>
      <c r="K1868" s="18" t="str">
        <f>IFERROR(VLOOKUP($B1868,Invoices!$V$2:$W$412,2,FALSE),"")</f>
        <v/>
      </c>
      <c r="L1868" s="18" t="str">
        <f>IFERROR(VLOOKUP($B1868,Invoices!$X$2:$Y$412,2,FALSE),"")</f>
        <v/>
      </c>
      <c r="M1868" s="18" t="str">
        <f>IFERROR(VLOOKUP($B1868,Invoices!$Z$2:$AA$412,2,FALSE),"")</f>
        <v/>
      </c>
      <c r="N1868" s="18" t="str">
        <f>IFERROR(VLOOKUP($B1868,Invoices!$AB$2:$AC$412,2,FALSE),"")</f>
        <v/>
      </c>
      <c r="O1868" s="18" t="str">
        <f>IFERROR(VLOOKUP($B1868,Invoices!$AD$2:$AE$412,2,FALSE),"")</f>
        <v/>
      </c>
      <c r="P1868" s="18" t="str">
        <f>IFERROR(VLOOKUP($B1868,Invoices!$AF$2:$AG$412,2,FALSE),"")</f>
        <v/>
      </c>
      <c r="Q1868" s="18" t="str">
        <f>IFERROR(VLOOKUP($B1868,Invoices!$AH$2:$AI$412,2,FALSE),"")</f>
        <v/>
      </c>
      <c r="R1868" s="18" t="str">
        <f>IFERROR(VLOOKUP($B1868,Invoices!$AJ$2:$AK$412,2,FALSE),"")</f>
        <v/>
      </c>
      <c r="S1868" s="18" t="str">
        <f>IFERROR(VLOOKUP($B1868,Invoices!$AL$2:$AM$412,2,FALSE),"")</f>
        <v/>
      </c>
      <c r="T1868" s="18" t="str">
        <f>IFERROR(VLOOKUP($B1868,Invoices!$AN$2:$AO$412,2,FALSE),"")</f>
        <v/>
      </c>
      <c r="U1868" s="18" cm="1">
        <f t="array" ref="U1868">IFERROR(INDEX(F1868:T1868, 1, MATCH(TRUE, ISNUMBER(F1868:T1868), 0)), "0.0")</f>
        <v>0.99</v>
      </c>
    </row>
    <row r="1869" spans="1:21" ht="13" x14ac:dyDescent="0.15">
      <c r="A1869" s="14" t="s">
        <v>7901</v>
      </c>
      <c r="B1869" s="6" t="s">
        <v>3232</v>
      </c>
      <c r="C1869" s="6" t="s">
        <v>606</v>
      </c>
      <c r="D1869" s="6" t="s">
        <v>1118</v>
      </c>
      <c r="E1869" s="6" t="s">
        <v>608</v>
      </c>
      <c r="F1869" s="18" t="str">
        <f>IFERROR(VLOOKUP(B1869,Invoices!$L$2:$M$413,2,FALSE),"")</f>
        <v/>
      </c>
      <c r="G1869" s="18" t="str">
        <f>IFERROR(VLOOKUP(B1869,Invoices!$N$2:$O$412,2,FALSE),"")</f>
        <v/>
      </c>
      <c r="H1869" s="18" t="str">
        <f>IFERROR(VLOOKUP($B1869,Invoices!$P$2:$Q$412,2,FALSE),"")</f>
        <v/>
      </c>
      <c r="I1869" s="18" t="str">
        <f>IFERROR(VLOOKUP($B1869,Invoices!$R$2:$S$412,2,FALSE),"")</f>
        <v/>
      </c>
      <c r="J1869" s="18" t="str">
        <f>IFERROR(VLOOKUP($B1869,Invoices!$T$2:$U$412,2,FALSE),"")</f>
        <v/>
      </c>
      <c r="K1869" s="18" t="str">
        <f>IFERROR(VLOOKUP($B1869,Invoices!$V$2:$W$412,2,FALSE),"")</f>
        <v/>
      </c>
      <c r="L1869" s="18" t="str">
        <f>IFERROR(VLOOKUP($B1869,Invoices!$X$2:$Y$412,2,FALSE),"")</f>
        <v/>
      </c>
      <c r="M1869" s="18" t="str">
        <f>IFERROR(VLOOKUP($B1869,Invoices!$Z$2:$AA$412,2,FALSE),"")</f>
        <v/>
      </c>
      <c r="N1869" s="18" t="str">
        <f>IFERROR(VLOOKUP($B1869,Invoices!$AB$2:$AC$412,2,FALSE),"")</f>
        <v/>
      </c>
      <c r="O1869" s="18" t="str">
        <f>IFERROR(VLOOKUP($B1869,Invoices!$AD$2:$AE$412,2,FALSE),"")</f>
        <v/>
      </c>
      <c r="P1869" s="18">
        <f>IFERROR(VLOOKUP($B1869,Invoices!$AF$2:$AG$412,2,FALSE),"")</f>
        <v>0.99</v>
      </c>
      <c r="Q1869" s="18" t="str">
        <f>IFERROR(VLOOKUP($B1869,Invoices!$AH$2:$AI$412,2,FALSE),"")</f>
        <v/>
      </c>
      <c r="R1869" s="18" t="str">
        <f>IFERROR(VLOOKUP($B1869,Invoices!$AJ$2:$AK$412,2,FALSE),"")</f>
        <v/>
      </c>
      <c r="S1869" s="18" t="str">
        <f>IFERROR(VLOOKUP($B1869,Invoices!$AL$2:$AM$412,2,FALSE),"")</f>
        <v/>
      </c>
      <c r="T1869" s="18" t="str">
        <f>IFERROR(VLOOKUP($B1869,Invoices!$AN$2:$AO$412,2,FALSE),"")</f>
        <v/>
      </c>
      <c r="U1869" s="18" cm="1">
        <f t="array" ref="U1869">IFERROR(INDEX(F1869:T1869, 1, MATCH(TRUE, ISNUMBER(F1869:T1869), 0)), "0.0")</f>
        <v>0.99</v>
      </c>
    </row>
    <row r="1870" spans="1:21" ht="13" x14ac:dyDescent="0.15">
      <c r="A1870" s="14" t="s">
        <v>7902</v>
      </c>
      <c r="B1870" s="6" t="s">
        <v>3233</v>
      </c>
      <c r="C1870" s="6" t="s">
        <v>3234</v>
      </c>
      <c r="D1870" s="6" t="s">
        <v>1150</v>
      </c>
      <c r="E1870" s="6" t="s">
        <v>1151</v>
      </c>
      <c r="F1870" s="18" t="str">
        <f>IFERROR(VLOOKUP(B1870,Invoices!$L$2:$M$413,2,FALSE),"")</f>
        <v/>
      </c>
      <c r="G1870" s="18" t="str">
        <f>IFERROR(VLOOKUP(B1870,Invoices!$N$2:$O$412,2,FALSE),"")</f>
        <v/>
      </c>
      <c r="H1870" s="18" t="str">
        <f>IFERROR(VLOOKUP($B1870,Invoices!$P$2:$Q$412,2,FALSE),"")</f>
        <v/>
      </c>
      <c r="I1870" s="18" t="str">
        <f>IFERROR(VLOOKUP($B1870,Invoices!$R$2:$S$412,2,FALSE),"")</f>
        <v/>
      </c>
      <c r="J1870" s="18" t="str">
        <f>IFERROR(VLOOKUP($B1870,Invoices!$T$2:$U$412,2,FALSE),"")</f>
        <v/>
      </c>
      <c r="K1870" s="18" t="str">
        <f>IFERROR(VLOOKUP($B1870,Invoices!$V$2:$W$412,2,FALSE),"")</f>
        <v/>
      </c>
      <c r="L1870" s="18" t="str">
        <f>IFERROR(VLOOKUP($B1870,Invoices!$X$2:$Y$412,2,FALSE),"")</f>
        <v/>
      </c>
      <c r="M1870" s="18" t="str">
        <f>IFERROR(VLOOKUP($B1870,Invoices!$Z$2:$AA$412,2,FALSE),"")</f>
        <v/>
      </c>
      <c r="N1870" s="18" t="str">
        <f>IFERROR(VLOOKUP($B1870,Invoices!$AB$2:$AC$412,2,FALSE),"")</f>
        <v/>
      </c>
      <c r="O1870" s="18" t="str">
        <f>IFERROR(VLOOKUP($B1870,Invoices!$AD$2:$AE$412,2,FALSE),"")</f>
        <v/>
      </c>
      <c r="P1870" s="18" t="str">
        <f>IFERROR(VLOOKUP($B1870,Invoices!$AF$2:$AG$412,2,FALSE),"")</f>
        <v/>
      </c>
      <c r="Q1870" s="18" t="str">
        <f>IFERROR(VLOOKUP($B1870,Invoices!$AH$2:$AI$412,2,FALSE),"")</f>
        <v/>
      </c>
      <c r="R1870" s="18" t="str">
        <f>IFERROR(VLOOKUP($B1870,Invoices!$AJ$2:$AK$412,2,FALSE),"")</f>
        <v/>
      </c>
      <c r="S1870" s="18" t="str">
        <f>IFERROR(VLOOKUP($B1870,Invoices!$AL$2:$AM$412,2,FALSE),"")</f>
        <v/>
      </c>
      <c r="T1870" s="18" t="str">
        <f>IFERROR(VLOOKUP($B1870,Invoices!$AN$2:$AO$412,2,FALSE),"")</f>
        <v/>
      </c>
      <c r="U1870" s="18" t="str" cm="1">
        <f t="array" ref="U1870">IFERROR(INDEX(F1870:T1870, 1, MATCH(TRUE, ISNUMBER(F1870:T1870), 0)), "0.0")</f>
        <v>0.0</v>
      </c>
    </row>
    <row r="1871" spans="1:21" ht="13" x14ac:dyDescent="0.15">
      <c r="A1871" s="14" t="s">
        <v>7903</v>
      </c>
      <c r="B1871" s="6" t="s">
        <v>3235</v>
      </c>
      <c r="C1871" s="6" t="s">
        <v>3236</v>
      </c>
      <c r="D1871" s="6" t="s">
        <v>1503</v>
      </c>
      <c r="E1871" s="6" t="s">
        <v>574</v>
      </c>
      <c r="F1871" s="18">
        <f>IFERROR(VLOOKUP(B1871,Invoices!$L$2:$M$413,2,FALSE),"")</f>
        <v>0.99</v>
      </c>
      <c r="G1871" s="18">
        <f>IFERROR(VLOOKUP(B1871,Invoices!$N$2:$O$412,2,FALSE),"")</f>
        <v>0.99</v>
      </c>
      <c r="H1871" s="18" t="str">
        <f>IFERROR(VLOOKUP($B1871,Invoices!$P$2:$Q$412,2,FALSE),"")</f>
        <v/>
      </c>
      <c r="I1871" s="18" t="str">
        <f>IFERROR(VLOOKUP($B1871,Invoices!$R$2:$S$412,2,FALSE),"")</f>
        <v/>
      </c>
      <c r="J1871" s="18" t="str">
        <f>IFERROR(VLOOKUP($B1871,Invoices!$T$2:$U$412,2,FALSE),"")</f>
        <v/>
      </c>
      <c r="K1871" s="18" t="str">
        <f>IFERROR(VLOOKUP($B1871,Invoices!$V$2:$W$412,2,FALSE),"")</f>
        <v/>
      </c>
      <c r="L1871" s="18" t="str">
        <f>IFERROR(VLOOKUP($B1871,Invoices!$X$2:$Y$412,2,FALSE),"")</f>
        <v/>
      </c>
      <c r="M1871" s="18" t="str">
        <f>IFERROR(VLOOKUP($B1871,Invoices!$Z$2:$AA$412,2,FALSE),"")</f>
        <v/>
      </c>
      <c r="N1871" s="18" t="str">
        <f>IFERROR(VLOOKUP($B1871,Invoices!$AB$2:$AC$412,2,FALSE),"")</f>
        <v/>
      </c>
      <c r="O1871" s="18" t="str">
        <f>IFERROR(VLOOKUP($B1871,Invoices!$AD$2:$AE$412,2,FALSE),"")</f>
        <v/>
      </c>
      <c r="P1871" s="18" t="str">
        <f>IFERROR(VLOOKUP($B1871,Invoices!$AF$2:$AG$412,2,FALSE),"")</f>
        <v/>
      </c>
      <c r="Q1871" s="18" t="str">
        <f>IFERROR(VLOOKUP($B1871,Invoices!$AH$2:$AI$412,2,FALSE),"")</f>
        <v/>
      </c>
      <c r="R1871" s="18" t="str">
        <f>IFERROR(VLOOKUP($B1871,Invoices!$AJ$2:$AK$412,2,FALSE),"")</f>
        <v/>
      </c>
      <c r="S1871" s="18" t="str">
        <f>IFERROR(VLOOKUP($B1871,Invoices!$AL$2:$AM$412,2,FALSE),"")</f>
        <v/>
      </c>
      <c r="T1871" s="18" t="str">
        <f>IFERROR(VLOOKUP($B1871,Invoices!$AN$2:$AO$412,2,FALSE),"")</f>
        <v/>
      </c>
      <c r="U1871" s="18" cm="1">
        <f t="array" ref="U1871">IFERROR(INDEX(F1871:T1871, 1, MATCH(TRUE, ISNUMBER(F1871:T1871), 0)), "0.0")</f>
        <v>0.99</v>
      </c>
    </row>
    <row r="1872" spans="1:21" ht="13" x14ac:dyDescent="0.15">
      <c r="A1872" s="14" t="s">
        <v>7904</v>
      </c>
      <c r="B1872" s="6" t="s">
        <v>3237</v>
      </c>
      <c r="D1872" s="6" t="s">
        <v>666</v>
      </c>
      <c r="E1872" s="6" t="s">
        <v>667</v>
      </c>
      <c r="F1872" s="18">
        <f>IFERROR(VLOOKUP(B1872,Invoices!$L$2:$M$413,2,FALSE),"")</f>
        <v>0.99</v>
      </c>
      <c r="G1872" s="18">
        <f>IFERROR(VLOOKUP(B1872,Invoices!$N$2:$O$412,2,FALSE),"")</f>
        <v>0.99</v>
      </c>
      <c r="H1872" s="18" t="str">
        <f>IFERROR(VLOOKUP($B1872,Invoices!$P$2:$Q$412,2,FALSE),"")</f>
        <v/>
      </c>
      <c r="I1872" s="18" t="str">
        <f>IFERROR(VLOOKUP($B1872,Invoices!$R$2:$S$412,2,FALSE),"")</f>
        <v/>
      </c>
      <c r="J1872" s="18" t="str">
        <f>IFERROR(VLOOKUP($B1872,Invoices!$T$2:$U$412,2,FALSE),"")</f>
        <v/>
      </c>
      <c r="K1872" s="18" t="str">
        <f>IFERROR(VLOOKUP($B1872,Invoices!$V$2:$W$412,2,FALSE),"")</f>
        <v/>
      </c>
      <c r="L1872" s="18" t="str">
        <f>IFERROR(VLOOKUP($B1872,Invoices!$X$2:$Y$412,2,FALSE),"")</f>
        <v/>
      </c>
      <c r="M1872" s="18" t="str">
        <f>IFERROR(VLOOKUP($B1872,Invoices!$Z$2:$AA$412,2,FALSE),"")</f>
        <v/>
      </c>
      <c r="N1872" s="18" t="str">
        <f>IFERROR(VLOOKUP($B1872,Invoices!$AB$2:$AC$412,2,FALSE),"")</f>
        <v/>
      </c>
      <c r="O1872" s="18" t="str">
        <f>IFERROR(VLOOKUP($B1872,Invoices!$AD$2:$AE$412,2,FALSE),"")</f>
        <v/>
      </c>
      <c r="P1872" s="18" t="str">
        <f>IFERROR(VLOOKUP($B1872,Invoices!$AF$2:$AG$412,2,FALSE),"")</f>
        <v/>
      </c>
      <c r="Q1872" s="18" t="str">
        <f>IFERROR(VLOOKUP($B1872,Invoices!$AH$2:$AI$412,2,FALSE),"")</f>
        <v/>
      </c>
      <c r="R1872" s="18" t="str">
        <f>IFERROR(VLOOKUP($B1872,Invoices!$AJ$2:$AK$412,2,FALSE),"")</f>
        <v/>
      </c>
      <c r="S1872" s="18" t="str">
        <f>IFERROR(VLOOKUP($B1872,Invoices!$AL$2:$AM$412,2,FALSE),"")</f>
        <v/>
      </c>
      <c r="T1872" s="18" t="str">
        <f>IFERROR(VLOOKUP($B1872,Invoices!$AN$2:$AO$412,2,FALSE),"")</f>
        <v/>
      </c>
      <c r="U1872" s="18" cm="1">
        <f t="array" ref="U1872">IFERROR(INDEX(F1872:T1872, 1, MATCH(TRUE, ISNUMBER(F1872:T1872), 0)), "0.0")</f>
        <v>0.99</v>
      </c>
    </row>
    <row r="1873" spans="1:21" ht="13" x14ac:dyDescent="0.15">
      <c r="A1873" s="14" t="s">
        <v>7905</v>
      </c>
      <c r="B1873" s="6" t="s">
        <v>2071</v>
      </c>
      <c r="C1873" s="6" t="s">
        <v>2492</v>
      </c>
      <c r="D1873" s="6" t="s">
        <v>2071</v>
      </c>
      <c r="E1873" s="6" t="s">
        <v>1071</v>
      </c>
      <c r="F1873" s="18" t="str">
        <f>IFERROR(VLOOKUP(B1873,Invoices!$L$2:$M$413,2,FALSE),"")</f>
        <v/>
      </c>
      <c r="G1873" s="18" t="str">
        <f>IFERROR(VLOOKUP(B1873,Invoices!$N$2:$O$412,2,FALSE),"")</f>
        <v/>
      </c>
      <c r="H1873" s="18" t="str">
        <f>IFERROR(VLOOKUP($B1873,Invoices!$P$2:$Q$412,2,FALSE),"")</f>
        <v/>
      </c>
      <c r="I1873" s="18" t="str">
        <f>IFERROR(VLOOKUP($B1873,Invoices!$R$2:$S$412,2,FALSE),"")</f>
        <v/>
      </c>
      <c r="J1873" s="18" t="str">
        <f>IFERROR(VLOOKUP($B1873,Invoices!$T$2:$U$412,2,FALSE),"")</f>
        <v/>
      </c>
      <c r="K1873" s="18" t="str">
        <f>IFERROR(VLOOKUP($B1873,Invoices!$V$2:$W$412,2,FALSE),"")</f>
        <v/>
      </c>
      <c r="L1873" s="18" t="str">
        <f>IFERROR(VLOOKUP($B1873,Invoices!$X$2:$Y$412,2,FALSE),"")</f>
        <v/>
      </c>
      <c r="M1873" s="18" t="str">
        <f>IFERROR(VLOOKUP($B1873,Invoices!$Z$2:$AA$412,2,FALSE),"")</f>
        <v/>
      </c>
      <c r="N1873" s="18" t="str">
        <f>IFERROR(VLOOKUP($B1873,Invoices!$AB$2:$AC$412,2,FALSE),"")</f>
        <v/>
      </c>
      <c r="O1873" s="18" t="str">
        <f>IFERROR(VLOOKUP($B1873,Invoices!$AD$2:$AE$412,2,FALSE),"")</f>
        <v/>
      </c>
      <c r="P1873" s="18" t="str">
        <f>IFERROR(VLOOKUP($B1873,Invoices!$AF$2:$AG$412,2,FALSE),"")</f>
        <v/>
      </c>
      <c r="Q1873" s="18" t="str">
        <f>IFERROR(VLOOKUP($B1873,Invoices!$AH$2:$AI$412,2,FALSE),"")</f>
        <v/>
      </c>
      <c r="R1873" s="18" t="str">
        <f>IFERROR(VLOOKUP($B1873,Invoices!$AJ$2:$AK$412,2,FALSE),"")</f>
        <v/>
      </c>
      <c r="S1873" s="18" t="str">
        <f>IFERROR(VLOOKUP($B1873,Invoices!$AL$2:$AM$412,2,FALSE),"")</f>
        <v/>
      </c>
      <c r="T1873" s="18" t="str">
        <f>IFERROR(VLOOKUP($B1873,Invoices!$AN$2:$AO$412,2,FALSE),"")</f>
        <v/>
      </c>
      <c r="U1873" s="18" t="str" cm="1">
        <f t="array" ref="U1873">IFERROR(INDEX(F1873:T1873, 1, MATCH(TRUE, ISNUMBER(F1873:T1873), 0)), "0.0")</f>
        <v>0.0</v>
      </c>
    </row>
    <row r="1874" spans="1:21" ht="13" x14ac:dyDescent="0.15">
      <c r="A1874" s="14" t="s">
        <v>7906</v>
      </c>
      <c r="B1874" s="6" t="s">
        <v>3238</v>
      </c>
      <c r="C1874" s="6" t="s">
        <v>3239</v>
      </c>
      <c r="D1874" s="6" t="s">
        <v>2441</v>
      </c>
      <c r="E1874" s="6" t="s">
        <v>1301</v>
      </c>
      <c r="F1874" s="18" t="str">
        <f>IFERROR(VLOOKUP(B1874,Invoices!$L$2:$M$413,2,FALSE),"")</f>
        <v/>
      </c>
      <c r="G1874" s="18" t="str">
        <f>IFERROR(VLOOKUP(B1874,Invoices!$N$2:$O$412,2,FALSE),"")</f>
        <v/>
      </c>
      <c r="H1874" s="18" t="str">
        <f>IFERROR(VLOOKUP($B1874,Invoices!$P$2:$Q$412,2,FALSE),"")</f>
        <v/>
      </c>
      <c r="I1874" s="18" t="str">
        <f>IFERROR(VLOOKUP($B1874,Invoices!$R$2:$S$412,2,FALSE),"")</f>
        <v/>
      </c>
      <c r="J1874" s="18" t="str">
        <f>IFERROR(VLOOKUP($B1874,Invoices!$T$2:$U$412,2,FALSE),"")</f>
        <v/>
      </c>
      <c r="K1874" s="18">
        <f>IFERROR(VLOOKUP($B1874,Invoices!$V$2:$W$412,2,FALSE),"")</f>
        <v>0.99</v>
      </c>
      <c r="L1874" s="18" t="str">
        <f>IFERROR(VLOOKUP($B1874,Invoices!$X$2:$Y$412,2,FALSE),"")</f>
        <v/>
      </c>
      <c r="M1874" s="18" t="str">
        <f>IFERROR(VLOOKUP($B1874,Invoices!$Z$2:$AA$412,2,FALSE),"")</f>
        <v/>
      </c>
      <c r="N1874" s="18" t="str">
        <f>IFERROR(VLOOKUP($B1874,Invoices!$AB$2:$AC$412,2,FALSE),"")</f>
        <v/>
      </c>
      <c r="O1874" s="18" t="str">
        <f>IFERROR(VLOOKUP($B1874,Invoices!$AD$2:$AE$412,2,FALSE),"")</f>
        <v/>
      </c>
      <c r="P1874" s="18" t="str">
        <f>IFERROR(VLOOKUP($B1874,Invoices!$AF$2:$AG$412,2,FALSE),"")</f>
        <v/>
      </c>
      <c r="Q1874" s="18" t="str">
        <f>IFERROR(VLOOKUP($B1874,Invoices!$AH$2:$AI$412,2,FALSE),"")</f>
        <v/>
      </c>
      <c r="R1874" s="18" t="str">
        <f>IFERROR(VLOOKUP($B1874,Invoices!$AJ$2:$AK$412,2,FALSE),"")</f>
        <v/>
      </c>
      <c r="S1874" s="18" t="str">
        <f>IFERROR(VLOOKUP($B1874,Invoices!$AL$2:$AM$412,2,FALSE),"")</f>
        <v/>
      </c>
      <c r="T1874" s="18" t="str">
        <f>IFERROR(VLOOKUP($B1874,Invoices!$AN$2:$AO$412,2,FALSE),"")</f>
        <v/>
      </c>
      <c r="U1874" s="18" cm="1">
        <f t="array" ref="U1874">IFERROR(INDEX(F1874:T1874, 1, MATCH(TRUE, ISNUMBER(F1874:T1874), 0)), "0.0")</f>
        <v>0.99</v>
      </c>
    </row>
    <row r="1875" spans="1:21" ht="13" x14ac:dyDescent="0.15">
      <c r="A1875" s="14" t="s">
        <v>7907</v>
      </c>
      <c r="B1875" s="6" t="s">
        <v>3240</v>
      </c>
      <c r="D1875" s="6" t="s">
        <v>862</v>
      </c>
      <c r="E1875" s="6" t="s">
        <v>863</v>
      </c>
      <c r="F1875" s="18" t="str">
        <f>IFERROR(VLOOKUP(B1875,Invoices!$L$2:$M$413,2,FALSE),"")</f>
        <v/>
      </c>
      <c r="G1875" s="18" t="str">
        <f>IFERROR(VLOOKUP(B1875,Invoices!$N$2:$O$412,2,FALSE),"")</f>
        <v/>
      </c>
      <c r="H1875" s="18" t="str">
        <f>IFERROR(VLOOKUP($B1875,Invoices!$P$2:$Q$412,2,FALSE),"")</f>
        <v/>
      </c>
      <c r="I1875" s="18" t="str">
        <f>IFERROR(VLOOKUP($B1875,Invoices!$R$2:$S$412,2,FALSE),"")</f>
        <v/>
      </c>
      <c r="J1875" s="18" t="str">
        <f>IFERROR(VLOOKUP($B1875,Invoices!$T$2:$U$412,2,FALSE),"")</f>
        <v/>
      </c>
      <c r="K1875" s="18" t="str">
        <f>IFERROR(VLOOKUP($B1875,Invoices!$V$2:$W$412,2,FALSE),"")</f>
        <v/>
      </c>
      <c r="L1875" s="18" t="str">
        <f>IFERROR(VLOOKUP($B1875,Invoices!$X$2:$Y$412,2,FALSE),"")</f>
        <v/>
      </c>
      <c r="M1875" s="18">
        <f>IFERROR(VLOOKUP($B1875,Invoices!$Z$2:$AA$412,2,FALSE),"")</f>
        <v>0.99</v>
      </c>
      <c r="N1875" s="18" t="str">
        <f>IFERROR(VLOOKUP($B1875,Invoices!$AB$2:$AC$412,2,FALSE),"")</f>
        <v/>
      </c>
      <c r="O1875" s="18" t="str">
        <f>IFERROR(VLOOKUP($B1875,Invoices!$AD$2:$AE$412,2,FALSE),"")</f>
        <v/>
      </c>
      <c r="P1875" s="18" t="str">
        <f>IFERROR(VLOOKUP($B1875,Invoices!$AF$2:$AG$412,2,FALSE),"")</f>
        <v/>
      </c>
      <c r="Q1875" s="18" t="str">
        <f>IFERROR(VLOOKUP($B1875,Invoices!$AH$2:$AI$412,2,FALSE),"")</f>
        <v/>
      </c>
      <c r="R1875" s="18" t="str">
        <f>IFERROR(VLOOKUP($B1875,Invoices!$AJ$2:$AK$412,2,FALSE),"")</f>
        <v/>
      </c>
      <c r="S1875" s="18" t="str">
        <f>IFERROR(VLOOKUP($B1875,Invoices!$AL$2:$AM$412,2,FALSE),"")</f>
        <v/>
      </c>
      <c r="T1875" s="18" t="str">
        <f>IFERROR(VLOOKUP($B1875,Invoices!$AN$2:$AO$412,2,FALSE),"")</f>
        <v/>
      </c>
      <c r="U1875" s="18" cm="1">
        <f t="array" ref="U1875">IFERROR(INDEX(F1875:T1875, 1, MATCH(TRUE, ISNUMBER(F1875:T1875), 0)), "0.0")</f>
        <v>0.99</v>
      </c>
    </row>
    <row r="1876" spans="1:21" ht="13" x14ac:dyDescent="0.15">
      <c r="A1876" s="14" t="s">
        <v>7908</v>
      </c>
      <c r="B1876" s="6" t="s">
        <v>3241</v>
      </c>
      <c r="C1876" s="6" t="s">
        <v>1366</v>
      </c>
      <c r="D1876" s="6" t="s">
        <v>1367</v>
      </c>
      <c r="E1876" s="6" t="s">
        <v>1368</v>
      </c>
      <c r="F1876" s="18">
        <f>IFERROR(VLOOKUP(B1876,Invoices!$L$2:$M$413,2,FALSE),"")</f>
        <v>0.99</v>
      </c>
      <c r="G1876" s="18" t="str">
        <f>IFERROR(VLOOKUP(B1876,Invoices!$N$2:$O$412,2,FALSE),"")</f>
        <v/>
      </c>
      <c r="H1876" s="18" t="str">
        <f>IFERROR(VLOOKUP($B1876,Invoices!$P$2:$Q$412,2,FALSE),"")</f>
        <v/>
      </c>
      <c r="I1876" s="18" t="str">
        <f>IFERROR(VLOOKUP($B1876,Invoices!$R$2:$S$412,2,FALSE),"")</f>
        <v/>
      </c>
      <c r="J1876" s="18" t="str">
        <f>IFERROR(VLOOKUP($B1876,Invoices!$T$2:$U$412,2,FALSE),"")</f>
        <v/>
      </c>
      <c r="K1876" s="18" t="str">
        <f>IFERROR(VLOOKUP($B1876,Invoices!$V$2:$W$412,2,FALSE),"")</f>
        <v/>
      </c>
      <c r="L1876" s="18" t="str">
        <f>IFERROR(VLOOKUP($B1876,Invoices!$X$2:$Y$412,2,FALSE),"")</f>
        <v/>
      </c>
      <c r="M1876" s="18" t="str">
        <f>IFERROR(VLOOKUP($B1876,Invoices!$Z$2:$AA$412,2,FALSE),"")</f>
        <v/>
      </c>
      <c r="N1876" s="18" t="str">
        <f>IFERROR(VLOOKUP($B1876,Invoices!$AB$2:$AC$412,2,FALSE),"")</f>
        <v/>
      </c>
      <c r="O1876" s="18" t="str">
        <f>IFERROR(VLOOKUP($B1876,Invoices!$AD$2:$AE$412,2,FALSE),"")</f>
        <v/>
      </c>
      <c r="P1876" s="18" t="str">
        <f>IFERROR(VLOOKUP($B1876,Invoices!$AF$2:$AG$412,2,FALSE),"")</f>
        <v/>
      </c>
      <c r="Q1876" s="18" t="str">
        <f>IFERROR(VLOOKUP($B1876,Invoices!$AH$2:$AI$412,2,FALSE),"")</f>
        <v/>
      </c>
      <c r="R1876" s="18" t="str">
        <f>IFERROR(VLOOKUP($B1876,Invoices!$AJ$2:$AK$412,2,FALSE),"")</f>
        <v/>
      </c>
      <c r="S1876" s="18" t="str">
        <f>IFERROR(VLOOKUP($B1876,Invoices!$AL$2:$AM$412,2,FALSE),"")</f>
        <v/>
      </c>
      <c r="T1876" s="18" t="str">
        <f>IFERROR(VLOOKUP($B1876,Invoices!$AN$2:$AO$412,2,FALSE),"")</f>
        <v/>
      </c>
      <c r="U1876" s="18" cm="1">
        <f t="array" ref="U1876">IFERROR(INDEX(F1876:T1876, 1, MATCH(TRUE, ISNUMBER(F1876:T1876), 0)), "0.0")</f>
        <v>0.99</v>
      </c>
    </row>
    <row r="1877" spans="1:21" ht="13" x14ac:dyDescent="0.15">
      <c r="A1877" s="14" t="s">
        <v>7909</v>
      </c>
      <c r="B1877" s="6" t="s">
        <v>3242</v>
      </c>
      <c r="D1877" s="6" t="s">
        <v>602</v>
      </c>
      <c r="E1877" s="6" t="s">
        <v>603</v>
      </c>
      <c r="F1877" s="18" t="str">
        <f>IFERROR(VLOOKUP(B1877,Invoices!$L$2:$M$413,2,FALSE),"")</f>
        <v/>
      </c>
      <c r="G1877" s="18" t="str">
        <f>IFERROR(VLOOKUP(B1877,Invoices!$N$2:$O$412,2,FALSE),"")</f>
        <v/>
      </c>
      <c r="H1877" s="18" t="str">
        <f>IFERROR(VLOOKUP($B1877,Invoices!$P$2:$Q$412,2,FALSE),"")</f>
        <v/>
      </c>
      <c r="I1877" s="18" t="str">
        <f>IFERROR(VLOOKUP($B1877,Invoices!$R$2:$S$412,2,FALSE),"")</f>
        <v/>
      </c>
      <c r="J1877" s="18" t="str">
        <f>IFERROR(VLOOKUP($B1877,Invoices!$T$2:$U$412,2,FALSE),"")</f>
        <v/>
      </c>
      <c r="K1877" s="18" t="str">
        <f>IFERROR(VLOOKUP($B1877,Invoices!$V$2:$W$412,2,FALSE),"")</f>
        <v/>
      </c>
      <c r="L1877" s="18" t="str">
        <f>IFERROR(VLOOKUP($B1877,Invoices!$X$2:$Y$412,2,FALSE),"")</f>
        <v/>
      </c>
      <c r="M1877" s="18" t="str">
        <f>IFERROR(VLOOKUP($B1877,Invoices!$Z$2:$AA$412,2,FALSE),"")</f>
        <v/>
      </c>
      <c r="N1877" s="18" t="str">
        <f>IFERROR(VLOOKUP($B1877,Invoices!$AB$2:$AC$412,2,FALSE),"")</f>
        <v/>
      </c>
      <c r="O1877" s="18" t="str">
        <f>IFERROR(VLOOKUP($B1877,Invoices!$AD$2:$AE$412,2,FALSE),"")</f>
        <v/>
      </c>
      <c r="P1877" s="18" t="str">
        <f>IFERROR(VLOOKUP($B1877,Invoices!$AF$2:$AG$412,2,FALSE),"")</f>
        <v/>
      </c>
      <c r="Q1877" s="18" t="str">
        <f>IFERROR(VLOOKUP($B1877,Invoices!$AH$2:$AI$412,2,FALSE),"")</f>
        <v/>
      </c>
      <c r="R1877" s="18" t="str">
        <f>IFERROR(VLOOKUP($B1877,Invoices!$AJ$2:$AK$412,2,FALSE),"")</f>
        <v/>
      </c>
      <c r="S1877" s="18" t="str">
        <f>IFERROR(VLOOKUP($B1877,Invoices!$AL$2:$AM$412,2,FALSE),"")</f>
        <v/>
      </c>
      <c r="T1877" s="18" t="str">
        <f>IFERROR(VLOOKUP($B1877,Invoices!$AN$2:$AO$412,2,FALSE),"")</f>
        <v/>
      </c>
      <c r="U1877" s="18" t="str" cm="1">
        <f t="array" ref="U1877">IFERROR(INDEX(F1877:T1877, 1, MATCH(TRUE, ISNUMBER(F1877:T1877), 0)), "0.0")</f>
        <v>0.0</v>
      </c>
    </row>
    <row r="1878" spans="1:21" ht="13" x14ac:dyDescent="0.15">
      <c r="A1878" s="14" t="s">
        <v>7910</v>
      </c>
      <c r="B1878" s="6" t="s">
        <v>3243</v>
      </c>
      <c r="D1878" s="6" t="s">
        <v>1174</v>
      </c>
      <c r="E1878" s="6" t="s">
        <v>570</v>
      </c>
      <c r="F1878" s="18" t="str">
        <f>IFERROR(VLOOKUP(B1878,Invoices!$L$2:$M$413,2,FALSE),"")</f>
        <v/>
      </c>
      <c r="G1878" s="18" t="str">
        <f>IFERROR(VLOOKUP(B1878,Invoices!$N$2:$O$412,2,FALSE),"")</f>
        <v/>
      </c>
      <c r="H1878" s="18" t="str">
        <f>IFERROR(VLOOKUP($B1878,Invoices!$P$2:$Q$412,2,FALSE),"")</f>
        <v/>
      </c>
      <c r="I1878" s="18" t="str">
        <f>IFERROR(VLOOKUP($B1878,Invoices!$R$2:$S$412,2,FALSE),"")</f>
        <v/>
      </c>
      <c r="J1878" s="18" t="str">
        <f>IFERROR(VLOOKUP($B1878,Invoices!$T$2:$U$412,2,FALSE),"")</f>
        <v/>
      </c>
      <c r="K1878" s="18" t="str">
        <f>IFERROR(VLOOKUP($B1878,Invoices!$V$2:$W$412,2,FALSE),"")</f>
        <v/>
      </c>
      <c r="L1878" s="18" t="str">
        <f>IFERROR(VLOOKUP($B1878,Invoices!$X$2:$Y$412,2,FALSE),"")</f>
        <v/>
      </c>
      <c r="M1878" s="18" t="str">
        <f>IFERROR(VLOOKUP($B1878,Invoices!$Z$2:$AA$412,2,FALSE),"")</f>
        <v/>
      </c>
      <c r="N1878" s="18" t="str">
        <f>IFERROR(VLOOKUP($B1878,Invoices!$AB$2:$AC$412,2,FALSE),"")</f>
        <v/>
      </c>
      <c r="O1878" s="18" t="str">
        <f>IFERROR(VLOOKUP($B1878,Invoices!$AD$2:$AE$412,2,FALSE),"")</f>
        <v/>
      </c>
      <c r="P1878" s="18" t="str">
        <f>IFERROR(VLOOKUP($B1878,Invoices!$AF$2:$AG$412,2,FALSE),"")</f>
        <v/>
      </c>
      <c r="Q1878" s="18">
        <f>IFERROR(VLOOKUP($B1878,Invoices!$AH$2:$AI$412,2,FALSE),"")</f>
        <v>0.99</v>
      </c>
      <c r="R1878" s="18" t="str">
        <f>IFERROR(VLOOKUP($B1878,Invoices!$AJ$2:$AK$412,2,FALSE),"")</f>
        <v/>
      </c>
      <c r="S1878" s="18" t="str">
        <f>IFERROR(VLOOKUP($B1878,Invoices!$AL$2:$AM$412,2,FALSE),"")</f>
        <v/>
      </c>
      <c r="T1878" s="18" t="str">
        <f>IFERROR(VLOOKUP($B1878,Invoices!$AN$2:$AO$412,2,FALSE),"")</f>
        <v/>
      </c>
      <c r="U1878" s="18" cm="1">
        <f t="array" ref="U1878">IFERROR(INDEX(F1878:T1878, 1, MATCH(TRUE, ISNUMBER(F1878:T1878), 0)), "0.0")</f>
        <v>0.99</v>
      </c>
    </row>
    <row r="1879" spans="1:21" ht="13" x14ac:dyDescent="0.15">
      <c r="A1879" s="14" t="s">
        <v>7911</v>
      </c>
      <c r="B1879" s="6" t="s">
        <v>3244</v>
      </c>
      <c r="D1879" s="6" t="s">
        <v>561</v>
      </c>
      <c r="E1879" s="6" t="s">
        <v>562</v>
      </c>
      <c r="F1879" s="18" t="str">
        <f>IFERROR(VLOOKUP(B1879,Invoices!$L$2:$M$413,2,FALSE),"")</f>
        <v/>
      </c>
      <c r="G1879" s="18" t="str">
        <f>IFERROR(VLOOKUP(B1879,Invoices!$N$2:$O$412,2,FALSE),"")</f>
        <v/>
      </c>
      <c r="H1879" s="18" t="str">
        <f>IFERROR(VLOOKUP($B1879,Invoices!$P$2:$Q$412,2,FALSE),"")</f>
        <v/>
      </c>
      <c r="I1879" s="18" t="str">
        <f>IFERROR(VLOOKUP($B1879,Invoices!$R$2:$S$412,2,FALSE),"")</f>
        <v/>
      </c>
      <c r="J1879" s="18" t="str">
        <f>IFERROR(VLOOKUP($B1879,Invoices!$T$2:$U$412,2,FALSE),"")</f>
        <v/>
      </c>
      <c r="K1879" s="18" t="str">
        <f>IFERROR(VLOOKUP($B1879,Invoices!$V$2:$W$412,2,FALSE),"")</f>
        <v/>
      </c>
      <c r="L1879" s="18" t="str">
        <f>IFERROR(VLOOKUP($B1879,Invoices!$X$2:$Y$412,2,FALSE),"")</f>
        <v/>
      </c>
      <c r="M1879" s="18" t="str">
        <f>IFERROR(VLOOKUP($B1879,Invoices!$Z$2:$AA$412,2,FALSE),"")</f>
        <v/>
      </c>
      <c r="N1879" s="18" t="str">
        <f>IFERROR(VLOOKUP($B1879,Invoices!$AB$2:$AC$412,2,FALSE),"")</f>
        <v/>
      </c>
      <c r="O1879" s="18" t="str">
        <f>IFERROR(VLOOKUP($B1879,Invoices!$AD$2:$AE$412,2,FALSE),"")</f>
        <v/>
      </c>
      <c r="P1879" s="18" t="str">
        <f>IFERROR(VLOOKUP($B1879,Invoices!$AF$2:$AG$412,2,FALSE),"")</f>
        <v/>
      </c>
      <c r="Q1879" s="18" t="str">
        <f>IFERROR(VLOOKUP($B1879,Invoices!$AH$2:$AI$412,2,FALSE),"")</f>
        <v/>
      </c>
      <c r="R1879" s="18" t="str">
        <f>IFERROR(VLOOKUP($B1879,Invoices!$AJ$2:$AK$412,2,FALSE),"")</f>
        <v/>
      </c>
      <c r="S1879" s="18" t="str">
        <f>IFERROR(VLOOKUP($B1879,Invoices!$AL$2:$AM$412,2,FALSE),"")</f>
        <v/>
      </c>
      <c r="T1879" s="18" t="str">
        <f>IFERROR(VLOOKUP($B1879,Invoices!$AN$2:$AO$412,2,FALSE),"")</f>
        <v/>
      </c>
      <c r="U1879" s="18" t="str" cm="1">
        <f t="array" ref="U1879">IFERROR(INDEX(F1879:T1879, 1, MATCH(TRUE, ISNUMBER(F1879:T1879), 0)), "0.0")</f>
        <v>0.0</v>
      </c>
    </row>
    <row r="1880" spans="1:21" ht="13" x14ac:dyDescent="0.15">
      <c r="A1880" s="14" t="s">
        <v>7912</v>
      </c>
      <c r="B1880" s="6" t="s">
        <v>3245</v>
      </c>
      <c r="C1880" s="6" t="s">
        <v>573</v>
      </c>
      <c r="D1880" s="6" t="s">
        <v>2195</v>
      </c>
      <c r="E1880" s="6" t="s">
        <v>574</v>
      </c>
      <c r="F1880" s="18" t="str">
        <f>IFERROR(VLOOKUP(B1880,Invoices!$L$2:$M$413,2,FALSE),"")</f>
        <v/>
      </c>
      <c r="G1880" s="18" t="str">
        <f>IFERROR(VLOOKUP(B1880,Invoices!$N$2:$O$412,2,FALSE),"")</f>
        <v/>
      </c>
      <c r="H1880" s="18" t="str">
        <f>IFERROR(VLOOKUP($B1880,Invoices!$P$2:$Q$412,2,FALSE),"")</f>
        <v/>
      </c>
      <c r="I1880" s="18" t="str">
        <f>IFERROR(VLOOKUP($B1880,Invoices!$R$2:$S$412,2,FALSE),"")</f>
        <v/>
      </c>
      <c r="J1880" s="18" t="str">
        <f>IFERROR(VLOOKUP($B1880,Invoices!$T$2:$U$412,2,FALSE),"")</f>
        <v/>
      </c>
      <c r="K1880" s="18" t="str">
        <f>IFERROR(VLOOKUP($B1880,Invoices!$V$2:$W$412,2,FALSE),"")</f>
        <v/>
      </c>
      <c r="L1880" s="18" t="str">
        <f>IFERROR(VLOOKUP($B1880,Invoices!$X$2:$Y$412,2,FALSE),"")</f>
        <v/>
      </c>
      <c r="M1880" s="18" t="str">
        <f>IFERROR(VLOOKUP($B1880,Invoices!$Z$2:$AA$412,2,FALSE),"")</f>
        <v/>
      </c>
      <c r="N1880" s="18" t="str">
        <f>IFERROR(VLOOKUP($B1880,Invoices!$AB$2:$AC$412,2,FALSE),"")</f>
        <v/>
      </c>
      <c r="O1880" s="18" t="str">
        <f>IFERROR(VLOOKUP($B1880,Invoices!$AD$2:$AE$412,2,FALSE),"")</f>
        <v/>
      </c>
      <c r="P1880" s="18" t="str">
        <f>IFERROR(VLOOKUP($B1880,Invoices!$AF$2:$AG$412,2,FALSE),"")</f>
        <v/>
      </c>
      <c r="Q1880" s="18" t="str">
        <f>IFERROR(VLOOKUP($B1880,Invoices!$AH$2:$AI$412,2,FALSE),"")</f>
        <v/>
      </c>
      <c r="R1880" s="18" t="str">
        <f>IFERROR(VLOOKUP($B1880,Invoices!$AJ$2:$AK$412,2,FALSE),"")</f>
        <v/>
      </c>
      <c r="S1880" s="18" t="str">
        <f>IFERROR(VLOOKUP($B1880,Invoices!$AL$2:$AM$412,2,FALSE),"")</f>
        <v/>
      </c>
      <c r="T1880" s="18" t="str">
        <f>IFERROR(VLOOKUP($B1880,Invoices!$AN$2:$AO$412,2,FALSE),"")</f>
        <v/>
      </c>
      <c r="U1880" s="18" t="str" cm="1">
        <f t="array" ref="U1880">IFERROR(INDEX(F1880:T1880, 1, MATCH(TRUE, ISNUMBER(F1880:T1880), 0)), "0.0")</f>
        <v>0.0</v>
      </c>
    </row>
    <row r="1881" spans="1:21" ht="13" x14ac:dyDescent="0.15">
      <c r="A1881" s="14" t="s">
        <v>7913</v>
      </c>
      <c r="B1881" s="6" t="s">
        <v>3246</v>
      </c>
      <c r="C1881" s="6" t="s">
        <v>606</v>
      </c>
      <c r="D1881" s="6" t="s">
        <v>607</v>
      </c>
      <c r="E1881" s="6" t="s">
        <v>608</v>
      </c>
      <c r="F1881" s="18" t="str">
        <f>IFERROR(VLOOKUP(B1881,Invoices!$L$2:$M$413,2,FALSE),"")</f>
        <v/>
      </c>
      <c r="G1881" s="18" t="str">
        <f>IFERROR(VLOOKUP(B1881,Invoices!$N$2:$O$412,2,FALSE),"")</f>
        <v/>
      </c>
      <c r="H1881" s="18" t="str">
        <f>IFERROR(VLOOKUP($B1881,Invoices!$P$2:$Q$412,2,FALSE),"")</f>
        <v/>
      </c>
      <c r="I1881" s="18" t="str">
        <f>IFERROR(VLOOKUP($B1881,Invoices!$R$2:$S$412,2,FALSE),"")</f>
        <v/>
      </c>
      <c r="J1881" s="18" t="str">
        <f>IFERROR(VLOOKUP($B1881,Invoices!$T$2:$U$412,2,FALSE),"")</f>
        <v/>
      </c>
      <c r="K1881" s="18" t="str">
        <f>IFERROR(VLOOKUP($B1881,Invoices!$V$2:$W$412,2,FALSE),"")</f>
        <v/>
      </c>
      <c r="L1881" s="18" t="str">
        <f>IFERROR(VLOOKUP($B1881,Invoices!$X$2:$Y$412,2,FALSE),"")</f>
        <v/>
      </c>
      <c r="M1881" s="18" t="str">
        <f>IFERROR(VLOOKUP($B1881,Invoices!$Z$2:$AA$412,2,FALSE),"")</f>
        <v/>
      </c>
      <c r="N1881" s="18" t="str">
        <f>IFERROR(VLOOKUP($B1881,Invoices!$AB$2:$AC$412,2,FALSE),"")</f>
        <v/>
      </c>
      <c r="O1881" s="18" t="str">
        <f>IFERROR(VLOOKUP($B1881,Invoices!$AD$2:$AE$412,2,FALSE),"")</f>
        <v/>
      </c>
      <c r="P1881" s="18" t="str">
        <f>IFERROR(VLOOKUP($B1881,Invoices!$AF$2:$AG$412,2,FALSE),"")</f>
        <v/>
      </c>
      <c r="Q1881" s="18" t="str">
        <f>IFERROR(VLOOKUP($B1881,Invoices!$AH$2:$AI$412,2,FALSE),"")</f>
        <v/>
      </c>
      <c r="R1881" s="18" t="str">
        <f>IFERROR(VLOOKUP($B1881,Invoices!$AJ$2:$AK$412,2,FALSE),"")</f>
        <v/>
      </c>
      <c r="S1881" s="18" t="str">
        <f>IFERROR(VLOOKUP($B1881,Invoices!$AL$2:$AM$412,2,FALSE),"")</f>
        <v/>
      </c>
      <c r="T1881" s="18" t="str">
        <f>IFERROR(VLOOKUP($B1881,Invoices!$AN$2:$AO$412,2,FALSE),"")</f>
        <v/>
      </c>
      <c r="U1881" s="18" t="str" cm="1">
        <f t="array" ref="U1881">IFERROR(INDEX(F1881:T1881, 1, MATCH(TRUE, ISNUMBER(F1881:T1881), 0)), "0.0")</f>
        <v>0.0</v>
      </c>
    </row>
    <row r="1882" spans="1:21" ht="13" x14ac:dyDescent="0.15">
      <c r="A1882" s="14" t="s">
        <v>7914</v>
      </c>
      <c r="B1882" s="6" t="s">
        <v>3247</v>
      </c>
      <c r="C1882" s="6" t="s">
        <v>3248</v>
      </c>
      <c r="D1882" s="6" t="s">
        <v>533</v>
      </c>
      <c r="E1882" s="6" t="s">
        <v>522</v>
      </c>
      <c r="F1882" s="18">
        <f>IFERROR(VLOOKUP(B1882,Invoices!$L$2:$M$413,2,FALSE),"")</f>
        <v>0.99</v>
      </c>
      <c r="G1882" s="18" t="str">
        <f>IFERROR(VLOOKUP(B1882,Invoices!$N$2:$O$412,2,FALSE),"")</f>
        <v/>
      </c>
      <c r="H1882" s="18" t="str">
        <f>IFERROR(VLOOKUP($B1882,Invoices!$P$2:$Q$412,2,FALSE),"")</f>
        <v/>
      </c>
      <c r="I1882" s="18" t="str">
        <f>IFERROR(VLOOKUP($B1882,Invoices!$R$2:$S$412,2,FALSE),"")</f>
        <v/>
      </c>
      <c r="J1882" s="18" t="str">
        <f>IFERROR(VLOOKUP($B1882,Invoices!$T$2:$U$412,2,FALSE),"")</f>
        <v/>
      </c>
      <c r="K1882" s="18" t="str">
        <f>IFERROR(VLOOKUP($B1882,Invoices!$V$2:$W$412,2,FALSE),"")</f>
        <v/>
      </c>
      <c r="L1882" s="18" t="str">
        <f>IFERROR(VLOOKUP($B1882,Invoices!$X$2:$Y$412,2,FALSE),"")</f>
        <v/>
      </c>
      <c r="M1882" s="18" t="str">
        <f>IFERROR(VLOOKUP($B1882,Invoices!$Z$2:$AA$412,2,FALSE),"")</f>
        <v/>
      </c>
      <c r="N1882" s="18" t="str">
        <f>IFERROR(VLOOKUP($B1882,Invoices!$AB$2:$AC$412,2,FALSE),"")</f>
        <v/>
      </c>
      <c r="O1882" s="18" t="str">
        <f>IFERROR(VLOOKUP($B1882,Invoices!$AD$2:$AE$412,2,FALSE),"")</f>
        <v/>
      </c>
      <c r="P1882" s="18" t="str">
        <f>IFERROR(VLOOKUP($B1882,Invoices!$AF$2:$AG$412,2,FALSE),"")</f>
        <v/>
      </c>
      <c r="Q1882" s="18" t="str">
        <f>IFERROR(VLOOKUP($B1882,Invoices!$AH$2:$AI$412,2,FALSE),"")</f>
        <v/>
      </c>
      <c r="R1882" s="18">
        <f>IFERROR(VLOOKUP($B1882,Invoices!$AJ$2:$AK$412,2,FALSE),"")</f>
        <v>0.99</v>
      </c>
      <c r="S1882" s="18" t="str">
        <f>IFERROR(VLOOKUP($B1882,Invoices!$AL$2:$AM$412,2,FALSE),"")</f>
        <v/>
      </c>
      <c r="T1882" s="18" t="str">
        <f>IFERROR(VLOOKUP($B1882,Invoices!$AN$2:$AO$412,2,FALSE),"")</f>
        <v/>
      </c>
      <c r="U1882" s="18" cm="1">
        <f t="array" ref="U1882">IFERROR(INDEX(F1882:T1882, 1, MATCH(TRUE, ISNUMBER(F1882:T1882), 0)), "0.0")</f>
        <v>0.99</v>
      </c>
    </row>
    <row r="1883" spans="1:21" ht="13" x14ac:dyDescent="0.15">
      <c r="A1883" s="14" t="s">
        <v>7915</v>
      </c>
      <c r="B1883" s="6" t="s">
        <v>3249</v>
      </c>
      <c r="C1883" s="6" t="s">
        <v>3250</v>
      </c>
      <c r="D1883" s="6" t="s">
        <v>1081</v>
      </c>
      <c r="E1883" s="6" t="s">
        <v>758</v>
      </c>
      <c r="F1883" s="18" t="str">
        <f>IFERROR(VLOOKUP(B1883,Invoices!$L$2:$M$413,2,FALSE),"")</f>
        <v/>
      </c>
      <c r="G1883" s="18">
        <f>IFERROR(VLOOKUP(B1883,Invoices!$N$2:$O$412,2,FALSE),"")</f>
        <v>0.99</v>
      </c>
      <c r="H1883" s="18" t="str">
        <f>IFERROR(VLOOKUP($B1883,Invoices!$P$2:$Q$412,2,FALSE),"")</f>
        <v/>
      </c>
      <c r="I1883" s="18" t="str">
        <f>IFERROR(VLOOKUP($B1883,Invoices!$R$2:$S$412,2,FALSE),"")</f>
        <v/>
      </c>
      <c r="J1883" s="18" t="str">
        <f>IFERROR(VLOOKUP($B1883,Invoices!$T$2:$U$412,2,FALSE),"")</f>
        <v/>
      </c>
      <c r="K1883" s="18" t="str">
        <f>IFERROR(VLOOKUP($B1883,Invoices!$V$2:$W$412,2,FALSE),"")</f>
        <v/>
      </c>
      <c r="L1883" s="18" t="str">
        <f>IFERROR(VLOOKUP($B1883,Invoices!$X$2:$Y$412,2,FALSE),"")</f>
        <v/>
      </c>
      <c r="M1883" s="18" t="str">
        <f>IFERROR(VLOOKUP($B1883,Invoices!$Z$2:$AA$412,2,FALSE),"")</f>
        <v/>
      </c>
      <c r="N1883" s="18" t="str">
        <f>IFERROR(VLOOKUP($B1883,Invoices!$AB$2:$AC$412,2,FALSE),"")</f>
        <v/>
      </c>
      <c r="O1883" s="18" t="str">
        <f>IFERROR(VLOOKUP($B1883,Invoices!$AD$2:$AE$412,2,FALSE),"")</f>
        <v/>
      </c>
      <c r="P1883" s="18" t="str">
        <f>IFERROR(VLOOKUP($B1883,Invoices!$AF$2:$AG$412,2,FALSE),"")</f>
        <v/>
      </c>
      <c r="Q1883" s="18" t="str">
        <f>IFERROR(VLOOKUP($B1883,Invoices!$AH$2:$AI$412,2,FALSE),"")</f>
        <v/>
      </c>
      <c r="R1883" s="18" t="str">
        <f>IFERROR(VLOOKUP($B1883,Invoices!$AJ$2:$AK$412,2,FALSE),"")</f>
        <v/>
      </c>
      <c r="S1883" s="18" t="str">
        <f>IFERROR(VLOOKUP($B1883,Invoices!$AL$2:$AM$412,2,FALSE),"")</f>
        <v/>
      </c>
      <c r="T1883" s="18" t="str">
        <f>IFERROR(VLOOKUP($B1883,Invoices!$AN$2:$AO$412,2,FALSE),"")</f>
        <v/>
      </c>
      <c r="U1883" s="18" cm="1">
        <f t="array" ref="U1883">IFERROR(INDEX(F1883:T1883, 1, MATCH(TRUE, ISNUMBER(F1883:T1883), 0)), "0.0")</f>
        <v>0.99</v>
      </c>
    </row>
    <row r="1884" spans="1:21" ht="13" x14ac:dyDescent="0.15">
      <c r="A1884" s="14" t="s">
        <v>7916</v>
      </c>
      <c r="B1884" s="6" t="s">
        <v>3251</v>
      </c>
      <c r="C1884" s="6" t="s">
        <v>2343</v>
      </c>
      <c r="D1884" s="6" t="s">
        <v>1033</v>
      </c>
      <c r="E1884" s="6" t="s">
        <v>1034</v>
      </c>
      <c r="F1884" s="18" t="str">
        <f>IFERROR(VLOOKUP(B1884,Invoices!$L$2:$M$413,2,FALSE),"")</f>
        <v/>
      </c>
      <c r="G1884" s="18" t="str">
        <f>IFERROR(VLOOKUP(B1884,Invoices!$N$2:$O$412,2,FALSE),"")</f>
        <v/>
      </c>
      <c r="H1884" s="18" t="str">
        <f>IFERROR(VLOOKUP($B1884,Invoices!$P$2:$Q$412,2,FALSE),"")</f>
        <v/>
      </c>
      <c r="I1884" s="18" t="str">
        <f>IFERROR(VLOOKUP($B1884,Invoices!$R$2:$S$412,2,FALSE),"")</f>
        <v/>
      </c>
      <c r="J1884" s="18" t="str">
        <f>IFERROR(VLOOKUP($B1884,Invoices!$T$2:$U$412,2,FALSE),"")</f>
        <v/>
      </c>
      <c r="K1884" s="18" t="str">
        <f>IFERROR(VLOOKUP($B1884,Invoices!$V$2:$W$412,2,FALSE),"")</f>
        <v/>
      </c>
      <c r="L1884" s="18" t="str">
        <f>IFERROR(VLOOKUP($B1884,Invoices!$X$2:$Y$412,2,FALSE),"")</f>
        <v/>
      </c>
      <c r="M1884" s="18" t="str">
        <f>IFERROR(VLOOKUP($B1884,Invoices!$Z$2:$AA$412,2,FALSE),"")</f>
        <v/>
      </c>
      <c r="N1884" s="18" t="str">
        <f>IFERROR(VLOOKUP($B1884,Invoices!$AB$2:$AC$412,2,FALSE),"")</f>
        <v/>
      </c>
      <c r="O1884" s="18" t="str">
        <f>IFERROR(VLOOKUP($B1884,Invoices!$AD$2:$AE$412,2,FALSE),"")</f>
        <v/>
      </c>
      <c r="P1884" s="18" t="str">
        <f>IFERROR(VLOOKUP($B1884,Invoices!$AF$2:$AG$412,2,FALSE),"")</f>
        <v/>
      </c>
      <c r="Q1884" s="18" t="str">
        <f>IFERROR(VLOOKUP($B1884,Invoices!$AH$2:$AI$412,2,FALSE),"")</f>
        <v/>
      </c>
      <c r="R1884" s="18" t="str">
        <f>IFERROR(VLOOKUP($B1884,Invoices!$AJ$2:$AK$412,2,FALSE),"")</f>
        <v/>
      </c>
      <c r="S1884" s="18" t="str">
        <f>IFERROR(VLOOKUP($B1884,Invoices!$AL$2:$AM$412,2,FALSE),"")</f>
        <v/>
      </c>
      <c r="T1884" s="18" t="str">
        <f>IFERROR(VLOOKUP($B1884,Invoices!$AN$2:$AO$412,2,FALSE),"")</f>
        <v/>
      </c>
      <c r="U1884" s="18" t="str" cm="1">
        <f t="array" ref="U1884">IFERROR(INDEX(F1884:T1884, 1, MATCH(TRUE, ISNUMBER(F1884:T1884), 0)), "0.0")</f>
        <v>0.0</v>
      </c>
    </row>
    <row r="1885" spans="1:21" ht="13" x14ac:dyDescent="0.15">
      <c r="A1885" s="14" t="s">
        <v>7917</v>
      </c>
      <c r="B1885" s="6" t="s">
        <v>3252</v>
      </c>
      <c r="C1885" s="6" t="s">
        <v>795</v>
      </c>
      <c r="D1885" s="6" t="s">
        <v>796</v>
      </c>
      <c r="E1885" s="6" t="s">
        <v>797</v>
      </c>
      <c r="F1885" s="18" t="str">
        <f>IFERROR(VLOOKUP(B1885,Invoices!$L$2:$M$413,2,FALSE),"")</f>
        <v/>
      </c>
      <c r="G1885" s="18" t="str">
        <f>IFERROR(VLOOKUP(B1885,Invoices!$N$2:$O$412,2,FALSE),"")</f>
        <v/>
      </c>
      <c r="H1885" s="18" t="str">
        <f>IFERROR(VLOOKUP($B1885,Invoices!$P$2:$Q$412,2,FALSE),"")</f>
        <v/>
      </c>
      <c r="I1885" s="18" t="str">
        <f>IFERROR(VLOOKUP($B1885,Invoices!$R$2:$S$412,2,FALSE),"")</f>
        <v/>
      </c>
      <c r="J1885" s="18" t="str">
        <f>IFERROR(VLOOKUP($B1885,Invoices!$T$2:$U$412,2,FALSE),"")</f>
        <v/>
      </c>
      <c r="K1885" s="18" t="str">
        <f>IFERROR(VLOOKUP($B1885,Invoices!$V$2:$W$412,2,FALSE),"")</f>
        <v/>
      </c>
      <c r="L1885" s="18" t="str">
        <f>IFERROR(VLOOKUP($B1885,Invoices!$X$2:$Y$412,2,FALSE),"")</f>
        <v/>
      </c>
      <c r="M1885" s="18" t="str">
        <f>IFERROR(VLOOKUP($B1885,Invoices!$Z$2:$AA$412,2,FALSE),"")</f>
        <v/>
      </c>
      <c r="N1885" s="18" t="str">
        <f>IFERROR(VLOOKUP($B1885,Invoices!$AB$2:$AC$412,2,FALSE),"")</f>
        <v/>
      </c>
      <c r="O1885" s="18" t="str">
        <f>IFERROR(VLOOKUP($B1885,Invoices!$AD$2:$AE$412,2,FALSE),"")</f>
        <v/>
      </c>
      <c r="P1885" s="18" t="str">
        <f>IFERROR(VLOOKUP($B1885,Invoices!$AF$2:$AG$412,2,FALSE),"")</f>
        <v/>
      </c>
      <c r="Q1885" s="18" t="str">
        <f>IFERROR(VLOOKUP($B1885,Invoices!$AH$2:$AI$412,2,FALSE),"")</f>
        <v/>
      </c>
      <c r="R1885" s="18" t="str">
        <f>IFERROR(VLOOKUP($B1885,Invoices!$AJ$2:$AK$412,2,FALSE),"")</f>
        <v/>
      </c>
      <c r="S1885" s="18" t="str">
        <f>IFERROR(VLOOKUP($B1885,Invoices!$AL$2:$AM$412,2,FALSE),"")</f>
        <v/>
      </c>
      <c r="T1885" s="18" t="str">
        <f>IFERROR(VLOOKUP($B1885,Invoices!$AN$2:$AO$412,2,FALSE),"")</f>
        <v/>
      </c>
      <c r="U1885" s="18" t="str" cm="1">
        <f t="array" ref="U1885">IFERROR(INDEX(F1885:T1885, 1, MATCH(TRUE, ISNUMBER(F1885:T1885), 0)), "0.0")</f>
        <v>0.0</v>
      </c>
    </row>
    <row r="1886" spans="1:21" ht="13" x14ac:dyDescent="0.15">
      <c r="A1886" s="14" t="s">
        <v>7918</v>
      </c>
      <c r="B1886" s="6" t="s">
        <v>3253</v>
      </c>
      <c r="D1886" s="6" t="s">
        <v>1010</v>
      </c>
      <c r="E1886" s="6" t="s">
        <v>600</v>
      </c>
      <c r="F1886" s="18" t="str">
        <f>IFERROR(VLOOKUP(B1886,Invoices!$L$2:$M$413,2,FALSE),"")</f>
        <v/>
      </c>
      <c r="G1886" s="18" t="str">
        <f>IFERROR(VLOOKUP(B1886,Invoices!$N$2:$O$412,2,FALSE),"")</f>
        <v/>
      </c>
      <c r="H1886" s="18" t="str">
        <f>IFERROR(VLOOKUP($B1886,Invoices!$P$2:$Q$412,2,FALSE),"")</f>
        <v/>
      </c>
      <c r="I1886" s="18" t="str">
        <f>IFERROR(VLOOKUP($B1886,Invoices!$R$2:$S$412,2,FALSE),"")</f>
        <v/>
      </c>
      <c r="J1886" s="18" t="str">
        <f>IFERROR(VLOOKUP($B1886,Invoices!$T$2:$U$412,2,FALSE),"")</f>
        <v/>
      </c>
      <c r="K1886" s="18">
        <f>IFERROR(VLOOKUP($B1886,Invoices!$V$2:$W$412,2,FALSE),"")</f>
        <v>0.99</v>
      </c>
      <c r="L1886" s="18" t="str">
        <f>IFERROR(VLOOKUP($B1886,Invoices!$X$2:$Y$412,2,FALSE),"")</f>
        <v/>
      </c>
      <c r="M1886" s="18" t="str">
        <f>IFERROR(VLOOKUP($B1886,Invoices!$Z$2:$AA$412,2,FALSE),"")</f>
        <v/>
      </c>
      <c r="N1886" s="18" t="str">
        <f>IFERROR(VLOOKUP($B1886,Invoices!$AB$2:$AC$412,2,FALSE),"")</f>
        <v/>
      </c>
      <c r="O1886" s="18" t="str">
        <f>IFERROR(VLOOKUP($B1886,Invoices!$AD$2:$AE$412,2,FALSE),"")</f>
        <v/>
      </c>
      <c r="P1886" s="18" t="str">
        <f>IFERROR(VLOOKUP($B1886,Invoices!$AF$2:$AG$412,2,FALSE),"")</f>
        <v/>
      </c>
      <c r="Q1886" s="18" t="str">
        <f>IFERROR(VLOOKUP($B1886,Invoices!$AH$2:$AI$412,2,FALSE),"")</f>
        <v/>
      </c>
      <c r="R1886" s="18" t="str">
        <f>IFERROR(VLOOKUP($B1886,Invoices!$AJ$2:$AK$412,2,FALSE),"")</f>
        <v/>
      </c>
      <c r="S1886" s="18" t="str">
        <f>IFERROR(VLOOKUP($B1886,Invoices!$AL$2:$AM$412,2,FALSE),"")</f>
        <v/>
      </c>
      <c r="T1886" s="18" t="str">
        <f>IFERROR(VLOOKUP($B1886,Invoices!$AN$2:$AO$412,2,FALSE),"")</f>
        <v/>
      </c>
      <c r="U1886" s="18" cm="1">
        <f t="array" ref="U1886">IFERROR(INDEX(F1886:T1886, 1, MATCH(TRUE, ISNUMBER(F1886:T1886), 0)), "0.0")</f>
        <v>0.99</v>
      </c>
    </row>
    <row r="1887" spans="1:21" ht="13" x14ac:dyDescent="0.15">
      <c r="A1887" s="14" t="s">
        <v>7919</v>
      </c>
      <c r="B1887" s="6" t="s">
        <v>3254</v>
      </c>
      <c r="C1887" s="6" t="s">
        <v>736</v>
      </c>
      <c r="D1887" s="6" t="s">
        <v>735</v>
      </c>
      <c r="E1887" s="6" t="s">
        <v>736</v>
      </c>
      <c r="F1887" s="18" t="str">
        <f>IFERROR(VLOOKUP(B1887,Invoices!$L$2:$M$413,2,FALSE),"")</f>
        <v/>
      </c>
      <c r="G1887" s="18" t="str">
        <f>IFERROR(VLOOKUP(B1887,Invoices!$N$2:$O$412,2,FALSE),"")</f>
        <v/>
      </c>
      <c r="H1887" s="18" t="str">
        <f>IFERROR(VLOOKUP($B1887,Invoices!$P$2:$Q$412,2,FALSE),"")</f>
        <v/>
      </c>
      <c r="I1887" s="18" t="str">
        <f>IFERROR(VLOOKUP($B1887,Invoices!$R$2:$S$412,2,FALSE),"")</f>
        <v/>
      </c>
      <c r="J1887" s="18" t="str">
        <f>IFERROR(VLOOKUP($B1887,Invoices!$T$2:$U$412,2,FALSE),"")</f>
        <v/>
      </c>
      <c r="K1887" s="18" t="str">
        <f>IFERROR(VLOOKUP($B1887,Invoices!$V$2:$W$412,2,FALSE),"")</f>
        <v/>
      </c>
      <c r="L1887" s="18">
        <f>IFERROR(VLOOKUP($B1887,Invoices!$X$2:$Y$412,2,FALSE),"")</f>
        <v>0.99</v>
      </c>
      <c r="M1887" s="18">
        <f>IFERROR(VLOOKUP($B1887,Invoices!$Z$2:$AA$412,2,FALSE),"")</f>
        <v>0.99</v>
      </c>
      <c r="N1887" s="18" t="str">
        <f>IFERROR(VLOOKUP($B1887,Invoices!$AB$2:$AC$412,2,FALSE),"")</f>
        <v/>
      </c>
      <c r="O1887" s="18" t="str">
        <f>IFERROR(VLOOKUP($B1887,Invoices!$AD$2:$AE$412,2,FALSE),"")</f>
        <v/>
      </c>
      <c r="P1887" s="18" t="str">
        <f>IFERROR(VLOOKUP($B1887,Invoices!$AF$2:$AG$412,2,FALSE),"")</f>
        <v/>
      </c>
      <c r="Q1887" s="18" t="str">
        <f>IFERROR(VLOOKUP($B1887,Invoices!$AH$2:$AI$412,2,FALSE),"")</f>
        <v/>
      </c>
      <c r="R1887" s="18" t="str">
        <f>IFERROR(VLOOKUP($B1887,Invoices!$AJ$2:$AK$412,2,FALSE),"")</f>
        <v/>
      </c>
      <c r="S1887" s="18" t="str">
        <f>IFERROR(VLOOKUP($B1887,Invoices!$AL$2:$AM$412,2,FALSE),"")</f>
        <v/>
      </c>
      <c r="T1887" s="18" t="str">
        <f>IFERROR(VLOOKUP($B1887,Invoices!$AN$2:$AO$412,2,FALSE),"")</f>
        <v/>
      </c>
      <c r="U1887" s="18" cm="1">
        <f t="array" ref="U1887">IFERROR(INDEX(F1887:T1887, 1, MATCH(TRUE, ISNUMBER(F1887:T1887), 0)), "0.0")</f>
        <v>0.99</v>
      </c>
    </row>
    <row r="1888" spans="1:21" ht="13" x14ac:dyDescent="0.15">
      <c r="A1888" s="14" t="s">
        <v>7920</v>
      </c>
      <c r="B1888" s="6" t="s">
        <v>3255</v>
      </c>
      <c r="C1888" s="6" t="s">
        <v>1244</v>
      </c>
      <c r="D1888" s="6" t="s">
        <v>1245</v>
      </c>
      <c r="E1888" s="6" t="s">
        <v>1182</v>
      </c>
      <c r="F1888" s="18" t="str">
        <f>IFERROR(VLOOKUP(B1888,Invoices!$L$2:$M$413,2,FALSE),"")</f>
        <v/>
      </c>
      <c r="G1888" s="18" t="str">
        <f>IFERROR(VLOOKUP(B1888,Invoices!$N$2:$O$412,2,FALSE),"")</f>
        <v/>
      </c>
      <c r="H1888" s="18" t="str">
        <f>IFERROR(VLOOKUP($B1888,Invoices!$P$2:$Q$412,2,FALSE),"")</f>
        <v/>
      </c>
      <c r="I1888" s="18">
        <f>IFERROR(VLOOKUP($B1888,Invoices!$R$2:$S$412,2,FALSE),"")</f>
        <v>0.99</v>
      </c>
      <c r="J1888" s="18" t="str">
        <f>IFERROR(VLOOKUP($B1888,Invoices!$T$2:$U$412,2,FALSE),"")</f>
        <v/>
      </c>
      <c r="K1888" s="18" t="str">
        <f>IFERROR(VLOOKUP($B1888,Invoices!$V$2:$W$412,2,FALSE),"")</f>
        <v/>
      </c>
      <c r="L1888" s="18" t="str">
        <f>IFERROR(VLOOKUP($B1888,Invoices!$X$2:$Y$412,2,FALSE),"")</f>
        <v/>
      </c>
      <c r="M1888" s="18" t="str">
        <f>IFERROR(VLOOKUP($B1888,Invoices!$Z$2:$AA$412,2,FALSE),"")</f>
        <v/>
      </c>
      <c r="N1888" s="18" t="str">
        <f>IFERROR(VLOOKUP($B1888,Invoices!$AB$2:$AC$412,2,FALSE),"")</f>
        <v/>
      </c>
      <c r="O1888" s="18" t="str">
        <f>IFERROR(VLOOKUP($B1888,Invoices!$AD$2:$AE$412,2,FALSE),"")</f>
        <v/>
      </c>
      <c r="P1888" s="18" t="str">
        <f>IFERROR(VLOOKUP($B1888,Invoices!$AF$2:$AG$412,2,FALSE),"")</f>
        <v/>
      </c>
      <c r="Q1888" s="18" t="str">
        <f>IFERROR(VLOOKUP($B1888,Invoices!$AH$2:$AI$412,2,FALSE),"")</f>
        <v/>
      </c>
      <c r="R1888" s="18" t="str">
        <f>IFERROR(VLOOKUP($B1888,Invoices!$AJ$2:$AK$412,2,FALSE),"")</f>
        <v/>
      </c>
      <c r="S1888" s="18" t="str">
        <f>IFERROR(VLOOKUP($B1888,Invoices!$AL$2:$AM$412,2,FALSE),"")</f>
        <v/>
      </c>
      <c r="T1888" s="18" t="str">
        <f>IFERROR(VLOOKUP($B1888,Invoices!$AN$2:$AO$412,2,FALSE),"")</f>
        <v/>
      </c>
      <c r="U1888" s="18" cm="1">
        <f t="array" ref="U1888">IFERROR(INDEX(F1888:T1888, 1, MATCH(TRUE, ISNUMBER(F1888:T1888), 0)), "0.0")</f>
        <v>0.99</v>
      </c>
    </row>
    <row r="1889" spans="1:21" ht="13" x14ac:dyDescent="0.15">
      <c r="A1889" s="14" t="s">
        <v>7921</v>
      </c>
      <c r="B1889" s="6" t="s">
        <v>3256</v>
      </c>
      <c r="C1889" s="6" t="s">
        <v>3257</v>
      </c>
      <c r="D1889" s="6" t="s">
        <v>2441</v>
      </c>
      <c r="E1889" s="6" t="s">
        <v>1301</v>
      </c>
      <c r="F1889" s="18" t="str">
        <f>IFERROR(VLOOKUP(B1889,Invoices!$L$2:$M$413,2,FALSE),"")</f>
        <v/>
      </c>
      <c r="G1889" s="18" t="str">
        <f>IFERROR(VLOOKUP(B1889,Invoices!$N$2:$O$412,2,FALSE),"")</f>
        <v/>
      </c>
      <c r="H1889" s="18" t="str">
        <f>IFERROR(VLOOKUP($B1889,Invoices!$P$2:$Q$412,2,FALSE),"")</f>
        <v/>
      </c>
      <c r="I1889" s="18" t="str">
        <f>IFERROR(VLOOKUP($B1889,Invoices!$R$2:$S$412,2,FALSE),"")</f>
        <v/>
      </c>
      <c r="J1889" s="18" t="str">
        <f>IFERROR(VLOOKUP($B1889,Invoices!$T$2:$U$412,2,FALSE),"")</f>
        <v/>
      </c>
      <c r="K1889" s="18" t="str">
        <f>IFERROR(VLOOKUP($B1889,Invoices!$V$2:$W$412,2,FALSE),"")</f>
        <v/>
      </c>
      <c r="L1889" s="18" t="str">
        <f>IFERROR(VLOOKUP($B1889,Invoices!$X$2:$Y$412,2,FALSE),"")</f>
        <v/>
      </c>
      <c r="M1889" s="18" t="str">
        <f>IFERROR(VLOOKUP($B1889,Invoices!$Z$2:$AA$412,2,FALSE),"")</f>
        <v/>
      </c>
      <c r="N1889" s="18" t="str">
        <f>IFERROR(VLOOKUP($B1889,Invoices!$AB$2:$AC$412,2,FALSE),"")</f>
        <v/>
      </c>
      <c r="O1889" s="18" t="str">
        <f>IFERROR(VLOOKUP($B1889,Invoices!$AD$2:$AE$412,2,FALSE),"")</f>
        <v/>
      </c>
      <c r="P1889" s="18" t="str">
        <f>IFERROR(VLOOKUP($B1889,Invoices!$AF$2:$AG$412,2,FALSE),"")</f>
        <v/>
      </c>
      <c r="Q1889" s="18" t="str">
        <f>IFERROR(VLOOKUP($B1889,Invoices!$AH$2:$AI$412,2,FALSE),"")</f>
        <v/>
      </c>
      <c r="R1889" s="18" t="str">
        <f>IFERROR(VLOOKUP($B1889,Invoices!$AJ$2:$AK$412,2,FALSE),"")</f>
        <v/>
      </c>
      <c r="S1889" s="18" t="str">
        <f>IFERROR(VLOOKUP($B1889,Invoices!$AL$2:$AM$412,2,FALSE),"")</f>
        <v/>
      </c>
      <c r="T1889" s="18" t="str">
        <f>IFERROR(VLOOKUP($B1889,Invoices!$AN$2:$AO$412,2,FALSE),"")</f>
        <v/>
      </c>
      <c r="U1889" s="18" t="str" cm="1">
        <f t="array" ref="U1889">IFERROR(INDEX(F1889:T1889, 1, MATCH(TRUE, ISNUMBER(F1889:T1889), 0)), "0.0")</f>
        <v>0.0</v>
      </c>
    </row>
    <row r="1890" spans="1:21" ht="13" x14ac:dyDescent="0.15">
      <c r="A1890" s="14" t="s">
        <v>7922</v>
      </c>
      <c r="B1890" s="6" t="s">
        <v>3258</v>
      </c>
      <c r="C1890" s="6" t="s">
        <v>3259</v>
      </c>
      <c r="D1890" s="6" t="s">
        <v>778</v>
      </c>
      <c r="E1890" s="6" t="s">
        <v>779</v>
      </c>
      <c r="F1890" s="18" t="str">
        <f>IFERROR(VLOOKUP(B1890,Invoices!$L$2:$M$413,2,FALSE),"")</f>
        <v/>
      </c>
      <c r="G1890" s="18" t="str">
        <f>IFERROR(VLOOKUP(B1890,Invoices!$N$2:$O$412,2,FALSE),"")</f>
        <v/>
      </c>
      <c r="H1890" s="18" t="str">
        <f>IFERROR(VLOOKUP($B1890,Invoices!$P$2:$Q$412,2,FALSE),"")</f>
        <v/>
      </c>
      <c r="I1890" s="18" t="str">
        <f>IFERROR(VLOOKUP($B1890,Invoices!$R$2:$S$412,2,FALSE),"")</f>
        <v/>
      </c>
      <c r="J1890" s="18" t="str">
        <f>IFERROR(VLOOKUP($B1890,Invoices!$T$2:$U$412,2,FALSE),"")</f>
        <v/>
      </c>
      <c r="K1890" s="18" t="str">
        <f>IFERROR(VLOOKUP($B1890,Invoices!$V$2:$W$412,2,FALSE),"")</f>
        <v/>
      </c>
      <c r="L1890" s="18" t="str">
        <f>IFERROR(VLOOKUP($B1890,Invoices!$X$2:$Y$412,2,FALSE),"")</f>
        <v/>
      </c>
      <c r="M1890" s="18" t="str">
        <f>IFERROR(VLOOKUP($B1890,Invoices!$Z$2:$AA$412,2,FALSE),"")</f>
        <v/>
      </c>
      <c r="N1890" s="18" t="str">
        <f>IFERROR(VLOOKUP($B1890,Invoices!$AB$2:$AC$412,2,FALSE),"")</f>
        <v/>
      </c>
      <c r="O1890" s="18">
        <f>IFERROR(VLOOKUP($B1890,Invoices!$AD$2:$AE$412,2,FALSE),"")</f>
        <v>0.99</v>
      </c>
      <c r="P1890" s="18" t="str">
        <f>IFERROR(VLOOKUP($B1890,Invoices!$AF$2:$AG$412,2,FALSE),"")</f>
        <v/>
      </c>
      <c r="Q1890" s="18" t="str">
        <f>IFERROR(VLOOKUP($B1890,Invoices!$AH$2:$AI$412,2,FALSE),"")</f>
        <v/>
      </c>
      <c r="R1890" s="18" t="str">
        <f>IFERROR(VLOOKUP($B1890,Invoices!$AJ$2:$AK$412,2,FALSE),"")</f>
        <v/>
      </c>
      <c r="S1890" s="18" t="str">
        <f>IFERROR(VLOOKUP($B1890,Invoices!$AL$2:$AM$412,2,FALSE),"")</f>
        <v/>
      </c>
      <c r="T1890" s="18" t="str">
        <f>IFERROR(VLOOKUP($B1890,Invoices!$AN$2:$AO$412,2,FALSE),"")</f>
        <v/>
      </c>
      <c r="U1890" s="18" cm="1">
        <f t="array" ref="U1890">IFERROR(INDEX(F1890:T1890, 1, MATCH(TRUE, ISNUMBER(F1890:T1890), 0)), "0.0")</f>
        <v>0.99</v>
      </c>
    </row>
    <row r="1891" spans="1:21" ht="13" x14ac:dyDescent="0.15">
      <c r="A1891" s="14" t="s">
        <v>7923</v>
      </c>
      <c r="B1891" s="6" t="s">
        <v>3260</v>
      </c>
      <c r="C1891" s="6" t="s">
        <v>636</v>
      </c>
      <c r="D1891" s="6" t="s">
        <v>637</v>
      </c>
      <c r="E1891" s="6" t="s">
        <v>638</v>
      </c>
      <c r="F1891" s="18" t="str">
        <f>IFERROR(VLOOKUP(B1891,Invoices!$L$2:$M$413,2,FALSE),"")</f>
        <v/>
      </c>
      <c r="G1891" s="18" t="str">
        <f>IFERROR(VLOOKUP(B1891,Invoices!$N$2:$O$412,2,FALSE),"")</f>
        <v/>
      </c>
      <c r="H1891" s="18" t="str">
        <f>IFERROR(VLOOKUP($B1891,Invoices!$P$2:$Q$412,2,FALSE),"")</f>
        <v/>
      </c>
      <c r="I1891" s="18" t="str">
        <f>IFERROR(VLOOKUP($B1891,Invoices!$R$2:$S$412,2,FALSE),"")</f>
        <v/>
      </c>
      <c r="J1891" s="18" t="str">
        <f>IFERROR(VLOOKUP($B1891,Invoices!$T$2:$U$412,2,FALSE),"")</f>
        <v/>
      </c>
      <c r="K1891" s="18" t="str">
        <f>IFERROR(VLOOKUP($B1891,Invoices!$V$2:$W$412,2,FALSE),"")</f>
        <v/>
      </c>
      <c r="L1891" s="18" t="str">
        <f>IFERROR(VLOOKUP($B1891,Invoices!$X$2:$Y$412,2,FALSE),"")</f>
        <v/>
      </c>
      <c r="M1891" s="18" t="str">
        <f>IFERROR(VLOOKUP($B1891,Invoices!$Z$2:$AA$412,2,FALSE),"")</f>
        <v/>
      </c>
      <c r="N1891" s="18" t="str">
        <f>IFERROR(VLOOKUP($B1891,Invoices!$AB$2:$AC$412,2,FALSE),"")</f>
        <v/>
      </c>
      <c r="O1891" s="18" t="str">
        <f>IFERROR(VLOOKUP($B1891,Invoices!$AD$2:$AE$412,2,FALSE),"")</f>
        <v/>
      </c>
      <c r="P1891" s="18" t="str">
        <f>IFERROR(VLOOKUP($B1891,Invoices!$AF$2:$AG$412,2,FALSE),"")</f>
        <v/>
      </c>
      <c r="Q1891" s="18" t="str">
        <f>IFERROR(VLOOKUP($B1891,Invoices!$AH$2:$AI$412,2,FALSE),"")</f>
        <v/>
      </c>
      <c r="R1891" s="18" t="str">
        <f>IFERROR(VLOOKUP($B1891,Invoices!$AJ$2:$AK$412,2,FALSE),"")</f>
        <v/>
      </c>
      <c r="S1891" s="18" t="str">
        <f>IFERROR(VLOOKUP($B1891,Invoices!$AL$2:$AM$412,2,FALSE),"")</f>
        <v/>
      </c>
      <c r="T1891" s="18" t="str">
        <f>IFERROR(VLOOKUP($B1891,Invoices!$AN$2:$AO$412,2,FALSE),"")</f>
        <v/>
      </c>
      <c r="U1891" s="18" t="str" cm="1">
        <f t="array" ref="U1891">IFERROR(INDEX(F1891:T1891, 1, MATCH(TRUE, ISNUMBER(F1891:T1891), 0)), "0.0")</f>
        <v>0.0</v>
      </c>
    </row>
    <row r="1892" spans="1:21" ht="13" x14ac:dyDescent="0.15">
      <c r="A1892" s="14" t="s">
        <v>7924</v>
      </c>
      <c r="B1892" s="6" t="s">
        <v>3261</v>
      </c>
      <c r="C1892" s="6" t="s">
        <v>3262</v>
      </c>
      <c r="D1892" s="6" t="s">
        <v>3263</v>
      </c>
      <c r="E1892" s="6" t="s">
        <v>3264</v>
      </c>
      <c r="F1892" s="18" t="str">
        <f>IFERROR(VLOOKUP(B1892,Invoices!$L$2:$M$413,2,FALSE),"")</f>
        <v/>
      </c>
      <c r="G1892" s="18">
        <f>IFERROR(VLOOKUP(B1892,Invoices!$N$2:$O$412,2,FALSE),"")</f>
        <v>0.99</v>
      </c>
      <c r="H1892" s="18" t="str">
        <f>IFERROR(VLOOKUP($B1892,Invoices!$P$2:$Q$412,2,FALSE),"")</f>
        <v/>
      </c>
      <c r="I1892" s="18" t="str">
        <f>IFERROR(VLOOKUP($B1892,Invoices!$R$2:$S$412,2,FALSE),"")</f>
        <v/>
      </c>
      <c r="J1892" s="18" t="str">
        <f>IFERROR(VLOOKUP($B1892,Invoices!$T$2:$U$412,2,FALSE),"")</f>
        <v/>
      </c>
      <c r="K1892" s="18" t="str">
        <f>IFERROR(VLOOKUP($B1892,Invoices!$V$2:$W$412,2,FALSE),"")</f>
        <v/>
      </c>
      <c r="L1892" s="18" t="str">
        <f>IFERROR(VLOOKUP($B1892,Invoices!$X$2:$Y$412,2,FALSE),"")</f>
        <v/>
      </c>
      <c r="M1892" s="18" t="str">
        <f>IFERROR(VLOOKUP($B1892,Invoices!$Z$2:$AA$412,2,FALSE),"")</f>
        <v/>
      </c>
      <c r="N1892" s="18" t="str">
        <f>IFERROR(VLOOKUP($B1892,Invoices!$AB$2:$AC$412,2,FALSE),"")</f>
        <v/>
      </c>
      <c r="O1892" s="18" t="str">
        <f>IFERROR(VLOOKUP($B1892,Invoices!$AD$2:$AE$412,2,FALSE),"")</f>
        <v/>
      </c>
      <c r="P1892" s="18" t="str">
        <f>IFERROR(VLOOKUP($B1892,Invoices!$AF$2:$AG$412,2,FALSE),"")</f>
        <v/>
      </c>
      <c r="Q1892" s="18" t="str">
        <f>IFERROR(VLOOKUP($B1892,Invoices!$AH$2:$AI$412,2,FALSE),"")</f>
        <v/>
      </c>
      <c r="R1892" s="18" t="str">
        <f>IFERROR(VLOOKUP($B1892,Invoices!$AJ$2:$AK$412,2,FALSE),"")</f>
        <v/>
      </c>
      <c r="S1892" s="18" t="str">
        <f>IFERROR(VLOOKUP($B1892,Invoices!$AL$2:$AM$412,2,FALSE),"")</f>
        <v/>
      </c>
      <c r="T1892" s="18" t="str">
        <f>IFERROR(VLOOKUP($B1892,Invoices!$AN$2:$AO$412,2,FALSE),"")</f>
        <v/>
      </c>
      <c r="U1892" s="18" cm="1">
        <f t="array" ref="U1892">IFERROR(INDEX(F1892:T1892, 1, MATCH(TRUE, ISNUMBER(F1892:T1892), 0)), "0.0")</f>
        <v>0.99</v>
      </c>
    </row>
    <row r="1893" spans="1:21" ht="13" x14ac:dyDescent="0.15">
      <c r="A1893" s="14" t="s">
        <v>7925</v>
      </c>
      <c r="B1893" s="6" t="s">
        <v>3265</v>
      </c>
      <c r="D1893" s="6" t="s">
        <v>1059</v>
      </c>
      <c r="E1893" s="6" t="s">
        <v>1059</v>
      </c>
      <c r="F1893" s="18" t="str">
        <f>IFERROR(VLOOKUP(B1893,Invoices!$L$2:$M$413,2,FALSE),"")</f>
        <v/>
      </c>
      <c r="G1893" s="18" t="str">
        <f>IFERROR(VLOOKUP(B1893,Invoices!$N$2:$O$412,2,FALSE),"")</f>
        <v/>
      </c>
      <c r="H1893" s="18" t="str">
        <f>IFERROR(VLOOKUP($B1893,Invoices!$P$2:$Q$412,2,FALSE),"")</f>
        <v/>
      </c>
      <c r="I1893" s="18" t="str">
        <f>IFERROR(VLOOKUP($B1893,Invoices!$R$2:$S$412,2,FALSE),"")</f>
        <v/>
      </c>
      <c r="J1893" s="18" t="str">
        <f>IFERROR(VLOOKUP($B1893,Invoices!$T$2:$U$412,2,FALSE),"")</f>
        <v/>
      </c>
      <c r="K1893" s="18" t="str">
        <f>IFERROR(VLOOKUP($B1893,Invoices!$V$2:$W$412,2,FALSE),"")</f>
        <v/>
      </c>
      <c r="L1893" s="18" t="str">
        <f>IFERROR(VLOOKUP($B1893,Invoices!$X$2:$Y$412,2,FALSE),"")</f>
        <v/>
      </c>
      <c r="M1893" s="18" t="str">
        <f>IFERROR(VLOOKUP($B1893,Invoices!$Z$2:$AA$412,2,FALSE),"")</f>
        <v/>
      </c>
      <c r="N1893" s="18" t="str">
        <f>IFERROR(VLOOKUP($B1893,Invoices!$AB$2:$AC$412,2,FALSE),"")</f>
        <v/>
      </c>
      <c r="O1893" s="18" t="str">
        <f>IFERROR(VLOOKUP($B1893,Invoices!$AD$2:$AE$412,2,FALSE),"")</f>
        <v/>
      </c>
      <c r="P1893" s="18" t="str">
        <f>IFERROR(VLOOKUP($B1893,Invoices!$AF$2:$AG$412,2,FALSE),"")</f>
        <v/>
      </c>
      <c r="Q1893" s="18" t="str">
        <f>IFERROR(VLOOKUP($B1893,Invoices!$AH$2:$AI$412,2,FALSE),"")</f>
        <v/>
      </c>
      <c r="R1893" s="18" t="str">
        <f>IFERROR(VLOOKUP($B1893,Invoices!$AJ$2:$AK$412,2,FALSE),"")</f>
        <v/>
      </c>
      <c r="S1893" s="18" t="str">
        <f>IFERROR(VLOOKUP($B1893,Invoices!$AL$2:$AM$412,2,FALSE),"")</f>
        <v/>
      </c>
      <c r="T1893" s="18" t="str">
        <f>IFERROR(VLOOKUP($B1893,Invoices!$AN$2:$AO$412,2,FALSE),"")</f>
        <v/>
      </c>
      <c r="U1893" s="18" t="str" cm="1">
        <f t="array" ref="U1893">IFERROR(INDEX(F1893:T1893, 1, MATCH(TRUE, ISNUMBER(F1893:T1893), 0)), "0.0")</f>
        <v>0.0</v>
      </c>
    </row>
    <row r="1894" spans="1:21" ht="13" x14ac:dyDescent="0.15">
      <c r="A1894" s="14" t="s">
        <v>7926</v>
      </c>
      <c r="B1894" s="6" t="s">
        <v>3266</v>
      </c>
      <c r="D1894" s="6" t="s">
        <v>669</v>
      </c>
      <c r="E1894" s="6" t="s">
        <v>670</v>
      </c>
      <c r="F1894" s="18" t="str">
        <f>IFERROR(VLOOKUP(B1894,Invoices!$L$2:$M$413,2,FALSE),"")</f>
        <v/>
      </c>
      <c r="G1894" s="18" t="str">
        <f>IFERROR(VLOOKUP(B1894,Invoices!$N$2:$O$412,2,FALSE),"")</f>
        <v/>
      </c>
      <c r="H1894" s="18" t="str">
        <f>IFERROR(VLOOKUP($B1894,Invoices!$P$2:$Q$412,2,FALSE),"")</f>
        <v/>
      </c>
      <c r="I1894" s="18" t="str">
        <f>IFERROR(VLOOKUP($B1894,Invoices!$R$2:$S$412,2,FALSE),"")</f>
        <v/>
      </c>
      <c r="J1894" s="18" t="str">
        <f>IFERROR(VLOOKUP($B1894,Invoices!$T$2:$U$412,2,FALSE),"")</f>
        <v/>
      </c>
      <c r="K1894" s="18" t="str">
        <f>IFERROR(VLOOKUP($B1894,Invoices!$V$2:$W$412,2,FALSE),"")</f>
        <v/>
      </c>
      <c r="L1894" s="18" t="str">
        <f>IFERROR(VLOOKUP($B1894,Invoices!$X$2:$Y$412,2,FALSE),"")</f>
        <v/>
      </c>
      <c r="M1894" s="18" t="str">
        <f>IFERROR(VLOOKUP($B1894,Invoices!$Z$2:$AA$412,2,FALSE),"")</f>
        <v/>
      </c>
      <c r="N1894" s="18" t="str">
        <f>IFERROR(VLOOKUP($B1894,Invoices!$AB$2:$AC$412,2,FALSE),"")</f>
        <v/>
      </c>
      <c r="O1894" s="18" t="str">
        <f>IFERROR(VLOOKUP($B1894,Invoices!$AD$2:$AE$412,2,FALSE),"")</f>
        <v/>
      </c>
      <c r="P1894" s="18" t="str">
        <f>IFERROR(VLOOKUP($B1894,Invoices!$AF$2:$AG$412,2,FALSE),"")</f>
        <v/>
      </c>
      <c r="Q1894" s="18" t="str">
        <f>IFERROR(VLOOKUP($B1894,Invoices!$AH$2:$AI$412,2,FALSE),"")</f>
        <v/>
      </c>
      <c r="R1894" s="18" t="str">
        <f>IFERROR(VLOOKUP($B1894,Invoices!$AJ$2:$AK$412,2,FALSE),"")</f>
        <v/>
      </c>
      <c r="S1894" s="18" t="str">
        <f>IFERROR(VLOOKUP($B1894,Invoices!$AL$2:$AM$412,2,FALSE),"")</f>
        <v/>
      </c>
      <c r="T1894" s="18" t="str">
        <f>IFERROR(VLOOKUP($B1894,Invoices!$AN$2:$AO$412,2,FALSE),"")</f>
        <v/>
      </c>
      <c r="U1894" s="18" t="str" cm="1">
        <f t="array" ref="U1894">IFERROR(INDEX(F1894:T1894, 1, MATCH(TRUE, ISNUMBER(F1894:T1894), 0)), "0.0")</f>
        <v>0.0</v>
      </c>
    </row>
    <row r="1895" spans="1:21" ht="13" x14ac:dyDescent="0.15">
      <c r="A1895" s="14" t="s">
        <v>7927</v>
      </c>
      <c r="B1895" s="6" t="s">
        <v>3267</v>
      </c>
      <c r="D1895" s="6" t="s">
        <v>1042</v>
      </c>
      <c r="E1895" s="6" t="s">
        <v>1043</v>
      </c>
      <c r="F1895" s="18" t="str">
        <f>IFERROR(VLOOKUP(B1895,Invoices!$L$2:$M$413,2,FALSE),"")</f>
        <v/>
      </c>
      <c r="G1895" s="18" t="str">
        <f>IFERROR(VLOOKUP(B1895,Invoices!$N$2:$O$412,2,FALSE),"")</f>
        <v/>
      </c>
      <c r="H1895" s="18" t="str">
        <f>IFERROR(VLOOKUP($B1895,Invoices!$P$2:$Q$412,2,FALSE),"")</f>
        <v/>
      </c>
      <c r="I1895" s="18" t="str">
        <f>IFERROR(VLOOKUP($B1895,Invoices!$R$2:$S$412,2,FALSE),"")</f>
        <v/>
      </c>
      <c r="J1895" s="18" t="str">
        <f>IFERROR(VLOOKUP($B1895,Invoices!$T$2:$U$412,2,FALSE),"")</f>
        <v/>
      </c>
      <c r="K1895" s="18" t="str">
        <f>IFERROR(VLOOKUP($B1895,Invoices!$V$2:$W$412,2,FALSE),"")</f>
        <v/>
      </c>
      <c r="L1895" s="18" t="str">
        <f>IFERROR(VLOOKUP($B1895,Invoices!$X$2:$Y$412,2,FALSE),"")</f>
        <v/>
      </c>
      <c r="M1895" s="18" t="str">
        <f>IFERROR(VLOOKUP($B1895,Invoices!$Z$2:$AA$412,2,FALSE),"")</f>
        <v/>
      </c>
      <c r="N1895" s="18" t="str">
        <f>IFERROR(VLOOKUP($B1895,Invoices!$AB$2:$AC$412,2,FALSE),"")</f>
        <v/>
      </c>
      <c r="O1895" s="18" t="str">
        <f>IFERROR(VLOOKUP($B1895,Invoices!$AD$2:$AE$412,2,FALSE),"")</f>
        <v/>
      </c>
      <c r="P1895" s="18" t="str">
        <f>IFERROR(VLOOKUP($B1895,Invoices!$AF$2:$AG$412,2,FALSE),"")</f>
        <v/>
      </c>
      <c r="Q1895" s="18" t="str">
        <f>IFERROR(VLOOKUP($B1895,Invoices!$AH$2:$AI$412,2,FALSE),"")</f>
        <v/>
      </c>
      <c r="R1895" s="18" t="str">
        <f>IFERROR(VLOOKUP($B1895,Invoices!$AJ$2:$AK$412,2,FALSE),"")</f>
        <v/>
      </c>
      <c r="S1895" s="18" t="str">
        <f>IFERROR(VLOOKUP($B1895,Invoices!$AL$2:$AM$412,2,FALSE),"")</f>
        <v/>
      </c>
      <c r="T1895" s="18" t="str">
        <f>IFERROR(VLOOKUP($B1895,Invoices!$AN$2:$AO$412,2,FALSE),"")</f>
        <v/>
      </c>
      <c r="U1895" s="18" t="str" cm="1">
        <f t="array" ref="U1895">IFERROR(INDEX(F1895:T1895, 1, MATCH(TRUE, ISNUMBER(F1895:T1895), 0)), "0.0")</f>
        <v>0.0</v>
      </c>
    </row>
    <row r="1896" spans="1:21" ht="13" x14ac:dyDescent="0.15">
      <c r="A1896" s="14" t="s">
        <v>7928</v>
      </c>
      <c r="B1896" s="6" t="s">
        <v>3268</v>
      </c>
      <c r="D1896" s="6" t="s">
        <v>1067</v>
      </c>
      <c r="E1896" s="6" t="s">
        <v>1068</v>
      </c>
      <c r="F1896" s="18" t="str">
        <f>IFERROR(VLOOKUP(B1896,Invoices!$L$2:$M$413,2,FALSE),"")</f>
        <v/>
      </c>
      <c r="G1896" s="18" t="str">
        <f>IFERROR(VLOOKUP(B1896,Invoices!$N$2:$O$412,2,FALSE),"")</f>
        <v/>
      </c>
      <c r="H1896" s="18" t="str">
        <f>IFERROR(VLOOKUP($B1896,Invoices!$P$2:$Q$412,2,FALSE),"")</f>
        <v/>
      </c>
      <c r="I1896" s="18" t="str">
        <f>IFERROR(VLOOKUP($B1896,Invoices!$R$2:$S$412,2,FALSE),"")</f>
        <v/>
      </c>
      <c r="J1896" s="18" t="str">
        <f>IFERROR(VLOOKUP($B1896,Invoices!$T$2:$U$412,2,FALSE),"")</f>
        <v/>
      </c>
      <c r="K1896" s="18" t="str">
        <f>IFERROR(VLOOKUP($B1896,Invoices!$V$2:$W$412,2,FALSE),"")</f>
        <v/>
      </c>
      <c r="L1896" s="18" t="str">
        <f>IFERROR(VLOOKUP($B1896,Invoices!$X$2:$Y$412,2,FALSE),"")</f>
        <v/>
      </c>
      <c r="M1896" s="18" t="str">
        <f>IFERROR(VLOOKUP($B1896,Invoices!$Z$2:$AA$412,2,FALSE),"")</f>
        <v/>
      </c>
      <c r="N1896" s="18" t="str">
        <f>IFERROR(VLOOKUP($B1896,Invoices!$AB$2:$AC$412,2,FALSE),"")</f>
        <v/>
      </c>
      <c r="O1896" s="18" t="str">
        <f>IFERROR(VLOOKUP($B1896,Invoices!$AD$2:$AE$412,2,FALSE),"")</f>
        <v/>
      </c>
      <c r="P1896" s="18">
        <f>IFERROR(VLOOKUP($B1896,Invoices!$AF$2:$AG$412,2,FALSE),"")</f>
        <v>0.99</v>
      </c>
      <c r="Q1896" s="18" t="str">
        <f>IFERROR(VLOOKUP($B1896,Invoices!$AH$2:$AI$412,2,FALSE),"")</f>
        <v/>
      </c>
      <c r="R1896" s="18" t="str">
        <f>IFERROR(VLOOKUP($B1896,Invoices!$AJ$2:$AK$412,2,FALSE),"")</f>
        <v/>
      </c>
      <c r="S1896" s="18" t="str">
        <f>IFERROR(VLOOKUP($B1896,Invoices!$AL$2:$AM$412,2,FALSE),"")</f>
        <v/>
      </c>
      <c r="T1896" s="18" t="str">
        <f>IFERROR(VLOOKUP($B1896,Invoices!$AN$2:$AO$412,2,FALSE),"")</f>
        <v/>
      </c>
      <c r="U1896" s="18" cm="1">
        <f t="array" ref="U1896">IFERROR(INDEX(F1896:T1896, 1, MATCH(TRUE, ISNUMBER(F1896:T1896), 0)), "0.0")</f>
        <v>0.99</v>
      </c>
    </row>
    <row r="1897" spans="1:21" ht="13" x14ac:dyDescent="0.15">
      <c r="A1897" s="14" t="s">
        <v>7929</v>
      </c>
      <c r="B1897" s="6" t="s">
        <v>3269</v>
      </c>
      <c r="D1897" s="6" t="s">
        <v>1167</v>
      </c>
      <c r="E1897" s="6" t="s">
        <v>1168</v>
      </c>
      <c r="F1897" s="18" t="str">
        <f>IFERROR(VLOOKUP(B1897,Invoices!$L$2:$M$413,2,FALSE),"")</f>
        <v/>
      </c>
      <c r="G1897" s="18" t="str">
        <f>IFERROR(VLOOKUP(B1897,Invoices!$N$2:$O$412,2,FALSE),"")</f>
        <v/>
      </c>
      <c r="H1897" s="18" t="str">
        <f>IFERROR(VLOOKUP($B1897,Invoices!$P$2:$Q$412,2,FALSE),"")</f>
        <v/>
      </c>
      <c r="I1897" s="18" t="str">
        <f>IFERROR(VLOOKUP($B1897,Invoices!$R$2:$S$412,2,FALSE),"")</f>
        <v/>
      </c>
      <c r="J1897" s="18" t="str">
        <f>IFERROR(VLOOKUP($B1897,Invoices!$T$2:$U$412,2,FALSE),"")</f>
        <v/>
      </c>
      <c r="K1897" s="18" t="str">
        <f>IFERROR(VLOOKUP($B1897,Invoices!$V$2:$W$412,2,FALSE),"")</f>
        <v/>
      </c>
      <c r="L1897" s="18" t="str">
        <f>IFERROR(VLOOKUP($B1897,Invoices!$X$2:$Y$412,2,FALSE),"")</f>
        <v/>
      </c>
      <c r="M1897" s="18" t="str">
        <f>IFERROR(VLOOKUP($B1897,Invoices!$Z$2:$AA$412,2,FALSE),"")</f>
        <v/>
      </c>
      <c r="N1897" s="18" t="str">
        <f>IFERROR(VLOOKUP($B1897,Invoices!$AB$2:$AC$412,2,FALSE),"")</f>
        <v/>
      </c>
      <c r="O1897" s="18" t="str">
        <f>IFERROR(VLOOKUP($B1897,Invoices!$AD$2:$AE$412,2,FALSE),"")</f>
        <v/>
      </c>
      <c r="P1897" s="18" t="str">
        <f>IFERROR(VLOOKUP($B1897,Invoices!$AF$2:$AG$412,2,FALSE),"")</f>
        <v/>
      </c>
      <c r="Q1897" s="18" t="str">
        <f>IFERROR(VLOOKUP($B1897,Invoices!$AH$2:$AI$412,2,FALSE),"")</f>
        <v/>
      </c>
      <c r="R1897" s="18" t="str">
        <f>IFERROR(VLOOKUP($B1897,Invoices!$AJ$2:$AK$412,2,FALSE),"")</f>
        <v/>
      </c>
      <c r="S1897" s="18" t="str">
        <f>IFERROR(VLOOKUP($B1897,Invoices!$AL$2:$AM$412,2,FALSE),"")</f>
        <v/>
      </c>
      <c r="T1897" s="18" t="str">
        <f>IFERROR(VLOOKUP($B1897,Invoices!$AN$2:$AO$412,2,FALSE),"")</f>
        <v/>
      </c>
      <c r="U1897" s="18" t="str" cm="1">
        <f t="array" ref="U1897">IFERROR(INDEX(F1897:T1897, 1, MATCH(TRUE, ISNUMBER(F1897:T1897), 0)), "0.0")</f>
        <v>0.0</v>
      </c>
    </row>
    <row r="1898" spans="1:21" ht="13" x14ac:dyDescent="0.15">
      <c r="A1898" s="14" t="s">
        <v>7930</v>
      </c>
      <c r="B1898" s="6" t="s">
        <v>3270</v>
      </c>
      <c r="C1898" s="6" t="s">
        <v>573</v>
      </c>
      <c r="D1898" s="6" t="s">
        <v>988</v>
      </c>
      <c r="E1898" s="6" t="s">
        <v>574</v>
      </c>
      <c r="F1898" s="18" t="str">
        <f>IFERROR(VLOOKUP(B1898,Invoices!$L$2:$M$413,2,FALSE),"")</f>
        <v/>
      </c>
      <c r="G1898" s="18" t="str">
        <f>IFERROR(VLOOKUP(B1898,Invoices!$N$2:$O$412,2,FALSE),"")</f>
        <v/>
      </c>
      <c r="H1898" s="18">
        <f>IFERROR(VLOOKUP($B1898,Invoices!$P$2:$Q$412,2,FALSE),"")</f>
        <v>0.99</v>
      </c>
      <c r="I1898" s="18" t="str">
        <f>IFERROR(VLOOKUP($B1898,Invoices!$R$2:$S$412,2,FALSE),"")</f>
        <v/>
      </c>
      <c r="J1898" s="18" t="str">
        <f>IFERROR(VLOOKUP($B1898,Invoices!$T$2:$U$412,2,FALSE),"")</f>
        <v/>
      </c>
      <c r="K1898" s="18" t="str">
        <f>IFERROR(VLOOKUP($B1898,Invoices!$V$2:$W$412,2,FALSE),"")</f>
        <v/>
      </c>
      <c r="L1898" s="18" t="str">
        <f>IFERROR(VLOOKUP($B1898,Invoices!$X$2:$Y$412,2,FALSE),"")</f>
        <v/>
      </c>
      <c r="M1898" s="18" t="str">
        <f>IFERROR(VLOOKUP($B1898,Invoices!$Z$2:$AA$412,2,FALSE),"")</f>
        <v/>
      </c>
      <c r="N1898" s="18" t="str">
        <f>IFERROR(VLOOKUP($B1898,Invoices!$AB$2:$AC$412,2,FALSE),"")</f>
        <v/>
      </c>
      <c r="O1898" s="18" t="str">
        <f>IFERROR(VLOOKUP($B1898,Invoices!$AD$2:$AE$412,2,FALSE),"")</f>
        <v/>
      </c>
      <c r="P1898" s="18" t="str">
        <f>IFERROR(VLOOKUP($B1898,Invoices!$AF$2:$AG$412,2,FALSE),"")</f>
        <v/>
      </c>
      <c r="Q1898" s="18" t="str">
        <f>IFERROR(VLOOKUP($B1898,Invoices!$AH$2:$AI$412,2,FALSE),"")</f>
        <v/>
      </c>
      <c r="R1898" s="18" t="str">
        <f>IFERROR(VLOOKUP($B1898,Invoices!$AJ$2:$AK$412,2,FALSE),"")</f>
        <v/>
      </c>
      <c r="S1898" s="18" t="str">
        <f>IFERROR(VLOOKUP($B1898,Invoices!$AL$2:$AM$412,2,FALSE),"")</f>
        <v/>
      </c>
      <c r="T1898" s="18" t="str">
        <f>IFERROR(VLOOKUP($B1898,Invoices!$AN$2:$AO$412,2,FALSE),"")</f>
        <v/>
      </c>
      <c r="U1898" s="18" cm="1">
        <f t="array" ref="U1898">IFERROR(INDEX(F1898:T1898, 1, MATCH(TRUE, ISNUMBER(F1898:T1898), 0)), "0.0")</f>
        <v>0.99</v>
      </c>
    </row>
    <row r="1899" spans="1:21" ht="13" x14ac:dyDescent="0.15">
      <c r="A1899" s="14" t="s">
        <v>7931</v>
      </c>
      <c r="B1899" s="6" t="s">
        <v>3270</v>
      </c>
      <c r="C1899" s="6" t="s">
        <v>573</v>
      </c>
      <c r="D1899" s="6" t="s">
        <v>2713</v>
      </c>
      <c r="E1899" s="6" t="s">
        <v>2714</v>
      </c>
      <c r="F1899" s="18" t="str">
        <f>IFERROR(VLOOKUP(B1899,Invoices!$L$2:$M$413,2,FALSE),"")</f>
        <v/>
      </c>
      <c r="G1899" s="18" t="str">
        <f>IFERROR(VLOOKUP(B1899,Invoices!$N$2:$O$412,2,FALSE),"")</f>
        <v/>
      </c>
      <c r="H1899" s="18">
        <f>IFERROR(VLOOKUP($B1899,Invoices!$P$2:$Q$412,2,FALSE),"")</f>
        <v>0.99</v>
      </c>
      <c r="I1899" s="18" t="str">
        <f>IFERROR(VLOOKUP($B1899,Invoices!$R$2:$S$412,2,FALSE),"")</f>
        <v/>
      </c>
      <c r="J1899" s="18" t="str">
        <f>IFERROR(VLOOKUP($B1899,Invoices!$T$2:$U$412,2,FALSE),"")</f>
        <v/>
      </c>
      <c r="K1899" s="18" t="str">
        <f>IFERROR(VLOOKUP($B1899,Invoices!$V$2:$W$412,2,FALSE),"")</f>
        <v/>
      </c>
      <c r="L1899" s="18" t="str">
        <f>IFERROR(VLOOKUP($B1899,Invoices!$X$2:$Y$412,2,FALSE),"")</f>
        <v/>
      </c>
      <c r="M1899" s="18" t="str">
        <f>IFERROR(VLOOKUP($B1899,Invoices!$Z$2:$AA$412,2,FALSE),"")</f>
        <v/>
      </c>
      <c r="N1899" s="18" t="str">
        <f>IFERROR(VLOOKUP($B1899,Invoices!$AB$2:$AC$412,2,FALSE),"")</f>
        <v/>
      </c>
      <c r="O1899" s="18" t="str">
        <f>IFERROR(VLOOKUP($B1899,Invoices!$AD$2:$AE$412,2,FALSE),"")</f>
        <v/>
      </c>
      <c r="P1899" s="18" t="str">
        <f>IFERROR(VLOOKUP($B1899,Invoices!$AF$2:$AG$412,2,FALSE),"")</f>
        <v/>
      </c>
      <c r="Q1899" s="18" t="str">
        <f>IFERROR(VLOOKUP($B1899,Invoices!$AH$2:$AI$412,2,FALSE),"")</f>
        <v/>
      </c>
      <c r="R1899" s="18" t="str">
        <f>IFERROR(VLOOKUP($B1899,Invoices!$AJ$2:$AK$412,2,FALSE),"")</f>
        <v/>
      </c>
      <c r="S1899" s="18" t="str">
        <f>IFERROR(VLOOKUP($B1899,Invoices!$AL$2:$AM$412,2,FALSE),"")</f>
        <v/>
      </c>
      <c r="T1899" s="18" t="str">
        <f>IFERROR(VLOOKUP($B1899,Invoices!$AN$2:$AO$412,2,FALSE),"")</f>
        <v/>
      </c>
      <c r="U1899" s="18" cm="1">
        <f t="array" ref="U1899">IFERROR(INDEX(F1899:T1899, 1, MATCH(TRUE, ISNUMBER(F1899:T1899), 0)), "0.0")</f>
        <v>0.99</v>
      </c>
    </row>
    <row r="1900" spans="1:21" ht="13" x14ac:dyDescent="0.15">
      <c r="A1900" s="14" t="s">
        <v>7932</v>
      </c>
      <c r="B1900" s="6" t="s">
        <v>3271</v>
      </c>
      <c r="C1900" s="6" t="s">
        <v>814</v>
      </c>
      <c r="D1900" s="6" t="s">
        <v>3272</v>
      </c>
      <c r="E1900" s="6" t="s">
        <v>3273</v>
      </c>
      <c r="F1900" s="18" t="str">
        <f>IFERROR(VLOOKUP(B1900,Invoices!$L$2:$M$413,2,FALSE),"")</f>
        <v/>
      </c>
      <c r="G1900" s="18">
        <f>IFERROR(VLOOKUP(B1900,Invoices!$N$2:$O$412,2,FALSE),"")</f>
        <v>0.99</v>
      </c>
      <c r="H1900" s="18">
        <f>IFERROR(VLOOKUP($B1900,Invoices!$P$2:$Q$412,2,FALSE),"")</f>
        <v>0.99</v>
      </c>
      <c r="I1900" s="18" t="str">
        <f>IFERROR(VLOOKUP($B1900,Invoices!$R$2:$S$412,2,FALSE),"")</f>
        <v/>
      </c>
      <c r="J1900" s="18" t="str">
        <f>IFERROR(VLOOKUP($B1900,Invoices!$T$2:$U$412,2,FALSE),"")</f>
        <v/>
      </c>
      <c r="K1900" s="18" t="str">
        <f>IFERROR(VLOOKUP($B1900,Invoices!$V$2:$W$412,2,FALSE),"")</f>
        <v/>
      </c>
      <c r="L1900" s="18" t="str">
        <f>IFERROR(VLOOKUP($B1900,Invoices!$X$2:$Y$412,2,FALSE),"")</f>
        <v/>
      </c>
      <c r="M1900" s="18" t="str">
        <f>IFERROR(VLOOKUP($B1900,Invoices!$Z$2:$AA$412,2,FALSE),"")</f>
        <v/>
      </c>
      <c r="N1900" s="18" t="str">
        <f>IFERROR(VLOOKUP($B1900,Invoices!$AB$2:$AC$412,2,FALSE),"")</f>
        <v/>
      </c>
      <c r="O1900" s="18" t="str">
        <f>IFERROR(VLOOKUP($B1900,Invoices!$AD$2:$AE$412,2,FALSE),"")</f>
        <v/>
      </c>
      <c r="P1900" s="18" t="str">
        <f>IFERROR(VLOOKUP($B1900,Invoices!$AF$2:$AG$412,2,FALSE),"")</f>
        <v/>
      </c>
      <c r="Q1900" s="18" t="str">
        <f>IFERROR(VLOOKUP($B1900,Invoices!$AH$2:$AI$412,2,FALSE),"")</f>
        <v/>
      </c>
      <c r="R1900" s="18" t="str">
        <f>IFERROR(VLOOKUP($B1900,Invoices!$AJ$2:$AK$412,2,FALSE),"")</f>
        <v/>
      </c>
      <c r="S1900" s="18" t="str">
        <f>IFERROR(VLOOKUP($B1900,Invoices!$AL$2:$AM$412,2,FALSE),"")</f>
        <v/>
      </c>
      <c r="T1900" s="18" t="str">
        <f>IFERROR(VLOOKUP($B1900,Invoices!$AN$2:$AO$412,2,FALSE),"")</f>
        <v/>
      </c>
      <c r="U1900" s="18" cm="1">
        <f t="array" ref="U1900">IFERROR(INDEX(F1900:T1900, 1, MATCH(TRUE, ISNUMBER(F1900:T1900), 0)), "0.0")</f>
        <v>0.99</v>
      </c>
    </row>
    <row r="1901" spans="1:21" ht="13" x14ac:dyDescent="0.15">
      <c r="A1901" s="14" t="s">
        <v>7933</v>
      </c>
      <c r="B1901" s="6" t="s">
        <v>3274</v>
      </c>
      <c r="C1901" s="6" t="s">
        <v>3275</v>
      </c>
      <c r="D1901" s="6" t="s">
        <v>3276</v>
      </c>
      <c r="E1901" s="6" t="s">
        <v>1527</v>
      </c>
      <c r="F1901" s="18" t="str">
        <f>IFERROR(VLOOKUP(B1901,Invoices!$L$2:$M$413,2,FALSE),"")</f>
        <v/>
      </c>
      <c r="G1901" s="18" t="str">
        <f>IFERROR(VLOOKUP(B1901,Invoices!$N$2:$O$412,2,FALSE),"")</f>
        <v/>
      </c>
      <c r="H1901" s="18" t="str">
        <f>IFERROR(VLOOKUP($B1901,Invoices!$P$2:$Q$412,2,FALSE),"")</f>
        <v/>
      </c>
      <c r="I1901" s="18" t="str">
        <f>IFERROR(VLOOKUP($B1901,Invoices!$R$2:$S$412,2,FALSE),"")</f>
        <v/>
      </c>
      <c r="J1901" s="18" t="str">
        <f>IFERROR(VLOOKUP($B1901,Invoices!$T$2:$U$412,2,FALSE),"")</f>
        <v/>
      </c>
      <c r="K1901" s="18" t="str">
        <f>IFERROR(VLOOKUP($B1901,Invoices!$V$2:$W$412,2,FALSE),"")</f>
        <v/>
      </c>
      <c r="L1901" s="18" t="str">
        <f>IFERROR(VLOOKUP($B1901,Invoices!$X$2:$Y$412,2,FALSE),"")</f>
        <v/>
      </c>
      <c r="M1901" s="18" t="str">
        <f>IFERROR(VLOOKUP($B1901,Invoices!$Z$2:$AA$412,2,FALSE),"")</f>
        <v/>
      </c>
      <c r="N1901" s="18" t="str">
        <f>IFERROR(VLOOKUP($B1901,Invoices!$AB$2:$AC$412,2,FALSE),"")</f>
        <v/>
      </c>
      <c r="O1901" s="18" t="str">
        <f>IFERROR(VLOOKUP($B1901,Invoices!$AD$2:$AE$412,2,FALSE),"")</f>
        <v/>
      </c>
      <c r="P1901" s="18" t="str">
        <f>IFERROR(VLOOKUP($B1901,Invoices!$AF$2:$AG$412,2,FALSE),"")</f>
        <v/>
      </c>
      <c r="Q1901" s="18" t="str">
        <f>IFERROR(VLOOKUP($B1901,Invoices!$AH$2:$AI$412,2,FALSE),"")</f>
        <v/>
      </c>
      <c r="R1901" s="18" t="str">
        <f>IFERROR(VLOOKUP($B1901,Invoices!$AJ$2:$AK$412,2,FALSE),"")</f>
        <v/>
      </c>
      <c r="S1901" s="18" t="str">
        <f>IFERROR(VLOOKUP($B1901,Invoices!$AL$2:$AM$412,2,FALSE),"")</f>
        <v/>
      </c>
      <c r="T1901" s="18" t="str">
        <f>IFERROR(VLOOKUP($B1901,Invoices!$AN$2:$AO$412,2,FALSE),"")</f>
        <v/>
      </c>
      <c r="U1901" s="18" t="str" cm="1">
        <f t="array" ref="U1901">IFERROR(INDEX(F1901:T1901, 1, MATCH(TRUE, ISNUMBER(F1901:T1901), 0)), "0.0")</f>
        <v>0.0</v>
      </c>
    </row>
    <row r="1902" spans="1:21" ht="13" x14ac:dyDescent="0.15">
      <c r="A1902" s="14" t="s">
        <v>7934</v>
      </c>
      <c r="B1902" s="6" t="s">
        <v>3277</v>
      </c>
      <c r="C1902" s="6" t="s">
        <v>1360</v>
      </c>
      <c r="D1902" s="6" t="s">
        <v>1361</v>
      </c>
      <c r="E1902" s="6" t="s">
        <v>1301</v>
      </c>
      <c r="F1902" s="18" t="str">
        <f>IFERROR(VLOOKUP(B1902,Invoices!$L$2:$M$413,2,FALSE),"")</f>
        <v/>
      </c>
      <c r="G1902" s="18" t="str">
        <f>IFERROR(VLOOKUP(B1902,Invoices!$N$2:$O$412,2,FALSE),"")</f>
        <v/>
      </c>
      <c r="H1902" s="18" t="str">
        <f>IFERROR(VLOOKUP($B1902,Invoices!$P$2:$Q$412,2,FALSE),"")</f>
        <v/>
      </c>
      <c r="I1902" s="18" t="str">
        <f>IFERROR(VLOOKUP($B1902,Invoices!$R$2:$S$412,2,FALSE),"")</f>
        <v/>
      </c>
      <c r="J1902" s="18" t="str">
        <f>IFERROR(VLOOKUP($B1902,Invoices!$T$2:$U$412,2,FALSE),"")</f>
        <v/>
      </c>
      <c r="K1902" s="18" t="str">
        <f>IFERROR(VLOOKUP($B1902,Invoices!$V$2:$W$412,2,FALSE),"")</f>
        <v/>
      </c>
      <c r="L1902" s="18" t="str">
        <f>IFERROR(VLOOKUP($B1902,Invoices!$X$2:$Y$412,2,FALSE),"")</f>
        <v/>
      </c>
      <c r="M1902" s="18" t="str">
        <f>IFERROR(VLOOKUP($B1902,Invoices!$Z$2:$AA$412,2,FALSE),"")</f>
        <v/>
      </c>
      <c r="N1902" s="18" t="str">
        <f>IFERROR(VLOOKUP($B1902,Invoices!$AB$2:$AC$412,2,FALSE),"")</f>
        <v/>
      </c>
      <c r="O1902" s="18" t="str">
        <f>IFERROR(VLOOKUP($B1902,Invoices!$AD$2:$AE$412,2,FALSE),"")</f>
        <v/>
      </c>
      <c r="P1902" s="18" t="str">
        <f>IFERROR(VLOOKUP($B1902,Invoices!$AF$2:$AG$412,2,FALSE),"")</f>
        <v/>
      </c>
      <c r="Q1902" s="18" t="str">
        <f>IFERROR(VLOOKUP($B1902,Invoices!$AH$2:$AI$412,2,FALSE),"")</f>
        <v/>
      </c>
      <c r="R1902" s="18" t="str">
        <f>IFERROR(VLOOKUP($B1902,Invoices!$AJ$2:$AK$412,2,FALSE),"")</f>
        <v/>
      </c>
      <c r="S1902" s="18" t="str">
        <f>IFERROR(VLOOKUP($B1902,Invoices!$AL$2:$AM$412,2,FALSE),"")</f>
        <v/>
      </c>
      <c r="T1902" s="18" t="str">
        <f>IFERROR(VLOOKUP($B1902,Invoices!$AN$2:$AO$412,2,FALSE),"")</f>
        <v/>
      </c>
      <c r="U1902" s="18" t="str" cm="1">
        <f t="array" ref="U1902">IFERROR(INDEX(F1902:T1902, 1, MATCH(TRUE, ISNUMBER(F1902:T1902), 0)), "0.0")</f>
        <v>0.0</v>
      </c>
    </row>
    <row r="1903" spans="1:21" ht="13" x14ac:dyDescent="0.15">
      <c r="A1903" s="14" t="s">
        <v>7935</v>
      </c>
      <c r="B1903" s="6" t="s">
        <v>3278</v>
      </c>
      <c r="C1903" s="6" t="s">
        <v>610</v>
      </c>
      <c r="D1903" s="6" t="s">
        <v>611</v>
      </c>
      <c r="E1903" s="6" t="s">
        <v>612</v>
      </c>
      <c r="F1903" s="18" t="str">
        <f>IFERROR(VLOOKUP(B1903,Invoices!$L$2:$M$413,2,FALSE),"")</f>
        <v/>
      </c>
      <c r="G1903" s="18" t="str">
        <f>IFERROR(VLOOKUP(B1903,Invoices!$N$2:$O$412,2,FALSE),"")</f>
        <v/>
      </c>
      <c r="H1903" s="18" t="str">
        <f>IFERROR(VLOOKUP($B1903,Invoices!$P$2:$Q$412,2,FALSE),"")</f>
        <v/>
      </c>
      <c r="I1903" s="18" t="str">
        <f>IFERROR(VLOOKUP($B1903,Invoices!$R$2:$S$412,2,FALSE),"")</f>
        <v/>
      </c>
      <c r="J1903" s="18" t="str">
        <f>IFERROR(VLOOKUP($B1903,Invoices!$T$2:$U$412,2,FALSE),"")</f>
        <v/>
      </c>
      <c r="K1903" s="18" t="str">
        <f>IFERROR(VLOOKUP($B1903,Invoices!$V$2:$W$412,2,FALSE),"")</f>
        <v/>
      </c>
      <c r="L1903" s="18" t="str">
        <f>IFERROR(VLOOKUP($B1903,Invoices!$X$2:$Y$412,2,FALSE),"")</f>
        <v/>
      </c>
      <c r="M1903" s="18" t="str">
        <f>IFERROR(VLOOKUP($B1903,Invoices!$Z$2:$AA$412,2,FALSE),"")</f>
        <v/>
      </c>
      <c r="N1903" s="18" t="str">
        <f>IFERROR(VLOOKUP($B1903,Invoices!$AB$2:$AC$412,2,FALSE),"")</f>
        <v/>
      </c>
      <c r="O1903" s="18" t="str">
        <f>IFERROR(VLOOKUP($B1903,Invoices!$AD$2:$AE$412,2,FALSE),"")</f>
        <v/>
      </c>
      <c r="P1903" s="18" t="str">
        <f>IFERROR(VLOOKUP($B1903,Invoices!$AF$2:$AG$412,2,FALSE),"")</f>
        <v/>
      </c>
      <c r="Q1903" s="18" t="str">
        <f>IFERROR(VLOOKUP($B1903,Invoices!$AH$2:$AI$412,2,FALSE),"")</f>
        <v/>
      </c>
      <c r="R1903" s="18" t="str">
        <f>IFERROR(VLOOKUP($B1903,Invoices!$AJ$2:$AK$412,2,FALSE),"")</f>
        <v/>
      </c>
      <c r="S1903" s="18" t="str">
        <f>IFERROR(VLOOKUP($B1903,Invoices!$AL$2:$AM$412,2,FALSE),"")</f>
        <v/>
      </c>
      <c r="T1903" s="18" t="str">
        <f>IFERROR(VLOOKUP($B1903,Invoices!$AN$2:$AO$412,2,FALSE),"")</f>
        <v/>
      </c>
      <c r="U1903" s="18" t="str" cm="1">
        <f t="array" ref="U1903">IFERROR(INDEX(F1903:T1903, 1, MATCH(TRUE, ISNUMBER(F1903:T1903), 0)), "0.0")</f>
        <v>0.0</v>
      </c>
    </row>
    <row r="1904" spans="1:21" ht="13" x14ac:dyDescent="0.15">
      <c r="A1904" s="14" t="s">
        <v>7936</v>
      </c>
      <c r="B1904" s="6" t="s">
        <v>3279</v>
      </c>
      <c r="C1904" s="6" t="s">
        <v>610</v>
      </c>
      <c r="D1904" s="6" t="s">
        <v>611</v>
      </c>
      <c r="E1904" s="6" t="s">
        <v>612</v>
      </c>
      <c r="F1904" s="18" t="str">
        <f>IFERROR(VLOOKUP(B1904,Invoices!$L$2:$M$413,2,FALSE),"")</f>
        <v/>
      </c>
      <c r="G1904" s="18" t="str">
        <f>IFERROR(VLOOKUP(B1904,Invoices!$N$2:$O$412,2,FALSE),"")</f>
        <v/>
      </c>
      <c r="H1904" s="18" t="str">
        <f>IFERROR(VLOOKUP($B1904,Invoices!$P$2:$Q$412,2,FALSE),"")</f>
        <v/>
      </c>
      <c r="I1904" s="18" t="str">
        <f>IFERROR(VLOOKUP($B1904,Invoices!$R$2:$S$412,2,FALSE),"")</f>
        <v/>
      </c>
      <c r="J1904" s="18" t="str">
        <f>IFERROR(VLOOKUP($B1904,Invoices!$T$2:$U$412,2,FALSE),"")</f>
        <v/>
      </c>
      <c r="K1904" s="18">
        <f>IFERROR(VLOOKUP($B1904,Invoices!$V$2:$W$412,2,FALSE),"")</f>
        <v>0.99</v>
      </c>
      <c r="L1904" s="18" t="str">
        <f>IFERROR(VLOOKUP($B1904,Invoices!$X$2:$Y$412,2,FALSE),"")</f>
        <v/>
      </c>
      <c r="M1904" s="18" t="str">
        <f>IFERROR(VLOOKUP($B1904,Invoices!$Z$2:$AA$412,2,FALSE),"")</f>
        <v/>
      </c>
      <c r="N1904" s="18" t="str">
        <f>IFERROR(VLOOKUP($B1904,Invoices!$AB$2:$AC$412,2,FALSE),"")</f>
        <v/>
      </c>
      <c r="O1904" s="18" t="str">
        <f>IFERROR(VLOOKUP($B1904,Invoices!$AD$2:$AE$412,2,FALSE),"")</f>
        <v/>
      </c>
      <c r="P1904" s="18" t="str">
        <f>IFERROR(VLOOKUP($B1904,Invoices!$AF$2:$AG$412,2,FALSE),"")</f>
        <v/>
      </c>
      <c r="Q1904" s="18" t="str">
        <f>IFERROR(VLOOKUP($B1904,Invoices!$AH$2:$AI$412,2,FALSE),"")</f>
        <v/>
      </c>
      <c r="R1904" s="18" t="str">
        <f>IFERROR(VLOOKUP($B1904,Invoices!$AJ$2:$AK$412,2,FALSE),"")</f>
        <v/>
      </c>
      <c r="S1904" s="18" t="str">
        <f>IFERROR(VLOOKUP($B1904,Invoices!$AL$2:$AM$412,2,FALSE),"")</f>
        <v/>
      </c>
      <c r="T1904" s="18" t="str">
        <f>IFERROR(VLOOKUP($B1904,Invoices!$AN$2:$AO$412,2,FALSE),"")</f>
        <v/>
      </c>
      <c r="U1904" s="18" cm="1">
        <f t="array" ref="U1904">IFERROR(INDEX(F1904:T1904, 1, MATCH(TRUE, ISNUMBER(F1904:T1904), 0)), "0.0")</f>
        <v>0.99</v>
      </c>
    </row>
    <row r="1905" spans="1:21" ht="13" x14ac:dyDescent="0.15">
      <c r="A1905" s="14" t="s">
        <v>7937</v>
      </c>
      <c r="B1905" s="6" t="s">
        <v>3280</v>
      </c>
      <c r="C1905" s="6" t="s">
        <v>707</v>
      </c>
      <c r="D1905" s="6" t="s">
        <v>1089</v>
      </c>
      <c r="E1905" s="6" t="s">
        <v>707</v>
      </c>
      <c r="F1905" s="18">
        <f>IFERROR(VLOOKUP(B1905,Invoices!$L$2:$M$413,2,FALSE),"")</f>
        <v>0.99</v>
      </c>
      <c r="G1905" s="18" t="str">
        <f>IFERROR(VLOOKUP(B1905,Invoices!$N$2:$O$412,2,FALSE),"")</f>
        <v/>
      </c>
      <c r="H1905" s="18" t="str">
        <f>IFERROR(VLOOKUP($B1905,Invoices!$P$2:$Q$412,2,FALSE),"")</f>
        <v/>
      </c>
      <c r="I1905" s="18" t="str">
        <f>IFERROR(VLOOKUP($B1905,Invoices!$R$2:$S$412,2,FALSE),"")</f>
        <v/>
      </c>
      <c r="J1905" s="18" t="str">
        <f>IFERROR(VLOOKUP($B1905,Invoices!$T$2:$U$412,2,FALSE),"")</f>
        <v/>
      </c>
      <c r="K1905" s="18" t="str">
        <f>IFERROR(VLOOKUP($B1905,Invoices!$V$2:$W$412,2,FALSE),"")</f>
        <v/>
      </c>
      <c r="L1905" s="18" t="str">
        <f>IFERROR(VLOOKUP($B1905,Invoices!$X$2:$Y$412,2,FALSE),"")</f>
        <v/>
      </c>
      <c r="M1905" s="18" t="str">
        <f>IFERROR(VLOOKUP($B1905,Invoices!$Z$2:$AA$412,2,FALSE),"")</f>
        <v/>
      </c>
      <c r="N1905" s="18" t="str">
        <f>IFERROR(VLOOKUP($B1905,Invoices!$AB$2:$AC$412,2,FALSE),"")</f>
        <v/>
      </c>
      <c r="O1905" s="18" t="str">
        <f>IFERROR(VLOOKUP($B1905,Invoices!$AD$2:$AE$412,2,FALSE),"")</f>
        <v/>
      </c>
      <c r="P1905" s="18" t="str">
        <f>IFERROR(VLOOKUP($B1905,Invoices!$AF$2:$AG$412,2,FALSE),"")</f>
        <v/>
      </c>
      <c r="Q1905" s="18" t="str">
        <f>IFERROR(VLOOKUP($B1905,Invoices!$AH$2:$AI$412,2,FALSE),"")</f>
        <v/>
      </c>
      <c r="R1905" s="18">
        <f>IFERROR(VLOOKUP($B1905,Invoices!$AJ$2:$AK$412,2,FALSE),"")</f>
        <v>0.99</v>
      </c>
      <c r="S1905" s="18" t="str">
        <f>IFERROR(VLOOKUP($B1905,Invoices!$AL$2:$AM$412,2,FALSE),"")</f>
        <v/>
      </c>
      <c r="T1905" s="18" t="str">
        <f>IFERROR(VLOOKUP($B1905,Invoices!$AN$2:$AO$412,2,FALSE),"")</f>
        <v/>
      </c>
      <c r="U1905" s="18" cm="1">
        <f t="array" ref="U1905">IFERROR(INDEX(F1905:T1905, 1, MATCH(TRUE, ISNUMBER(F1905:T1905), 0)), "0.0")</f>
        <v>0.99</v>
      </c>
    </row>
    <row r="1906" spans="1:21" ht="13" x14ac:dyDescent="0.15">
      <c r="A1906" s="14" t="s">
        <v>7938</v>
      </c>
      <c r="B1906" s="6" t="s">
        <v>3281</v>
      </c>
      <c r="D1906" s="6" t="s">
        <v>589</v>
      </c>
      <c r="E1906" s="6" t="s">
        <v>590</v>
      </c>
      <c r="F1906" s="18" t="str">
        <f>IFERROR(VLOOKUP(B1906,Invoices!$L$2:$M$413,2,FALSE),"")</f>
        <v/>
      </c>
      <c r="G1906" s="18" t="str">
        <f>IFERROR(VLOOKUP(B1906,Invoices!$N$2:$O$412,2,FALSE),"")</f>
        <v/>
      </c>
      <c r="H1906" s="18" t="str">
        <f>IFERROR(VLOOKUP($B1906,Invoices!$P$2:$Q$412,2,FALSE),"")</f>
        <v/>
      </c>
      <c r="I1906" s="18">
        <f>IFERROR(VLOOKUP($B1906,Invoices!$R$2:$S$412,2,FALSE),"")</f>
        <v>0.99</v>
      </c>
      <c r="J1906" s="18" t="str">
        <f>IFERROR(VLOOKUP($B1906,Invoices!$T$2:$U$412,2,FALSE),"")</f>
        <v/>
      </c>
      <c r="K1906" s="18" t="str">
        <f>IFERROR(VLOOKUP($B1906,Invoices!$V$2:$W$412,2,FALSE),"")</f>
        <v/>
      </c>
      <c r="L1906" s="18" t="str">
        <f>IFERROR(VLOOKUP($B1906,Invoices!$X$2:$Y$412,2,FALSE),"")</f>
        <v/>
      </c>
      <c r="M1906" s="18" t="str">
        <f>IFERROR(VLOOKUP($B1906,Invoices!$Z$2:$AA$412,2,FALSE),"")</f>
        <v/>
      </c>
      <c r="N1906" s="18" t="str">
        <f>IFERROR(VLOOKUP($B1906,Invoices!$AB$2:$AC$412,2,FALSE),"")</f>
        <v/>
      </c>
      <c r="O1906" s="18" t="str">
        <f>IFERROR(VLOOKUP($B1906,Invoices!$AD$2:$AE$412,2,FALSE),"")</f>
        <v/>
      </c>
      <c r="P1906" s="18" t="str">
        <f>IFERROR(VLOOKUP($B1906,Invoices!$AF$2:$AG$412,2,FALSE),"")</f>
        <v/>
      </c>
      <c r="Q1906" s="18" t="str">
        <f>IFERROR(VLOOKUP($B1906,Invoices!$AH$2:$AI$412,2,FALSE),"")</f>
        <v/>
      </c>
      <c r="R1906" s="18" t="str">
        <f>IFERROR(VLOOKUP($B1906,Invoices!$AJ$2:$AK$412,2,FALSE),"")</f>
        <v/>
      </c>
      <c r="S1906" s="18" t="str">
        <f>IFERROR(VLOOKUP($B1906,Invoices!$AL$2:$AM$412,2,FALSE),"")</f>
        <v/>
      </c>
      <c r="T1906" s="18" t="str">
        <f>IFERROR(VLOOKUP($B1906,Invoices!$AN$2:$AO$412,2,FALSE),"")</f>
        <v/>
      </c>
      <c r="U1906" s="18" cm="1">
        <f t="array" ref="U1906">IFERROR(INDEX(F1906:T1906, 1, MATCH(TRUE, ISNUMBER(F1906:T1906), 0)), "0.0")</f>
        <v>0.99</v>
      </c>
    </row>
    <row r="1907" spans="1:21" ht="13" x14ac:dyDescent="0.15">
      <c r="A1907" s="14" t="s">
        <v>7939</v>
      </c>
      <c r="B1907" s="6" t="s">
        <v>3282</v>
      </c>
      <c r="C1907" s="6" t="s">
        <v>557</v>
      </c>
      <c r="D1907" s="6" t="s">
        <v>558</v>
      </c>
      <c r="E1907" s="6" t="s">
        <v>559</v>
      </c>
      <c r="F1907" s="18" t="str">
        <f>IFERROR(VLOOKUP(B1907,Invoices!$L$2:$M$413,2,FALSE),"")</f>
        <v/>
      </c>
      <c r="G1907" s="18" t="str">
        <f>IFERROR(VLOOKUP(B1907,Invoices!$N$2:$O$412,2,FALSE),"")</f>
        <v/>
      </c>
      <c r="H1907" s="18" t="str">
        <f>IFERROR(VLOOKUP($B1907,Invoices!$P$2:$Q$412,2,FALSE),"")</f>
        <v/>
      </c>
      <c r="I1907" s="18" t="str">
        <f>IFERROR(VLOOKUP($B1907,Invoices!$R$2:$S$412,2,FALSE),"")</f>
        <v/>
      </c>
      <c r="J1907" s="18" t="str">
        <f>IFERROR(VLOOKUP($B1907,Invoices!$T$2:$U$412,2,FALSE),"")</f>
        <v/>
      </c>
      <c r="K1907" s="18" t="str">
        <f>IFERROR(VLOOKUP($B1907,Invoices!$V$2:$W$412,2,FALSE),"")</f>
        <v/>
      </c>
      <c r="L1907" s="18" t="str">
        <f>IFERROR(VLOOKUP($B1907,Invoices!$X$2:$Y$412,2,FALSE),"")</f>
        <v/>
      </c>
      <c r="M1907" s="18" t="str">
        <f>IFERROR(VLOOKUP($B1907,Invoices!$Z$2:$AA$412,2,FALSE),"")</f>
        <v/>
      </c>
      <c r="N1907" s="18" t="str">
        <f>IFERROR(VLOOKUP($B1907,Invoices!$AB$2:$AC$412,2,FALSE),"")</f>
        <v/>
      </c>
      <c r="O1907" s="18" t="str">
        <f>IFERROR(VLOOKUP($B1907,Invoices!$AD$2:$AE$412,2,FALSE),"")</f>
        <v/>
      </c>
      <c r="P1907" s="18" t="str">
        <f>IFERROR(VLOOKUP($B1907,Invoices!$AF$2:$AG$412,2,FALSE),"")</f>
        <v/>
      </c>
      <c r="Q1907" s="18" t="str">
        <f>IFERROR(VLOOKUP($B1907,Invoices!$AH$2:$AI$412,2,FALSE),"")</f>
        <v/>
      </c>
      <c r="R1907" s="18" t="str">
        <f>IFERROR(VLOOKUP($B1907,Invoices!$AJ$2:$AK$412,2,FALSE),"")</f>
        <v/>
      </c>
      <c r="S1907" s="18" t="str">
        <f>IFERROR(VLOOKUP($B1907,Invoices!$AL$2:$AM$412,2,FALSE),"")</f>
        <v/>
      </c>
      <c r="T1907" s="18" t="str">
        <f>IFERROR(VLOOKUP($B1907,Invoices!$AN$2:$AO$412,2,FALSE),"")</f>
        <v/>
      </c>
      <c r="U1907" s="18" t="str" cm="1">
        <f t="array" ref="U1907">IFERROR(INDEX(F1907:T1907, 1, MATCH(TRUE, ISNUMBER(F1907:T1907), 0)), "0.0")</f>
        <v>0.0</v>
      </c>
    </row>
    <row r="1908" spans="1:21" ht="13" x14ac:dyDescent="0.15">
      <c r="A1908" s="14" t="s">
        <v>7940</v>
      </c>
      <c r="B1908" s="6" t="s">
        <v>3283</v>
      </c>
      <c r="C1908" s="6" t="s">
        <v>957</v>
      </c>
      <c r="D1908" s="6" t="s">
        <v>958</v>
      </c>
      <c r="E1908" s="6" t="s">
        <v>959</v>
      </c>
      <c r="F1908" s="18" t="str">
        <f>IFERROR(VLOOKUP(B1908,Invoices!$L$2:$M$413,2,FALSE),"")</f>
        <v/>
      </c>
      <c r="G1908" s="18" t="str">
        <f>IFERROR(VLOOKUP(B1908,Invoices!$N$2:$O$412,2,FALSE),"")</f>
        <v/>
      </c>
      <c r="H1908" s="18" t="str">
        <f>IFERROR(VLOOKUP($B1908,Invoices!$P$2:$Q$412,2,FALSE),"")</f>
        <v/>
      </c>
      <c r="I1908" s="18" t="str">
        <f>IFERROR(VLOOKUP($B1908,Invoices!$R$2:$S$412,2,FALSE),"")</f>
        <v/>
      </c>
      <c r="J1908" s="18" t="str">
        <f>IFERROR(VLOOKUP($B1908,Invoices!$T$2:$U$412,2,FALSE),"")</f>
        <v/>
      </c>
      <c r="K1908" s="18" t="str">
        <f>IFERROR(VLOOKUP($B1908,Invoices!$V$2:$W$412,2,FALSE),"")</f>
        <v/>
      </c>
      <c r="L1908" s="18" t="str">
        <f>IFERROR(VLOOKUP($B1908,Invoices!$X$2:$Y$412,2,FALSE),"")</f>
        <v/>
      </c>
      <c r="M1908" s="18" t="str">
        <f>IFERROR(VLOOKUP($B1908,Invoices!$Z$2:$AA$412,2,FALSE),"")</f>
        <v/>
      </c>
      <c r="N1908" s="18" t="str">
        <f>IFERROR(VLOOKUP($B1908,Invoices!$AB$2:$AC$412,2,FALSE),"")</f>
        <v/>
      </c>
      <c r="O1908" s="18" t="str">
        <f>IFERROR(VLOOKUP($B1908,Invoices!$AD$2:$AE$412,2,FALSE),"")</f>
        <v/>
      </c>
      <c r="P1908" s="18" t="str">
        <f>IFERROR(VLOOKUP($B1908,Invoices!$AF$2:$AG$412,2,FALSE),"")</f>
        <v/>
      </c>
      <c r="Q1908" s="18" t="str">
        <f>IFERROR(VLOOKUP($B1908,Invoices!$AH$2:$AI$412,2,FALSE),"")</f>
        <v/>
      </c>
      <c r="R1908" s="18" t="str">
        <f>IFERROR(VLOOKUP($B1908,Invoices!$AJ$2:$AK$412,2,FALSE),"")</f>
        <v/>
      </c>
      <c r="S1908" s="18" t="str">
        <f>IFERROR(VLOOKUP($B1908,Invoices!$AL$2:$AM$412,2,FALSE),"")</f>
        <v/>
      </c>
      <c r="T1908" s="18" t="str">
        <f>IFERROR(VLOOKUP($B1908,Invoices!$AN$2:$AO$412,2,FALSE),"")</f>
        <v/>
      </c>
      <c r="U1908" s="18" t="str" cm="1">
        <f t="array" ref="U1908">IFERROR(INDEX(F1908:T1908, 1, MATCH(TRUE, ISNUMBER(F1908:T1908), 0)), "0.0")</f>
        <v>0.0</v>
      </c>
    </row>
    <row r="1909" spans="1:21" ht="13" x14ac:dyDescent="0.15">
      <c r="A1909" s="14" t="s">
        <v>7941</v>
      </c>
      <c r="B1909" s="6" t="s">
        <v>3284</v>
      </c>
      <c r="D1909" s="6" t="s">
        <v>770</v>
      </c>
      <c r="E1909" s="6" t="s">
        <v>771</v>
      </c>
      <c r="F1909" s="18" t="str">
        <f>IFERROR(VLOOKUP(B1909,Invoices!$L$2:$M$413,2,FALSE),"")</f>
        <v/>
      </c>
      <c r="G1909" s="18" t="str">
        <f>IFERROR(VLOOKUP(B1909,Invoices!$N$2:$O$412,2,FALSE),"")</f>
        <v/>
      </c>
      <c r="H1909" s="18" t="str">
        <f>IFERROR(VLOOKUP($B1909,Invoices!$P$2:$Q$412,2,FALSE),"")</f>
        <v/>
      </c>
      <c r="I1909" s="18" t="str">
        <f>IFERROR(VLOOKUP($B1909,Invoices!$R$2:$S$412,2,FALSE),"")</f>
        <v/>
      </c>
      <c r="J1909" s="18" t="str">
        <f>IFERROR(VLOOKUP($B1909,Invoices!$T$2:$U$412,2,FALSE),"")</f>
        <v/>
      </c>
      <c r="K1909" s="18" t="str">
        <f>IFERROR(VLOOKUP($B1909,Invoices!$V$2:$W$412,2,FALSE),"")</f>
        <v/>
      </c>
      <c r="L1909" s="18" t="str">
        <f>IFERROR(VLOOKUP($B1909,Invoices!$X$2:$Y$412,2,FALSE),"")</f>
        <v/>
      </c>
      <c r="M1909" s="18" t="str">
        <f>IFERROR(VLOOKUP($B1909,Invoices!$Z$2:$AA$412,2,FALSE),"")</f>
        <v/>
      </c>
      <c r="N1909" s="18" t="str">
        <f>IFERROR(VLOOKUP($B1909,Invoices!$AB$2:$AC$412,2,FALSE),"")</f>
        <v/>
      </c>
      <c r="O1909" s="18" t="str">
        <f>IFERROR(VLOOKUP($B1909,Invoices!$AD$2:$AE$412,2,FALSE),"")</f>
        <v/>
      </c>
      <c r="P1909" s="18" t="str">
        <f>IFERROR(VLOOKUP($B1909,Invoices!$AF$2:$AG$412,2,FALSE),"")</f>
        <v/>
      </c>
      <c r="Q1909" s="18" t="str">
        <f>IFERROR(VLOOKUP($B1909,Invoices!$AH$2:$AI$412,2,FALSE),"")</f>
        <v/>
      </c>
      <c r="R1909" s="18" t="str">
        <f>IFERROR(VLOOKUP($B1909,Invoices!$AJ$2:$AK$412,2,FALSE),"")</f>
        <v/>
      </c>
      <c r="S1909" s="18" t="str">
        <f>IFERROR(VLOOKUP($B1909,Invoices!$AL$2:$AM$412,2,FALSE),"")</f>
        <v/>
      </c>
      <c r="T1909" s="18" t="str">
        <f>IFERROR(VLOOKUP($B1909,Invoices!$AN$2:$AO$412,2,FALSE),"")</f>
        <v/>
      </c>
      <c r="U1909" s="18" t="str" cm="1">
        <f t="array" ref="U1909">IFERROR(INDEX(F1909:T1909, 1, MATCH(TRUE, ISNUMBER(F1909:T1909), 0)), "0.0")</f>
        <v>0.0</v>
      </c>
    </row>
    <row r="1910" spans="1:21" ht="13" x14ac:dyDescent="0.15">
      <c r="A1910" s="14" t="s">
        <v>7942</v>
      </c>
      <c r="B1910" s="6" t="s">
        <v>3285</v>
      </c>
      <c r="C1910" s="6" t="s">
        <v>3286</v>
      </c>
      <c r="D1910" s="6" t="s">
        <v>1982</v>
      </c>
      <c r="E1910" s="6" t="s">
        <v>522</v>
      </c>
      <c r="F1910" s="18" t="str">
        <f>IFERROR(VLOOKUP(B1910,Invoices!$L$2:$M$413,2,FALSE),"")</f>
        <v/>
      </c>
      <c r="G1910" s="18" t="str">
        <f>IFERROR(VLOOKUP(B1910,Invoices!$N$2:$O$412,2,FALSE),"")</f>
        <v/>
      </c>
      <c r="H1910" s="18">
        <f>IFERROR(VLOOKUP($B1910,Invoices!$P$2:$Q$412,2,FALSE),"")</f>
        <v>0.99</v>
      </c>
      <c r="I1910" s="18" t="str">
        <f>IFERROR(VLOOKUP($B1910,Invoices!$R$2:$S$412,2,FALSE),"")</f>
        <v/>
      </c>
      <c r="J1910" s="18" t="str">
        <f>IFERROR(VLOOKUP($B1910,Invoices!$T$2:$U$412,2,FALSE),"")</f>
        <v/>
      </c>
      <c r="K1910" s="18" t="str">
        <f>IFERROR(VLOOKUP($B1910,Invoices!$V$2:$W$412,2,FALSE),"")</f>
        <v/>
      </c>
      <c r="L1910" s="18" t="str">
        <f>IFERROR(VLOOKUP($B1910,Invoices!$X$2:$Y$412,2,FALSE),"")</f>
        <v/>
      </c>
      <c r="M1910" s="18" t="str">
        <f>IFERROR(VLOOKUP($B1910,Invoices!$Z$2:$AA$412,2,FALSE),"")</f>
        <v/>
      </c>
      <c r="N1910" s="18" t="str">
        <f>IFERROR(VLOOKUP($B1910,Invoices!$AB$2:$AC$412,2,FALSE),"")</f>
        <v/>
      </c>
      <c r="O1910" s="18" t="str">
        <f>IFERROR(VLOOKUP($B1910,Invoices!$AD$2:$AE$412,2,FALSE),"")</f>
        <v/>
      </c>
      <c r="P1910" s="18" t="str">
        <f>IFERROR(VLOOKUP($B1910,Invoices!$AF$2:$AG$412,2,FALSE),"")</f>
        <v/>
      </c>
      <c r="Q1910" s="18" t="str">
        <f>IFERROR(VLOOKUP($B1910,Invoices!$AH$2:$AI$412,2,FALSE),"")</f>
        <v/>
      </c>
      <c r="R1910" s="18" t="str">
        <f>IFERROR(VLOOKUP($B1910,Invoices!$AJ$2:$AK$412,2,FALSE),"")</f>
        <v/>
      </c>
      <c r="S1910" s="18" t="str">
        <f>IFERROR(VLOOKUP($B1910,Invoices!$AL$2:$AM$412,2,FALSE),"")</f>
        <v/>
      </c>
      <c r="T1910" s="18" t="str">
        <f>IFERROR(VLOOKUP($B1910,Invoices!$AN$2:$AO$412,2,FALSE),"")</f>
        <v/>
      </c>
      <c r="U1910" s="18" cm="1">
        <f t="array" ref="U1910">IFERROR(INDEX(F1910:T1910, 1, MATCH(TRUE, ISNUMBER(F1910:T1910), 0)), "0.0")</f>
        <v>0.99</v>
      </c>
    </row>
    <row r="1911" spans="1:21" ht="13" x14ac:dyDescent="0.15">
      <c r="A1911" s="14" t="s">
        <v>7943</v>
      </c>
      <c r="B1911" s="6" t="s">
        <v>3287</v>
      </c>
      <c r="C1911" s="6" t="s">
        <v>529</v>
      </c>
      <c r="D1911" s="6" t="s">
        <v>1329</v>
      </c>
      <c r="E1911" s="6" t="s">
        <v>529</v>
      </c>
      <c r="F1911" s="18" t="str">
        <f>IFERROR(VLOOKUP(B1911,Invoices!$L$2:$M$413,2,FALSE),"")</f>
        <v/>
      </c>
      <c r="G1911" s="18" t="str">
        <f>IFERROR(VLOOKUP(B1911,Invoices!$N$2:$O$412,2,FALSE),"")</f>
        <v/>
      </c>
      <c r="H1911" s="18" t="str">
        <f>IFERROR(VLOOKUP($B1911,Invoices!$P$2:$Q$412,2,FALSE),"")</f>
        <v/>
      </c>
      <c r="I1911" s="18" t="str">
        <f>IFERROR(VLOOKUP($B1911,Invoices!$R$2:$S$412,2,FALSE),"")</f>
        <v/>
      </c>
      <c r="J1911" s="18" t="str">
        <f>IFERROR(VLOOKUP($B1911,Invoices!$T$2:$U$412,2,FALSE),"")</f>
        <v/>
      </c>
      <c r="K1911" s="18" t="str">
        <f>IFERROR(VLOOKUP($B1911,Invoices!$V$2:$W$412,2,FALSE),"")</f>
        <v/>
      </c>
      <c r="L1911" s="18" t="str">
        <f>IFERROR(VLOOKUP($B1911,Invoices!$X$2:$Y$412,2,FALSE),"")</f>
        <v/>
      </c>
      <c r="M1911" s="18" t="str">
        <f>IFERROR(VLOOKUP($B1911,Invoices!$Z$2:$AA$412,2,FALSE),"")</f>
        <v/>
      </c>
      <c r="N1911" s="18" t="str">
        <f>IFERROR(VLOOKUP($B1911,Invoices!$AB$2:$AC$412,2,FALSE),"")</f>
        <v/>
      </c>
      <c r="O1911" s="18" t="str">
        <f>IFERROR(VLOOKUP($B1911,Invoices!$AD$2:$AE$412,2,FALSE),"")</f>
        <v/>
      </c>
      <c r="P1911" s="18" t="str">
        <f>IFERROR(VLOOKUP($B1911,Invoices!$AF$2:$AG$412,2,FALSE),"")</f>
        <v/>
      </c>
      <c r="Q1911" s="18" t="str">
        <f>IFERROR(VLOOKUP($B1911,Invoices!$AH$2:$AI$412,2,FALSE),"")</f>
        <v/>
      </c>
      <c r="R1911" s="18" t="str">
        <f>IFERROR(VLOOKUP($B1911,Invoices!$AJ$2:$AK$412,2,FALSE),"")</f>
        <v/>
      </c>
      <c r="S1911" s="18" t="str">
        <f>IFERROR(VLOOKUP($B1911,Invoices!$AL$2:$AM$412,2,FALSE),"")</f>
        <v/>
      </c>
      <c r="T1911" s="18" t="str">
        <f>IFERROR(VLOOKUP($B1911,Invoices!$AN$2:$AO$412,2,FALSE),"")</f>
        <v/>
      </c>
      <c r="U1911" s="18" t="str" cm="1">
        <f t="array" ref="U1911">IFERROR(INDEX(F1911:T1911, 1, MATCH(TRUE, ISNUMBER(F1911:T1911), 0)), "0.0")</f>
        <v>0.0</v>
      </c>
    </row>
    <row r="1912" spans="1:21" ht="13" x14ac:dyDescent="0.15">
      <c r="A1912" s="14" t="s">
        <v>7944</v>
      </c>
      <c r="B1912" s="6" t="s">
        <v>3288</v>
      </c>
      <c r="C1912" s="6" t="s">
        <v>1113</v>
      </c>
      <c r="D1912" s="6" t="s">
        <v>660</v>
      </c>
      <c r="E1912" s="6" t="s">
        <v>661</v>
      </c>
      <c r="F1912" s="18" t="str">
        <f>IFERROR(VLOOKUP(B1912,Invoices!$L$2:$M$413,2,FALSE),"")</f>
        <v/>
      </c>
      <c r="G1912" s="18" t="str">
        <f>IFERROR(VLOOKUP(B1912,Invoices!$N$2:$O$412,2,FALSE),"")</f>
        <v/>
      </c>
      <c r="H1912" s="18" t="str">
        <f>IFERROR(VLOOKUP($B1912,Invoices!$P$2:$Q$412,2,FALSE),"")</f>
        <v/>
      </c>
      <c r="I1912" s="18" t="str">
        <f>IFERROR(VLOOKUP($B1912,Invoices!$R$2:$S$412,2,FALSE),"")</f>
        <v/>
      </c>
      <c r="J1912" s="18" t="str">
        <f>IFERROR(VLOOKUP($B1912,Invoices!$T$2:$U$412,2,FALSE),"")</f>
        <v/>
      </c>
      <c r="K1912" s="18" t="str">
        <f>IFERROR(VLOOKUP($B1912,Invoices!$V$2:$W$412,2,FALSE),"")</f>
        <v/>
      </c>
      <c r="L1912" s="18" t="str">
        <f>IFERROR(VLOOKUP($B1912,Invoices!$X$2:$Y$412,2,FALSE),"")</f>
        <v/>
      </c>
      <c r="M1912" s="18" t="str">
        <f>IFERROR(VLOOKUP($B1912,Invoices!$Z$2:$AA$412,2,FALSE),"")</f>
        <v/>
      </c>
      <c r="N1912" s="18" t="str">
        <f>IFERROR(VLOOKUP($B1912,Invoices!$AB$2:$AC$412,2,FALSE),"")</f>
        <v/>
      </c>
      <c r="O1912" s="18" t="str">
        <f>IFERROR(VLOOKUP($B1912,Invoices!$AD$2:$AE$412,2,FALSE),"")</f>
        <v/>
      </c>
      <c r="P1912" s="18" t="str">
        <f>IFERROR(VLOOKUP($B1912,Invoices!$AF$2:$AG$412,2,FALSE),"")</f>
        <v/>
      </c>
      <c r="Q1912" s="18" t="str">
        <f>IFERROR(VLOOKUP($B1912,Invoices!$AH$2:$AI$412,2,FALSE),"")</f>
        <v/>
      </c>
      <c r="R1912" s="18" t="str">
        <f>IFERROR(VLOOKUP($B1912,Invoices!$AJ$2:$AK$412,2,FALSE),"")</f>
        <v/>
      </c>
      <c r="S1912" s="18" t="str">
        <f>IFERROR(VLOOKUP($B1912,Invoices!$AL$2:$AM$412,2,FALSE),"")</f>
        <v/>
      </c>
      <c r="T1912" s="18" t="str">
        <f>IFERROR(VLOOKUP($B1912,Invoices!$AN$2:$AO$412,2,FALSE),"")</f>
        <v/>
      </c>
      <c r="U1912" s="18" t="str" cm="1">
        <f t="array" ref="U1912">IFERROR(INDEX(F1912:T1912, 1, MATCH(TRUE, ISNUMBER(F1912:T1912), 0)), "0.0")</f>
        <v>0.0</v>
      </c>
    </row>
    <row r="1913" spans="1:21" ht="13" x14ac:dyDescent="0.15">
      <c r="A1913" s="14" t="s">
        <v>7945</v>
      </c>
      <c r="B1913" s="6" t="s">
        <v>3289</v>
      </c>
      <c r="C1913" s="6" t="s">
        <v>1959</v>
      </c>
      <c r="D1913" s="6" t="s">
        <v>1960</v>
      </c>
      <c r="E1913" s="6" t="s">
        <v>912</v>
      </c>
      <c r="F1913" s="18" t="str">
        <f>IFERROR(VLOOKUP(B1913,Invoices!$L$2:$M$413,2,FALSE),"")</f>
        <v/>
      </c>
      <c r="G1913" s="18" t="str">
        <f>IFERROR(VLOOKUP(B1913,Invoices!$N$2:$O$412,2,FALSE),"")</f>
        <v/>
      </c>
      <c r="H1913" s="18" t="str">
        <f>IFERROR(VLOOKUP($B1913,Invoices!$P$2:$Q$412,2,FALSE),"")</f>
        <v/>
      </c>
      <c r="I1913" s="18" t="str">
        <f>IFERROR(VLOOKUP($B1913,Invoices!$R$2:$S$412,2,FALSE),"")</f>
        <v/>
      </c>
      <c r="J1913" s="18" t="str">
        <f>IFERROR(VLOOKUP($B1913,Invoices!$T$2:$U$412,2,FALSE),"")</f>
        <v/>
      </c>
      <c r="K1913" s="18">
        <f>IFERROR(VLOOKUP($B1913,Invoices!$V$2:$W$412,2,FALSE),"")</f>
        <v>0.99</v>
      </c>
      <c r="L1913" s="18" t="str">
        <f>IFERROR(VLOOKUP($B1913,Invoices!$X$2:$Y$412,2,FALSE),"")</f>
        <v/>
      </c>
      <c r="M1913" s="18" t="str">
        <f>IFERROR(VLOOKUP($B1913,Invoices!$Z$2:$AA$412,2,FALSE),"")</f>
        <v/>
      </c>
      <c r="N1913" s="18" t="str">
        <f>IFERROR(VLOOKUP($B1913,Invoices!$AB$2:$AC$412,2,FALSE),"")</f>
        <v/>
      </c>
      <c r="O1913" s="18" t="str">
        <f>IFERROR(VLOOKUP($B1913,Invoices!$AD$2:$AE$412,2,FALSE),"")</f>
        <v/>
      </c>
      <c r="P1913" s="18" t="str">
        <f>IFERROR(VLOOKUP($B1913,Invoices!$AF$2:$AG$412,2,FALSE),"")</f>
        <v/>
      </c>
      <c r="Q1913" s="18" t="str">
        <f>IFERROR(VLOOKUP($B1913,Invoices!$AH$2:$AI$412,2,FALSE),"")</f>
        <v/>
      </c>
      <c r="R1913" s="18" t="str">
        <f>IFERROR(VLOOKUP($B1913,Invoices!$AJ$2:$AK$412,2,FALSE),"")</f>
        <v/>
      </c>
      <c r="S1913" s="18" t="str">
        <f>IFERROR(VLOOKUP($B1913,Invoices!$AL$2:$AM$412,2,FALSE),"")</f>
        <v/>
      </c>
      <c r="T1913" s="18" t="str">
        <f>IFERROR(VLOOKUP($B1913,Invoices!$AN$2:$AO$412,2,FALSE),"")</f>
        <v/>
      </c>
      <c r="U1913" s="18" cm="1">
        <f t="array" ref="U1913">IFERROR(INDEX(F1913:T1913, 1, MATCH(TRUE, ISNUMBER(F1913:T1913), 0)), "0.0")</f>
        <v>0.99</v>
      </c>
    </row>
    <row r="1914" spans="1:21" ht="13" x14ac:dyDescent="0.15">
      <c r="A1914" s="14" t="s">
        <v>7946</v>
      </c>
      <c r="B1914" s="6" t="s">
        <v>3290</v>
      </c>
      <c r="C1914" s="6" t="s">
        <v>1653</v>
      </c>
      <c r="D1914" s="6" t="s">
        <v>1150</v>
      </c>
      <c r="E1914" s="6" t="s">
        <v>1151</v>
      </c>
      <c r="F1914" s="18" t="str">
        <f>IFERROR(VLOOKUP(B1914,Invoices!$L$2:$M$413,2,FALSE),"")</f>
        <v/>
      </c>
      <c r="G1914" s="18" t="str">
        <f>IFERROR(VLOOKUP(B1914,Invoices!$N$2:$O$412,2,FALSE),"")</f>
        <v/>
      </c>
      <c r="H1914" s="18" t="str">
        <f>IFERROR(VLOOKUP($B1914,Invoices!$P$2:$Q$412,2,FALSE),"")</f>
        <v/>
      </c>
      <c r="I1914" s="18" t="str">
        <f>IFERROR(VLOOKUP($B1914,Invoices!$R$2:$S$412,2,FALSE),"")</f>
        <v/>
      </c>
      <c r="J1914" s="18" t="str">
        <f>IFERROR(VLOOKUP($B1914,Invoices!$T$2:$U$412,2,FALSE),"")</f>
        <v/>
      </c>
      <c r="K1914" s="18" t="str">
        <f>IFERROR(VLOOKUP($B1914,Invoices!$V$2:$W$412,2,FALSE),"")</f>
        <v/>
      </c>
      <c r="L1914" s="18" t="str">
        <f>IFERROR(VLOOKUP($B1914,Invoices!$X$2:$Y$412,2,FALSE),"")</f>
        <v/>
      </c>
      <c r="M1914" s="18">
        <f>IFERROR(VLOOKUP($B1914,Invoices!$Z$2:$AA$412,2,FALSE),"")</f>
        <v>0.99</v>
      </c>
      <c r="N1914" s="18" t="str">
        <f>IFERROR(VLOOKUP($B1914,Invoices!$AB$2:$AC$412,2,FALSE),"")</f>
        <v/>
      </c>
      <c r="O1914" s="18" t="str">
        <f>IFERROR(VLOOKUP($B1914,Invoices!$AD$2:$AE$412,2,FALSE),"")</f>
        <v/>
      </c>
      <c r="P1914" s="18" t="str">
        <f>IFERROR(VLOOKUP($B1914,Invoices!$AF$2:$AG$412,2,FALSE),"")</f>
        <v/>
      </c>
      <c r="Q1914" s="18" t="str">
        <f>IFERROR(VLOOKUP($B1914,Invoices!$AH$2:$AI$412,2,FALSE),"")</f>
        <v/>
      </c>
      <c r="R1914" s="18" t="str">
        <f>IFERROR(VLOOKUP($B1914,Invoices!$AJ$2:$AK$412,2,FALSE),"")</f>
        <v/>
      </c>
      <c r="S1914" s="18" t="str">
        <f>IFERROR(VLOOKUP($B1914,Invoices!$AL$2:$AM$412,2,FALSE),"")</f>
        <v/>
      </c>
      <c r="T1914" s="18" t="str">
        <f>IFERROR(VLOOKUP($B1914,Invoices!$AN$2:$AO$412,2,FALSE),"")</f>
        <v/>
      </c>
      <c r="U1914" s="18" cm="1">
        <f t="array" ref="U1914">IFERROR(INDEX(F1914:T1914, 1, MATCH(TRUE, ISNUMBER(F1914:T1914), 0)), "0.0")</f>
        <v>0.99</v>
      </c>
    </row>
    <row r="1915" spans="1:21" ht="13" x14ac:dyDescent="0.15">
      <c r="A1915" s="14" t="s">
        <v>7947</v>
      </c>
      <c r="B1915" s="6" t="s">
        <v>3291</v>
      </c>
      <c r="C1915" s="6" t="s">
        <v>3292</v>
      </c>
      <c r="D1915" s="6" t="s">
        <v>1195</v>
      </c>
      <c r="E1915" s="6" t="s">
        <v>863</v>
      </c>
      <c r="F1915" s="18" t="str">
        <f>IFERROR(VLOOKUP(B1915,Invoices!$L$2:$M$413,2,FALSE),"")</f>
        <v/>
      </c>
      <c r="G1915" s="18" t="str">
        <f>IFERROR(VLOOKUP(B1915,Invoices!$N$2:$O$412,2,FALSE),"")</f>
        <v/>
      </c>
      <c r="H1915" s="18" t="str">
        <f>IFERROR(VLOOKUP($B1915,Invoices!$P$2:$Q$412,2,FALSE),"")</f>
        <v/>
      </c>
      <c r="I1915" s="18">
        <f>IFERROR(VLOOKUP($B1915,Invoices!$R$2:$S$412,2,FALSE),"")</f>
        <v>0.99</v>
      </c>
      <c r="J1915" s="18" t="str">
        <f>IFERROR(VLOOKUP($B1915,Invoices!$T$2:$U$412,2,FALSE),"")</f>
        <v/>
      </c>
      <c r="K1915" s="18" t="str">
        <f>IFERROR(VLOOKUP($B1915,Invoices!$V$2:$W$412,2,FALSE),"")</f>
        <v/>
      </c>
      <c r="L1915" s="18" t="str">
        <f>IFERROR(VLOOKUP($B1915,Invoices!$X$2:$Y$412,2,FALSE),"")</f>
        <v/>
      </c>
      <c r="M1915" s="18" t="str">
        <f>IFERROR(VLOOKUP($B1915,Invoices!$Z$2:$AA$412,2,FALSE),"")</f>
        <v/>
      </c>
      <c r="N1915" s="18" t="str">
        <f>IFERROR(VLOOKUP($B1915,Invoices!$AB$2:$AC$412,2,FALSE),"")</f>
        <v/>
      </c>
      <c r="O1915" s="18" t="str">
        <f>IFERROR(VLOOKUP($B1915,Invoices!$AD$2:$AE$412,2,FALSE),"")</f>
        <v/>
      </c>
      <c r="P1915" s="18" t="str">
        <f>IFERROR(VLOOKUP($B1915,Invoices!$AF$2:$AG$412,2,FALSE),"")</f>
        <v/>
      </c>
      <c r="Q1915" s="18" t="str">
        <f>IFERROR(VLOOKUP($B1915,Invoices!$AH$2:$AI$412,2,FALSE),"")</f>
        <v/>
      </c>
      <c r="R1915" s="18" t="str">
        <f>IFERROR(VLOOKUP($B1915,Invoices!$AJ$2:$AK$412,2,FALSE),"")</f>
        <v/>
      </c>
      <c r="S1915" s="18" t="str">
        <f>IFERROR(VLOOKUP($B1915,Invoices!$AL$2:$AM$412,2,FALSE),"")</f>
        <v/>
      </c>
      <c r="T1915" s="18" t="str">
        <f>IFERROR(VLOOKUP($B1915,Invoices!$AN$2:$AO$412,2,FALSE),"")</f>
        <v/>
      </c>
      <c r="U1915" s="18" cm="1">
        <f t="array" ref="U1915">IFERROR(INDEX(F1915:T1915, 1, MATCH(TRUE, ISNUMBER(F1915:T1915), 0)), "0.0")</f>
        <v>0.99</v>
      </c>
    </row>
    <row r="1916" spans="1:21" ht="13" x14ac:dyDescent="0.15">
      <c r="A1916" s="14" t="s">
        <v>7948</v>
      </c>
      <c r="B1916" s="6" t="s">
        <v>3293</v>
      </c>
      <c r="C1916" s="6" t="s">
        <v>1019</v>
      </c>
      <c r="D1916" s="6" t="s">
        <v>1020</v>
      </c>
      <c r="E1916" s="6" t="s">
        <v>1021</v>
      </c>
      <c r="F1916" s="18" t="str">
        <f>IFERROR(VLOOKUP(B1916,Invoices!$L$2:$M$413,2,FALSE),"")</f>
        <v/>
      </c>
      <c r="G1916" s="18" t="str">
        <f>IFERROR(VLOOKUP(B1916,Invoices!$N$2:$O$412,2,FALSE),"")</f>
        <v/>
      </c>
      <c r="H1916" s="18" t="str">
        <f>IFERROR(VLOOKUP($B1916,Invoices!$P$2:$Q$412,2,FALSE),"")</f>
        <v/>
      </c>
      <c r="I1916" s="18" t="str">
        <f>IFERROR(VLOOKUP($B1916,Invoices!$R$2:$S$412,2,FALSE),"")</f>
        <v/>
      </c>
      <c r="J1916" s="18" t="str">
        <f>IFERROR(VLOOKUP($B1916,Invoices!$T$2:$U$412,2,FALSE),"")</f>
        <v/>
      </c>
      <c r="K1916" s="18" t="str">
        <f>IFERROR(VLOOKUP($B1916,Invoices!$V$2:$W$412,2,FALSE),"")</f>
        <v/>
      </c>
      <c r="L1916" s="18" t="str">
        <f>IFERROR(VLOOKUP($B1916,Invoices!$X$2:$Y$412,2,FALSE),"")</f>
        <v/>
      </c>
      <c r="M1916" s="18" t="str">
        <f>IFERROR(VLOOKUP($B1916,Invoices!$Z$2:$AA$412,2,FALSE),"")</f>
        <v/>
      </c>
      <c r="N1916" s="18" t="str">
        <f>IFERROR(VLOOKUP($B1916,Invoices!$AB$2:$AC$412,2,FALSE),"")</f>
        <v/>
      </c>
      <c r="O1916" s="18" t="str">
        <f>IFERROR(VLOOKUP($B1916,Invoices!$AD$2:$AE$412,2,FALSE),"")</f>
        <v/>
      </c>
      <c r="P1916" s="18" t="str">
        <f>IFERROR(VLOOKUP($B1916,Invoices!$AF$2:$AG$412,2,FALSE),"")</f>
        <v/>
      </c>
      <c r="Q1916" s="18" t="str">
        <f>IFERROR(VLOOKUP($B1916,Invoices!$AH$2:$AI$412,2,FALSE),"")</f>
        <v/>
      </c>
      <c r="R1916" s="18" t="str">
        <f>IFERROR(VLOOKUP($B1916,Invoices!$AJ$2:$AK$412,2,FALSE),"")</f>
        <v/>
      </c>
      <c r="S1916" s="18" t="str">
        <f>IFERROR(VLOOKUP($B1916,Invoices!$AL$2:$AM$412,2,FALSE),"")</f>
        <v/>
      </c>
      <c r="T1916" s="18" t="str">
        <f>IFERROR(VLOOKUP($B1916,Invoices!$AN$2:$AO$412,2,FALSE),"")</f>
        <v/>
      </c>
      <c r="U1916" s="18" t="str" cm="1">
        <f t="array" ref="U1916">IFERROR(INDEX(F1916:T1916, 1, MATCH(TRUE, ISNUMBER(F1916:T1916), 0)), "0.0")</f>
        <v>0.0</v>
      </c>
    </row>
    <row r="1917" spans="1:21" ht="13" x14ac:dyDescent="0.15">
      <c r="A1917" s="14" t="s">
        <v>7949</v>
      </c>
      <c r="B1917" s="6" t="s">
        <v>3294</v>
      </c>
      <c r="C1917" s="6" t="s">
        <v>2340</v>
      </c>
      <c r="D1917" s="6" t="s">
        <v>901</v>
      </c>
      <c r="E1917" s="6" t="s">
        <v>714</v>
      </c>
      <c r="F1917" s="18" t="str">
        <f>IFERROR(VLOOKUP(B1917,Invoices!$L$2:$M$413,2,FALSE),"")</f>
        <v/>
      </c>
      <c r="G1917" s="18" t="str">
        <f>IFERROR(VLOOKUP(B1917,Invoices!$N$2:$O$412,2,FALSE),"")</f>
        <v/>
      </c>
      <c r="H1917" s="18" t="str">
        <f>IFERROR(VLOOKUP($B1917,Invoices!$P$2:$Q$412,2,FALSE),"")</f>
        <v/>
      </c>
      <c r="I1917" s="18" t="str">
        <f>IFERROR(VLOOKUP($B1917,Invoices!$R$2:$S$412,2,FALSE),"")</f>
        <v/>
      </c>
      <c r="J1917" s="18" t="str">
        <f>IFERROR(VLOOKUP($B1917,Invoices!$T$2:$U$412,2,FALSE),"")</f>
        <v/>
      </c>
      <c r="K1917" s="18" t="str">
        <f>IFERROR(VLOOKUP($B1917,Invoices!$V$2:$W$412,2,FALSE),"")</f>
        <v/>
      </c>
      <c r="L1917" s="18" t="str">
        <f>IFERROR(VLOOKUP($B1917,Invoices!$X$2:$Y$412,2,FALSE),"")</f>
        <v/>
      </c>
      <c r="M1917" s="18" t="str">
        <f>IFERROR(VLOOKUP($B1917,Invoices!$Z$2:$AA$412,2,FALSE),"")</f>
        <v/>
      </c>
      <c r="N1917" s="18" t="str">
        <f>IFERROR(VLOOKUP($B1917,Invoices!$AB$2:$AC$412,2,FALSE),"")</f>
        <v/>
      </c>
      <c r="O1917" s="18" t="str">
        <f>IFERROR(VLOOKUP($B1917,Invoices!$AD$2:$AE$412,2,FALSE),"")</f>
        <v/>
      </c>
      <c r="P1917" s="18" t="str">
        <f>IFERROR(VLOOKUP($B1917,Invoices!$AF$2:$AG$412,2,FALSE),"")</f>
        <v/>
      </c>
      <c r="Q1917" s="18" t="str">
        <f>IFERROR(VLOOKUP($B1917,Invoices!$AH$2:$AI$412,2,FALSE),"")</f>
        <v/>
      </c>
      <c r="R1917" s="18">
        <f>IFERROR(VLOOKUP($B1917,Invoices!$AJ$2:$AK$412,2,FALSE),"")</f>
        <v>0.99</v>
      </c>
      <c r="S1917" s="18" t="str">
        <f>IFERROR(VLOOKUP($B1917,Invoices!$AL$2:$AM$412,2,FALSE),"")</f>
        <v/>
      </c>
      <c r="T1917" s="18" t="str">
        <f>IFERROR(VLOOKUP($B1917,Invoices!$AN$2:$AO$412,2,FALSE),"")</f>
        <v/>
      </c>
      <c r="U1917" s="18" cm="1">
        <f t="array" ref="U1917">IFERROR(INDEX(F1917:T1917, 1, MATCH(TRUE, ISNUMBER(F1917:T1917), 0)), "0.0")</f>
        <v>0.99</v>
      </c>
    </row>
    <row r="1918" spans="1:21" ht="13" x14ac:dyDescent="0.15">
      <c r="A1918" s="14" t="s">
        <v>7950</v>
      </c>
      <c r="B1918" s="6" t="s">
        <v>3295</v>
      </c>
      <c r="D1918" s="6" t="s">
        <v>1010</v>
      </c>
      <c r="E1918" s="6" t="s">
        <v>600</v>
      </c>
      <c r="F1918" s="18" t="str">
        <f>IFERROR(VLOOKUP(B1918,Invoices!$L$2:$M$413,2,FALSE),"")</f>
        <v/>
      </c>
      <c r="G1918" s="18" t="str">
        <f>IFERROR(VLOOKUP(B1918,Invoices!$N$2:$O$412,2,FALSE),"")</f>
        <v/>
      </c>
      <c r="H1918" s="18" t="str">
        <f>IFERROR(VLOOKUP($B1918,Invoices!$P$2:$Q$412,2,FALSE),"")</f>
        <v/>
      </c>
      <c r="I1918" s="18" t="str">
        <f>IFERROR(VLOOKUP($B1918,Invoices!$R$2:$S$412,2,FALSE),"")</f>
        <v/>
      </c>
      <c r="J1918" s="18" t="str">
        <f>IFERROR(VLOOKUP($B1918,Invoices!$T$2:$U$412,2,FALSE),"")</f>
        <v/>
      </c>
      <c r="K1918" s="18" t="str">
        <f>IFERROR(VLOOKUP($B1918,Invoices!$V$2:$W$412,2,FALSE),"")</f>
        <v/>
      </c>
      <c r="L1918" s="18" t="str">
        <f>IFERROR(VLOOKUP($B1918,Invoices!$X$2:$Y$412,2,FALSE),"")</f>
        <v/>
      </c>
      <c r="M1918" s="18" t="str">
        <f>IFERROR(VLOOKUP($B1918,Invoices!$Z$2:$AA$412,2,FALSE),"")</f>
        <v/>
      </c>
      <c r="N1918" s="18" t="str">
        <f>IFERROR(VLOOKUP($B1918,Invoices!$AB$2:$AC$412,2,FALSE),"")</f>
        <v/>
      </c>
      <c r="O1918" s="18" t="str">
        <f>IFERROR(VLOOKUP($B1918,Invoices!$AD$2:$AE$412,2,FALSE),"")</f>
        <v/>
      </c>
      <c r="P1918" s="18" t="str">
        <f>IFERROR(VLOOKUP($B1918,Invoices!$AF$2:$AG$412,2,FALSE),"")</f>
        <v/>
      </c>
      <c r="Q1918" s="18" t="str">
        <f>IFERROR(VLOOKUP($B1918,Invoices!$AH$2:$AI$412,2,FALSE),"")</f>
        <v/>
      </c>
      <c r="R1918" s="18" t="str">
        <f>IFERROR(VLOOKUP($B1918,Invoices!$AJ$2:$AK$412,2,FALSE),"")</f>
        <v/>
      </c>
      <c r="S1918" s="18" t="str">
        <f>IFERROR(VLOOKUP($B1918,Invoices!$AL$2:$AM$412,2,FALSE),"")</f>
        <v/>
      </c>
      <c r="T1918" s="18" t="str">
        <f>IFERROR(VLOOKUP($B1918,Invoices!$AN$2:$AO$412,2,FALSE),"")</f>
        <v/>
      </c>
      <c r="U1918" s="18" t="str" cm="1">
        <f t="array" ref="U1918">IFERROR(INDEX(F1918:T1918, 1, MATCH(TRUE, ISNUMBER(F1918:T1918), 0)), "0.0")</f>
        <v>0.0</v>
      </c>
    </row>
    <row r="1919" spans="1:21" ht="13" x14ac:dyDescent="0.15">
      <c r="A1919" s="14" t="s">
        <v>7951</v>
      </c>
      <c r="B1919" s="6" t="s">
        <v>3296</v>
      </c>
      <c r="C1919" s="6" t="s">
        <v>564</v>
      </c>
      <c r="D1919" s="6" t="s">
        <v>835</v>
      </c>
      <c r="E1919" s="6" t="s">
        <v>566</v>
      </c>
      <c r="F1919" s="18" t="str">
        <f>IFERROR(VLOOKUP(B1919,Invoices!$L$2:$M$413,2,FALSE),"")</f>
        <v/>
      </c>
      <c r="G1919" s="18" t="str">
        <f>IFERROR(VLOOKUP(B1919,Invoices!$N$2:$O$412,2,FALSE),"")</f>
        <v/>
      </c>
      <c r="H1919" s="18" t="str">
        <f>IFERROR(VLOOKUP($B1919,Invoices!$P$2:$Q$412,2,FALSE),"")</f>
        <v/>
      </c>
      <c r="I1919" s="18" t="str">
        <f>IFERROR(VLOOKUP($B1919,Invoices!$R$2:$S$412,2,FALSE),"")</f>
        <v/>
      </c>
      <c r="J1919" s="18" t="str">
        <f>IFERROR(VLOOKUP($B1919,Invoices!$T$2:$U$412,2,FALSE),"")</f>
        <v/>
      </c>
      <c r="K1919" s="18" t="str">
        <f>IFERROR(VLOOKUP($B1919,Invoices!$V$2:$W$412,2,FALSE),"")</f>
        <v/>
      </c>
      <c r="L1919" s="18" t="str">
        <f>IFERROR(VLOOKUP($B1919,Invoices!$X$2:$Y$412,2,FALSE),"")</f>
        <v/>
      </c>
      <c r="M1919" s="18" t="str">
        <f>IFERROR(VLOOKUP($B1919,Invoices!$Z$2:$AA$412,2,FALSE),"")</f>
        <v/>
      </c>
      <c r="N1919" s="18" t="str">
        <f>IFERROR(VLOOKUP($B1919,Invoices!$AB$2:$AC$412,2,FALSE),"")</f>
        <v/>
      </c>
      <c r="O1919" s="18">
        <f>IFERROR(VLOOKUP($B1919,Invoices!$AD$2:$AE$412,2,FALSE),"")</f>
        <v>0.99</v>
      </c>
      <c r="P1919" s="18" t="str">
        <f>IFERROR(VLOOKUP($B1919,Invoices!$AF$2:$AG$412,2,FALSE),"")</f>
        <v/>
      </c>
      <c r="Q1919" s="18" t="str">
        <f>IFERROR(VLOOKUP($B1919,Invoices!$AH$2:$AI$412,2,FALSE),"")</f>
        <v/>
      </c>
      <c r="R1919" s="18" t="str">
        <f>IFERROR(VLOOKUP($B1919,Invoices!$AJ$2:$AK$412,2,FALSE),"")</f>
        <v/>
      </c>
      <c r="S1919" s="18" t="str">
        <f>IFERROR(VLOOKUP($B1919,Invoices!$AL$2:$AM$412,2,FALSE),"")</f>
        <v/>
      </c>
      <c r="T1919" s="18" t="str">
        <f>IFERROR(VLOOKUP($B1919,Invoices!$AN$2:$AO$412,2,FALSE),"")</f>
        <v/>
      </c>
      <c r="U1919" s="18" cm="1">
        <f t="array" ref="U1919">IFERROR(INDEX(F1919:T1919, 1, MATCH(TRUE, ISNUMBER(F1919:T1919), 0)), "0.0")</f>
        <v>0.99</v>
      </c>
    </row>
    <row r="1920" spans="1:21" ht="13" x14ac:dyDescent="0.15">
      <c r="A1920" s="14" t="s">
        <v>7952</v>
      </c>
      <c r="B1920" s="6" t="s">
        <v>3297</v>
      </c>
      <c r="C1920" s="6" t="s">
        <v>1959</v>
      </c>
      <c r="D1920" s="6" t="s">
        <v>1960</v>
      </c>
      <c r="E1920" s="6" t="s">
        <v>912</v>
      </c>
      <c r="F1920" s="18" t="str">
        <f>IFERROR(VLOOKUP(B1920,Invoices!$L$2:$M$413,2,FALSE),"")</f>
        <v/>
      </c>
      <c r="G1920" s="18" t="str">
        <f>IFERROR(VLOOKUP(B1920,Invoices!$N$2:$O$412,2,FALSE),"")</f>
        <v/>
      </c>
      <c r="H1920" s="18" t="str">
        <f>IFERROR(VLOOKUP($B1920,Invoices!$P$2:$Q$412,2,FALSE),"")</f>
        <v/>
      </c>
      <c r="I1920" s="18" t="str">
        <f>IFERROR(VLOOKUP($B1920,Invoices!$R$2:$S$412,2,FALSE),"")</f>
        <v/>
      </c>
      <c r="J1920" s="18" t="str">
        <f>IFERROR(VLOOKUP($B1920,Invoices!$T$2:$U$412,2,FALSE),"")</f>
        <v/>
      </c>
      <c r="K1920" s="18" t="str">
        <f>IFERROR(VLOOKUP($B1920,Invoices!$V$2:$W$412,2,FALSE),"")</f>
        <v/>
      </c>
      <c r="L1920" s="18" t="str">
        <f>IFERROR(VLOOKUP($B1920,Invoices!$X$2:$Y$412,2,FALSE),"")</f>
        <v/>
      </c>
      <c r="M1920" s="18" t="str">
        <f>IFERROR(VLOOKUP($B1920,Invoices!$Z$2:$AA$412,2,FALSE),"")</f>
        <v/>
      </c>
      <c r="N1920" s="18" t="str">
        <f>IFERROR(VLOOKUP($B1920,Invoices!$AB$2:$AC$412,2,FALSE),"")</f>
        <v/>
      </c>
      <c r="O1920" s="18" t="str">
        <f>IFERROR(VLOOKUP($B1920,Invoices!$AD$2:$AE$412,2,FALSE),"")</f>
        <v/>
      </c>
      <c r="P1920" s="18" t="str">
        <f>IFERROR(VLOOKUP($B1920,Invoices!$AF$2:$AG$412,2,FALSE),"")</f>
        <v/>
      </c>
      <c r="Q1920" s="18" t="str">
        <f>IFERROR(VLOOKUP($B1920,Invoices!$AH$2:$AI$412,2,FALSE),"")</f>
        <v/>
      </c>
      <c r="R1920" s="18" t="str">
        <f>IFERROR(VLOOKUP($B1920,Invoices!$AJ$2:$AK$412,2,FALSE),"")</f>
        <v/>
      </c>
      <c r="S1920" s="18" t="str">
        <f>IFERROR(VLOOKUP($B1920,Invoices!$AL$2:$AM$412,2,FALSE),"")</f>
        <v/>
      </c>
      <c r="T1920" s="18" t="str">
        <f>IFERROR(VLOOKUP($B1920,Invoices!$AN$2:$AO$412,2,FALSE),"")</f>
        <v/>
      </c>
      <c r="U1920" s="18" t="str" cm="1">
        <f t="array" ref="U1920">IFERROR(INDEX(F1920:T1920, 1, MATCH(TRUE, ISNUMBER(F1920:T1920), 0)), "0.0")</f>
        <v>0.0</v>
      </c>
    </row>
    <row r="1921" spans="1:21" ht="13" x14ac:dyDescent="0.15">
      <c r="A1921" s="14" t="s">
        <v>7953</v>
      </c>
      <c r="B1921" s="6" t="s">
        <v>3298</v>
      </c>
      <c r="C1921" s="6" t="s">
        <v>3299</v>
      </c>
      <c r="D1921" s="6" t="s">
        <v>1372</v>
      </c>
      <c r="E1921" s="6" t="s">
        <v>529</v>
      </c>
      <c r="F1921" s="18" t="str">
        <f>IFERROR(VLOOKUP(B1921,Invoices!$L$2:$M$413,2,FALSE),"")</f>
        <v/>
      </c>
      <c r="G1921" s="18" t="str">
        <f>IFERROR(VLOOKUP(B1921,Invoices!$N$2:$O$412,2,FALSE),"")</f>
        <v/>
      </c>
      <c r="H1921" s="18" t="str">
        <f>IFERROR(VLOOKUP($B1921,Invoices!$P$2:$Q$412,2,FALSE),"")</f>
        <v/>
      </c>
      <c r="I1921" s="18" t="str">
        <f>IFERROR(VLOOKUP($B1921,Invoices!$R$2:$S$412,2,FALSE),"")</f>
        <v/>
      </c>
      <c r="J1921" s="18" t="str">
        <f>IFERROR(VLOOKUP($B1921,Invoices!$T$2:$U$412,2,FALSE),"")</f>
        <v/>
      </c>
      <c r="K1921" s="18">
        <f>IFERROR(VLOOKUP($B1921,Invoices!$V$2:$W$412,2,FALSE),"")</f>
        <v>0.99</v>
      </c>
      <c r="L1921" s="18" t="str">
        <f>IFERROR(VLOOKUP($B1921,Invoices!$X$2:$Y$412,2,FALSE),"")</f>
        <v/>
      </c>
      <c r="M1921" s="18" t="str">
        <f>IFERROR(VLOOKUP($B1921,Invoices!$Z$2:$AA$412,2,FALSE),"")</f>
        <v/>
      </c>
      <c r="N1921" s="18" t="str">
        <f>IFERROR(VLOOKUP($B1921,Invoices!$AB$2:$AC$412,2,FALSE),"")</f>
        <v/>
      </c>
      <c r="O1921" s="18" t="str">
        <f>IFERROR(VLOOKUP($B1921,Invoices!$AD$2:$AE$412,2,FALSE),"")</f>
        <v/>
      </c>
      <c r="P1921" s="18" t="str">
        <f>IFERROR(VLOOKUP($B1921,Invoices!$AF$2:$AG$412,2,FALSE),"")</f>
        <v/>
      </c>
      <c r="Q1921" s="18" t="str">
        <f>IFERROR(VLOOKUP($B1921,Invoices!$AH$2:$AI$412,2,FALSE),"")</f>
        <v/>
      </c>
      <c r="R1921" s="18" t="str">
        <f>IFERROR(VLOOKUP($B1921,Invoices!$AJ$2:$AK$412,2,FALSE),"")</f>
        <v/>
      </c>
      <c r="S1921" s="18" t="str">
        <f>IFERROR(VLOOKUP($B1921,Invoices!$AL$2:$AM$412,2,FALSE),"")</f>
        <v/>
      </c>
      <c r="T1921" s="18" t="str">
        <f>IFERROR(VLOOKUP($B1921,Invoices!$AN$2:$AO$412,2,FALSE),"")</f>
        <v/>
      </c>
      <c r="U1921" s="18" cm="1">
        <f t="array" ref="U1921">IFERROR(INDEX(F1921:T1921, 1, MATCH(TRUE, ISNUMBER(F1921:T1921), 0)), "0.0")</f>
        <v>0.99</v>
      </c>
    </row>
    <row r="1922" spans="1:21" ht="13" x14ac:dyDescent="0.15">
      <c r="A1922" s="14" t="s">
        <v>7954</v>
      </c>
      <c r="B1922" s="6" t="s">
        <v>3300</v>
      </c>
      <c r="C1922" s="6" t="s">
        <v>3301</v>
      </c>
      <c r="D1922" s="6" t="s">
        <v>2232</v>
      </c>
      <c r="E1922" s="6" t="s">
        <v>2233</v>
      </c>
      <c r="F1922" s="18">
        <f>IFERROR(VLOOKUP(B1922,Invoices!$L$2:$M$413,2,FALSE),"")</f>
        <v>0.99</v>
      </c>
      <c r="G1922" s="18" t="str">
        <f>IFERROR(VLOOKUP(B1922,Invoices!$N$2:$O$412,2,FALSE),"")</f>
        <v/>
      </c>
      <c r="H1922" s="18" t="str">
        <f>IFERROR(VLOOKUP($B1922,Invoices!$P$2:$Q$412,2,FALSE),"")</f>
        <v/>
      </c>
      <c r="I1922" s="18" t="str">
        <f>IFERROR(VLOOKUP($B1922,Invoices!$R$2:$S$412,2,FALSE),"")</f>
        <v/>
      </c>
      <c r="J1922" s="18" t="str">
        <f>IFERROR(VLOOKUP($B1922,Invoices!$T$2:$U$412,2,FALSE),"")</f>
        <v/>
      </c>
      <c r="K1922" s="18" t="str">
        <f>IFERROR(VLOOKUP($B1922,Invoices!$V$2:$W$412,2,FALSE),"")</f>
        <v/>
      </c>
      <c r="L1922" s="18" t="str">
        <f>IFERROR(VLOOKUP($B1922,Invoices!$X$2:$Y$412,2,FALSE),"")</f>
        <v/>
      </c>
      <c r="M1922" s="18" t="str">
        <f>IFERROR(VLOOKUP($B1922,Invoices!$Z$2:$AA$412,2,FALSE),"")</f>
        <v/>
      </c>
      <c r="N1922" s="18" t="str">
        <f>IFERROR(VLOOKUP($B1922,Invoices!$AB$2:$AC$412,2,FALSE),"")</f>
        <v/>
      </c>
      <c r="O1922" s="18" t="str">
        <f>IFERROR(VLOOKUP($B1922,Invoices!$AD$2:$AE$412,2,FALSE),"")</f>
        <v/>
      </c>
      <c r="P1922" s="18" t="str">
        <f>IFERROR(VLOOKUP($B1922,Invoices!$AF$2:$AG$412,2,FALSE),"")</f>
        <v/>
      </c>
      <c r="Q1922" s="18" t="str">
        <f>IFERROR(VLOOKUP($B1922,Invoices!$AH$2:$AI$412,2,FALSE),"")</f>
        <v/>
      </c>
      <c r="R1922" s="18" t="str">
        <f>IFERROR(VLOOKUP($B1922,Invoices!$AJ$2:$AK$412,2,FALSE),"")</f>
        <v/>
      </c>
      <c r="S1922" s="18" t="str">
        <f>IFERROR(VLOOKUP($B1922,Invoices!$AL$2:$AM$412,2,FALSE),"")</f>
        <v/>
      </c>
      <c r="T1922" s="18" t="str">
        <f>IFERROR(VLOOKUP($B1922,Invoices!$AN$2:$AO$412,2,FALSE),"")</f>
        <v/>
      </c>
      <c r="U1922" s="18" cm="1">
        <f t="array" ref="U1922">IFERROR(INDEX(F1922:T1922, 1, MATCH(TRUE, ISNUMBER(F1922:T1922), 0)), "0.0")</f>
        <v>0.99</v>
      </c>
    </row>
    <row r="1923" spans="1:21" ht="13" x14ac:dyDescent="0.15">
      <c r="A1923" s="14" t="s">
        <v>7955</v>
      </c>
      <c r="B1923" s="6" t="s">
        <v>3302</v>
      </c>
      <c r="C1923" s="6" t="s">
        <v>3303</v>
      </c>
      <c r="D1923" s="6" t="s">
        <v>1150</v>
      </c>
      <c r="E1923" s="6" t="s">
        <v>1151</v>
      </c>
      <c r="F1923" s="18" t="str">
        <f>IFERROR(VLOOKUP(B1923,Invoices!$L$2:$M$413,2,FALSE),"")</f>
        <v/>
      </c>
      <c r="G1923" s="18" t="str">
        <f>IFERROR(VLOOKUP(B1923,Invoices!$N$2:$O$412,2,FALSE),"")</f>
        <v/>
      </c>
      <c r="H1923" s="18" t="str">
        <f>IFERROR(VLOOKUP($B1923,Invoices!$P$2:$Q$412,2,FALSE),"")</f>
        <v/>
      </c>
      <c r="I1923" s="18" t="str">
        <f>IFERROR(VLOOKUP($B1923,Invoices!$R$2:$S$412,2,FALSE),"")</f>
        <v/>
      </c>
      <c r="J1923" s="18" t="str">
        <f>IFERROR(VLOOKUP($B1923,Invoices!$T$2:$U$412,2,FALSE),"")</f>
        <v/>
      </c>
      <c r="K1923" s="18" t="str">
        <f>IFERROR(VLOOKUP($B1923,Invoices!$V$2:$W$412,2,FALSE),"")</f>
        <v/>
      </c>
      <c r="L1923" s="18" t="str">
        <f>IFERROR(VLOOKUP($B1923,Invoices!$X$2:$Y$412,2,FALSE),"")</f>
        <v/>
      </c>
      <c r="M1923" s="18" t="str">
        <f>IFERROR(VLOOKUP($B1923,Invoices!$Z$2:$AA$412,2,FALSE),"")</f>
        <v/>
      </c>
      <c r="N1923" s="18" t="str">
        <f>IFERROR(VLOOKUP($B1923,Invoices!$AB$2:$AC$412,2,FALSE),"")</f>
        <v/>
      </c>
      <c r="O1923" s="18" t="str">
        <f>IFERROR(VLOOKUP($B1923,Invoices!$AD$2:$AE$412,2,FALSE),"")</f>
        <v/>
      </c>
      <c r="P1923" s="18" t="str">
        <f>IFERROR(VLOOKUP($B1923,Invoices!$AF$2:$AG$412,2,FALSE),"")</f>
        <v/>
      </c>
      <c r="Q1923" s="18" t="str">
        <f>IFERROR(VLOOKUP($B1923,Invoices!$AH$2:$AI$412,2,FALSE),"")</f>
        <v/>
      </c>
      <c r="R1923" s="18" t="str">
        <f>IFERROR(VLOOKUP($B1923,Invoices!$AJ$2:$AK$412,2,FALSE),"")</f>
        <v/>
      </c>
      <c r="S1923" s="18" t="str">
        <f>IFERROR(VLOOKUP($B1923,Invoices!$AL$2:$AM$412,2,FALSE),"")</f>
        <v/>
      </c>
      <c r="T1923" s="18" t="str">
        <f>IFERROR(VLOOKUP($B1923,Invoices!$AN$2:$AO$412,2,FALSE),"")</f>
        <v/>
      </c>
      <c r="U1923" s="18" t="str" cm="1">
        <f t="array" ref="U1923">IFERROR(INDEX(F1923:T1923, 1, MATCH(TRUE, ISNUMBER(F1923:T1923), 0)), "0.0")</f>
        <v>0.0</v>
      </c>
    </row>
    <row r="1924" spans="1:21" ht="13" x14ac:dyDescent="0.15">
      <c r="A1924" s="14" t="s">
        <v>7956</v>
      </c>
      <c r="B1924" s="6" t="s">
        <v>3304</v>
      </c>
      <c r="C1924" s="6" t="s">
        <v>1425</v>
      </c>
      <c r="D1924" s="6" t="s">
        <v>599</v>
      </c>
      <c r="E1924" s="6" t="s">
        <v>600</v>
      </c>
      <c r="F1924" s="18" t="str">
        <f>IFERROR(VLOOKUP(B1924,Invoices!$L$2:$M$413,2,FALSE),"")</f>
        <v/>
      </c>
      <c r="G1924" s="18" t="str">
        <f>IFERROR(VLOOKUP(B1924,Invoices!$N$2:$O$412,2,FALSE),"")</f>
        <v/>
      </c>
      <c r="H1924" s="18">
        <f>IFERROR(VLOOKUP($B1924,Invoices!$P$2:$Q$412,2,FALSE),"")</f>
        <v>0.99</v>
      </c>
      <c r="I1924" s="18" t="str">
        <f>IFERROR(VLOOKUP($B1924,Invoices!$R$2:$S$412,2,FALSE),"")</f>
        <v/>
      </c>
      <c r="J1924" s="18" t="str">
        <f>IFERROR(VLOOKUP($B1924,Invoices!$T$2:$U$412,2,FALSE),"")</f>
        <v/>
      </c>
      <c r="K1924" s="18" t="str">
        <f>IFERROR(VLOOKUP($B1924,Invoices!$V$2:$W$412,2,FALSE),"")</f>
        <v/>
      </c>
      <c r="L1924" s="18" t="str">
        <f>IFERROR(VLOOKUP($B1924,Invoices!$X$2:$Y$412,2,FALSE),"")</f>
        <v/>
      </c>
      <c r="M1924" s="18" t="str">
        <f>IFERROR(VLOOKUP($B1924,Invoices!$Z$2:$AA$412,2,FALSE),"")</f>
        <v/>
      </c>
      <c r="N1924" s="18" t="str">
        <f>IFERROR(VLOOKUP($B1924,Invoices!$AB$2:$AC$412,2,FALSE),"")</f>
        <v/>
      </c>
      <c r="O1924" s="18" t="str">
        <f>IFERROR(VLOOKUP($B1924,Invoices!$AD$2:$AE$412,2,FALSE),"")</f>
        <v/>
      </c>
      <c r="P1924" s="18" t="str">
        <f>IFERROR(VLOOKUP($B1924,Invoices!$AF$2:$AG$412,2,FALSE),"")</f>
        <v/>
      </c>
      <c r="Q1924" s="18" t="str">
        <f>IFERROR(VLOOKUP($B1924,Invoices!$AH$2:$AI$412,2,FALSE),"")</f>
        <v/>
      </c>
      <c r="R1924" s="18" t="str">
        <f>IFERROR(VLOOKUP($B1924,Invoices!$AJ$2:$AK$412,2,FALSE),"")</f>
        <v/>
      </c>
      <c r="S1924" s="18" t="str">
        <f>IFERROR(VLOOKUP($B1924,Invoices!$AL$2:$AM$412,2,FALSE),"")</f>
        <v/>
      </c>
      <c r="T1924" s="18" t="str">
        <f>IFERROR(VLOOKUP($B1924,Invoices!$AN$2:$AO$412,2,FALSE),"")</f>
        <v/>
      </c>
      <c r="U1924" s="18" cm="1">
        <f t="array" ref="U1924">IFERROR(INDEX(F1924:T1924, 1, MATCH(TRUE, ISNUMBER(F1924:T1924), 0)), "0.0")</f>
        <v>0.99</v>
      </c>
    </row>
    <row r="1925" spans="1:21" ht="13" x14ac:dyDescent="0.15">
      <c r="A1925" s="14" t="s">
        <v>7957</v>
      </c>
      <c r="B1925" s="6" t="s">
        <v>3304</v>
      </c>
      <c r="C1925" s="6" t="s">
        <v>927</v>
      </c>
      <c r="D1925" s="6" t="s">
        <v>928</v>
      </c>
      <c r="E1925" s="6" t="s">
        <v>522</v>
      </c>
      <c r="F1925" s="18" t="str">
        <f>IFERROR(VLOOKUP(B1925,Invoices!$L$2:$M$413,2,FALSE),"")</f>
        <v/>
      </c>
      <c r="G1925" s="18" t="str">
        <f>IFERROR(VLOOKUP(B1925,Invoices!$N$2:$O$412,2,FALSE),"")</f>
        <v/>
      </c>
      <c r="H1925" s="18">
        <f>IFERROR(VLOOKUP($B1925,Invoices!$P$2:$Q$412,2,FALSE),"")</f>
        <v>0.99</v>
      </c>
      <c r="I1925" s="18" t="str">
        <f>IFERROR(VLOOKUP($B1925,Invoices!$R$2:$S$412,2,FALSE),"")</f>
        <v/>
      </c>
      <c r="J1925" s="18" t="str">
        <f>IFERROR(VLOOKUP($B1925,Invoices!$T$2:$U$412,2,FALSE),"")</f>
        <v/>
      </c>
      <c r="K1925" s="18" t="str">
        <f>IFERROR(VLOOKUP($B1925,Invoices!$V$2:$W$412,2,FALSE),"")</f>
        <v/>
      </c>
      <c r="L1925" s="18" t="str">
        <f>IFERROR(VLOOKUP($B1925,Invoices!$X$2:$Y$412,2,FALSE),"")</f>
        <v/>
      </c>
      <c r="M1925" s="18" t="str">
        <f>IFERROR(VLOOKUP($B1925,Invoices!$Z$2:$AA$412,2,FALSE),"")</f>
        <v/>
      </c>
      <c r="N1925" s="18" t="str">
        <f>IFERROR(VLOOKUP($B1925,Invoices!$AB$2:$AC$412,2,FALSE),"")</f>
        <v/>
      </c>
      <c r="O1925" s="18" t="str">
        <f>IFERROR(VLOOKUP($B1925,Invoices!$AD$2:$AE$412,2,FALSE),"")</f>
        <v/>
      </c>
      <c r="P1925" s="18" t="str">
        <f>IFERROR(VLOOKUP($B1925,Invoices!$AF$2:$AG$412,2,FALSE),"")</f>
        <v/>
      </c>
      <c r="Q1925" s="18" t="str">
        <f>IFERROR(VLOOKUP($B1925,Invoices!$AH$2:$AI$412,2,FALSE),"")</f>
        <v/>
      </c>
      <c r="R1925" s="18" t="str">
        <f>IFERROR(VLOOKUP($B1925,Invoices!$AJ$2:$AK$412,2,FALSE),"")</f>
        <v/>
      </c>
      <c r="S1925" s="18" t="str">
        <f>IFERROR(VLOOKUP($B1925,Invoices!$AL$2:$AM$412,2,FALSE),"")</f>
        <v/>
      </c>
      <c r="T1925" s="18" t="str">
        <f>IFERROR(VLOOKUP($B1925,Invoices!$AN$2:$AO$412,2,FALSE),"")</f>
        <v/>
      </c>
      <c r="U1925" s="18" cm="1">
        <f t="array" ref="U1925">IFERROR(INDEX(F1925:T1925, 1, MATCH(TRUE, ISNUMBER(F1925:T1925), 0)), "0.0")</f>
        <v>0.99</v>
      </c>
    </row>
    <row r="1926" spans="1:21" ht="13" x14ac:dyDescent="0.15">
      <c r="A1926" s="14" t="s">
        <v>7958</v>
      </c>
      <c r="B1926" s="6" t="s">
        <v>3305</v>
      </c>
      <c r="C1926" s="6" t="s">
        <v>562</v>
      </c>
      <c r="D1926" s="6" t="s">
        <v>812</v>
      </c>
      <c r="E1926" s="6" t="s">
        <v>562</v>
      </c>
      <c r="F1926" s="18" t="str">
        <f>IFERROR(VLOOKUP(B1926,Invoices!$L$2:$M$413,2,FALSE),"")</f>
        <v/>
      </c>
      <c r="G1926" s="18" t="str">
        <f>IFERROR(VLOOKUP(B1926,Invoices!$N$2:$O$412,2,FALSE),"")</f>
        <v/>
      </c>
      <c r="H1926" s="18" t="str">
        <f>IFERROR(VLOOKUP($B1926,Invoices!$P$2:$Q$412,2,FALSE),"")</f>
        <v/>
      </c>
      <c r="I1926" s="18" t="str">
        <f>IFERROR(VLOOKUP($B1926,Invoices!$R$2:$S$412,2,FALSE),"")</f>
        <v/>
      </c>
      <c r="J1926" s="18" t="str">
        <f>IFERROR(VLOOKUP($B1926,Invoices!$T$2:$U$412,2,FALSE),"")</f>
        <v/>
      </c>
      <c r="K1926" s="18" t="str">
        <f>IFERROR(VLOOKUP($B1926,Invoices!$V$2:$W$412,2,FALSE),"")</f>
        <v/>
      </c>
      <c r="L1926" s="18" t="str">
        <f>IFERROR(VLOOKUP($B1926,Invoices!$X$2:$Y$412,2,FALSE),"")</f>
        <v/>
      </c>
      <c r="M1926" s="18" t="str">
        <f>IFERROR(VLOOKUP($B1926,Invoices!$Z$2:$AA$412,2,FALSE),"")</f>
        <v/>
      </c>
      <c r="N1926" s="18" t="str">
        <f>IFERROR(VLOOKUP($B1926,Invoices!$AB$2:$AC$412,2,FALSE),"")</f>
        <v/>
      </c>
      <c r="O1926" s="18" t="str">
        <f>IFERROR(VLOOKUP($B1926,Invoices!$AD$2:$AE$412,2,FALSE),"")</f>
        <v/>
      </c>
      <c r="P1926" s="18" t="str">
        <f>IFERROR(VLOOKUP($B1926,Invoices!$AF$2:$AG$412,2,FALSE),"")</f>
        <v/>
      </c>
      <c r="Q1926" s="18" t="str">
        <f>IFERROR(VLOOKUP($B1926,Invoices!$AH$2:$AI$412,2,FALSE),"")</f>
        <v/>
      </c>
      <c r="R1926" s="18" t="str">
        <f>IFERROR(VLOOKUP($B1926,Invoices!$AJ$2:$AK$412,2,FALSE),"")</f>
        <v/>
      </c>
      <c r="S1926" s="18" t="str">
        <f>IFERROR(VLOOKUP($B1926,Invoices!$AL$2:$AM$412,2,FALSE),"")</f>
        <v/>
      </c>
      <c r="T1926" s="18" t="str">
        <f>IFERROR(VLOOKUP($B1926,Invoices!$AN$2:$AO$412,2,FALSE),"")</f>
        <v/>
      </c>
      <c r="U1926" s="18" t="str" cm="1">
        <f t="array" ref="U1926">IFERROR(INDEX(F1926:T1926, 1, MATCH(TRUE, ISNUMBER(F1926:T1926), 0)), "0.0")</f>
        <v>0.0</v>
      </c>
    </row>
    <row r="1927" spans="1:21" ht="13" x14ac:dyDescent="0.15">
      <c r="A1927" s="14" t="s">
        <v>7959</v>
      </c>
      <c r="B1927" s="6" t="s">
        <v>3306</v>
      </c>
      <c r="D1927" s="6" t="s">
        <v>735</v>
      </c>
      <c r="E1927" s="6" t="s">
        <v>736</v>
      </c>
      <c r="F1927" s="18" t="str">
        <f>IFERROR(VLOOKUP(B1927,Invoices!$L$2:$M$413,2,FALSE),"")</f>
        <v/>
      </c>
      <c r="G1927" s="18" t="str">
        <f>IFERROR(VLOOKUP(B1927,Invoices!$N$2:$O$412,2,FALSE),"")</f>
        <v/>
      </c>
      <c r="H1927" s="18" t="str">
        <f>IFERROR(VLOOKUP($B1927,Invoices!$P$2:$Q$412,2,FALSE),"")</f>
        <v/>
      </c>
      <c r="I1927" s="18" t="str">
        <f>IFERROR(VLOOKUP($B1927,Invoices!$R$2:$S$412,2,FALSE),"")</f>
        <v/>
      </c>
      <c r="J1927" s="18" t="str">
        <f>IFERROR(VLOOKUP($B1927,Invoices!$T$2:$U$412,2,FALSE),"")</f>
        <v/>
      </c>
      <c r="K1927" s="18" t="str">
        <f>IFERROR(VLOOKUP($B1927,Invoices!$V$2:$W$412,2,FALSE),"")</f>
        <v/>
      </c>
      <c r="L1927" s="18" t="str">
        <f>IFERROR(VLOOKUP($B1927,Invoices!$X$2:$Y$412,2,FALSE),"")</f>
        <v/>
      </c>
      <c r="M1927" s="18" t="str">
        <f>IFERROR(VLOOKUP($B1927,Invoices!$Z$2:$AA$412,2,FALSE),"")</f>
        <v/>
      </c>
      <c r="N1927" s="18" t="str">
        <f>IFERROR(VLOOKUP($B1927,Invoices!$AB$2:$AC$412,2,FALSE),"")</f>
        <v/>
      </c>
      <c r="O1927" s="18" t="str">
        <f>IFERROR(VLOOKUP($B1927,Invoices!$AD$2:$AE$412,2,FALSE),"")</f>
        <v/>
      </c>
      <c r="P1927" s="18" t="str">
        <f>IFERROR(VLOOKUP($B1927,Invoices!$AF$2:$AG$412,2,FALSE),"")</f>
        <v/>
      </c>
      <c r="Q1927" s="18" t="str">
        <f>IFERROR(VLOOKUP($B1927,Invoices!$AH$2:$AI$412,2,FALSE),"")</f>
        <v/>
      </c>
      <c r="R1927" s="18" t="str">
        <f>IFERROR(VLOOKUP($B1927,Invoices!$AJ$2:$AK$412,2,FALSE),"")</f>
        <v/>
      </c>
      <c r="S1927" s="18" t="str">
        <f>IFERROR(VLOOKUP($B1927,Invoices!$AL$2:$AM$412,2,FALSE),"")</f>
        <v/>
      </c>
      <c r="T1927" s="18" t="str">
        <f>IFERROR(VLOOKUP($B1927,Invoices!$AN$2:$AO$412,2,FALSE),"")</f>
        <v/>
      </c>
      <c r="U1927" s="18" t="str" cm="1">
        <f t="array" ref="U1927">IFERROR(INDEX(F1927:T1927, 1, MATCH(TRUE, ISNUMBER(F1927:T1927), 0)), "0.0")</f>
        <v>0.0</v>
      </c>
    </row>
    <row r="1928" spans="1:21" ht="13" x14ac:dyDescent="0.15">
      <c r="A1928" s="14" t="s">
        <v>7960</v>
      </c>
      <c r="B1928" s="6" t="s">
        <v>3307</v>
      </c>
      <c r="D1928" s="6" t="s">
        <v>1227</v>
      </c>
      <c r="E1928" s="6" t="s">
        <v>1227</v>
      </c>
      <c r="F1928" s="18" t="str">
        <f>IFERROR(VLOOKUP(B1928,Invoices!$L$2:$M$413,2,FALSE),"")</f>
        <v/>
      </c>
      <c r="G1928" s="18" t="str">
        <f>IFERROR(VLOOKUP(B1928,Invoices!$N$2:$O$412,2,FALSE),"")</f>
        <v/>
      </c>
      <c r="H1928" s="18" t="str">
        <f>IFERROR(VLOOKUP($B1928,Invoices!$P$2:$Q$412,2,FALSE),"")</f>
        <v/>
      </c>
      <c r="I1928" s="18" t="str">
        <f>IFERROR(VLOOKUP($B1928,Invoices!$R$2:$S$412,2,FALSE),"")</f>
        <v/>
      </c>
      <c r="J1928" s="18" t="str">
        <f>IFERROR(VLOOKUP($B1928,Invoices!$T$2:$U$412,2,FALSE),"")</f>
        <v/>
      </c>
      <c r="K1928" s="18" t="str">
        <f>IFERROR(VLOOKUP($B1928,Invoices!$V$2:$W$412,2,FALSE),"")</f>
        <v/>
      </c>
      <c r="L1928" s="18" t="str">
        <f>IFERROR(VLOOKUP($B1928,Invoices!$X$2:$Y$412,2,FALSE),"")</f>
        <v/>
      </c>
      <c r="M1928" s="18" t="str">
        <f>IFERROR(VLOOKUP($B1928,Invoices!$Z$2:$AA$412,2,FALSE),"")</f>
        <v/>
      </c>
      <c r="N1928" s="18" t="str">
        <f>IFERROR(VLOOKUP($B1928,Invoices!$AB$2:$AC$412,2,FALSE),"")</f>
        <v/>
      </c>
      <c r="O1928" s="18" t="str">
        <f>IFERROR(VLOOKUP($B1928,Invoices!$AD$2:$AE$412,2,FALSE),"")</f>
        <v/>
      </c>
      <c r="P1928" s="18" t="str">
        <f>IFERROR(VLOOKUP($B1928,Invoices!$AF$2:$AG$412,2,FALSE),"")</f>
        <v/>
      </c>
      <c r="Q1928" s="18">
        <f>IFERROR(VLOOKUP($B1928,Invoices!$AH$2:$AI$412,2,FALSE),"")</f>
        <v>0.99</v>
      </c>
      <c r="R1928" s="18" t="str">
        <f>IFERROR(VLOOKUP($B1928,Invoices!$AJ$2:$AK$412,2,FALSE),"")</f>
        <v/>
      </c>
      <c r="S1928" s="18" t="str">
        <f>IFERROR(VLOOKUP($B1928,Invoices!$AL$2:$AM$412,2,FALSE),"")</f>
        <v/>
      </c>
      <c r="T1928" s="18" t="str">
        <f>IFERROR(VLOOKUP($B1928,Invoices!$AN$2:$AO$412,2,FALSE),"")</f>
        <v/>
      </c>
      <c r="U1928" s="18" cm="1">
        <f t="array" ref="U1928">IFERROR(INDEX(F1928:T1928, 1, MATCH(TRUE, ISNUMBER(F1928:T1928), 0)), "0.0")</f>
        <v>0.99</v>
      </c>
    </row>
    <row r="1929" spans="1:21" ht="13" x14ac:dyDescent="0.15">
      <c r="A1929" s="14" t="s">
        <v>7961</v>
      </c>
      <c r="B1929" s="6" t="s">
        <v>3307</v>
      </c>
      <c r="D1929" s="6" t="s">
        <v>1327</v>
      </c>
      <c r="E1929" s="6" t="s">
        <v>1182</v>
      </c>
      <c r="F1929" s="18" t="str">
        <f>IFERROR(VLOOKUP(B1929,Invoices!$L$2:$M$413,2,FALSE),"")</f>
        <v/>
      </c>
      <c r="G1929" s="18" t="str">
        <f>IFERROR(VLOOKUP(B1929,Invoices!$N$2:$O$412,2,FALSE),"")</f>
        <v/>
      </c>
      <c r="H1929" s="18" t="str">
        <f>IFERROR(VLOOKUP($B1929,Invoices!$P$2:$Q$412,2,FALSE),"")</f>
        <v/>
      </c>
      <c r="I1929" s="18" t="str">
        <f>IFERROR(VLOOKUP($B1929,Invoices!$R$2:$S$412,2,FALSE),"")</f>
        <v/>
      </c>
      <c r="J1929" s="18" t="str">
        <f>IFERROR(VLOOKUP($B1929,Invoices!$T$2:$U$412,2,FALSE),"")</f>
        <v/>
      </c>
      <c r="K1929" s="18" t="str">
        <f>IFERROR(VLOOKUP($B1929,Invoices!$V$2:$W$412,2,FALSE),"")</f>
        <v/>
      </c>
      <c r="L1929" s="18" t="str">
        <f>IFERROR(VLOOKUP($B1929,Invoices!$X$2:$Y$412,2,FALSE),"")</f>
        <v/>
      </c>
      <c r="M1929" s="18" t="str">
        <f>IFERROR(VLOOKUP($B1929,Invoices!$Z$2:$AA$412,2,FALSE),"")</f>
        <v/>
      </c>
      <c r="N1929" s="18" t="str">
        <f>IFERROR(VLOOKUP($B1929,Invoices!$AB$2:$AC$412,2,FALSE),"")</f>
        <v/>
      </c>
      <c r="O1929" s="18" t="str">
        <f>IFERROR(VLOOKUP($B1929,Invoices!$AD$2:$AE$412,2,FALSE),"")</f>
        <v/>
      </c>
      <c r="P1929" s="18" t="str">
        <f>IFERROR(VLOOKUP($B1929,Invoices!$AF$2:$AG$412,2,FALSE),"")</f>
        <v/>
      </c>
      <c r="Q1929" s="18">
        <f>IFERROR(VLOOKUP($B1929,Invoices!$AH$2:$AI$412,2,FALSE),"")</f>
        <v>0.99</v>
      </c>
      <c r="R1929" s="18" t="str">
        <f>IFERROR(VLOOKUP($B1929,Invoices!$AJ$2:$AK$412,2,FALSE),"")</f>
        <v/>
      </c>
      <c r="S1929" s="18" t="str">
        <f>IFERROR(VLOOKUP($B1929,Invoices!$AL$2:$AM$412,2,FALSE),"")</f>
        <v/>
      </c>
      <c r="T1929" s="18" t="str">
        <f>IFERROR(VLOOKUP($B1929,Invoices!$AN$2:$AO$412,2,FALSE),"")</f>
        <v/>
      </c>
      <c r="U1929" s="18" cm="1">
        <f t="array" ref="U1929">IFERROR(INDEX(F1929:T1929, 1, MATCH(TRUE, ISNUMBER(F1929:T1929), 0)), "0.0")</f>
        <v>0.99</v>
      </c>
    </row>
    <row r="1930" spans="1:21" ht="13" x14ac:dyDescent="0.15">
      <c r="A1930" s="14" t="s">
        <v>7962</v>
      </c>
      <c r="B1930" s="6" t="s">
        <v>3308</v>
      </c>
      <c r="D1930" s="6" t="s">
        <v>830</v>
      </c>
      <c r="E1930" s="6" t="s">
        <v>590</v>
      </c>
      <c r="F1930" s="18" t="str">
        <f>IFERROR(VLOOKUP(B1930,Invoices!$L$2:$M$413,2,FALSE),"")</f>
        <v/>
      </c>
      <c r="G1930" s="18" t="str">
        <f>IFERROR(VLOOKUP(B1930,Invoices!$N$2:$O$412,2,FALSE),"")</f>
        <v/>
      </c>
      <c r="H1930" s="18" t="str">
        <f>IFERROR(VLOOKUP($B1930,Invoices!$P$2:$Q$412,2,FALSE),"")</f>
        <v/>
      </c>
      <c r="I1930" s="18" t="str">
        <f>IFERROR(VLOOKUP($B1930,Invoices!$R$2:$S$412,2,FALSE),"")</f>
        <v/>
      </c>
      <c r="J1930" s="18" t="str">
        <f>IFERROR(VLOOKUP($B1930,Invoices!$T$2:$U$412,2,FALSE),"")</f>
        <v/>
      </c>
      <c r="K1930" s="18" t="str">
        <f>IFERROR(VLOOKUP($B1930,Invoices!$V$2:$W$412,2,FALSE),"")</f>
        <v/>
      </c>
      <c r="L1930" s="18" t="str">
        <f>IFERROR(VLOOKUP($B1930,Invoices!$X$2:$Y$412,2,FALSE),"")</f>
        <v/>
      </c>
      <c r="M1930" s="18" t="str">
        <f>IFERROR(VLOOKUP($B1930,Invoices!$Z$2:$AA$412,2,FALSE),"")</f>
        <v/>
      </c>
      <c r="N1930" s="18" t="str">
        <f>IFERROR(VLOOKUP($B1930,Invoices!$AB$2:$AC$412,2,FALSE),"")</f>
        <v/>
      </c>
      <c r="O1930" s="18" t="str">
        <f>IFERROR(VLOOKUP($B1930,Invoices!$AD$2:$AE$412,2,FALSE),"")</f>
        <v/>
      </c>
      <c r="P1930" s="18" t="str">
        <f>IFERROR(VLOOKUP($B1930,Invoices!$AF$2:$AG$412,2,FALSE),"")</f>
        <v/>
      </c>
      <c r="Q1930" s="18" t="str">
        <f>IFERROR(VLOOKUP($B1930,Invoices!$AH$2:$AI$412,2,FALSE),"")</f>
        <v/>
      </c>
      <c r="R1930" s="18" t="str">
        <f>IFERROR(VLOOKUP($B1930,Invoices!$AJ$2:$AK$412,2,FALSE),"")</f>
        <v/>
      </c>
      <c r="S1930" s="18" t="str">
        <f>IFERROR(VLOOKUP($B1930,Invoices!$AL$2:$AM$412,2,FALSE),"")</f>
        <v/>
      </c>
      <c r="T1930" s="18" t="str">
        <f>IFERROR(VLOOKUP($B1930,Invoices!$AN$2:$AO$412,2,FALSE),"")</f>
        <v/>
      </c>
      <c r="U1930" s="18" t="str" cm="1">
        <f t="array" ref="U1930">IFERROR(INDEX(F1930:T1930, 1, MATCH(TRUE, ISNUMBER(F1930:T1930), 0)), "0.0")</f>
        <v>0.0</v>
      </c>
    </row>
    <row r="1931" spans="1:21" ht="13" x14ac:dyDescent="0.15">
      <c r="A1931" s="14" t="s">
        <v>7963</v>
      </c>
      <c r="B1931" s="6" t="s">
        <v>3309</v>
      </c>
      <c r="C1931" s="6" t="s">
        <v>3310</v>
      </c>
      <c r="D1931" s="6" t="s">
        <v>687</v>
      </c>
      <c r="E1931" s="6" t="s">
        <v>685</v>
      </c>
      <c r="F1931" s="18">
        <f>IFERROR(VLOOKUP(B1931,Invoices!$L$2:$M$413,2,FALSE),"")</f>
        <v>0.99</v>
      </c>
      <c r="G1931" s="18" t="str">
        <f>IFERROR(VLOOKUP(B1931,Invoices!$N$2:$O$412,2,FALSE),"")</f>
        <v/>
      </c>
      <c r="H1931" s="18" t="str">
        <f>IFERROR(VLOOKUP($B1931,Invoices!$P$2:$Q$412,2,FALSE),"")</f>
        <v/>
      </c>
      <c r="I1931" s="18" t="str">
        <f>IFERROR(VLOOKUP($B1931,Invoices!$R$2:$S$412,2,FALSE),"")</f>
        <v/>
      </c>
      <c r="J1931" s="18" t="str">
        <f>IFERROR(VLOOKUP($B1931,Invoices!$T$2:$U$412,2,FALSE),"")</f>
        <v/>
      </c>
      <c r="K1931" s="18" t="str">
        <f>IFERROR(VLOOKUP($B1931,Invoices!$V$2:$W$412,2,FALSE),"")</f>
        <v/>
      </c>
      <c r="L1931" s="18" t="str">
        <f>IFERROR(VLOOKUP($B1931,Invoices!$X$2:$Y$412,2,FALSE),"")</f>
        <v/>
      </c>
      <c r="M1931" s="18" t="str">
        <f>IFERROR(VLOOKUP($B1931,Invoices!$Z$2:$AA$412,2,FALSE),"")</f>
        <v/>
      </c>
      <c r="N1931" s="18" t="str">
        <f>IFERROR(VLOOKUP($B1931,Invoices!$AB$2:$AC$412,2,FALSE),"")</f>
        <v/>
      </c>
      <c r="O1931" s="18" t="str">
        <f>IFERROR(VLOOKUP($B1931,Invoices!$AD$2:$AE$412,2,FALSE),"")</f>
        <v/>
      </c>
      <c r="P1931" s="18" t="str">
        <f>IFERROR(VLOOKUP($B1931,Invoices!$AF$2:$AG$412,2,FALSE),"")</f>
        <v/>
      </c>
      <c r="Q1931" s="18" t="str">
        <f>IFERROR(VLOOKUP($B1931,Invoices!$AH$2:$AI$412,2,FALSE),"")</f>
        <v/>
      </c>
      <c r="R1931" s="18" t="str">
        <f>IFERROR(VLOOKUP($B1931,Invoices!$AJ$2:$AK$412,2,FALSE),"")</f>
        <v/>
      </c>
      <c r="S1931" s="18" t="str">
        <f>IFERROR(VLOOKUP($B1931,Invoices!$AL$2:$AM$412,2,FALSE),"")</f>
        <v/>
      </c>
      <c r="T1931" s="18" t="str">
        <f>IFERROR(VLOOKUP($B1931,Invoices!$AN$2:$AO$412,2,FALSE),"")</f>
        <v/>
      </c>
      <c r="U1931" s="18" cm="1">
        <f t="array" ref="U1931">IFERROR(INDEX(F1931:T1931, 1, MATCH(TRUE, ISNUMBER(F1931:T1931), 0)), "0.0")</f>
        <v>0.99</v>
      </c>
    </row>
    <row r="1932" spans="1:21" ht="13" x14ac:dyDescent="0.15">
      <c r="A1932" s="14" t="s">
        <v>7964</v>
      </c>
      <c r="B1932" s="6" t="s">
        <v>3311</v>
      </c>
      <c r="D1932" s="6" t="s">
        <v>1042</v>
      </c>
      <c r="E1932" s="6" t="s">
        <v>1043</v>
      </c>
      <c r="F1932" s="18" t="str">
        <f>IFERROR(VLOOKUP(B1932,Invoices!$L$2:$M$413,2,FALSE),"")</f>
        <v/>
      </c>
      <c r="G1932" s="18" t="str">
        <f>IFERROR(VLOOKUP(B1932,Invoices!$N$2:$O$412,2,FALSE),"")</f>
        <v/>
      </c>
      <c r="H1932" s="18" t="str">
        <f>IFERROR(VLOOKUP($B1932,Invoices!$P$2:$Q$412,2,FALSE),"")</f>
        <v/>
      </c>
      <c r="I1932" s="18" t="str">
        <f>IFERROR(VLOOKUP($B1932,Invoices!$R$2:$S$412,2,FALSE),"")</f>
        <v/>
      </c>
      <c r="J1932" s="18" t="str">
        <f>IFERROR(VLOOKUP($B1932,Invoices!$T$2:$U$412,2,FALSE),"")</f>
        <v/>
      </c>
      <c r="K1932" s="18" t="str">
        <f>IFERROR(VLOOKUP($B1932,Invoices!$V$2:$W$412,2,FALSE),"")</f>
        <v/>
      </c>
      <c r="L1932" s="18" t="str">
        <f>IFERROR(VLOOKUP($B1932,Invoices!$X$2:$Y$412,2,FALSE),"")</f>
        <v/>
      </c>
      <c r="M1932" s="18" t="str">
        <f>IFERROR(VLOOKUP($B1932,Invoices!$Z$2:$AA$412,2,FALSE),"")</f>
        <v/>
      </c>
      <c r="N1932" s="18" t="str">
        <f>IFERROR(VLOOKUP($B1932,Invoices!$AB$2:$AC$412,2,FALSE),"")</f>
        <v/>
      </c>
      <c r="O1932" s="18" t="str">
        <f>IFERROR(VLOOKUP($B1932,Invoices!$AD$2:$AE$412,2,FALSE),"")</f>
        <v/>
      </c>
      <c r="P1932" s="18" t="str">
        <f>IFERROR(VLOOKUP($B1932,Invoices!$AF$2:$AG$412,2,FALSE),"")</f>
        <v/>
      </c>
      <c r="Q1932" s="18" t="str">
        <f>IFERROR(VLOOKUP($B1932,Invoices!$AH$2:$AI$412,2,FALSE),"")</f>
        <v/>
      </c>
      <c r="R1932" s="18" t="str">
        <f>IFERROR(VLOOKUP($B1932,Invoices!$AJ$2:$AK$412,2,FALSE),"")</f>
        <v/>
      </c>
      <c r="S1932" s="18" t="str">
        <f>IFERROR(VLOOKUP($B1932,Invoices!$AL$2:$AM$412,2,FALSE),"")</f>
        <v/>
      </c>
      <c r="T1932" s="18" t="str">
        <f>IFERROR(VLOOKUP($B1932,Invoices!$AN$2:$AO$412,2,FALSE),"")</f>
        <v/>
      </c>
      <c r="U1932" s="18" t="str" cm="1">
        <f t="array" ref="U1932">IFERROR(INDEX(F1932:T1932, 1, MATCH(TRUE, ISNUMBER(F1932:T1932), 0)), "0.0")</f>
        <v>0.0</v>
      </c>
    </row>
    <row r="1933" spans="1:21" ht="13" x14ac:dyDescent="0.15">
      <c r="A1933" s="14" t="s">
        <v>7965</v>
      </c>
      <c r="B1933" s="6" t="s">
        <v>3312</v>
      </c>
      <c r="C1933" s="6" t="s">
        <v>3313</v>
      </c>
      <c r="D1933" s="6" t="s">
        <v>3314</v>
      </c>
      <c r="E1933" s="6" t="s">
        <v>3315</v>
      </c>
      <c r="F1933" s="18" t="str">
        <f>IFERROR(VLOOKUP(B1933,Invoices!$L$2:$M$413,2,FALSE),"")</f>
        <v/>
      </c>
      <c r="G1933" s="18" t="str">
        <f>IFERROR(VLOOKUP(B1933,Invoices!$N$2:$O$412,2,FALSE),"")</f>
        <v/>
      </c>
      <c r="H1933" s="18" t="str">
        <f>IFERROR(VLOOKUP($B1933,Invoices!$P$2:$Q$412,2,FALSE),"")</f>
        <v/>
      </c>
      <c r="I1933" s="18" t="str">
        <f>IFERROR(VLOOKUP($B1933,Invoices!$R$2:$S$412,2,FALSE),"")</f>
        <v/>
      </c>
      <c r="J1933" s="18" t="str">
        <f>IFERROR(VLOOKUP($B1933,Invoices!$T$2:$U$412,2,FALSE),"")</f>
        <v/>
      </c>
      <c r="K1933" s="18" t="str">
        <f>IFERROR(VLOOKUP($B1933,Invoices!$V$2:$W$412,2,FALSE),"")</f>
        <v/>
      </c>
      <c r="L1933" s="18" t="str">
        <f>IFERROR(VLOOKUP($B1933,Invoices!$X$2:$Y$412,2,FALSE),"")</f>
        <v/>
      </c>
      <c r="M1933" s="18" t="str">
        <f>IFERROR(VLOOKUP($B1933,Invoices!$Z$2:$AA$412,2,FALSE),"")</f>
        <v/>
      </c>
      <c r="N1933" s="18" t="str">
        <f>IFERROR(VLOOKUP($B1933,Invoices!$AB$2:$AC$412,2,FALSE),"")</f>
        <v/>
      </c>
      <c r="O1933" s="18" t="str">
        <f>IFERROR(VLOOKUP($B1933,Invoices!$AD$2:$AE$412,2,FALSE),"")</f>
        <v/>
      </c>
      <c r="P1933" s="18" t="str">
        <f>IFERROR(VLOOKUP($B1933,Invoices!$AF$2:$AG$412,2,FALSE),"")</f>
        <v/>
      </c>
      <c r="Q1933" s="18" t="str">
        <f>IFERROR(VLOOKUP($B1933,Invoices!$AH$2:$AI$412,2,FALSE),"")</f>
        <v/>
      </c>
      <c r="R1933" s="18" t="str">
        <f>IFERROR(VLOOKUP($B1933,Invoices!$AJ$2:$AK$412,2,FALSE),"")</f>
        <v/>
      </c>
      <c r="S1933" s="18" t="str">
        <f>IFERROR(VLOOKUP($B1933,Invoices!$AL$2:$AM$412,2,FALSE),"")</f>
        <v/>
      </c>
      <c r="T1933" s="18" t="str">
        <f>IFERROR(VLOOKUP($B1933,Invoices!$AN$2:$AO$412,2,FALSE),"")</f>
        <v/>
      </c>
      <c r="U1933" s="18" t="str" cm="1">
        <f t="array" ref="U1933">IFERROR(INDEX(F1933:T1933, 1, MATCH(TRUE, ISNUMBER(F1933:T1933), 0)), "0.0")</f>
        <v>0.0</v>
      </c>
    </row>
    <row r="1934" spans="1:21" ht="13" x14ac:dyDescent="0.15">
      <c r="A1934" s="14" t="s">
        <v>7966</v>
      </c>
      <c r="B1934" s="6" t="s">
        <v>3316</v>
      </c>
      <c r="C1934" s="6" t="s">
        <v>2410</v>
      </c>
      <c r="D1934" s="6" t="s">
        <v>1081</v>
      </c>
      <c r="E1934" s="6" t="s">
        <v>758</v>
      </c>
      <c r="F1934" s="18">
        <f>IFERROR(VLOOKUP(B1934,Invoices!$L$2:$M$413,2,FALSE),"")</f>
        <v>0.99</v>
      </c>
      <c r="G1934" s="18" t="str">
        <f>IFERROR(VLOOKUP(B1934,Invoices!$N$2:$O$412,2,FALSE),"")</f>
        <v/>
      </c>
      <c r="H1934" s="18" t="str">
        <f>IFERROR(VLOOKUP($B1934,Invoices!$P$2:$Q$412,2,FALSE),"")</f>
        <v/>
      </c>
      <c r="I1934" s="18" t="str">
        <f>IFERROR(VLOOKUP($B1934,Invoices!$R$2:$S$412,2,FALSE),"")</f>
        <v/>
      </c>
      <c r="J1934" s="18" t="str">
        <f>IFERROR(VLOOKUP($B1934,Invoices!$T$2:$U$412,2,FALSE),"")</f>
        <v/>
      </c>
      <c r="K1934" s="18" t="str">
        <f>IFERROR(VLOOKUP($B1934,Invoices!$V$2:$W$412,2,FALSE),"")</f>
        <v/>
      </c>
      <c r="L1934" s="18" t="str">
        <f>IFERROR(VLOOKUP($B1934,Invoices!$X$2:$Y$412,2,FALSE),"")</f>
        <v/>
      </c>
      <c r="M1934" s="18" t="str">
        <f>IFERROR(VLOOKUP($B1934,Invoices!$Z$2:$AA$412,2,FALSE),"")</f>
        <v/>
      </c>
      <c r="N1934" s="18" t="str">
        <f>IFERROR(VLOOKUP($B1934,Invoices!$AB$2:$AC$412,2,FALSE),"")</f>
        <v/>
      </c>
      <c r="O1934" s="18" t="str">
        <f>IFERROR(VLOOKUP($B1934,Invoices!$AD$2:$AE$412,2,FALSE),"")</f>
        <v/>
      </c>
      <c r="P1934" s="18" t="str">
        <f>IFERROR(VLOOKUP($B1934,Invoices!$AF$2:$AG$412,2,FALSE),"")</f>
        <v/>
      </c>
      <c r="Q1934" s="18" t="str">
        <f>IFERROR(VLOOKUP($B1934,Invoices!$AH$2:$AI$412,2,FALSE),"")</f>
        <v/>
      </c>
      <c r="R1934" s="18" t="str">
        <f>IFERROR(VLOOKUP($B1934,Invoices!$AJ$2:$AK$412,2,FALSE),"")</f>
        <v/>
      </c>
      <c r="S1934" s="18" t="str">
        <f>IFERROR(VLOOKUP($B1934,Invoices!$AL$2:$AM$412,2,FALSE),"")</f>
        <v/>
      </c>
      <c r="T1934" s="18" t="str">
        <f>IFERROR(VLOOKUP($B1934,Invoices!$AN$2:$AO$412,2,FALSE),"")</f>
        <v/>
      </c>
      <c r="U1934" s="18" cm="1">
        <f t="array" ref="U1934">IFERROR(INDEX(F1934:T1934, 1, MATCH(TRUE, ISNUMBER(F1934:T1934), 0)), "0.0")</f>
        <v>0.99</v>
      </c>
    </row>
    <row r="1935" spans="1:21" ht="13" x14ac:dyDescent="0.15">
      <c r="A1935" s="14" t="s">
        <v>7967</v>
      </c>
      <c r="B1935" s="6" t="s">
        <v>3317</v>
      </c>
      <c r="C1935" s="6" t="s">
        <v>1019</v>
      </c>
      <c r="D1935" s="6" t="s">
        <v>1020</v>
      </c>
      <c r="E1935" s="6" t="s">
        <v>1021</v>
      </c>
      <c r="F1935" s="18" t="str">
        <f>IFERROR(VLOOKUP(B1935,Invoices!$L$2:$M$413,2,FALSE),"")</f>
        <v/>
      </c>
      <c r="G1935" s="18" t="str">
        <f>IFERROR(VLOOKUP(B1935,Invoices!$N$2:$O$412,2,FALSE),"")</f>
        <v/>
      </c>
      <c r="H1935" s="18" t="str">
        <f>IFERROR(VLOOKUP($B1935,Invoices!$P$2:$Q$412,2,FALSE),"")</f>
        <v/>
      </c>
      <c r="I1935" s="18" t="str">
        <f>IFERROR(VLOOKUP($B1935,Invoices!$R$2:$S$412,2,FALSE),"")</f>
        <v/>
      </c>
      <c r="J1935" s="18" t="str">
        <f>IFERROR(VLOOKUP($B1935,Invoices!$T$2:$U$412,2,FALSE),"")</f>
        <v/>
      </c>
      <c r="K1935" s="18">
        <f>IFERROR(VLOOKUP($B1935,Invoices!$V$2:$W$412,2,FALSE),"")</f>
        <v>0.99</v>
      </c>
      <c r="L1935" s="18" t="str">
        <f>IFERROR(VLOOKUP($B1935,Invoices!$X$2:$Y$412,2,FALSE),"")</f>
        <v/>
      </c>
      <c r="M1935" s="18" t="str">
        <f>IFERROR(VLOOKUP($B1935,Invoices!$Z$2:$AA$412,2,FALSE),"")</f>
        <v/>
      </c>
      <c r="N1935" s="18" t="str">
        <f>IFERROR(VLOOKUP($B1935,Invoices!$AB$2:$AC$412,2,FALSE),"")</f>
        <v/>
      </c>
      <c r="O1935" s="18" t="str">
        <f>IFERROR(VLOOKUP($B1935,Invoices!$AD$2:$AE$412,2,FALSE),"")</f>
        <v/>
      </c>
      <c r="P1935" s="18" t="str">
        <f>IFERROR(VLOOKUP($B1935,Invoices!$AF$2:$AG$412,2,FALSE),"")</f>
        <v/>
      </c>
      <c r="Q1935" s="18" t="str">
        <f>IFERROR(VLOOKUP($B1935,Invoices!$AH$2:$AI$412,2,FALSE),"")</f>
        <v/>
      </c>
      <c r="R1935" s="18" t="str">
        <f>IFERROR(VLOOKUP($B1935,Invoices!$AJ$2:$AK$412,2,FALSE),"")</f>
        <v/>
      </c>
      <c r="S1935" s="18" t="str">
        <f>IFERROR(VLOOKUP($B1935,Invoices!$AL$2:$AM$412,2,FALSE),"")</f>
        <v/>
      </c>
      <c r="T1935" s="18" t="str">
        <f>IFERROR(VLOOKUP($B1935,Invoices!$AN$2:$AO$412,2,FALSE),"")</f>
        <v/>
      </c>
      <c r="U1935" s="18" cm="1">
        <f t="array" ref="U1935">IFERROR(INDEX(F1935:T1935, 1, MATCH(TRUE, ISNUMBER(F1935:T1935), 0)), "0.0")</f>
        <v>0.99</v>
      </c>
    </row>
    <row r="1936" spans="1:21" ht="13" x14ac:dyDescent="0.15">
      <c r="A1936" s="14" t="s">
        <v>7968</v>
      </c>
      <c r="B1936" s="6" t="s">
        <v>3318</v>
      </c>
      <c r="C1936" s="6" t="s">
        <v>3319</v>
      </c>
      <c r="D1936" s="6" t="s">
        <v>1750</v>
      </c>
      <c r="E1936" s="6" t="s">
        <v>1751</v>
      </c>
      <c r="F1936" s="18" t="str">
        <f>IFERROR(VLOOKUP(B1936,Invoices!$L$2:$M$413,2,FALSE),"")</f>
        <v/>
      </c>
      <c r="G1936" s="18" t="str">
        <f>IFERROR(VLOOKUP(B1936,Invoices!$N$2:$O$412,2,FALSE),"")</f>
        <v/>
      </c>
      <c r="H1936" s="18" t="str">
        <f>IFERROR(VLOOKUP($B1936,Invoices!$P$2:$Q$412,2,FALSE),"")</f>
        <v/>
      </c>
      <c r="I1936" s="18" t="str">
        <f>IFERROR(VLOOKUP($B1936,Invoices!$R$2:$S$412,2,FALSE),"")</f>
        <v/>
      </c>
      <c r="J1936" s="18" t="str">
        <f>IFERROR(VLOOKUP($B1936,Invoices!$T$2:$U$412,2,FALSE),"")</f>
        <v/>
      </c>
      <c r="K1936" s="18" t="str">
        <f>IFERROR(VLOOKUP($B1936,Invoices!$V$2:$W$412,2,FALSE),"")</f>
        <v/>
      </c>
      <c r="L1936" s="18" t="str">
        <f>IFERROR(VLOOKUP($B1936,Invoices!$X$2:$Y$412,2,FALSE),"")</f>
        <v/>
      </c>
      <c r="M1936" s="18" t="str">
        <f>IFERROR(VLOOKUP($B1936,Invoices!$Z$2:$AA$412,2,FALSE),"")</f>
        <v/>
      </c>
      <c r="N1936" s="18" t="str">
        <f>IFERROR(VLOOKUP($B1936,Invoices!$AB$2:$AC$412,2,FALSE),"")</f>
        <v/>
      </c>
      <c r="O1936" s="18" t="str">
        <f>IFERROR(VLOOKUP($B1936,Invoices!$AD$2:$AE$412,2,FALSE),"")</f>
        <v/>
      </c>
      <c r="P1936" s="18" t="str">
        <f>IFERROR(VLOOKUP($B1936,Invoices!$AF$2:$AG$412,2,FALSE),"")</f>
        <v/>
      </c>
      <c r="Q1936" s="18" t="str">
        <f>IFERROR(VLOOKUP($B1936,Invoices!$AH$2:$AI$412,2,FALSE),"")</f>
        <v/>
      </c>
      <c r="R1936" s="18" t="str">
        <f>IFERROR(VLOOKUP($B1936,Invoices!$AJ$2:$AK$412,2,FALSE),"")</f>
        <v/>
      </c>
      <c r="S1936" s="18" t="str">
        <f>IFERROR(VLOOKUP($B1936,Invoices!$AL$2:$AM$412,2,FALSE),"")</f>
        <v/>
      </c>
      <c r="T1936" s="18" t="str">
        <f>IFERROR(VLOOKUP($B1936,Invoices!$AN$2:$AO$412,2,FALSE),"")</f>
        <v/>
      </c>
      <c r="U1936" s="18" t="str" cm="1">
        <f t="array" ref="U1936">IFERROR(INDEX(F1936:T1936, 1, MATCH(TRUE, ISNUMBER(F1936:T1936), 0)), "0.0")</f>
        <v>0.0</v>
      </c>
    </row>
    <row r="1937" spans="1:21" ht="13" x14ac:dyDescent="0.15">
      <c r="A1937" s="14" t="s">
        <v>7969</v>
      </c>
      <c r="B1937" s="6" t="s">
        <v>3320</v>
      </c>
      <c r="D1937" s="6" t="s">
        <v>1640</v>
      </c>
      <c r="E1937" s="6" t="s">
        <v>1641</v>
      </c>
      <c r="F1937" s="18" t="str">
        <f>IFERROR(VLOOKUP(B1937,Invoices!$L$2:$M$413,2,FALSE),"")</f>
        <v/>
      </c>
      <c r="G1937" s="18" t="str">
        <f>IFERROR(VLOOKUP(B1937,Invoices!$N$2:$O$412,2,FALSE),"")</f>
        <v/>
      </c>
      <c r="H1937" s="18" t="str">
        <f>IFERROR(VLOOKUP($B1937,Invoices!$P$2:$Q$412,2,FALSE),"")</f>
        <v/>
      </c>
      <c r="I1937" s="18" t="str">
        <f>IFERROR(VLOOKUP($B1937,Invoices!$R$2:$S$412,2,FALSE),"")</f>
        <v/>
      </c>
      <c r="J1937" s="18" t="str">
        <f>IFERROR(VLOOKUP($B1937,Invoices!$T$2:$U$412,2,FALSE),"")</f>
        <v/>
      </c>
      <c r="K1937" s="18" t="str">
        <f>IFERROR(VLOOKUP($B1937,Invoices!$V$2:$W$412,2,FALSE),"")</f>
        <v/>
      </c>
      <c r="L1937" s="18" t="str">
        <f>IFERROR(VLOOKUP($B1937,Invoices!$X$2:$Y$412,2,FALSE),"")</f>
        <v/>
      </c>
      <c r="M1937" s="18">
        <f>IFERROR(VLOOKUP($B1937,Invoices!$Z$2:$AA$412,2,FALSE),"")</f>
        <v>0.99</v>
      </c>
      <c r="N1937" s="18" t="str">
        <f>IFERROR(VLOOKUP($B1937,Invoices!$AB$2:$AC$412,2,FALSE),"")</f>
        <v/>
      </c>
      <c r="O1937" s="18" t="str">
        <f>IFERROR(VLOOKUP($B1937,Invoices!$AD$2:$AE$412,2,FALSE),"")</f>
        <v/>
      </c>
      <c r="P1937" s="18" t="str">
        <f>IFERROR(VLOOKUP($B1937,Invoices!$AF$2:$AG$412,2,FALSE),"")</f>
        <v/>
      </c>
      <c r="Q1937" s="18" t="str">
        <f>IFERROR(VLOOKUP($B1937,Invoices!$AH$2:$AI$412,2,FALSE),"")</f>
        <v/>
      </c>
      <c r="R1937" s="18" t="str">
        <f>IFERROR(VLOOKUP($B1937,Invoices!$AJ$2:$AK$412,2,FALSE),"")</f>
        <v/>
      </c>
      <c r="S1937" s="18" t="str">
        <f>IFERROR(VLOOKUP($B1937,Invoices!$AL$2:$AM$412,2,FALSE),"")</f>
        <v/>
      </c>
      <c r="T1937" s="18" t="str">
        <f>IFERROR(VLOOKUP($B1937,Invoices!$AN$2:$AO$412,2,FALSE),"")</f>
        <v/>
      </c>
      <c r="U1937" s="18" cm="1">
        <f t="array" ref="U1937">IFERROR(INDEX(F1937:T1937, 1, MATCH(TRUE, ISNUMBER(F1937:T1937), 0)), "0.0")</f>
        <v>0.99</v>
      </c>
    </row>
    <row r="1938" spans="1:21" ht="13" x14ac:dyDescent="0.15">
      <c r="A1938" s="14" t="s">
        <v>7970</v>
      </c>
      <c r="B1938" s="6" t="s">
        <v>3321</v>
      </c>
      <c r="D1938" s="6" t="s">
        <v>830</v>
      </c>
      <c r="E1938" s="6" t="s">
        <v>590</v>
      </c>
      <c r="F1938" s="18" t="str">
        <f>IFERROR(VLOOKUP(B1938,Invoices!$L$2:$M$413,2,FALSE),"")</f>
        <v/>
      </c>
      <c r="G1938" s="18" t="str">
        <f>IFERROR(VLOOKUP(B1938,Invoices!$N$2:$O$412,2,FALSE),"")</f>
        <v/>
      </c>
      <c r="H1938" s="18" t="str">
        <f>IFERROR(VLOOKUP($B1938,Invoices!$P$2:$Q$412,2,FALSE),"")</f>
        <v/>
      </c>
      <c r="I1938" s="18" t="str">
        <f>IFERROR(VLOOKUP($B1938,Invoices!$R$2:$S$412,2,FALSE),"")</f>
        <v/>
      </c>
      <c r="J1938" s="18" t="str">
        <f>IFERROR(VLOOKUP($B1938,Invoices!$T$2:$U$412,2,FALSE),"")</f>
        <v/>
      </c>
      <c r="K1938" s="18" t="str">
        <f>IFERROR(VLOOKUP($B1938,Invoices!$V$2:$W$412,2,FALSE),"")</f>
        <v/>
      </c>
      <c r="L1938" s="18" t="str">
        <f>IFERROR(VLOOKUP($B1938,Invoices!$X$2:$Y$412,2,FALSE),"")</f>
        <v/>
      </c>
      <c r="M1938" s="18" t="str">
        <f>IFERROR(VLOOKUP($B1938,Invoices!$Z$2:$AA$412,2,FALSE),"")</f>
        <v/>
      </c>
      <c r="N1938" s="18" t="str">
        <f>IFERROR(VLOOKUP($B1938,Invoices!$AB$2:$AC$412,2,FALSE),"")</f>
        <v/>
      </c>
      <c r="O1938" s="18" t="str">
        <f>IFERROR(VLOOKUP($B1938,Invoices!$AD$2:$AE$412,2,FALSE),"")</f>
        <v/>
      </c>
      <c r="P1938" s="18" t="str">
        <f>IFERROR(VLOOKUP($B1938,Invoices!$AF$2:$AG$412,2,FALSE),"")</f>
        <v/>
      </c>
      <c r="Q1938" s="18" t="str">
        <f>IFERROR(VLOOKUP($B1938,Invoices!$AH$2:$AI$412,2,FALSE),"")</f>
        <v/>
      </c>
      <c r="R1938" s="18" t="str">
        <f>IFERROR(VLOOKUP($B1938,Invoices!$AJ$2:$AK$412,2,FALSE),"")</f>
        <v/>
      </c>
      <c r="S1938" s="18" t="str">
        <f>IFERROR(VLOOKUP($B1938,Invoices!$AL$2:$AM$412,2,FALSE),"")</f>
        <v/>
      </c>
      <c r="T1938" s="18" t="str">
        <f>IFERROR(VLOOKUP($B1938,Invoices!$AN$2:$AO$412,2,FALSE),"")</f>
        <v/>
      </c>
      <c r="U1938" s="18" t="str" cm="1">
        <f t="array" ref="U1938">IFERROR(INDEX(F1938:T1938, 1, MATCH(TRUE, ISNUMBER(F1938:T1938), 0)), "0.0")</f>
        <v>0.0</v>
      </c>
    </row>
    <row r="1939" spans="1:21" ht="13" x14ac:dyDescent="0.15">
      <c r="A1939" s="14" t="s">
        <v>7971</v>
      </c>
      <c r="B1939" s="6" t="s">
        <v>3322</v>
      </c>
      <c r="D1939" s="6" t="s">
        <v>706</v>
      </c>
      <c r="E1939" s="6" t="s">
        <v>707</v>
      </c>
      <c r="F1939" s="18" t="str">
        <f>IFERROR(VLOOKUP(B1939,Invoices!$L$2:$M$413,2,FALSE),"")</f>
        <v/>
      </c>
      <c r="G1939" s="18">
        <f>IFERROR(VLOOKUP(B1939,Invoices!$N$2:$O$412,2,FALSE),"")</f>
        <v>0.99</v>
      </c>
      <c r="H1939" s="18">
        <f>IFERROR(VLOOKUP($B1939,Invoices!$P$2:$Q$412,2,FALSE),"")</f>
        <v>0.99</v>
      </c>
      <c r="I1939" s="18" t="str">
        <f>IFERROR(VLOOKUP($B1939,Invoices!$R$2:$S$412,2,FALSE),"")</f>
        <v/>
      </c>
      <c r="J1939" s="18" t="str">
        <f>IFERROR(VLOOKUP($B1939,Invoices!$T$2:$U$412,2,FALSE),"")</f>
        <v/>
      </c>
      <c r="K1939" s="18" t="str">
        <f>IFERROR(VLOOKUP($B1939,Invoices!$V$2:$W$412,2,FALSE),"")</f>
        <v/>
      </c>
      <c r="L1939" s="18" t="str">
        <f>IFERROR(VLOOKUP($B1939,Invoices!$X$2:$Y$412,2,FALSE),"")</f>
        <v/>
      </c>
      <c r="M1939" s="18" t="str">
        <f>IFERROR(VLOOKUP($B1939,Invoices!$Z$2:$AA$412,2,FALSE),"")</f>
        <v/>
      </c>
      <c r="N1939" s="18" t="str">
        <f>IFERROR(VLOOKUP($B1939,Invoices!$AB$2:$AC$412,2,FALSE),"")</f>
        <v/>
      </c>
      <c r="O1939" s="18" t="str">
        <f>IFERROR(VLOOKUP($B1939,Invoices!$AD$2:$AE$412,2,FALSE),"")</f>
        <v/>
      </c>
      <c r="P1939" s="18" t="str">
        <f>IFERROR(VLOOKUP($B1939,Invoices!$AF$2:$AG$412,2,FALSE),"")</f>
        <v/>
      </c>
      <c r="Q1939" s="18" t="str">
        <f>IFERROR(VLOOKUP($B1939,Invoices!$AH$2:$AI$412,2,FALSE),"")</f>
        <v/>
      </c>
      <c r="R1939" s="18" t="str">
        <f>IFERROR(VLOOKUP($B1939,Invoices!$AJ$2:$AK$412,2,FALSE),"")</f>
        <v/>
      </c>
      <c r="S1939" s="18" t="str">
        <f>IFERROR(VLOOKUP($B1939,Invoices!$AL$2:$AM$412,2,FALSE),"")</f>
        <v/>
      </c>
      <c r="T1939" s="18" t="str">
        <f>IFERROR(VLOOKUP($B1939,Invoices!$AN$2:$AO$412,2,FALSE),"")</f>
        <v/>
      </c>
      <c r="U1939" s="18" cm="1">
        <f t="array" ref="U1939">IFERROR(INDEX(F1939:T1939, 1, MATCH(TRUE, ISNUMBER(F1939:T1939), 0)), "0.0")</f>
        <v>0.99</v>
      </c>
    </row>
    <row r="1940" spans="1:21" ht="13" x14ac:dyDescent="0.15">
      <c r="A1940" s="14" t="s">
        <v>7972</v>
      </c>
      <c r="B1940" s="6" t="s">
        <v>3323</v>
      </c>
      <c r="D1940" s="6" t="s">
        <v>589</v>
      </c>
      <c r="E1940" s="6" t="s">
        <v>590</v>
      </c>
      <c r="F1940" s="18" t="str">
        <f>IFERROR(VLOOKUP(B1940,Invoices!$L$2:$M$413,2,FALSE),"")</f>
        <v/>
      </c>
      <c r="G1940" s="18" t="str">
        <f>IFERROR(VLOOKUP(B1940,Invoices!$N$2:$O$412,2,FALSE),"")</f>
        <v/>
      </c>
      <c r="H1940" s="18">
        <f>IFERROR(VLOOKUP($B1940,Invoices!$P$2:$Q$412,2,FALSE),"")</f>
        <v>0.99</v>
      </c>
      <c r="I1940" s="18" t="str">
        <f>IFERROR(VLOOKUP($B1940,Invoices!$R$2:$S$412,2,FALSE),"")</f>
        <v/>
      </c>
      <c r="J1940" s="18" t="str">
        <f>IFERROR(VLOOKUP($B1940,Invoices!$T$2:$U$412,2,FALSE),"")</f>
        <v/>
      </c>
      <c r="K1940" s="18" t="str">
        <f>IFERROR(VLOOKUP($B1940,Invoices!$V$2:$W$412,2,FALSE),"")</f>
        <v/>
      </c>
      <c r="L1940" s="18" t="str">
        <f>IFERROR(VLOOKUP($B1940,Invoices!$X$2:$Y$412,2,FALSE),"")</f>
        <v/>
      </c>
      <c r="M1940" s="18" t="str">
        <f>IFERROR(VLOOKUP($B1940,Invoices!$Z$2:$AA$412,2,FALSE),"")</f>
        <v/>
      </c>
      <c r="N1940" s="18" t="str">
        <f>IFERROR(VLOOKUP($B1940,Invoices!$AB$2:$AC$412,2,FALSE),"")</f>
        <v/>
      </c>
      <c r="O1940" s="18" t="str">
        <f>IFERROR(VLOOKUP($B1940,Invoices!$AD$2:$AE$412,2,FALSE),"")</f>
        <v/>
      </c>
      <c r="P1940" s="18" t="str">
        <f>IFERROR(VLOOKUP($B1940,Invoices!$AF$2:$AG$412,2,FALSE),"")</f>
        <v/>
      </c>
      <c r="Q1940" s="18" t="str">
        <f>IFERROR(VLOOKUP($B1940,Invoices!$AH$2:$AI$412,2,FALSE),"")</f>
        <v/>
      </c>
      <c r="R1940" s="18" t="str">
        <f>IFERROR(VLOOKUP($B1940,Invoices!$AJ$2:$AK$412,2,FALSE),"")</f>
        <v/>
      </c>
      <c r="S1940" s="18" t="str">
        <f>IFERROR(VLOOKUP($B1940,Invoices!$AL$2:$AM$412,2,FALSE),"")</f>
        <v/>
      </c>
      <c r="T1940" s="18" t="str">
        <f>IFERROR(VLOOKUP($B1940,Invoices!$AN$2:$AO$412,2,FALSE),"")</f>
        <v/>
      </c>
      <c r="U1940" s="18" cm="1">
        <f t="array" ref="U1940">IFERROR(INDEX(F1940:T1940, 1, MATCH(TRUE, ISNUMBER(F1940:T1940), 0)), "0.0")</f>
        <v>0.99</v>
      </c>
    </row>
    <row r="1941" spans="1:21" ht="13" x14ac:dyDescent="0.15">
      <c r="A1941" s="14" t="s">
        <v>7973</v>
      </c>
      <c r="B1941" s="6" t="s">
        <v>3324</v>
      </c>
      <c r="C1941" s="6" t="s">
        <v>3325</v>
      </c>
      <c r="D1941" s="6" t="s">
        <v>1497</v>
      </c>
      <c r="E1941" s="6" t="s">
        <v>1498</v>
      </c>
      <c r="F1941" s="18" t="str">
        <f>IFERROR(VLOOKUP(B1941,Invoices!$L$2:$M$413,2,FALSE),"")</f>
        <v/>
      </c>
      <c r="G1941" s="18" t="str">
        <f>IFERROR(VLOOKUP(B1941,Invoices!$N$2:$O$412,2,FALSE),"")</f>
        <v/>
      </c>
      <c r="H1941" s="18" t="str">
        <f>IFERROR(VLOOKUP($B1941,Invoices!$P$2:$Q$412,2,FALSE),"")</f>
        <v/>
      </c>
      <c r="I1941" s="18" t="str">
        <f>IFERROR(VLOOKUP($B1941,Invoices!$R$2:$S$412,2,FALSE),"")</f>
        <v/>
      </c>
      <c r="J1941" s="18" t="str">
        <f>IFERROR(VLOOKUP($B1941,Invoices!$T$2:$U$412,2,FALSE),"")</f>
        <v/>
      </c>
      <c r="K1941" s="18" t="str">
        <f>IFERROR(VLOOKUP($B1941,Invoices!$V$2:$W$412,2,FALSE),"")</f>
        <v/>
      </c>
      <c r="L1941" s="18" t="str">
        <f>IFERROR(VLOOKUP($B1941,Invoices!$X$2:$Y$412,2,FALSE),"")</f>
        <v/>
      </c>
      <c r="M1941" s="18" t="str">
        <f>IFERROR(VLOOKUP($B1941,Invoices!$Z$2:$AA$412,2,FALSE),"")</f>
        <v/>
      </c>
      <c r="N1941" s="18" t="str">
        <f>IFERROR(VLOOKUP($B1941,Invoices!$AB$2:$AC$412,2,FALSE),"")</f>
        <v/>
      </c>
      <c r="O1941" s="18" t="str">
        <f>IFERROR(VLOOKUP($B1941,Invoices!$AD$2:$AE$412,2,FALSE),"")</f>
        <v/>
      </c>
      <c r="P1941" s="18" t="str">
        <f>IFERROR(VLOOKUP($B1941,Invoices!$AF$2:$AG$412,2,FALSE),"")</f>
        <v/>
      </c>
      <c r="Q1941" s="18" t="str">
        <f>IFERROR(VLOOKUP($B1941,Invoices!$AH$2:$AI$412,2,FALSE),"")</f>
        <v/>
      </c>
      <c r="R1941" s="18" t="str">
        <f>IFERROR(VLOOKUP($B1941,Invoices!$AJ$2:$AK$412,2,FALSE),"")</f>
        <v/>
      </c>
      <c r="S1941" s="18" t="str">
        <f>IFERROR(VLOOKUP($B1941,Invoices!$AL$2:$AM$412,2,FALSE),"")</f>
        <v/>
      </c>
      <c r="T1941" s="18" t="str">
        <f>IFERROR(VLOOKUP($B1941,Invoices!$AN$2:$AO$412,2,FALSE),"")</f>
        <v/>
      </c>
      <c r="U1941" s="18" t="str" cm="1">
        <f t="array" ref="U1941">IFERROR(INDEX(F1941:T1941, 1, MATCH(TRUE, ISNUMBER(F1941:T1941), 0)), "0.0")</f>
        <v>0.0</v>
      </c>
    </row>
    <row r="1942" spans="1:21" ht="13" x14ac:dyDescent="0.15">
      <c r="A1942" s="14" t="s">
        <v>7974</v>
      </c>
      <c r="B1942" s="6" t="s">
        <v>3326</v>
      </c>
      <c r="C1942" s="6" t="s">
        <v>707</v>
      </c>
      <c r="D1942" s="6" t="s">
        <v>1089</v>
      </c>
      <c r="E1942" s="6" t="s">
        <v>707</v>
      </c>
      <c r="F1942" s="18" t="str">
        <f>IFERROR(VLOOKUP(B1942,Invoices!$L$2:$M$413,2,FALSE),"")</f>
        <v/>
      </c>
      <c r="G1942" s="18">
        <f>IFERROR(VLOOKUP(B1942,Invoices!$N$2:$O$412,2,FALSE),"")</f>
        <v>0.99</v>
      </c>
      <c r="H1942" s="18" t="str">
        <f>IFERROR(VLOOKUP($B1942,Invoices!$P$2:$Q$412,2,FALSE),"")</f>
        <v/>
      </c>
      <c r="I1942" s="18" t="str">
        <f>IFERROR(VLOOKUP($B1942,Invoices!$R$2:$S$412,2,FALSE),"")</f>
        <v/>
      </c>
      <c r="J1942" s="18" t="str">
        <f>IFERROR(VLOOKUP($B1942,Invoices!$T$2:$U$412,2,FALSE),"")</f>
        <v/>
      </c>
      <c r="K1942" s="18" t="str">
        <f>IFERROR(VLOOKUP($B1942,Invoices!$V$2:$W$412,2,FALSE),"")</f>
        <v/>
      </c>
      <c r="L1942" s="18" t="str">
        <f>IFERROR(VLOOKUP($B1942,Invoices!$X$2:$Y$412,2,FALSE),"")</f>
        <v/>
      </c>
      <c r="M1942" s="18" t="str">
        <f>IFERROR(VLOOKUP($B1942,Invoices!$Z$2:$AA$412,2,FALSE),"")</f>
        <v/>
      </c>
      <c r="N1942" s="18" t="str">
        <f>IFERROR(VLOOKUP($B1942,Invoices!$AB$2:$AC$412,2,FALSE),"")</f>
        <v/>
      </c>
      <c r="O1942" s="18" t="str">
        <f>IFERROR(VLOOKUP($B1942,Invoices!$AD$2:$AE$412,2,FALSE),"")</f>
        <v/>
      </c>
      <c r="P1942" s="18" t="str">
        <f>IFERROR(VLOOKUP($B1942,Invoices!$AF$2:$AG$412,2,FALSE),"")</f>
        <v/>
      </c>
      <c r="Q1942" s="18" t="str">
        <f>IFERROR(VLOOKUP($B1942,Invoices!$AH$2:$AI$412,2,FALSE),"")</f>
        <v/>
      </c>
      <c r="R1942" s="18" t="str">
        <f>IFERROR(VLOOKUP($B1942,Invoices!$AJ$2:$AK$412,2,FALSE),"")</f>
        <v/>
      </c>
      <c r="S1942" s="18" t="str">
        <f>IFERROR(VLOOKUP($B1942,Invoices!$AL$2:$AM$412,2,FALSE),"")</f>
        <v/>
      </c>
      <c r="T1942" s="18" t="str">
        <f>IFERROR(VLOOKUP($B1942,Invoices!$AN$2:$AO$412,2,FALSE),"")</f>
        <v/>
      </c>
      <c r="U1942" s="18" cm="1">
        <f t="array" ref="U1942">IFERROR(INDEX(F1942:T1942, 1, MATCH(TRUE, ISNUMBER(F1942:T1942), 0)), "0.0")</f>
        <v>0.99</v>
      </c>
    </row>
    <row r="1943" spans="1:21" ht="13" x14ac:dyDescent="0.15">
      <c r="A1943" s="14" t="s">
        <v>7975</v>
      </c>
      <c r="B1943" s="6" t="s">
        <v>3327</v>
      </c>
      <c r="C1943" s="6" t="s">
        <v>655</v>
      </c>
      <c r="D1943" s="6" t="s">
        <v>656</v>
      </c>
      <c r="E1943" s="6" t="s">
        <v>655</v>
      </c>
      <c r="F1943" s="18" t="str">
        <f>IFERROR(VLOOKUP(B1943,Invoices!$L$2:$M$413,2,FALSE),"")</f>
        <v/>
      </c>
      <c r="G1943" s="18" t="str">
        <f>IFERROR(VLOOKUP(B1943,Invoices!$N$2:$O$412,2,FALSE),"")</f>
        <v/>
      </c>
      <c r="H1943" s="18" t="str">
        <f>IFERROR(VLOOKUP($B1943,Invoices!$P$2:$Q$412,2,FALSE),"")</f>
        <v/>
      </c>
      <c r="I1943" s="18">
        <f>IFERROR(VLOOKUP($B1943,Invoices!$R$2:$S$412,2,FALSE),"")</f>
        <v>0.99</v>
      </c>
      <c r="J1943" s="18" t="str">
        <f>IFERROR(VLOOKUP($B1943,Invoices!$T$2:$U$412,2,FALSE),"")</f>
        <v/>
      </c>
      <c r="K1943" s="18" t="str">
        <f>IFERROR(VLOOKUP($B1943,Invoices!$V$2:$W$412,2,FALSE),"")</f>
        <v/>
      </c>
      <c r="L1943" s="18" t="str">
        <f>IFERROR(VLOOKUP($B1943,Invoices!$X$2:$Y$412,2,FALSE),"")</f>
        <v/>
      </c>
      <c r="M1943" s="18" t="str">
        <f>IFERROR(VLOOKUP($B1943,Invoices!$Z$2:$AA$412,2,FALSE),"")</f>
        <v/>
      </c>
      <c r="N1943" s="18" t="str">
        <f>IFERROR(VLOOKUP($B1943,Invoices!$AB$2:$AC$412,2,FALSE),"")</f>
        <v/>
      </c>
      <c r="O1943" s="18" t="str">
        <f>IFERROR(VLOOKUP($B1943,Invoices!$AD$2:$AE$412,2,FALSE),"")</f>
        <v/>
      </c>
      <c r="P1943" s="18" t="str">
        <f>IFERROR(VLOOKUP($B1943,Invoices!$AF$2:$AG$412,2,FALSE),"")</f>
        <v/>
      </c>
      <c r="Q1943" s="18" t="str">
        <f>IFERROR(VLOOKUP($B1943,Invoices!$AH$2:$AI$412,2,FALSE),"")</f>
        <v/>
      </c>
      <c r="R1943" s="18" t="str">
        <f>IFERROR(VLOOKUP($B1943,Invoices!$AJ$2:$AK$412,2,FALSE),"")</f>
        <v/>
      </c>
      <c r="S1943" s="18" t="str">
        <f>IFERROR(VLOOKUP($B1943,Invoices!$AL$2:$AM$412,2,FALSE),"")</f>
        <v/>
      </c>
      <c r="T1943" s="18" t="str">
        <f>IFERROR(VLOOKUP($B1943,Invoices!$AN$2:$AO$412,2,FALSE),"")</f>
        <v/>
      </c>
      <c r="U1943" s="18" cm="1">
        <f t="array" ref="U1943">IFERROR(INDEX(F1943:T1943, 1, MATCH(TRUE, ISNUMBER(F1943:T1943), 0)), "0.0")</f>
        <v>0.99</v>
      </c>
    </row>
    <row r="1944" spans="1:21" ht="13" x14ac:dyDescent="0.15">
      <c r="A1944" s="14" t="s">
        <v>7976</v>
      </c>
      <c r="B1944" s="6" t="s">
        <v>3328</v>
      </c>
      <c r="C1944" s="6" t="s">
        <v>3329</v>
      </c>
      <c r="D1944" s="6" t="s">
        <v>950</v>
      </c>
      <c r="E1944" s="6" t="s">
        <v>655</v>
      </c>
      <c r="F1944" s="18" t="str">
        <f>IFERROR(VLOOKUP(B1944,Invoices!$L$2:$M$413,2,FALSE),"")</f>
        <v/>
      </c>
      <c r="G1944" s="18" t="str">
        <f>IFERROR(VLOOKUP(B1944,Invoices!$N$2:$O$412,2,FALSE),"")</f>
        <v/>
      </c>
      <c r="H1944" s="18" t="str">
        <f>IFERROR(VLOOKUP($B1944,Invoices!$P$2:$Q$412,2,FALSE),"")</f>
        <v/>
      </c>
      <c r="I1944" s="18" t="str">
        <f>IFERROR(VLOOKUP($B1944,Invoices!$R$2:$S$412,2,FALSE),"")</f>
        <v/>
      </c>
      <c r="J1944" s="18" t="str">
        <f>IFERROR(VLOOKUP($B1944,Invoices!$T$2:$U$412,2,FALSE),"")</f>
        <v/>
      </c>
      <c r="K1944" s="18" t="str">
        <f>IFERROR(VLOOKUP($B1944,Invoices!$V$2:$W$412,2,FALSE),"")</f>
        <v/>
      </c>
      <c r="L1944" s="18" t="str">
        <f>IFERROR(VLOOKUP($B1944,Invoices!$X$2:$Y$412,2,FALSE),"")</f>
        <v/>
      </c>
      <c r="M1944" s="18" t="str">
        <f>IFERROR(VLOOKUP($B1944,Invoices!$Z$2:$AA$412,2,FALSE),"")</f>
        <v/>
      </c>
      <c r="N1944" s="18" t="str">
        <f>IFERROR(VLOOKUP($B1944,Invoices!$AB$2:$AC$412,2,FALSE),"")</f>
        <v/>
      </c>
      <c r="O1944" s="18" t="str">
        <f>IFERROR(VLOOKUP($B1944,Invoices!$AD$2:$AE$412,2,FALSE),"")</f>
        <v/>
      </c>
      <c r="P1944" s="18" t="str">
        <f>IFERROR(VLOOKUP($B1944,Invoices!$AF$2:$AG$412,2,FALSE),"")</f>
        <v/>
      </c>
      <c r="Q1944" s="18" t="str">
        <f>IFERROR(VLOOKUP($B1944,Invoices!$AH$2:$AI$412,2,FALSE),"")</f>
        <v/>
      </c>
      <c r="R1944" s="18" t="str">
        <f>IFERROR(VLOOKUP($B1944,Invoices!$AJ$2:$AK$412,2,FALSE),"")</f>
        <v/>
      </c>
      <c r="S1944" s="18" t="str">
        <f>IFERROR(VLOOKUP($B1944,Invoices!$AL$2:$AM$412,2,FALSE),"")</f>
        <v/>
      </c>
      <c r="T1944" s="18" t="str">
        <f>IFERROR(VLOOKUP($B1944,Invoices!$AN$2:$AO$412,2,FALSE),"")</f>
        <v/>
      </c>
      <c r="U1944" s="18" t="str" cm="1">
        <f t="array" ref="U1944">IFERROR(INDEX(F1944:T1944, 1, MATCH(TRUE, ISNUMBER(F1944:T1944), 0)), "0.0")</f>
        <v>0.0</v>
      </c>
    </row>
    <row r="1945" spans="1:21" ht="13" x14ac:dyDescent="0.15">
      <c r="A1945" s="14" t="s">
        <v>7977</v>
      </c>
      <c r="B1945" s="6" t="s">
        <v>3330</v>
      </c>
      <c r="C1945" s="6" t="s">
        <v>1404</v>
      </c>
      <c r="D1945" s="6" t="s">
        <v>1405</v>
      </c>
      <c r="E1945" s="6" t="s">
        <v>1404</v>
      </c>
      <c r="F1945" s="18" t="str">
        <f>IFERROR(VLOOKUP(B1945,Invoices!$L$2:$M$413,2,FALSE),"")</f>
        <v/>
      </c>
      <c r="G1945" s="18" t="str">
        <f>IFERROR(VLOOKUP(B1945,Invoices!$N$2:$O$412,2,FALSE),"")</f>
        <v/>
      </c>
      <c r="H1945" s="18" t="str">
        <f>IFERROR(VLOOKUP($B1945,Invoices!$P$2:$Q$412,2,FALSE),"")</f>
        <v/>
      </c>
      <c r="I1945" s="18" t="str">
        <f>IFERROR(VLOOKUP($B1945,Invoices!$R$2:$S$412,2,FALSE),"")</f>
        <v/>
      </c>
      <c r="J1945" s="18" t="str">
        <f>IFERROR(VLOOKUP($B1945,Invoices!$T$2:$U$412,2,FALSE),"")</f>
        <v/>
      </c>
      <c r="K1945" s="18" t="str">
        <f>IFERROR(VLOOKUP($B1945,Invoices!$V$2:$W$412,2,FALSE),"")</f>
        <v/>
      </c>
      <c r="L1945" s="18" t="str">
        <f>IFERROR(VLOOKUP($B1945,Invoices!$X$2:$Y$412,2,FALSE),"")</f>
        <v/>
      </c>
      <c r="M1945" s="18" t="str">
        <f>IFERROR(VLOOKUP($B1945,Invoices!$Z$2:$AA$412,2,FALSE),"")</f>
        <v/>
      </c>
      <c r="N1945" s="18" t="str">
        <f>IFERROR(VLOOKUP($B1945,Invoices!$AB$2:$AC$412,2,FALSE),"")</f>
        <v/>
      </c>
      <c r="O1945" s="18" t="str">
        <f>IFERROR(VLOOKUP($B1945,Invoices!$AD$2:$AE$412,2,FALSE),"")</f>
        <v/>
      </c>
      <c r="P1945" s="18" t="str">
        <f>IFERROR(VLOOKUP($B1945,Invoices!$AF$2:$AG$412,2,FALSE),"")</f>
        <v/>
      </c>
      <c r="Q1945" s="18" t="str">
        <f>IFERROR(VLOOKUP($B1945,Invoices!$AH$2:$AI$412,2,FALSE),"")</f>
        <v/>
      </c>
      <c r="R1945" s="18" t="str">
        <f>IFERROR(VLOOKUP($B1945,Invoices!$AJ$2:$AK$412,2,FALSE),"")</f>
        <v/>
      </c>
      <c r="S1945" s="18" t="str">
        <f>IFERROR(VLOOKUP($B1945,Invoices!$AL$2:$AM$412,2,FALSE),"")</f>
        <v/>
      </c>
      <c r="T1945" s="18" t="str">
        <f>IFERROR(VLOOKUP($B1945,Invoices!$AN$2:$AO$412,2,FALSE),"")</f>
        <v/>
      </c>
      <c r="U1945" s="18" t="str" cm="1">
        <f t="array" ref="U1945">IFERROR(INDEX(F1945:T1945, 1, MATCH(TRUE, ISNUMBER(F1945:T1945), 0)), "0.0")</f>
        <v>0.0</v>
      </c>
    </row>
    <row r="1946" spans="1:21" ht="13" x14ac:dyDescent="0.15">
      <c r="A1946" s="14" t="s">
        <v>7978</v>
      </c>
      <c r="B1946" s="6" t="s">
        <v>3331</v>
      </c>
      <c r="C1946" s="6" t="s">
        <v>1005</v>
      </c>
      <c r="D1946" s="6" t="s">
        <v>775</v>
      </c>
      <c r="E1946" s="6" t="s">
        <v>681</v>
      </c>
      <c r="F1946" s="18" t="str">
        <f>IFERROR(VLOOKUP(B1946,Invoices!$L$2:$M$413,2,FALSE),"")</f>
        <v/>
      </c>
      <c r="G1946" s="18" t="str">
        <f>IFERROR(VLOOKUP(B1946,Invoices!$N$2:$O$412,2,FALSE),"")</f>
        <v/>
      </c>
      <c r="H1946" s="18" t="str">
        <f>IFERROR(VLOOKUP($B1946,Invoices!$P$2:$Q$412,2,FALSE),"")</f>
        <v/>
      </c>
      <c r="I1946" s="18" t="str">
        <f>IFERROR(VLOOKUP($B1946,Invoices!$R$2:$S$412,2,FALSE),"")</f>
        <v/>
      </c>
      <c r="J1946" s="18" t="str">
        <f>IFERROR(VLOOKUP($B1946,Invoices!$T$2:$U$412,2,FALSE),"")</f>
        <v/>
      </c>
      <c r="K1946" s="18" t="str">
        <f>IFERROR(VLOOKUP($B1946,Invoices!$V$2:$W$412,2,FALSE),"")</f>
        <v/>
      </c>
      <c r="L1946" s="18" t="str">
        <f>IFERROR(VLOOKUP($B1946,Invoices!$X$2:$Y$412,2,FALSE),"")</f>
        <v/>
      </c>
      <c r="M1946" s="18" t="str">
        <f>IFERROR(VLOOKUP($B1946,Invoices!$Z$2:$AA$412,2,FALSE),"")</f>
        <v/>
      </c>
      <c r="N1946" s="18" t="str">
        <f>IFERROR(VLOOKUP($B1946,Invoices!$AB$2:$AC$412,2,FALSE),"")</f>
        <v/>
      </c>
      <c r="O1946" s="18" t="str">
        <f>IFERROR(VLOOKUP($B1946,Invoices!$AD$2:$AE$412,2,FALSE),"")</f>
        <v/>
      </c>
      <c r="P1946" s="18" t="str">
        <f>IFERROR(VLOOKUP($B1946,Invoices!$AF$2:$AG$412,2,FALSE),"")</f>
        <v/>
      </c>
      <c r="Q1946" s="18" t="str">
        <f>IFERROR(VLOOKUP($B1946,Invoices!$AH$2:$AI$412,2,FALSE),"")</f>
        <v/>
      </c>
      <c r="R1946" s="18" t="str">
        <f>IFERROR(VLOOKUP($B1946,Invoices!$AJ$2:$AK$412,2,FALSE),"")</f>
        <v/>
      </c>
      <c r="S1946" s="18" t="str">
        <f>IFERROR(VLOOKUP($B1946,Invoices!$AL$2:$AM$412,2,FALSE),"")</f>
        <v/>
      </c>
      <c r="T1946" s="18" t="str">
        <f>IFERROR(VLOOKUP($B1946,Invoices!$AN$2:$AO$412,2,FALSE),"")</f>
        <v/>
      </c>
      <c r="U1946" s="18" t="str" cm="1">
        <f t="array" ref="U1946">IFERROR(INDEX(F1946:T1946, 1, MATCH(TRUE, ISNUMBER(F1946:T1946), 0)), "0.0")</f>
        <v>0.0</v>
      </c>
    </row>
    <row r="1947" spans="1:21" ht="13" x14ac:dyDescent="0.15">
      <c r="A1947" s="14" t="s">
        <v>7979</v>
      </c>
      <c r="B1947" s="6" t="s">
        <v>3332</v>
      </c>
      <c r="C1947" s="6" t="s">
        <v>610</v>
      </c>
      <c r="D1947" s="6" t="s">
        <v>611</v>
      </c>
      <c r="E1947" s="6" t="s">
        <v>612</v>
      </c>
      <c r="F1947" s="18" t="str">
        <f>IFERROR(VLOOKUP(B1947,Invoices!$L$2:$M$413,2,FALSE),"")</f>
        <v/>
      </c>
      <c r="G1947" s="18" t="str">
        <f>IFERROR(VLOOKUP(B1947,Invoices!$N$2:$O$412,2,FALSE),"")</f>
        <v/>
      </c>
      <c r="H1947" s="18" t="str">
        <f>IFERROR(VLOOKUP($B1947,Invoices!$P$2:$Q$412,2,FALSE),"")</f>
        <v/>
      </c>
      <c r="I1947" s="18" t="str">
        <f>IFERROR(VLOOKUP($B1947,Invoices!$R$2:$S$412,2,FALSE),"")</f>
        <v/>
      </c>
      <c r="J1947" s="18" t="str">
        <f>IFERROR(VLOOKUP($B1947,Invoices!$T$2:$U$412,2,FALSE),"")</f>
        <v/>
      </c>
      <c r="K1947" s="18" t="str">
        <f>IFERROR(VLOOKUP($B1947,Invoices!$V$2:$W$412,2,FALSE),"")</f>
        <v/>
      </c>
      <c r="L1947" s="18" t="str">
        <f>IFERROR(VLOOKUP($B1947,Invoices!$X$2:$Y$412,2,FALSE),"")</f>
        <v/>
      </c>
      <c r="M1947" s="18" t="str">
        <f>IFERROR(VLOOKUP($B1947,Invoices!$Z$2:$AA$412,2,FALSE),"")</f>
        <v/>
      </c>
      <c r="N1947" s="18" t="str">
        <f>IFERROR(VLOOKUP($B1947,Invoices!$AB$2:$AC$412,2,FALSE),"")</f>
        <v/>
      </c>
      <c r="O1947" s="18" t="str">
        <f>IFERROR(VLOOKUP($B1947,Invoices!$AD$2:$AE$412,2,FALSE),"")</f>
        <v/>
      </c>
      <c r="P1947" s="18" t="str">
        <f>IFERROR(VLOOKUP($B1947,Invoices!$AF$2:$AG$412,2,FALSE),"")</f>
        <v/>
      </c>
      <c r="Q1947" s="18" t="str">
        <f>IFERROR(VLOOKUP($B1947,Invoices!$AH$2:$AI$412,2,FALSE),"")</f>
        <v/>
      </c>
      <c r="R1947" s="18" t="str">
        <f>IFERROR(VLOOKUP($B1947,Invoices!$AJ$2:$AK$412,2,FALSE),"")</f>
        <v/>
      </c>
      <c r="S1947" s="18" t="str">
        <f>IFERROR(VLOOKUP($B1947,Invoices!$AL$2:$AM$412,2,FALSE),"")</f>
        <v/>
      </c>
      <c r="T1947" s="18" t="str">
        <f>IFERROR(VLOOKUP($B1947,Invoices!$AN$2:$AO$412,2,FALSE),"")</f>
        <v/>
      </c>
      <c r="U1947" s="18" t="str" cm="1">
        <f t="array" ref="U1947">IFERROR(INDEX(F1947:T1947, 1, MATCH(TRUE, ISNUMBER(F1947:T1947), 0)), "0.0")</f>
        <v>0.0</v>
      </c>
    </row>
    <row r="1948" spans="1:21" ht="13" x14ac:dyDescent="0.15">
      <c r="A1948" s="14" t="s">
        <v>7980</v>
      </c>
      <c r="B1948" s="6" t="s">
        <v>3333</v>
      </c>
      <c r="C1948" s="6" t="s">
        <v>1394</v>
      </c>
      <c r="D1948" s="6" t="s">
        <v>1395</v>
      </c>
      <c r="E1948" s="6" t="s">
        <v>878</v>
      </c>
      <c r="F1948" s="18">
        <f>IFERROR(VLOOKUP(B1948,Invoices!$L$2:$M$413,2,FALSE),"")</f>
        <v>0.99</v>
      </c>
      <c r="G1948" s="18" t="str">
        <f>IFERROR(VLOOKUP(B1948,Invoices!$N$2:$O$412,2,FALSE),"")</f>
        <v/>
      </c>
      <c r="H1948" s="18" t="str">
        <f>IFERROR(VLOOKUP($B1948,Invoices!$P$2:$Q$412,2,FALSE),"")</f>
        <v/>
      </c>
      <c r="I1948" s="18" t="str">
        <f>IFERROR(VLOOKUP($B1948,Invoices!$R$2:$S$412,2,FALSE),"")</f>
        <v/>
      </c>
      <c r="J1948" s="18" t="str">
        <f>IFERROR(VLOOKUP($B1948,Invoices!$T$2:$U$412,2,FALSE),"")</f>
        <v/>
      </c>
      <c r="K1948" s="18" t="str">
        <f>IFERROR(VLOOKUP($B1948,Invoices!$V$2:$W$412,2,FALSE),"")</f>
        <v/>
      </c>
      <c r="L1948" s="18" t="str">
        <f>IFERROR(VLOOKUP($B1948,Invoices!$X$2:$Y$412,2,FALSE),"")</f>
        <v/>
      </c>
      <c r="M1948" s="18" t="str">
        <f>IFERROR(VLOOKUP($B1948,Invoices!$Z$2:$AA$412,2,FALSE),"")</f>
        <v/>
      </c>
      <c r="N1948" s="18" t="str">
        <f>IFERROR(VLOOKUP($B1948,Invoices!$AB$2:$AC$412,2,FALSE),"")</f>
        <v/>
      </c>
      <c r="O1948" s="18" t="str">
        <f>IFERROR(VLOOKUP($B1948,Invoices!$AD$2:$AE$412,2,FALSE),"")</f>
        <v/>
      </c>
      <c r="P1948" s="18" t="str">
        <f>IFERROR(VLOOKUP($B1948,Invoices!$AF$2:$AG$412,2,FALSE),"")</f>
        <v/>
      </c>
      <c r="Q1948" s="18" t="str">
        <f>IFERROR(VLOOKUP($B1948,Invoices!$AH$2:$AI$412,2,FALSE),"")</f>
        <v/>
      </c>
      <c r="R1948" s="18" t="str">
        <f>IFERROR(VLOOKUP($B1948,Invoices!$AJ$2:$AK$412,2,FALSE),"")</f>
        <v/>
      </c>
      <c r="S1948" s="18" t="str">
        <f>IFERROR(VLOOKUP($B1948,Invoices!$AL$2:$AM$412,2,FALSE),"")</f>
        <v/>
      </c>
      <c r="T1948" s="18" t="str">
        <f>IFERROR(VLOOKUP($B1948,Invoices!$AN$2:$AO$412,2,FALSE),"")</f>
        <v/>
      </c>
      <c r="U1948" s="18" cm="1">
        <f t="array" ref="U1948">IFERROR(INDEX(F1948:T1948, 1, MATCH(TRUE, ISNUMBER(F1948:T1948), 0)), "0.0")</f>
        <v>0.99</v>
      </c>
    </row>
    <row r="1949" spans="1:21" ht="13" x14ac:dyDescent="0.15">
      <c r="A1949" s="14" t="s">
        <v>7981</v>
      </c>
      <c r="B1949" s="6" t="s">
        <v>3334</v>
      </c>
      <c r="C1949" s="6" t="s">
        <v>1249</v>
      </c>
      <c r="D1949" s="6" t="s">
        <v>1250</v>
      </c>
      <c r="E1949" s="6" t="s">
        <v>1251</v>
      </c>
      <c r="F1949" s="18" t="str">
        <f>IFERROR(VLOOKUP(B1949,Invoices!$L$2:$M$413,2,FALSE),"")</f>
        <v/>
      </c>
      <c r="G1949" s="18" t="str">
        <f>IFERROR(VLOOKUP(B1949,Invoices!$N$2:$O$412,2,FALSE),"")</f>
        <v/>
      </c>
      <c r="H1949" s="18" t="str">
        <f>IFERROR(VLOOKUP($B1949,Invoices!$P$2:$Q$412,2,FALSE),"")</f>
        <v/>
      </c>
      <c r="I1949" s="18" t="str">
        <f>IFERROR(VLOOKUP($B1949,Invoices!$R$2:$S$412,2,FALSE),"")</f>
        <v/>
      </c>
      <c r="J1949" s="18" t="str">
        <f>IFERROR(VLOOKUP($B1949,Invoices!$T$2:$U$412,2,FALSE),"")</f>
        <v/>
      </c>
      <c r="K1949" s="18" t="str">
        <f>IFERROR(VLOOKUP($B1949,Invoices!$V$2:$W$412,2,FALSE),"")</f>
        <v/>
      </c>
      <c r="L1949" s="18" t="str">
        <f>IFERROR(VLOOKUP($B1949,Invoices!$X$2:$Y$412,2,FALSE),"")</f>
        <v/>
      </c>
      <c r="M1949" s="18" t="str">
        <f>IFERROR(VLOOKUP($B1949,Invoices!$Z$2:$AA$412,2,FALSE),"")</f>
        <v/>
      </c>
      <c r="N1949" s="18" t="str">
        <f>IFERROR(VLOOKUP($B1949,Invoices!$AB$2:$AC$412,2,FALSE),"")</f>
        <v/>
      </c>
      <c r="O1949" s="18" t="str">
        <f>IFERROR(VLOOKUP($B1949,Invoices!$AD$2:$AE$412,2,FALSE),"")</f>
        <v/>
      </c>
      <c r="P1949" s="18" t="str">
        <f>IFERROR(VLOOKUP($B1949,Invoices!$AF$2:$AG$412,2,FALSE),"")</f>
        <v/>
      </c>
      <c r="Q1949" s="18" t="str">
        <f>IFERROR(VLOOKUP($B1949,Invoices!$AH$2:$AI$412,2,FALSE),"")</f>
        <v/>
      </c>
      <c r="R1949" s="18" t="str">
        <f>IFERROR(VLOOKUP($B1949,Invoices!$AJ$2:$AK$412,2,FALSE),"")</f>
        <v/>
      </c>
      <c r="S1949" s="18" t="str">
        <f>IFERROR(VLOOKUP($B1949,Invoices!$AL$2:$AM$412,2,FALSE),"")</f>
        <v/>
      </c>
      <c r="T1949" s="18" t="str">
        <f>IFERROR(VLOOKUP($B1949,Invoices!$AN$2:$AO$412,2,FALSE),"")</f>
        <v/>
      </c>
      <c r="U1949" s="18" t="str" cm="1">
        <f t="array" ref="U1949">IFERROR(INDEX(F1949:T1949, 1, MATCH(TRUE, ISNUMBER(F1949:T1949), 0)), "0.0")</f>
        <v>0.0</v>
      </c>
    </row>
    <row r="1950" spans="1:21" ht="13" x14ac:dyDescent="0.15">
      <c r="A1950" s="14" t="s">
        <v>7982</v>
      </c>
      <c r="B1950" s="6" t="s">
        <v>3335</v>
      </c>
      <c r="C1950" s="6" t="s">
        <v>1394</v>
      </c>
      <c r="D1950" s="6" t="s">
        <v>1395</v>
      </c>
      <c r="E1950" s="6" t="s">
        <v>878</v>
      </c>
      <c r="F1950" s="18">
        <f>IFERROR(VLOOKUP(B1950,Invoices!$L$2:$M$413,2,FALSE),"")</f>
        <v>0.99</v>
      </c>
      <c r="G1950" s="18" t="str">
        <f>IFERROR(VLOOKUP(B1950,Invoices!$N$2:$O$412,2,FALSE),"")</f>
        <v/>
      </c>
      <c r="H1950" s="18" t="str">
        <f>IFERROR(VLOOKUP($B1950,Invoices!$P$2:$Q$412,2,FALSE),"")</f>
        <v/>
      </c>
      <c r="I1950" s="18" t="str">
        <f>IFERROR(VLOOKUP($B1950,Invoices!$R$2:$S$412,2,FALSE),"")</f>
        <v/>
      </c>
      <c r="J1950" s="18" t="str">
        <f>IFERROR(VLOOKUP($B1950,Invoices!$T$2:$U$412,2,FALSE),"")</f>
        <v/>
      </c>
      <c r="K1950" s="18" t="str">
        <f>IFERROR(VLOOKUP($B1950,Invoices!$V$2:$W$412,2,FALSE),"")</f>
        <v/>
      </c>
      <c r="L1950" s="18" t="str">
        <f>IFERROR(VLOOKUP($B1950,Invoices!$X$2:$Y$412,2,FALSE),"")</f>
        <v/>
      </c>
      <c r="M1950" s="18" t="str">
        <f>IFERROR(VLOOKUP($B1950,Invoices!$Z$2:$AA$412,2,FALSE),"")</f>
        <v/>
      </c>
      <c r="N1950" s="18" t="str">
        <f>IFERROR(VLOOKUP($B1950,Invoices!$AB$2:$AC$412,2,FALSE),"")</f>
        <v/>
      </c>
      <c r="O1950" s="18" t="str">
        <f>IFERROR(VLOOKUP($B1950,Invoices!$AD$2:$AE$412,2,FALSE),"")</f>
        <v/>
      </c>
      <c r="P1950" s="18" t="str">
        <f>IFERROR(VLOOKUP($B1950,Invoices!$AF$2:$AG$412,2,FALSE),"")</f>
        <v/>
      </c>
      <c r="Q1950" s="18" t="str">
        <f>IFERROR(VLOOKUP($B1950,Invoices!$AH$2:$AI$412,2,FALSE),"")</f>
        <v/>
      </c>
      <c r="R1950" s="18">
        <f>IFERROR(VLOOKUP($B1950,Invoices!$AJ$2:$AK$412,2,FALSE),"")</f>
        <v>0.99</v>
      </c>
      <c r="S1950" s="18" t="str">
        <f>IFERROR(VLOOKUP($B1950,Invoices!$AL$2:$AM$412,2,FALSE),"")</f>
        <v/>
      </c>
      <c r="T1950" s="18" t="str">
        <f>IFERROR(VLOOKUP($B1950,Invoices!$AN$2:$AO$412,2,FALSE),"")</f>
        <v/>
      </c>
      <c r="U1950" s="18" cm="1">
        <f t="array" ref="U1950">IFERROR(INDEX(F1950:T1950, 1, MATCH(TRUE, ISNUMBER(F1950:T1950), 0)), "0.0")</f>
        <v>0.99</v>
      </c>
    </row>
    <row r="1951" spans="1:21" ht="13" x14ac:dyDescent="0.15">
      <c r="A1951" s="14" t="s">
        <v>7983</v>
      </c>
      <c r="B1951" s="6" t="s">
        <v>3336</v>
      </c>
      <c r="C1951" s="6" t="s">
        <v>529</v>
      </c>
      <c r="D1951" s="6" t="s">
        <v>1329</v>
      </c>
      <c r="E1951" s="6" t="s">
        <v>529</v>
      </c>
      <c r="F1951" s="18" t="str">
        <f>IFERROR(VLOOKUP(B1951,Invoices!$L$2:$M$413,2,FALSE),"")</f>
        <v/>
      </c>
      <c r="G1951" s="18" t="str">
        <f>IFERROR(VLOOKUP(B1951,Invoices!$N$2:$O$412,2,FALSE),"")</f>
        <v/>
      </c>
      <c r="H1951" s="18" t="str">
        <f>IFERROR(VLOOKUP($B1951,Invoices!$P$2:$Q$412,2,FALSE),"")</f>
        <v/>
      </c>
      <c r="I1951" s="18" t="str">
        <f>IFERROR(VLOOKUP($B1951,Invoices!$R$2:$S$412,2,FALSE),"")</f>
        <v/>
      </c>
      <c r="J1951" s="18" t="str">
        <f>IFERROR(VLOOKUP($B1951,Invoices!$T$2:$U$412,2,FALSE),"")</f>
        <v/>
      </c>
      <c r="K1951" s="18" t="str">
        <f>IFERROR(VLOOKUP($B1951,Invoices!$V$2:$W$412,2,FALSE),"")</f>
        <v/>
      </c>
      <c r="L1951" s="18" t="str">
        <f>IFERROR(VLOOKUP($B1951,Invoices!$X$2:$Y$412,2,FALSE),"")</f>
        <v/>
      </c>
      <c r="M1951" s="18" t="str">
        <f>IFERROR(VLOOKUP($B1951,Invoices!$Z$2:$AA$412,2,FALSE),"")</f>
        <v/>
      </c>
      <c r="N1951" s="18">
        <f>IFERROR(VLOOKUP($B1951,Invoices!$AB$2:$AC$412,2,FALSE),"")</f>
        <v>0.99</v>
      </c>
      <c r="O1951" s="18" t="str">
        <f>IFERROR(VLOOKUP($B1951,Invoices!$AD$2:$AE$412,2,FALSE),"")</f>
        <v/>
      </c>
      <c r="P1951" s="18" t="str">
        <f>IFERROR(VLOOKUP($B1951,Invoices!$AF$2:$AG$412,2,FALSE),"")</f>
        <v/>
      </c>
      <c r="Q1951" s="18" t="str">
        <f>IFERROR(VLOOKUP($B1951,Invoices!$AH$2:$AI$412,2,FALSE),"")</f>
        <v/>
      </c>
      <c r="R1951" s="18" t="str">
        <f>IFERROR(VLOOKUP($B1951,Invoices!$AJ$2:$AK$412,2,FALSE),"")</f>
        <v/>
      </c>
      <c r="S1951" s="18" t="str">
        <f>IFERROR(VLOOKUP($B1951,Invoices!$AL$2:$AM$412,2,FALSE),"")</f>
        <v/>
      </c>
      <c r="T1951" s="18" t="str">
        <f>IFERROR(VLOOKUP($B1951,Invoices!$AN$2:$AO$412,2,FALSE),"")</f>
        <v/>
      </c>
      <c r="U1951" s="18" cm="1">
        <f t="array" ref="U1951">IFERROR(INDEX(F1951:T1951, 1, MATCH(TRUE, ISNUMBER(F1951:T1951), 0)), "0.0")</f>
        <v>0.99</v>
      </c>
    </row>
    <row r="1952" spans="1:21" ht="13" x14ac:dyDescent="0.15">
      <c r="A1952" s="14" t="s">
        <v>7984</v>
      </c>
      <c r="B1952" s="6" t="s">
        <v>3337</v>
      </c>
      <c r="D1952" s="6" t="s">
        <v>592</v>
      </c>
      <c r="E1952" s="6" t="s">
        <v>593</v>
      </c>
      <c r="F1952" s="18">
        <f>IFERROR(VLOOKUP(B1952,Invoices!$L$2:$M$413,2,FALSE),"")</f>
        <v>0.99</v>
      </c>
      <c r="G1952" s="18" t="str">
        <f>IFERROR(VLOOKUP(B1952,Invoices!$N$2:$O$412,2,FALSE),"")</f>
        <v/>
      </c>
      <c r="H1952" s="18" t="str">
        <f>IFERROR(VLOOKUP($B1952,Invoices!$P$2:$Q$412,2,FALSE),"")</f>
        <v/>
      </c>
      <c r="I1952" s="18" t="str">
        <f>IFERROR(VLOOKUP($B1952,Invoices!$R$2:$S$412,2,FALSE),"")</f>
        <v/>
      </c>
      <c r="J1952" s="18" t="str">
        <f>IFERROR(VLOOKUP($B1952,Invoices!$T$2:$U$412,2,FALSE),"")</f>
        <v/>
      </c>
      <c r="K1952" s="18" t="str">
        <f>IFERROR(VLOOKUP($B1952,Invoices!$V$2:$W$412,2,FALSE),"")</f>
        <v/>
      </c>
      <c r="L1952" s="18" t="str">
        <f>IFERROR(VLOOKUP($B1952,Invoices!$X$2:$Y$412,2,FALSE),"")</f>
        <v/>
      </c>
      <c r="M1952" s="18">
        <f>IFERROR(VLOOKUP($B1952,Invoices!$Z$2:$AA$412,2,FALSE),"")</f>
        <v>0.99</v>
      </c>
      <c r="N1952" s="18" t="str">
        <f>IFERROR(VLOOKUP($B1952,Invoices!$AB$2:$AC$412,2,FALSE),"")</f>
        <v/>
      </c>
      <c r="O1952" s="18" t="str">
        <f>IFERROR(VLOOKUP($B1952,Invoices!$AD$2:$AE$412,2,FALSE),"")</f>
        <v/>
      </c>
      <c r="P1952" s="18" t="str">
        <f>IFERROR(VLOOKUP($B1952,Invoices!$AF$2:$AG$412,2,FALSE),"")</f>
        <v/>
      </c>
      <c r="Q1952" s="18" t="str">
        <f>IFERROR(VLOOKUP($B1952,Invoices!$AH$2:$AI$412,2,FALSE),"")</f>
        <v/>
      </c>
      <c r="R1952" s="18" t="str">
        <f>IFERROR(VLOOKUP($B1952,Invoices!$AJ$2:$AK$412,2,FALSE),"")</f>
        <v/>
      </c>
      <c r="S1952" s="18" t="str">
        <f>IFERROR(VLOOKUP($B1952,Invoices!$AL$2:$AM$412,2,FALSE),"")</f>
        <v/>
      </c>
      <c r="T1952" s="18" t="str">
        <f>IFERROR(VLOOKUP($B1952,Invoices!$AN$2:$AO$412,2,FALSE),"")</f>
        <v/>
      </c>
      <c r="U1952" s="18" cm="1">
        <f t="array" ref="U1952">IFERROR(INDEX(F1952:T1952, 1, MATCH(TRUE, ISNUMBER(F1952:T1952), 0)), "0.0")</f>
        <v>0.99</v>
      </c>
    </row>
    <row r="1953" spans="1:21" ht="13" x14ac:dyDescent="0.15">
      <c r="A1953" s="14" t="s">
        <v>7985</v>
      </c>
      <c r="B1953" s="6" t="s">
        <v>3338</v>
      </c>
      <c r="C1953" s="6" t="s">
        <v>1223</v>
      </c>
      <c r="D1953" s="6" t="s">
        <v>977</v>
      </c>
      <c r="E1953" s="6" t="s">
        <v>976</v>
      </c>
      <c r="F1953" s="18" t="str">
        <f>IFERROR(VLOOKUP(B1953,Invoices!$L$2:$M$413,2,FALSE),"")</f>
        <v/>
      </c>
      <c r="G1953" s="18" t="str">
        <f>IFERROR(VLOOKUP(B1953,Invoices!$N$2:$O$412,2,FALSE),"")</f>
        <v/>
      </c>
      <c r="H1953" s="18" t="str">
        <f>IFERROR(VLOOKUP($B1953,Invoices!$P$2:$Q$412,2,FALSE),"")</f>
        <v/>
      </c>
      <c r="I1953" s="18" t="str">
        <f>IFERROR(VLOOKUP($B1953,Invoices!$R$2:$S$412,2,FALSE),"")</f>
        <v/>
      </c>
      <c r="J1953" s="18" t="str">
        <f>IFERROR(VLOOKUP($B1953,Invoices!$T$2:$U$412,2,FALSE),"")</f>
        <v/>
      </c>
      <c r="K1953" s="18" t="str">
        <f>IFERROR(VLOOKUP($B1953,Invoices!$V$2:$W$412,2,FALSE),"")</f>
        <v/>
      </c>
      <c r="L1953" s="18" t="str">
        <f>IFERROR(VLOOKUP($B1953,Invoices!$X$2:$Y$412,2,FALSE),"")</f>
        <v/>
      </c>
      <c r="M1953" s="18" t="str">
        <f>IFERROR(VLOOKUP($B1953,Invoices!$Z$2:$AA$412,2,FALSE),"")</f>
        <v/>
      </c>
      <c r="N1953" s="18" t="str">
        <f>IFERROR(VLOOKUP($B1953,Invoices!$AB$2:$AC$412,2,FALSE),"")</f>
        <v/>
      </c>
      <c r="O1953" s="18" t="str">
        <f>IFERROR(VLOOKUP($B1953,Invoices!$AD$2:$AE$412,2,FALSE),"")</f>
        <v/>
      </c>
      <c r="P1953" s="18" t="str">
        <f>IFERROR(VLOOKUP($B1953,Invoices!$AF$2:$AG$412,2,FALSE),"")</f>
        <v/>
      </c>
      <c r="Q1953" s="18" t="str">
        <f>IFERROR(VLOOKUP($B1953,Invoices!$AH$2:$AI$412,2,FALSE),"")</f>
        <v/>
      </c>
      <c r="R1953" s="18" t="str">
        <f>IFERROR(VLOOKUP($B1953,Invoices!$AJ$2:$AK$412,2,FALSE),"")</f>
        <v/>
      </c>
      <c r="S1953" s="18" t="str">
        <f>IFERROR(VLOOKUP($B1953,Invoices!$AL$2:$AM$412,2,FALSE),"")</f>
        <v/>
      </c>
      <c r="T1953" s="18" t="str">
        <f>IFERROR(VLOOKUP($B1953,Invoices!$AN$2:$AO$412,2,FALSE),"")</f>
        <v/>
      </c>
      <c r="U1953" s="18" t="str" cm="1">
        <f t="array" ref="U1953">IFERROR(INDEX(F1953:T1953, 1, MATCH(TRUE, ISNUMBER(F1953:T1953), 0)), "0.0")</f>
        <v>0.0</v>
      </c>
    </row>
    <row r="1954" spans="1:21" ht="13" x14ac:dyDescent="0.15">
      <c r="A1954" s="14" t="s">
        <v>7986</v>
      </c>
      <c r="B1954" s="6" t="s">
        <v>3339</v>
      </c>
      <c r="D1954" s="6" t="s">
        <v>1059</v>
      </c>
      <c r="E1954" s="6" t="s">
        <v>1059</v>
      </c>
      <c r="F1954" s="18" t="str">
        <f>IFERROR(VLOOKUP(B1954,Invoices!$L$2:$M$413,2,FALSE),"")</f>
        <v/>
      </c>
      <c r="G1954" s="18" t="str">
        <f>IFERROR(VLOOKUP(B1954,Invoices!$N$2:$O$412,2,FALSE),"")</f>
        <v/>
      </c>
      <c r="H1954" s="18" t="str">
        <f>IFERROR(VLOOKUP($B1954,Invoices!$P$2:$Q$412,2,FALSE),"")</f>
        <v/>
      </c>
      <c r="I1954" s="18" t="str">
        <f>IFERROR(VLOOKUP($B1954,Invoices!$R$2:$S$412,2,FALSE),"")</f>
        <v/>
      </c>
      <c r="J1954" s="18" t="str">
        <f>IFERROR(VLOOKUP($B1954,Invoices!$T$2:$U$412,2,FALSE),"")</f>
        <v/>
      </c>
      <c r="K1954" s="18" t="str">
        <f>IFERROR(VLOOKUP($B1954,Invoices!$V$2:$W$412,2,FALSE),"")</f>
        <v/>
      </c>
      <c r="L1954" s="18" t="str">
        <f>IFERROR(VLOOKUP($B1954,Invoices!$X$2:$Y$412,2,FALSE),"")</f>
        <v/>
      </c>
      <c r="M1954" s="18" t="str">
        <f>IFERROR(VLOOKUP($B1954,Invoices!$Z$2:$AA$412,2,FALSE),"")</f>
        <v/>
      </c>
      <c r="N1954" s="18" t="str">
        <f>IFERROR(VLOOKUP($B1954,Invoices!$AB$2:$AC$412,2,FALSE),"")</f>
        <v/>
      </c>
      <c r="O1954" s="18" t="str">
        <f>IFERROR(VLOOKUP($B1954,Invoices!$AD$2:$AE$412,2,FALSE),"")</f>
        <v/>
      </c>
      <c r="P1954" s="18" t="str">
        <f>IFERROR(VLOOKUP($B1954,Invoices!$AF$2:$AG$412,2,FALSE),"")</f>
        <v/>
      </c>
      <c r="Q1954" s="18" t="str">
        <f>IFERROR(VLOOKUP($B1954,Invoices!$AH$2:$AI$412,2,FALSE),"")</f>
        <v/>
      </c>
      <c r="R1954" s="18" t="str">
        <f>IFERROR(VLOOKUP($B1954,Invoices!$AJ$2:$AK$412,2,FALSE),"")</f>
        <v/>
      </c>
      <c r="S1954" s="18" t="str">
        <f>IFERROR(VLOOKUP($B1954,Invoices!$AL$2:$AM$412,2,FALSE),"")</f>
        <v/>
      </c>
      <c r="T1954" s="18" t="str">
        <f>IFERROR(VLOOKUP($B1954,Invoices!$AN$2:$AO$412,2,FALSE),"")</f>
        <v/>
      </c>
      <c r="U1954" s="18" t="str" cm="1">
        <f t="array" ref="U1954">IFERROR(INDEX(F1954:T1954, 1, MATCH(TRUE, ISNUMBER(F1954:T1954), 0)), "0.0")</f>
        <v>0.0</v>
      </c>
    </row>
    <row r="1955" spans="1:21" ht="13" x14ac:dyDescent="0.15">
      <c r="A1955" s="14" t="s">
        <v>7987</v>
      </c>
      <c r="B1955" s="6" t="s">
        <v>3340</v>
      </c>
      <c r="C1955" s="6" t="s">
        <v>655</v>
      </c>
      <c r="D1955" s="6" t="s">
        <v>656</v>
      </c>
      <c r="E1955" s="6" t="s">
        <v>655</v>
      </c>
      <c r="F1955" s="18" t="str">
        <f>IFERROR(VLOOKUP(B1955,Invoices!$L$2:$M$413,2,FALSE),"")</f>
        <v/>
      </c>
      <c r="G1955" s="18">
        <f>IFERROR(VLOOKUP(B1955,Invoices!$N$2:$O$412,2,FALSE),"")</f>
        <v>0.99</v>
      </c>
      <c r="H1955" s="18" t="str">
        <f>IFERROR(VLOOKUP($B1955,Invoices!$P$2:$Q$412,2,FALSE),"")</f>
        <v/>
      </c>
      <c r="I1955" s="18" t="str">
        <f>IFERROR(VLOOKUP($B1955,Invoices!$R$2:$S$412,2,FALSE),"")</f>
        <v/>
      </c>
      <c r="J1955" s="18" t="str">
        <f>IFERROR(VLOOKUP($B1955,Invoices!$T$2:$U$412,2,FALSE),"")</f>
        <v/>
      </c>
      <c r="K1955" s="18" t="str">
        <f>IFERROR(VLOOKUP($B1955,Invoices!$V$2:$W$412,2,FALSE),"")</f>
        <v/>
      </c>
      <c r="L1955" s="18" t="str">
        <f>IFERROR(VLOOKUP($B1955,Invoices!$X$2:$Y$412,2,FALSE),"")</f>
        <v/>
      </c>
      <c r="M1955" s="18" t="str">
        <f>IFERROR(VLOOKUP($B1955,Invoices!$Z$2:$AA$412,2,FALSE),"")</f>
        <v/>
      </c>
      <c r="N1955" s="18" t="str">
        <f>IFERROR(VLOOKUP($B1955,Invoices!$AB$2:$AC$412,2,FALSE),"")</f>
        <v/>
      </c>
      <c r="O1955" s="18" t="str">
        <f>IFERROR(VLOOKUP($B1955,Invoices!$AD$2:$AE$412,2,FALSE),"")</f>
        <v/>
      </c>
      <c r="P1955" s="18" t="str">
        <f>IFERROR(VLOOKUP($B1955,Invoices!$AF$2:$AG$412,2,FALSE),"")</f>
        <v/>
      </c>
      <c r="Q1955" s="18" t="str">
        <f>IFERROR(VLOOKUP($B1955,Invoices!$AH$2:$AI$412,2,FALSE),"")</f>
        <v/>
      </c>
      <c r="R1955" s="18" t="str">
        <f>IFERROR(VLOOKUP($B1955,Invoices!$AJ$2:$AK$412,2,FALSE),"")</f>
        <v/>
      </c>
      <c r="S1955" s="18" t="str">
        <f>IFERROR(VLOOKUP($B1955,Invoices!$AL$2:$AM$412,2,FALSE),"")</f>
        <v/>
      </c>
      <c r="T1955" s="18" t="str">
        <f>IFERROR(VLOOKUP($B1955,Invoices!$AN$2:$AO$412,2,FALSE),"")</f>
        <v/>
      </c>
      <c r="U1955" s="18" cm="1">
        <f t="array" ref="U1955">IFERROR(INDEX(F1955:T1955, 1, MATCH(TRUE, ISNUMBER(F1955:T1955), 0)), "0.0")</f>
        <v>0.99</v>
      </c>
    </row>
    <row r="1956" spans="1:21" ht="13" x14ac:dyDescent="0.15">
      <c r="A1956" s="14" t="s">
        <v>7988</v>
      </c>
      <c r="B1956" s="6" t="s">
        <v>3341</v>
      </c>
      <c r="C1956" s="6" t="s">
        <v>677</v>
      </c>
      <c r="D1956" s="6" t="s">
        <v>676</v>
      </c>
      <c r="E1956" s="6" t="s">
        <v>677</v>
      </c>
      <c r="F1956" s="18">
        <f>IFERROR(VLOOKUP(B1956,Invoices!$L$2:$M$413,2,FALSE),"")</f>
        <v>0.99</v>
      </c>
      <c r="G1956" s="18" t="str">
        <f>IFERROR(VLOOKUP(B1956,Invoices!$N$2:$O$412,2,FALSE),"")</f>
        <v/>
      </c>
      <c r="H1956" s="18" t="str">
        <f>IFERROR(VLOOKUP($B1956,Invoices!$P$2:$Q$412,2,FALSE),"")</f>
        <v/>
      </c>
      <c r="I1956" s="18" t="str">
        <f>IFERROR(VLOOKUP($B1956,Invoices!$R$2:$S$412,2,FALSE),"")</f>
        <v/>
      </c>
      <c r="J1956" s="18" t="str">
        <f>IFERROR(VLOOKUP($B1956,Invoices!$T$2:$U$412,2,FALSE),"")</f>
        <v/>
      </c>
      <c r="K1956" s="18" t="str">
        <f>IFERROR(VLOOKUP($B1956,Invoices!$V$2:$W$412,2,FALSE),"")</f>
        <v/>
      </c>
      <c r="L1956" s="18" t="str">
        <f>IFERROR(VLOOKUP($B1956,Invoices!$X$2:$Y$412,2,FALSE),"")</f>
        <v/>
      </c>
      <c r="M1956" s="18" t="str">
        <f>IFERROR(VLOOKUP($B1956,Invoices!$Z$2:$AA$412,2,FALSE),"")</f>
        <v/>
      </c>
      <c r="N1956" s="18" t="str">
        <f>IFERROR(VLOOKUP($B1956,Invoices!$AB$2:$AC$412,2,FALSE),"")</f>
        <v/>
      </c>
      <c r="O1956" s="18" t="str">
        <f>IFERROR(VLOOKUP($B1956,Invoices!$AD$2:$AE$412,2,FALSE),"")</f>
        <v/>
      </c>
      <c r="P1956" s="18" t="str">
        <f>IFERROR(VLOOKUP($B1956,Invoices!$AF$2:$AG$412,2,FALSE),"")</f>
        <v/>
      </c>
      <c r="Q1956" s="18" t="str">
        <f>IFERROR(VLOOKUP($B1956,Invoices!$AH$2:$AI$412,2,FALSE),"")</f>
        <v/>
      </c>
      <c r="R1956" s="18" t="str">
        <f>IFERROR(VLOOKUP($B1956,Invoices!$AJ$2:$AK$412,2,FALSE),"")</f>
        <v/>
      </c>
      <c r="S1956" s="18" t="str">
        <f>IFERROR(VLOOKUP($B1956,Invoices!$AL$2:$AM$412,2,FALSE),"")</f>
        <v/>
      </c>
      <c r="T1956" s="18" t="str">
        <f>IFERROR(VLOOKUP($B1956,Invoices!$AN$2:$AO$412,2,FALSE),"")</f>
        <v/>
      </c>
      <c r="U1956" s="18" cm="1">
        <f t="array" ref="U1956">IFERROR(INDEX(F1956:T1956, 1, MATCH(TRUE, ISNUMBER(F1956:T1956), 0)), "0.0")</f>
        <v>0.99</v>
      </c>
    </row>
    <row r="1957" spans="1:21" ht="13" x14ac:dyDescent="0.15">
      <c r="A1957" s="14" t="s">
        <v>7989</v>
      </c>
      <c r="B1957" s="6" t="s">
        <v>3342</v>
      </c>
      <c r="D1957" s="6" t="s">
        <v>862</v>
      </c>
      <c r="E1957" s="6" t="s">
        <v>863</v>
      </c>
      <c r="F1957" s="18" t="str">
        <f>IFERROR(VLOOKUP(B1957,Invoices!$L$2:$M$413,2,FALSE),"")</f>
        <v/>
      </c>
      <c r="G1957" s="18" t="str">
        <f>IFERROR(VLOOKUP(B1957,Invoices!$N$2:$O$412,2,FALSE),"")</f>
        <v/>
      </c>
      <c r="H1957" s="18" t="str">
        <f>IFERROR(VLOOKUP($B1957,Invoices!$P$2:$Q$412,2,FALSE),"")</f>
        <v/>
      </c>
      <c r="I1957" s="18" t="str">
        <f>IFERROR(VLOOKUP($B1957,Invoices!$R$2:$S$412,2,FALSE),"")</f>
        <v/>
      </c>
      <c r="J1957" s="18" t="str">
        <f>IFERROR(VLOOKUP($B1957,Invoices!$T$2:$U$412,2,FALSE),"")</f>
        <v/>
      </c>
      <c r="K1957" s="18" t="str">
        <f>IFERROR(VLOOKUP($B1957,Invoices!$V$2:$W$412,2,FALSE),"")</f>
        <v/>
      </c>
      <c r="L1957" s="18" t="str">
        <f>IFERROR(VLOOKUP($B1957,Invoices!$X$2:$Y$412,2,FALSE),"")</f>
        <v/>
      </c>
      <c r="M1957" s="18" t="str">
        <f>IFERROR(VLOOKUP($B1957,Invoices!$Z$2:$AA$412,2,FALSE),"")</f>
        <v/>
      </c>
      <c r="N1957" s="18" t="str">
        <f>IFERROR(VLOOKUP($B1957,Invoices!$AB$2:$AC$412,2,FALSE),"")</f>
        <v/>
      </c>
      <c r="O1957" s="18" t="str">
        <f>IFERROR(VLOOKUP($B1957,Invoices!$AD$2:$AE$412,2,FALSE),"")</f>
        <v/>
      </c>
      <c r="P1957" s="18" t="str">
        <f>IFERROR(VLOOKUP($B1957,Invoices!$AF$2:$AG$412,2,FALSE),"")</f>
        <v/>
      </c>
      <c r="Q1957" s="18" t="str">
        <f>IFERROR(VLOOKUP($B1957,Invoices!$AH$2:$AI$412,2,FALSE),"")</f>
        <v/>
      </c>
      <c r="R1957" s="18" t="str">
        <f>IFERROR(VLOOKUP($B1957,Invoices!$AJ$2:$AK$412,2,FALSE),"")</f>
        <v/>
      </c>
      <c r="S1957" s="18" t="str">
        <f>IFERROR(VLOOKUP($B1957,Invoices!$AL$2:$AM$412,2,FALSE),"")</f>
        <v/>
      </c>
      <c r="T1957" s="18" t="str">
        <f>IFERROR(VLOOKUP($B1957,Invoices!$AN$2:$AO$412,2,FALSE),"")</f>
        <v/>
      </c>
      <c r="U1957" s="18" t="str" cm="1">
        <f t="array" ref="U1957">IFERROR(INDEX(F1957:T1957, 1, MATCH(TRUE, ISNUMBER(F1957:T1957), 0)), "0.0")</f>
        <v>0.0</v>
      </c>
    </row>
    <row r="1958" spans="1:21" ht="13" x14ac:dyDescent="0.15">
      <c r="A1958" s="14" t="s">
        <v>7990</v>
      </c>
      <c r="B1958" s="6" t="s">
        <v>3343</v>
      </c>
      <c r="D1958" s="6" t="s">
        <v>602</v>
      </c>
      <c r="E1958" s="6" t="s">
        <v>603</v>
      </c>
      <c r="F1958" s="18" t="str">
        <f>IFERROR(VLOOKUP(B1958,Invoices!$L$2:$M$413,2,FALSE),"")</f>
        <v/>
      </c>
      <c r="G1958" s="18" t="str">
        <f>IFERROR(VLOOKUP(B1958,Invoices!$N$2:$O$412,2,FALSE),"")</f>
        <v/>
      </c>
      <c r="H1958" s="18" t="str">
        <f>IFERROR(VLOOKUP($B1958,Invoices!$P$2:$Q$412,2,FALSE),"")</f>
        <v/>
      </c>
      <c r="I1958" s="18" t="str">
        <f>IFERROR(VLOOKUP($B1958,Invoices!$R$2:$S$412,2,FALSE),"")</f>
        <v/>
      </c>
      <c r="J1958" s="18" t="str">
        <f>IFERROR(VLOOKUP($B1958,Invoices!$T$2:$U$412,2,FALSE),"")</f>
        <v/>
      </c>
      <c r="K1958" s="18" t="str">
        <f>IFERROR(VLOOKUP($B1958,Invoices!$V$2:$W$412,2,FALSE),"")</f>
        <v/>
      </c>
      <c r="L1958" s="18">
        <f>IFERROR(VLOOKUP($B1958,Invoices!$X$2:$Y$412,2,FALSE),"")</f>
        <v>0.99</v>
      </c>
      <c r="M1958" s="18" t="str">
        <f>IFERROR(VLOOKUP($B1958,Invoices!$Z$2:$AA$412,2,FALSE),"")</f>
        <v/>
      </c>
      <c r="N1958" s="18" t="str">
        <f>IFERROR(VLOOKUP($B1958,Invoices!$AB$2:$AC$412,2,FALSE),"")</f>
        <v/>
      </c>
      <c r="O1958" s="18" t="str">
        <f>IFERROR(VLOOKUP($B1958,Invoices!$AD$2:$AE$412,2,FALSE),"")</f>
        <v/>
      </c>
      <c r="P1958" s="18" t="str">
        <f>IFERROR(VLOOKUP($B1958,Invoices!$AF$2:$AG$412,2,FALSE),"")</f>
        <v/>
      </c>
      <c r="Q1958" s="18" t="str">
        <f>IFERROR(VLOOKUP($B1958,Invoices!$AH$2:$AI$412,2,FALSE),"")</f>
        <v/>
      </c>
      <c r="R1958" s="18" t="str">
        <f>IFERROR(VLOOKUP($B1958,Invoices!$AJ$2:$AK$412,2,FALSE),"")</f>
        <v/>
      </c>
      <c r="S1958" s="18" t="str">
        <f>IFERROR(VLOOKUP($B1958,Invoices!$AL$2:$AM$412,2,FALSE),"")</f>
        <v/>
      </c>
      <c r="T1958" s="18" t="str">
        <f>IFERROR(VLOOKUP($B1958,Invoices!$AN$2:$AO$412,2,FALSE),"")</f>
        <v/>
      </c>
      <c r="U1958" s="18" cm="1">
        <f t="array" ref="U1958">IFERROR(INDEX(F1958:T1958, 1, MATCH(TRUE, ISNUMBER(F1958:T1958), 0)), "0.0")</f>
        <v>0.99</v>
      </c>
    </row>
    <row r="1959" spans="1:21" ht="13" x14ac:dyDescent="0.15">
      <c r="A1959" s="14" t="s">
        <v>7991</v>
      </c>
      <c r="B1959" s="6" t="s">
        <v>3344</v>
      </c>
      <c r="C1959" s="6" t="s">
        <v>2527</v>
      </c>
      <c r="D1959" s="6" t="s">
        <v>2528</v>
      </c>
      <c r="E1959" s="6" t="s">
        <v>681</v>
      </c>
      <c r="F1959" s="18" t="str">
        <f>IFERROR(VLOOKUP(B1959,Invoices!$L$2:$M$413,2,FALSE),"")</f>
        <v/>
      </c>
      <c r="G1959" s="18" t="str">
        <f>IFERROR(VLOOKUP(B1959,Invoices!$N$2:$O$412,2,FALSE),"")</f>
        <v/>
      </c>
      <c r="H1959" s="18" t="str">
        <f>IFERROR(VLOOKUP($B1959,Invoices!$P$2:$Q$412,2,FALSE),"")</f>
        <v/>
      </c>
      <c r="I1959" s="18" t="str">
        <f>IFERROR(VLOOKUP($B1959,Invoices!$R$2:$S$412,2,FALSE),"")</f>
        <v/>
      </c>
      <c r="J1959" s="18" t="str">
        <f>IFERROR(VLOOKUP($B1959,Invoices!$T$2:$U$412,2,FALSE),"")</f>
        <v/>
      </c>
      <c r="K1959" s="18" t="str">
        <f>IFERROR(VLOOKUP($B1959,Invoices!$V$2:$W$412,2,FALSE),"")</f>
        <v/>
      </c>
      <c r="L1959" s="18" t="str">
        <f>IFERROR(VLOOKUP($B1959,Invoices!$X$2:$Y$412,2,FALSE),"")</f>
        <v/>
      </c>
      <c r="M1959" s="18" t="str">
        <f>IFERROR(VLOOKUP($B1959,Invoices!$Z$2:$AA$412,2,FALSE),"")</f>
        <v/>
      </c>
      <c r="N1959" s="18" t="str">
        <f>IFERROR(VLOOKUP($B1959,Invoices!$AB$2:$AC$412,2,FALSE),"")</f>
        <v/>
      </c>
      <c r="O1959" s="18" t="str">
        <f>IFERROR(VLOOKUP($B1959,Invoices!$AD$2:$AE$412,2,FALSE),"")</f>
        <v/>
      </c>
      <c r="P1959" s="18" t="str">
        <f>IFERROR(VLOOKUP($B1959,Invoices!$AF$2:$AG$412,2,FALSE),"")</f>
        <v/>
      </c>
      <c r="Q1959" s="18" t="str">
        <f>IFERROR(VLOOKUP($B1959,Invoices!$AH$2:$AI$412,2,FALSE),"")</f>
        <v/>
      </c>
      <c r="R1959" s="18" t="str">
        <f>IFERROR(VLOOKUP($B1959,Invoices!$AJ$2:$AK$412,2,FALSE),"")</f>
        <v/>
      </c>
      <c r="S1959" s="18" t="str">
        <f>IFERROR(VLOOKUP($B1959,Invoices!$AL$2:$AM$412,2,FALSE),"")</f>
        <v/>
      </c>
      <c r="T1959" s="18" t="str">
        <f>IFERROR(VLOOKUP($B1959,Invoices!$AN$2:$AO$412,2,FALSE),"")</f>
        <v/>
      </c>
      <c r="U1959" s="18" t="str" cm="1">
        <f t="array" ref="U1959">IFERROR(INDEX(F1959:T1959, 1, MATCH(TRUE, ISNUMBER(F1959:T1959), 0)), "0.0")</f>
        <v>0.0</v>
      </c>
    </row>
    <row r="1960" spans="1:21" ht="13" x14ac:dyDescent="0.15">
      <c r="A1960" s="14" t="s">
        <v>7992</v>
      </c>
      <c r="B1960" s="6" t="s">
        <v>3345</v>
      </c>
      <c r="D1960" s="6" t="s">
        <v>1327</v>
      </c>
      <c r="E1960" s="6" t="s">
        <v>1182</v>
      </c>
      <c r="F1960" s="18" t="str">
        <f>IFERROR(VLOOKUP(B1960,Invoices!$L$2:$M$413,2,FALSE),"")</f>
        <v/>
      </c>
      <c r="G1960" s="18" t="str">
        <f>IFERROR(VLOOKUP(B1960,Invoices!$N$2:$O$412,2,FALSE),"")</f>
        <v/>
      </c>
      <c r="H1960" s="18" t="str">
        <f>IFERROR(VLOOKUP($B1960,Invoices!$P$2:$Q$412,2,FALSE),"")</f>
        <v/>
      </c>
      <c r="I1960" s="18" t="str">
        <f>IFERROR(VLOOKUP($B1960,Invoices!$R$2:$S$412,2,FALSE),"")</f>
        <v/>
      </c>
      <c r="J1960" s="18" t="str">
        <f>IFERROR(VLOOKUP($B1960,Invoices!$T$2:$U$412,2,FALSE),"")</f>
        <v/>
      </c>
      <c r="K1960" s="18">
        <f>IFERROR(VLOOKUP($B1960,Invoices!$V$2:$W$412,2,FALSE),"")</f>
        <v>0.99</v>
      </c>
      <c r="L1960" s="18" t="str">
        <f>IFERROR(VLOOKUP($B1960,Invoices!$X$2:$Y$412,2,FALSE),"")</f>
        <v/>
      </c>
      <c r="M1960" s="18" t="str">
        <f>IFERROR(VLOOKUP($B1960,Invoices!$Z$2:$AA$412,2,FALSE),"")</f>
        <v/>
      </c>
      <c r="N1960" s="18" t="str">
        <f>IFERROR(VLOOKUP($B1960,Invoices!$AB$2:$AC$412,2,FALSE),"")</f>
        <v/>
      </c>
      <c r="O1960" s="18" t="str">
        <f>IFERROR(VLOOKUP($B1960,Invoices!$AD$2:$AE$412,2,FALSE),"")</f>
        <v/>
      </c>
      <c r="P1960" s="18" t="str">
        <f>IFERROR(VLOOKUP($B1960,Invoices!$AF$2:$AG$412,2,FALSE),"")</f>
        <v/>
      </c>
      <c r="Q1960" s="18" t="str">
        <f>IFERROR(VLOOKUP($B1960,Invoices!$AH$2:$AI$412,2,FALSE),"")</f>
        <v/>
      </c>
      <c r="R1960" s="18" t="str">
        <f>IFERROR(VLOOKUP($B1960,Invoices!$AJ$2:$AK$412,2,FALSE),"")</f>
        <v/>
      </c>
      <c r="S1960" s="18" t="str">
        <f>IFERROR(VLOOKUP($B1960,Invoices!$AL$2:$AM$412,2,FALSE),"")</f>
        <v/>
      </c>
      <c r="T1960" s="18" t="str">
        <f>IFERROR(VLOOKUP($B1960,Invoices!$AN$2:$AO$412,2,FALSE),"")</f>
        <v/>
      </c>
      <c r="U1960" s="18" cm="1">
        <f t="array" ref="U1960">IFERROR(INDEX(F1960:T1960, 1, MATCH(TRUE, ISNUMBER(F1960:T1960), 0)), "0.0")</f>
        <v>0.99</v>
      </c>
    </row>
    <row r="1961" spans="1:21" ht="13" x14ac:dyDescent="0.15">
      <c r="A1961" s="14" t="s">
        <v>7993</v>
      </c>
      <c r="B1961" s="6" t="s">
        <v>3346</v>
      </c>
      <c r="C1961" s="6" t="s">
        <v>606</v>
      </c>
      <c r="D1961" s="6" t="s">
        <v>1118</v>
      </c>
      <c r="E1961" s="6" t="s">
        <v>608</v>
      </c>
      <c r="F1961" s="18" t="str">
        <f>IFERROR(VLOOKUP(B1961,Invoices!$L$2:$M$413,2,FALSE),"")</f>
        <v/>
      </c>
      <c r="G1961" s="18" t="str">
        <f>IFERROR(VLOOKUP(B1961,Invoices!$N$2:$O$412,2,FALSE),"")</f>
        <v/>
      </c>
      <c r="H1961" s="18" t="str">
        <f>IFERROR(VLOOKUP($B1961,Invoices!$P$2:$Q$412,2,FALSE),"")</f>
        <v/>
      </c>
      <c r="I1961" s="18" t="str">
        <f>IFERROR(VLOOKUP($B1961,Invoices!$R$2:$S$412,2,FALSE),"")</f>
        <v/>
      </c>
      <c r="J1961" s="18" t="str">
        <f>IFERROR(VLOOKUP($B1961,Invoices!$T$2:$U$412,2,FALSE),"")</f>
        <v/>
      </c>
      <c r="K1961" s="18" t="str">
        <f>IFERROR(VLOOKUP($B1961,Invoices!$V$2:$W$412,2,FALSE),"")</f>
        <v/>
      </c>
      <c r="L1961" s="18" t="str">
        <f>IFERROR(VLOOKUP($B1961,Invoices!$X$2:$Y$412,2,FALSE),"")</f>
        <v/>
      </c>
      <c r="M1961" s="18" t="str">
        <f>IFERROR(VLOOKUP($B1961,Invoices!$Z$2:$AA$412,2,FALSE),"")</f>
        <v/>
      </c>
      <c r="N1961" s="18" t="str">
        <f>IFERROR(VLOOKUP($B1961,Invoices!$AB$2:$AC$412,2,FALSE),"")</f>
        <v/>
      </c>
      <c r="O1961" s="18" t="str">
        <f>IFERROR(VLOOKUP($B1961,Invoices!$AD$2:$AE$412,2,FALSE),"")</f>
        <v/>
      </c>
      <c r="P1961" s="18" t="str">
        <f>IFERROR(VLOOKUP($B1961,Invoices!$AF$2:$AG$412,2,FALSE),"")</f>
        <v/>
      </c>
      <c r="Q1961" s="18" t="str">
        <f>IFERROR(VLOOKUP($B1961,Invoices!$AH$2:$AI$412,2,FALSE),"")</f>
        <v/>
      </c>
      <c r="R1961" s="18" t="str">
        <f>IFERROR(VLOOKUP($B1961,Invoices!$AJ$2:$AK$412,2,FALSE),"")</f>
        <v/>
      </c>
      <c r="S1961" s="18" t="str">
        <f>IFERROR(VLOOKUP($B1961,Invoices!$AL$2:$AM$412,2,FALSE),"")</f>
        <v/>
      </c>
      <c r="T1961" s="18" t="str">
        <f>IFERROR(VLOOKUP($B1961,Invoices!$AN$2:$AO$412,2,FALSE),"")</f>
        <v/>
      </c>
      <c r="U1961" s="18" t="str" cm="1">
        <f t="array" ref="U1961">IFERROR(INDEX(F1961:T1961, 1, MATCH(TRUE, ISNUMBER(F1961:T1961), 0)), "0.0")</f>
        <v>0.0</v>
      </c>
    </row>
    <row r="1962" spans="1:21" ht="13" x14ac:dyDescent="0.15">
      <c r="A1962" s="14" t="s">
        <v>7994</v>
      </c>
      <c r="B1962" s="6" t="s">
        <v>3347</v>
      </c>
      <c r="C1962" s="6" t="s">
        <v>3348</v>
      </c>
      <c r="D1962" s="6" t="s">
        <v>855</v>
      </c>
      <c r="E1962" s="6" t="s">
        <v>574</v>
      </c>
      <c r="F1962" s="18" t="str">
        <f>IFERROR(VLOOKUP(B1962,Invoices!$L$2:$M$413,2,FALSE),"")</f>
        <v/>
      </c>
      <c r="G1962" s="18" t="str">
        <f>IFERROR(VLOOKUP(B1962,Invoices!$N$2:$O$412,2,FALSE),"")</f>
        <v/>
      </c>
      <c r="H1962" s="18" t="str">
        <f>IFERROR(VLOOKUP($B1962,Invoices!$P$2:$Q$412,2,FALSE),"")</f>
        <v/>
      </c>
      <c r="I1962" s="18" t="str">
        <f>IFERROR(VLOOKUP($B1962,Invoices!$R$2:$S$412,2,FALSE),"")</f>
        <v/>
      </c>
      <c r="J1962" s="18" t="str">
        <f>IFERROR(VLOOKUP($B1962,Invoices!$T$2:$U$412,2,FALSE),"")</f>
        <v/>
      </c>
      <c r="K1962" s="18" t="str">
        <f>IFERROR(VLOOKUP($B1962,Invoices!$V$2:$W$412,2,FALSE),"")</f>
        <v/>
      </c>
      <c r="L1962" s="18" t="str">
        <f>IFERROR(VLOOKUP($B1962,Invoices!$X$2:$Y$412,2,FALSE),"")</f>
        <v/>
      </c>
      <c r="M1962" s="18" t="str">
        <f>IFERROR(VLOOKUP($B1962,Invoices!$Z$2:$AA$412,2,FALSE),"")</f>
        <v/>
      </c>
      <c r="N1962" s="18" t="str">
        <f>IFERROR(VLOOKUP($B1962,Invoices!$AB$2:$AC$412,2,FALSE),"")</f>
        <v/>
      </c>
      <c r="O1962" s="18" t="str">
        <f>IFERROR(VLOOKUP($B1962,Invoices!$AD$2:$AE$412,2,FALSE),"")</f>
        <v/>
      </c>
      <c r="P1962" s="18" t="str">
        <f>IFERROR(VLOOKUP($B1962,Invoices!$AF$2:$AG$412,2,FALSE),"")</f>
        <v/>
      </c>
      <c r="Q1962" s="18" t="str">
        <f>IFERROR(VLOOKUP($B1962,Invoices!$AH$2:$AI$412,2,FALSE),"")</f>
        <v/>
      </c>
      <c r="R1962" s="18" t="str">
        <f>IFERROR(VLOOKUP($B1962,Invoices!$AJ$2:$AK$412,2,FALSE),"")</f>
        <v/>
      </c>
      <c r="S1962" s="18" t="str">
        <f>IFERROR(VLOOKUP($B1962,Invoices!$AL$2:$AM$412,2,FALSE),"")</f>
        <v/>
      </c>
      <c r="T1962" s="18" t="str">
        <f>IFERROR(VLOOKUP($B1962,Invoices!$AN$2:$AO$412,2,FALSE),"")</f>
        <v/>
      </c>
      <c r="U1962" s="18" t="str" cm="1">
        <f t="array" ref="U1962">IFERROR(INDEX(F1962:T1962, 1, MATCH(TRUE, ISNUMBER(F1962:T1962), 0)), "0.0")</f>
        <v>0.0</v>
      </c>
    </row>
    <row r="1963" spans="1:21" ht="13" x14ac:dyDescent="0.15">
      <c r="A1963" s="14" t="s">
        <v>7995</v>
      </c>
      <c r="B1963" s="6" t="s">
        <v>3349</v>
      </c>
      <c r="C1963" s="6" t="s">
        <v>707</v>
      </c>
      <c r="D1963" s="6" t="s">
        <v>1089</v>
      </c>
      <c r="E1963" s="6" t="s">
        <v>707</v>
      </c>
      <c r="F1963" s="18">
        <f>IFERROR(VLOOKUP(B1963,Invoices!$L$2:$M$413,2,FALSE),"")</f>
        <v>0.99</v>
      </c>
      <c r="G1963" s="18" t="str">
        <f>IFERROR(VLOOKUP(B1963,Invoices!$N$2:$O$412,2,FALSE),"")</f>
        <v/>
      </c>
      <c r="H1963" s="18" t="str">
        <f>IFERROR(VLOOKUP($B1963,Invoices!$P$2:$Q$412,2,FALSE),"")</f>
        <v/>
      </c>
      <c r="I1963" s="18" t="str">
        <f>IFERROR(VLOOKUP($B1963,Invoices!$R$2:$S$412,2,FALSE),"")</f>
        <v/>
      </c>
      <c r="J1963" s="18" t="str">
        <f>IFERROR(VLOOKUP($B1963,Invoices!$T$2:$U$412,2,FALSE),"")</f>
        <v/>
      </c>
      <c r="K1963" s="18" t="str">
        <f>IFERROR(VLOOKUP($B1963,Invoices!$V$2:$W$412,2,FALSE),"")</f>
        <v/>
      </c>
      <c r="L1963" s="18" t="str">
        <f>IFERROR(VLOOKUP($B1963,Invoices!$X$2:$Y$412,2,FALSE),"")</f>
        <v/>
      </c>
      <c r="M1963" s="18" t="str">
        <f>IFERROR(VLOOKUP($B1963,Invoices!$Z$2:$AA$412,2,FALSE),"")</f>
        <v/>
      </c>
      <c r="N1963" s="18" t="str">
        <f>IFERROR(VLOOKUP($B1963,Invoices!$AB$2:$AC$412,2,FALSE),"")</f>
        <v/>
      </c>
      <c r="O1963" s="18" t="str">
        <f>IFERROR(VLOOKUP($B1963,Invoices!$AD$2:$AE$412,2,FALSE),"")</f>
        <v/>
      </c>
      <c r="P1963" s="18" t="str">
        <f>IFERROR(VLOOKUP($B1963,Invoices!$AF$2:$AG$412,2,FALSE),"")</f>
        <v/>
      </c>
      <c r="Q1963" s="18" t="str">
        <f>IFERROR(VLOOKUP($B1963,Invoices!$AH$2:$AI$412,2,FALSE),"")</f>
        <v/>
      </c>
      <c r="R1963" s="18" t="str">
        <f>IFERROR(VLOOKUP($B1963,Invoices!$AJ$2:$AK$412,2,FALSE),"")</f>
        <v/>
      </c>
      <c r="S1963" s="18" t="str">
        <f>IFERROR(VLOOKUP($B1963,Invoices!$AL$2:$AM$412,2,FALSE),"")</f>
        <v/>
      </c>
      <c r="T1963" s="18" t="str">
        <f>IFERROR(VLOOKUP($B1963,Invoices!$AN$2:$AO$412,2,FALSE),"")</f>
        <v/>
      </c>
      <c r="U1963" s="18" cm="1">
        <f t="array" ref="U1963">IFERROR(INDEX(F1963:T1963, 1, MATCH(TRUE, ISNUMBER(F1963:T1963), 0)), "0.0")</f>
        <v>0.99</v>
      </c>
    </row>
    <row r="1964" spans="1:21" ht="13" x14ac:dyDescent="0.15">
      <c r="A1964" s="14" t="s">
        <v>7996</v>
      </c>
      <c r="B1964" s="6" t="s">
        <v>3350</v>
      </c>
      <c r="C1964" s="6" t="s">
        <v>529</v>
      </c>
      <c r="D1964" s="6" t="s">
        <v>530</v>
      </c>
      <c r="E1964" s="6" t="s">
        <v>529</v>
      </c>
      <c r="F1964" s="18" t="str">
        <f>IFERROR(VLOOKUP(B1964,Invoices!$L$2:$M$413,2,FALSE),"")</f>
        <v/>
      </c>
      <c r="G1964" s="18" t="str">
        <f>IFERROR(VLOOKUP(B1964,Invoices!$N$2:$O$412,2,FALSE),"")</f>
        <v/>
      </c>
      <c r="H1964" s="18" t="str">
        <f>IFERROR(VLOOKUP($B1964,Invoices!$P$2:$Q$412,2,FALSE),"")</f>
        <v/>
      </c>
      <c r="I1964" s="18" t="str">
        <f>IFERROR(VLOOKUP($B1964,Invoices!$R$2:$S$412,2,FALSE),"")</f>
        <v/>
      </c>
      <c r="J1964" s="18" t="str">
        <f>IFERROR(VLOOKUP($B1964,Invoices!$T$2:$U$412,2,FALSE),"")</f>
        <v/>
      </c>
      <c r="K1964" s="18" t="str">
        <f>IFERROR(VLOOKUP($B1964,Invoices!$V$2:$W$412,2,FALSE),"")</f>
        <v/>
      </c>
      <c r="L1964" s="18" t="str">
        <f>IFERROR(VLOOKUP($B1964,Invoices!$X$2:$Y$412,2,FALSE),"")</f>
        <v/>
      </c>
      <c r="M1964" s="18" t="str">
        <f>IFERROR(VLOOKUP($B1964,Invoices!$Z$2:$AA$412,2,FALSE),"")</f>
        <v/>
      </c>
      <c r="N1964" s="18" t="str">
        <f>IFERROR(VLOOKUP($B1964,Invoices!$AB$2:$AC$412,2,FALSE),"")</f>
        <v/>
      </c>
      <c r="O1964" s="18" t="str">
        <f>IFERROR(VLOOKUP($B1964,Invoices!$AD$2:$AE$412,2,FALSE),"")</f>
        <v/>
      </c>
      <c r="P1964" s="18" t="str">
        <f>IFERROR(VLOOKUP($B1964,Invoices!$AF$2:$AG$412,2,FALSE),"")</f>
        <v/>
      </c>
      <c r="Q1964" s="18" t="str">
        <f>IFERROR(VLOOKUP($B1964,Invoices!$AH$2:$AI$412,2,FALSE),"")</f>
        <v/>
      </c>
      <c r="R1964" s="18" t="str">
        <f>IFERROR(VLOOKUP($B1964,Invoices!$AJ$2:$AK$412,2,FALSE),"")</f>
        <v/>
      </c>
      <c r="S1964" s="18" t="str">
        <f>IFERROR(VLOOKUP($B1964,Invoices!$AL$2:$AM$412,2,FALSE),"")</f>
        <v/>
      </c>
      <c r="T1964" s="18" t="str">
        <f>IFERROR(VLOOKUP($B1964,Invoices!$AN$2:$AO$412,2,FALSE),"")</f>
        <v/>
      </c>
      <c r="U1964" s="18" t="str" cm="1">
        <f t="array" ref="U1964">IFERROR(INDEX(F1964:T1964, 1, MATCH(TRUE, ISNUMBER(F1964:T1964), 0)), "0.0")</f>
        <v>0.0</v>
      </c>
    </row>
    <row r="1965" spans="1:21" ht="13" x14ac:dyDescent="0.15">
      <c r="A1965" s="14" t="s">
        <v>7997</v>
      </c>
      <c r="B1965" s="6" t="s">
        <v>3350</v>
      </c>
      <c r="C1965" s="6" t="s">
        <v>3351</v>
      </c>
      <c r="D1965" s="6" t="s">
        <v>1372</v>
      </c>
      <c r="E1965" s="6" t="s">
        <v>529</v>
      </c>
      <c r="F1965" s="18" t="str">
        <f>IFERROR(VLOOKUP(B1965,Invoices!$L$2:$M$413,2,FALSE),"")</f>
        <v/>
      </c>
      <c r="G1965" s="18" t="str">
        <f>IFERROR(VLOOKUP(B1965,Invoices!$N$2:$O$412,2,FALSE),"")</f>
        <v/>
      </c>
      <c r="H1965" s="18" t="str">
        <f>IFERROR(VLOOKUP($B1965,Invoices!$P$2:$Q$412,2,FALSE),"")</f>
        <v/>
      </c>
      <c r="I1965" s="18" t="str">
        <f>IFERROR(VLOOKUP($B1965,Invoices!$R$2:$S$412,2,FALSE),"")</f>
        <v/>
      </c>
      <c r="J1965" s="18" t="str">
        <f>IFERROR(VLOOKUP($B1965,Invoices!$T$2:$U$412,2,FALSE),"")</f>
        <v/>
      </c>
      <c r="K1965" s="18" t="str">
        <f>IFERROR(VLOOKUP($B1965,Invoices!$V$2:$W$412,2,FALSE),"")</f>
        <v/>
      </c>
      <c r="L1965" s="18" t="str">
        <f>IFERROR(VLOOKUP($B1965,Invoices!$X$2:$Y$412,2,FALSE),"")</f>
        <v/>
      </c>
      <c r="M1965" s="18" t="str">
        <f>IFERROR(VLOOKUP($B1965,Invoices!$Z$2:$AA$412,2,FALSE),"")</f>
        <v/>
      </c>
      <c r="N1965" s="18" t="str">
        <f>IFERROR(VLOOKUP($B1965,Invoices!$AB$2:$AC$412,2,FALSE),"")</f>
        <v/>
      </c>
      <c r="O1965" s="18" t="str">
        <f>IFERROR(VLOOKUP($B1965,Invoices!$AD$2:$AE$412,2,FALSE),"")</f>
        <v/>
      </c>
      <c r="P1965" s="18" t="str">
        <f>IFERROR(VLOOKUP($B1965,Invoices!$AF$2:$AG$412,2,FALSE),"")</f>
        <v/>
      </c>
      <c r="Q1965" s="18" t="str">
        <f>IFERROR(VLOOKUP($B1965,Invoices!$AH$2:$AI$412,2,FALSE),"")</f>
        <v/>
      </c>
      <c r="R1965" s="18" t="str">
        <f>IFERROR(VLOOKUP($B1965,Invoices!$AJ$2:$AK$412,2,FALSE),"")</f>
        <v/>
      </c>
      <c r="S1965" s="18" t="str">
        <f>IFERROR(VLOOKUP($B1965,Invoices!$AL$2:$AM$412,2,FALSE),"")</f>
        <v/>
      </c>
      <c r="T1965" s="18" t="str">
        <f>IFERROR(VLOOKUP($B1965,Invoices!$AN$2:$AO$412,2,FALSE),"")</f>
        <v/>
      </c>
      <c r="U1965" s="18" t="str" cm="1">
        <f t="array" ref="U1965">IFERROR(INDEX(F1965:T1965, 1, MATCH(TRUE, ISNUMBER(F1965:T1965), 0)), "0.0")</f>
        <v>0.0</v>
      </c>
    </row>
    <row r="1966" spans="1:21" ht="13" x14ac:dyDescent="0.15">
      <c r="A1966" s="14" t="s">
        <v>7998</v>
      </c>
      <c r="B1966" s="6" t="s">
        <v>3352</v>
      </c>
      <c r="C1966" s="6" t="s">
        <v>1208</v>
      </c>
      <c r="D1966" s="6" t="s">
        <v>1209</v>
      </c>
      <c r="E1966" s="6" t="s">
        <v>1210</v>
      </c>
      <c r="F1966" s="18" t="str">
        <f>IFERROR(VLOOKUP(B1966,Invoices!$L$2:$M$413,2,FALSE),"")</f>
        <v/>
      </c>
      <c r="G1966" s="18" t="str">
        <f>IFERROR(VLOOKUP(B1966,Invoices!$N$2:$O$412,2,FALSE),"")</f>
        <v/>
      </c>
      <c r="H1966" s="18">
        <f>IFERROR(VLOOKUP($B1966,Invoices!$P$2:$Q$412,2,FALSE),"")</f>
        <v>0.99</v>
      </c>
      <c r="I1966" s="18" t="str">
        <f>IFERROR(VLOOKUP($B1966,Invoices!$R$2:$S$412,2,FALSE),"")</f>
        <v/>
      </c>
      <c r="J1966" s="18" t="str">
        <f>IFERROR(VLOOKUP($B1966,Invoices!$T$2:$U$412,2,FALSE),"")</f>
        <v/>
      </c>
      <c r="K1966" s="18" t="str">
        <f>IFERROR(VLOOKUP($B1966,Invoices!$V$2:$W$412,2,FALSE),"")</f>
        <v/>
      </c>
      <c r="L1966" s="18" t="str">
        <f>IFERROR(VLOOKUP($B1966,Invoices!$X$2:$Y$412,2,FALSE),"")</f>
        <v/>
      </c>
      <c r="M1966" s="18" t="str">
        <f>IFERROR(VLOOKUP($B1966,Invoices!$Z$2:$AA$412,2,FALSE),"")</f>
        <v/>
      </c>
      <c r="N1966" s="18" t="str">
        <f>IFERROR(VLOOKUP($B1966,Invoices!$AB$2:$AC$412,2,FALSE),"")</f>
        <v/>
      </c>
      <c r="O1966" s="18" t="str">
        <f>IFERROR(VLOOKUP($B1966,Invoices!$AD$2:$AE$412,2,FALSE),"")</f>
        <v/>
      </c>
      <c r="P1966" s="18" t="str">
        <f>IFERROR(VLOOKUP($B1966,Invoices!$AF$2:$AG$412,2,FALSE),"")</f>
        <v/>
      </c>
      <c r="Q1966" s="18" t="str">
        <f>IFERROR(VLOOKUP($B1966,Invoices!$AH$2:$AI$412,2,FALSE),"")</f>
        <v/>
      </c>
      <c r="R1966" s="18" t="str">
        <f>IFERROR(VLOOKUP($B1966,Invoices!$AJ$2:$AK$412,2,FALSE),"")</f>
        <v/>
      </c>
      <c r="S1966" s="18" t="str">
        <f>IFERROR(VLOOKUP($B1966,Invoices!$AL$2:$AM$412,2,FALSE),"")</f>
        <v/>
      </c>
      <c r="T1966" s="18" t="str">
        <f>IFERROR(VLOOKUP($B1966,Invoices!$AN$2:$AO$412,2,FALSE),"")</f>
        <v/>
      </c>
      <c r="U1966" s="18" cm="1">
        <f t="array" ref="U1966">IFERROR(INDEX(F1966:T1966, 1, MATCH(TRUE, ISNUMBER(F1966:T1966), 0)), "0.0")</f>
        <v>0.99</v>
      </c>
    </row>
    <row r="1967" spans="1:21" ht="13" x14ac:dyDescent="0.15">
      <c r="A1967" s="14" t="s">
        <v>7999</v>
      </c>
      <c r="B1967" s="6" t="s">
        <v>3353</v>
      </c>
      <c r="C1967" s="6" t="s">
        <v>1959</v>
      </c>
      <c r="D1967" s="6" t="s">
        <v>1960</v>
      </c>
      <c r="E1967" s="6" t="s">
        <v>912</v>
      </c>
      <c r="F1967" s="18" t="str">
        <f>IFERROR(VLOOKUP(B1967,Invoices!$L$2:$M$413,2,FALSE),"")</f>
        <v/>
      </c>
      <c r="G1967" s="18" t="str">
        <f>IFERROR(VLOOKUP(B1967,Invoices!$N$2:$O$412,2,FALSE),"")</f>
        <v/>
      </c>
      <c r="H1967" s="18" t="str">
        <f>IFERROR(VLOOKUP($B1967,Invoices!$P$2:$Q$412,2,FALSE),"")</f>
        <v/>
      </c>
      <c r="I1967" s="18" t="str">
        <f>IFERROR(VLOOKUP($B1967,Invoices!$R$2:$S$412,2,FALSE),"")</f>
        <v/>
      </c>
      <c r="J1967" s="18" t="str">
        <f>IFERROR(VLOOKUP($B1967,Invoices!$T$2:$U$412,2,FALSE),"")</f>
        <v/>
      </c>
      <c r="K1967" s="18" t="str">
        <f>IFERROR(VLOOKUP($B1967,Invoices!$V$2:$W$412,2,FALSE),"")</f>
        <v/>
      </c>
      <c r="L1967" s="18" t="str">
        <f>IFERROR(VLOOKUP($B1967,Invoices!$X$2:$Y$412,2,FALSE),"")</f>
        <v/>
      </c>
      <c r="M1967" s="18" t="str">
        <f>IFERROR(VLOOKUP($B1967,Invoices!$Z$2:$AA$412,2,FALSE),"")</f>
        <v/>
      </c>
      <c r="N1967" s="18" t="str">
        <f>IFERROR(VLOOKUP($B1967,Invoices!$AB$2:$AC$412,2,FALSE),"")</f>
        <v/>
      </c>
      <c r="O1967" s="18" t="str">
        <f>IFERROR(VLOOKUP($B1967,Invoices!$AD$2:$AE$412,2,FALSE),"")</f>
        <v/>
      </c>
      <c r="P1967" s="18" t="str">
        <f>IFERROR(VLOOKUP($B1967,Invoices!$AF$2:$AG$412,2,FALSE),"")</f>
        <v/>
      </c>
      <c r="Q1967" s="18" t="str">
        <f>IFERROR(VLOOKUP($B1967,Invoices!$AH$2:$AI$412,2,FALSE),"")</f>
        <v/>
      </c>
      <c r="R1967" s="18" t="str">
        <f>IFERROR(VLOOKUP($B1967,Invoices!$AJ$2:$AK$412,2,FALSE),"")</f>
        <v/>
      </c>
      <c r="S1967" s="18" t="str">
        <f>IFERROR(VLOOKUP($B1967,Invoices!$AL$2:$AM$412,2,FALSE),"")</f>
        <v/>
      </c>
      <c r="T1967" s="18" t="str">
        <f>IFERROR(VLOOKUP($B1967,Invoices!$AN$2:$AO$412,2,FALSE),"")</f>
        <v/>
      </c>
      <c r="U1967" s="18" t="str" cm="1">
        <f t="array" ref="U1967">IFERROR(INDEX(F1967:T1967, 1, MATCH(TRUE, ISNUMBER(F1967:T1967), 0)), "0.0")</f>
        <v>0.0</v>
      </c>
    </row>
    <row r="1968" spans="1:21" ht="13" x14ac:dyDescent="0.15">
      <c r="A1968" s="14" t="s">
        <v>8000</v>
      </c>
      <c r="B1968" s="6" t="s">
        <v>3354</v>
      </c>
      <c r="C1968" s="6" t="s">
        <v>562</v>
      </c>
      <c r="D1968" s="6" t="s">
        <v>910</v>
      </c>
      <c r="E1968" s="6" t="s">
        <v>562</v>
      </c>
      <c r="F1968" s="18" t="str">
        <f>IFERROR(VLOOKUP(B1968,Invoices!$L$2:$M$413,2,FALSE),"")</f>
        <v/>
      </c>
      <c r="G1968" s="18">
        <f>IFERROR(VLOOKUP(B1968,Invoices!$N$2:$O$412,2,FALSE),"")</f>
        <v>0.99</v>
      </c>
      <c r="H1968" s="18" t="str">
        <f>IFERROR(VLOOKUP($B1968,Invoices!$P$2:$Q$412,2,FALSE),"")</f>
        <v/>
      </c>
      <c r="I1968" s="18">
        <f>IFERROR(VLOOKUP($B1968,Invoices!$R$2:$S$412,2,FALSE),"")</f>
        <v>0.99</v>
      </c>
      <c r="J1968" s="18" t="str">
        <f>IFERROR(VLOOKUP($B1968,Invoices!$T$2:$U$412,2,FALSE),"")</f>
        <v/>
      </c>
      <c r="K1968" s="18" t="str">
        <f>IFERROR(VLOOKUP($B1968,Invoices!$V$2:$W$412,2,FALSE),"")</f>
        <v/>
      </c>
      <c r="L1968" s="18" t="str">
        <f>IFERROR(VLOOKUP($B1968,Invoices!$X$2:$Y$412,2,FALSE),"")</f>
        <v/>
      </c>
      <c r="M1968" s="18" t="str">
        <f>IFERROR(VLOOKUP($B1968,Invoices!$Z$2:$AA$412,2,FALSE),"")</f>
        <v/>
      </c>
      <c r="N1968" s="18" t="str">
        <f>IFERROR(VLOOKUP($B1968,Invoices!$AB$2:$AC$412,2,FALSE),"")</f>
        <v/>
      </c>
      <c r="O1968" s="18" t="str">
        <f>IFERROR(VLOOKUP($B1968,Invoices!$AD$2:$AE$412,2,FALSE),"")</f>
        <v/>
      </c>
      <c r="P1968" s="18" t="str">
        <f>IFERROR(VLOOKUP($B1968,Invoices!$AF$2:$AG$412,2,FALSE),"")</f>
        <v/>
      </c>
      <c r="Q1968" s="18" t="str">
        <f>IFERROR(VLOOKUP($B1968,Invoices!$AH$2:$AI$412,2,FALSE),"")</f>
        <v/>
      </c>
      <c r="R1968" s="18" t="str">
        <f>IFERROR(VLOOKUP($B1968,Invoices!$AJ$2:$AK$412,2,FALSE),"")</f>
        <v/>
      </c>
      <c r="S1968" s="18" t="str">
        <f>IFERROR(VLOOKUP($B1968,Invoices!$AL$2:$AM$412,2,FALSE),"")</f>
        <v/>
      </c>
      <c r="T1968" s="18" t="str">
        <f>IFERROR(VLOOKUP($B1968,Invoices!$AN$2:$AO$412,2,FALSE),"")</f>
        <v/>
      </c>
      <c r="U1968" s="18" cm="1">
        <f t="array" ref="U1968">IFERROR(INDEX(F1968:T1968, 1, MATCH(TRUE, ISNUMBER(F1968:T1968), 0)), "0.0")</f>
        <v>0.99</v>
      </c>
    </row>
    <row r="1969" spans="1:21" ht="13" x14ac:dyDescent="0.15">
      <c r="A1969" s="14" t="s">
        <v>8001</v>
      </c>
      <c r="B1969" s="6" t="s">
        <v>3354</v>
      </c>
      <c r="C1969" s="6" t="s">
        <v>562</v>
      </c>
      <c r="D1969" s="6" t="s">
        <v>657</v>
      </c>
      <c r="E1969" s="6" t="s">
        <v>562</v>
      </c>
      <c r="F1969" s="18" t="str">
        <f>IFERROR(VLOOKUP(B1969,Invoices!$L$2:$M$413,2,FALSE),"")</f>
        <v/>
      </c>
      <c r="G1969" s="18">
        <f>IFERROR(VLOOKUP(B1969,Invoices!$N$2:$O$412,2,FALSE),"")</f>
        <v>0.99</v>
      </c>
      <c r="H1969" s="18" t="str">
        <f>IFERROR(VLOOKUP($B1969,Invoices!$P$2:$Q$412,2,FALSE),"")</f>
        <v/>
      </c>
      <c r="I1969" s="18">
        <f>IFERROR(VLOOKUP($B1969,Invoices!$R$2:$S$412,2,FALSE),"")</f>
        <v>0.99</v>
      </c>
      <c r="J1969" s="18" t="str">
        <f>IFERROR(VLOOKUP($B1969,Invoices!$T$2:$U$412,2,FALSE),"")</f>
        <v/>
      </c>
      <c r="K1969" s="18" t="str">
        <f>IFERROR(VLOOKUP($B1969,Invoices!$V$2:$W$412,2,FALSE),"")</f>
        <v/>
      </c>
      <c r="L1969" s="18" t="str">
        <f>IFERROR(VLOOKUP($B1969,Invoices!$X$2:$Y$412,2,FALSE),"")</f>
        <v/>
      </c>
      <c r="M1969" s="18" t="str">
        <f>IFERROR(VLOOKUP($B1969,Invoices!$Z$2:$AA$412,2,FALSE),"")</f>
        <v/>
      </c>
      <c r="N1969" s="18" t="str">
        <f>IFERROR(VLOOKUP($B1969,Invoices!$AB$2:$AC$412,2,FALSE),"")</f>
        <v/>
      </c>
      <c r="O1969" s="18" t="str">
        <f>IFERROR(VLOOKUP($B1969,Invoices!$AD$2:$AE$412,2,FALSE),"")</f>
        <v/>
      </c>
      <c r="P1969" s="18" t="str">
        <f>IFERROR(VLOOKUP($B1969,Invoices!$AF$2:$AG$412,2,FALSE),"")</f>
        <v/>
      </c>
      <c r="Q1969" s="18" t="str">
        <f>IFERROR(VLOOKUP($B1969,Invoices!$AH$2:$AI$412,2,FALSE),"")</f>
        <v/>
      </c>
      <c r="R1969" s="18" t="str">
        <f>IFERROR(VLOOKUP($B1969,Invoices!$AJ$2:$AK$412,2,FALSE),"")</f>
        <v/>
      </c>
      <c r="S1969" s="18" t="str">
        <f>IFERROR(VLOOKUP($B1969,Invoices!$AL$2:$AM$412,2,FALSE),"")</f>
        <v/>
      </c>
      <c r="T1969" s="18" t="str">
        <f>IFERROR(VLOOKUP($B1969,Invoices!$AN$2:$AO$412,2,FALSE),"")</f>
        <v/>
      </c>
      <c r="U1969" s="18" cm="1">
        <f t="array" ref="U1969">IFERROR(INDEX(F1969:T1969, 1, MATCH(TRUE, ISNUMBER(F1969:T1969), 0)), "0.0")</f>
        <v>0.99</v>
      </c>
    </row>
    <row r="1970" spans="1:21" ht="13" x14ac:dyDescent="0.15">
      <c r="A1970" s="14" t="s">
        <v>8002</v>
      </c>
      <c r="B1970" s="6" t="s">
        <v>3355</v>
      </c>
      <c r="C1970" s="6" t="s">
        <v>1219</v>
      </c>
      <c r="D1970" s="6" t="s">
        <v>1220</v>
      </c>
      <c r="E1970" s="6" t="s">
        <v>562</v>
      </c>
      <c r="F1970" s="18" t="str">
        <f>IFERROR(VLOOKUP(B1970,Invoices!$L$2:$M$413,2,FALSE),"")</f>
        <v/>
      </c>
      <c r="G1970" s="18">
        <f>IFERROR(VLOOKUP(B1970,Invoices!$N$2:$O$412,2,FALSE),"")</f>
        <v>0.99</v>
      </c>
      <c r="H1970" s="18" t="str">
        <f>IFERROR(VLOOKUP($B1970,Invoices!$P$2:$Q$412,2,FALSE),"")</f>
        <v/>
      </c>
      <c r="I1970" s="18" t="str">
        <f>IFERROR(VLOOKUP($B1970,Invoices!$R$2:$S$412,2,FALSE),"")</f>
        <v/>
      </c>
      <c r="J1970" s="18" t="str">
        <f>IFERROR(VLOOKUP($B1970,Invoices!$T$2:$U$412,2,FALSE),"")</f>
        <v/>
      </c>
      <c r="K1970" s="18" t="str">
        <f>IFERROR(VLOOKUP($B1970,Invoices!$V$2:$W$412,2,FALSE),"")</f>
        <v/>
      </c>
      <c r="L1970" s="18" t="str">
        <f>IFERROR(VLOOKUP($B1970,Invoices!$X$2:$Y$412,2,FALSE),"")</f>
        <v/>
      </c>
      <c r="M1970" s="18" t="str">
        <f>IFERROR(VLOOKUP($B1970,Invoices!$Z$2:$AA$412,2,FALSE),"")</f>
        <v/>
      </c>
      <c r="N1970" s="18" t="str">
        <f>IFERROR(VLOOKUP($B1970,Invoices!$AB$2:$AC$412,2,FALSE),"")</f>
        <v/>
      </c>
      <c r="O1970" s="18" t="str">
        <f>IFERROR(VLOOKUP($B1970,Invoices!$AD$2:$AE$412,2,FALSE),"")</f>
        <v/>
      </c>
      <c r="P1970" s="18" t="str">
        <f>IFERROR(VLOOKUP($B1970,Invoices!$AF$2:$AG$412,2,FALSE),"")</f>
        <v/>
      </c>
      <c r="Q1970" s="18" t="str">
        <f>IFERROR(VLOOKUP($B1970,Invoices!$AH$2:$AI$412,2,FALSE),"")</f>
        <v/>
      </c>
      <c r="R1970" s="18" t="str">
        <f>IFERROR(VLOOKUP($B1970,Invoices!$AJ$2:$AK$412,2,FALSE),"")</f>
        <v/>
      </c>
      <c r="S1970" s="18" t="str">
        <f>IFERROR(VLOOKUP($B1970,Invoices!$AL$2:$AM$412,2,FALSE),"")</f>
        <v/>
      </c>
      <c r="T1970" s="18" t="str">
        <f>IFERROR(VLOOKUP($B1970,Invoices!$AN$2:$AO$412,2,FALSE),"")</f>
        <v/>
      </c>
      <c r="U1970" s="18" cm="1">
        <f t="array" ref="U1970">IFERROR(INDEX(F1970:T1970, 1, MATCH(TRUE, ISNUMBER(F1970:T1970), 0)), "0.0")</f>
        <v>0.99</v>
      </c>
    </row>
    <row r="1971" spans="1:21" ht="13" x14ac:dyDescent="0.15">
      <c r="A1971" s="14" t="s">
        <v>8003</v>
      </c>
      <c r="B1971" s="6" t="s">
        <v>3356</v>
      </c>
      <c r="C1971" s="6" t="s">
        <v>3357</v>
      </c>
      <c r="D1971" s="6" t="s">
        <v>1150</v>
      </c>
      <c r="E1971" s="6" t="s">
        <v>1151</v>
      </c>
      <c r="F1971" s="18" t="str">
        <f>IFERROR(VLOOKUP(B1971,Invoices!$L$2:$M$413,2,FALSE),"")</f>
        <v/>
      </c>
      <c r="G1971" s="18" t="str">
        <f>IFERROR(VLOOKUP(B1971,Invoices!$N$2:$O$412,2,FALSE),"")</f>
        <v/>
      </c>
      <c r="H1971" s="18" t="str">
        <f>IFERROR(VLOOKUP($B1971,Invoices!$P$2:$Q$412,2,FALSE),"")</f>
        <v/>
      </c>
      <c r="I1971" s="18" t="str">
        <f>IFERROR(VLOOKUP($B1971,Invoices!$R$2:$S$412,2,FALSE),"")</f>
        <v/>
      </c>
      <c r="J1971" s="18" t="str">
        <f>IFERROR(VLOOKUP($B1971,Invoices!$T$2:$U$412,2,FALSE),"")</f>
        <v/>
      </c>
      <c r="K1971" s="18" t="str">
        <f>IFERROR(VLOOKUP($B1971,Invoices!$V$2:$W$412,2,FALSE),"")</f>
        <v/>
      </c>
      <c r="L1971" s="18">
        <f>IFERROR(VLOOKUP($B1971,Invoices!$X$2:$Y$412,2,FALSE),"")</f>
        <v>0.99</v>
      </c>
      <c r="M1971" s="18" t="str">
        <f>IFERROR(VLOOKUP($B1971,Invoices!$Z$2:$AA$412,2,FALSE),"")</f>
        <v/>
      </c>
      <c r="N1971" s="18" t="str">
        <f>IFERROR(VLOOKUP($B1971,Invoices!$AB$2:$AC$412,2,FALSE),"")</f>
        <v/>
      </c>
      <c r="O1971" s="18" t="str">
        <f>IFERROR(VLOOKUP($B1971,Invoices!$AD$2:$AE$412,2,FALSE),"")</f>
        <v/>
      </c>
      <c r="P1971" s="18" t="str">
        <f>IFERROR(VLOOKUP($B1971,Invoices!$AF$2:$AG$412,2,FALSE),"")</f>
        <v/>
      </c>
      <c r="Q1971" s="18" t="str">
        <f>IFERROR(VLOOKUP($B1971,Invoices!$AH$2:$AI$412,2,FALSE),"")</f>
        <v/>
      </c>
      <c r="R1971" s="18" t="str">
        <f>IFERROR(VLOOKUP($B1971,Invoices!$AJ$2:$AK$412,2,FALSE),"")</f>
        <v/>
      </c>
      <c r="S1971" s="18" t="str">
        <f>IFERROR(VLOOKUP($B1971,Invoices!$AL$2:$AM$412,2,FALSE),"")</f>
        <v/>
      </c>
      <c r="T1971" s="18" t="str">
        <f>IFERROR(VLOOKUP($B1971,Invoices!$AN$2:$AO$412,2,FALSE),"")</f>
        <v/>
      </c>
      <c r="U1971" s="18" cm="1">
        <f t="array" ref="U1971">IFERROR(INDEX(F1971:T1971, 1, MATCH(TRUE, ISNUMBER(F1971:T1971), 0)), "0.0")</f>
        <v>0.99</v>
      </c>
    </row>
    <row r="1972" spans="1:21" ht="13" x14ac:dyDescent="0.15">
      <c r="A1972" s="14" t="s">
        <v>8004</v>
      </c>
      <c r="B1972" s="6" t="s">
        <v>3358</v>
      </c>
      <c r="C1972" s="6" t="s">
        <v>543</v>
      </c>
      <c r="D1972" s="6" t="s">
        <v>1165</v>
      </c>
      <c r="E1972" s="6" t="s">
        <v>543</v>
      </c>
      <c r="F1972" s="18">
        <f>IFERROR(VLOOKUP(B1972,Invoices!$L$2:$M$413,2,FALSE),"")</f>
        <v>0.99</v>
      </c>
      <c r="G1972" s="18" t="str">
        <f>IFERROR(VLOOKUP(B1972,Invoices!$N$2:$O$412,2,FALSE),"")</f>
        <v/>
      </c>
      <c r="H1972" s="18" t="str">
        <f>IFERROR(VLOOKUP($B1972,Invoices!$P$2:$Q$412,2,FALSE),"")</f>
        <v/>
      </c>
      <c r="I1972" s="18" t="str">
        <f>IFERROR(VLOOKUP($B1972,Invoices!$R$2:$S$412,2,FALSE),"")</f>
        <v/>
      </c>
      <c r="J1972" s="18" t="str">
        <f>IFERROR(VLOOKUP($B1972,Invoices!$T$2:$U$412,2,FALSE),"")</f>
        <v/>
      </c>
      <c r="K1972" s="18" t="str">
        <f>IFERROR(VLOOKUP($B1972,Invoices!$V$2:$W$412,2,FALSE),"")</f>
        <v/>
      </c>
      <c r="L1972" s="18" t="str">
        <f>IFERROR(VLOOKUP($B1972,Invoices!$X$2:$Y$412,2,FALSE),"")</f>
        <v/>
      </c>
      <c r="M1972" s="18" t="str">
        <f>IFERROR(VLOOKUP($B1972,Invoices!$Z$2:$AA$412,2,FALSE),"")</f>
        <v/>
      </c>
      <c r="N1972" s="18" t="str">
        <f>IFERROR(VLOOKUP($B1972,Invoices!$AB$2:$AC$412,2,FALSE),"")</f>
        <v/>
      </c>
      <c r="O1972" s="18" t="str">
        <f>IFERROR(VLOOKUP($B1972,Invoices!$AD$2:$AE$412,2,FALSE),"")</f>
        <v/>
      </c>
      <c r="P1972" s="18" t="str">
        <f>IFERROR(VLOOKUP($B1972,Invoices!$AF$2:$AG$412,2,FALSE),"")</f>
        <v/>
      </c>
      <c r="Q1972" s="18" t="str">
        <f>IFERROR(VLOOKUP($B1972,Invoices!$AH$2:$AI$412,2,FALSE),"")</f>
        <v/>
      </c>
      <c r="R1972" s="18" t="str">
        <f>IFERROR(VLOOKUP($B1972,Invoices!$AJ$2:$AK$412,2,FALSE),"")</f>
        <v/>
      </c>
      <c r="S1972" s="18" t="str">
        <f>IFERROR(VLOOKUP($B1972,Invoices!$AL$2:$AM$412,2,FALSE),"")</f>
        <v/>
      </c>
      <c r="T1972" s="18" t="str">
        <f>IFERROR(VLOOKUP($B1972,Invoices!$AN$2:$AO$412,2,FALSE),"")</f>
        <v/>
      </c>
      <c r="U1972" s="18" cm="1">
        <f t="array" ref="U1972">IFERROR(INDEX(F1972:T1972, 1, MATCH(TRUE, ISNUMBER(F1972:T1972), 0)), "0.0")</f>
        <v>0.99</v>
      </c>
    </row>
    <row r="1973" spans="1:21" ht="13" x14ac:dyDescent="0.15">
      <c r="A1973" s="14" t="s">
        <v>8005</v>
      </c>
      <c r="B1973" s="6" t="s">
        <v>3359</v>
      </c>
      <c r="C1973" s="6" t="s">
        <v>1184</v>
      </c>
      <c r="D1973" s="6" t="s">
        <v>1185</v>
      </c>
      <c r="E1973" s="6" t="s">
        <v>962</v>
      </c>
      <c r="F1973" s="18" t="str">
        <f>IFERROR(VLOOKUP(B1973,Invoices!$L$2:$M$413,2,FALSE),"")</f>
        <v/>
      </c>
      <c r="G1973" s="18">
        <f>IFERROR(VLOOKUP(B1973,Invoices!$N$2:$O$412,2,FALSE),"")</f>
        <v>0.99</v>
      </c>
      <c r="H1973" s="18" t="str">
        <f>IFERROR(VLOOKUP($B1973,Invoices!$P$2:$Q$412,2,FALSE),"")</f>
        <v/>
      </c>
      <c r="I1973" s="18" t="str">
        <f>IFERROR(VLOOKUP($B1973,Invoices!$R$2:$S$412,2,FALSE),"")</f>
        <v/>
      </c>
      <c r="J1973" s="18">
        <f>IFERROR(VLOOKUP($B1973,Invoices!$T$2:$U$412,2,FALSE),"")</f>
        <v>0.99</v>
      </c>
      <c r="K1973" s="18" t="str">
        <f>IFERROR(VLOOKUP($B1973,Invoices!$V$2:$W$412,2,FALSE),"")</f>
        <v/>
      </c>
      <c r="L1973" s="18" t="str">
        <f>IFERROR(VLOOKUP($B1973,Invoices!$X$2:$Y$412,2,FALSE),"")</f>
        <v/>
      </c>
      <c r="M1973" s="18" t="str">
        <f>IFERROR(VLOOKUP($B1973,Invoices!$Z$2:$AA$412,2,FALSE),"")</f>
        <v/>
      </c>
      <c r="N1973" s="18" t="str">
        <f>IFERROR(VLOOKUP($B1973,Invoices!$AB$2:$AC$412,2,FALSE),"")</f>
        <v/>
      </c>
      <c r="O1973" s="18" t="str">
        <f>IFERROR(VLOOKUP($B1973,Invoices!$AD$2:$AE$412,2,FALSE),"")</f>
        <v/>
      </c>
      <c r="P1973" s="18" t="str">
        <f>IFERROR(VLOOKUP($B1973,Invoices!$AF$2:$AG$412,2,FALSE),"")</f>
        <v/>
      </c>
      <c r="Q1973" s="18" t="str">
        <f>IFERROR(VLOOKUP($B1973,Invoices!$AH$2:$AI$412,2,FALSE),"")</f>
        <v/>
      </c>
      <c r="R1973" s="18" t="str">
        <f>IFERROR(VLOOKUP($B1973,Invoices!$AJ$2:$AK$412,2,FALSE),"")</f>
        <v/>
      </c>
      <c r="S1973" s="18" t="str">
        <f>IFERROR(VLOOKUP($B1973,Invoices!$AL$2:$AM$412,2,FALSE),"")</f>
        <v/>
      </c>
      <c r="T1973" s="18" t="str">
        <f>IFERROR(VLOOKUP($B1973,Invoices!$AN$2:$AO$412,2,FALSE),"")</f>
        <v/>
      </c>
      <c r="U1973" s="18" cm="1">
        <f t="array" ref="U1973">IFERROR(INDEX(F1973:T1973, 1, MATCH(TRUE, ISNUMBER(F1973:T1973), 0)), "0.0")</f>
        <v>0.99</v>
      </c>
    </row>
    <row r="1974" spans="1:21" ht="13" x14ac:dyDescent="0.15">
      <c r="A1974" s="14" t="s">
        <v>8006</v>
      </c>
      <c r="B1974" s="6" t="s">
        <v>3360</v>
      </c>
      <c r="C1974" s="6" t="s">
        <v>957</v>
      </c>
      <c r="D1974" s="6" t="s">
        <v>958</v>
      </c>
      <c r="E1974" s="6" t="s">
        <v>959</v>
      </c>
      <c r="F1974" s="18" t="str">
        <f>IFERROR(VLOOKUP(B1974,Invoices!$L$2:$M$413,2,FALSE),"")</f>
        <v/>
      </c>
      <c r="G1974" s="18">
        <f>IFERROR(VLOOKUP(B1974,Invoices!$N$2:$O$412,2,FALSE),"")</f>
        <v>0.99</v>
      </c>
      <c r="H1974" s="18" t="str">
        <f>IFERROR(VLOOKUP($B1974,Invoices!$P$2:$Q$412,2,FALSE),"")</f>
        <v/>
      </c>
      <c r="I1974" s="18" t="str">
        <f>IFERROR(VLOOKUP($B1974,Invoices!$R$2:$S$412,2,FALSE),"")</f>
        <v/>
      </c>
      <c r="J1974" s="18" t="str">
        <f>IFERROR(VLOOKUP($B1974,Invoices!$T$2:$U$412,2,FALSE),"")</f>
        <v/>
      </c>
      <c r="K1974" s="18" t="str">
        <f>IFERROR(VLOOKUP($B1974,Invoices!$V$2:$W$412,2,FALSE),"")</f>
        <v/>
      </c>
      <c r="L1974" s="18" t="str">
        <f>IFERROR(VLOOKUP($B1974,Invoices!$X$2:$Y$412,2,FALSE),"")</f>
        <v/>
      </c>
      <c r="M1974" s="18" t="str">
        <f>IFERROR(VLOOKUP($B1974,Invoices!$Z$2:$AA$412,2,FALSE),"")</f>
        <v/>
      </c>
      <c r="N1974" s="18" t="str">
        <f>IFERROR(VLOOKUP($B1974,Invoices!$AB$2:$AC$412,2,FALSE),"")</f>
        <v/>
      </c>
      <c r="O1974" s="18" t="str">
        <f>IFERROR(VLOOKUP($B1974,Invoices!$AD$2:$AE$412,2,FALSE),"")</f>
        <v/>
      </c>
      <c r="P1974" s="18" t="str">
        <f>IFERROR(VLOOKUP($B1974,Invoices!$AF$2:$AG$412,2,FALSE),"")</f>
        <v/>
      </c>
      <c r="Q1974" s="18" t="str">
        <f>IFERROR(VLOOKUP($B1974,Invoices!$AH$2:$AI$412,2,FALSE),"")</f>
        <v/>
      </c>
      <c r="R1974" s="18" t="str">
        <f>IFERROR(VLOOKUP($B1974,Invoices!$AJ$2:$AK$412,2,FALSE),"")</f>
        <v/>
      </c>
      <c r="S1974" s="18" t="str">
        <f>IFERROR(VLOOKUP($B1974,Invoices!$AL$2:$AM$412,2,FALSE),"")</f>
        <v/>
      </c>
      <c r="T1974" s="18" t="str">
        <f>IFERROR(VLOOKUP($B1974,Invoices!$AN$2:$AO$412,2,FALSE),"")</f>
        <v/>
      </c>
      <c r="U1974" s="18" cm="1">
        <f t="array" ref="U1974">IFERROR(INDEX(F1974:T1974, 1, MATCH(TRUE, ISNUMBER(F1974:T1974), 0)), "0.0")</f>
        <v>0.99</v>
      </c>
    </row>
    <row r="1975" spans="1:21" ht="13" x14ac:dyDescent="0.15">
      <c r="A1975" s="14" t="s">
        <v>8007</v>
      </c>
      <c r="B1975" s="6" t="s">
        <v>3361</v>
      </c>
      <c r="C1975" s="6" t="s">
        <v>1308</v>
      </c>
      <c r="D1975" s="6" t="s">
        <v>1304</v>
      </c>
      <c r="E1975" s="6" t="s">
        <v>810</v>
      </c>
      <c r="F1975" s="18" t="str">
        <f>IFERROR(VLOOKUP(B1975,Invoices!$L$2:$M$413,2,FALSE),"")</f>
        <v/>
      </c>
      <c r="G1975" s="18" t="str">
        <f>IFERROR(VLOOKUP(B1975,Invoices!$N$2:$O$412,2,FALSE),"")</f>
        <v/>
      </c>
      <c r="H1975" s="18" t="str">
        <f>IFERROR(VLOOKUP($B1975,Invoices!$P$2:$Q$412,2,FALSE),"")</f>
        <v/>
      </c>
      <c r="I1975" s="18" t="str">
        <f>IFERROR(VLOOKUP($B1975,Invoices!$R$2:$S$412,2,FALSE),"")</f>
        <v/>
      </c>
      <c r="J1975" s="18" t="str">
        <f>IFERROR(VLOOKUP($B1975,Invoices!$T$2:$U$412,2,FALSE),"")</f>
        <v/>
      </c>
      <c r="K1975" s="18">
        <f>IFERROR(VLOOKUP($B1975,Invoices!$V$2:$W$412,2,FALSE),"")</f>
        <v>0.99</v>
      </c>
      <c r="L1975" s="18" t="str">
        <f>IFERROR(VLOOKUP($B1975,Invoices!$X$2:$Y$412,2,FALSE),"")</f>
        <v/>
      </c>
      <c r="M1975" s="18" t="str">
        <f>IFERROR(VLOOKUP($B1975,Invoices!$Z$2:$AA$412,2,FALSE),"")</f>
        <v/>
      </c>
      <c r="N1975" s="18" t="str">
        <f>IFERROR(VLOOKUP($B1975,Invoices!$AB$2:$AC$412,2,FALSE),"")</f>
        <v/>
      </c>
      <c r="O1975" s="18" t="str">
        <f>IFERROR(VLOOKUP($B1975,Invoices!$AD$2:$AE$412,2,FALSE),"")</f>
        <v/>
      </c>
      <c r="P1975" s="18" t="str">
        <f>IFERROR(VLOOKUP($B1975,Invoices!$AF$2:$AG$412,2,FALSE),"")</f>
        <v/>
      </c>
      <c r="Q1975" s="18" t="str">
        <f>IFERROR(VLOOKUP($B1975,Invoices!$AH$2:$AI$412,2,FALSE),"")</f>
        <v/>
      </c>
      <c r="R1975" s="18" t="str">
        <f>IFERROR(VLOOKUP($B1975,Invoices!$AJ$2:$AK$412,2,FALSE),"")</f>
        <v/>
      </c>
      <c r="S1975" s="18" t="str">
        <f>IFERROR(VLOOKUP($B1975,Invoices!$AL$2:$AM$412,2,FALSE),"")</f>
        <v/>
      </c>
      <c r="T1975" s="18" t="str">
        <f>IFERROR(VLOOKUP($B1975,Invoices!$AN$2:$AO$412,2,FALSE),"")</f>
        <v/>
      </c>
      <c r="U1975" s="18" cm="1">
        <f t="array" ref="U1975">IFERROR(INDEX(F1975:T1975, 1, MATCH(TRUE, ISNUMBER(F1975:T1975), 0)), "0.0")</f>
        <v>0.99</v>
      </c>
    </row>
    <row r="1976" spans="1:21" ht="13" x14ac:dyDescent="0.15">
      <c r="A1976" s="14" t="s">
        <v>8008</v>
      </c>
      <c r="B1976" s="6" t="s">
        <v>3362</v>
      </c>
      <c r="C1976" s="6" t="s">
        <v>1434</v>
      </c>
      <c r="D1976" s="6" t="s">
        <v>1435</v>
      </c>
      <c r="E1976" s="6" t="s">
        <v>1140</v>
      </c>
      <c r="F1976" s="18" t="str">
        <f>IFERROR(VLOOKUP(B1976,Invoices!$L$2:$M$413,2,FALSE),"")</f>
        <v/>
      </c>
      <c r="G1976" s="18" t="str">
        <f>IFERROR(VLOOKUP(B1976,Invoices!$N$2:$O$412,2,FALSE),"")</f>
        <v/>
      </c>
      <c r="H1976" s="18" t="str">
        <f>IFERROR(VLOOKUP($B1976,Invoices!$P$2:$Q$412,2,FALSE),"")</f>
        <v/>
      </c>
      <c r="I1976" s="18" t="str">
        <f>IFERROR(VLOOKUP($B1976,Invoices!$R$2:$S$412,2,FALSE),"")</f>
        <v/>
      </c>
      <c r="J1976" s="18" t="str">
        <f>IFERROR(VLOOKUP($B1976,Invoices!$T$2:$U$412,2,FALSE),"")</f>
        <v/>
      </c>
      <c r="K1976" s="18">
        <f>IFERROR(VLOOKUP($B1976,Invoices!$V$2:$W$412,2,FALSE),"")</f>
        <v>0.99</v>
      </c>
      <c r="L1976" s="18" t="str">
        <f>IFERROR(VLOOKUP($B1976,Invoices!$X$2:$Y$412,2,FALSE),"")</f>
        <v/>
      </c>
      <c r="M1976" s="18" t="str">
        <f>IFERROR(VLOOKUP($B1976,Invoices!$Z$2:$AA$412,2,FALSE),"")</f>
        <v/>
      </c>
      <c r="N1976" s="18" t="str">
        <f>IFERROR(VLOOKUP($B1976,Invoices!$AB$2:$AC$412,2,FALSE),"")</f>
        <v/>
      </c>
      <c r="O1976" s="18" t="str">
        <f>IFERROR(VLOOKUP($B1976,Invoices!$AD$2:$AE$412,2,FALSE),"")</f>
        <v/>
      </c>
      <c r="P1976" s="18" t="str">
        <f>IFERROR(VLOOKUP($B1976,Invoices!$AF$2:$AG$412,2,FALSE),"")</f>
        <v/>
      </c>
      <c r="Q1976" s="18" t="str">
        <f>IFERROR(VLOOKUP($B1976,Invoices!$AH$2:$AI$412,2,FALSE),"")</f>
        <v/>
      </c>
      <c r="R1976" s="18" t="str">
        <f>IFERROR(VLOOKUP($B1976,Invoices!$AJ$2:$AK$412,2,FALSE),"")</f>
        <v/>
      </c>
      <c r="S1976" s="18" t="str">
        <f>IFERROR(VLOOKUP($B1976,Invoices!$AL$2:$AM$412,2,FALSE),"")</f>
        <v/>
      </c>
      <c r="T1976" s="18" t="str">
        <f>IFERROR(VLOOKUP($B1976,Invoices!$AN$2:$AO$412,2,FALSE),"")</f>
        <v/>
      </c>
      <c r="U1976" s="18" cm="1">
        <f t="array" ref="U1976">IFERROR(INDEX(F1976:T1976, 1, MATCH(TRUE, ISNUMBER(F1976:T1976), 0)), "0.0")</f>
        <v>0.99</v>
      </c>
    </row>
    <row r="1977" spans="1:21" ht="13" x14ac:dyDescent="0.15">
      <c r="A1977" s="14" t="s">
        <v>8009</v>
      </c>
      <c r="B1977" s="6" t="s">
        <v>3363</v>
      </c>
      <c r="C1977" s="6" t="s">
        <v>557</v>
      </c>
      <c r="D1977" s="6" t="s">
        <v>558</v>
      </c>
      <c r="E1977" s="6" t="s">
        <v>559</v>
      </c>
      <c r="F1977" s="18" t="str">
        <f>IFERROR(VLOOKUP(B1977,Invoices!$L$2:$M$413,2,FALSE),"")</f>
        <v/>
      </c>
      <c r="G1977" s="18" t="str">
        <f>IFERROR(VLOOKUP(B1977,Invoices!$N$2:$O$412,2,FALSE),"")</f>
        <v/>
      </c>
      <c r="H1977" s="18" t="str">
        <f>IFERROR(VLOOKUP($B1977,Invoices!$P$2:$Q$412,2,FALSE),"")</f>
        <v/>
      </c>
      <c r="I1977" s="18">
        <f>IFERROR(VLOOKUP($B1977,Invoices!$R$2:$S$412,2,FALSE),"")</f>
        <v>0.99</v>
      </c>
      <c r="J1977" s="18" t="str">
        <f>IFERROR(VLOOKUP($B1977,Invoices!$T$2:$U$412,2,FALSE),"")</f>
        <v/>
      </c>
      <c r="K1977" s="18" t="str">
        <f>IFERROR(VLOOKUP($B1977,Invoices!$V$2:$W$412,2,FALSE),"")</f>
        <v/>
      </c>
      <c r="L1977" s="18" t="str">
        <f>IFERROR(VLOOKUP($B1977,Invoices!$X$2:$Y$412,2,FALSE),"")</f>
        <v/>
      </c>
      <c r="M1977" s="18" t="str">
        <f>IFERROR(VLOOKUP($B1977,Invoices!$Z$2:$AA$412,2,FALSE),"")</f>
        <v/>
      </c>
      <c r="N1977" s="18" t="str">
        <f>IFERROR(VLOOKUP($B1977,Invoices!$AB$2:$AC$412,2,FALSE),"")</f>
        <v/>
      </c>
      <c r="O1977" s="18" t="str">
        <f>IFERROR(VLOOKUP($B1977,Invoices!$AD$2:$AE$412,2,FALSE),"")</f>
        <v/>
      </c>
      <c r="P1977" s="18" t="str">
        <f>IFERROR(VLOOKUP($B1977,Invoices!$AF$2:$AG$412,2,FALSE),"")</f>
        <v/>
      </c>
      <c r="Q1977" s="18" t="str">
        <f>IFERROR(VLOOKUP($B1977,Invoices!$AH$2:$AI$412,2,FALSE),"")</f>
        <v/>
      </c>
      <c r="R1977" s="18" t="str">
        <f>IFERROR(VLOOKUP($B1977,Invoices!$AJ$2:$AK$412,2,FALSE),"")</f>
        <v/>
      </c>
      <c r="S1977" s="18" t="str">
        <f>IFERROR(VLOOKUP($B1977,Invoices!$AL$2:$AM$412,2,FALSE),"")</f>
        <v/>
      </c>
      <c r="T1977" s="18" t="str">
        <f>IFERROR(VLOOKUP($B1977,Invoices!$AN$2:$AO$412,2,FALSE),"")</f>
        <v/>
      </c>
      <c r="U1977" s="18" cm="1">
        <f t="array" ref="U1977">IFERROR(INDEX(F1977:T1977, 1, MATCH(TRUE, ISNUMBER(F1977:T1977), 0)), "0.0")</f>
        <v>0.99</v>
      </c>
    </row>
    <row r="1978" spans="1:21" ht="13" x14ac:dyDescent="0.15">
      <c r="A1978" s="14" t="s">
        <v>8010</v>
      </c>
      <c r="B1978" s="6" t="s">
        <v>3364</v>
      </c>
      <c r="C1978" s="6" t="s">
        <v>3365</v>
      </c>
      <c r="D1978" s="6" t="s">
        <v>1628</v>
      </c>
      <c r="E1978" s="6" t="s">
        <v>1629</v>
      </c>
      <c r="F1978" s="18" t="str">
        <f>IFERROR(VLOOKUP(B1978,Invoices!$L$2:$M$413,2,FALSE),"")</f>
        <v/>
      </c>
      <c r="G1978" s="18" t="str">
        <f>IFERROR(VLOOKUP(B1978,Invoices!$N$2:$O$412,2,FALSE),"")</f>
        <v/>
      </c>
      <c r="H1978" s="18">
        <f>IFERROR(VLOOKUP($B1978,Invoices!$P$2:$Q$412,2,FALSE),"")</f>
        <v>0.99</v>
      </c>
      <c r="I1978" s="18" t="str">
        <f>IFERROR(VLOOKUP($B1978,Invoices!$R$2:$S$412,2,FALSE),"")</f>
        <v/>
      </c>
      <c r="J1978" s="18" t="str">
        <f>IFERROR(VLOOKUP($B1978,Invoices!$T$2:$U$412,2,FALSE),"")</f>
        <v/>
      </c>
      <c r="K1978" s="18" t="str">
        <f>IFERROR(VLOOKUP($B1978,Invoices!$V$2:$W$412,2,FALSE),"")</f>
        <v/>
      </c>
      <c r="L1978" s="18" t="str">
        <f>IFERROR(VLOOKUP($B1978,Invoices!$X$2:$Y$412,2,FALSE),"")</f>
        <v/>
      </c>
      <c r="M1978" s="18" t="str">
        <f>IFERROR(VLOOKUP($B1978,Invoices!$Z$2:$AA$412,2,FALSE),"")</f>
        <v/>
      </c>
      <c r="N1978" s="18" t="str">
        <f>IFERROR(VLOOKUP($B1978,Invoices!$AB$2:$AC$412,2,FALSE),"")</f>
        <v/>
      </c>
      <c r="O1978" s="18" t="str">
        <f>IFERROR(VLOOKUP($B1978,Invoices!$AD$2:$AE$412,2,FALSE),"")</f>
        <v/>
      </c>
      <c r="P1978" s="18" t="str">
        <f>IFERROR(VLOOKUP($B1978,Invoices!$AF$2:$AG$412,2,FALSE),"")</f>
        <v/>
      </c>
      <c r="Q1978" s="18" t="str">
        <f>IFERROR(VLOOKUP($B1978,Invoices!$AH$2:$AI$412,2,FALSE),"")</f>
        <v/>
      </c>
      <c r="R1978" s="18" t="str">
        <f>IFERROR(VLOOKUP($B1978,Invoices!$AJ$2:$AK$412,2,FALSE),"")</f>
        <v/>
      </c>
      <c r="S1978" s="18" t="str">
        <f>IFERROR(VLOOKUP($B1978,Invoices!$AL$2:$AM$412,2,FALSE),"")</f>
        <v/>
      </c>
      <c r="T1978" s="18" t="str">
        <f>IFERROR(VLOOKUP($B1978,Invoices!$AN$2:$AO$412,2,FALSE),"")</f>
        <v/>
      </c>
      <c r="U1978" s="18" cm="1">
        <f t="array" ref="U1978">IFERROR(INDEX(F1978:T1978, 1, MATCH(TRUE, ISNUMBER(F1978:T1978), 0)), "0.0")</f>
        <v>0.99</v>
      </c>
    </row>
    <row r="1979" spans="1:21" ht="13" x14ac:dyDescent="0.15">
      <c r="A1979" s="14" t="s">
        <v>8011</v>
      </c>
      <c r="B1979" s="6" t="s">
        <v>3366</v>
      </c>
      <c r="D1979" s="6" t="s">
        <v>1010</v>
      </c>
      <c r="E1979" s="6" t="s">
        <v>600</v>
      </c>
      <c r="F1979" s="18" t="str">
        <f>IFERROR(VLOOKUP(B1979,Invoices!$L$2:$M$413,2,FALSE),"")</f>
        <v/>
      </c>
      <c r="G1979" s="18" t="str">
        <f>IFERROR(VLOOKUP(B1979,Invoices!$N$2:$O$412,2,FALSE),"")</f>
        <v/>
      </c>
      <c r="H1979" s="18" t="str">
        <f>IFERROR(VLOOKUP($B1979,Invoices!$P$2:$Q$412,2,FALSE),"")</f>
        <v/>
      </c>
      <c r="I1979" s="18" t="str">
        <f>IFERROR(VLOOKUP($B1979,Invoices!$R$2:$S$412,2,FALSE),"")</f>
        <v/>
      </c>
      <c r="J1979" s="18" t="str">
        <f>IFERROR(VLOOKUP($B1979,Invoices!$T$2:$U$412,2,FALSE),"")</f>
        <v/>
      </c>
      <c r="K1979" s="18" t="str">
        <f>IFERROR(VLOOKUP($B1979,Invoices!$V$2:$W$412,2,FALSE),"")</f>
        <v/>
      </c>
      <c r="L1979" s="18" t="str">
        <f>IFERROR(VLOOKUP($B1979,Invoices!$X$2:$Y$412,2,FALSE),"")</f>
        <v/>
      </c>
      <c r="M1979" s="18" t="str">
        <f>IFERROR(VLOOKUP($B1979,Invoices!$Z$2:$AA$412,2,FALSE),"")</f>
        <v/>
      </c>
      <c r="N1979" s="18" t="str">
        <f>IFERROR(VLOOKUP($B1979,Invoices!$AB$2:$AC$412,2,FALSE),"")</f>
        <v/>
      </c>
      <c r="O1979" s="18" t="str">
        <f>IFERROR(VLOOKUP($B1979,Invoices!$AD$2:$AE$412,2,FALSE),"")</f>
        <v/>
      </c>
      <c r="P1979" s="18" t="str">
        <f>IFERROR(VLOOKUP($B1979,Invoices!$AF$2:$AG$412,2,FALSE),"")</f>
        <v/>
      </c>
      <c r="Q1979" s="18" t="str">
        <f>IFERROR(VLOOKUP($B1979,Invoices!$AH$2:$AI$412,2,FALSE),"")</f>
        <v/>
      </c>
      <c r="R1979" s="18" t="str">
        <f>IFERROR(VLOOKUP($B1979,Invoices!$AJ$2:$AK$412,2,FALSE),"")</f>
        <v/>
      </c>
      <c r="S1979" s="18" t="str">
        <f>IFERROR(VLOOKUP($B1979,Invoices!$AL$2:$AM$412,2,FALSE),"")</f>
        <v/>
      </c>
      <c r="T1979" s="18" t="str">
        <f>IFERROR(VLOOKUP($B1979,Invoices!$AN$2:$AO$412,2,FALSE),"")</f>
        <v/>
      </c>
      <c r="U1979" s="18" t="str" cm="1">
        <f t="array" ref="U1979">IFERROR(INDEX(F1979:T1979, 1, MATCH(TRUE, ISNUMBER(F1979:T1979), 0)), "0.0")</f>
        <v>0.0</v>
      </c>
    </row>
    <row r="1980" spans="1:21" ht="13" x14ac:dyDescent="0.15">
      <c r="A1980" s="14" t="s">
        <v>8012</v>
      </c>
      <c r="B1980" s="6" t="s">
        <v>3367</v>
      </c>
      <c r="C1980" s="6" t="s">
        <v>1690</v>
      </c>
      <c r="D1980" s="6" t="s">
        <v>3368</v>
      </c>
      <c r="E1980" s="6" t="s">
        <v>3369</v>
      </c>
      <c r="F1980" s="18" t="str">
        <f>IFERROR(VLOOKUP(B1980,Invoices!$L$2:$M$413,2,FALSE),"")</f>
        <v/>
      </c>
      <c r="G1980" s="18" t="str">
        <f>IFERROR(VLOOKUP(B1980,Invoices!$N$2:$O$412,2,FALSE),"")</f>
        <v/>
      </c>
      <c r="H1980" s="18" t="str">
        <f>IFERROR(VLOOKUP($B1980,Invoices!$P$2:$Q$412,2,FALSE),"")</f>
        <v/>
      </c>
      <c r="I1980" s="18" t="str">
        <f>IFERROR(VLOOKUP($B1980,Invoices!$R$2:$S$412,2,FALSE),"")</f>
        <v/>
      </c>
      <c r="J1980" s="18" t="str">
        <f>IFERROR(VLOOKUP($B1980,Invoices!$T$2:$U$412,2,FALSE),"")</f>
        <v/>
      </c>
      <c r="K1980" s="18" t="str">
        <f>IFERROR(VLOOKUP($B1980,Invoices!$V$2:$W$412,2,FALSE),"")</f>
        <v/>
      </c>
      <c r="L1980" s="18" t="str">
        <f>IFERROR(VLOOKUP($B1980,Invoices!$X$2:$Y$412,2,FALSE),"")</f>
        <v/>
      </c>
      <c r="M1980" s="18" t="str">
        <f>IFERROR(VLOOKUP($B1980,Invoices!$Z$2:$AA$412,2,FALSE),"")</f>
        <v/>
      </c>
      <c r="N1980" s="18" t="str">
        <f>IFERROR(VLOOKUP($B1980,Invoices!$AB$2:$AC$412,2,FALSE),"")</f>
        <v/>
      </c>
      <c r="O1980" s="18" t="str">
        <f>IFERROR(VLOOKUP($B1980,Invoices!$AD$2:$AE$412,2,FALSE),"")</f>
        <v/>
      </c>
      <c r="P1980" s="18" t="str">
        <f>IFERROR(VLOOKUP($B1980,Invoices!$AF$2:$AG$412,2,FALSE),"")</f>
        <v/>
      </c>
      <c r="Q1980" s="18" t="str">
        <f>IFERROR(VLOOKUP($B1980,Invoices!$AH$2:$AI$412,2,FALSE),"")</f>
        <v/>
      </c>
      <c r="R1980" s="18" t="str">
        <f>IFERROR(VLOOKUP($B1980,Invoices!$AJ$2:$AK$412,2,FALSE),"")</f>
        <v/>
      </c>
      <c r="S1980" s="18" t="str">
        <f>IFERROR(VLOOKUP($B1980,Invoices!$AL$2:$AM$412,2,FALSE),"")</f>
        <v/>
      </c>
      <c r="T1980" s="18" t="str">
        <f>IFERROR(VLOOKUP($B1980,Invoices!$AN$2:$AO$412,2,FALSE),"")</f>
        <v/>
      </c>
      <c r="U1980" s="18" t="str" cm="1">
        <f t="array" ref="U1980">IFERROR(INDEX(F1980:T1980, 1, MATCH(TRUE, ISNUMBER(F1980:T1980), 0)), "0.0")</f>
        <v>0.0</v>
      </c>
    </row>
    <row r="1981" spans="1:21" ht="13" x14ac:dyDescent="0.15">
      <c r="A1981" s="14" t="s">
        <v>8013</v>
      </c>
      <c r="B1981" s="6" t="s">
        <v>3370</v>
      </c>
      <c r="C1981" s="6" t="s">
        <v>1244</v>
      </c>
      <c r="D1981" s="6" t="s">
        <v>1245</v>
      </c>
      <c r="E1981" s="6" t="s">
        <v>1182</v>
      </c>
      <c r="F1981" s="18" t="str">
        <f>IFERROR(VLOOKUP(B1981,Invoices!$L$2:$M$413,2,FALSE),"")</f>
        <v/>
      </c>
      <c r="G1981" s="18" t="str">
        <f>IFERROR(VLOOKUP(B1981,Invoices!$N$2:$O$412,2,FALSE),"")</f>
        <v/>
      </c>
      <c r="H1981" s="18" t="str">
        <f>IFERROR(VLOOKUP($B1981,Invoices!$P$2:$Q$412,2,FALSE),"")</f>
        <v/>
      </c>
      <c r="I1981" s="18" t="str">
        <f>IFERROR(VLOOKUP($B1981,Invoices!$R$2:$S$412,2,FALSE),"")</f>
        <v/>
      </c>
      <c r="J1981" s="18" t="str">
        <f>IFERROR(VLOOKUP($B1981,Invoices!$T$2:$U$412,2,FALSE),"")</f>
        <v/>
      </c>
      <c r="K1981" s="18" t="str">
        <f>IFERROR(VLOOKUP($B1981,Invoices!$V$2:$W$412,2,FALSE),"")</f>
        <v/>
      </c>
      <c r="L1981" s="18" t="str">
        <f>IFERROR(VLOOKUP($B1981,Invoices!$X$2:$Y$412,2,FALSE),"")</f>
        <v/>
      </c>
      <c r="M1981" s="18" t="str">
        <f>IFERROR(VLOOKUP($B1981,Invoices!$Z$2:$AA$412,2,FALSE),"")</f>
        <v/>
      </c>
      <c r="N1981" s="18" t="str">
        <f>IFERROR(VLOOKUP($B1981,Invoices!$AB$2:$AC$412,2,FALSE),"")</f>
        <v/>
      </c>
      <c r="O1981" s="18" t="str">
        <f>IFERROR(VLOOKUP($B1981,Invoices!$AD$2:$AE$412,2,FALSE),"")</f>
        <v/>
      </c>
      <c r="P1981" s="18" t="str">
        <f>IFERROR(VLOOKUP($B1981,Invoices!$AF$2:$AG$412,2,FALSE),"")</f>
        <v/>
      </c>
      <c r="Q1981" s="18" t="str">
        <f>IFERROR(VLOOKUP($B1981,Invoices!$AH$2:$AI$412,2,FALSE),"")</f>
        <v/>
      </c>
      <c r="R1981" s="18" t="str">
        <f>IFERROR(VLOOKUP($B1981,Invoices!$AJ$2:$AK$412,2,FALSE),"")</f>
        <v/>
      </c>
      <c r="S1981" s="18" t="str">
        <f>IFERROR(VLOOKUP($B1981,Invoices!$AL$2:$AM$412,2,FALSE),"")</f>
        <v/>
      </c>
      <c r="T1981" s="18" t="str">
        <f>IFERROR(VLOOKUP($B1981,Invoices!$AN$2:$AO$412,2,FALSE),"")</f>
        <v/>
      </c>
      <c r="U1981" s="18" t="str" cm="1">
        <f t="array" ref="U1981">IFERROR(INDEX(F1981:T1981, 1, MATCH(TRUE, ISNUMBER(F1981:T1981), 0)), "0.0")</f>
        <v>0.0</v>
      </c>
    </row>
    <row r="1982" spans="1:21" ht="13" x14ac:dyDescent="0.15">
      <c r="A1982" s="14" t="s">
        <v>8014</v>
      </c>
      <c r="B1982" s="6" t="s">
        <v>3371</v>
      </c>
      <c r="C1982" s="6" t="s">
        <v>731</v>
      </c>
      <c r="D1982" s="6" t="s">
        <v>732</v>
      </c>
      <c r="E1982" s="6" t="s">
        <v>731</v>
      </c>
      <c r="F1982" s="18" t="str">
        <f>IFERROR(VLOOKUP(B1982,Invoices!$L$2:$M$413,2,FALSE),"")</f>
        <v/>
      </c>
      <c r="G1982" s="18" t="str">
        <f>IFERROR(VLOOKUP(B1982,Invoices!$N$2:$O$412,2,FALSE),"")</f>
        <v/>
      </c>
      <c r="H1982" s="18" t="str">
        <f>IFERROR(VLOOKUP($B1982,Invoices!$P$2:$Q$412,2,FALSE),"")</f>
        <v/>
      </c>
      <c r="I1982" s="18" t="str">
        <f>IFERROR(VLOOKUP($B1982,Invoices!$R$2:$S$412,2,FALSE),"")</f>
        <v/>
      </c>
      <c r="J1982" s="18" t="str">
        <f>IFERROR(VLOOKUP($B1982,Invoices!$T$2:$U$412,2,FALSE),"")</f>
        <v/>
      </c>
      <c r="K1982" s="18" t="str">
        <f>IFERROR(VLOOKUP($B1982,Invoices!$V$2:$W$412,2,FALSE),"")</f>
        <v/>
      </c>
      <c r="L1982" s="18" t="str">
        <f>IFERROR(VLOOKUP($B1982,Invoices!$X$2:$Y$412,2,FALSE),"")</f>
        <v/>
      </c>
      <c r="M1982" s="18" t="str">
        <f>IFERROR(VLOOKUP($B1982,Invoices!$Z$2:$AA$412,2,FALSE),"")</f>
        <v/>
      </c>
      <c r="N1982" s="18" t="str">
        <f>IFERROR(VLOOKUP($B1982,Invoices!$AB$2:$AC$412,2,FALSE),"")</f>
        <v/>
      </c>
      <c r="O1982" s="18" t="str">
        <f>IFERROR(VLOOKUP($B1982,Invoices!$AD$2:$AE$412,2,FALSE),"")</f>
        <v/>
      </c>
      <c r="P1982" s="18" t="str">
        <f>IFERROR(VLOOKUP($B1982,Invoices!$AF$2:$AG$412,2,FALSE),"")</f>
        <v/>
      </c>
      <c r="Q1982" s="18" t="str">
        <f>IFERROR(VLOOKUP($B1982,Invoices!$AH$2:$AI$412,2,FALSE),"")</f>
        <v/>
      </c>
      <c r="R1982" s="18" t="str">
        <f>IFERROR(VLOOKUP($B1982,Invoices!$AJ$2:$AK$412,2,FALSE),"")</f>
        <v/>
      </c>
      <c r="S1982" s="18" t="str">
        <f>IFERROR(VLOOKUP($B1982,Invoices!$AL$2:$AM$412,2,FALSE),"")</f>
        <v/>
      </c>
      <c r="T1982" s="18" t="str">
        <f>IFERROR(VLOOKUP($B1982,Invoices!$AN$2:$AO$412,2,FALSE),"")</f>
        <v/>
      </c>
      <c r="U1982" s="18" t="str" cm="1">
        <f t="array" ref="U1982">IFERROR(INDEX(F1982:T1982, 1, MATCH(TRUE, ISNUMBER(F1982:T1982), 0)), "0.0")</f>
        <v>0.0</v>
      </c>
    </row>
    <row r="1983" spans="1:21" ht="13" x14ac:dyDescent="0.15">
      <c r="A1983" s="14" t="s">
        <v>8015</v>
      </c>
      <c r="B1983" s="6" t="s">
        <v>3372</v>
      </c>
      <c r="D1983" s="6" t="s">
        <v>1059</v>
      </c>
      <c r="E1983" s="6" t="s">
        <v>1059</v>
      </c>
      <c r="F1983" s="18" t="str">
        <f>IFERROR(VLOOKUP(B1983,Invoices!$L$2:$M$413,2,FALSE),"")</f>
        <v/>
      </c>
      <c r="G1983" s="18" t="str">
        <f>IFERROR(VLOOKUP(B1983,Invoices!$N$2:$O$412,2,FALSE),"")</f>
        <v/>
      </c>
      <c r="H1983" s="18" t="str">
        <f>IFERROR(VLOOKUP($B1983,Invoices!$P$2:$Q$412,2,FALSE),"")</f>
        <v/>
      </c>
      <c r="I1983" s="18" t="str">
        <f>IFERROR(VLOOKUP($B1983,Invoices!$R$2:$S$412,2,FALSE),"")</f>
        <v/>
      </c>
      <c r="J1983" s="18" t="str">
        <f>IFERROR(VLOOKUP($B1983,Invoices!$T$2:$U$412,2,FALSE),"")</f>
        <v/>
      </c>
      <c r="K1983" s="18">
        <f>IFERROR(VLOOKUP($B1983,Invoices!$V$2:$W$412,2,FALSE),"")</f>
        <v>0.99</v>
      </c>
      <c r="L1983" s="18" t="str">
        <f>IFERROR(VLOOKUP($B1983,Invoices!$X$2:$Y$412,2,FALSE),"")</f>
        <v/>
      </c>
      <c r="M1983" s="18" t="str">
        <f>IFERROR(VLOOKUP($B1983,Invoices!$Z$2:$AA$412,2,FALSE),"")</f>
        <v/>
      </c>
      <c r="N1983" s="18" t="str">
        <f>IFERROR(VLOOKUP($B1983,Invoices!$AB$2:$AC$412,2,FALSE),"")</f>
        <v/>
      </c>
      <c r="O1983" s="18" t="str">
        <f>IFERROR(VLOOKUP($B1983,Invoices!$AD$2:$AE$412,2,FALSE),"")</f>
        <v/>
      </c>
      <c r="P1983" s="18" t="str">
        <f>IFERROR(VLOOKUP($B1983,Invoices!$AF$2:$AG$412,2,FALSE),"")</f>
        <v/>
      </c>
      <c r="Q1983" s="18" t="str">
        <f>IFERROR(VLOOKUP($B1983,Invoices!$AH$2:$AI$412,2,FALSE),"")</f>
        <v/>
      </c>
      <c r="R1983" s="18" t="str">
        <f>IFERROR(VLOOKUP($B1983,Invoices!$AJ$2:$AK$412,2,FALSE),"")</f>
        <v/>
      </c>
      <c r="S1983" s="18" t="str">
        <f>IFERROR(VLOOKUP($B1983,Invoices!$AL$2:$AM$412,2,FALSE),"")</f>
        <v/>
      </c>
      <c r="T1983" s="18" t="str">
        <f>IFERROR(VLOOKUP($B1983,Invoices!$AN$2:$AO$412,2,FALSE),"")</f>
        <v/>
      </c>
      <c r="U1983" s="18" cm="1">
        <f t="array" ref="U1983">IFERROR(INDEX(F1983:T1983, 1, MATCH(TRUE, ISNUMBER(F1983:T1983), 0)), "0.0")</f>
        <v>0.99</v>
      </c>
    </row>
    <row r="1984" spans="1:21" ht="13" x14ac:dyDescent="0.15">
      <c r="A1984" s="14" t="s">
        <v>8016</v>
      </c>
      <c r="B1984" s="6" t="s">
        <v>3373</v>
      </c>
      <c r="C1984" s="6" t="s">
        <v>1404</v>
      </c>
      <c r="D1984" s="6" t="s">
        <v>1405</v>
      </c>
      <c r="E1984" s="6" t="s">
        <v>1404</v>
      </c>
      <c r="F1984" s="18" t="str">
        <f>IFERROR(VLOOKUP(B1984,Invoices!$L$2:$M$413,2,FALSE),"")</f>
        <v/>
      </c>
      <c r="G1984" s="18" t="str">
        <f>IFERROR(VLOOKUP(B1984,Invoices!$N$2:$O$412,2,FALSE),"")</f>
        <v/>
      </c>
      <c r="H1984" s="18" t="str">
        <f>IFERROR(VLOOKUP($B1984,Invoices!$P$2:$Q$412,2,FALSE),"")</f>
        <v/>
      </c>
      <c r="I1984" s="18" t="str">
        <f>IFERROR(VLOOKUP($B1984,Invoices!$R$2:$S$412,2,FALSE),"")</f>
        <v/>
      </c>
      <c r="J1984" s="18" t="str">
        <f>IFERROR(VLOOKUP($B1984,Invoices!$T$2:$U$412,2,FALSE),"")</f>
        <v/>
      </c>
      <c r="K1984" s="18" t="str">
        <f>IFERROR(VLOOKUP($B1984,Invoices!$V$2:$W$412,2,FALSE),"")</f>
        <v/>
      </c>
      <c r="L1984" s="18" t="str">
        <f>IFERROR(VLOOKUP($B1984,Invoices!$X$2:$Y$412,2,FALSE),"")</f>
        <v/>
      </c>
      <c r="M1984" s="18" t="str">
        <f>IFERROR(VLOOKUP($B1984,Invoices!$Z$2:$AA$412,2,FALSE),"")</f>
        <v/>
      </c>
      <c r="N1984" s="18" t="str">
        <f>IFERROR(VLOOKUP($B1984,Invoices!$AB$2:$AC$412,2,FALSE),"")</f>
        <v/>
      </c>
      <c r="O1984" s="18" t="str">
        <f>IFERROR(VLOOKUP($B1984,Invoices!$AD$2:$AE$412,2,FALSE),"")</f>
        <v/>
      </c>
      <c r="P1984" s="18">
        <f>IFERROR(VLOOKUP($B1984,Invoices!$AF$2:$AG$412,2,FALSE),"")</f>
        <v>0.99</v>
      </c>
      <c r="Q1984" s="18" t="str">
        <f>IFERROR(VLOOKUP($B1984,Invoices!$AH$2:$AI$412,2,FALSE),"")</f>
        <v/>
      </c>
      <c r="R1984" s="18" t="str">
        <f>IFERROR(VLOOKUP($B1984,Invoices!$AJ$2:$AK$412,2,FALSE),"")</f>
        <v/>
      </c>
      <c r="S1984" s="18" t="str">
        <f>IFERROR(VLOOKUP($B1984,Invoices!$AL$2:$AM$412,2,FALSE),"")</f>
        <v/>
      </c>
      <c r="T1984" s="18" t="str">
        <f>IFERROR(VLOOKUP($B1984,Invoices!$AN$2:$AO$412,2,FALSE),"")</f>
        <v/>
      </c>
      <c r="U1984" s="18" cm="1">
        <f t="array" ref="U1984">IFERROR(INDEX(F1984:T1984, 1, MATCH(TRUE, ISNUMBER(F1984:T1984), 0)), "0.0")</f>
        <v>0.99</v>
      </c>
    </row>
    <row r="1985" spans="1:21" ht="13" x14ac:dyDescent="0.15">
      <c r="A1985" s="14" t="s">
        <v>8017</v>
      </c>
      <c r="B1985" s="6" t="s">
        <v>3374</v>
      </c>
      <c r="C1985" s="6" t="s">
        <v>3375</v>
      </c>
      <c r="D1985" s="6" t="s">
        <v>792</v>
      </c>
      <c r="E1985" s="6" t="s">
        <v>793</v>
      </c>
      <c r="F1985" s="18" t="str">
        <f>IFERROR(VLOOKUP(B1985,Invoices!$L$2:$M$413,2,FALSE),"")</f>
        <v/>
      </c>
      <c r="G1985" s="18" t="str">
        <f>IFERROR(VLOOKUP(B1985,Invoices!$N$2:$O$412,2,FALSE),"")</f>
        <v/>
      </c>
      <c r="H1985" s="18" t="str">
        <f>IFERROR(VLOOKUP($B1985,Invoices!$P$2:$Q$412,2,FALSE),"")</f>
        <v/>
      </c>
      <c r="I1985" s="18" t="str">
        <f>IFERROR(VLOOKUP($B1985,Invoices!$R$2:$S$412,2,FALSE),"")</f>
        <v/>
      </c>
      <c r="J1985" s="18" t="str">
        <f>IFERROR(VLOOKUP($B1985,Invoices!$T$2:$U$412,2,FALSE),"")</f>
        <v/>
      </c>
      <c r="K1985" s="18" t="str">
        <f>IFERROR(VLOOKUP($B1985,Invoices!$V$2:$W$412,2,FALSE),"")</f>
        <v/>
      </c>
      <c r="L1985" s="18" t="str">
        <f>IFERROR(VLOOKUP($B1985,Invoices!$X$2:$Y$412,2,FALSE),"")</f>
        <v/>
      </c>
      <c r="M1985" s="18" t="str">
        <f>IFERROR(VLOOKUP($B1985,Invoices!$Z$2:$AA$412,2,FALSE),"")</f>
        <v/>
      </c>
      <c r="N1985" s="18" t="str">
        <f>IFERROR(VLOOKUP($B1985,Invoices!$AB$2:$AC$412,2,FALSE),"")</f>
        <v/>
      </c>
      <c r="O1985" s="18" t="str">
        <f>IFERROR(VLOOKUP($B1985,Invoices!$AD$2:$AE$412,2,FALSE),"")</f>
        <v/>
      </c>
      <c r="P1985" s="18" t="str">
        <f>IFERROR(VLOOKUP($B1985,Invoices!$AF$2:$AG$412,2,FALSE),"")</f>
        <v/>
      </c>
      <c r="Q1985" s="18" t="str">
        <f>IFERROR(VLOOKUP($B1985,Invoices!$AH$2:$AI$412,2,FALSE),"")</f>
        <v/>
      </c>
      <c r="R1985" s="18" t="str">
        <f>IFERROR(VLOOKUP($B1985,Invoices!$AJ$2:$AK$412,2,FALSE),"")</f>
        <v/>
      </c>
      <c r="S1985" s="18" t="str">
        <f>IFERROR(VLOOKUP($B1985,Invoices!$AL$2:$AM$412,2,FALSE),"")</f>
        <v/>
      </c>
      <c r="T1985" s="18" t="str">
        <f>IFERROR(VLOOKUP($B1985,Invoices!$AN$2:$AO$412,2,FALSE),"")</f>
        <v/>
      </c>
      <c r="U1985" s="18" t="str" cm="1">
        <f t="array" ref="U1985">IFERROR(INDEX(F1985:T1985, 1, MATCH(TRUE, ISNUMBER(F1985:T1985), 0)), "0.0")</f>
        <v>0.0</v>
      </c>
    </row>
    <row r="1986" spans="1:21" ht="13" x14ac:dyDescent="0.15">
      <c r="A1986" s="14" t="s">
        <v>8018</v>
      </c>
      <c r="B1986" s="6" t="s">
        <v>3376</v>
      </c>
      <c r="C1986" s="6" t="s">
        <v>3377</v>
      </c>
      <c r="D1986" s="6" t="s">
        <v>1750</v>
      </c>
      <c r="E1986" s="6" t="s">
        <v>1751</v>
      </c>
      <c r="F1986" s="18">
        <f>IFERROR(VLOOKUP(B1986,Invoices!$L$2:$M$413,2,FALSE),"")</f>
        <v>0.99</v>
      </c>
      <c r="G1986" s="18" t="str">
        <f>IFERROR(VLOOKUP(B1986,Invoices!$N$2:$O$412,2,FALSE),"")</f>
        <v/>
      </c>
      <c r="H1986" s="18" t="str">
        <f>IFERROR(VLOOKUP($B1986,Invoices!$P$2:$Q$412,2,FALSE),"")</f>
        <v/>
      </c>
      <c r="I1986" s="18" t="str">
        <f>IFERROR(VLOOKUP($B1986,Invoices!$R$2:$S$412,2,FALSE),"")</f>
        <v/>
      </c>
      <c r="J1986" s="18" t="str">
        <f>IFERROR(VLOOKUP($B1986,Invoices!$T$2:$U$412,2,FALSE),"")</f>
        <v/>
      </c>
      <c r="K1986" s="18" t="str">
        <f>IFERROR(VLOOKUP($B1986,Invoices!$V$2:$W$412,2,FALSE),"")</f>
        <v/>
      </c>
      <c r="L1986" s="18" t="str">
        <f>IFERROR(VLOOKUP($B1986,Invoices!$X$2:$Y$412,2,FALSE),"")</f>
        <v/>
      </c>
      <c r="M1986" s="18" t="str">
        <f>IFERROR(VLOOKUP($B1986,Invoices!$Z$2:$AA$412,2,FALSE),"")</f>
        <v/>
      </c>
      <c r="N1986" s="18" t="str">
        <f>IFERROR(VLOOKUP($B1986,Invoices!$AB$2:$AC$412,2,FALSE),"")</f>
        <v/>
      </c>
      <c r="O1986" s="18" t="str">
        <f>IFERROR(VLOOKUP($B1986,Invoices!$AD$2:$AE$412,2,FALSE),"")</f>
        <v/>
      </c>
      <c r="P1986" s="18" t="str">
        <f>IFERROR(VLOOKUP($B1986,Invoices!$AF$2:$AG$412,2,FALSE),"")</f>
        <v/>
      </c>
      <c r="Q1986" s="18" t="str">
        <f>IFERROR(VLOOKUP($B1986,Invoices!$AH$2:$AI$412,2,FALSE),"")</f>
        <v/>
      </c>
      <c r="R1986" s="18" t="str">
        <f>IFERROR(VLOOKUP($B1986,Invoices!$AJ$2:$AK$412,2,FALSE),"")</f>
        <v/>
      </c>
      <c r="S1986" s="18" t="str">
        <f>IFERROR(VLOOKUP($B1986,Invoices!$AL$2:$AM$412,2,FALSE),"")</f>
        <v/>
      </c>
      <c r="T1986" s="18" t="str">
        <f>IFERROR(VLOOKUP($B1986,Invoices!$AN$2:$AO$412,2,FALSE),"")</f>
        <v/>
      </c>
      <c r="U1986" s="18" cm="1">
        <f t="array" ref="U1986">IFERROR(INDEX(F1986:T1986, 1, MATCH(TRUE, ISNUMBER(F1986:T1986), 0)), "0.0")</f>
        <v>0.99</v>
      </c>
    </row>
    <row r="1987" spans="1:21" ht="13" x14ac:dyDescent="0.15">
      <c r="A1987" s="14" t="s">
        <v>8019</v>
      </c>
      <c r="B1987" s="6" t="s">
        <v>3378</v>
      </c>
      <c r="C1987" s="6" t="s">
        <v>573</v>
      </c>
      <c r="D1987" s="6" t="s">
        <v>855</v>
      </c>
      <c r="E1987" s="6" t="s">
        <v>574</v>
      </c>
      <c r="F1987" s="18" t="str">
        <f>IFERROR(VLOOKUP(B1987,Invoices!$L$2:$M$413,2,FALSE),"")</f>
        <v/>
      </c>
      <c r="G1987" s="18" t="str">
        <f>IFERROR(VLOOKUP(B1987,Invoices!$N$2:$O$412,2,FALSE),"")</f>
        <v/>
      </c>
      <c r="H1987" s="18" t="str">
        <f>IFERROR(VLOOKUP($B1987,Invoices!$P$2:$Q$412,2,FALSE),"")</f>
        <v/>
      </c>
      <c r="I1987" s="18" t="str">
        <f>IFERROR(VLOOKUP($B1987,Invoices!$R$2:$S$412,2,FALSE),"")</f>
        <v/>
      </c>
      <c r="J1987" s="18" t="str">
        <f>IFERROR(VLOOKUP($B1987,Invoices!$T$2:$U$412,2,FALSE),"")</f>
        <v/>
      </c>
      <c r="K1987" s="18" t="str">
        <f>IFERROR(VLOOKUP($B1987,Invoices!$V$2:$W$412,2,FALSE),"")</f>
        <v/>
      </c>
      <c r="L1987" s="18" t="str">
        <f>IFERROR(VLOOKUP($B1987,Invoices!$X$2:$Y$412,2,FALSE),"")</f>
        <v/>
      </c>
      <c r="M1987" s="18" t="str">
        <f>IFERROR(VLOOKUP($B1987,Invoices!$Z$2:$AA$412,2,FALSE),"")</f>
        <v/>
      </c>
      <c r="N1987" s="18" t="str">
        <f>IFERROR(VLOOKUP($B1987,Invoices!$AB$2:$AC$412,2,FALSE),"")</f>
        <v/>
      </c>
      <c r="O1987" s="18" t="str">
        <f>IFERROR(VLOOKUP($B1987,Invoices!$AD$2:$AE$412,2,FALSE),"")</f>
        <v/>
      </c>
      <c r="P1987" s="18" t="str">
        <f>IFERROR(VLOOKUP($B1987,Invoices!$AF$2:$AG$412,2,FALSE),"")</f>
        <v/>
      </c>
      <c r="Q1987" s="18" t="str">
        <f>IFERROR(VLOOKUP($B1987,Invoices!$AH$2:$AI$412,2,FALSE),"")</f>
        <v/>
      </c>
      <c r="R1987" s="18" t="str">
        <f>IFERROR(VLOOKUP($B1987,Invoices!$AJ$2:$AK$412,2,FALSE),"")</f>
        <v/>
      </c>
      <c r="S1987" s="18" t="str">
        <f>IFERROR(VLOOKUP($B1987,Invoices!$AL$2:$AM$412,2,FALSE),"")</f>
        <v/>
      </c>
      <c r="T1987" s="18" t="str">
        <f>IFERROR(VLOOKUP($B1987,Invoices!$AN$2:$AO$412,2,FALSE),"")</f>
        <v/>
      </c>
      <c r="U1987" s="18" t="str" cm="1">
        <f t="array" ref="U1987">IFERROR(INDEX(F1987:T1987, 1, MATCH(TRUE, ISNUMBER(F1987:T1987), 0)), "0.0")</f>
        <v>0.0</v>
      </c>
    </row>
    <row r="1988" spans="1:21" ht="13" x14ac:dyDescent="0.15">
      <c r="A1988" s="14" t="s">
        <v>8020</v>
      </c>
      <c r="B1988" s="6" t="s">
        <v>3379</v>
      </c>
      <c r="D1988" s="6" t="s">
        <v>595</v>
      </c>
      <c r="E1988" s="6" t="s">
        <v>596</v>
      </c>
      <c r="F1988" s="18" t="str">
        <f>IFERROR(VLOOKUP(B1988,Invoices!$L$2:$M$413,2,FALSE),"")</f>
        <v/>
      </c>
      <c r="G1988" s="18" t="str">
        <f>IFERROR(VLOOKUP(B1988,Invoices!$N$2:$O$412,2,FALSE),"")</f>
        <v/>
      </c>
      <c r="H1988" s="18">
        <f>IFERROR(VLOOKUP($B1988,Invoices!$P$2:$Q$412,2,FALSE),"")</f>
        <v>0.99</v>
      </c>
      <c r="I1988" s="18" t="str">
        <f>IFERROR(VLOOKUP($B1988,Invoices!$R$2:$S$412,2,FALSE),"")</f>
        <v/>
      </c>
      <c r="J1988" s="18" t="str">
        <f>IFERROR(VLOOKUP($B1988,Invoices!$T$2:$U$412,2,FALSE),"")</f>
        <v/>
      </c>
      <c r="K1988" s="18" t="str">
        <f>IFERROR(VLOOKUP($B1988,Invoices!$V$2:$W$412,2,FALSE),"")</f>
        <v/>
      </c>
      <c r="L1988" s="18" t="str">
        <f>IFERROR(VLOOKUP($B1988,Invoices!$X$2:$Y$412,2,FALSE),"")</f>
        <v/>
      </c>
      <c r="M1988" s="18" t="str">
        <f>IFERROR(VLOOKUP($B1988,Invoices!$Z$2:$AA$412,2,FALSE),"")</f>
        <v/>
      </c>
      <c r="N1988" s="18" t="str">
        <f>IFERROR(VLOOKUP($B1988,Invoices!$AB$2:$AC$412,2,FALSE),"")</f>
        <v/>
      </c>
      <c r="O1988" s="18" t="str">
        <f>IFERROR(VLOOKUP($B1988,Invoices!$AD$2:$AE$412,2,FALSE),"")</f>
        <v/>
      </c>
      <c r="P1988" s="18" t="str">
        <f>IFERROR(VLOOKUP($B1988,Invoices!$AF$2:$AG$412,2,FALSE),"")</f>
        <v/>
      </c>
      <c r="Q1988" s="18" t="str">
        <f>IFERROR(VLOOKUP($B1988,Invoices!$AH$2:$AI$412,2,FALSE),"")</f>
        <v/>
      </c>
      <c r="R1988" s="18" t="str">
        <f>IFERROR(VLOOKUP($B1988,Invoices!$AJ$2:$AK$412,2,FALSE),"")</f>
        <v/>
      </c>
      <c r="S1988" s="18" t="str">
        <f>IFERROR(VLOOKUP($B1988,Invoices!$AL$2:$AM$412,2,FALSE),"")</f>
        <v/>
      </c>
      <c r="T1988" s="18" t="str">
        <f>IFERROR(VLOOKUP($B1988,Invoices!$AN$2:$AO$412,2,FALSE),"")</f>
        <v/>
      </c>
      <c r="U1988" s="18" cm="1">
        <f t="array" ref="U1988">IFERROR(INDEX(F1988:T1988, 1, MATCH(TRUE, ISNUMBER(F1988:T1988), 0)), "0.0")</f>
        <v>0.99</v>
      </c>
    </row>
    <row r="1989" spans="1:21" ht="13" x14ac:dyDescent="0.15">
      <c r="A1989" s="14" t="s">
        <v>8021</v>
      </c>
      <c r="B1989" s="6" t="s">
        <v>3379</v>
      </c>
      <c r="C1989" s="6" t="s">
        <v>3380</v>
      </c>
      <c r="D1989" s="6" t="s">
        <v>3083</v>
      </c>
      <c r="E1989" s="6" t="s">
        <v>1182</v>
      </c>
      <c r="F1989" s="18" t="str">
        <f>IFERROR(VLOOKUP(B1989,Invoices!$L$2:$M$413,2,FALSE),"")</f>
        <v/>
      </c>
      <c r="G1989" s="18" t="str">
        <f>IFERROR(VLOOKUP(B1989,Invoices!$N$2:$O$412,2,FALSE),"")</f>
        <v/>
      </c>
      <c r="H1989" s="18">
        <f>IFERROR(VLOOKUP($B1989,Invoices!$P$2:$Q$412,2,FALSE),"")</f>
        <v>0.99</v>
      </c>
      <c r="I1989" s="18" t="str">
        <f>IFERROR(VLOOKUP($B1989,Invoices!$R$2:$S$412,2,FALSE),"")</f>
        <v/>
      </c>
      <c r="J1989" s="18" t="str">
        <f>IFERROR(VLOOKUP($B1989,Invoices!$T$2:$U$412,2,FALSE),"")</f>
        <v/>
      </c>
      <c r="K1989" s="18" t="str">
        <f>IFERROR(VLOOKUP($B1989,Invoices!$V$2:$W$412,2,FALSE),"")</f>
        <v/>
      </c>
      <c r="L1989" s="18" t="str">
        <f>IFERROR(VLOOKUP($B1989,Invoices!$X$2:$Y$412,2,FALSE),"")</f>
        <v/>
      </c>
      <c r="M1989" s="18" t="str">
        <f>IFERROR(VLOOKUP($B1989,Invoices!$Z$2:$AA$412,2,FALSE),"")</f>
        <v/>
      </c>
      <c r="N1989" s="18" t="str">
        <f>IFERROR(VLOOKUP($B1989,Invoices!$AB$2:$AC$412,2,FALSE),"")</f>
        <v/>
      </c>
      <c r="O1989" s="18" t="str">
        <f>IFERROR(VLOOKUP($B1989,Invoices!$AD$2:$AE$412,2,FALSE),"")</f>
        <v/>
      </c>
      <c r="P1989" s="18" t="str">
        <f>IFERROR(VLOOKUP($B1989,Invoices!$AF$2:$AG$412,2,FALSE),"")</f>
        <v/>
      </c>
      <c r="Q1989" s="18" t="str">
        <f>IFERROR(VLOOKUP($B1989,Invoices!$AH$2:$AI$412,2,FALSE),"")</f>
        <v/>
      </c>
      <c r="R1989" s="18" t="str">
        <f>IFERROR(VLOOKUP($B1989,Invoices!$AJ$2:$AK$412,2,FALSE),"")</f>
        <v/>
      </c>
      <c r="S1989" s="18" t="str">
        <f>IFERROR(VLOOKUP($B1989,Invoices!$AL$2:$AM$412,2,FALSE),"")</f>
        <v/>
      </c>
      <c r="T1989" s="18" t="str">
        <f>IFERROR(VLOOKUP($B1989,Invoices!$AN$2:$AO$412,2,FALSE),"")</f>
        <v/>
      </c>
      <c r="U1989" s="18" cm="1">
        <f t="array" ref="U1989">IFERROR(INDEX(F1989:T1989, 1, MATCH(TRUE, ISNUMBER(F1989:T1989), 0)), "0.0")</f>
        <v>0.99</v>
      </c>
    </row>
    <row r="1990" spans="1:21" ht="13" x14ac:dyDescent="0.15">
      <c r="A1990" s="14" t="s">
        <v>8022</v>
      </c>
      <c r="B1990" s="6" t="s">
        <v>3381</v>
      </c>
      <c r="C1990" s="6" t="s">
        <v>1007</v>
      </c>
      <c r="D1990" s="6" t="s">
        <v>1008</v>
      </c>
      <c r="E1990" s="6" t="s">
        <v>681</v>
      </c>
      <c r="F1990" s="18" t="str">
        <f>IFERROR(VLOOKUP(B1990,Invoices!$L$2:$M$413,2,FALSE),"")</f>
        <v/>
      </c>
      <c r="G1990" s="18" t="str">
        <f>IFERROR(VLOOKUP(B1990,Invoices!$N$2:$O$412,2,FALSE),"")</f>
        <v/>
      </c>
      <c r="H1990" s="18" t="str">
        <f>IFERROR(VLOOKUP($B1990,Invoices!$P$2:$Q$412,2,FALSE),"")</f>
        <v/>
      </c>
      <c r="I1990" s="18" t="str">
        <f>IFERROR(VLOOKUP($B1990,Invoices!$R$2:$S$412,2,FALSE),"")</f>
        <v/>
      </c>
      <c r="J1990" s="18">
        <f>IFERROR(VLOOKUP($B1990,Invoices!$T$2:$U$412,2,FALSE),"")</f>
        <v>0.99</v>
      </c>
      <c r="K1990" s="18" t="str">
        <f>IFERROR(VLOOKUP($B1990,Invoices!$V$2:$W$412,2,FALSE),"")</f>
        <v/>
      </c>
      <c r="L1990" s="18" t="str">
        <f>IFERROR(VLOOKUP($B1990,Invoices!$X$2:$Y$412,2,FALSE),"")</f>
        <v/>
      </c>
      <c r="M1990" s="18" t="str">
        <f>IFERROR(VLOOKUP($B1990,Invoices!$Z$2:$AA$412,2,FALSE),"")</f>
        <v/>
      </c>
      <c r="N1990" s="18" t="str">
        <f>IFERROR(VLOOKUP($B1990,Invoices!$AB$2:$AC$412,2,FALSE),"")</f>
        <v/>
      </c>
      <c r="O1990" s="18" t="str">
        <f>IFERROR(VLOOKUP($B1990,Invoices!$AD$2:$AE$412,2,FALSE),"")</f>
        <v/>
      </c>
      <c r="P1990" s="18" t="str">
        <f>IFERROR(VLOOKUP($B1990,Invoices!$AF$2:$AG$412,2,FALSE),"")</f>
        <v/>
      </c>
      <c r="Q1990" s="18" t="str">
        <f>IFERROR(VLOOKUP($B1990,Invoices!$AH$2:$AI$412,2,FALSE),"")</f>
        <v/>
      </c>
      <c r="R1990" s="18" t="str">
        <f>IFERROR(VLOOKUP($B1990,Invoices!$AJ$2:$AK$412,2,FALSE),"")</f>
        <v/>
      </c>
      <c r="S1990" s="18" t="str">
        <f>IFERROR(VLOOKUP($B1990,Invoices!$AL$2:$AM$412,2,FALSE),"")</f>
        <v/>
      </c>
      <c r="T1990" s="18" t="str">
        <f>IFERROR(VLOOKUP($B1990,Invoices!$AN$2:$AO$412,2,FALSE),"")</f>
        <v/>
      </c>
      <c r="U1990" s="18" cm="1">
        <f t="array" ref="U1990">IFERROR(INDEX(F1990:T1990, 1, MATCH(TRUE, ISNUMBER(F1990:T1990), 0)), "0.0")</f>
        <v>0.99</v>
      </c>
    </row>
    <row r="1991" spans="1:21" ht="13" x14ac:dyDescent="0.15">
      <c r="A1991" s="14" t="s">
        <v>8023</v>
      </c>
      <c r="B1991" s="6" t="s">
        <v>3382</v>
      </c>
      <c r="C1991" s="6" t="s">
        <v>1007</v>
      </c>
      <c r="D1991" s="6" t="s">
        <v>1008</v>
      </c>
      <c r="E1991" s="6" t="s">
        <v>681</v>
      </c>
      <c r="F1991" s="18" t="str">
        <f>IFERROR(VLOOKUP(B1991,Invoices!$L$2:$M$413,2,FALSE),"")</f>
        <v/>
      </c>
      <c r="G1991" s="18" t="str">
        <f>IFERROR(VLOOKUP(B1991,Invoices!$N$2:$O$412,2,FALSE),"")</f>
        <v/>
      </c>
      <c r="H1991" s="18">
        <f>IFERROR(VLOOKUP($B1991,Invoices!$P$2:$Q$412,2,FALSE),"")</f>
        <v>0.99</v>
      </c>
      <c r="I1991" s="18" t="str">
        <f>IFERROR(VLOOKUP($B1991,Invoices!$R$2:$S$412,2,FALSE),"")</f>
        <v/>
      </c>
      <c r="J1991" s="18" t="str">
        <f>IFERROR(VLOOKUP($B1991,Invoices!$T$2:$U$412,2,FALSE),"")</f>
        <v/>
      </c>
      <c r="K1991" s="18" t="str">
        <f>IFERROR(VLOOKUP($B1991,Invoices!$V$2:$W$412,2,FALSE),"")</f>
        <v/>
      </c>
      <c r="L1991" s="18" t="str">
        <f>IFERROR(VLOOKUP($B1991,Invoices!$X$2:$Y$412,2,FALSE),"")</f>
        <v/>
      </c>
      <c r="M1991" s="18" t="str">
        <f>IFERROR(VLOOKUP($B1991,Invoices!$Z$2:$AA$412,2,FALSE),"")</f>
        <v/>
      </c>
      <c r="N1991" s="18" t="str">
        <f>IFERROR(VLOOKUP($B1991,Invoices!$AB$2:$AC$412,2,FALSE),"")</f>
        <v/>
      </c>
      <c r="O1991" s="18" t="str">
        <f>IFERROR(VLOOKUP($B1991,Invoices!$AD$2:$AE$412,2,FALSE),"")</f>
        <v/>
      </c>
      <c r="P1991" s="18" t="str">
        <f>IFERROR(VLOOKUP($B1991,Invoices!$AF$2:$AG$412,2,FALSE),"")</f>
        <v/>
      </c>
      <c r="Q1991" s="18" t="str">
        <f>IFERROR(VLOOKUP($B1991,Invoices!$AH$2:$AI$412,2,FALSE),"")</f>
        <v/>
      </c>
      <c r="R1991" s="18" t="str">
        <f>IFERROR(VLOOKUP($B1991,Invoices!$AJ$2:$AK$412,2,FALSE),"")</f>
        <v/>
      </c>
      <c r="S1991" s="18" t="str">
        <f>IFERROR(VLOOKUP($B1991,Invoices!$AL$2:$AM$412,2,FALSE),"")</f>
        <v/>
      </c>
      <c r="T1991" s="18" t="str">
        <f>IFERROR(VLOOKUP($B1991,Invoices!$AN$2:$AO$412,2,FALSE),"")</f>
        <v/>
      </c>
      <c r="U1991" s="18" cm="1">
        <f t="array" ref="U1991">IFERROR(INDEX(F1991:T1991, 1, MATCH(TRUE, ISNUMBER(F1991:T1991), 0)), "0.0")</f>
        <v>0.99</v>
      </c>
    </row>
    <row r="1992" spans="1:21" ht="13" x14ac:dyDescent="0.15">
      <c r="A1992" s="14" t="s">
        <v>8024</v>
      </c>
      <c r="B1992" s="6" t="s">
        <v>3383</v>
      </c>
      <c r="D1992" s="6" t="s">
        <v>1241</v>
      </c>
      <c r="E1992" s="6" t="s">
        <v>1242</v>
      </c>
      <c r="F1992" s="18" t="str">
        <f>IFERROR(VLOOKUP(B1992,Invoices!$L$2:$M$413,2,FALSE),"")</f>
        <v/>
      </c>
      <c r="G1992" s="18" t="str">
        <f>IFERROR(VLOOKUP(B1992,Invoices!$N$2:$O$412,2,FALSE),"")</f>
        <v/>
      </c>
      <c r="H1992" s="18" t="str">
        <f>IFERROR(VLOOKUP($B1992,Invoices!$P$2:$Q$412,2,FALSE),"")</f>
        <v/>
      </c>
      <c r="I1992" s="18" t="str">
        <f>IFERROR(VLOOKUP($B1992,Invoices!$R$2:$S$412,2,FALSE),"")</f>
        <v/>
      </c>
      <c r="J1992" s="18" t="str">
        <f>IFERROR(VLOOKUP($B1992,Invoices!$T$2:$U$412,2,FALSE),"")</f>
        <v/>
      </c>
      <c r="K1992" s="18" t="str">
        <f>IFERROR(VLOOKUP($B1992,Invoices!$V$2:$W$412,2,FALSE),"")</f>
        <v/>
      </c>
      <c r="L1992" s="18" t="str">
        <f>IFERROR(VLOOKUP($B1992,Invoices!$X$2:$Y$412,2,FALSE),"")</f>
        <v/>
      </c>
      <c r="M1992" s="18" t="str">
        <f>IFERROR(VLOOKUP($B1992,Invoices!$Z$2:$AA$412,2,FALSE),"")</f>
        <v/>
      </c>
      <c r="N1992" s="18" t="str">
        <f>IFERROR(VLOOKUP($B1992,Invoices!$AB$2:$AC$412,2,FALSE),"")</f>
        <v/>
      </c>
      <c r="O1992" s="18" t="str">
        <f>IFERROR(VLOOKUP($B1992,Invoices!$AD$2:$AE$412,2,FALSE),"")</f>
        <v/>
      </c>
      <c r="P1992" s="18" t="str">
        <f>IFERROR(VLOOKUP($B1992,Invoices!$AF$2:$AG$412,2,FALSE),"")</f>
        <v/>
      </c>
      <c r="Q1992" s="18" t="str">
        <f>IFERROR(VLOOKUP($B1992,Invoices!$AH$2:$AI$412,2,FALSE),"")</f>
        <v/>
      </c>
      <c r="R1992" s="18" t="str">
        <f>IFERROR(VLOOKUP($B1992,Invoices!$AJ$2:$AK$412,2,FALSE),"")</f>
        <v/>
      </c>
      <c r="S1992" s="18" t="str">
        <f>IFERROR(VLOOKUP($B1992,Invoices!$AL$2:$AM$412,2,FALSE),"")</f>
        <v/>
      </c>
      <c r="T1992" s="18" t="str">
        <f>IFERROR(VLOOKUP($B1992,Invoices!$AN$2:$AO$412,2,FALSE),"")</f>
        <v/>
      </c>
      <c r="U1992" s="18" t="str" cm="1">
        <f t="array" ref="U1992">IFERROR(INDEX(F1992:T1992, 1, MATCH(TRUE, ISNUMBER(F1992:T1992), 0)), "0.0")</f>
        <v>0.0</v>
      </c>
    </row>
    <row r="1993" spans="1:21" ht="13" x14ac:dyDescent="0.15">
      <c r="A1993" s="14" t="s">
        <v>8025</v>
      </c>
      <c r="B1993" s="6" t="s">
        <v>2195</v>
      </c>
      <c r="C1993" s="6" t="s">
        <v>573</v>
      </c>
      <c r="D1993" s="6" t="s">
        <v>2195</v>
      </c>
      <c r="E1993" s="6" t="s">
        <v>574</v>
      </c>
      <c r="F1993" s="18" t="str">
        <f>IFERROR(VLOOKUP(B1993,Invoices!$L$2:$M$413,2,FALSE),"")</f>
        <v/>
      </c>
      <c r="G1993" s="18">
        <f>IFERROR(VLOOKUP(B1993,Invoices!$N$2:$O$412,2,FALSE),"")</f>
        <v>0.99</v>
      </c>
      <c r="H1993" s="18" t="str">
        <f>IFERROR(VLOOKUP($B1993,Invoices!$P$2:$Q$412,2,FALSE),"")</f>
        <v/>
      </c>
      <c r="I1993" s="18" t="str">
        <f>IFERROR(VLOOKUP($B1993,Invoices!$R$2:$S$412,2,FALSE),"")</f>
        <v/>
      </c>
      <c r="J1993" s="18" t="str">
        <f>IFERROR(VLOOKUP($B1993,Invoices!$T$2:$U$412,2,FALSE),"")</f>
        <v/>
      </c>
      <c r="K1993" s="18" t="str">
        <f>IFERROR(VLOOKUP($B1993,Invoices!$V$2:$W$412,2,FALSE),"")</f>
        <v/>
      </c>
      <c r="L1993" s="18" t="str">
        <f>IFERROR(VLOOKUP($B1993,Invoices!$X$2:$Y$412,2,FALSE),"")</f>
        <v/>
      </c>
      <c r="M1993" s="18" t="str">
        <f>IFERROR(VLOOKUP($B1993,Invoices!$Z$2:$AA$412,2,FALSE),"")</f>
        <v/>
      </c>
      <c r="N1993" s="18" t="str">
        <f>IFERROR(VLOOKUP($B1993,Invoices!$AB$2:$AC$412,2,FALSE),"")</f>
        <v/>
      </c>
      <c r="O1993" s="18" t="str">
        <f>IFERROR(VLOOKUP($B1993,Invoices!$AD$2:$AE$412,2,FALSE),"")</f>
        <v/>
      </c>
      <c r="P1993" s="18" t="str">
        <f>IFERROR(VLOOKUP($B1993,Invoices!$AF$2:$AG$412,2,FALSE),"")</f>
        <v/>
      </c>
      <c r="Q1993" s="18" t="str">
        <f>IFERROR(VLOOKUP($B1993,Invoices!$AH$2:$AI$412,2,FALSE),"")</f>
        <v/>
      </c>
      <c r="R1993" s="18" t="str">
        <f>IFERROR(VLOOKUP($B1993,Invoices!$AJ$2:$AK$412,2,FALSE),"")</f>
        <v/>
      </c>
      <c r="S1993" s="18" t="str">
        <f>IFERROR(VLOOKUP($B1993,Invoices!$AL$2:$AM$412,2,FALSE),"")</f>
        <v/>
      </c>
      <c r="T1993" s="18" t="str">
        <f>IFERROR(VLOOKUP($B1993,Invoices!$AN$2:$AO$412,2,FALSE),"")</f>
        <v/>
      </c>
      <c r="U1993" s="18" cm="1">
        <f t="array" ref="U1993">IFERROR(INDEX(F1993:T1993, 1, MATCH(TRUE, ISNUMBER(F1993:T1993), 0)), "0.0")</f>
        <v>0.99</v>
      </c>
    </row>
    <row r="1994" spans="1:21" ht="13" x14ac:dyDescent="0.15">
      <c r="A1994" s="14" t="s">
        <v>8026</v>
      </c>
      <c r="B1994" s="6" t="s">
        <v>3384</v>
      </c>
      <c r="C1994" s="6" t="s">
        <v>3385</v>
      </c>
      <c r="D1994" s="6" t="s">
        <v>1804</v>
      </c>
      <c r="E1994" s="6" t="s">
        <v>810</v>
      </c>
      <c r="F1994" s="18" t="str">
        <f>IFERROR(VLOOKUP(B1994,Invoices!$L$2:$M$413,2,FALSE),"")</f>
        <v/>
      </c>
      <c r="G1994" s="18">
        <f>IFERROR(VLOOKUP(B1994,Invoices!$N$2:$O$412,2,FALSE),"")</f>
        <v>0.99</v>
      </c>
      <c r="H1994" s="18" t="str">
        <f>IFERROR(VLOOKUP($B1994,Invoices!$P$2:$Q$412,2,FALSE),"")</f>
        <v/>
      </c>
      <c r="I1994" s="18" t="str">
        <f>IFERROR(VLOOKUP($B1994,Invoices!$R$2:$S$412,2,FALSE),"")</f>
        <v/>
      </c>
      <c r="J1994" s="18">
        <f>IFERROR(VLOOKUP($B1994,Invoices!$T$2:$U$412,2,FALSE),"")</f>
        <v>0.99</v>
      </c>
      <c r="K1994" s="18" t="str">
        <f>IFERROR(VLOOKUP($B1994,Invoices!$V$2:$W$412,2,FALSE),"")</f>
        <v/>
      </c>
      <c r="L1994" s="18" t="str">
        <f>IFERROR(VLOOKUP($B1994,Invoices!$X$2:$Y$412,2,FALSE),"")</f>
        <v/>
      </c>
      <c r="M1994" s="18" t="str">
        <f>IFERROR(VLOOKUP($B1994,Invoices!$Z$2:$AA$412,2,FALSE),"")</f>
        <v/>
      </c>
      <c r="N1994" s="18" t="str">
        <f>IFERROR(VLOOKUP($B1994,Invoices!$AB$2:$AC$412,2,FALSE),"")</f>
        <v/>
      </c>
      <c r="O1994" s="18" t="str">
        <f>IFERROR(VLOOKUP($B1994,Invoices!$AD$2:$AE$412,2,FALSE),"")</f>
        <v/>
      </c>
      <c r="P1994" s="18" t="str">
        <f>IFERROR(VLOOKUP($B1994,Invoices!$AF$2:$AG$412,2,FALSE),"")</f>
        <v/>
      </c>
      <c r="Q1994" s="18" t="str">
        <f>IFERROR(VLOOKUP($B1994,Invoices!$AH$2:$AI$412,2,FALSE),"")</f>
        <v/>
      </c>
      <c r="R1994" s="18" t="str">
        <f>IFERROR(VLOOKUP($B1994,Invoices!$AJ$2:$AK$412,2,FALSE),"")</f>
        <v/>
      </c>
      <c r="S1994" s="18" t="str">
        <f>IFERROR(VLOOKUP($B1994,Invoices!$AL$2:$AM$412,2,FALSE),"")</f>
        <v/>
      </c>
      <c r="T1994" s="18" t="str">
        <f>IFERROR(VLOOKUP($B1994,Invoices!$AN$2:$AO$412,2,FALSE),"")</f>
        <v/>
      </c>
      <c r="U1994" s="18" cm="1">
        <f t="array" ref="U1994">IFERROR(INDEX(F1994:T1994, 1, MATCH(TRUE, ISNUMBER(F1994:T1994), 0)), "0.0")</f>
        <v>0.99</v>
      </c>
    </row>
    <row r="1995" spans="1:21" ht="13" x14ac:dyDescent="0.15">
      <c r="A1995" s="14" t="s">
        <v>8027</v>
      </c>
      <c r="B1995" s="6" t="s">
        <v>3384</v>
      </c>
      <c r="C1995" s="6" t="s">
        <v>1308</v>
      </c>
      <c r="D1995" s="6" t="s">
        <v>3217</v>
      </c>
      <c r="E1995" s="6" t="s">
        <v>810</v>
      </c>
      <c r="F1995" s="18" t="str">
        <f>IFERROR(VLOOKUP(B1995,Invoices!$L$2:$M$413,2,FALSE),"")</f>
        <v/>
      </c>
      <c r="G1995" s="18">
        <f>IFERROR(VLOOKUP(B1995,Invoices!$N$2:$O$412,2,FALSE),"")</f>
        <v>0.99</v>
      </c>
      <c r="H1995" s="18" t="str">
        <f>IFERROR(VLOOKUP($B1995,Invoices!$P$2:$Q$412,2,FALSE),"")</f>
        <v/>
      </c>
      <c r="I1995" s="18" t="str">
        <f>IFERROR(VLOOKUP($B1995,Invoices!$R$2:$S$412,2,FALSE),"")</f>
        <v/>
      </c>
      <c r="J1995" s="18">
        <f>IFERROR(VLOOKUP($B1995,Invoices!$T$2:$U$412,2,FALSE),"")</f>
        <v>0.99</v>
      </c>
      <c r="K1995" s="18" t="str">
        <f>IFERROR(VLOOKUP($B1995,Invoices!$V$2:$W$412,2,FALSE),"")</f>
        <v/>
      </c>
      <c r="L1995" s="18" t="str">
        <f>IFERROR(VLOOKUP($B1995,Invoices!$X$2:$Y$412,2,FALSE),"")</f>
        <v/>
      </c>
      <c r="M1995" s="18" t="str">
        <f>IFERROR(VLOOKUP($B1995,Invoices!$Z$2:$AA$412,2,FALSE),"")</f>
        <v/>
      </c>
      <c r="N1995" s="18" t="str">
        <f>IFERROR(VLOOKUP($B1995,Invoices!$AB$2:$AC$412,2,FALSE),"")</f>
        <v/>
      </c>
      <c r="O1995" s="18" t="str">
        <f>IFERROR(VLOOKUP($B1995,Invoices!$AD$2:$AE$412,2,FALSE),"")</f>
        <v/>
      </c>
      <c r="P1995" s="18" t="str">
        <f>IFERROR(VLOOKUP($B1995,Invoices!$AF$2:$AG$412,2,FALSE),"")</f>
        <v/>
      </c>
      <c r="Q1995" s="18" t="str">
        <f>IFERROR(VLOOKUP($B1995,Invoices!$AH$2:$AI$412,2,FALSE),"")</f>
        <v/>
      </c>
      <c r="R1995" s="18" t="str">
        <f>IFERROR(VLOOKUP($B1995,Invoices!$AJ$2:$AK$412,2,FALSE),"")</f>
        <v/>
      </c>
      <c r="S1995" s="18" t="str">
        <f>IFERROR(VLOOKUP($B1995,Invoices!$AL$2:$AM$412,2,FALSE),"")</f>
        <v/>
      </c>
      <c r="T1995" s="18" t="str">
        <f>IFERROR(VLOOKUP($B1995,Invoices!$AN$2:$AO$412,2,FALSE),"")</f>
        <v/>
      </c>
      <c r="U1995" s="18" cm="1">
        <f t="array" ref="U1995">IFERROR(INDEX(F1995:T1995, 1, MATCH(TRUE, ISNUMBER(F1995:T1995), 0)), "0.0")</f>
        <v>0.99</v>
      </c>
    </row>
    <row r="1996" spans="1:21" ht="13" x14ac:dyDescent="0.15">
      <c r="A1996" s="14" t="s">
        <v>8028</v>
      </c>
      <c r="B1996" s="6" t="s">
        <v>3386</v>
      </c>
      <c r="C1996" s="6" t="s">
        <v>1795</v>
      </c>
      <c r="D1996" s="6" t="s">
        <v>533</v>
      </c>
      <c r="E1996" s="6" t="s">
        <v>522</v>
      </c>
      <c r="F1996" s="18" t="str">
        <f>IFERROR(VLOOKUP(B1996,Invoices!$L$2:$M$413,2,FALSE),"")</f>
        <v/>
      </c>
      <c r="G1996" s="18" t="str">
        <f>IFERROR(VLOOKUP(B1996,Invoices!$N$2:$O$412,2,FALSE),"")</f>
        <v/>
      </c>
      <c r="H1996" s="18" t="str">
        <f>IFERROR(VLOOKUP($B1996,Invoices!$P$2:$Q$412,2,FALSE),"")</f>
        <v/>
      </c>
      <c r="I1996" s="18" t="str">
        <f>IFERROR(VLOOKUP($B1996,Invoices!$R$2:$S$412,2,FALSE),"")</f>
        <v/>
      </c>
      <c r="J1996" s="18" t="str">
        <f>IFERROR(VLOOKUP($B1996,Invoices!$T$2:$U$412,2,FALSE),"")</f>
        <v/>
      </c>
      <c r="K1996" s="18" t="str">
        <f>IFERROR(VLOOKUP($B1996,Invoices!$V$2:$W$412,2,FALSE),"")</f>
        <v/>
      </c>
      <c r="L1996" s="18" t="str">
        <f>IFERROR(VLOOKUP($B1996,Invoices!$X$2:$Y$412,2,FALSE),"")</f>
        <v/>
      </c>
      <c r="M1996" s="18" t="str">
        <f>IFERROR(VLOOKUP($B1996,Invoices!$Z$2:$AA$412,2,FALSE),"")</f>
        <v/>
      </c>
      <c r="N1996" s="18" t="str">
        <f>IFERROR(VLOOKUP($B1996,Invoices!$AB$2:$AC$412,2,FALSE),"")</f>
        <v/>
      </c>
      <c r="O1996" s="18" t="str">
        <f>IFERROR(VLOOKUP($B1996,Invoices!$AD$2:$AE$412,2,FALSE),"")</f>
        <v/>
      </c>
      <c r="P1996" s="18" t="str">
        <f>IFERROR(VLOOKUP($B1996,Invoices!$AF$2:$AG$412,2,FALSE),"")</f>
        <v/>
      </c>
      <c r="Q1996" s="18" t="str">
        <f>IFERROR(VLOOKUP($B1996,Invoices!$AH$2:$AI$412,2,FALSE),"")</f>
        <v/>
      </c>
      <c r="R1996" s="18" t="str">
        <f>IFERROR(VLOOKUP($B1996,Invoices!$AJ$2:$AK$412,2,FALSE),"")</f>
        <v/>
      </c>
      <c r="S1996" s="18" t="str">
        <f>IFERROR(VLOOKUP($B1996,Invoices!$AL$2:$AM$412,2,FALSE),"")</f>
        <v/>
      </c>
      <c r="T1996" s="18" t="str">
        <f>IFERROR(VLOOKUP($B1996,Invoices!$AN$2:$AO$412,2,FALSE),"")</f>
        <v/>
      </c>
      <c r="U1996" s="18" t="str" cm="1">
        <f t="array" ref="U1996">IFERROR(INDEX(F1996:T1996, 1, MATCH(TRUE, ISNUMBER(F1996:T1996), 0)), "0.0")</f>
        <v>0.0</v>
      </c>
    </row>
    <row r="1997" spans="1:21" ht="13" x14ac:dyDescent="0.15">
      <c r="A1997" s="14" t="s">
        <v>8029</v>
      </c>
      <c r="B1997" s="6" t="s">
        <v>3387</v>
      </c>
      <c r="D1997" s="6" t="s">
        <v>1205</v>
      </c>
      <c r="E1997" s="6" t="s">
        <v>1206</v>
      </c>
      <c r="F1997" s="18" t="str">
        <f>IFERROR(VLOOKUP(B1997,Invoices!$L$2:$M$413,2,FALSE),"")</f>
        <v/>
      </c>
      <c r="G1997" s="18" t="str">
        <f>IFERROR(VLOOKUP(B1997,Invoices!$N$2:$O$412,2,FALSE),"")</f>
        <v/>
      </c>
      <c r="H1997" s="18" t="str">
        <f>IFERROR(VLOOKUP($B1997,Invoices!$P$2:$Q$412,2,FALSE),"")</f>
        <v/>
      </c>
      <c r="I1997" s="18" t="str">
        <f>IFERROR(VLOOKUP($B1997,Invoices!$R$2:$S$412,2,FALSE),"")</f>
        <v/>
      </c>
      <c r="J1997" s="18" t="str">
        <f>IFERROR(VLOOKUP($B1997,Invoices!$T$2:$U$412,2,FALSE),"")</f>
        <v/>
      </c>
      <c r="K1997" s="18" t="str">
        <f>IFERROR(VLOOKUP($B1997,Invoices!$V$2:$W$412,2,FALSE),"")</f>
        <v/>
      </c>
      <c r="L1997" s="18" t="str">
        <f>IFERROR(VLOOKUP($B1997,Invoices!$X$2:$Y$412,2,FALSE),"")</f>
        <v/>
      </c>
      <c r="M1997" s="18" t="str">
        <f>IFERROR(VLOOKUP($B1997,Invoices!$Z$2:$AA$412,2,FALSE),"")</f>
        <v/>
      </c>
      <c r="N1997" s="18" t="str">
        <f>IFERROR(VLOOKUP($B1997,Invoices!$AB$2:$AC$412,2,FALSE),"")</f>
        <v/>
      </c>
      <c r="O1997" s="18" t="str">
        <f>IFERROR(VLOOKUP($B1997,Invoices!$AD$2:$AE$412,2,FALSE),"")</f>
        <v/>
      </c>
      <c r="P1997" s="18" t="str">
        <f>IFERROR(VLOOKUP($B1997,Invoices!$AF$2:$AG$412,2,FALSE),"")</f>
        <v/>
      </c>
      <c r="Q1997" s="18" t="str">
        <f>IFERROR(VLOOKUP($B1997,Invoices!$AH$2:$AI$412,2,FALSE),"")</f>
        <v/>
      </c>
      <c r="R1997" s="18" t="str">
        <f>IFERROR(VLOOKUP($B1997,Invoices!$AJ$2:$AK$412,2,FALSE),"")</f>
        <v/>
      </c>
      <c r="S1997" s="18" t="str">
        <f>IFERROR(VLOOKUP($B1997,Invoices!$AL$2:$AM$412,2,FALSE),"")</f>
        <v/>
      </c>
      <c r="T1997" s="18" t="str">
        <f>IFERROR(VLOOKUP($B1997,Invoices!$AN$2:$AO$412,2,FALSE),"")</f>
        <v/>
      </c>
      <c r="U1997" s="18" t="str" cm="1">
        <f t="array" ref="U1997">IFERROR(INDEX(F1997:T1997, 1, MATCH(TRUE, ISNUMBER(F1997:T1997), 0)), "0.0")</f>
        <v>0.0</v>
      </c>
    </row>
    <row r="1998" spans="1:21" ht="13" x14ac:dyDescent="0.15">
      <c r="A1998" s="14" t="s">
        <v>8030</v>
      </c>
      <c r="B1998" s="6" t="s">
        <v>3388</v>
      </c>
      <c r="C1998" s="6" t="s">
        <v>1046</v>
      </c>
      <c r="D1998" s="6" t="s">
        <v>1047</v>
      </c>
      <c r="E1998" s="6" t="s">
        <v>1046</v>
      </c>
      <c r="F1998" s="18" t="str">
        <f>IFERROR(VLOOKUP(B1998,Invoices!$L$2:$M$413,2,FALSE),"")</f>
        <v/>
      </c>
      <c r="G1998" s="18" t="str">
        <f>IFERROR(VLOOKUP(B1998,Invoices!$N$2:$O$412,2,FALSE),"")</f>
        <v/>
      </c>
      <c r="H1998" s="18" t="str">
        <f>IFERROR(VLOOKUP($B1998,Invoices!$P$2:$Q$412,2,FALSE),"")</f>
        <v/>
      </c>
      <c r="I1998" s="18" t="str">
        <f>IFERROR(VLOOKUP($B1998,Invoices!$R$2:$S$412,2,FALSE),"")</f>
        <v/>
      </c>
      <c r="J1998" s="18" t="str">
        <f>IFERROR(VLOOKUP($B1998,Invoices!$T$2:$U$412,2,FALSE),"")</f>
        <v/>
      </c>
      <c r="K1998" s="18" t="str">
        <f>IFERROR(VLOOKUP($B1998,Invoices!$V$2:$W$412,2,FALSE),"")</f>
        <v/>
      </c>
      <c r="L1998" s="18" t="str">
        <f>IFERROR(VLOOKUP($B1998,Invoices!$X$2:$Y$412,2,FALSE),"")</f>
        <v/>
      </c>
      <c r="M1998" s="18" t="str">
        <f>IFERROR(VLOOKUP($B1998,Invoices!$Z$2:$AA$412,2,FALSE),"")</f>
        <v/>
      </c>
      <c r="N1998" s="18" t="str">
        <f>IFERROR(VLOOKUP($B1998,Invoices!$AB$2:$AC$412,2,FALSE),"")</f>
        <v/>
      </c>
      <c r="O1998" s="18" t="str">
        <f>IFERROR(VLOOKUP($B1998,Invoices!$AD$2:$AE$412,2,FALSE),"")</f>
        <v/>
      </c>
      <c r="P1998" s="18" t="str">
        <f>IFERROR(VLOOKUP($B1998,Invoices!$AF$2:$AG$412,2,FALSE),"")</f>
        <v/>
      </c>
      <c r="Q1998" s="18" t="str">
        <f>IFERROR(VLOOKUP($B1998,Invoices!$AH$2:$AI$412,2,FALSE),"")</f>
        <v/>
      </c>
      <c r="R1998" s="18" t="str">
        <f>IFERROR(VLOOKUP($B1998,Invoices!$AJ$2:$AK$412,2,FALSE),"")</f>
        <v/>
      </c>
      <c r="S1998" s="18" t="str">
        <f>IFERROR(VLOOKUP($B1998,Invoices!$AL$2:$AM$412,2,FALSE),"")</f>
        <v/>
      </c>
      <c r="T1998" s="18" t="str">
        <f>IFERROR(VLOOKUP($B1998,Invoices!$AN$2:$AO$412,2,FALSE),"")</f>
        <v/>
      </c>
      <c r="U1998" s="18" t="str" cm="1">
        <f t="array" ref="U1998">IFERROR(INDEX(F1998:T1998, 1, MATCH(TRUE, ISNUMBER(F1998:T1998), 0)), "0.0")</f>
        <v>0.0</v>
      </c>
    </row>
    <row r="1999" spans="1:21" ht="13" x14ac:dyDescent="0.15">
      <c r="A1999" s="14" t="s">
        <v>8031</v>
      </c>
      <c r="B1999" s="6" t="s">
        <v>3389</v>
      </c>
      <c r="C1999" s="6" t="s">
        <v>1260</v>
      </c>
      <c r="D1999" s="6" t="s">
        <v>1261</v>
      </c>
      <c r="E1999" s="6" t="s">
        <v>912</v>
      </c>
      <c r="F1999" s="18" t="str">
        <f>IFERROR(VLOOKUP(B1999,Invoices!$L$2:$M$413,2,FALSE),"")</f>
        <v/>
      </c>
      <c r="G1999" s="18">
        <f>IFERROR(VLOOKUP(B1999,Invoices!$N$2:$O$412,2,FALSE),"")</f>
        <v>0.99</v>
      </c>
      <c r="H1999" s="18" t="str">
        <f>IFERROR(VLOOKUP($B1999,Invoices!$P$2:$Q$412,2,FALSE),"")</f>
        <v/>
      </c>
      <c r="I1999" s="18" t="str">
        <f>IFERROR(VLOOKUP($B1999,Invoices!$R$2:$S$412,2,FALSE),"")</f>
        <v/>
      </c>
      <c r="J1999" s="18" t="str">
        <f>IFERROR(VLOOKUP($B1999,Invoices!$T$2:$U$412,2,FALSE),"")</f>
        <v/>
      </c>
      <c r="K1999" s="18" t="str">
        <f>IFERROR(VLOOKUP($B1999,Invoices!$V$2:$W$412,2,FALSE),"")</f>
        <v/>
      </c>
      <c r="L1999" s="18" t="str">
        <f>IFERROR(VLOOKUP($B1999,Invoices!$X$2:$Y$412,2,FALSE),"")</f>
        <v/>
      </c>
      <c r="M1999" s="18" t="str">
        <f>IFERROR(VLOOKUP($B1999,Invoices!$Z$2:$AA$412,2,FALSE),"")</f>
        <v/>
      </c>
      <c r="N1999" s="18" t="str">
        <f>IFERROR(VLOOKUP($B1999,Invoices!$AB$2:$AC$412,2,FALSE),"")</f>
        <v/>
      </c>
      <c r="O1999" s="18" t="str">
        <f>IFERROR(VLOOKUP($B1999,Invoices!$AD$2:$AE$412,2,FALSE),"")</f>
        <v/>
      </c>
      <c r="P1999" s="18" t="str">
        <f>IFERROR(VLOOKUP($B1999,Invoices!$AF$2:$AG$412,2,FALSE),"")</f>
        <v/>
      </c>
      <c r="Q1999" s="18" t="str">
        <f>IFERROR(VLOOKUP($B1999,Invoices!$AH$2:$AI$412,2,FALSE),"")</f>
        <v/>
      </c>
      <c r="R1999" s="18" t="str">
        <f>IFERROR(VLOOKUP($B1999,Invoices!$AJ$2:$AK$412,2,FALSE),"")</f>
        <v/>
      </c>
      <c r="S1999" s="18" t="str">
        <f>IFERROR(VLOOKUP($B1999,Invoices!$AL$2:$AM$412,2,FALSE),"")</f>
        <v/>
      </c>
      <c r="T1999" s="18" t="str">
        <f>IFERROR(VLOOKUP($B1999,Invoices!$AN$2:$AO$412,2,FALSE),"")</f>
        <v/>
      </c>
      <c r="U1999" s="18" cm="1">
        <f t="array" ref="U1999">IFERROR(INDEX(F1999:T1999, 1, MATCH(TRUE, ISNUMBER(F1999:T1999), 0)), "0.0")</f>
        <v>0.99</v>
      </c>
    </row>
    <row r="2000" spans="1:21" ht="13" x14ac:dyDescent="0.15">
      <c r="A2000" s="14" t="s">
        <v>8032</v>
      </c>
      <c r="B2000" s="6" t="s">
        <v>3390</v>
      </c>
      <c r="C2000" s="6" t="s">
        <v>3391</v>
      </c>
      <c r="D2000" s="6" t="s">
        <v>743</v>
      </c>
      <c r="E2000" s="6" t="s">
        <v>744</v>
      </c>
      <c r="F2000" s="18" t="str">
        <f>IFERROR(VLOOKUP(B2000,Invoices!$L$2:$M$413,2,FALSE),"")</f>
        <v/>
      </c>
      <c r="G2000" s="18" t="str">
        <f>IFERROR(VLOOKUP(B2000,Invoices!$N$2:$O$412,2,FALSE),"")</f>
        <v/>
      </c>
      <c r="H2000" s="18" t="str">
        <f>IFERROR(VLOOKUP($B2000,Invoices!$P$2:$Q$412,2,FALSE),"")</f>
        <v/>
      </c>
      <c r="I2000" s="18" t="str">
        <f>IFERROR(VLOOKUP($B2000,Invoices!$R$2:$S$412,2,FALSE),"")</f>
        <v/>
      </c>
      <c r="J2000" s="18">
        <f>IFERROR(VLOOKUP($B2000,Invoices!$T$2:$U$412,2,FALSE),"")</f>
        <v>0.99</v>
      </c>
      <c r="K2000" s="18" t="str">
        <f>IFERROR(VLOOKUP($B2000,Invoices!$V$2:$W$412,2,FALSE),"")</f>
        <v/>
      </c>
      <c r="L2000" s="18" t="str">
        <f>IFERROR(VLOOKUP($B2000,Invoices!$X$2:$Y$412,2,FALSE),"")</f>
        <v/>
      </c>
      <c r="M2000" s="18" t="str">
        <f>IFERROR(VLOOKUP($B2000,Invoices!$Z$2:$AA$412,2,FALSE),"")</f>
        <v/>
      </c>
      <c r="N2000" s="18" t="str">
        <f>IFERROR(VLOOKUP($B2000,Invoices!$AB$2:$AC$412,2,FALSE),"")</f>
        <v/>
      </c>
      <c r="O2000" s="18" t="str">
        <f>IFERROR(VLOOKUP($B2000,Invoices!$AD$2:$AE$412,2,FALSE),"")</f>
        <v/>
      </c>
      <c r="P2000" s="18" t="str">
        <f>IFERROR(VLOOKUP($B2000,Invoices!$AF$2:$AG$412,2,FALSE),"")</f>
        <v/>
      </c>
      <c r="Q2000" s="18" t="str">
        <f>IFERROR(VLOOKUP($B2000,Invoices!$AH$2:$AI$412,2,FALSE),"")</f>
        <v/>
      </c>
      <c r="R2000" s="18" t="str">
        <f>IFERROR(VLOOKUP($B2000,Invoices!$AJ$2:$AK$412,2,FALSE),"")</f>
        <v/>
      </c>
      <c r="S2000" s="18" t="str">
        <f>IFERROR(VLOOKUP($B2000,Invoices!$AL$2:$AM$412,2,FALSE),"")</f>
        <v/>
      </c>
      <c r="T2000" s="18" t="str">
        <f>IFERROR(VLOOKUP($B2000,Invoices!$AN$2:$AO$412,2,FALSE),"")</f>
        <v/>
      </c>
      <c r="U2000" s="18" cm="1">
        <f t="array" ref="U2000">IFERROR(INDEX(F2000:T2000, 1, MATCH(TRUE, ISNUMBER(F2000:T2000), 0)), "0.0")</f>
        <v>0.99</v>
      </c>
    </row>
    <row r="2001" spans="1:21" ht="13" x14ac:dyDescent="0.15">
      <c r="A2001" s="14" t="s">
        <v>8033</v>
      </c>
      <c r="B2001" s="6" t="s">
        <v>3392</v>
      </c>
      <c r="D2001" s="6" t="s">
        <v>561</v>
      </c>
      <c r="E2001" s="6" t="s">
        <v>562</v>
      </c>
      <c r="F2001" s="18" t="str">
        <f>IFERROR(VLOOKUP(B2001,Invoices!$L$2:$M$413,2,FALSE),"")</f>
        <v/>
      </c>
      <c r="G2001" s="18" t="str">
        <f>IFERROR(VLOOKUP(B2001,Invoices!$N$2:$O$412,2,FALSE),"")</f>
        <v/>
      </c>
      <c r="H2001" s="18" t="str">
        <f>IFERROR(VLOOKUP($B2001,Invoices!$P$2:$Q$412,2,FALSE),"")</f>
        <v/>
      </c>
      <c r="I2001" s="18" t="str">
        <f>IFERROR(VLOOKUP($B2001,Invoices!$R$2:$S$412,2,FALSE),"")</f>
        <v/>
      </c>
      <c r="J2001" s="18" t="str">
        <f>IFERROR(VLOOKUP($B2001,Invoices!$T$2:$U$412,2,FALSE),"")</f>
        <v/>
      </c>
      <c r="K2001" s="18" t="str">
        <f>IFERROR(VLOOKUP($B2001,Invoices!$V$2:$W$412,2,FALSE),"")</f>
        <v/>
      </c>
      <c r="L2001" s="18" t="str">
        <f>IFERROR(VLOOKUP($B2001,Invoices!$X$2:$Y$412,2,FALSE),"")</f>
        <v/>
      </c>
      <c r="M2001" s="18" t="str">
        <f>IFERROR(VLOOKUP($B2001,Invoices!$Z$2:$AA$412,2,FALSE),"")</f>
        <v/>
      </c>
      <c r="N2001" s="18" t="str">
        <f>IFERROR(VLOOKUP($B2001,Invoices!$AB$2:$AC$412,2,FALSE),"")</f>
        <v/>
      </c>
      <c r="O2001" s="18" t="str">
        <f>IFERROR(VLOOKUP($B2001,Invoices!$AD$2:$AE$412,2,FALSE),"")</f>
        <v/>
      </c>
      <c r="P2001" s="18" t="str">
        <f>IFERROR(VLOOKUP($B2001,Invoices!$AF$2:$AG$412,2,FALSE),"")</f>
        <v/>
      </c>
      <c r="Q2001" s="18" t="str">
        <f>IFERROR(VLOOKUP($B2001,Invoices!$AH$2:$AI$412,2,FALSE),"")</f>
        <v/>
      </c>
      <c r="R2001" s="18" t="str">
        <f>IFERROR(VLOOKUP($B2001,Invoices!$AJ$2:$AK$412,2,FALSE),"")</f>
        <v/>
      </c>
      <c r="S2001" s="18" t="str">
        <f>IFERROR(VLOOKUP($B2001,Invoices!$AL$2:$AM$412,2,FALSE),"")</f>
        <v/>
      </c>
      <c r="T2001" s="18" t="str">
        <f>IFERROR(VLOOKUP($B2001,Invoices!$AN$2:$AO$412,2,FALSE),"")</f>
        <v/>
      </c>
      <c r="U2001" s="18" t="str" cm="1">
        <f t="array" ref="U2001">IFERROR(INDEX(F2001:T2001, 1, MATCH(TRUE, ISNUMBER(F2001:T2001), 0)), "0.0")</f>
        <v>0.0</v>
      </c>
    </row>
    <row r="2002" spans="1:21" ht="13" x14ac:dyDescent="0.15">
      <c r="A2002" s="14" t="s">
        <v>8034</v>
      </c>
      <c r="B2002" s="6" t="s">
        <v>3393</v>
      </c>
      <c r="C2002" s="6" t="s">
        <v>808</v>
      </c>
      <c r="D2002" s="6" t="s">
        <v>809</v>
      </c>
      <c r="E2002" s="6" t="s">
        <v>810</v>
      </c>
      <c r="F2002" s="18" t="str">
        <f>IFERROR(VLOOKUP(B2002,Invoices!$L$2:$M$413,2,FALSE),"")</f>
        <v/>
      </c>
      <c r="G2002" s="18" t="str">
        <f>IFERROR(VLOOKUP(B2002,Invoices!$N$2:$O$412,2,FALSE),"")</f>
        <v/>
      </c>
      <c r="H2002" s="18" t="str">
        <f>IFERROR(VLOOKUP($B2002,Invoices!$P$2:$Q$412,2,FALSE),"")</f>
        <v/>
      </c>
      <c r="I2002" s="18" t="str">
        <f>IFERROR(VLOOKUP($B2002,Invoices!$R$2:$S$412,2,FALSE),"")</f>
        <v/>
      </c>
      <c r="J2002" s="18" t="str">
        <f>IFERROR(VLOOKUP($B2002,Invoices!$T$2:$U$412,2,FALSE),"")</f>
        <v/>
      </c>
      <c r="K2002" s="18" t="str">
        <f>IFERROR(VLOOKUP($B2002,Invoices!$V$2:$W$412,2,FALSE),"")</f>
        <v/>
      </c>
      <c r="L2002" s="18" t="str">
        <f>IFERROR(VLOOKUP($B2002,Invoices!$X$2:$Y$412,2,FALSE),"")</f>
        <v/>
      </c>
      <c r="M2002" s="18" t="str">
        <f>IFERROR(VLOOKUP($B2002,Invoices!$Z$2:$AA$412,2,FALSE),"")</f>
        <v/>
      </c>
      <c r="N2002" s="18" t="str">
        <f>IFERROR(VLOOKUP($B2002,Invoices!$AB$2:$AC$412,2,FALSE),"")</f>
        <v/>
      </c>
      <c r="O2002" s="18" t="str">
        <f>IFERROR(VLOOKUP($B2002,Invoices!$AD$2:$AE$412,2,FALSE),"")</f>
        <v/>
      </c>
      <c r="P2002" s="18" t="str">
        <f>IFERROR(VLOOKUP($B2002,Invoices!$AF$2:$AG$412,2,FALSE),"")</f>
        <v/>
      </c>
      <c r="Q2002" s="18" t="str">
        <f>IFERROR(VLOOKUP($B2002,Invoices!$AH$2:$AI$412,2,FALSE),"")</f>
        <v/>
      </c>
      <c r="R2002" s="18" t="str">
        <f>IFERROR(VLOOKUP($B2002,Invoices!$AJ$2:$AK$412,2,FALSE),"")</f>
        <v/>
      </c>
      <c r="S2002" s="18" t="str">
        <f>IFERROR(VLOOKUP($B2002,Invoices!$AL$2:$AM$412,2,FALSE),"")</f>
        <v/>
      </c>
      <c r="T2002" s="18" t="str">
        <f>IFERROR(VLOOKUP($B2002,Invoices!$AN$2:$AO$412,2,FALSE),"")</f>
        <v/>
      </c>
      <c r="U2002" s="18" t="str" cm="1">
        <f t="array" ref="U2002">IFERROR(INDEX(F2002:T2002, 1, MATCH(TRUE, ISNUMBER(F2002:T2002), 0)), "0.0")</f>
        <v>0.0</v>
      </c>
    </row>
    <row r="2003" spans="1:21" ht="13" x14ac:dyDescent="0.15">
      <c r="A2003" s="14" t="s">
        <v>8035</v>
      </c>
      <c r="B2003" s="6" t="s">
        <v>3394</v>
      </c>
      <c r="C2003" s="6" t="s">
        <v>1326</v>
      </c>
      <c r="D2003" s="6" t="s">
        <v>1136</v>
      </c>
      <c r="E2003" s="6" t="s">
        <v>681</v>
      </c>
      <c r="F2003" s="18" t="str">
        <f>IFERROR(VLOOKUP(B2003,Invoices!$L$2:$M$413,2,FALSE),"")</f>
        <v/>
      </c>
      <c r="G2003" s="18" t="str">
        <f>IFERROR(VLOOKUP(B2003,Invoices!$N$2:$O$412,2,FALSE),"")</f>
        <v/>
      </c>
      <c r="H2003" s="18" t="str">
        <f>IFERROR(VLOOKUP($B2003,Invoices!$P$2:$Q$412,2,FALSE),"")</f>
        <v/>
      </c>
      <c r="I2003" s="18" t="str">
        <f>IFERROR(VLOOKUP($B2003,Invoices!$R$2:$S$412,2,FALSE),"")</f>
        <v/>
      </c>
      <c r="J2003" s="18" t="str">
        <f>IFERROR(VLOOKUP($B2003,Invoices!$T$2:$U$412,2,FALSE),"")</f>
        <v/>
      </c>
      <c r="K2003" s="18">
        <f>IFERROR(VLOOKUP($B2003,Invoices!$V$2:$W$412,2,FALSE),"")</f>
        <v>0.99</v>
      </c>
      <c r="L2003" s="18" t="str">
        <f>IFERROR(VLOOKUP($B2003,Invoices!$X$2:$Y$412,2,FALSE),"")</f>
        <v/>
      </c>
      <c r="M2003" s="18" t="str">
        <f>IFERROR(VLOOKUP($B2003,Invoices!$Z$2:$AA$412,2,FALSE),"")</f>
        <v/>
      </c>
      <c r="N2003" s="18" t="str">
        <f>IFERROR(VLOOKUP($B2003,Invoices!$AB$2:$AC$412,2,FALSE),"")</f>
        <v/>
      </c>
      <c r="O2003" s="18" t="str">
        <f>IFERROR(VLOOKUP($B2003,Invoices!$AD$2:$AE$412,2,FALSE),"")</f>
        <v/>
      </c>
      <c r="P2003" s="18" t="str">
        <f>IFERROR(VLOOKUP($B2003,Invoices!$AF$2:$AG$412,2,FALSE),"")</f>
        <v/>
      </c>
      <c r="Q2003" s="18" t="str">
        <f>IFERROR(VLOOKUP($B2003,Invoices!$AH$2:$AI$412,2,FALSE),"")</f>
        <v/>
      </c>
      <c r="R2003" s="18" t="str">
        <f>IFERROR(VLOOKUP($B2003,Invoices!$AJ$2:$AK$412,2,FALSE),"")</f>
        <v/>
      </c>
      <c r="S2003" s="18" t="str">
        <f>IFERROR(VLOOKUP($B2003,Invoices!$AL$2:$AM$412,2,FALSE),"")</f>
        <v/>
      </c>
      <c r="T2003" s="18" t="str">
        <f>IFERROR(VLOOKUP($B2003,Invoices!$AN$2:$AO$412,2,FALSE),"")</f>
        <v/>
      </c>
      <c r="U2003" s="18" cm="1">
        <f t="array" ref="U2003">IFERROR(INDEX(F2003:T2003, 1, MATCH(TRUE, ISNUMBER(F2003:T2003), 0)), "0.0")</f>
        <v>0.99</v>
      </c>
    </row>
    <row r="2004" spans="1:21" ht="13" x14ac:dyDescent="0.15">
      <c r="A2004" s="14" t="s">
        <v>8036</v>
      </c>
      <c r="B2004" s="6" t="s">
        <v>3395</v>
      </c>
      <c r="D2004" s="6" t="s">
        <v>709</v>
      </c>
      <c r="E2004" s="6" t="s">
        <v>710</v>
      </c>
      <c r="F2004" s="18" t="str">
        <f>IFERROR(VLOOKUP(B2004,Invoices!$L$2:$M$413,2,FALSE),"")</f>
        <v/>
      </c>
      <c r="G2004" s="18" t="str">
        <f>IFERROR(VLOOKUP(B2004,Invoices!$N$2:$O$412,2,FALSE),"")</f>
        <v/>
      </c>
      <c r="H2004" s="18" t="str">
        <f>IFERROR(VLOOKUP($B2004,Invoices!$P$2:$Q$412,2,FALSE),"")</f>
        <v/>
      </c>
      <c r="I2004" s="18" t="str">
        <f>IFERROR(VLOOKUP($B2004,Invoices!$R$2:$S$412,2,FALSE),"")</f>
        <v/>
      </c>
      <c r="J2004" s="18" t="str">
        <f>IFERROR(VLOOKUP($B2004,Invoices!$T$2:$U$412,2,FALSE),"")</f>
        <v/>
      </c>
      <c r="K2004" s="18" t="str">
        <f>IFERROR(VLOOKUP($B2004,Invoices!$V$2:$W$412,2,FALSE),"")</f>
        <v/>
      </c>
      <c r="L2004" s="18" t="str">
        <f>IFERROR(VLOOKUP($B2004,Invoices!$X$2:$Y$412,2,FALSE),"")</f>
        <v/>
      </c>
      <c r="M2004" s="18" t="str">
        <f>IFERROR(VLOOKUP($B2004,Invoices!$Z$2:$AA$412,2,FALSE),"")</f>
        <v/>
      </c>
      <c r="N2004" s="18" t="str">
        <f>IFERROR(VLOOKUP($B2004,Invoices!$AB$2:$AC$412,2,FALSE),"")</f>
        <v/>
      </c>
      <c r="O2004" s="18" t="str">
        <f>IFERROR(VLOOKUP($B2004,Invoices!$AD$2:$AE$412,2,FALSE),"")</f>
        <v/>
      </c>
      <c r="P2004" s="18" t="str">
        <f>IFERROR(VLOOKUP($B2004,Invoices!$AF$2:$AG$412,2,FALSE),"")</f>
        <v/>
      </c>
      <c r="Q2004" s="18" t="str">
        <f>IFERROR(VLOOKUP($B2004,Invoices!$AH$2:$AI$412,2,FALSE),"")</f>
        <v/>
      </c>
      <c r="R2004" s="18" t="str">
        <f>IFERROR(VLOOKUP($B2004,Invoices!$AJ$2:$AK$412,2,FALSE),"")</f>
        <v/>
      </c>
      <c r="S2004" s="18" t="str">
        <f>IFERROR(VLOOKUP($B2004,Invoices!$AL$2:$AM$412,2,FALSE),"")</f>
        <v/>
      </c>
      <c r="T2004" s="18" t="str">
        <f>IFERROR(VLOOKUP($B2004,Invoices!$AN$2:$AO$412,2,FALSE),"")</f>
        <v/>
      </c>
      <c r="U2004" s="18" t="str" cm="1">
        <f t="array" ref="U2004">IFERROR(INDEX(F2004:T2004, 1, MATCH(TRUE, ISNUMBER(F2004:T2004), 0)), "0.0")</f>
        <v>0.0</v>
      </c>
    </row>
    <row r="2005" spans="1:21" ht="13" x14ac:dyDescent="0.15">
      <c r="A2005" s="14" t="s">
        <v>8037</v>
      </c>
      <c r="B2005" s="6" t="s">
        <v>3396</v>
      </c>
      <c r="C2005" s="6" t="s">
        <v>731</v>
      </c>
      <c r="D2005" s="6" t="s">
        <v>732</v>
      </c>
      <c r="E2005" s="6" t="s">
        <v>731</v>
      </c>
      <c r="F2005" s="18" t="str">
        <f>IFERROR(VLOOKUP(B2005,Invoices!$L$2:$M$413,2,FALSE),"")</f>
        <v/>
      </c>
      <c r="G2005" s="18" t="str">
        <f>IFERROR(VLOOKUP(B2005,Invoices!$N$2:$O$412,2,FALSE),"")</f>
        <v/>
      </c>
      <c r="H2005" s="18" t="str">
        <f>IFERROR(VLOOKUP($B2005,Invoices!$P$2:$Q$412,2,FALSE),"")</f>
        <v/>
      </c>
      <c r="I2005" s="18" t="str">
        <f>IFERROR(VLOOKUP($B2005,Invoices!$R$2:$S$412,2,FALSE),"")</f>
        <v/>
      </c>
      <c r="J2005" s="18" t="str">
        <f>IFERROR(VLOOKUP($B2005,Invoices!$T$2:$U$412,2,FALSE),"")</f>
        <v/>
      </c>
      <c r="K2005" s="18" t="str">
        <f>IFERROR(VLOOKUP($B2005,Invoices!$V$2:$W$412,2,FALSE),"")</f>
        <v/>
      </c>
      <c r="L2005" s="18" t="str">
        <f>IFERROR(VLOOKUP($B2005,Invoices!$X$2:$Y$412,2,FALSE),"")</f>
        <v/>
      </c>
      <c r="M2005" s="18" t="str">
        <f>IFERROR(VLOOKUP($B2005,Invoices!$Z$2:$AA$412,2,FALSE),"")</f>
        <v/>
      </c>
      <c r="N2005" s="18" t="str">
        <f>IFERROR(VLOOKUP($B2005,Invoices!$AB$2:$AC$412,2,FALSE),"")</f>
        <v/>
      </c>
      <c r="O2005" s="18" t="str">
        <f>IFERROR(VLOOKUP($B2005,Invoices!$AD$2:$AE$412,2,FALSE),"")</f>
        <v/>
      </c>
      <c r="P2005" s="18" t="str">
        <f>IFERROR(VLOOKUP($B2005,Invoices!$AF$2:$AG$412,2,FALSE),"")</f>
        <v/>
      </c>
      <c r="Q2005" s="18" t="str">
        <f>IFERROR(VLOOKUP($B2005,Invoices!$AH$2:$AI$412,2,FALSE),"")</f>
        <v/>
      </c>
      <c r="R2005" s="18" t="str">
        <f>IFERROR(VLOOKUP($B2005,Invoices!$AJ$2:$AK$412,2,FALSE),"")</f>
        <v/>
      </c>
      <c r="S2005" s="18" t="str">
        <f>IFERROR(VLOOKUP($B2005,Invoices!$AL$2:$AM$412,2,FALSE),"")</f>
        <v/>
      </c>
      <c r="T2005" s="18" t="str">
        <f>IFERROR(VLOOKUP($B2005,Invoices!$AN$2:$AO$412,2,FALSE),"")</f>
        <v/>
      </c>
      <c r="U2005" s="18" t="str" cm="1">
        <f t="array" ref="U2005">IFERROR(INDEX(F2005:T2005, 1, MATCH(TRUE, ISNUMBER(F2005:T2005), 0)), "0.0")</f>
        <v>0.0</v>
      </c>
    </row>
    <row r="2006" spans="1:21" ht="13" x14ac:dyDescent="0.15">
      <c r="A2006" s="14" t="s">
        <v>8038</v>
      </c>
      <c r="B2006" s="6" t="s">
        <v>3397</v>
      </c>
      <c r="C2006" s="6" t="s">
        <v>3398</v>
      </c>
      <c r="D2006" s="6" t="s">
        <v>1235</v>
      </c>
      <c r="E2006" s="6" t="s">
        <v>740</v>
      </c>
      <c r="F2006" s="18" t="str">
        <f>IFERROR(VLOOKUP(B2006,Invoices!$L$2:$M$413,2,FALSE),"")</f>
        <v/>
      </c>
      <c r="G2006" s="18" t="str">
        <f>IFERROR(VLOOKUP(B2006,Invoices!$N$2:$O$412,2,FALSE),"")</f>
        <v/>
      </c>
      <c r="H2006" s="18" t="str">
        <f>IFERROR(VLOOKUP($B2006,Invoices!$P$2:$Q$412,2,FALSE),"")</f>
        <v/>
      </c>
      <c r="I2006" s="18" t="str">
        <f>IFERROR(VLOOKUP($B2006,Invoices!$R$2:$S$412,2,FALSE),"")</f>
        <v/>
      </c>
      <c r="J2006" s="18" t="str">
        <f>IFERROR(VLOOKUP($B2006,Invoices!$T$2:$U$412,2,FALSE),"")</f>
        <v/>
      </c>
      <c r="K2006" s="18" t="str">
        <f>IFERROR(VLOOKUP($B2006,Invoices!$V$2:$W$412,2,FALSE),"")</f>
        <v/>
      </c>
      <c r="L2006" s="18">
        <f>IFERROR(VLOOKUP($B2006,Invoices!$X$2:$Y$412,2,FALSE),"")</f>
        <v>0.99</v>
      </c>
      <c r="M2006" s="18">
        <f>IFERROR(VLOOKUP($B2006,Invoices!$Z$2:$AA$412,2,FALSE),"")</f>
        <v>0.99</v>
      </c>
      <c r="N2006" s="18" t="str">
        <f>IFERROR(VLOOKUP($B2006,Invoices!$AB$2:$AC$412,2,FALSE),"")</f>
        <v/>
      </c>
      <c r="O2006" s="18" t="str">
        <f>IFERROR(VLOOKUP($B2006,Invoices!$AD$2:$AE$412,2,FALSE),"")</f>
        <v/>
      </c>
      <c r="P2006" s="18" t="str">
        <f>IFERROR(VLOOKUP($B2006,Invoices!$AF$2:$AG$412,2,FALSE),"")</f>
        <v/>
      </c>
      <c r="Q2006" s="18" t="str">
        <f>IFERROR(VLOOKUP($B2006,Invoices!$AH$2:$AI$412,2,FALSE),"")</f>
        <v/>
      </c>
      <c r="R2006" s="18" t="str">
        <f>IFERROR(VLOOKUP($B2006,Invoices!$AJ$2:$AK$412,2,FALSE),"")</f>
        <v/>
      </c>
      <c r="S2006" s="18" t="str">
        <f>IFERROR(VLOOKUP($B2006,Invoices!$AL$2:$AM$412,2,FALSE),"")</f>
        <v/>
      </c>
      <c r="T2006" s="18" t="str">
        <f>IFERROR(VLOOKUP($B2006,Invoices!$AN$2:$AO$412,2,FALSE),"")</f>
        <v/>
      </c>
      <c r="U2006" s="18" cm="1">
        <f t="array" ref="U2006">IFERROR(INDEX(F2006:T2006, 1, MATCH(TRUE, ISNUMBER(F2006:T2006), 0)), "0.0")</f>
        <v>0.99</v>
      </c>
    </row>
    <row r="2007" spans="1:21" ht="13" x14ac:dyDescent="0.15">
      <c r="A2007" s="14" t="s">
        <v>8039</v>
      </c>
      <c r="B2007" s="6" t="s">
        <v>3399</v>
      </c>
      <c r="D2007" s="6" t="s">
        <v>830</v>
      </c>
      <c r="E2007" s="6" t="s">
        <v>590</v>
      </c>
      <c r="F2007" s="18" t="str">
        <f>IFERROR(VLOOKUP(B2007,Invoices!$L$2:$M$413,2,FALSE),"")</f>
        <v/>
      </c>
      <c r="G2007" s="18" t="str">
        <f>IFERROR(VLOOKUP(B2007,Invoices!$N$2:$O$412,2,FALSE),"")</f>
        <v/>
      </c>
      <c r="H2007" s="18" t="str">
        <f>IFERROR(VLOOKUP($B2007,Invoices!$P$2:$Q$412,2,FALSE),"")</f>
        <v/>
      </c>
      <c r="I2007" s="18" t="str">
        <f>IFERROR(VLOOKUP($B2007,Invoices!$R$2:$S$412,2,FALSE),"")</f>
        <v/>
      </c>
      <c r="J2007" s="18" t="str">
        <f>IFERROR(VLOOKUP($B2007,Invoices!$T$2:$U$412,2,FALSE),"")</f>
        <v/>
      </c>
      <c r="K2007" s="18" t="str">
        <f>IFERROR(VLOOKUP($B2007,Invoices!$V$2:$W$412,2,FALSE),"")</f>
        <v/>
      </c>
      <c r="L2007" s="18" t="str">
        <f>IFERROR(VLOOKUP($B2007,Invoices!$X$2:$Y$412,2,FALSE),"")</f>
        <v/>
      </c>
      <c r="M2007" s="18" t="str">
        <f>IFERROR(VLOOKUP($B2007,Invoices!$Z$2:$AA$412,2,FALSE),"")</f>
        <v/>
      </c>
      <c r="N2007" s="18" t="str">
        <f>IFERROR(VLOOKUP($B2007,Invoices!$AB$2:$AC$412,2,FALSE),"")</f>
        <v/>
      </c>
      <c r="O2007" s="18" t="str">
        <f>IFERROR(VLOOKUP($B2007,Invoices!$AD$2:$AE$412,2,FALSE),"")</f>
        <v/>
      </c>
      <c r="P2007" s="18" t="str">
        <f>IFERROR(VLOOKUP($B2007,Invoices!$AF$2:$AG$412,2,FALSE),"")</f>
        <v/>
      </c>
      <c r="Q2007" s="18" t="str">
        <f>IFERROR(VLOOKUP($B2007,Invoices!$AH$2:$AI$412,2,FALSE),"")</f>
        <v/>
      </c>
      <c r="R2007" s="18" t="str">
        <f>IFERROR(VLOOKUP($B2007,Invoices!$AJ$2:$AK$412,2,FALSE),"")</f>
        <v/>
      </c>
      <c r="S2007" s="18" t="str">
        <f>IFERROR(VLOOKUP($B2007,Invoices!$AL$2:$AM$412,2,FALSE),"")</f>
        <v/>
      </c>
      <c r="T2007" s="18" t="str">
        <f>IFERROR(VLOOKUP($B2007,Invoices!$AN$2:$AO$412,2,FALSE),"")</f>
        <v/>
      </c>
      <c r="U2007" s="18" t="str" cm="1">
        <f t="array" ref="U2007">IFERROR(INDEX(F2007:T2007, 1, MATCH(TRUE, ISNUMBER(F2007:T2007), 0)), "0.0")</f>
        <v>0.0</v>
      </c>
    </row>
    <row r="2008" spans="1:21" ht="13" x14ac:dyDescent="0.15">
      <c r="A2008" s="14" t="s">
        <v>8040</v>
      </c>
      <c r="B2008" s="6" t="s">
        <v>3400</v>
      </c>
      <c r="C2008" s="6" t="s">
        <v>1417</v>
      </c>
      <c r="D2008" s="6" t="s">
        <v>739</v>
      </c>
      <c r="E2008" s="6" t="s">
        <v>740</v>
      </c>
      <c r="F2008" s="18" t="str">
        <f>IFERROR(VLOOKUP(B2008,Invoices!$L$2:$M$413,2,FALSE),"")</f>
        <v/>
      </c>
      <c r="G2008" s="18" t="str">
        <f>IFERROR(VLOOKUP(B2008,Invoices!$N$2:$O$412,2,FALSE),"")</f>
        <v/>
      </c>
      <c r="H2008" s="18" t="str">
        <f>IFERROR(VLOOKUP($B2008,Invoices!$P$2:$Q$412,2,FALSE),"")</f>
        <v/>
      </c>
      <c r="I2008" s="18" t="str">
        <f>IFERROR(VLOOKUP($B2008,Invoices!$R$2:$S$412,2,FALSE),"")</f>
        <v/>
      </c>
      <c r="J2008" s="18" t="str">
        <f>IFERROR(VLOOKUP($B2008,Invoices!$T$2:$U$412,2,FALSE),"")</f>
        <v/>
      </c>
      <c r="K2008" s="18" t="str">
        <f>IFERROR(VLOOKUP($B2008,Invoices!$V$2:$W$412,2,FALSE),"")</f>
        <v/>
      </c>
      <c r="L2008" s="18" t="str">
        <f>IFERROR(VLOOKUP($B2008,Invoices!$X$2:$Y$412,2,FALSE),"")</f>
        <v/>
      </c>
      <c r="M2008" s="18" t="str">
        <f>IFERROR(VLOOKUP($B2008,Invoices!$Z$2:$AA$412,2,FALSE),"")</f>
        <v/>
      </c>
      <c r="N2008" s="18" t="str">
        <f>IFERROR(VLOOKUP($B2008,Invoices!$AB$2:$AC$412,2,FALSE),"")</f>
        <v/>
      </c>
      <c r="O2008" s="18" t="str">
        <f>IFERROR(VLOOKUP($B2008,Invoices!$AD$2:$AE$412,2,FALSE),"")</f>
        <v/>
      </c>
      <c r="P2008" s="18" t="str">
        <f>IFERROR(VLOOKUP($B2008,Invoices!$AF$2:$AG$412,2,FALSE),"")</f>
        <v/>
      </c>
      <c r="Q2008" s="18" t="str">
        <f>IFERROR(VLOOKUP($B2008,Invoices!$AH$2:$AI$412,2,FALSE),"")</f>
        <v/>
      </c>
      <c r="R2008" s="18" t="str">
        <f>IFERROR(VLOOKUP($B2008,Invoices!$AJ$2:$AK$412,2,FALSE),"")</f>
        <v/>
      </c>
      <c r="S2008" s="18" t="str">
        <f>IFERROR(VLOOKUP($B2008,Invoices!$AL$2:$AM$412,2,FALSE),"")</f>
        <v/>
      </c>
      <c r="T2008" s="18" t="str">
        <f>IFERROR(VLOOKUP($B2008,Invoices!$AN$2:$AO$412,2,FALSE),"")</f>
        <v/>
      </c>
      <c r="U2008" s="18" t="str" cm="1">
        <f t="array" ref="U2008">IFERROR(INDEX(F2008:T2008, 1, MATCH(TRUE, ISNUMBER(F2008:T2008), 0)), "0.0")</f>
        <v>0.0</v>
      </c>
    </row>
    <row r="2009" spans="1:21" ht="13" x14ac:dyDescent="0.15">
      <c r="A2009" s="14" t="s">
        <v>8041</v>
      </c>
      <c r="B2009" s="6" t="s">
        <v>3401</v>
      </c>
      <c r="D2009" s="6" t="s">
        <v>1555</v>
      </c>
      <c r="E2009" s="6" t="s">
        <v>1555</v>
      </c>
      <c r="F2009" s="18" t="str">
        <f>IFERROR(VLOOKUP(B2009,Invoices!$L$2:$M$413,2,FALSE),"")</f>
        <v/>
      </c>
      <c r="G2009" s="18" t="str">
        <f>IFERROR(VLOOKUP(B2009,Invoices!$N$2:$O$412,2,FALSE),"")</f>
        <v/>
      </c>
      <c r="H2009" s="18" t="str">
        <f>IFERROR(VLOOKUP($B2009,Invoices!$P$2:$Q$412,2,FALSE),"")</f>
        <v/>
      </c>
      <c r="I2009" s="18">
        <f>IFERROR(VLOOKUP($B2009,Invoices!$R$2:$S$412,2,FALSE),"")</f>
        <v>0.99</v>
      </c>
      <c r="J2009" s="18" t="str">
        <f>IFERROR(VLOOKUP($B2009,Invoices!$T$2:$U$412,2,FALSE),"")</f>
        <v/>
      </c>
      <c r="K2009" s="18" t="str">
        <f>IFERROR(VLOOKUP($B2009,Invoices!$V$2:$W$412,2,FALSE),"")</f>
        <v/>
      </c>
      <c r="L2009" s="18" t="str">
        <f>IFERROR(VLOOKUP($B2009,Invoices!$X$2:$Y$412,2,FALSE),"")</f>
        <v/>
      </c>
      <c r="M2009" s="18" t="str">
        <f>IFERROR(VLOOKUP($B2009,Invoices!$Z$2:$AA$412,2,FALSE),"")</f>
        <v/>
      </c>
      <c r="N2009" s="18" t="str">
        <f>IFERROR(VLOOKUP($B2009,Invoices!$AB$2:$AC$412,2,FALSE),"")</f>
        <v/>
      </c>
      <c r="O2009" s="18" t="str">
        <f>IFERROR(VLOOKUP($B2009,Invoices!$AD$2:$AE$412,2,FALSE),"")</f>
        <v/>
      </c>
      <c r="P2009" s="18" t="str">
        <f>IFERROR(VLOOKUP($B2009,Invoices!$AF$2:$AG$412,2,FALSE),"")</f>
        <v/>
      </c>
      <c r="Q2009" s="18">
        <f>IFERROR(VLOOKUP($B2009,Invoices!$AH$2:$AI$412,2,FALSE),"")</f>
        <v>0.99</v>
      </c>
      <c r="R2009" s="18" t="str">
        <f>IFERROR(VLOOKUP($B2009,Invoices!$AJ$2:$AK$412,2,FALSE),"")</f>
        <v/>
      </c>
      <c r="S2009" s="18" t="str">
        <f>IFERROR(VLOOKUP($B2009,Invoices!$AL$2:$AM$412,2,FALSE),"")</f>
        <v/>
      </c>
      <c r="T2009" s="18" t="str">
        <f>IFERROR(VLOOKUP($B2009,Invoices!$AN$2:$AO$412,2,FALSE),"")</f>
        <v/>
      </c>
      <c r="U2009" s="18" cm="1">
        <f t="array" ref="U2009">IFERROR(INDEX(F2009:T2009, 1, MATCH(TRUE, ISNUMBER(F2009:T2009), 0)), "0.0")</f>
        <v>0.99</v>
      </c>
    </row>
    <row r="2010" spans="1:21" ht="13" x14ac:dyDescent="0.15">
      <c r="A2010" s="14" t="s">
        <v>8042</v>
      </c>
      <c r="B2010" s="6" t="s">
        <v>3402</v>
      </c>
      <c r="D2010" s="6" t="s">
        <v>706</v>
      </c>
      <c r="E2010" s="6" t="s">
        <v>707</v>
      </c>
      <c r="F2010" s="18" t="str">
        <f>IFERROR(VLOOKUP(B2010,Invoices!$L$2:$M$413,2,FALSE),"")</f>
        <v/>
      </c>
      <c r="G2010" s="18" t="str">
        <f>IFERROR(VLOOKUP(B2010,Invoices!$N$2:$O$412,2,FALSE),"")</f>
        <v/>
      </c>
      <c r="H2010" s="18" t="str">
        <f>IFERROR(VLOOKUP($B2010,Invoices!$P$2:$Q$412,2,FALSE),"")</f>
        <v/>
      </c>
      <c r="I2010" s="18" t="str">
        <f>IFERROR(VLOOKUP($B2010,Invoices!$R$2:$S$412,2,FALSE),"")</f>
        <v/>
      </c>
      <c r="J2010" s="18" t="str">
        <f>IFERROR(VLOOKUP($B2010,Invoices!$T$2:$U$412,2,FALSE),"")</f>
        <v/>
      </c>
      <c r="K2010" s="18">
        <f>IFERROR(VLOOKUP($B2010,Invoices!$V$2:$W$412,2,FALSE),"")</f>
        <v>0.99</v>
      </c>
      <c r="L2010" s="18" t="str">
        <f>IFERROR(VLOOKUP($B2010,Invoices!$X$2:$Y$412,2,FALSE),"")</f>
        <v/>
      </c>
      <c r="M2010" s="18" t="str">
        <f>IFERROR(VLOOKUP($B2010,Invoices!$Z$2:$AA$412,2,FALSE),"")</f>
        <v/>
      </c>
      <c r="N2010" s="18" t="str">
        <f>IFERROR(VLOOKUP($B2010,Invoices!$AB$2:$AC$412,2,FALSE),"")</f>
        <v/>
      </c>
      <c r="O2010" s="18" t="str">
        <f>IFERROR(VLOOKUP($B2010,Invoices!$AD$2:$AE$412,2,FALSE),"")</f>
        <v/>
      </c>
      <c r="P2010" s="18" t="str">
        <f>IFERROR(VLOOKUP($B2010,Invoices!$AF$2:$AG$412,2,FALSE),"")</f>
        <v/>
      </c>
      <c r="Q2010" s="18" t="str">
        <f>IFERROR(VLOOKUP($B2010,Invoices!$AH$2:$AI$412,2,FALSE),"")</f>
        <v/>
      </c>
      <c r="R2010" s="18" t="str">
        <f>IFERROR(VLOOKUP($B2010,Invoices!$AJ$2:$AK$412,2,FALSE),"")</f>
        <v/>
      </c>
      <c r="S2010" s="18" t="str">
        <f>IFERROR(VLOOKUP($B2010,Invoices!$AL$2:$AM$412,2,FALSE),"")</f>
        <v/>
      </c>
      <c r="T2010" s="18" t="str">
        <f>IFERROR(VLOOKUP($B2010,Invoices!$AN$2:$AO$412,2,FALSE),"")</f>
        <v/>
      </c>
      <c r="U2010" s="18" cm="1">
        <f t="array" ref="U2010">IFERROR(INDEX(F2010:T2010, 1, MATCH(TRUE, ISNUMBER(F2010:T2010), 0)), "0.0")</f>
        <v>0.99</v>
      </c>
    </row>
    <row r="2011" spans="1:21" ht="13" x14ac:dyDescent="0.15">
      <c r="A2011" s="14" t="s">
        <v>8043</v>
      </c>
      <c r="B2011" s="6" t="s">
        <v>3403</v>
      </c>
      <c r="D2011" s="6" t="s">
        <v>768</v>
      </c>
      <c r="E2011" s="6" t="s">
        <v>518</v>
      </c>
      <c r="F2011" s="18" t="str">
        <f>IFERROR(VLOOKUP(B2011,Invoices!$L$2:$M$413,2,FALSE),"")</f>
        <v/>
      </c>
      <c r="G2011" s="18" t="str">
        <f>IFERROR(VLOOKUP(B2011,Invoices!$N$2:$O$412,2,FALSE),"")</f>
        <v/>
      </c>
      <c r="H2011" s="18" t="str">
        <f>IFERROR(VLOOKUP($B2011,Invoices!$P$2:$Q$412,2,FALSE),"")</f>
        <v/>
      </c>
      <c r="I2011" s="18" t="str">
        <f>IFERROR(VLOOKUP($B2011,Invoices!$R$2:$S$412,2,FALSE),"")</f>
        <v/>
      </c>
      <c r="J2011" s="18" t="str">
        <f>IFERROR(VLOOKUP($B2011,Invoices!$T$2:$U$412,2,FALSE),"")</f>
        <v/>
      </c>
      <c r="K2011" s="18" t="str">
        <f>IFERROR(VLOOKUP($B2011,Invoices!$V$2:$W$412,2,FALSE),"")</f>
        <v/>
      </c>
      <c r="L2011" s="18" t="str">
        <f>IFERROR(VLOOKUP($B2011,Invoices!$X$2:$Y$412,2,FALSE),"")</f>
        <v/>
      </c>
      <c r="M2011" s="18" t="str">
        <f>IFERROR(VLOOKUP($B2011,Invoices!$Z$2:$AA$412,2,FALSE),"")</f>
        <v/>
      </c>
      <c r="N2011" s="18" t="str">
        <f>IFERROR(VLOOKUP($B2011,Invoices!$AB$2:$AC$412,2,FALSE),"")</f>
        <v/>
      </c>
      <c r="O2011" s="18" t="str">
        <f>IFERROR(VLOOKUP($B2011,Invoices!$AD$2:$AE$412,2,FALSE),"")</f>
        <v/>
      </c>
      <c r="P2011" s="18" t="str">
        <f>IFERROR(VLOOKUP($B2011,Invoices!$AF$2:$AG$412,2,FALSE),"")</f>
        <v/>
      </c>
      <c r="Q2011" s="18" t="str">
        <f>IFERROR(VLOOKUP($B2011,Invoices!$AH$2:$AI$412,2,FALSE),"")</f>
        <v/>
      </c>
      <c r="R2011" s="18" t="str">
        <f>IFERROR(VLOOKUP($B2011,Invoices!$AJ$2:$AK$412,2,FALSE),"")</f>
        <v/>
      </c>
      <c r="S2011" s="18" t="str">
        <f>IFERROR(VLOOKUP($B2011,Invoices!$AL$2:$AM$412,2,FALSE),"")</f>
        <v/>
      </c>
      <c r="T2011" s="18" t="str">
        <f>IFERROR(VLOOKUP($B2011,Invoices!$AN$2:$AO$412,2,FALSE),"")</f>
        <v/>
      </c>
      <c r="U2011" s="18" t="str" cm="1">
        <f t="array" ref="U2011">IFERROR(INDEX(F2011:T2011, 1, MATCH(TRUE, ISNUMBER(F2011:T2011), 0)), "0.0")</f>
        <v>0.0</v>
      </c>
    </row>
    <row r="2012" spans="1:21" ht="13" x14ac:dyDescent="0.15">
      <c r="A2012" s="14" t="s">
        <v>8044</v>
      </c>
      <c r="B2012" s="6" t="s">
        <v>3403</v>
      </c>
      <c r="D2012" s="6" t="s">
        <v>768</v>
      </c>
      <c r="E2012" s="6" t="s">
        <v>518</v>
      </c>
      <c r="F2012" s="18" t="str">
        <f>IFERROR(VLOOKUP(B2012,Invoices!$L$2:$M$413,2,FALSE),"")</f>
        <v/>
      </c>
      <c r="G2012" s="18" t="str">
        <f>IFERROR(VLOOKUP(B2012,Invoices!$N$2:$O$412,2,FALSE),"")</f>
        <v/>
      </c>
      <c r="H2012" s="18" t="str">
        <f>IFERROR(VLOOKUP($B2012,Invoices!$P$2:$Q$412,2,FALSE),"")</f>
        <v/>
      </c>
      <c r="I2012" s="18" t="str">
        <f>IFERROR(VLOOKUP($B2012,Invoices!$R$2:$S$412,2,FALSE),"")</f>
        <v/>
      </c>
      <c r="J2012" s="18" t="str">
        <f>IFERROR(VLOOKUP($B2012,Invoices!$T$2:$U$412,2,FALSE),"")</f>
        <v/>
      </c>
      <c r="K2012" s="18" t="str">
        <f>IFERROR(VLOOKUP($B2012,Invoices!$V$2:$W$412,2,FALSE),"")</f>
        <v/>
      </c>
      <c r="L2012" s="18" t="str">
        <f>IFERROR(VLOOKUP($B2012,Invoices!$X$2:$Y$412,2,FALSE),"")</f>
        <v/>
      </c>
      <c r="M2012" s="18" t="str">
        <f>IFERROR(VLOOKUP($B2012,Invoices!$Z$2:$AA$412,2,FALSE),"")</f>
        <v/>
      </c>
      <c r="N2012" s="18" t="str">
        <f>IFERROR(VLOOKUP($B2012,Invoices!$AB$2:$AC$412,2,FALSE),"")</f>
        <v/>
      </c>
      <c r="O2012" s="18" t="str">
        <f>IFERROR(VLOOKUP($B2012,Invoices!$AD$2:$AE$412,2,FALSE),"")</f>
        <v/>
      </c>
      <c r="P2012" s="18" t="str">
        <f>IFERROR(VLOOKUP($B2012,Invoices!$AF$2:$AG$412,2,FALSE),"")</f>
        <v/>
      </c>
      <c r="Q2012" s="18" t="str">
        <f>IFERROR(VLOOKUP($B2012,Invoices!$AH$2:$AI$412,2,FALSE),"")</f>
        <v/>
      </c>
      <c r="R2012" s="18" t="str">
        <f>IFERROR(VLOOKUP($B2012,Invoices!$AJ$2:$AK$412,2,FALSE),"")</f>
        <v/>
      </c>
      <c r="S2012" s="18" t="str">
        <f>IFERROR(VLOOKUP($B2012,Invoices!$AL$2:$AM$412,2,FALSE),"")</f>
        <v/>
      </c>
      <c r="T2012" s="18" t="str">
        <f>IFERROR(VLOOKUP($B2012,Invoices!$AN$2:$AO$412,2,FALSE),"")</f>
        <v/>
      </c>
      <c r="U2012" s="18" t="str" cm="1">
        <f t="array" ref="U2012">IFERROR(INDEX(F2012:T2012, 1, MATCH(TRUE, ISNUMBER(F2012:T2012), 0)), "0.0")</f>
        <v>0.0</v>
      </c>
    </row>
    <row r="2013" spans="1:21" ht="13" x14ac:dyDescent="0.15">
      <c r="A2013" s="14" t="s">
        <v>8045</v>
      </c>
      <c r="B2013" s="6" t="s">
        <v>3404</v>
      </c>
      <c r="C2013" s="6" t="s">
        <v>904</v>
      </c>
      <c r="D2013" s="6" t="s">
        <v>905</v>
      </c>
      <c r="E2013" s="6" t="s">
        <v>906</v>
      </c>
      <c r="F2013" s="18" t="str">
        <f>IFERROR(VLOOKUP(B2013,Invoices!$L$2:$M$413,2,FALSE),"")</f>
        <v/>
      </c>
      <c r="G2013" s="18">
        <f>IFERROR(VLOOKUP(B2013,Invoices!$N$2:$O$412,2,FALSE),"")</f>
        <v>0.99</v>
      </c>
      <c r="H2013" s="18">
        <f>IFERROR(VLOOKUP($B2013,Invoices!$P$2:$Q$412,2,FALSE),"")</f>
        <v>0.99</v>
      </c>
      <c r="I2013" s="18" t="str">
        <f>IFERROR(VLOOKUP($B2013,Invoices!$R$2:$S$412,2,FALSE),"")</f>
        <v/>
      </c>
      <c r="J2013" s="18" t="str">
        <f>IFERROR(VLOOKUP($B2013,Invoices!$T$2:$U$412,2,FALSE),"")</f>
        <v/>
      </c>
      <c r="K2013" s="18" t="str">
        <f>IFERROR(VLOOKUP($B2013,Invoices!$V$2:$W$412,2,FALSE),"")</f>
        <v/>
      </c>
      <c r="L2013" s="18" t="str">
        <f>IFERROR(VLOOKUP($B2013,Invoices!$X$2:$Y$412,2,FALSE),"")</f>
        <v/>
      </c>
      <c r="M2013" s="18" t="str">
        <f>IFERROR(VLOOKUP($B2013,Invoices!$Z$2:$AA$412,2,FALSE),"")</f>
        <v/>
      </c>
      <c r="N2013" s="18" t="str">
        <f>IFERROR(VLOOKUP($B2013,Invoices!$AB$2:$AC$412,2,FALSE),"")</f>
        <v/>
      </c>
      <c r="O2013" s="18" t="str">
        <f>IFERROR(VLOOKUP($B2013,Invoices!$AD$2:$AE$412,2,FALSE),"")</f>
        <v/>
      </c>
      <c r="P2013" s="18" t="str">
        <f>IFERROR(VLOOKUP($B2013,Invoices!$AF$2:$AG$412,2,FALSE),"")</f>
        <v/>
      </c>
      <c r="Q2013" s="18" t="str">
        <f>IFERROR(VLOOKUP($B2013,Invoices!$AH$2:$AI$412,2,FALSE),"")</f>
        <v/>
      </c>
      <c r="R2013" s="18" t="str">
        <f>IFERROR(VLOOKUP($B2013,Invoices!$AJ$2:$AK$412,2,FALSE),"")</f>
        <v/>
      </c>
      <c r="S2013" s="18" t="str">
        <f>IFERROR(VLOOKUP($B2013,Invoices!$AL$2:$AM$412,2,FALSE),"")</f>
        <v/>
      </c>
      <c r="T2013" s="18" t="str">
        <f>IFERROR(VLOOKUP($B2013,Invoices!$AN$2:$AO$412,2,FALSE),"")</f>
        <v/>
      </c>
      <c r="U2013" s="18" cm="1">
        <f t="array" ref="U2013">IFERROR(INDEX(F2013:T2013, 1, MATCH(TRUE, ISNUMBER(F2013:T2013), 0)), "0.0")</f>
        <v>0.99</v>
      </c>
    </row>
    <row r="2014" spans="1:21" ht="13" x14ac:dyDescent="0.15">
      <c r="A2014" s="14" t="s">
        <v>8046</v>
      </c>
      <c r="B2014" s="6" t="s">
        <v>3405</v>
      </c>
      <c r="C2014" s="6" t="s">
        <v>1494</v>
      </c>
      <c r="D2014" s="6" t="s">
        <v>629</v>
      </c>
      <c r="E2014" s="6" t="s">
        <v>630</v>
      </c>
      <c r="F2014" s="18" t="str">
        <f>IFERROR(VLOOKUP(B2014,Invoices!$L$2:$M$413,2,FALSE),"")</f>
        <v/>
      </c>
      <c r="G2014" s="18">
        <f>IFERROR(VLOOKUP(B2014,Invoices!$N$2:$O$412,2,FALSE),"")</f>
        <v>0.99</v>
      </c>
      <c r="H2014" s="18" t="str">
        <f>IFERROR(VLOOKUP($B2014,Invoices!$P$2:$Q$412,2,FALSE),"")</f>
        <v/>
      </c>
      <c r="I2014" s="18" t="str">
        <f>IFERROR(VLOOKUP($B2014,Invoices!$R$2:$S$412,2,FALSE),"")</f>
        <v/>
      </c>
      <c r="J2014" s="18" t="str">
        <f>IFERROR(VLOOKUP($B2014,Invoices!$T$2:$U$412,2,FALSE),"")</f>
        <v/>
      </c>
      <c r="K2014" s="18" t="str">
        <f>IFERROR(VLOOKUP($B2014,Invoices!$V$2:$W$412,2,FALSE),"")</f>
        <v/>
      </c>
      <c r="L2014" s="18" t="str">
        <f>IFERROR(VLOOKUP($B2014,Invoices!$X$2:$Y$412,2,FALSE),"")</f>
        <v/>
      </c>
      <c r="M2014" s="18" t="str">
        <f>IFERROR(VLOOKUP($B2014,Invoices!$Z$2:$AA$412,2,FALSE),"")</f>
        <v/>
      </c>
      <c r="N2014" s="18" t="str">
        <f>IFERROR(VLOOKUP($B2014,Invoices!$AB$2:$AC$412,2,FALSE),"")</f>
        <v/>
      </c>
      <c r="O2014" s="18" t="str">
        <f>IFERROR(VLOOKUP($B2014,Invoices!$AD$2:$AE$412,2,FALSE),"")</f>
        <v/>
      </c>
      <c r="P2014" s="18" t="str">
        <f>IFERROR(VLOOKUP($B2014,Invoices!$AF$2:$AG$412,2,FALSE),"")</f>
        <v/>
      </c>
      <c r="Q2014" s="18" t="str">
        <f>IFERROR(VLOOKUP($B2014,Invoices!$AH$2:$AI$412,2,FALSE),"")</f>
        <v/>
      </c>
      <c r="R2014" s="18" t="str">
        <f>IFERROR(VLOOKUP($B2014,Invoices!$AJ$2:$AK$412,2,FALSE),"")</f>
        <v/>
      </c>
      <c r="S2014" s="18" t="str">
        <f>IFERROR(VLOOKUP($B2014,Invoices!$AL$2:$AM$412,2,FALSE),"")</f>
        <v/>
      </c>
      <c r="T2014" s="18" t="str">
        <f>IFERROR(VLOOKUP($B2014,Invoices!$AN$2:$AO$412,2,FALSE),"")</f>
        <v/>
      </c>
      <c r="U2014" s="18" cm="1">
        <f t="array" ref="U2014">IFERROR(INDEX(F2014:T2014, 1, MATCH(TRUE, ISNUMBER(F2014:T2014), 0)), "0.0")</f>
        <v>0.99</v>
      </c>
    </row>
    <row r="2015" spans="1:21" ht="13" x14ac:dyDescent="0.15">
      <c r="A2015" s="14" t="s">
        <v>8047</v>
      </c>
      <c r="B2015" s="6" t="s">
        <v>3406</v>
      </c>
      <c r="D2015" s="6" t="s">
        <v>735</v>
      </c>
      <c r="E2015" s="6" t="s">
        <v>736</v>
      </c>
      <c r="F2015" s="18" t="str">
        <f>IFERROR(VLOOKUP(B2015,Invoices!$L$2:$M$413,2,FALSE),"")</f>
        <v/>
      </c>
      <c r="G2015" s="18" t="str">
        <f>IFERROR(VLOOKUP(B2015,Invoices!$N$2:$O$412,2,FALSE),"")</f>
        <v/>
      </c>
      <c r="H2015" s="18" t="str">
        <f>IFERROR(VLOOKUP($B2015,Invoices!$P$2:$Q$412,2,FALSE),"")</f>
        <v/>
      </c>
      <c r="I2015" s="18" t="str">
        <f>IFERROR(VLOOKUP($B2015,Invoices!$R$2:$S$412,2,FALSE),"")</f>
        <v/>
      </c>
      <c r="J2015" s="18" t="str">
        <f>IFERROR(VLOOKUP($B2015,Invoices!$T$2:$U$412,2,FALSE),"")</f>
        <v/>
      </c>
      <c r="K2015" s="18" t="str">
        <f>IFERROR(VLOOKUP($B2015,Invoices!$V$2:$W$412,2,FALSE),"")</f>
        <v/>
      </c>
      <c r="L2015" s="18" t="str">
        <f>IFERROR(VLOOKUP($B2015,Invoices!$X$2:$Y$412,2,FALSE),"")</f>
        <v/>
      </c>
      <c r="M2015" s="18" t="str">
        <f>IFERROR(VLOOKUP($B2015,Invoices!$Z$2:$AA$412,2,FALSE),"")</f>
        <v/>
      </c>
      <c r="N2015" s="18" t="str">
        <f>IFERROR(VLOOKUP($B2015,Invoices!$AB$2:$AC$412,2,FALSE),"")</f>
        <v/>
      </c>
      <c r="O2015" s="18" t="str">
        <f>IFERROR(VLOOKUP($B2015,Invoices!$AD$2:$AE$412,2,FALSE),"")</f>
        <v/>
      </c>
      <c r="P2015" s="18" t="str">
        <f>IFERROR(VLOOKUP($B2015,Invoices!$AF$2:$AG$412,2,FALSE),"")</f>
        <v/>
      </c>
      <c r="Q2015" s="18" t="str">
        <f>IFERROR(VLOOKUP($B2015,Invoices!$AH$2:$AI$412,2,FALSE),"")</f>
        <v/>
      </c>
      <c r="R2015" s="18" t="str">
        <f>IFERROR(VLOOKUP($B2015,Invoices!$AJ$2:$AK$412,2,FALSE),"")</f>
        <v/>
      </c>
      <c r="S2015" s="18" t="str">
        <f>IFERROR(VLOOKUP($B2015,Invoices!$AL$2:$AM$412,2,FALSE),"")</f>
        <v/>
      </c>
      <c r="T2015" s="18" t="str">
        <f>IFERROR(VLOOKUP($B2015,Invoices!$AN$2:$AO$412,2,FALSE),"")</f>
        <v/>
      </c>
      <c r="U2015" s="18" t="str" cm="1">
        <f t="array" ref="U2015">IFERROR(INDEX(F2015:T2015, 1, MATCH(TRUE, ISNUMBER(F2015:T2015), 0)), "0.0")</f>
        <v>0.0</v>
      </c>
    </row>
    <row r="2016" spans="1:21" ht="13" x14ac:dyDescent="0.15">
      <c r="A2016" s="14" t="s">
        <v>8048</v>
      </c>
      <c r="B2016" s="6" t="s">
        <v>3407</v>
      </c>
      <c r="C2016" s="6" t="s">
        <v>1981</v>
      </c>
      <c r="D2016" s="6" t="s">
        <v>1982</v>
      </c>
      <c r="E2016" s="6" t="s">
        <v>522</v>
      </c>
      <c r="F2016" s="18">
        <f>IFERROR(VLOOKUP(B2016,Invoices!$L$2:$M$413,2,FALSE),"")</f>
        <v>0.99</v>
      </c>
      <c r="G2016" s="18" t="str">
        <f>IFERROR(VLOOKUP(B2016,Invoices!$N$2:$O$412,2,FALSE),"")</f>
        <v/>
      </c>
      <c r="H2016" s="18" t="str">
        <f>IFERROR(VLOOKUP($B2016,Invoices!$P$2:$Q$412,2,FALSE),"")</f>
        <v/>
      </c>
      <c r="I2016" s="18" t="str">
        <f>IFERROR(VLOOKUP($B2016,Invoices!$R$2:$S$412,2,FALSE),"")</f>
        <v/>
      </c>
      <c r="J2016" s="18" t="str">
        <f>IFERROR(VLOOKUP($B2016,Invoices!$T$2:$U$412,2,FALSE),"")</f>
        <v/>
      </c>
      <c r="K2016" s="18" t="str">
        <f>IFERROR(VLOOKUP($B2016,Invoices!$V$2:$W$412,2,FALSE),"")</f>
        <v/>
      </c>
      <c r="L2016" s="18" t="str">
        <f>IFERROR(VLOOKUP($B2016,Invoices!$X$2:$Y$412,2,FALSE),"")</f>
        <v/>
      </c>
      <c r="M2016" s="18" t="str">
        <f>IFERROR(VLOOKUP($B2016,Invoices!$Z$2:$AA$412,2,FALSE),"")</f>
        <v/>
      </c>
      <c r="N2016" s="18" t="str">
        <f>IFERROR(VLOOKUP($B2016,Invoices!$AB$2:$AC$412,2,FALSE),"")</f>
        <v/>
      </c>
      <c r="O2016" s="18" t="str">
        <f>IFERROR(VLOOKUP($B2016,Invoices!$AD$2:$AE$412,2,FALSE),"")</f>
        <v/>
      </c>
      <c r="P2016" s="18" t="str">
        <f>IFERROR(VLOOKUP($B2016,Invoices!$AF$2:$AG$412,2,FALSE),"")</f>
        <v/>
      </c>
      <c r="Q2016" s="18" t="str">
        <f>IFERROR(VLOOKUP($B2016,Invoices!$AH$2:$AI$412,2,FALSE),"")</f>
        <v/>
      </c>
      <c r="R2016" s="18">
        <f>IFERROR(VLOOKUP($B2016,Invoices!$AJ$2:$AK$412,2,FALSE),"")</f>
        <v>0.99</v>
      </c>
      <c r="S2016" s="18" t="str">
        <f>IFERROR(VLOOKUP($B2016,Invoices!$AL$2:$AM$412,2,FALSE),"")</f>
        <v/>
      </c>
      <c r="T2016" s="18" t="str">
        <f>IFERROR(VLOOKUP($B2016,Invoices!$AN$2:$AO$412,2,FALSE),"")</f>
        <v/>
      </c>
      <c r="U2016" s="18" cm="1">
        <f t="array" ref="U2016">IFERROR(INDEX(F2016:T2016, 1, MATCH(TRUE, ISNUMBER(F2016:T2016), 0)), "0.0")</f>
        <v>0.99</v>
      </c>
    </row>
    <row r="2017" spans="1:21" ht="13" x14ac:dyDescent="0.15">
      <c r="A2017" s="14" t="s">
        <v>8049</v>
      </c>
      <c r="B2017" s="6" t="s">
        <v>3408</v>
      </c>
      <c r="D2017" s="6" t="s">
        <v>1174</v>
      </c>
      <c r="E2017" s="6" t="s">
        <v>570</v>
      </c>
      <c r="F2017" s="18" t="str">
        <f>IFERROR(VLOOKUP(B2017,Invoices!$L$2:$M$413,2,FALSE),"")</f>
        <v/>
      </c>
      <c r="G2017" s="18" t="str">
        <f>IFERROR(VLOOKUP(B2017,Invoices!$N$2:$O$412,2,FALSE),"")</f>
        <v/>
      </c>
      <c r="H2017" s="18" t="str">
        <f>IFERROR(VLOOKUP($B2017,Invoices!$P$2:$Q$412,2,FALSE),"")</f>
        <v/>
      </c>
      <c r="I2017" s="18" t="str">
        <f>IFERROR(VLOOKUP($B2017,Invoices!$R$2:$S$412,2,FALSE),"")</f>
        <v/>
      </c>
      <c r="J2017" s="18" t="str">
        <f>IFERROR(VLOOKUP($B2017,Invoices!$T$2:$U$412,2,FALSE),"")</f>
        <v/>
      </c>
      <c r="K2017" s="18" t="str">
        <f>IFERROR(VLOOKUP($B2017,Invoices!$V$2:$W$412,2,FALSE),"")</f>
        <v/>
      </c>
      <c r="L2017" s="18" t="str">
        <f>IFERROR(VLOOKUP($B2017,Invoices!$X$2:$Y$412,2,FALSE),"")</f>
        <v/>
      </c>
      <c r="M2017" s="18" t="str">
        <f>IFERROR(VLOOKUP($B2017,Invoices!$Z$2:$AA$412,2,FALSE),"")</f>
        <v/>
      </c>
      <c r="N2017" s="18" t="str">
        <f>IFERROR(VLOOKUP($B2017,Invoices!$AB$2:$AC$412,2,FALSE),"")</f>
        <v/>
      </c>
      <c r="O2017" s="18" t="str">
        <f>IFERROR(VLOOKUP($B2017,Invoices!$AD$2:$AE$412,2,FALSE),"")</f>
        <v/>
      </c>
      <c r="P2017" s="18" t="str">
        <f>IFERROR(VLOOKUP($B2017,Invoices!$AF$2:$AG$412,2,FALSE),"")</f>
        <v/>
      </c>
      <c r="Q2017" s="18" t="str">
        <f>IFERROR(VLOOKUP($B2017,Invoices!$AH$2:$AI$412,2,FALSE),"")</f>
        <v/>
      </c>
      <c r="R2017" s="18" t="str">
        <f>IFERROR(VLOOKUP($B2017,Invoices!$AJ$2:$AK$412,2,FALSE),"")</f>
        <v/>
      </c>
      <c r="S2017" s="18" t="str">
        <f>IFERROR(VLOOKUP($B2017,Invoices!$AL$2:$AM$412,2,FALSE),"")</f>
        <v/>
      </c>
      <c r="T2017" s="18" t="str">
        <f>IFERROR(VLOOKUP($B2017,Invoices!$AN$2:$AO$412,2,FALSE),"")</f>
        <v/>
      </c>
      <c r="U2017" s="18" t="str" cm="1">
        <f t="array" ref="U2017">IFERROR(INDEX(F2017:T2017, 1, MATCH(TRUE, ISNUMBER(F2017:T2017), 0)), "0.0")</f>
        <v>0.0</v>
      </c>
    </row>
    <row r="2018" spans="1:21" ht="13" x14ac:dyDescent="0.15">
      <c r="A2018" s="14" t="s">
        <v>8050</v>
      </c>
      <c r="B2018" s="6" t="s">
        <v>3409</v>
      </c>
      <c r="D2018" s="6" t="s">
        <v>526</v>
      </c>
      <c r="E2018" s="6" t="s">
        <v>527</v>
      </c>
      <c r="F2018" s="18" t="str">
        <f>IFERROR(VLOOKUP(B2018,Invoices!$L$2:$M$413,2,FALSE),"")</f>
        <v/>
      </c>
      <c r="G2018" s="18" t="str">
        <f>IFERROR(VLOOKUP(B2018,Invoices!$N$2:$O$412,2,FALSE),"")</f>
        <v/>
      </c>
      <c r="H2018" s="18" t="str">
        <f>IFERROR(VLOOKUP($B2018,Invoices!$P$2:$Q$412,2,FALSE),"")</f>
        <v/>
      </c>
      <c r="I2018" s="18" t="str">
        <f>IFERROR(VLOOKUP($B2018,Invoices!$R$2:$S$412,2,FALSE),"")</f>
        <v/>
      </c>
      <c r="J2018" s="18" t="str">
        <f>IFERROR(VLOOKUP($B2018,Invoices!$T$2:$U$412,2,FALSE),"")</f>
        <v/>
      </c>
      <c r="K2018" s="18" t="str">
        <f>IFERROR(VLOOKUP($B2018,Invoices!$V$2:$W$412,2,FALSE),"")</f>
        <v/>
      </c>
      <c r="L2018" s="18" t="str">
        <f>IFERROR(VLOOKUP($B2018,Invoices!$X$2:$Y$412,2,FALSE),"")</f>
        <v/>
      </c>
      <c r="M2018" s="18">
        <f>IFERROR(VLOOKUP($B2018,Invoices!$Z$2:$AA$412,2,FALSE),"")</f>
        <v>1.99</v>
      </c>
      <c r="N2018" s="18" t="str">
        <f>IFERROR(VLOOKUP($B2018,Invoices!$AB$2:$AC$412,2,FALSE),"")</f>
        <v/>
      </c>
      <c r="O2018" s="18" t="str">
        <f>IFERROR(VLOOKUP($B2018,Invoices!$AD$2:$AE$412,2,FALSE),"")</f>
        <v/>
      </c>
      <c r="P2018" s="18" t="str">
        <f>IFERROR(VLOOKUP($B2018,Invoices!$AF$2:$AG$412,2,FALSE),"")</f>
        <v/>
      </c>
      <c r="Q2018" s="18" t="str">
        <f>IFERROR(VLOOKUP($B2018,Invoices!$AH$2:$AI$412,2,FALSE),"")</f>
        <v/>
      </c>
      <c r="R2018" s="18" t="str">
        <f>IFERROR(VLOOKUP($B2018,Invoices!$AJ$2:$AK$412,2,FALSE),"")</f>
        <v/>
      </c>
      <c r="S2018" s="18" t="str">
        <f>IFERROR(VLOOKUP($B2018,Invoices!$AL$2:$AM$412,2,FALSE),"")</f>
        <v/>
      </c>
      <c r="T2018" s="18" t="str">
        <f>IFERROR(VLOOKUP($B2018,Invoices!$AN$2:$AO$412,2,FALSE),"")</f>
        <v/>
      </c>
      <c r="U2018" s="18" cm="1">
        <f t="array" ref="U2018">IFERROR(INDEX(F2018:T2018, 1, MATCH(TRUE, ISNUMBER(F2018:T2018), 0)), "0.0")</f>
        <v>1.99</v>
      </c>
    </row>
    <row r="2019" spans="1:21" ht="13" x14ac:dyDescent="0.15">
      <c r="A2019" s="14" t="s">
        <v>8051</v>
      </c>
      <c r="B2019" s="6" t="s">
        <v>3410</v>
      </c>
      <c r="C2019" s="6" t="s">
        <v>2248</v>
      </c>
      <c r="D2019" s="6" t="s">
        <v>1314</v>
      </c>
      <c r="E2019" s="6" t="s">
        <v>1313</v>
      </c>
      <c r="F2019" s="18" t="str">
        <f>IFERROR(VLOOKUP(B2019,Invoices!$L$2:$M$413,2,FALSE),"")</f>
        <v/>
      </c>
      <c r="G2019" s="18">
        <f>IFERROR(VLOOKUP(B2019,Invoices!$N$2:$O$412,2,FALSE),"")</f>
        <v>0.99</v>
      </c>
      <c r="H2019" s="18" t="str">
        <f>IFERROR(VLOOKUP($B2019,Invoices!$P$2:$Q$412,2,FALSE),"")</f>
        <v/>
      </c>
      <c r="I2019" s="18" t="str">
        <f>IFERROR(VLOOKUP($B2019,Invoices!$R$2:$S$412,2,FALSE),"")</f>
        <v/>
      </c>
      <c r="J2019" s="18" t="str">
        <f>IFERROR(VLOOKUP($B2019,Invoices!$T$2:$U$412,2,FALSE),"")</f>
        <v/>
      </c>
      <c r="K2019" s="18" t="str">
        <f>IFERROR(VLOOKUP($B2019,Invoices!$V$2:$W$412,2,FALSE),"")</f>
        <v/>
      </c>
      <c r="L2019" s="18" t="str">
        <f>IFERROR(VLOOKUP($B2019,Invoices!$X$2:$Y$412,2,FALSE),"")</f>
        <v/>
      </c>
      <c r="M2019" s="18" t="str">
        <f>IFERROR(VLOOKUP($B2019,Invoices!$Z$2:$AA$412,2,FALSE),"")</f>
        <v/>
      </c>
      <c r="N2019" s="18" t="str">
        <f>IFERROR(VLOOKUP($B2019,Invoices!$AB$2:$AC$412,2,FALSE),"")</f>
        <v/>
      </c>
      <c r="O2019" s="18" t="str">
        <f>IFERROR(VLOOKUP($B2019,Invoices!$AD$2:$AE$412,2,FALSE),"")</f>
        <v/>
      </c>
      <c r="P2019" s="18" t="str">
        <f>IFERROR(VLOOKUP($B2019,Invoices!$AF$2:$AG$412,2,FALSE),"")</f>
        <v/>
      </c>
      <c r="Q2019" s="18" t="str">
        <f>IFERROR(VLOOKUP($B2019,Invoices!$AH$2:$AI$412,2,FALSE),"")</f>
        <v/>
      </c>
      <c r="R2019" s="18" t="str">
        <f>IFERROR(VLOOKUP($B2019,Invoices!$AJ$2:$AK$412,2,FALSE),"")</f>
        <v/>
      </c>
      <c r="S2019" s="18" t="str">
        <f>IFERROR(VLOOKUP($B2019,Invoices!$AL$2:$AM$412,2,FALSE),"")</f>
        <v/>
      </c>
      <c r="T2019" s="18" t="str">
        <f>IFERROR(VLOOKUP($B2019,Invoices!$AN$2:$AO$412,2,FALSE),"")</f>
        <v/>
      </c>
      <c r="U2019" s="18" cm="1">
        <f t="array" ref="U2019">IFERROR(INDEX(F2019:T2019, 1, MATCH(TRUE, ISNUMBER(F2019:T2019), 0)), "0.0")</f>
        <v>0.99</v>
      </c>
    </row>
    <row r="2020" spans="1:21" ht="13" x14ac:dyDescent="0.15">
      <c r="A2020" s="14" t="s">
        <v>8052</v>
      </c>
      <c r="B2020" s="6" t="s">
        <v>3411</v>
      </c>
      <c r="C2020" s="6" t="s">
        <v>3412</v>
      </c>
      <c r="D2020" s="6" t="s">
        <v>1270</v>
      </c>
      <c r="E2020" s="6" t="s">
        <v>587</v>
      </c>
      <c r="F2020" s="18" t="str">
        <f>IFERROR(VLOOKUP(B2020,Invoices!$L$2:$M$413,2,FALSE),"")</f>
        <v/>
      </c>
      <c r="G2020" s="18" t="str">
        <f>IFERROR(VLOOKUP(B2020,Invoices!$N$2:$O$412,2,FALSE),"")</f>
        <v/>
      </c>
      <c r="H2020" s="18" t="str">
        <f>IFERROR(VLOOKUP($B2020,Invoices!$P$2:$Q$412,2,FALSE),"")</f>
        <v/>
      </c>
      <c r="I2020" s="18" t="str">
        <f>IFERROR(VLOOKUP($B2020,Invoices!$R$2:$S$412,2,FALSE),"")</f>
        <v/>
      </c>
      <c r="J2020" s="18" t="str">
        <f>IFERROR(VLOOKUP($B2020,Invoices!$T$2:$U$412,2,FALSE),"")</f>
        <v/>
      </c>
      <c r="K2020" s="18">
        <f>IFERROR(VLOOKUP($B2020,Invoices!$V$2:$W$412,2,FALSE),"")</f>
        <v>0.99</v>
      </c>
      <c r="L2020" s="18" t="str">
        <f>IFERROR(VLOOKUP($B2020,Invoices!$X$2:$Y$412,2,FALSE),"")</f>
        <v/>
      </c>
      <c r="M2020" s="18" t="str">
        <f>IFERROR(VLOOKUP($B2020,Invoices!$Z$2:$AA$412,2,FALSE),"")</f>
        <v/>
      </c>
      <c r="N2020" s="18" t="str">
        <f>IFERROR(VLOOKUP($B2020,Invoices!$AB$2:$AC$412,2,FALSE),"")</f>
        <v/>
      </c>
      <c r="O2020" s="18" t="str">
        <f>IFERROR(VLOOKUP($B2020,Invoices!$AD$2:$AE$412,2,FALSE),"")</f>
        <v/>
      </c>
      <c r="P2020" s="18" t="str">
        <f>IFERROR(VLOOKUP($B2020,Invoices!$AF$2:$AG$412,2,FALSE),"")</f>
        <v/>
      </c>
      <c r="Q2020" s="18" t="str">
        <f>IFERROR(VLOOKUP($B2020,Invoices!$AH$2:$AI$412,2,FALSE),"")</f>
        <v/>
      </c>
      <c r="R2020" s="18" t="str">
        <f>IFERROR(VLOOKUP($B2020,Invoices!$AJ$2:$AK$412,2,FALSE),"")</f>
        <v/>
      </c>
      <c r="S2020" s="18" t="str">
        <f>IFERROR(VLOOKUP($B2020,Invoices!$AL$2:$AM$412,2,FALSE),"")</f>
        <v/>
      </c>
      <c r="T2020" s="18" t="str">
        <f>IFERROR(VLOOKUP($B2020,Invoices!$AN$2:$AO$412,2,FALSE),"")</f>
        <v/>
      </c>
      <c r="U2020" s="18" cm="1">
        <f t="array" ref="U2020">IFERROR(INDEX(F2020:T2020, 1, MATCH(TRUE, ISNUMBER(F2020:T2020), 0)), "0.0")</f>
        <v>0.99</v>
      </c>
    </row>
    <row r="2021" spans="1:21" ht="13" x14ac:dyDescent="0.15">
      <c r="A2021" s="14" t="s">
        <v>8053</v>
      </c>
      <c r="B2021" s="6" t="s">
        <v>3413</v>
      </c>
      <c r="D2021" s="6" t="s">
        <v>1133</v>
      </c>
      <c r="E2021" s="6" t="s">
        <v>600</v>
      </c>
      <c r="F2021" s="18" t="str">
        <f>IFERROR(VLOOKUP(B2021,Invoices!$L$2:$M$413,2,FALSE),"")</f>
        <v/>
      </c>
      <c r="G2021" s="18" t="str">
        <f>IFERROR(VLOOKUP(B2021,Invoices!$N$2:$O$412,2,FALSE),"")</f>
        <v/>
      </c>
      <c r="H2021" s="18" t="str">
        <f>IFERROR(VLOOKUP($B2021,Invoices!$P$2:$Q$412,2,FALSE),"")</f>
        <v/>
      </c>
      <c r="I2021" s="18" t="str">
        <f>IFERROR(VLOOKUP($B2021,Invoices!$R$2:$S$412,2,FALSE),"")</f>
        <v/>
      </c>
      <c r="J2021" s="18" t="str">
        <f>IFERROR(VLOOKUP($B2021,Invoices!$T$2:$U$412,2,FALSE),"")</f>
        <v/>
      </c>
      <c r="K2021" s="18" t="str">
        <f>IFERROR(VLOOKUP($B2021,Invoices!$V$2:$W$412,2,FALSE),"")</f>
        <v/>
      </c>
      <c r="L2021" s="18" t="str">
        <f>IFERROR(VLOOKUP($B2021,Invoices!$X$2:$Y$412,2,FALSE),"")</f>
        <v/>
      </c>
      <c r="M2021" s="18" t="str">
        <f>IFERROR(VLOOKUP($B2021,Invoices!$Z$2:$AA$412,2,FALSE),"")</f>
        <v/>
      </c>
      <c r="N2021" s="18" t="str">
        <f>IFERROR(VLOOKUP($B2021,Invoices!$AB$2:$AC$412,2,FALSE),"")</f>
        <v/>
      </c>
      <c r="O2021" s="18" t="str">
        <f>IFERROR(VLOOKUP($B2021,Invoices!$AD$2:$AE$412,2,FALSE),"")</f>
        <v/>
      </c>
      <c r="P2021" s="18" t="str">
        <f>IFERROR(VLOOKUP($B2021,Invoices!$AF$2:$AG$412,2,FALSE),"")</f>
        <v/>
      </c>
      <c r="Q2021" s="18" t="str">
        <f>IFERROR(VLOOKUP($B2021,Invoices!$AH$2:$AI$412,2,FALSE),"")</f>
        <v/>
      </c>
      <c r="R2021" s="18" t="str">
        <f>IFERROR(VLOOKUP($B2021,Invoices!$AJ$2:$AK$412,2,FALSE),"")</f>
        <v/>
      </c>
      <c r="S2021" s="18" t="str">
        <f>IFERROR(VLOOKUP($B2021,Invoices!$AL$2:$AM$412,2,FALSE),"")</f>
        <v/>
      </c>
      <c r="T2021" s="18" t="str">
        <f>IFERROR(VLOOKUP($B2021,Invoices!$AN$2:$AO$412,2,FALSE),"")</f>
        <v/>
      </c>
      <c r="U2021" s="18" t="str" cm="1">
        <f t="array" ref="U2021">IFERROR(INDEX(F2021:T2021, 1, MATCH(TRUE, ISNUMBER(F2021:T2021), 0)), "0.0")</f>
        <v>0.0</v>
      </c>
    </row>
    <row r="2022" spans="1:21" ht="13" x14ac:dyDescent="0.15">
      <c r="A2022" s="14" t="s">
        <v>8054</v>
      </c>
      <c r="B2022" s="6" t="s">
        <v>3414</v>
      </c>
      <c r="C2022" s="6" t="s">
        <v>2193</v>
      </c>
      <c r="D2022" s="6" t="s">
        <v>991</v>
      </c>
      <c r="E2022" s="6" t="s">
        <v>714</v>
      </c>
      <c r="F2022" s="18" t="str">
        <f>IFERROR(VLOOKUP(B2022,Invoices!$L$2:$M$413,2,FALSE),"")</f>
        <v/>
      </c>
      <c r="G2022" s="18" t="str">
        <f>IFERROR(VLOOKUP(B2022,Invoices!$N$2:$O$412,2,FALSE),"")</f>
        <v/>
      </c>
      <c r="H2022" s="18" t="str">
        <f>IFERROR(VLOOKUP($B2022,Invoices!$P$2:$Q$412,2,FALSE),"")</f>
        <v/>
      </c>
      <c r="I2022" s="18" t="str">
        <f>IFERROR(VLOOKUP($B2022,Invoices!$R$2:$S$412,2,FALSE),"")</f>
        <v/>
      </c>
      <c r="J2022" s="18" t="str">
        <f>IFERROR(VLOOKUP($B2022,Invoices!$T$2:$U$412,2,FALSE),"")</f>
        <v/>
      </c>
      <c r="K2022" s="18" t="str">
        <f>IFERROR(VLOOKUP($B2022,Invoices!$V$2:$W$412,2,FALSE),"")</f>
        <v/>
      </c>
      <c r="L2022" s="18" t="str">
        <f>IFERROR(VLOOKUP($B2022,Invoices!$X$2:$Y$412,2,FALSE),"")</f>
        <v/>
      </c>
      <c r="M2022" s="18" t="str">
        <f>IFERROR(VLOOKUP($B2022,Invoices!$Z$2:$AA$412,2,FALSE),"")</f>
        <v/>
      </c>
      <c r="N2022" s="18" t="str">
        <f>IFERROR(VLOOKUP($B2022,Invoices!$AB$2:$AC$412,2,FALSE),"")</f>
        <v/>
      </c>
      <c r="O2022" s="18" t="str">
        <f>IFERROR(VLOOKUP($B2022,Invoices!$AD$2:$AE$412,2,FALSE),"")</f>
        <v/>
      </c>
      <c r="P2022" s="18" t="str">
        <f>IFERROR(VLOOKUP($B2022,Invoices!$AF$2:$AG$412,2,FALSE),"")</f>
        <v/>
      </c>
      <c r="Q2022" s="18" t="str">
        <f>IFERROR(VLOOKUP($B2022,Invoices!$AH$2:$AI$412,2,FALSE),"")</f>
        <v/>
      </c>
      <c r="R2022" s="18" t="str">
        <f>IFERROR(VLOOKUP($B2022,Invoices!$AJ$2:$AK$412,2,FALSE),"")</f>
        <v/>
      </c>
      <c r="S2022" s="18" t="str">
        <f>IFERROR(VLOOKUP($B2022,Invoices!$AL$2:$AM$412,2,FALSE),"")</f>
        <v/>
      </c>
      <c r="T2022" s="18" t="str">
        <f>IFERROR(VLOOKUP($B2022,Invoices!$AN$2:$AO$412,2,FALSE),"")</f>
        <v/>
      </c>
      <c r="U2022" s="18" t="str" cm="1">
        <f t="array" ref="U2022">IFERROR(INDEX(F2022:T2022, 1, MATCH(TRUE, ISNUMBER(F2022:T2022), 0)), "0.0")</f>
        <v>0.0</v>
      </c>
    </row>
    <row r="2023" spans="1:21" ht="13" x14ac:dyDescent="0.15">
      <c r="A2023" s="14" t="s">
        <v>8055</v>
      </c>
      <c r="B2023" s="6" t="s">
        <v>3415</v>
      </c>
      <c r="D2023" s="6" t="s">
        <v>762</v>
      </c>
      <c r="E2023" s="6" t="s">
        <v>762</v>
      </c>
      <c r="F2023" s="18" t="str">
        <f>IFERROR(VLOOKUP(B2023,Invoices!$L$2:$M$413,2,FALSE),"")</f>
        <v/>
      </c>
      <c r="G2023" s="18" t="str">
        <f>IFERROR(VLOOKUP(B2023,Invoices!$N$2:$O$412,2,FALSE),"")</f>
        <v/>
      </c>
      <c r="H2023" s="18" t="str">
        <f>IFERROR(VLOOKUP($B2023,Invoices!$P$2:$Q$412,2,FALSE),"")</f>
        <v/>
      </c>
      <c r="I2023" s="18" t="str">
        <f>IFERROR(VLOOKUP($B2023,Invoices!$R$2:$S$412,2,FALSE),"")</f>
        <v/>
      </c>
      <c r="J2023" s="18" t="str">
        <f>IFERROR(VLOOKUP($B2023,Invoices!$T$2:$U$412,2,FALSE),"")</f>
        <v/>
      </c>
      <c r="K2023" s="18" t="str">
        <f>IFERROR(VLOOKUP($B2023,Invoices!$V$2:$W$412,2,FALSE),"")</f>
        <v/>
      </c>
      <c r="L2023" s="18" t="str">
        <f>IFERROR(VLOOKUP($B2023,Invoices!$X$2:$Y$412,2,FALSE),"")</f>
        <v/>
      </c>
      <c r="M2023" s="18" t="str">
        <f>IFERROR(VLOOKUP($B2023,Invoices!$Z$2:$AA$412,2,FALSE),"")</f>
        <v/>
      </c>
      <c r="N2023" s="18" t="str">
        <f>IFERROR(VLOOKUP($B2023,Invoices!$AB$2:$AC$412,2,FALSE),"")</f>
        <v/>
      </c>
      <c r="O2023" s="18" t="str">
        <f>IFERROR(VLOOKUP($B2023,Invoices!$AD$2:$AE$412,2,FALSE),"")</f>
        <v/>
      </c>
      <c r="P2023" s="18" t="str">
        <f>IFERROR(VLOOKUP($B2023,Invoices!$AF$2:$AG$412,2,FALSE),"")</f>
        <v/>
      </c>
      <c r="Q2023" s="18" t="str">
        <f>IFERROR(VLOOKUP($B2023,Invoices!$AH$2:$AI$412,2,FALSE),"")</f>
        <v/>
      </c>
      <c r="R2023" s="18" t="str">
        <f>IFERROR(VLOOKUP($B2023,Invoices!$AJ$2:$AK$412,2,FALSE),"")</f>
        <v/>
      </c>
      <c r="S2023" s="18" t="str">
        <f>IFERROR(VLOOKUP($B2023,Invoices!$AL$2:$AM$412,2,FALSE),"")</f>
        <v/>
      </c>
      <c r="T2023" s="18" t="str">
        <f>IFERROR(VLOOKUP($B2023,Invoices!$AN$2:$AO$412,2,FALSE),"")</f>
        <v/>
      </c>
      <c r="U2023" s="18" t="str" cm="1">
        <f t="array" ref="U2023">IFERROR(INDEX(F2023:T2023, 1, MATCH(TRUE, ISNUMBER(F2023:T2023), 0)), "0.0")</f>
        <v>0.0</v>
      </c>
    </row>
    <row r="2024" spans="1:21" ht="13" x14ac:dyDescent="0.15">
      <c r="A2024" s="14" t="s">
        <v>8056</v>
      </c>
      <c r="B2024" s="6" t="s">
        <v>3416</v>
      </c>
      <c r="C2024" s="6" t="s">
        <v>2789</v>
      </c>
      <c r="D2024" s="6" t="s">
        <v>735</v>
      </c>
      <c r="E2024" s="6" t="s">
        <v>736</v>
      </c>
      <c r="F2024" s="18" t="str">
        <f>IFERROR(VLOOKUP(B2024,Invoices!$L$2:$M$413,2,FALSE),"")</f>
        <v/>
      </c>
      <c r="G2024" s="18" t="str">
        <f>IFERROR(VLOOKUP(B2024,Invoices!$N$2:$O$412,2,FALSE),"")</f>
        <v/>
      </c>
      <c r="H2024" s="18" t="str">
        <f>IFERROR(VLOOKUP($B2024,Invoices!$P$2:$Q$412,2,FALSE),"")</f>
        <v/>
      </c>
      <c r="I2024" s="18" t="str">
        <f>IFERROR(VLOOKUP($B2024,Invoices!$R$2:$S$412,2,FALSE),"")</f>
        <v/>
      </c>
      <c r="J2024" s="18" t="str">
        <f>IFERROR(VLOOKUP($B2024,Invoices!$T$2:$U$412,2,FALSE),"")</f>
        <v/>
      </c>
      <c r="K2024" s="18">
        <f>IFERROR(VLOOKUP($B2024,Invoices!$V$2:$W$412,2,FALSE),"")</f>
        <v>0.99</v>
      </c>
      <c r="L2024" s="18" t="str">
        <f>IFERROR(VLOOKUP($B2024,Invoices!$X$2:$Y$412,2,FALSE),"")</f>
        <v/>
      </c>
      <c r="M2024" s="18" t="str">
        <f>IFERROR(VLOOKUP($B2024,Invoices!$Z$2:$AA$412,2,FALSE),"")</f>
        <v/>
      </c>
      <c r="N2024" s="18" t="str">
        <f>IFERROR(VLOOKUP($B2024,Invoices!$AB$2:$AC$412,2,FALSE),"")</f>
        <v/>
      </c>
      <c r="O2024" s="18" t="str">
        <f>IFERROR(VLOOKUP($B2024,Invoices!$AD$2:$AE$412,2,FALSE),"")</f>
        <v/>
      </c>
      <c r="P2024" s="18" t="str">
        <f>IFERROR(VLOOKUP($B2024,Invoices!$AF$2:$AG$412,2,FALSE),"")</f>
        <v/>
      </c>
      <c r="Q2024" s="18" t="str">
        <f>IFERROR(VLOOKUP($B2024,Invoices!$AH$2:$AI$412,2,FALSE),"")</f>
        <v/>
      </c>
      <c r="R2024" s="18" t="str">
        <f>IFERROR(VLOOKUP($B2024,Invoices!$AJ$2:$AK$412,2,FALSE),"")</f>
        <v/>
      </c>
      <c r="S2024" s="18" t="str">
        <f>IFERROR(VLOOKUP($B2024,Invoices!$AL$2:$AM$412,2,FALSE),"")</f>
        <v/>
      </c>
      <c r="T2024" s="18" t="str">
        <f>IFERROR(VLOOKUP($B2024,Invoices!$AN$2:$AO$412,2,FALSE),"")</f>
        <v/>
      </c>
      <c r="U2024" s="18" cm="1">
        <f t="array" ref="U2024">IFERROR(INDEX(F2024:T2024, 1, MATCH(TRUE, ISNUMBER(F2024:T2024), 0)), "0.0")</f>
        <v>0.99</v>
      </c>
    </row>
    <row r="2025" spans="1:21" ht="13" x14ac:dyDescent="0.15">
      <c r="A2025" s="14" t="s">
        <v>8057</v>
      </c>
      <c r="B2025" s="6" t="s">
        <v>3417</v>
      </c>
      <c r="C2025" s="6" t="s">
        <v>529</v>
      </c>
      <c r="D2025" s="6" t="s">
        <v>530</v>
      </c>
      <c r="E2025" s="6" t="s">
        <v>529</v>
      </c>
      <c r="F2025" s="18" t="str">
        <f>IFERROR(VLOOKUP(B2025,Invoices!$L$2:$M$413,2,FALSE),"")</f>
        <v/>
      </c>
      <c r="G2025" s="18" t="str">
        <f>IFERROR(VLOOKUP(B2025,Invoices!$N$2:$O$412,2,FALSE),"")</f>
        <v/>
      </c>
      <c r="H2025" s="18" t="str">
        <f>IFERROR(VLOOKUP($B2025,Invoices!$P$2:$Q$412,2,FALSE),"")</f>
        <v/>
      </c>
      <c r="I2025" s="18" t="str">
        <f>IFERROR(VLOOKUP($B2025,Invoices!$R$2:$S$412,2,FALSE),"")</f>
        <v/>
      </c>
      <c r="J2025" s="18" t="str">
        <f>IFERROR(VLOOKUP($B2025,Invoices!$T$2:$U$412,2,FALSE),"")</f>
        <v/>
      </c>
      <c r="K2025" s="18" t="str">
        <f>IFERROR(VLOOKUP($B2025,Invoices!$V$2:$W$412,2,FALSE),"")</f>
        <v/>
      </c>
      <c r="L2025" s="18" t="str">
        <f>IFERROR(VLOOKUP($B2025,Invoices!$X$2:$Y$412,2,FALSE),"")</f>
        <v/>
      </c>
      <c r="M2025" s="18" t="str">
        <f>IFERROR(VLOOKUP($B2025,Invoices!$Z$2:$AA$412,2,FALSE),"")</f>
        <v/>
      </c>
      <c r="N2025" s="18" t="str">
        <f>IFERROR(VLOOKUP($B2025,Invoices!$AB$2:$AC$412,2,FALSE),"")</f>
        <v/>
      </c>
      <c r="O2025" s="18" t="str">
        <f>IFERROR(VLOOKUP($B2025,Invoices!$AD$2:$AE$412,2,FALSE),"")</f>
        <v/>
      </c>
      <c r="P2025" s="18" t="str">
        <f>IFERROR(VLOOKUP($B2025,Invoices!$AF$2:$AG$412,2,FALSE),"")</f>
        <v/>
      </c>
      <c r="Q2025" s="18" t="str">
        <f>IFERROR(VLOOKUP($B2025,Invoices!$AH$2:$AI$412,2,FALSE),"")</f>
        <v/>
      </c>
      <c r="R2025" s="18" t="str">
        <f>IFERROR(VLOOKUP($B2025,Invoices!$AJ$2:$AK$412,2,FALSE),"")</f>
        <v/>
      </c>
      <c r="S2025" s="18" t="str">
        <f>IFERROR(VLOOKUP($B2025,Invoices!$AL$2:$AM$412,2,FALSE),"")</f>
        <v/>
      </c>
      <c r="T2025" s="18" t="str">
        <f>IFERROR(VLOOKUP($B2025,Invoices!$AN$2:$AO$412,2,FALSE),"")</f>
        <v/>
      </c>
      <c r="U2025" s="18" t="str" cm="1">
        <f t="array" ref="U2025">IFERROR(INDEX(F2025:T2025, 1, MATCH(TRUE, ISNUMBER(F2025:T2025), 0)), "0.0")</f>
        <v>0.0</v>
      </c>
    </row>
    <row r="2026" spans="1:21" ht="13" x14ac:dyDescent="0.15">
      <c r="A2026" s="14" t="s">
        <v>8058</v>
      </c>
      <c r="B2026" s="6" t="s">
        <v>3418</v>
      </c>
      <c r="C2026" s="6" t="s">
        <v>3419</v>
      </c>
      <c r="D2026" s="6" t="s">
        <v>1121</v>
      </c>
      <c r="E2026" s="6" t="s">
        <v>562</v>
      </c>
      <c r="F2026" s="18" t="str">
        <f>IFERROR(VLOOKUP(B2026,Invoices!$L$2:$M$413,2,FALSE),"")</f>
        <v/>
      </c>
      <c r="G2026" s="18" t="str">
        <f>IFERROR(VLOOKUP(B2026,Invoices!$N$2:$O$412,2,FALSE),"")</f>
        <v/>
      </c>
      <c r="H2026" s="18" t="str">
        <f>IFERROR(VLOOKUP($B2026,Invoices!$P$2:$Q$412,2,FALSE),"")</f>
        <v/>
      </c>
      <c r="I2026" s="18">
        <f>IFERROR(VLOOKUP($B2026,Invoices!$R$2:$S$412,2,FALSE),"")</f>
        <v>0.99</v>
      </c>
      <c r="J2026" s="18" t="str">
        <f>IFERROR(VLOOKUP($B2026,Invoices!$T$2:$U$412,2,FALSE),"")</f>
        <v/>
      </c>
      <c r="K2026" s="18" t="str">
        <f>IFERROR(VLOOKUP($B2026,Invoices!$V$2:$W$412,2,FALSE),"")</f>
        <v/>
      </c>
      <c r="L2026" s="18" t="str">
        <f>IFERROR(VLOOKUP($B2026,Invoices!$X$2:$Y$412,2,FALSE),"")</f>
        <v/>
      </c>
      <c r="M2026" s="18" t="str">
        <f>IFERROR(VLOOKUP($B2026,Invoices!$Z$2:$AA$412,2,FALSE),"")</f>
        <v/>
      </c>
      <c r="N2026" s="18" t="str">
        <f>IFERROR(VLOOKUP($B2026,Invoices!$AB$2:$AC$412,2,FALSE),"")</f>
        <v/>
      </c>
      <c r="O2026" s="18" t="str">
        <f>IFERROR(VLOOKUP($B2026,Invoices!$AD$2:$AE$412,2,FALSE),"")</f>
        <v/>
      </c>
      <c r="P2026" s="18" t="str">
        <f>IFERROR(VLOOKUP($B2026,Invoices!$AF$2:$AG$412,2,FALSE),"")</f>
        <v/>
      </c>
      <c r="Q2026" s="18" t="str">
        <f>IFERROR(VLOOKUP($B2026,Invoices!$AH$2:$AI$412,2,FALSE),"")</f>
        <v/>
      </c>
      <c r="R2026" s="18" t="str">
        <f>IFERROR(VLOOKUP($B2026,Invoices!$AJ$2:$AK$412,2,FALSE),"")</f>
        <v/>
      </c>
      <c r="S2026" s="18" t="str">
        <f>IFERROR(VLOOKUP($B2026,Invoices!$AL$2:$AM$412,2,FALSE),"")</f>
        <v/>
      </c>
      <c r="T2026" s="18" t="str">
        <f>IFERROR(VLOOKUP($B2026,Invoices!$AN$2:$AO$412,2,FALSE),"")</f>
        <v/>
      </c>
      <c r="U2026" s="18" cm="1">
        <f t="array" ref="U2026">IFERROR(INDEX(F2026:T2026, 1, MATCH(TRUE, ISNUMBER(F2026:T2026), 0)), "0.0")</f>
        <v>0.99</v>
      </c>
    </row>
    <row r="2027" spans="1:21" ht="13" x14ac:dyDescent="0.15">
      <c r="A2027" s="14" t="s">
        <v>8059</v>
      </c>
      <c r="B2027" s="6" t="s">
        <v>3420</v>
      </c>
      <c r="D2027" s="6" t="s">
        <v>524</v>
      </c>
      <c r="E2027" s="6" t="s">
        <v>518</v>
      </c>
      <c r="F2027" s="18" t="str">
        <f>IFERROR(VLOOKUP(B2027,Invoices!$L$2:$M$413,2,FALSE),"")</f>
        <v/>
      </c>
      <c r="G2027" s="18" t="str">
        <f>IFERROR(VLOOKUP(B2027,Invoices!$N$2:$O$412,2,FALSE),"")</f>
        <v/>
      </c>
      <c r="H2027" s="18" t="str">
        <f>IFERROR(VLOOKUP($B2027,Invoices!$P$2:$Q$412,2,FALSE),"")</f>
        <v/>
      </c>
      <c r="I2027" s="18" t="str">
        <f>IFERROR(VLOOKUP($B2027,Invoices!$R$2:$S$412,2,FALSE),"")</f>
        <v/>
      </c>
      <c r="J2027" s="18" t="str">
        <f>IFERROR(VLOOKUP($B2027,Invoices!$T$2:$U$412,2,FALSE),"")</f>
        <v/>
      </c>
      <c r="K2027" s="18" t="str">
        <f>IFERROR(VLOOKUP($B2027,Invoices!$V$2:$W$412,2,FALSE),"")</f>
        <v/>
      </c>
      <c r="L2027" s="18" t="str">
        <f>IFERROR(VLOOKUP($B2027,Invoices!$X$2:$Y$412,2,FALSE),"")</f>
        <v/>
      </c>
      <c r="M2027" s="18" t="str">
        <f>IFERROR(VLOOKUP($B2027,Invoices!$Z$2:$AA$412,2,FALSE),"")</f>
        <v/>
      </c>
      <c r="N2027" s="18" t="str">
        <f>IFERROR(VLOOKUP($B2027,Invoices!$AB$2:$AC$412,2,FALSE),"")</f>
        <v/>
      </c>
      <c r="O2027" s="18" t="str">
        <f>IFERROR(VLOOKUP($B2027,Invoices!$AD$2:$AE$412,2,FALSE),"")</f>
        <v/>
      </c>
      <c r="P2027" s="18" t="str">
        <f>IFERROR(VLOOKUP($B2027,Invoices!$AF$2:$AG$412,2,FALSE),"")</f>
        <v/>
      </c>
      <c r="Q2027" s="18" t="str">
        <f>IFERROR(VLOOKUP($B2027,Invoices!$AH$2:$AI$412,2,FALSE),"")</f>
        <v/>
      </c>
      <c r="R2027" s="18" t="str">
        <f>IFERROR(VLOOKUP($B2027,Invoices!$AJ$2:$AK$412,2,FALSE),"")</f>
        <v/>
      </c>
      <c r="S2027" s="18" t="str">
        <f>IFERROR(VLOOKUP($B2027,Invoices!$AL$2:$AM$412,2,FALSE),"")</f>
        <v/>
      </c>
      <c r="T2027" s="18" t="str">
        <f>IFERROR(VLOOKUP($B2027,Invoices!$AN$2:$AO$412,2,FALSE),"")</f>
        <v/>
      </c>
      <c r="U2027" s="18" t="str" cm="1">
        <f t="array" ref="U2027">IFERROR(INDEX(F2027:T2027, 1, MATCH(TRUE, ISNUMBER(F2027:T2027), 0)), "0.0")</f>
        <v>0.0</v>
      </c>
    </row>
    <row r="2028" spans="1:21" ht="13" x14ac:dyDescent="0.15">
      <c r="A2028" s="14" t="s">
        <v>8060</v>
      </c>
      <c r="B2028" s="6" t="s">
        <v>3421</v>
      </c>
      <c r="C2028" s="6" t="s">
        <v>742</v>
      </c>
      <c r="D2028" s="6" t="s">
        <v>783</v>
      </c>
      <c r="E2028" s="6" t="s">
        <v>742</v>
      </c>
      <c r="F2028" s="18" t="str">
        <f>IFERROR(VLOOKUP(B2028,Invoices!$L$2:$M$413,2,FALSE),"")</f>
        <v/>
      </c>
      <c r="G2028" s="18" t="str">
        <f>IFERROR(VLOOKUP(B2028,Invoices!$N$2:$O$412,2,FALSE),"")</f>
        <v/>
      </c>
      <c r="H2028" s="18" t="str">
        <f>IFERROR(VLOOKUP($B2028,Invoices!$P$2:$Q$412,2,FALSE),"")</f>
        <v/>
      </c>
      <c r="I2028" s="18" t="str">
        <f>IFERROR(VLOOKUP($B2028,Invoices!$R$2:$S$412,2,FALSE),"")</f>
        <v/>
      </c>
      <c r="J2028" s="18" t="str">
        <f>IFERROR(VLOOKUP($B2028,Invoices!$T$2:$U$412,2,FALSE),"")</f>
        <v/>
      </c>
      <c r="K2028" s="18" t="str">
        <f>IFERROR(VLOOKUP($B2028,Invoices!$V$2:$W$412,2,FALSE),"")</f>
        <v/>
      </c>
      <c r="L2028" s="18" t="str">
        <f>IFERROR(VLOOKUP($B2028,Invoices!$X$2:$Y$412,2,FALSE),"")</f>
        <v/>
      </c>
      <c r="M2028" s="18" t="str">
        <f>IFERROR(VLOOKUP($B2028,Invoices!$Z$2:$AA$412,2,FALSE),"")</f>
        <v/>
      </c>
      <c r="N2028" s="18" t="str">
        <f>IFERROR(VLOOKUP($B2028,Invoices!$AB$2:$AC$412,2,FALSE),"")</f>
        <v/>
      </c>
      <c r="O2028" s="18" t="str">
        <f>IFERROR(VLOOKUP($B2028,Invoices!$AD$2:$AE$412,2,FALSE),"")</f>
        <v/>
      </c>
      <c r="P2028" s="18" t="str">
        <f>IFERROR(VLOOKUP($B2028,Invoices!$AF$2:$AG$412,2,FALSE),"")</f>
        <v/>
      </c>
      <c r="Q2028" s="18" t="str">
        <f>IFERROR(VLOOKUP($B2028,Invoices!$AH$2:$AI$412,2,FALSE),"")</f>
        <v/>
      </c>
      <c r="R2028" s="18" t="str">
        <f>IFERROR(VLOOKUP($B2028,Invoices!$AJ$2:$AK$412,2,FALSE),"")</f>
        <v/>
      </c>
      <c r="S2028" s="18" t="str">
        <f>IFERROR(VLOOKUP($B2028,Invoices!$AL$2:$AM$412,2,FALSE),"")</f>
        <v/>
      </c>
      <c r="T2028" s="18" t="str">
        <f>IFERROR(VLOOKUP($B2028,Invoices!$AN$2:$AO$412,2,FALSE),"")</f>
        <v/>
      </c>
      <c r="U2028" s="18" t="str" cm="1">
        <f t="array" ref="U2028">IFERROR(INDEX(F2028:T2028, 1, MATCH(TRUE, ISNUMBER(F2028:T2028), 0)), "0.0")</f>
        <v>0.0</v>
      </c>
    </row>
    <row r="2029" spans="1:21" ht="13" x14ac:dyDescent="0.15">
      <c r="A2029" s="14" t="s">
        <v>8061</v>
      </c>
      <c r="B2029" s="6" t="s">
        <v>3422</v>
      </c>
      <c r="C2029" s="6" t="s">
        <v>1394</v>
      </c>
      <c r="D2029" s="6" t="s">
        <v>1016</v>
      </c>
      <c r="E2029" s="6" t="s">
        <v>878</v>
      </c>
      <c r="F2029" s="18" t="str">
        <f>IFERROR(VLOOKUP(B2029,Invoices!$L$2:$M$413,2,FALSE),"")</f>
        <v/>
      </c>
      <c r="G2029" s="18" t="str">
        <f>IFERROR(VLOOKUP(B2029,Invoices!$N$2:$O$412,2,FALSE),"")</f>
        <v/>
      </c>
      <c r="H2029" s="18">
        <f>IFERROR(VLOOKUP($B2029,Invoices!$P$2:$Q$412,2,FALSE),"")</f>
        <v>0.99</v>
      </c>
      <c r="I2029" s="18" t="str">
        <f>IFERROR(VLOOKUP($B2029,Invoices!$R$2:$S$412,2,FALSE),"")</f>
        <v/>
      </c>
      <c r="J2029" s="18" t="str">
        <f>IFERROR(VLOOKUP($B2029,Invoices!$T$2:$U$412,2,FALSE),"")</f>
        <v/>
      </c>
      <c r="K2029" s="18" t="str">
        <f>IFERROR(VLOOKUP($B2029,Invoices!$V$2:$W$412,2,FALSE),"")</f>
        <v/>
      </c>
      <c r="L2029" s="18" t="str">
        <f>IFERROR(VLOOKUP($B2029,Invoices!$X$2:$Y$412,2,FALSE),"")</f>
        <v/>
      </c>
      <c r="M2029" s="18" t="str">
        <f>IFERROR(VLOOKUP($B2029,Invoices!$Z$2:$AA$412,2,FALSE),"")</f>
        <v/>
      </c>
      <c r="N2029" s="18" t="str">
        <f>IFERROR(VLOOKUP($B2029,Invoices!$AB$2:$AC$412,2,FALSE),"")</f>
        <v/>
      </c>
      <c r="O2029" s="18" t="str">
        <f>IFERROR(VLOOKUP($B2029,Invoices!$AD$2:$AE$412,2,FALSE),"")</f>
        <v/>
      </c>
      <c r="P2029" s="18" t="str">
        <f>IFERROR(VLOOKUP($B2029,Invoices!$AF$2:$AG$412,2,FALSE),"")</f>
        <v/>
      </c>
      <c r="Q2029" s="18" t="str">
        <f>IFERROR(VLOOKUP($B2029,Invoices!$AH$2:$AI$412,2,FALSE),"")</f>
        <v/>
      </c>
      <c r="R2029" s="18" t="str">
        <f>IFERROR(VLOOKUP($B2029,Invoices!$AJ$2:$AK$412,2,FALSE),"")</f>
        <v/>
      </c>
      <c r="S2029" s="18" t="str">
        <f>IFERROR(VLOOKUP($B2029,Invoices!$AL$2:$AM$412,2,FALSE),"")</f>
        <v/>
      </c>
      <c r="T2029" s="18" t="str">
        <f>IFERROR(VLOOKUP($B2029,Invoices!$AN$2:$AO$412,2,FALSE),"")</f>
        <v/>
      </c>
      <c r="U2029" s="18" cm="1">
        <f t="array" ref="U2029">IFERROR(INDEX(F2029:T2029, 1, MATCH(TRUE, ISNUMBER(F2029:T2029), 0)), "0.0")</f>
        <v>0.99</v>
      </c>
    </row>
    <row r="2030" spans="1:21" ht="13" x14ac:dyDescent="0.15">
      <c r="A2030" s="14" t="s">
        <v>8062</v>
      </c>
      <c r="B2030" s="6" t="s">
        <v>3423</v>
      </c>
      <c r="D2030" s="6" t="s">
        <v>931</v>
      </c>
      <c r="E2030" s="6" t="s">
        <v>932</v>
      </c>
      <c r="F2030" s="18" t="str">
        <f>IFERROR(VLOOKUP(B2030,Invoices!$L$2:$M$413,2,FALSE),"")</f>
        <v/>
      </c>
      <c r="G2030" s="18" t="str">
        <f>IFERROR(VLOOKUP(B2030,Invoices!$N$2:$O$412,2,FALSE),"")</f>
        <v/>
      </c>
      <c r="H2030" s="18" t="str">
        <f>IFERROR(VLOOKUP($B2030,Invoices!$P$2:$Q$412,2,FALSE),"")</f>
        <v/>
      </c>
      <c r="I2030" s="18" t="str">
        <f>IFERROR(VLOOKUP($B2030,Invoices!$R$2:$S$412,2,FALSE),"")</f>
        <v/>
      </c>
      <c r="J2030" s="18" t="str">
        <f>IFERROR(VLOOKUP($B2030,Invoices!$T$2:$U$412,2,FALSE),"")</f>
        <v/>
      </c>
      <c r="K2030" s="18" t="str">
        <f>IFERROR(VLOOKUP($B2030,Invoices!$V$2:$W$412,2,FALSE),"")</f>
        <v/>
      </c>
      <c r="L2030" s="18" t="str">
        <f>IFERROR(VLOOKUP($B2030,Invoices!$X$2:$Y$412,2,FALSE),"")</f>
        <v/>
      </c>
      <c r="M2030" s="18" t="str">
        <f>IFERROR(VLOOKUP($B2030,Invoices!$Z$2:$AA$412,2,FALSE),"")</f>
        <v/>
      </c>
      <c r="N2030" s="18" t="str">
        <f>IFERROR(VLOOKUP($B2030,Invoices!$AB$2:$AC$412,2,FALSE),"")</f>
        <v/>
      </c>
      <c r="O2030" s="18" t="str">
        <f>IFERROR(VLOOKUP($B2030,Invoices!$AD$2:$AE$412,2,FALSE),"")</f>
        <v/>
      </c>
      <c r="P2030" s="18" t="str">
        <f>IFERROR(VLOOKUP($B2030,Invoices!$AF$2:$AG$412,2,FALSE),"")</f>
        <v/>
      </c>
      <c r="Q2030" s="18" t="str">
        <f>IFERROR(VLOOKUP($B2030,Invoices!$AH$2:$AI$412,2,FALSE),"")</f>
        <v/>
      </c>
      <c r="R2030" s="18" t="str">
        <f>IFERROR(VLOOKUP($B2030,Invoices!$AJ$2:$AK$412,2,FALSE),"")</f>
        <v/>
      </c>
      <c r="S2030" s="18" t="str">
        <f>IFERROR(VLOOKUP($B2030,Invoices!$AL$2:$AM$412,2,FALSE),"")</f>
        <v/>
      </c>
      <c r="T2030" s="18" t="str">
        <f>IFERROR(VLOOKUP($B2030,Invoices!$AN$2:$AO$412,2,FALSE),"")</f>
        <v/>
      </c>
      <c r="U2030" s="18" t="str" cm="1">
        <f t="array" ref="U2030">IFERROR(INDEX(F2030:T2030, 1, MATCH(TRUE, ISNUMBER(F2030:T2030), 0)), "0.0")</f>
        <v>0.0</v>
      </c>
    </row>
    <row r="2031" spans="1:21" ht="13" x14ac:dyDescent="0.15">
      <c r="A2031" s="14" t="s">
        <v>8063</v>
      </c>
      <c r="B2031" s="6" t="s">
        <v>3424</v>
      </c>
      <c r="D2031" s="6" t="s">
        <v>877</v>
      </c>
      <c r="E2031" s="6" t="s">
        <v>878</v>
      </c>
      <c r="F2031" s="18">
        <f>IFERROR(VLOOKUP(B2031,Invoices!$L$2:$M$413,2,FALSE),"")</f>
        <v>0.99</v>
      </c>
      <c r="G2031" s="18" t="str">
        <f>IFERROR(VLOOKUP(B2031,Invoices!$N$2:$O$412,2,FALSE),"")</f>
        <v/>
      </c>
      <c r="H2031" s="18" t="str">
        <f>IFERROR(VLOOKUP($B2031,Invoices!$P$2:$Q$412,2,FALSE),"")</f>
        <v/>
      </c>
      <c r="I2031" s="18" t="str">
        <f>IFERROR(VLOOKUP($B2031,Invoices!$R$2:$S$412,2,FALSE),"")</f>
        <v/>
      </c>
      <c r="J2031" s="18" t="str">
        <f>IFERROR(VLOOKUP($B2031,Invoices!$T$2:$U$412,2,FALSE),"")</f>
        <v/>
      </c>
      <c r="K2031" s="18" t="str">
        <f>IFERROR(VLOOKUP($B2031,Invoices!$V$2:$W$412,2,FALSE),"")</f>
        <v/>
      </c>
      <c r="L2031" s="18" t="str">
        <f>IFERROR(VLOOKUP($B2031,Invoices!$X$2:$Y$412,2,FALSE),"")</f>
        <v/>
      </c>
      <c r="M2031" s="18" t="str">
        <f>IFERROR(VLOOKUP($B2031,Invoices!$Z$2:$AA$412,2,FALSE),"")</f>
        <v/>
      </c>
      <c r="N2031" s="18" t="str">
        <f>IFERROR(VLOOKUP($B2031,Invoices!$AB$2:$AC$412,2,FALSE),"")</f>
        <v/>
      </c>
      <c r="O2031" s="18" t="str">
        <f>IFERROR(VLOOKUP($B2031,Invoices!$AD$2:$AE$412,2,FALSE),"")</f>
        <v/>
      </c>
      <c r="P2031" s="18" t="str">
        <f>IFERROR(VLOOKUP($B2031,Invoices!$AF$2:$AG$412,2,FALSE),"")</f>
        <v/>
      </c>
      <c r="Q2031" s="18" t="str">
        <f>IFERROR(VLOOKUP($B2031,Invoices!$AH$2:$AI$412,2,FALSE),"")</f>
        <v/>
      </c>
      <c r="R2031" s="18" t="str">
        <f>IFERROR(VLOOKUP($B2031,Invoices!$AJ$2:$AK$412,2,FALSE),"")</f>
        <v/>
      </c>
      <c r="S2031" s="18" t="str">
        <f>IFERROR(VLOOKUP($B2031,Invoices!$AL$2:$AM$412,2,FALSE),"")</f>
        <v/>
      </c>
      <c r="T2031" s="18" t="str">
        <f>IFERROR(VLOOKUP($B2031,Invoices!$AN$2:$AO$412,2,FALSE),"")</f>
        <v/>
      </c>
      <c r="U2031" s="18" cm="1">
        <f t="array" ref="U2031">IFERROR(INDEX(F2031:T2031, 1, MATCH(TRUE, ISNUMBER(F2031:T2031), 0)), "0.0")</f>
        <v>0.99</v>
      </c>
    </row>
    <row r="2032" spans="1:21" ht="13" x14ac:dyDescent="0.15">
      <c r="A2032" s="14" t="s">
        <v>8064</v>
      </c>
      <c r="B2032" s="6" t="s">
        <v>3425</v>
      </c>
      <c r="D2032" s="6" t="s">
        <v>592</v>
      </c>
      <c r="E2032" s="6" t="s">
        <v>593</v>
      </c>
      <c r="F2032" s="18" t="str">
        <f>IFERROR(VLOOKUP(B2032,Invoices!$L$2:$M$413,2,FALSE),"")</f>
        <v/>
      </c>
      <c r="G2032" s="18" t="str">
        <f>IFERROR(VLOOKUP(B2032,Invoices!$N$2:$O$412,2,FALSE),"")</f>
        <v/>
      </c>
      <c r="H2032" s="18" t="str">
        <f>IFERROR(VLOOKUP($B2032,Invoices!$P$2:$Q$412,2,FALSE),"")</f>
        <v/>
      </c>
      <c r="I2032" s="18" t="str">
        <f>IFERROR(VLOOKUP($B2032,Invoices!$R$2:$S$412,2,FALSE),"")</f>
        <v/>
      </c>
      <c r="J2032" s="18" t="str">
        <f>IFERROR(VLOOKUP($B2032,Invoices!$T$2:$U$412,2,FALSE),"")</f>
        <v/>
      </c>
      <c r="K2032" s="18" t="str">
        <f>IFERROR(VLOOKUP($B2032,Invoices!$V$2:$W$412,2,FALSE),"")</f>
        <v/>
      </c>
      <c r="L2032" s="18" t="str">
        <f>IFERROR(VLOOKUP($B2032,Invoices!$X$2:$Y$412,2,FALSE),"")</f>
        <v/>
      </c>
      <c r="M2032" s="18" t="str">
        <f>IFERROR(VLOOKUP($B2032,Invoices!$Z$2:$AA$412,2,FALSE),"")</f>
        <v/>
      </c>
      <c r="N2032" s="18">
        <f>IFERROR(VLOOKUP($B2032,Invoices!$AB$2:$AC$412,2,FALSE),"")</f>
        <v>0.99</v>
      </c>
      <c r="O2032" s="18" t="str">
        <f>IFERROR(VLOOKUP($B2032,Invoices!$AD$2:$AE$412,2,FALSE),"")</f>
        <v/>
      </c>
      <c r="P2032" s="18" t="str">
        <f>IFERROR(VLOOKUP($B2032,Invoices!$AF$2:$AG$412,2,FALSE),"")</f>
        <v/>
      </c>
      <c r="Q2032" s="18" t="str">
        <f>IFERROR(VLOOKUP($B2032,Invoices!$AH$2:$AI$412,2,FALSE),"")</f>
        <v/>
      </c>
      <c r="R2032" s="18" t="str">
        <f>IFERROR(VLOOKUP($B2032,Invoices!$AJ$2:$AK$412,2,FALSE),"")</f>
        <v/>
      </c>
      <c r="S2032" s="18" t="str">
        <f>IFERROR(VLOOKUP($B2032,Invoices!$AL$2:$AM$412,2,FALSE),"")</f>
        <v/>
      </c>
      <c r="T2032" s="18" t="str">
        <f>IFERROR(VLOOKUP($B2032,Invoices!$AN$2:$AO$412,2,FALSE),"")</f>
        <v/>
      </c>
      <c r="U2032" s="18" cm="1">
        <f t="array" ref="U2032">IFERROR(INDEX(F2032:T2032, 1, MATCH(TRUE, ISNUMBER(F2032:T2032), 0)), "0.0")</f>
        <v>0.99</v>
      </c>
    </row>
    <row r="2033" spans="1:21" ht="13" x14ac:dyDescent="0.15">
      <c r="A2033" s="14" t="s">
        <v>8065</v>
      </c>
      <c r="B2033" s="6" t="s">
        <v>3426</v>
      </c>
      <c r="D2033" s="6" t="s">
        <v>983</v>
      </c>
      <c r="E2033" s="6" t="s">
        <v>797</v>
      </c>
      <c r="F2033" s="18" t="str">
        <f>IFERROR(VLOOKUP(B2033,Invoices!$L$2:$M$413,2,FALSE),"")</f>
        <v/>
      </c>
      <c r="G2033" s="18" t="str">
        <f>IFERROR(VLOOKUP(B2033,Invoices!$N$2:$O$412,2,FALSE),"")</f>
        <v/>
      </c>
      <c r="H2033" s="18" t="str">
        <f>IFERROR(VLOOKUP($B2033,Invoices!$P$2:$Q$412,2,FALSE),"")</f>
        <v/>
      </c>
      <c r="I2033" s="18" t="str">
        <f>IFERROR(VLOOKUP($B2033,Invoices!$R$2:$S$412,2,FALSE),"")</f>
        <v/>
      </c>
      <c r="J2033" s="18" t="str">
        <f>IFERROR(VLOOKUP($B2033,Invoices!$T$2:$U$412,2,FALSE),"")</f>
        <v/>
      </c>
      <c r="K2033" s="18">
        <f>IFERROR(VLOOKUP($B2033,Invoices!$V$2:$W$412,2,FALSE),"")</f>
        <v>0.99</v>
      </c>
      <c r="L2033" s="18" t="str">
        <f>IFERROR(VLOOKUP($B2033,Invoices!$X$2:$Y$412,2,FALSE),"")</f>
        <v/>
      </c>
      <c r="M2033" s="18" t="str">
        <f>IFERROR(VLOOKUP($B2033,Invoices!$Z$2:$AA$412,2,FALSE),"")</f>
        <v/>
      </c>
      <c r="N2033" s="18" t="str">
        <f>IFERROR(VLOOKUP($B2033,Invoices!$AB$2:$AC$412,2,FALSE),"")</f>
        <v/>
      </c>
      <c r="O2033" s="18" t="str">
        <f>IFERROR(VLOOKUP($B2033,Invoices!$AD$2:$AE$412,2,FALSE),"")</f>
        <v/>
      </c>
      <c r="P2033" s="18" t="str">
        <f>IFERROR(VLOOKUP($B2033,Invoices!$AF$2:$AG$412,2,FALSE),"")</f>
        <v/>
      </c>
      <c r="Q2033" s="18" t="str">
        <f>IFERROR(VLOOKUP($B2033,Invoices!$AH$2:$AI$412,2,FALSE),"")</f>
        <v/>
      </c>
      <c r="R2033" s="18" t="str">
        <f>IFERROR(VLOOKUP($B2033,Invoices!$AJ$2:$AK$412,2,FALSE),"")</f>
        <v/>
      </c>
      <c r="S2033" s="18" t="str">
        <f>IFERROR(VLOOKUP($B2033,Invoices!$AL$2:$AM$412,2,FALSE),"")</f>
        <v/>
      </c>
      <c r="T2033" s="18" t="str">
        <f>IFERROR(VLOOKUP($B2033,Invoices!$AN$2:$AO$412,2,FALSE),"")</f>
        <v/>
      </c>
      <c r="U2033" s="18" cm="1">
        <f t="array" ref="U2033">IFERROR(INDEX(F2033:T2033, 1, MATCH(TRUE, ISNUMBER(F2033:T2033), 0)), "0.0")</f>
        <v>0.99</v>
      </c>
    </row>
    <row r="2034" spans="1:21" ht="13" x14ac:dyDescent="0.15">
      <c r="A2034" s="14" t="s">
        <v>8066</v>
      </c>
      <c r="B2034" s="6" t="s">
        <v>3427</v>
      </c>
      <c r="D2034" s="6" t="s">
        <v>1067</v>
      </c>
      <c r="E2034" s="6" t="s">
        <v>1068</v>
      </c>
      <c r="F2034" s="18" t="str">
        <f>IFERROR(VLOOKUP(B2034,Invoices!$L$2:$M$413,2,FALSE),"")</f>
        <v/>
      </c>
      <c r="G2034" s="18">
        <f>IFERROR(VLOOKUP(B2034,Invoices!$N$2:$O$412,2,FALSE),"")</f>
        <v>0.99</v>
      </c>
      <c r="H2034" s="18" t="str">
        <f>IFERROR(VLOOKUP($B2034,Invoices!$P$2:$Q$412,2,FALSE),"")</f>
        <v/>
      </c>
      <c r="I2034" s="18" t="str">
        <f>IFERROR(VLOOKUP($B2034,Invoices!$R$2:$S$412,2,FALSE),"")</f>
        <v/>
      </c>
      <c r="J2034" s="18" t="str">
        <f>IFERROR(VLOOKUP($B2034,Invoices!$T$2:$U$412,2,FALSE),"")</f>
        <v/>
      </c>
      <c r="K2034" s="18" t="str">
        <f>IFERROR(VLOOKUP($B2034,Invoices!$V$2:$W$412,2,FALSE),"")</f>
        <v/>
      </c>
      <c r="L2034" s="18" t="str">
        <f>IFERROR(VLOOKUP($B2034,Invoices!$X$2:$Y$412,2,FALSE),"")</f>
        <v/>
      </c>
      <c r="M2034" s="18" t="str">
        <f>IFERROR(VLOOKUP($B2034,Invoices!$Z$2:$AA$412,2,FALSE),"")</f>
        <v/>
      </c>
      <c r="N2034" s="18" t="str">
        <f>IFERROR(VLOOKUP($B2034,Invoices!$AB$2:$AC$412,2,FALSE),"")</f>
        <v/>
      </c>
      <c r="O2034" s="18" t="str">
        <f>IFERROR(VLOOKUP($B2034,Invoices!$AD$2:$AE$412,2,FALSE),"")</f>
        <v/>
      </c>
      <c r="P2034" s="18" t="str">
        <f>IFERROR(VLOOKUP($B2034,Invoices!$AF$2:$AG$412,2,FALSE),"")</f>
        <v/>
      </c>
      <c r="Q2034" s="18" t="str">
        <f>IFERROR(VLOOKUP($B2034,Invoices!$AH$2:$AI$412,2,FALSE),"")</f>
        <v/>
      </c>
      <c r="R2034" s="18" t="str">
        <f>IFERROR(VLOOKUP($B2034,Invoices!$AJ$2:$AK$412,2,FALSE),"")</f>
        <v/>
      </c>
      <c r="S2034" s="18" t="str">
        <f>IFERROR(VLOOKUP($B2034,Invoices!$AL$2:$AM$412,2,FALSE),"")</f>
        <v/>
      </c>
      <c r="T2034" s="18" t="str">
        <f>IFERROR(VLOOKUP($B2034,Invoices!$AN$2:$AO$412,2,FALSE),"")</f>
        <v/>
      </c>
      <c r="U2034" s="18" cm="1">
        <f t="array" ref="U2034">IFERROR(INDEX(F2034:T2034, 1, MATCH(TRUE, ISNUMBER(F2034:T2034), 0)), "0.0")</f>
        <v>0.99</v>
      </c>
    </row>
    <row r="2035" spans="1:21" ht="13" x14ac:dyDescent="0.15">
      <c r="A2035" s="14" t="s">
        <v>8067</v>
      </c>
      <c r="B2035" s="6" t="s">
        <v>3428</v>
      </c>
      <c r="C2035" s="6" t="s">
        <v>966</v>
      </c>
      <c r="D2035" s="6" t="s">
        <v>967</v>
      </c>
      <c r="E2035" s="6" t="s">
        <v>968</v>
      </c>
      <c r="F2035" s="18" t="str">
        <f>IFERROR(VLOOKUP(B2035,Invoices!$L$2:$M$413,2,FALSE),"")</f>
        <v/>
      </c>
      <c r="G2035" s="18" t="str">
        <f>IFERROR(VLOOKUP(B2035,Invoices!$N$2:$O$412,2,FALSE),"")</f>
        <v/>
      </c>
      <c r="H2035" s="18" t="str">
        <f>IFERROR(VLOOKUP($B2035,Invoices!$P$2:$Q$412,2,FALSE),"")</f>
        <v/>
      </c>
      <c r="I2035" s="18" t="str">
        <f>IFERROR(VLOOKUP($B2035,Invoices!$R$2:$S$412,2,FALSE),"")</f>
        <v/>
      </c>
      <c r="J2035" s="18" t="str">
        <f>IFERROR(VLOOKUP($B2035,Invoices!$T$2:$U$412,2,FALSE),"")</f>
        <v/>
      </c>
      <c r="K2035" s="18" t="str">
        <f>IFERROR(VLOOKUP($B2035,Invoices!$V$2:$W$412,2,FALSE),"")</f>
        <v/>
      </c>
      <c r="L2035" s="18" t="str">
        <f>IFERROR(VLOOKUP($B2035,Invoices!$X$2:$Y$412,2,FALSE),"")</f>
        <v/>
      </c>
      <c r="M2035" s="18">
        <f>IFERROR(VLOOKUP($B2035,Invoices!$Z$2:$AA$412,2,FALSE),"")</f>
        <v>0.99</v>
      </c>
      <c r="N2035" s="18" t="str">
        <f>IFERROR(VLOOKUP($B2035,Invoices!$AB$2:$AC$412,2,FALSE),"")</f>
        <v/>
      </c>
      <c r="O2035" s="18" t="str">
        <f>IFERROR(VLOOKUP($B2035,Invoices!$AD$2:$AE$412,2,FALSE),"")</f>
        <v/>
      </c>
      <c r="P2035" s="18" t="str">
        <f>IFERROR(VLOOKUP($B2035,Invoices!$AF$2:$AG$412,2,FALSE),"")</f>
        <v/>
      </c>
      <c r="Q2035" s="18" t="str">
        <f>IFERROR(VLOOKUP($B2035,Invoices!$AH$2:$AI$412,2,FALSE),"")</f>
        <v/>
      </c>
      <c r="R2035" s="18" t="str">
        <f>IFERROR(VLOOKUP($B2035,Invoices!$AJ$2:$AK$412,2,FALSE),"")</f>
        <v/>
      </c>
      <c r="S2035" s="18" t="str">
        <f>IFERROR(VLOOKUP($B2035,Invoices!$AL$2:$AM$412,2,FALSE),"")</f>
        <v/>
      </c>
      <c r="T2035" s="18" t="str">
        <f>IFERROR(VLOOKUP($B2035,Invoices!$AN$2:$AO$412,2,FALSE),"")</f>
        <v/>
      </c>
      <c r="U2035" s="18" cm="1">
        <f t="array" ref="U2035">IFERROR(INDEX(F2035:T2035, 1, MATCH(TRUE, ISNUMBER(F2035:T2035), 0)), "0.0")</f>
        <v>0.99</v>
      </c>
    </row>
    <row r="2036" spans="1:21" ht="13" x14ac:dyDescent="0.15">
      <c r="A2036" s="14" t="s">
        <v>8068</v>
      </c>
      <c r="B2036" s="6" t="s">
        <v>3429</v>
      </c>
      <c r="D2036" s="6" t="s">
        <v>1028</v>
      </c>
      <c r="E2036" s="6" t="s">
        <v>690</v>
      </c>
      <c r="F2036" s="18">
        <f>IFERROR(VLOOKUP(B2036,Invoices!$L$2:$M$413,2,FALSE),"")</f>
        <v>0.99</v>
      </c>
      <c r="G2036" s="18" t="str">
        <f>IFERROR(VLOOKUP(B2036,Invoices!$N$2:$O$412,2,FALSE),"")</f>
        <v/>
      </c>
      <c r="H2036" s="18" t="str">
        <f>IFERROR(VLOOKUP($B2036,Invoices!$P$2:$Q$412,2,FALSE),"")</f>
        <v/>
      </c>
      <c r="I2036" s="18" t="str">
        <f>IFERROR(VLOOKUP($B2036,Invoices!$R$2:$S$412,2,FALSE),"")</f>
        <v/>
      </c>
      <c r="J2036" s="18" t="str">
        <f>IFERROR(VLOOKUP($B2036,Invoices!$T$2:$U$412,2,FALSE),"")</f>
        <v/>
      </c>
      <c r="K2036" s="18" t="str">
        <f>IFERROR(VLOOKUP($B2036,Invoices!$V$2:$W$412,2,FALSE),"")</f>
        <v/>
      </c>
      <c r="L2036" s="18" t="str">
        <f>IFERROR(VLOOKUP($B2036,Invoices!$X$2:$Y$412,2,FALSE),"")</f>
        <v/>
      </c>
      <c r="M2036" s="18" t="str">
        <f>IFERROR(VLOOKUP($B2036,Invoices!$Z$2:$AA$412,2,FALSE),"")</f>
        <v/>
      </c>
      <c r="N2036" s="18" t="str">
        <f>IFERROR(VLOOKUP($B2036,Invoices!$AB$2:$AC$412,2,FALSE),"")</f>
        <v/>
      </c>
      <c r="O2036" s="18" t="str">
        <f>IFERROR(VLOOKUP($B2036,Invoices!$AD$2:$AE$412,2,FALSE),"")</f>
        <v/>
      </c>
      <c r="P2036" s="18" t="str">
        <f>IFERROR(VLOOKUP($B2036,Invoices!$AF$2:$AG$412,2,FALSE),"")</f>
        <v/>
      </c>
      <c r="Q2036" s="18" t="str">
        <f>IFERROR(VLOOKUP($B2036,Invoices!$AH$2:$AI$412,2,FALSE),"")</f>
        <v/>
      </c>
      <c r="R2036" s="18" t="str">
        <f>IFERROR(VLOOKUP($B2036,Invoices!$AJ$2:$AK$412,2,FALSE),"")</f>
        <v/>
      </c>
      <c r="S2036" s="18" t="str">
        <f>IFERROR(VLOOKUP($B2036,Invoices!$AL$2:$AM$412,2,FALSE),"")</f>
        <v/>
      </c>
      <c r="T2036" s="18" t="str">
        <f>IFERROR(VLOOKUP($B2036,Invoices!$AN$2:$AO$412,2,FALSE),"")</f>
        <v/>
      </c>
      <c r="U2036" s="18" cm="1">
        <f t="array" ref="U2036">IFERROR(INDEX(F2036:T2036, 1, MATCH(TRUE, ISNUMBER(F2036:T2036), 0)), "0.0")</f>
        <v>0.99</v>
      </c>
    </row>
    <row r="2037" spans="1:21" ht="13" x14ac:dyDescent="0.15">
      <c r="A2037" s="14" t="s">
        <v>8069</v>
      </c>
      <c r="B2037" s="6" t="s">
        <v>3429</v>
      </c>
      <c r="C2037" s="6" t="s">
        <v>3430</v>
      </c>
      <c r="D2037" s="6" t="s">
        <v>1089</v>
      </c>
      <c r="E2037" s="6" t="s">
        <v>707</v>
      </c>
      <c r="F2037" s="18">
        <f>IFERROR(VLOOKUP(B2037,Invoices!$L$2:$M$413,2,FALSE),"")</f>
        <v>0.99</v>
      </c>
      <c r="G2037" s="18" t="str">
        <f>IFERROR(VLOOKUP(B2037,Invoices!$N$2:$O$412,2,FALSE),"")</f>
        <v/>
      </c>
      <c r="H2037" s="18" t="str">
        <f>IFERROR(VLOOKUP($B2037,Invoices!$P$2:$Q$412,2,FALSE),"")</f>
        <v/>
      </c>
      <c r="I2037" s="18" t="str">
        <f>IFERROR(VLOOKUP($B2037,Invoices!$R$2:$S$412,2,FALSE),"")</f>
        <v/>
      </c>
      <c r="J2037" s="18" t="str">
        <f>IFERROR(VLOOKUP($B2037,Invoices!$T$2:$U$412,2,FALSE),"")</f>
        <v/>
      </c>
      <c r="K2037" s="18" t="str">
        <f>IFERROR(VLOOKUP($B2037,Invoices!$V$2:$W$412,2,FALSE),"")</f>
        <v/>
      </c>
      <c r="L2037" s="18" t="str">
        <f>IFERROR(VLOOKUP($B2037,Invoices!$X$2:$Y$412,2,FALSE),"")</f>
        <v/>
      </c>
      <c r="M2037" s="18" t="str">
        <f>IFERROR(VLOOKUP($B2037,Invoices!$Z$2:$AA$412,2,FALSE),"")</f>
        <v/>
      </c>
      <c r="N2037" s="18" t="str">
        <f>IFERROR(VLOOKUP($B2037,Invoices!$AB$2:$AC$412,2,FALSE),"")</f>
        <v/>
      </c>
      <c r="O2037" s="18" t="str">
        <f>IFERROR(VLOOKUP($B2037,Invoices!$AD$2:$AE$412,2,FALSE),"")</f>
        <v/>
      </c>
      <c r="P2037" s="18" t="str">
        <f>IFERROR(VLOOKUP($B2037,Invoices!$AF$2:$AG$412,2,FALSE),"")</f>
        <v/>
      </c>
      <c r="Q2037" s="18" t="str">
        <f>IFERROR(VLOOKUP($B2037,Invoices!$AH$2:$AI$412,2,FALSE),"")</f>
        <v/>
      </c>
      <c r="R2037" s="18" t="str">
        <f>IFERROR(VLOOKUP($B2037,Invoices!$AJ$2:$AK$412,2,FALSE),"")</f>
        <v/>
      </c>
      <c r="S2037" s="18" t="str">
        <f>IFERROR(VLOOKUP($B2037,Invoices!$AL$2:$AM$412,2,FALSE),"")</f>
        <v/>
      </c>
      <c r="T2037" s="18" t="str">
        <f>IFERROR(VLOOKUP($B2037,Invoices!$AN$2:$AO$412,2,FALSE),"")</f>
        <v/>
      </c>
      <c r="U2037" s="18" cm="1">
        <f t="array" ref="U2037">IFERROR(INDEX(F2037:T2037, 1, MATCH(TRUE, ISNUMBER(F2037:T2037), 0)), "0.0")</f>
        <v>0.99</v>
      </c>
    </row>
    <row r="2038" spans="1:21" ht="13" x14ac:dyDescent="0.15">
      <c r="A2038" s="14" t="s">
        <v>8070</v>
      </c>
      <c r="B2038" s="6" t="s">
        <v>3431</v>
      </c>
      <c r="D2038" s="6" t="s">
        <v>1059</v>
      </c>
      <c r="E2038" s="6" t="s">
        <v>1059</v>
      </c>
      <c r="F2038" s="18" t="str">
        <f>IFERROR(VLOOKUP(B2038,Invoices!$L$2:$M$413,2,FALSE),"")</f>
        <v/>
      </c>
      <c r="G2038" s="18">
        <f>IFERROR(VLOOKUP(B2038,Invoices!$N$2:$O$412,2,FALSE),"")</f>
        <v>0.99</v>
      </c>
      <c r="H2038" s="18" t="str">
        <f>IFERROR(VLOOKUP($B2038,Invoices!$P$2:$Q$412,2,FALSE),"")</f>
        <v/>
      </c>
      <c r="I2038" s="18" t="str">
        <f>IFERROR(VLOOKUP($B2038,Invoices!$R$2:$S$412,2,FALSE),"")</f>
        <v/>
      </c>
      <c r="J2038" s="18" t="str">
        <f>IFERROR(VLOOKUP($B2038,Invoices!$T$2:$U$412,2,FALSE),"")</f>
        <v/>
      </c>
      <c r="K2038" s="18" t="str">
        <f>IFERROR(VLOOKUP($B2038,Invoices!$V$2:$W$412,2,FALSE),"")</f>
        <v/>
      </c>
      <c r="L2038" s="18" t="str">
        <f>IFERROR(VLOOKUP($B2038,Invoices!$X$2:$Y$412,2,FALSE),"")</f>
        <v/>
      </c>
      <c r="M2038" s="18" t="str">
        <f>IFERROR(VLOOKUP($B2038,Invoices!$Z$2:$AA$412,2,FALSE),"")</f>
        <v/>
      </c>
      <c r="N2038" s="18" t="str">
        <f>IFERROR(VLOOKUP($B2038,Invoices!$AB$2:$AC$412,2,FALSE),"")</f>
        <v/>
      </c>
      <c r="O2038" s="18" t="str">
        <f>IFERROR(VLOOKUP($B2038,Invoices!$AD$2:$AE$412,2,FALSE),"")</f>
        <v/>
      </c>
      <c r="P2038" s="18" t="str">
        <f>IFERROR(VLOOKUP($B2038,Invoices!$AF$2:$AG$412,2,FALSE),"")</f>
        <v/>
      </c>
      <c r="Q2038" s="18" t="str">
        <f>IFERROR(VLOOKUP($B2038,Invoices!$AH$2:$AI$412,2,FALSE),"")</f>
        <v/>
      </c>
      <c r="R2038" s="18" t="str">
        <f>IFERROR(VLOOKUP($B2038,Invoices!$AJ$2:$AK$412,2,FALSE),"")</f>
        <v/>
      </c>
      <c r="S2038" s="18" t="str">
        <f>IFERROR(VLOOKUP($B2038,Invoices!$AL$2:$AM$412,2,FALSE),"")</f>
        <v/>
      </c>
      <c r="T2038" s="18" t="str">
        <f>IFERROR(VLOOKUP($B2038,Invoices!$AN$2:$AO$412,2,FALSE),"")</f>
        <v/>
      </c>
      <c r="U2038" s="18" cm="1">
        <f t="array" ref="U2038">IFERROR(INDEX(F2038:T2038, 1, MATCH(TRUE, ISNUMBER(F2038:T2038), 0)), "0.0")</f>
        <v>0.99</v>
      </c>
    </row>
    <row r="2039" spans="1:21" ht="13" x14ac:dyDescent="0.15">
      <c r="A2039" s="14" t="s">
        <v>8071</v>
      </c>
      <c r="B2039" s="6" t="s">
        <v>3432</v>
      </c>
      <c r="C2039" s="6" t="s">
        <v>966</v>
      </c>
      <c r="D2039" s="6" t="s">
        <v>967</v>
      </c>
      <c r="E2039" s="6" t="s">
        <v>968</v>
      </c>
      <c r="F2039" s="18" t="str">
        <f>IFERROR(VLOOKUP(B2039,Invoices!$L$2:$M$413,2,FALSE),"")</f>
        <v/>
      </c>
      <c r="G2039" s="18" t="str">
        <f>IFERROR(VLOOKUP(B2039,Invoices!$N$2:$O$412,2,FALSE),"")</f>
        <v/>
      </c>
      <c r="H2039" s="18" t="str">
        <f>IFERROR(VLOOKUP($B2039,Invoices!$P$2:$Q$412,2,FALSE),"")</f>
        <v/>
      </c>
      <c r="I2039" s="18" t="str">
        <f>IFERROR(VLOOKUP($B2039,Invoices!$R$2:$S$412,2,FALSE),"")</f>
        <v/>
      </c>
      <c r="J2039" s="18" t="str">
        <f>IFERROR(VLOOKUP($B2039,Invoices!$T$2:$U$412,2,FALSE),"")</f>
        <v/>
      </c>
      <c r="K2039" s="18" t="str">
        <f>IFERROR(VLOOKUP($B2039,Invoices!$V$2:$W$412,2,FALSE),"")</f>
        <v/>
      </c>
      <c r="L2039" s="18" t="str">
        <f>IFERROR(VLOOKUP($B2039,Invoices!$X$2:$Y$412,2,FALSE),"")</f>
        <v/>
      </c>
      <c r="M2039" s="18" t="str">
        <f>IFERROR(VLOOKUP($B2039,Invoices!$Z$2:$AA$412,2,FALSE),"")</f>
        <v/>
      </c>
      <c r="N2039" s="18" t="str">
        <f>IFERROR(VLOOKUP($B2039,Invoices!$AB$2:$AC$412,2,FALSE),"")</f>
        <v/>
      </c>
      <c r="O2039" s="18" t="str">
        <f>IFERROR(VLOOKUP($B2039,Invoices!$AD$2:$AE$412,2,FALSE),"")</f>
        <v/>
      </c>
      <c r="P2039" s="18" t="str">
        <f>IFERROR(VLOOKUP($B2039,Invoices!$AF$2:$AG$412,2,FALSE),"")</f>
        <v/>
      </c>
      <c r="Q2039" s="18" t="str">
        <f>IFERROR(VLOOKUP($B2039,Invoices!$AH$2:$AI$412,2,FALSE),"")</f>
        <v/>
      </c>
      <c r="R2039" s="18" t="str">
        <f>IFERROR(VLOOKUP($B2039,Invoices!$AJ$2:$AK$412,2,FALSE),"")</f>
        <v/>
      </c>
      <c r="S2039" s="18" t="str">
        <f>IFERROR(VLOOKUP($B2039,Invoices!$AL$2:$AM$412,2,FALSE),"")</f>
        <v/>
      </c>
      <c r="T2039" s="18" t="str">
        <f>IFERROR(VLOOKUP($B2039,Invoices!$AN$2:$AO$412,2,FALSE),"")</f>
        <v/>
      </c>
      <c r="U2039" s="18" t="str" cm="1">
        <f t="array" ref="U2039">IFERROR(INDEX(F2039:T2039, 1, MATCH(TRUE, ISNUMBER(F2039:T2039), 0)), "0.0")</f>
        <v>0.0</v>
      </c>
    </row>
    <row r="2040" spans="1:21" ht="13" x14ac:dyDescent="0.15">
      <c r="A2040" s="14" t="s">
        <v>8072</v>
      </c>
      <c r="B2040" s="6" t="s">
        <v>3433</v>
      </c>
      <c r="C2040" s="6" t="s">
        <v>3434</v>
      </c>
      <c r="D2040" s="6" t="s">
        <v>684</v>
      </c>
      <c r="E2040" s="6" t="s">
        <v>685</v>
      </c>
      <c r="F2040" s="18" t="str">
        <f>IFERROR(VLOOKUP(B2040,Invoices!$L$2:$M$413,2,FALSE),"")</f>
        <v/>
      </c>
      <c r="G2040" s="18" t="str">
        <f>IFERROR(VLOOKUP(B2040,Invoices!$N$2:$O$412,2,FALSE),"")</f>
        <v/>
      </c>
      <c r="H2040" s="18" t="str">
        <f>IFERROR(VLOOKUP($B2040,Invoices!$P$2:$Q$412,2,FALSE),"")</f>
        <v/>
      </c>
      <c r="I2040" s="18" t="str">
        <f>IFERROR(VLOOKUP($B2040,Invoices!$R$2:$S$412,2,FALSE),"")</f>
        <v/>
      </c>
      <c r="J2040" s="18" t="str">
        <f>IFERROR(VLOOKUP($B2040,Invoices!$T$2:$U$412,2,FALSE),"")</f>
        <v/>
      </c>
      <c r="K2040" s="18" t="str">
        <f>IFERROR(VLOOKUP($B2040,Invoices!$V$2:$W$412,2,FALSE),"")</f>
        <v/>
      </c>
      <c r="L2040" s="18" t="str">
        <f>IFERROR(VLOOKUP($B2040,Invoices!$X$2:$Y$412,2,FALSE),"")</f>
        <v/>
      </c>
      <c r="M2040" s="18" t="str">
        <f>IFERROR(VLOOKUP($B2040,Invoices!$Z$2:$AA$412,2,FALSE),"")</f>
        <v/>
      </c>
      <c r="N2040" s="18" t="str">
        <f>IFERROR(VLOOKUP($B2040,Invoices!$AB$2:$AC$412,2,FALSE),"")</f>
        <v/>
      </c>
      <c r="O2040" s="18" t="str">
        <f>IFERROR(VLOOKUP($B2040,Invoices!$AD$2:$AE$412,2,FALSE),"")</f>
        <v/>
      </c>
      <c r="P2040" s="18" t="str">
        <f>IFERROR(VLOOKUP($B2040,Invoices!$AF$2:$AG$412,2,FALSE),"")</f>
        <v/>
      </c>
      <c r="Q2040" s="18" t="str">
        <f>IFERROR(VLOOKUP($B2040,Invoices!$AH$2:$AI$412,2,FALSE),"")</f>
        <v/>
      </c>
      <c r="R2040" s="18" t="str">
        <f>IFERROR(VLOOKUP($B2040,Invoices!$AJ$2:$AK$412,2,FALSE),"")</f>
        <v/>
      </c>
      <c r="S2040" s="18" t="str">
        <f>IFERROR(VLOOKUP($B2040,Invoices!$AL$2:$AM$412,2,FALSE),"")</f>
        <v/>
      </c>
      <c r="T2040" s="18" t="str">
        <f>IFERROR(VLOOKUP($B2040,Invoices!$AN$2:$AO$412,2,FALSE),"")</f>
        <v/>
      </c>
      <c r="U2040" s="18" t="str" cm="1">
        <f t="array" ref="U2040">IFERROR(INDEX(F2040:T2040, 1, MATCH(TRUE, ISNUMBER(F2040:T2040), 0)), "0.0")</f>
        <v>0.0</v>
      </c>
    </row>
    <row r="2041" spans="1:21" ht="13" x14ac:dyDescent="0.15">
      <c r="A2041" s="14" t="s">
        <v>8073</v>
      </c>
      <c r="B2041" s="6" t="s">
        <v>3433</v>
      </c>
      <c r="C2041" s="6" t="s">
        <v>3435</v>
      </c>
      <c r="D2041" s="6" t="s">
        <v>687</v>
      </c>
      <c r="E2041" s="6" t="s">
        <v>685</v>
      </c>
      <c r="F2041" s="18" t="str">
        <f>IFERROR(VLOOKUP(B2041,Invoices!$L$2:$M$413,2,FALSE),"")</f>
        <v/>
      </c>
      <c r="G2041" s="18" t="str">
        <f>IFERROR(VLOOKUP(B2041,Invoices!$N$2:$O$412,2,FALSE),"")</f>
        <v/>
      </c>
      <c r="H2041" s="18" t="str">
        <f>IFERROR(VLOOKUP($B2041,Invoices!$P$2:$Q$412,2,FALSE),"")</f>
        <v/>
      </c>
      <c r="I2041" s="18" t="str">
        <f>IFERROR(VLOOKUP($B2041,Invoices!$R$2:$S$412,2,FALSE),"")</f>
        <v/>
      </c>
      <c r="J2041" s="18" t="str">
        <f>IFERROR(VLOOKUP($B2041,Invoices!$T$2:$U$412,2,FALSE),"")</f>
        <v/>
      </c>
      <c r="K2041" s="18" t="str">
        <f>IFERROR(VLOOKUP($B2041,Invoices!$V$2:$W$412,2,FALSE),"")</f>
        <v/>
      </c>
      <c r="L2041" s="18" t="str">
        <f>IFERROR(VLOOKUP($B2041,Invoices!$X$2:$Y$412,2,FALSE),"")</f>
        <v/>
      </c>
      <c r="M2041" s="18" t="str">
        <f>IFERROR(VLOOKUP($B2041,Invoices!$Z$2:$AA$412,2,FALSE),"")</f>
        <v/>
      </c>
      <c r="N2041" s="18" t="str">
        <f>IFERROR(VLOOKUP($B2041,Invoices!$AB$2:$AC$412,2,FALSE),"")</f>
        <v/>
      </c>
      <c r="O2041" s="18" t="str">
        <f>IFERROR(VLOOKUP($B2041,Invoices!$AD$2:$AE$412,2,FALSE),"")</f>
        <v/>
      </c>
      <c r="P2041" s="18" t="str">
        <f>IFERROR(VLOOKUP($B2041,Invoices!$AF$2:$AG$412,2,FALSE),"")</f>
        <v/>
      </c>
      <c r="Q2041" s="18" t="str">
        <f>IFERROR(VLOOKUP($B2041,Invoices!$AH$2:$AI$412,2,FALSE),"")</f>
        <v/>
      </c>
      <c r="R2041" s="18" t="str">
        <f>IFERROR(VLOOKUP($B2041,Invoices!$AJ$2:$AK$412,2,FALSE),"")</f>
        <v/>
      </c>
      <c r="S2041" s="18" t="str">
        <f>IFERROR(VLOOKUP($B2041,Invoices!$AL$2:$AM$412,2,FALSE),"")</f>
        <v/>
      </c>
      <c r="T2041" s="18" t="str">
        <f>IFERROR(VLOOKUP($B2041,Invoices!$AN$2:$AO$412,2,FALSE),"")</f>
        <v/>
      </c>
      <c r="U2041" s="18" t="str" cm="1">
        <f t="array" ref="U2041">IFERROR(INDEX(F2041:T2041, 1, MATCH(TRUE, ISNUMBER(F2041:T2041), 0)), "0.0")</f>
        <v>0.0</v>
      </c>
    </row>
    <row r="2042" spans="1:21" ht="13" x14ac:dyDescent="0.15">
      <c r="A2042" s="14" t="s">
        <v>8074</v>
      </c>
      <c r="B2042" s="6" t="s">
        <v>3436</v>
      </c>
      <c r="D2042" s="6" t="s">
        <v>666</v>
      </c>
      <c r="E2042" s="6" t="s">
        <v>667</v>
      </c>
      <c r="F2042" s="18" t="str">
        <f>IFERROR(VLOOKUP(B2042,Invoices!$L$2:$M$413,2,FALSE),"")</f>
        <v/>
      </c>
      <c r="G2042" s="18" t="str">
        <f>IFERROR(VLOOKUP(B2042,Invoices!$N$2:$O$412,2,FALSE),"")</f>
        <v/>
      </c>
      <c r="H2042" s="18" t="str">
        <f>IFERROR(VLOOKUP($B2042,Invoices!$P$2:$Q$412,2,FALSE),"")</f>
        <v/>
      </c>
      <c r="I2042" s="18" t="str">
        <f>IFERROR(VLOOKUP($B2042,Invoices!$R$2:$S$412,2,FALSE),"")</f>
        <v/>
      </c>
      <c r="J2042" s="18" t="str">
        <f>IFERROR(VLOOKUP($B2042,Invoices!$T$2:$U$412,2,FALSE),"")</f>
        <v/>
      </c>
      <c r="K2042" s="18" t="str">
        <f>IFERROR(VLOOKUP($B2042,Invoices!$V$2:$W$412,2,FALSE),"")</f>
        <v/>
      </c>
      <c r="L2042" s="18" t="str">
        <f>IFERROR(VLOOKUP($B2042,Invoices!$X$2:$Y$412,2,FALSE),"")</f>
        <v/>
      </c>
      <c r="M2042" s="18" t="str">
        <f>IFERROR(VLOOKUP($B2042,Invoices!$Z$2:$AA$412,2,FALSE),"")</f>
        <v/>
      </c>
      <c r="N2042" s="18" t="str">
        <f>IFERROR(VLOOKUP($B2042,Invoices!$AB$2:$AC$412,2,FALSE),"")</f>
        <v/>
      </c>
      <c r="O2042" s="18" t="str">
        <f>IFERROR(VLOOKUP($B2042,Invoices!$AD$2:$AE$412,2,FALSE),"")</f>
        <v/>
      </c>
      <c r="P2042" s="18" t="str">
        <f>IFERROR(VLOOKUP($B2042,Invoices!$AF$2:$AG$412,2,FALSE),"")</f>
        <v/>
      </c>
      <c r="Q2042" s="18" t="str">
        <f>IFERROR(VLOOKUP($B2042,Invoices!$AH$2:$AI$412,2,FALSE),"")</f>
        <v/>
      </c>
      <c r="R2042" s="18" t="str">
        <f>IFERROR(VLOOKUP($B2042,Invoices!$AJ$2:$AK$412,2,FALSE),"")</f>
        <v/>
      </c>
      <c r="S2042" s="18" t="str">
        <f>IFERROR(VLOOKUP($B2042,Invoices!$AL$2:$AM$412,2,FALSE),"")</f>
        <v/>
      </c>
      <c r="T2042" s="18" t="str">
        <f>IFERROR(VLOOKUP($B2042,Invoices!$AN$2:$AO$412,2,FALSE),"")</f>
        <v/>
      </c>
      <c r="U2042" s="18" t="str" cm="1">
        <f t="array" ref="U2042">IFERROR(INDEX(F2042:T2042, 1, MATCH(TRUE, ISNUMBER(F2042:T2042), 0)), "0.0")</f>
        <v>0.0</v>
      </c>
    </row>
    <row r="2043" spans="1:21" ht="13" x14ac:dyDescent="0.15">
      <c r="A2043" s="14" t="s">
        <v>8075</v>
      </c>
      <c r="B2043" s="6" t="s">
        <v>3437</v>
      </c>
      <c r="D2043" s="6" t="s">
        <v>666</v>
      </c>
      <c r="E2043" s="6" t="s">
        <v>667</v>
      </c>
      <c r="F2043" s="18" t="str">
        <f>IFERROR(VLOOKUP(B2043,Invoices!$L$2:$M$413,2,FALSE),"")</f>
        <v/>
      </c>
      <c r="G2043" s="18" t="str">
        <f>IFERROR(VLOOKUP(B2043,Invoices!$N$2:$O$412,2,FALSE),"")</f>
        <v/>
      </c>
      <c r="H2043" s="18" t="str">
        <f>IFERROR(VLOOKUP($B2043,Invoices!$P$2:$Q$412,2,FALSE),"")</f>
        <v/>
      </c>
      <c r="I2043" s="18" t="str">
        <f>IFERROR(VLOOKUP($B2043,Invoices!$R$2:$S$412,2,FALSE),"")</f>
        <v/>
      </c>
      <c r="J2043" s="18" t="str">
        <f>IFERROR(VLOOKUP($B2043,Invoices!$T$2:$U$412,2,FALSE),"")</f>
        <v/>
      </c>
      <c r="K2043" s="18" t="str">
        <f>IFERROR(VLOOKUP($B2043,Invoices!$V$2:$W$412,2,FALSE),"")</f>
        <v/>
      </c>
      <c r="L2043" s="18" t="str">
        <f>IFERROR(VLOOKUP($B2043,Invoices!$X$2:$Y$412,2,FALSE),"")</f>
        <v/>
      </c>
      <c r="M2043" s="18">
        <f>IFERROR(VLOOKUP($B2043,Invoices!$Z$2:$AA$412,2,FALSE),"")</f>
        <v>0.99</v>
      </c>
      <c r="N2043" s="18" t="str">
        <f>IFERROR(VLOOKUP($B2043,Invoices!$AB$2:$AC$412,2,FALSE),"")</f>
        <v/>
      </c>
      <c r="O2043" s="18" t="str">
        <f>IFERROR(VLOOKUP($B2043,Invoices!$AD$2:$AE$412,2,FALSE),"")</f>
        <v/>
      </c>
      <c r="P2043" s="18" t="str">
        <f>IFERROR(VLOOKUP($B2043,Invoices!$AF$2:$AG$412,2,FALSE),"")</f>
        <v/>
      </c>
      <c r="Q2043" s="18" t="str">
        <f>IFERROR(VLOOKUP($B2043,Invoices!$AH$2:$AI$412,2,FALSE),"")</f>
        <v/>
      </c>
      <c r="R2043" s="18" t="str">
        <f>IFERROR(VLOOKUP($B2043,Invoices!$AJ$2:$AK$412,2,FALSE),"")</f>
        <v/>
      </c>
      <c r="S2043" s="18" t="str">
        <f>IFERROR(VLOOKUP($B2043,Invoices!$AL$2:$AM$412,2,FALSE),"")</f>
        <v/>
      </c>
      <c r="T2043" s="18" t="str">
        <f>IFERROR(VLOOKUP($B2043,Invoices!$AN$2:$AO$412,2,FALSE),"")</f>
        <v/>
      </c>
      <c r="U2043" s="18" cm="1">
        <f t="array" ref="U2043">IFERROR(INDEX(F2043:T2043, 1, MATCH(TRUE, ISNUMBER(F2043:T2043), 0)), "0.0")</f>
        <v>0.99</v>
      </c>
    </row>
    <row r="2044" spans="1:21" ht="13" x14ac:dyDescent="0.15">
      <c r="A2044" s="14" t="s">
        <v>8076</v>
      </c>
      <c r="B2044" s="6" t="s">
        <v>3438</v>
      </c>
      <c r="C2044" s="6" t="s">
        <v>610</v>
      </c>
      <c r="D2044" s="6" t="s">
        <v>611</v>
      </c>
      <c r="E2044" s="6" t="s">
        <v>612</v>
      </c>
      <c r="F2044" s="18" t="str">
        <f>IFERROR(VLOOKUP(B2044,Invoices!$L$2:$M$413,2,FALSE),"")</f>
        <v/>
      </c>
      <c r="G2044" s="18" t="str">
        <f>IFERROR(VLOOKUP(B2044,Invoices!$N$2:$O$412,2,FALSE),"")</f>
        <v/>
      </c>
      <c r="H2044" s="18" t="str">
        <f>IFERROR(VLOOKUP($B2044,Invoices!$P$2:$Q$412,2,FALSE),"")</f>
        <v/>
      </c>
      <c r="I2044" s="18" t="str">
        <f>IFERROR(VLOOKUP($B2044,Invoices!$R$2:$S$412,2,FALSE),"")</f>
        <v/>
      </c>
      <c r="J2044" s="18" t="str">
        <f>IFERROR(VLOOKUP($B2044,Invoices!$T$2:$U$412,2,FALSE),"")</f>
        <v/>
      </c>
      <c r="K2044" s="18" t="str">
        <f>IFERROR(VLOOKUP($B2044,Invoices!$V$2:$W$412,2,FALSE),"")</f>
        <v/>
      </c>
      <c r="L2044" s="18" t="str">
        <f>IFERROR(VLOOKUP($B2044,Invoices!$X$2:$Y$412,2,FALSE),"")</f>
        <v/>
      </c>
      <c r="M2044" s="18">
        <f>IFERROR(VLOOKUP($B2044,Invoices!$Z$2:$AA$412,2,FALSE),"")</f>
        <v>0.99</v>
      </c>
      <c r="N2044" s="18" t="str">
        <f>IFERROR(VLOOKUP($B2044,Invoices!$AB$2:$AC$412,2,FALSE),"")</f>
        <v/>
      </c>
      <c r="O2044" s="18" t="str">
        <f>IFERROR(VLOOKUP($B2044,Invoices!$AD$2:$AE$412,2,FALSE),"")</f>
        <v/>
      </c>
      <c r="P2044" s="18" t="str">
        <f>IFERROR(VLOOKUP($B2044,Invoices!$AF$2:$AG$412,2,FALSE),"")</f>
        <v/>
      </c>
      <c r="Q2044" s="18" t="str">
        <f>IFERROR(VLOOKUP($B2044,Invoices!$AH$2:$AI$412,2,FALSE),"")</f>
        <v/>
      </c>
      <c r="R2044" s="18" t="str">
        <f>IFERROR(VLOOKUP($B2044,Invoices!$AJ$2:$AK$412,2,FALSE),"")</f>
        <v/>
      </c>
      <c r="S2044" s="18" t="str">
        <f>IFERROR(VLOOKUP($B2044,Invoices!$AL$2:$AM$412,2,FALSE),"")</f>
        <v/>
      </c>
      <c r="T2044" s="18" t="str">
        <f>IFERROR(VLOOKUP($B2044,Invoices!$AN$2:$AO$412,2,FALSE),"")</f>
        <v/>
      </c>
      <c r="U2044" s="18" cm="1">
        <f t="array" ref="U2044">IFERROR(INDEX(F2044:T2044, 1, MATCH(TRUE, ISNUMBER(F2044:T2044), 0)), "0.0")</f>
        <v>0.99</v>
      </c>
    </row>
    <row r="2045" spans="1:21" ht="13" x14ac:dyDescent="0.15">
      <c r="A2045" s="14" t="s">
        <v>8077</v>
      </c>
      <c r="B2045" s="6" t="s">
        <v>3439</v>
      </c>
      <c r="D2045" s="6" t="s">
        <v>931</v>
      </c>
      <c r="E2045" s="6" t="s">
        <v>932</v>
      </c>
      <c r="F2045" s="18" t="str">
        <f>IFERROR(VLOOKUP(B2045,Invoices!$L$2:$M$413,2,FALSE),"")</f>
        <v/>
      </c>
      <c r="G2045" s="18" t="str">
        <f>IFERROR(VLOOKUP(B2045,Invoices!$N$2:$O$412,2,FALSE),"")</f>
        <v/>
      </c>
      <c r="H2045" s="18" t="str">
        <f>IFERROR(VLOOKUP($B2045,Invoices!$P$2:$Q$412,2,FALSE),"")</f>
        <v/>
      </c>
      <c r="I2045" s="18" t="str">
        <f>IFERROR(VLOOKUP($B2045,Invoices!$R$2:$S$412,2,FALSE),"")</f>
        <v/>
      </c>
      <c r="J2045" s="18" t="str">
        <f>IFERROR(VLOOKUP($B2045,Invoices!$T$2:$U$412,2,FALSE),"")</f>
        <v/>
      </c>
      <c r="K2045" s="18" t="str">
        <f>IFERROR(VLOOKUP($B2045,Invoices!$V$2:$W$412,2,FALSE),"")</f>
        <v/>
      </c>
      <c r="L2045" s="18" t="str">
        <f>IFERROR(VLOOKUP($B2045,Invoices!$X$2:$Y$412,2,FALSE),"")</f>
        <v/>
      </c>
      <c r="M2045" s="18" t="str">
        <f>IFERROR(VLOOKUP($B2045,Invoices!$Z$2:$AA$412,2,FALSE),"")</f>
        <v/>
      </c>
      <c r="N2045" s="18" t="str">
        <f>IFERROR(VLOOKUP($B2045,Invoices!$AB$2:$AC$412,2,FALSE),"")</f>
        <v/>
      </c>
      <c r="O2045" s="18" t="str">
        <f>IFERROR(VLOOKUP($B2045,Invoices!$AD$2:$AE$412,2,FALSE),"")</f>
        <v/>
      </c>
      <c r="P2045" s="18" t="str">
        <f>IFERROR(VLOOKUP($B2045,Invoices!$AF$2:$AG$412,2,FALSE),"")</f>
        <v/>
      </c>
      <c r="Q2045" s="18" t="str">
        <f>IFERROR(VLOOKUP($B2045,Invoices!$AH$2:$AI$412,2,FALSE),"")</f>
        <v/>
      </c>
      <c r="R2045" s="18" t="str">
        <f>IFERROR(VLOOKUP($B2045,Invoices!$AJ$2:$AK$412,2,FALSE),"")</f>
        <v/>
      </c>
      <c r="S2045" s="18" t="str">
        <f>IFERROR(VLOOKUP($B2045,Invoices!$AL$2:$AM$412,2,FALSE),"")</f>
        <v/>
      </c>
      <c r="T2045" s="18" t="str">
        <f>IFERROR(VLOOKUP($B2045,Invoices!$AN$2:$AO$412,2,FALSE),"")</f>
        <v/>
      </c>
      <c r="U2045" s="18" t="str" cm="1">
        <f t="array" ref="U2045">IFERROR(INDEX(F2045:T2045, 1, MATCH(TRUE, ISNUMBER(F2045:T2045), 0)), "0.0")</f>
        <v>0.0</v>
      </c>
    </row>
    <row r="2046" spans="1:21" ht="13" x14ac:dyDescent="0.15">
      <c r="A2046" s="14" t="s">
        <v>8078</v>
      </c>
      <c r="B2046" s="6" t="s">
        <v>3440</v>
      </c>
      <c r="D2046" s="6" t="s">
        <v>1042</v>
      </c>
      <c r="E2046" s="6" t="s">
        <v>1043</v>
      </c>
      <c r="F2046" s="18" t="str">
        <f>IFERROR(VLOOKUP(B2046,Invoices!$L$2:$M$413,2,FALSE),"")</f>
        <v/>
      </c>
      <c r="G2046" s="18" t="str">
        <f>IFERROR(VLOOKUP(B2046,Invoices!$N$2:$O$412,2,FALSE),"")</f>
        <v/>
      </c>
      <c r="H2046" s="18" t="str">
        <f>IFERROR(VLOOKUP($B2046,Invoices!$P$2:$Q$412,2,FALSE),"")</f>
        <v/>
      </c>
      <c r="I2046" s="18" t="str">
        <f>IFERROR(VLOOKUP($B2046,Invoices!$R$2:$S$412,2,FALSE),"")</f>
        <v/>
      </c>
      <c r="J2046" s="18" t="str">
        <f>IFERROR(VLOOKUP($B2046,Invoices!$T$2:$U$412,2,FALSE),"")</f>
        <v/>
      </c>
      <c r="K2046" s="18" t="str">
        <f>IFERROR(VLOOKUP($B2046,Invoices!$V$2:$W$412,2,FALSE),"")</f>
        <v/>
      </c>
      <c r="L2046" s="18" t="str">
        <f>IFERROR(VLOOKUP($B2046,Invoices!$X$2:$Y$412,2,FALSE),"")</f>
        <v/>
      </c>
      <c r="M2046" s="18" t="str">
        <f>IFERROR(VLOOKUP($B2046,Invoices!$Z$2:$AA$412,2,FALSE),"")</f>
        <v/>
      </c>
      <c r="N2046" s="18" t="str">
        <f>IFERROR(VLOOKUP($B2046,Invoices!$AB$2:$AC$412,2,FALSE),"")</f>
        <v/>
      </c>
      <c r="O2046" s="18" t="str">
        <f>IFERROR(VLOOKUP($B2046,Invoices!$AD$2:$AE$412,2,FALSE),"")</f>
        <v/>
      </c>
      <c r="P2046" s="18" t="str">
        <f>IFERROR(VLOOKUP($B2046,Invoices!$AF$2:$AG$412,2,FALSE),"")</f>
        <v/>
      </c>
      <c r="Q2046" s="18" t="str">
        <f>IFERROR(VLOOKUP($B2046,Invoices!$AH$2:$AI$412,2,FALSE),"")</f>
        <v/>
      </c>
      <c r="R2046" s="18" t="str">
        <f>IFERROR(VLOOKUP($B2046,Invoices!$AJ$2:$AK$412,2,FALSE),"")</f>
        <v/>
      </c>
      <c r="S2046" s="18" t="str">
        <f>IFERROR(VLOOKUP($B2046,Invoices!$AL$2:$AM$412,2,FALSE),"")</f>
        <v/>
      </c>
      <c r="T2046" s="18" t="str">
        <f>IFERROR(VLOOKUP($B2046,Invoices!$AN$2:$AO$412,2,FALSE),"")</f>
        <v/>
      </c>
      <c r="U2046" s="18" t="str" cm="1">
        <f t="array" ref="U2046">IFERROR(INDEX(F2046:T2046, 1, MATCH(TRUE, ISNUMBER(F2046:T2046), 0)), "0.0")</f>
        <v>0.0</v>
      </c>
    </row>
    <row r="2047" spans="1:21" ht="13" x14ac:dyDescent="0.15">
      <c r="A2047" s="14" t="s">
        <v>8079</v>
      </c>
      <c r="B2047" s="6" t="s">
        <v>3441</v>
      </c>
      <c r="C2047" s="6" t="s">
        <v>655</v>
      </c>
      <c r="D2047" s="6" t="s">
        <v>656</v>
      </c>
      <c r="E2047" s="6" t="s">
        <v>655</v>
      </c>
      <c r="F2047" s="18">
        <f>IFERROR(VLOOKUP(B2047,Invoices!$L$2:$M$413,2,FALSE),"")</f>
        <v>0.99</v>
      </c>
      <c r="G2047" s="18">
        <f>IFERROR(VLOOKUP(B2047,Invoices!$N$2:$O$412,2,FALSE),"")</f>
        <v>0.99</v>
      </c>
      <c r="H2047" s="18" t="str">
        <f>IFERROR(VLOOKUP($B2047,Invoices!$P$2:$Q$412,2,FALSE),"")</f>
        <v/>
      </c>
      <c r="I2047" s="18" t="str">
        <f>IFERROR(VLOOKUP($B2047,Invoices!$R$2:$S$412,2,FALSE),"")</f>
        <v/>
      </c>
      <c r="J2047" s="18" t="str">
        <f>IFERROR(VLOOKUP($B2047,Invoices!$T$2:$U$412,2,FALSE),"")</f>
        <v/>
      </c>
      <c r="K2047" s="18" t="str">
        <f>IFERROR(VLOOKUP($B2047,Invoices!$V$2:$W$412,2,FALSE),"")</f>
        <v/>
      </c>
      <c r="L2047" s="18" t="str">
        <f>IFERROR(VLOOKUP($B2047,Invoices!$X$2:$Y$412,2,FALSE),"")</f>
        <v/>
      </c>
      <c r="M2047" s="18" t="str">
        <f>IFERROR(VLOOKUP($B2047,Invoices!$Z$2:$AA$412,2,FALSE),"")</f>
        <v/>
      </c>
      <c r="N2047" s="18" t="str">
        <f>IFERROR(VLOOKUP($B2047,Invoices!$AB$2:$AC$412,2,FALSE),"")</f>
        <v/>
      </c>
      <c r="O2047" s="18" t="str">
        <f>IFERROR(VLOOKUP($B2047,Invoices!$AD$2:$AE$412,2,FALSE),"")</f>
        <v/>
      </c>
      <c r="P2047" s="18" t="str">
        <f>IFERROR(VLOOKUP($B2047,Invoices!$AF$2:$AG$412,2,FALSE),"")</f>
        <v/>
      </c>
      <c r="Q2047" s="18" t="str">
        <f>IFERROR(VLOOKUP($B2047,Invoices!$AH$2:$AI$412,2,FALSE),"")</f>
        <v/>
      </c>
      <c r="R2047" s="18" t="str">
        <f>IFERROR(VLOOKUP($B2047,Invoices!$AJ$2:$AK$412,2,FALSE),"")</f>
        <v/>
      </c>
      <c r="S2047" s="18" t="str">
        <f>IFERROR(VLOOKUP($B2047,Invoices!$AL$2:$AM$412,2,FALSE),"")</f>
        <v/>
      </c>
      <c r="T2047" s="18" t="str">
        <f>IFERROR(VLOOKUP($B2047,Invoices!$AN$2:$AO$412,2,FALSE),"")</f>
        <v/>
      </c>
      <c r="U2047" s="18" cm="1">
        <f t="array" ref="U2047">IFERROR(INDEX(F2047:T2047, 1, MATCH(TRUE, ISNUMBER(F2047:T2047), 0)), "0.0")</f>
        <v>0.99</v>
      </c>
    </row>
    <row r="2048" spans="1:21" ht="13" x14ac:dyDescent="0.15">
      <c r="A2048" s="14" t="s">
        <v>8080</v>
      </c>
      <c r="B2048" s="6" t="s">
        <v>3442</v>
      </c>
      <c r="D2048" s="6" t="s">
        <v>1640</v>
      </c>
      <c r="E2048" s="6" t="s">
        <v>1641</v>
      </c>
      <c r="F2048" s="18" t="str">
        <f>IFERROR(VLOOKUP(B2048,Invoices!$L$2:$M$413,2,FALSE),"")</f>
        <v/>
      </c>
      <c r="G2048" s="18" t="str">
        <f>IFERROR(VLOOKUP(B2048,Invoices!$N$2:$O$412,2,FALSE),"")</f>
        <v/>
      </c>
      <c r="H2048" s="18" t="str">
        <f>IFERROR(VLOOKUP($B2048,Invoices!$P$2:$Q$412,2,FALSE),"")</f>
        <v/>
      </c>
      <c r="I2048" s="18" t="str">
        <f>IFERROR(VLOOKUP($B2048,Invoices!$R$2:$S$412,2,FALSE),"")</f>
        <v/>
      </c>
      <c r="J2048" s="18" t="str">
        <f>IFERROR(VLOOKUP($B2048,Invoices!$T$2:$U$412,2,FALSE),"")</f>
        <v/>
      </c>
      <c r="K2048" s="18" t="str">
        <f>IFERROR(VLOOKUP($B2048,Invoices!$V$2:$W$412,2,FALSE),"")</f>
        <v/>
      </c>
      <c r="L2048" s="18" t="str">
        <f>IFERROR(VLOOKUP($B2048,Invoices!$X$2:$Y$412,2,FALSE),"")</f>
        <v/>
      </c>
      <c r="M2048" s="18" t="str">
        <f>IFERROR(VLOOKUP($B2048,Invoices!$Z$2:$AA$412,2,FALSE),"")</f>
        <v/>
      </c>
      <c r="N2048" s="18" t="str">
        <f>IFERROR(VLOOKUP($B2048,Invoices!$AB$2:$AC$412,2,FALSE),"")</f>
        <v/>
      </c>
      <c r="O2048" s="18" t="str">
        <f>IFERROR(VLOOKUP($B2048,Invoices!$AD$2:$AE$412,2,FALSE),"")</f>
        <v/>
      </c>
      <c r="P2048" s="18" t="str">
        <f>IFERROR(VLOOKUP($B2048,Invoices!$AF$2:$AG$412,2,FALSE),"")</f>
        <v/>
      </c>
      <c r="Q2048" s="18" t="str">
        <f>IFERROR(VLOOKUP($B2048,Invoices!$AH$2:$AI$412,2,FALSE),"")</f>
        <v/>
      </c>
      <c r="R2048" s="18" t="str">
        <f>IFERROR(VLOOKUP($B2048,Invoices!$AJ$2:$AK$412,2,FALSE),"")</f>
        <v/>
      </c>
      <c r="S2048" s="18" t="str">
        <f>IFERROR(VLOOKUP($B2048,Invoices!$AL$2:$AM$412,2,FALSE),"")</f>
        <v/>
      </c>
      <c r="T2048" s="18" t="str">
        <f>IFERROR(VLOOKUP($B2048,Invoices!$AN$2:$AO$412,2,FALSE),"")</f>
        <v/>
      </c>
      <c r="U2048" s="18" t="str" cm="1">
        <f t="array" ref="U2048">IFERROR(INDEX(F2048:T2048, 1, MATCH(TRUE, ISNUMBER(F2048:T2048), 0)), "0.0")</f>
        <v>0.0</v>
      </c>
    </row>
    <row r="2049" spans="1:21" ht="13" x14ac:dyDescent="0.15">
      <c r="A2049" s="14" t="s">
        <v>8081</v>
      </c>
      <c r="B2049" s="6" t="s">
        <v>3443</v>
      </c>
      <c r="D2049" s="6" t="s">
        <v>706</v>
      </c>
      <c r="E2049" s="6" t="s">
        <v>707</v>
      </c>
      <c r="F2049" s="18" t="str">
        <f>IFERROR(VLOOKUP(B2049,Invoices!$L$2:$M$413,2,FALSE),"")</f>
        <v/>
      </c>
      <c r="G2049" s="18" t="str">
        <f>IFERROR(VLOOKUP(B2049,Invoices!$N$2:$O$412,2,FALSE),"")</f>
        <v/>
      </c>
      <c r="H2049" s="18" t="str">
        <f>IFERROR(VLOOKUP($B2049,Invoices!$P$2:$Q$412,2,FALSE),"")</f>
        <v/>
      </c>
      <c r="I2049" s="18">
        <f>IFERROR(VLOOKUP($B2049,Invoices!$R$2:$S$412,2,FALSE),"")</f>
        <v>0.99</v>
      </c>
      <c r="J2049" s="18" t="str">
        <f>IFERROR(VLOOKUP($B2049,Invoices!$T$2:$U$412,2,FALSE),"")</f>
        <v/>
      </c>
      <c r="K2049" s="18" t="str">
        <f>IFERROR(VLOOKUP($B2049,Invoices!$V$2:$W$412,2,FALSE),"")</f>
        <v/>
      </c>
      <c r="L2049" s="18" t="str">
        <f>IFERROR(VLOOKUP($B2049,Invoices!$X$2:$Y$412,2,FALSE),"")</f>
        <v/>
      </c>
      <c r="M2049" s="18" t="str">
        <f>IFERROR(VLOOKUP($B2049,Invoices!$Z$2:$AA$412,2,FALSE),"")</f>
        <v/>
      </c>
      <c r="N2049" s="18" t="str">
        <f>IFERROR(VLOOKUP($B2049,Invoices!$AB$2:$AC$412,2,FALSE),"")</f>
        <v/>
      </c>
      <c r="O2049" s="18" t="str">
        <f>IFERROR(VLOOKUP($B2049,Invoices!$AD$2:$AE$412,2,FALSE),"")</f>
        <v/>
      </c>
      <c r="P2049" s="18" t="str">
        <f>IFERROR(VLOOKUP($B2049,Invoices!$AF$2:$AG$412,2,FALSE),"")</f>
        <v/>
      </c>
      <c r="Q2049" s="18" t="str">
        <f>IFERROR(VLOOKUP($B2049,Invoices!$AH$2:$AI$412,2,FALSE),"")</f>
        <v/>
      </c>
      <c r="R2049" s="18" t="str">
        <f>IFERROR(VLOOKUP($B2049,Invoices!$AJ$2:$AK$412,2,FALSE),"")</f>
        <v/>
      </c>
      <c r="S2049" s="18" t="str">
        <f>IFERROR(VLOOKUP($B2049,Invoices!$AL$2:$AM$412,2,FALSE),"")</f>
        <v/>
      </c>
      <c r="T2049" s="18" t="str">
        <f>IFERROR(VLOOKUP($B2049,Invoices!$AN$2:$AO$412,2,FALSE),"")</f>
        <v/>
      </c>
      <c r="U2049" s="18" cm="1">
        <f t="array" ref="U2049">IFERROR(INDEX(F2049:T2049, 1, MATCH(TRUE, ISNUMBER(F2049:T2049), 0)), "0.0")</f>
        <v>0.99</v>
      </c>
    </row>
    <row r="2050" spans="1:21" ht="13" x14ac:dyDescent="0.15">
      <c r="A2050" s="14" t="s">
        <v>8082</v>
      </c>
      <c r="B2050" s="6" t="s">
        <v>3444</v>
      </c>
      <c r="D2050" s="6" t="s">
        <v>666</v>
      </c>
      <c r="E2050" s="6" t="s">
        <v>667</v>
      </c>
      <c r="F2050" s="18" t="str">
        <f>IFERROR(VLOOKUP(B2050,Invoices!$L$2:$M$413,2,FALSE),"")</f>
        <v/>
      </c>
      <c r="G2050" s="18" t="str">
        <f>IFERROR(VLOOKUP(B2050,Invoices!$N$2:$O$412,2,FALSE),"")</f>
        <v/>
      </c>
      <c r="H2050" s="18">
        <f>IFERROR(VLOOKUP($B2050,Invoices!$P$2:$Q$412,2,FALSE),"")</f>
        <v>0.99</v>
      </c>
      <c r="I2050" s="18" t="str">
        <f>IFERROR(VLOOKUP($B2050,Invoices!$R$2:$S$412,2,FALSE),"")</f>
        <v/>
      </c>
      <c r="J2050" s="18" t="str">
        <f>IFERROR(VLOOKUP($B2050,Invoices!$T$2:$U$412,2,FALSE),"")</f>
        <v/>
      </c>
      <c r="K2050" s="18" t="str">
        <f>IFERROR(VLOOKUP($B2050,Invoices!$V$2:$W$412,2,FALSE),"")</f>
        <v/>
      </c>
      <c r="L2050" s="18" t="str">
        <f>IFERROR(VLOOKUP($B2050,Invoices!$X$2:$Y$412,2,FALSE),"")</f>
        <v/>
      </c>
      <c r="M2050" s="18" t="str">
        <f>IFERROR(VLOOKUP($B2050,Invoices!$Z$2:$AA$412,2,FALSE),"")</f>
        <v/>
      </c>
      <c r="N2050" s="18" t="str">
        <f>IFERROR(VLOOKUP($B2050,Invoices!$AB$2:$AC$412,2,FALSE),"")</f>
        <v/>
      </c>
      <c r="O2050" s="18" t="str">
        <f>IFERROR(VLOOKUP($B2050,Invoices!$AD$2:$AE$412,2,FALSE),"")</f>
        <v/>
      </c>
      <c r="P2050" s="18" t="str">
        <f>IFERROR(VLOOKUP($B2050,Invoices!$AF$2:$AG$412,2,FALSE),"")</f>
        <v/>
      </c>
      <c r="Q2050" s="18" t="str">
        <f>IFERROR(VLOOKUP($B2050,Invoices!$AH$2:$AI$412,2,FALSE),"")</f>
        <v/>
      </c>
      <c r="R2050" s="18" t="str">
        <f>IFERROR(VLOOKUP($B2050,Invoices!$AJ$2:$AK$412,2,FALSE),"")</f>
        <v/>
      </c>
      <c r="S2050" s="18" t="str">
        <f>IFERROR(VLOOKUP($B2050,Invoices!$AL$2:$AM$412,2,FALSE),"")</f>
        <v/>
      </c>
      <c r="T2050" s="18" t="str">
        <f>IFERROR(VLOOKUP($B2050,Invoices!$AN$2:$AO$412,2,FALSE),"")</f>
        <v/>
      </c>
      <c r="U2050" s="18" cm="1">
        <f t="array" ref="U2050">IFERROR(INDEX(F2050:T2050, 1, MATCH(TRUE, ISNUMBER(F2050:T2050), 0)), "0.0")</f>
        <v>0.99</v>
      </c>
    </row>
    <row r="2051" spans="1:21" ht="13" x14ac:dyDescent="0.15">
      <c r="A2051" s="14" t="s">
        <v>8083</v>
      </c>
      <c r="B2051" s="6" t="s">
        <v>3445</v>
      </c>
      <c r="C2051" s="6" t="s">
        <v>731</v>
      </c>
      <c r="D2051" s="6" t="s">
        <v>732</v>
      </c>
      <c r="E2051" s="6" t="s">
        <v>731</v>
      </c>
      <c r="F2051" s="18" t="str">
        <f>IFERROR(VLOOKUP(B2051,Invoices!$L$2:$M$413,2,FALSE),"")</f>
        <v/>
      </c>
      <c r="G2051" s="18" t="str">
        <f>IFERROR(VLOOKUP(B2051,Invoices!$N$2:$O$412,2,FALSE),"")</f>
        <v/>
      </c>
      <c r="H2051" s="18" t="str">
        <f>IFERROR(VLOOKUP($B2051,Invoices!$P$2:$Q$412,2,FALSE),"")</f>
        <v/>
      </c>
      <c r="I2051" s="18" t="str">
        <f>IFERROR(VLOOKUP($B2051,Invoices!$R$2:$S$412,2,FALSE),"")</f>
        <v/>
      </c>
      <c r="J2051" s="18" t="str">
        <f>IFERROR(VLOOKUP($B2051,Invoices!$T$2:$U$412,2,FALSE),"")</f>
        <v/>
      </c>
      <c r="K2051" s="18" t="str">
        <f>IFERROR(VLOOKUP($B2051,Invoices!$V$2:$W$412,2,FALSE),"")</f>
        <v/>
      </c>
      <c r="L2051" s="18" t="str">
        <f>IFERROR(VLOOKUP($B2051,Invoices!$X$2:$Y$412,2,FALSE),"")</f>
        <v/>
      </c>
      <c r="M2051" s="18" t="str">
        <f>IFERROR(VLOOKUP($B2051,Invoices!$Z$2:$AA$412,2,FALSE),"")</f>
        <v/>
      </c>
      <c r="N2051" s="18">
        <f>IFERROR(VLOOKUP($B2051,Invoices!$AB$2:$AC$412,2,FALSE),"")</f>
        <v>0.99</v>
      </c>
      <c r="O2051" s="18" t="str">
        <f>IFERROR(VLOOKUP($B2051,Invoices!$AD$2:$AE$412,2,FALSE),"")</f>
        <v/>
      </c>
      <c r="P2051" s="18" t="str">
        <f>IFERROR(VLOOKUP($B2051,Invoices!$AF$2:$AG$412,2,FALSE),"")</f>
        <v/>
      </c>
      <c r="Q2051" s="18" t="str">
        <f>IFERROR(VLOOKUP($B2051,Invoices!$AH$2:$AI$412,2,FALSE),"")</f>
        <v/>
      </c>
      <c r="R2051" s="18" t="str">
        <f>IFERROR(VLOOKUP($B2051,Invoices!$AJ$2:$AK$412,2,FALSE),"")</f>
        <v/>
      </c>
      <c r="S2051" s="18" t="str">
        <f>IFERROR(VLOOKUP($B2051,Invoices!$AL$2:$AM$412,2,FALSE),"")</f>
        <v/>
      </c>
      <c r="T2051" s="18" t="str">
        <f>IFERROR(VLOOKUP($B2051,Invoices!$AN$2:$AO$412,2,FALSE),"")</f>
        <v/>
      </c>
      <c r="U2051" s="18" cm="1">
        <f t="array" ref="U2051">IFERROR(INDEX(F2051:T2051, 1, MATCH(TRUE, ISNUMBER(F2051:T2051), 0)), "0.0")</f>
        <v>0.99</v>
      </c>
    </row>
    <row r="2052" spans="1:21" ht="13" x14ac:dyDescent="0.15">
      <c r="A2052" s="14" t="s">
        <v>8084</v>
      </c>
      <c r="B2052" s="6" t="s">
        <v>3446</v>
      </c>
      <c r="D2052" s="6" t="s">
        <v>1059</v>
      </c>
      <c r="E2052" s="6" t="s">
        <v>1059</v>
      </c>
      <c r="F2052" s="18" t="str">
        <f>IFERROR(VLOOKUP(B2052,Invoices!$L$2:$M$413,2,FALSE),"")</f>
        <v/>
      </c>
      <c r="G2052" s="18" t="str">
        <f>IFERROR(VLOOKUP(B2052,Invoices!$N$2:$O$412,2,FALSE),"")</f>
        <v/>
      </c>
      <c r="H2052" s="18" t="str">
        <f>IFERROR(VLOOKUP($B2052,Invoices!$P$2:$Q$412,2,FALSE),"")</f>
        <v/>
      </c>
      <c r="I2052" s="18" t="str">
        <f>IFERROR(VLOOKUP($B2052,Invoices!$R$2:$S$412,2,FALSE),"")</f>
        <v/>
      </c>
      <c r="J2052" s="18" t="str">
        <f>IFERROR(VLOOKUP($B2052,Invoices!$T$2:$U$412,2,FALSE),"")</f>
        <v/>
      </c>
      <c r="K2052" s="18" t="str">
        <f>IFERROR(VLOOKUP($B2052,Invoices!$V$2:$W$412,2,FALSE),"")</f>
        <v/>
      </c>
      <c r="L2052" s="18" t="str">
        <f>IFERROR(VLOOKUP($B2052,Invoices!$X$2:$Y$412,2,FALSE),"")</f>
        <v/>
      </c>
      <c r="M2052" s="18" t="str">
        <f>IFERROR(VLOOKUP($B2052,Invoices!$Z$2:$AA$412,2,FALSE),"")</f>
        <v/>
      </c>
      <c r="N2052" s="18" t="str">
        <f>IFERROR(VLOOKUP($B2052,Invoices!$AB$2:$AC$412,2,FALSE),"")</f>
        <v/>
      </c>
      <c r="O2052" s="18" t="str">
        <f>IFERROR(VLOOKUP($B2052,Invoices!$AD$2:$AE$412,2,FALSE),"")</f>
        <v/>
      </c>
      <c r="P2052" s="18" t="str">
        <f>IFERROR(VLOOKUP($B2052,Invoices!$AF$2:$AG$412,2,FALSE),"")</f>
        <v/>
      </c>
      <c r="Q2052" s="18" t="str">
        <f>IFERROR(VLOOKUP($B2052,Invoices!$AH$2:$AI$412,2,FALSE),"")</f>
        <v/>
      </c>
      <c r="R2052" s="18" t="str">
        <f>IFERROR(VLOOKUP($B2052,Invoices!$AJ$2:$AK$412,2,FALSE),"")</f>
        <v/>
      </c>
      <c r="S2052" s="18" t="str">
        <f>IFERROR(VLOOKUP($B2052,Invoices!$AL$2:$AM$412,2,FALSE),"")</f>
        <v/>
      </c>
      <c r="T2052" s="18" t="str">
        <f>IFERROR(VLOOKUP($B2052,Invoices!$AN$2:$AO$412,2,FALSE),"")</f>
        <v/>
      </c>
      <c r="U2052" s="18" t="str" cm="1">
        <f t="array" ref="U2052">IFERROR(INDEX(F2052:T2052, 1, MATCH(TRUE, ISNUMBER(F2052:T2052), 0)), "0.0")</f>
        <v>0.0</v>
      </c>
    </row>
    <row r="2053" spans="1:21" ht="13" x14ac:dyDescent="0.15">
      <c r="A2053" s="14" t="s">
        <v>8085</v>
      </c>
      <c r="B2053" s="6" t="s">
        <v>3447</v>
      </c>
      <c r="D2053" s="6" t="s">
        <v>830</v>
      </c>
      <c r="E2053" s="6" t="s">
        <v>590</v>
      </c>
      <c r="F2053" s="18" t="str">
        <f>IFERROR(VLOOKUP(B2053,Invoices!$L$2:$M$413,2,FALSE),"")</f>
        <v/>
      </c>
      <c r="G2053" s="18" t="str">
        <f>IFERROR(VLOOKUP(B2053,Invoices!$N$2:$O$412,2,FALSE),"")</f>
        <v/>
      </c>
      <c r="H2053" s="18" t="str">
        <f>IFERROR(VLOOKUP($B2053,Invoices!$P$2:$Q$412,2,FALSE),"")</f>
        <v/>
      </c>
      <c r="I2053" s="18" t="str">
        <f>IFERROR(VLOOKUP($B2053,Invoices!$R$2:$S$412,2,FALSE),"")</f>
        <v/>
      </c>
      <c r="J2053" s="18" t="str">
        <f>IFERROR(VLOOKUP($B2053,Invoices!$T$2:$U$412,2,FALSE),"")</f>
        <v/>
      </c>
      <c r="K2053" s="18" t="str">
        <f>IFERROR(VLOOKUP($B2053,Invoices!$V$2:$W$412,2,FALSE),"")</f>
        <v/>
      </c>
      <c r="L2053" s="18" t="str">
        <f>IFERROR(VLOOKUP($B2053,Invoices!$X$2:$Y$412,2,FALSE),"")</f>
        <v/>
      </c>
      <c r="M2053" s="18" t="str">
        <f>IFERROR(VLOOKUP($B2053,Invoices!$Z$2:$AA$412,2,FALSE),"")</f>
        <v/>
      </c>
      <c r="N2053" s="18" t="str">
        <f>IFERROR(VLOOKUP($B2053,Invoices!$AB$2:$AC$412,2,FALSE),"")</f>
        <v/>
      </c>
      <c r="O2053" s="18" t="str">
        <f>IFERROR(VLOOKUP($B2053,Invoices!$AD$2:$AE$412,2,FALSE),"")</f>
        <v/>
      </c>
      <c r="P2053" s="18" t="str">
        <f>IFERROR(VLOOKUP($B2053,Invoices!$AF$2:$AG$412,2,FALSE),"")</f>
        <v/>
      </c>
      <c r="Q2053" s="18" t="str">
        <f>IFERROR(VLOOKUP($B2053,Invoices!$AH$2:$AI$412,2,FALSE),"")</f>
        <v/>
      </c>
      <c r="R2053" s="18" t="str">
        <f>IFERROR(VLOOKUP($B2053,Invoices!$AJ$2:$AK$412,2,FALSE),"")</f>
        <v/>
      </c>
      <c r="S2053" s="18" t="str">
        <f>IFERROR(VLOOKUP($B2053,Invoices!$AL$2:$AM$412,2,FALSE),"")</f>
        <v/>
      </c>
      <c r="T2053" s="18" t="str">
        <f>IFERROR(VLOOKUP($B2053,Invoices!$AN$2:$AO$412,2,FALSE),"")</f>
        <v/>
      </c>
      <c r="U2053" s="18" t="str" cm="1">
        <f t="array" ref="U2053">IFERROR(INDEX(F2053:T2053, 1, MATCH(TRUE, ISNUMBER(F2053:T2053), 0)), "0.0")</f>
        <v>0.0</v>
      </c>
    </row>
    <row r="2054" spans="1:21" ht="13" x14ac:dyDescent="0.15">
      <c r="A2054" s="14" t="s">
        <v>8086</v>
      </c>
      <c r="B2054" s="6" t="s">
        <v>3448</v>
      </c>
      <c r="C2054" s="6" t="s">
        <v>1394</v>
      </c>
      <c r="D2054" s="6" t="s">
        <v>1395</v>
      </c>
      <c r="E2054" s="6" t="s">
        <v>878</v>
      </c>
      <c r="F2054" s="18" t="str">
        <f>IFERROR(VLOOKUP(B2054,Invoices!$L$2:$M$413,2,FALSE),"")</f>
        <v/>
      </c>
      <c r="G2054" s="18" t="str">
        <f>IFERROR(VLOOKUP(B2054,Invoices!$N$2:$O$412,2,FALSE),"")</f>
        <v/>
      </c>
      <c r="H2054" s="18" t="str">
        <f>IFERROR(VLOOKUP($B2054,Invoices!$P$2:$Q$412,2,FALSE),"")</f>
        <v/>
      </c>
      <c r="I2054" s="18" t="str">
        <f>IFERROR(VLOOKUP($B2054,Invoices!$R$2:$S$412,2,FALSE),"")</f>
        <v/>
      </c>
      <c r="J2054" s="18" t="str">
        <f>IFERROR(VLOOKUP($B2054,Invoices!$T$2:$U$412,2,FALSE),"")</f>
        <v/>
      </c>
      <c r="K2054" s="18" t="str">
        <f>IFERROR(VLOOKUP($B2054,Invoices!$V$2:$W$412,2,FALSE),"")</f>
        <v/>
      </c>
      <c r="L2054" s="18" t="str">
        <f>IFERROR(VLOOKUP($B2054,Invoices!$X$2:$Y$412,2,FALSE),"")</f>
        <v/>
      </c>
      <c r="M2054" s="18" t="str">
        <f>IFERROR(VLOOKUP($B2054,Invoices!$Z$2:$AA$412,2,FALSE),"")</f>
        <v/>
      </c>
      <c r="N2054" s="18" t="str">
        <f>IFERROR(VLOOKUP($B2054,Invoices!$AB$2:$AC$412,2,FALSE),"")</f>
        <v/>
      </c>
      <c r="O2054" s="18" t="str">
        <f>IFERROR(VLOOKUP($B2054,Invoices!$AD$2:$AE$412,2,FALSE),"")</f>
        <v/>
      </c>
      <c r="P2054" s="18">
        <f>IFERROR(VLOOKUP($B2054,Invoices!$AF$2:$AG$412,2,FALSE),"")</f>
        <v>0.99</v>
      </c>
      <c r="Q2054" s="18" t="str">
        <f>IFERROR(VLOOKUP($B2054,Invoices!$AH$2:$AI$412,2,FALSE),"")</f>
        <v/>
      </c>
      <c r="R2054" s="18" t="str">
        <f>IFERROR(VLOOKUP($B2054,Invoices!$AJ$2:$AK$412,2,FALSE),"")</f>
        <v/>
      </c>
      <c r="S2054" s="18" t="str">
        <f>IFERROR(VLOOKUP($B2054,Invoices!$AL$2:$AM$412,2,FALSE),"")</f>
        <v/>
      </c>
      <c r="T2054" s="18" t="str">
        <f>IFERROR(VLOOKUP($B2054,Invoices!$AN$2:$AO$412,2,FALSE),"")</f>
        <v/>
      </c>
      <c r="U2054" s="18" cm="1">
        <f t="array" ref="U2054">IFERROR(INDEX(F2054:T2054, 1, MATCH(TRUE, ISNUMBER(F2054:T2054), 0)), "0.0")</f>
        <v>0.99</v>
      </c>
    </row>
    <row r="2055" spans="1:21" ht="13" x14ac:dyDescent="0.15">
      <c r="A2055" s="14" t="s">
        <v>8087</v>
      </c>
      <c r="B2055" s="6" t="s">
        <v>3449</v>
      </c>
      <c r="D2055" s="6" t="s">
        <v>1028</v>
      </c>
      <c r="E2055" s="6" t="s">
        <v>690</v>
      </c>
      <c r="F2055" s="18" t="str">
        <f>IFERROR(VLOOKUP(B2055,Invoices!$L$2:$M$413,2,FALSE),"")</f>
        <v/>
      </c>
      <c r="G2055" s="18" t="str">
        <f>IFERROR(VLOOKUP(B2055,Invoices!$N$2:$O$412,2,FALSE),"")</f>
        <v/>
      </c>
      <c r="H2055" s="18" t="str">
        <f>IFERROR(VLOOKUP($B2055,Invoices!$P$2:$Q$412,2,FALSE),"")</f>
        <v/>
      </c>
      <c r="I2055" s="18" t="str">
        <f>IFERROR(VLOOKUP($B2055,Invoices!$R$2:$S$412,2,FALSE),"")</f>
        <v/>
      </c>
      <c r="J2055" s="18" t="str">
        <f>IFERROR(VLOOKUP($B2055,Invoices!$T$2:$U$412,2,FALSE),"")</f>
        <v/>
      </c>
      <c r="K2055" s="18" t="str">
        <f>IFERROR(VLOOKUP($B2055,Invoices!$V$2:$W$412,2,FALSE),"")</f>
        <v/>
      </c>
      <c r="L2055" s="18" t="str">
        <f>IFERROR(VLOOKUP($B2055,Invoices!$X$2:$Y$412,2,FALSE),"")</f>
        <v/>
      </c>
      <c r="M2055" s="18" t="str">
        <f>IFERROR(VLOOKUP($B2055,Invoices!$Z$2:$AA$412,2,FALSE),"")</f>
        <v/>
      </c>
      <c r="N2055" s="18" t="str">
        <f>IFERROR(VLOOKUP($B2055,Invoices!$AB$2:$AC$412,2,FALSE),"")</f>
        <v/>
      </c>
      <c r="O2055" s="18" t="str">
        <f>IFERROR(VLOOKUP($B2055,Invoices!$AD$2:$AE$412,2,FALSE),"")</f>
        <v/>
      </c>
      <c r="P2055" s="18">
        <f>IFERROR(VLOOKUP($B2055,Invoices!$AF$2:$AG$412,2,FALSE),"")</f>
        <v>0.99</v>
      </c>
      <c r="Q2055" s="18" t="str">
        <f>IFERROR(VLOOKUP($B2055,Invoices!$AH$2:$AI$412,2,FALSE),"")</f>
        <v/>
      </c>
      <c r="R2055" s="18" t="str">
        <f>IFERROR(VLOOKUP($B2055,Invoices!$AJ$2:$AK$412,2,FALSE),"")</f>
        <v/>
      </c>
      <c r="S2055" s="18" t="str">
        <f>IFERROR(VLOOKUP($B2055,Invoices!$AL$2:$AM$412,2,FALSE),"")</f>
        <v/>
      </c>
      <c r="T2055" s="18" t="str">
        <f>IFERROR(VLOOKUP($B2055,Invoices!$AN$2:$AO$412,2,FALSE),"")</f>
        <v/>
      </c>
      <c r="U2055" s="18" cm="1">
        <f t="array" ref="U2055">IFERROR(INDEX(F2055:T2055, 1, MATCH(TRUE, ISNUMBER(F2055:T2055), 0)), "0.0")</f>
        <v>0.99</v>
      </c>
    </row>
    <row r="2056" spans="1:21" ht="13" x14ac:dyDescent="0.15">
      <c r="A2056" s="14" t="s">
        <v>8088</v>
      </c>
      <c r="B2056" s="6" t="s">
        <v>3450</v>
      </c>
      <c r="D2056" s="6" t="s">
        <v>669</v>
      </c>
      <c r="E2056" s="6" t="s">
        <v>670</v>
      </c>
      <c r="F2056" s="18" t="str">
        <f>IFERROR(VLOOKUP(B2056,Invoices!$L$2:$M$413,2,FALSE),"")</f>
        <v/>
      </c>
      <c r="G2056" s="18" t="str">
        <f>IFERROR(VLOOKUP(B2056,Invoices!$N$2:$O$412,2,FALSE),"")</f>
        <v/>
      </c>
      <c r="H2056" s="18" t="str">
        <f>IFERROR(VLOOKUP($B2056,Invoices!$P$2:$Q$412,2,FALSE),"")</f>
        <v/>
      </c>
      <c r="I2056" s="18" t="str">
        <f>IFERROR(VLOOKUP($B2056,Invoices!$R$2:$S$412,2,FALSE),"")</f>
        <v/>
      </c>
      <c r="J2056" s="18" t="str">
        <f>IFERROR(VLOOKUP($B2056,Invoices!$T$2:$U$412,2,FALSE),"")</f>
        <v/>
      </c>
      <c r="K2056" s="18" t="str">
        <f>IFERROR(VLOOKUP($B2056,Invoices!$V$2:$W$412,2,FALSE),"")</f>
        <v/>
      </c>
      <c r="L2056" s="18" t="str">
        <f>IFERROR(VLOOKUP($B2056,Invoices!$X$2:$Y$412,2,FALSE),"")</f>
        <v/>
      </c>
      <c r="M2056" s="18" t="str">
        <f>IFERROR(VLOOKUP($B2056,Invoices!$Z$2:$AA$412,2,FALSE),"")</f>
        <v/>
      </c>
      <c r="N2056" s="18" t="str">
        <f>IFERROR(VLOOKUP($B2056,Invoices!$AB$2:$AC$412,2,FALSE),"")</f>
        <v/>
      </c>
      <c r="O2056" s="18" t="str">
        <f>IFERROR(VLOOKUP($B2056,Invoices!$AD$2:$AE$412,2,FALSE),"")</f>
        <v/>
      </c>
      <c r="P2056" s="18" t="str">
        <f>IFERROR(VLOOKUP($B2056,Invoices!$AF$2:$AG$412,2,FALSE),"")</f>
        <v/>
      </c>
      <c r="Q2056" s="18" t="str">
        <f>IFERROR(VLOOKUP($B2056,Invoices!$AH$2:$AI$412,2,FALSE),"")</f>
        <v/>
      </c>
      <c r="R2056" s="18" t="str">
        <f>IFERROR(VLOOKUP($B2056,Invoices!$AJ$2:$AK$412,2,FALSE),"")</f>
        <v/>
      </c>
      <c r="S2056" s="18" t="str">
        <f>IFERROR(VLOOKUP($B2056,Invoices!$AL$2:$AM$412,2,FALSE),"")</f>
        <v/>
      </c>
      <c r="T2056" s="18" t="str">
        <f>IFERROR(VLOOKUP($B2056,Invoices!$AN$2:$AO$412,2,FALSE),"")</f>
        <v/>
      </c>
      <c r="U2056" s="18" t="str" cm="1">
        <f t="array" ref="U2056">IFERROR(INDEX(F2056:T2056, 1, MATCH(TRUE, ISNUMBER(F2056:T2056), 0)), "0.0")</f>
        <v>0.0</v>
      </c>
    </row>
    <row r="2057" spans="1:21" ht="13" x14ac:dyDescent="0.15">
      <c r="A2057" s="14" t="s">
        <v>8089</v>
      </c>
      <c r="B2057" s="6" t="s">
        <v>3451</v>
      </c>
      <c r="C2057" s="6" t="s">
        <v>724</v>
      </c>
      <c r="D2057" s="6" t="s">
        <v>725</v>
      </c>
      <c r="E2057" s="6" t="s">
        <v>726</v>
      </c>
      <c r="F2057" s="18" t="str">
        <f>IFERROR(VLOOKUP(B2057,Invoices!$L$2:$M$413,2,FALSE),"")</f>
        <v/>
      </c>
      <c r="G2057" s="18" t="str">
        <f>IFERROR(VLOOKUP(B2057,Invoices!$N$2:$O$412,2,FALSE),"")</f>
        <v/>
      </c>
      <c r="H2057" s="18" t="str">
        <f>IFERROR(VLOOKUP($B2057,Invoices!$P$2:$Q$412,2,FALSE),"")</f>
        <v/>
      </c>
      <c r="I2057" s="18" t="str">
        <f>IFERROR(VLOOKUP($B2057,Invoices!$R$2:$S$412,2,FALSE),"")</f>
        <v/>
      </c>
      <c r="J2057" s="18" t="str">
        <f>IFERROR(VLOOKUP($B2057,Invoices!$T$2:$U$412,2,FALSE),"")</f>
        <v/>
      </c>
      <c r="K2057" s="18" t="str">
        <f>IFERROR(VLOOKUP($B2057,Invoices!$V$2:$W$412,2,FALSE),"")</f>
        <v/>
      </c>
      <c r="L2057" s="18" t="str">
        <f>IFERROR(VLOOKUP($B2057,Invoices!$X$2:$Y$412,2,FALSE),"")</f>
        <v/>
      </c>
      <c r="M2057" s="18" t="str">
        <f>IFERROR(VLOOKUP($B2057,Invoices!$Z$2:$AA$412,2,FALSE),"")</f>
        <v/>
      </c>
      <c r="N2057" s="18">
        <f>IFERROR(VLOOKUP($B2057,Invoices!$AB$2:$AC$412,2,FALSE),"")</f>
        <v>0.99</v>
      </c>
      <c r="O2057" s="18" t="str">
        <f>IFERROR(VLOOKUP($B2057,Invoices!$AD$2:$AE$412,2,FALSE),"")</f>
        <v/>
      </c>
      <c r="P2057" s="18" t="str">
        <f>IFERROR(VLOOKUP($B2057,Invoices!$AF$2:$AG$412,2,FALSE),"")</f>
        <v/>
      </c>
      <c r="Q2057" s="18" t="str">
        <f>IFERROR(VLOOKUP($B2057,Invoices!$AH$2:$AI$412,2,FALSE),"")</f>
        <v/>
      </c>
      <c r="R2057" s="18" t="str">
        <f>IFERROR(VLOOKUP($B2057,Invoices!$AJ$2:$AK$412,2,FALSE),"")</f>
        <v/>
      </c>
      <c r="S2057" s="18" t="str">
        <f>IFERROR(VLOOKUP($B2057,Invoices!$AL$2:$AM$412,2,FALSE),"")</f>
        <v/>
      </c>
      <c r="T2057" s="18" t="str">
        <f>IFERROR(VLOOKUP($B2057,Invoices!$AN$2:$AO$412,2,FALSE),"")</f>
        <v/>
      </c>
      <c r="U2057" s="18" cm="1">
        <f t="array" ref="U2057">IFERROR(INDEX(F2057:T2057, 1, MATCH(TRUE, ISNUMBER(F2057:T2057), 0)), "0.0")</f>
        <v>0.99</v>
      </c>
    </row>
    <row r="2058" spans="1:21" ht="13" x14ac:dyDescent="0.15">
      <c r="A2058" s="14" t="s">
        <v>8090</v>
      </c>
      <c r="B2058" s="6" t="s">
        <v>3452</v>
      </c>
      <c r="C2058" s="6" t="s">
        <v>3453</v>
      </c>
      <c r="D2058" s="6" t="s">
        <v>3454</v>
      </c>
      <c r="E2058" s="6" t="s">
        <v>3453</v>
      </c>
      <c r="F2058" s="18" t="str">
        <f>IFERROR(VLOOKUP(B2058,Invoices!$L$2:$M$413,2,FALSE),"")</f>
        <v/>
      </c>
      <c r="G2058" s="18" t="str">
        <f>IFERROR(VLOOKUP(B2058,Invoices!$N$2:$O$412,2,FALSE),"")</f>
        <v/>
      </c>
      <c r="H2058" s="18" t="str">
        <f>IFERROR(VLOOKUP($B2058,Invoices!$P$2:$Q$412,2,FALSE),"")</f>
        <v/>
      </c>
      <c r="I2058" s="18" t="str">
        <f>IFERROR(VLOOKUP($B2058,Invoices!$R$2:$S$412,2,FALSE),"")</f>
        <v/>
      </c>
      <c r="J2058" s="18" t="str">
        <f>IFERROR(VLOOKUP($B2058,Invoices!$T$2:$U$412,2,FALSE),"")</f>
        <v/>
      </c>
      <c r="K2058" s="18" t="str">
        <f>IFERROR(VLOOKUP($B2058,Invoices!$V$2:$W$412,2,FALSE),"")</f>
        <v/>
      </c>
      <c r="L2058" s="18" t="str">
        <f>IFERROR(VLOOKUP($B2058,Invoices!$X$2:$Y$412,2,FALSE),"")</f>
        <v/>
      </c>
      <c r="M2058" s="18" t="str">
        <f>IFERROR(VLOOKUP($B2058,Invoices!$Z$2:$AA$412,2,FALSE),"")</f>
        <v/>
      </c>
      <c r="N2058" s="18" t="str">
        <f>IFERROR(VLOOKUP($B2058,Invoices!$AB$2:$AC$412,2,FALSE),"")</f>
        <v/>
      </c>
      <c r="O2058" s="18" t="str">
        <f>IFERROR(VLOOKUP($B2058,Invoices!$AD$2:$AE$412,2,FALSE),"")</f>
        <v/>
      </c>
      <c r="P2058" s="18" t="str">
        <f>IFERROR(VLOOKUP($B2058,Invoices!$AF$2:$AG$412,2,FALSE),"")</f>
        <v/>
      </c>
      <c r="Q2058" s="18" t="str">
        <f>IFERROR(VLOOKUP($B2058,Invoices!$AH$2:$AI$412,2,FALSE),"")</f>
        <v/>
      </c>
      <c r="R2058" s="18" t="str">
        <f>IFERROR(VLOOKUP($B2058,Invoices!$AJ$2:$AK$412,2,FALSE),"")</f>
        <v/>
      </c>
      <c r="S2058" s="18" t="str">
        <f>IFERROR(VLOOKUP($B2058,Invoices!$AL$2:$AM$412,2,FALSE),"")</f>
        <v/>
      </c>
      <c r="T2058" s="18" t="str">
        <f>IFERROR(VLOOKUP($B2058,Invoices!$AN$2:$AO$412,2,FALSE),"")</f>
        <v/>
      </c>
      <c r="U2058" s="18" t="str" cm="1">
        <f t="array" ref="U2058">IFERROR(INDEX(F2058:T2058, 1, MATCH(TRUE, ISNUMBER(F2058:T2058), 0)), "0.0")</f>
        <v>0.0</v>
      </c>
    </row>
    <row r="2059" spans="1:21" ht="13" x14ac:dyDescent="0.15">
      <c r="A2059" s="14" t="s">
        <v>8091</v>
      </c>
      <c r="B2059" s="6" t="s">
        <v>3455</v>
      </c>
      <c r="D2059" s="6" t="s">
        <v>692</v>
      </c>
      <c r="E2059" s="6" t="s">
        <v>693</v>
      </c>
      <c r="F2059" s="18" t="str">
        <f>IFERROR(VLOOKUP(B2059,Invoices!$L$2:$M$413,2,FALSE),"")</f>
        <v/>
      </c>
      <c r="G2059" s="18" t="str">
        <f>IFERROR(VLOOKUP(B2059,Invoices!$N$2:$O$412,2,FALSE),"")</f>
        <v/>
      </c>
      <c r="H2059" s="18" t="str">
        <f>IFERROR(VLOOKUP($B2059,Invoices!$P$2:$Q$412,2,FALSE),"")</f>
        <v/>
      </c>
      <c r="I2059" s="18" t="str">
        <f>IFERROR(VLOOKUP($B2059,Invoices!$R$2:$S$412,2,FALSE),"")</f>
        <v/>
      </c>
      <c r="J2059" s="18" t="str">
        <f>IFERROR(VLOOKUP($B2059,Invoices!$T$2:$U$412,2,FALSE),"")</f>
        <v/>
      </c>
      <c r="K2059" s="18">
        <f>IFERROR(VLOOKUP($B2059,Invoices!$V$2:$W$412,2,FALSE),"")</f>
        <v>1.99</v>
      </c>
      <c r="L2059" s="18" t="str">
        <f>IFERROR(VLOOKUP($B2059,Invoices!$X$2:$Y$412,2,FALSE),"")</f>
        <v/>
      </c>
      <c r="M2059" s="18" t="str">
        <f>IFERROR(VLOOKUP($B2059,Invoices!$Z$2:$AA$412,2,FALSE),"")</f>
        <v/>
      </c>
      <c r="N2059" s="18" t="str">
        <f>IFERROR(VLOOKUP($B2059,Invoices!$AB$2:$AC$412,2,FALSE),"")</f>
        <v/>
      </c>
      <c r="O2059" s="18" t="str">
        <f>IFERROR(VLOOKUP($B2059,Invoices!$AD$2:$AE$412,2,FALSE),"")</f>
        <v/>
      </c>
      <c r="P2059" s="18" t="str">
        <f>IFERROR(VLOOKUP($B2059,Invoices!$AF$2:$AG$412,2,FALSE),"")</f>
        <v/>
      </c>
      <c r="Q2059" s="18" t="str">
        <f>IFERROR(VLOOKUP($B2059,Invoices!$AH$2:$AI$412,2,FALSE),"")</f>
        <v/>
      </c>
      <c r="R2059" s="18" t="str">
        <f>IFERROR(VLOOKUP($B2059,Invoices!$AJ$2:$AK$412,2,FALSE),"")</f>
        <v/>
      </c>
      <c r="S2059" s="18" t="str">
        <f>IFERROR(VLOOKUP($B2059,Invoices!$AL$2:$AM$412,2,FALSE),"")</f>
        <v/>
      </c>
      <c r="T2059" s="18" t="str">
        <f>IFERROR(VLOOKUP($B2059,Invoices!$AN$2:$AO$412,2,FALSE),"")</f>
        <v/>
      </c>
      <c r="U2059" s="18" cm="1">
        <f t="array" ref="U2059">IFERROR(INDEX(F2059:T2059, 1, MATCH(TRUE, ISNUMBER(F2059:T2059), 0)), "0.0")</f>
        <v>1.99</v>
      </c>
    </row>
    <row r="2060" spans="1:21" ht="13" x14ac:dyDescent="0.15">
      <c r="A2060" s="14" t="s">
        <v>8092</v>
      </c>
      <c r="B2060" s="6" t="s">
        <v>3456</v>
      </c>
      <c r="C2060" s="6" t="s">
        <v>677</v>
      </c>
      <c r="D2060" s="6" t="s">
        <v>676</v>
      </c>
      <c r="E2060" s="6" t="s">
        <v>677</v>
      </c>
      <c r="F2060" s="18" t="str">
        <f>IFERROR(VLOOKUP(B2060,Invoices!$L$2:$M$413,2,FALSE),"")</f>
        <v/>
      </c>
      <c r="G2060" s="18" t="str">
        <f>IFERROR(VLOOKUP(B2060,Invoices!$N$2:$O$412,2,FALSE),"")</f>
        <v/>
      </c>
      <c r="H2060" s="18" t="str">
        <f>IFERROR(VLOOKUP($B2060,Invoices!$P$2:$Q$412,2,FALSE),"")</f>
        <v/>
      </c>
      <c r="I2060" s="18" t="str">
        <f>IFERROR(VLOOKUP($B2060,Invoices!$R$2:$S$412,2,FALSE),"")</f>
        <v/>
      </c>
      <c r="J2060" s="18" t="str">
        <f>IFERROR(VLOOKUP($B2060,Invoices!$T$2:$U$412,2,FALSE),"")</f>
        <v/>
      </c>
      <c r="K2060" s="18" t="str">
        <f>IFERROR(VLOOKUP($B2060,Invoices!$V$2:$W$412,2,FALSE),"")</f>
        <v/>
      </c>
      <c r="L2060" s="18" t="str">
        <f>IFERROR(VLOOKUP($B2060,Invoices!$X$2:$Y$412,2,FALSE),"")</f>
        <v/>
      </c>
      <c r="M2060" s="18" t="str">
        <f>IFERROR(VLOOKUP($B2060,Invoices!$Z$2:$AA$412,2,FALSE),"")</f>
        <v/>
      </c>
      <c r="N2060" s="18" t="str">
        <f>IFERROR(VLOOKUP($B2060,Invoices!$AB$2:$AC$412,2,FALSE),"")</f>
        <v/>
      </c>
      <c r="O2060" s="18" t="str">
        <f>IFERROR(VLOOKUP($B2060,Invoices!$AD$2:$AE$412,2,FALSE),"")</f>
        <v/>
      </c>
      <c r="P2060" s="18" t="str">
        <f>IFERROR(VLOOKUP($B2060,Invoices!$AF$2:$AG$412,2,FALSE),"")</f>
        <v/>
      </c>
      <c r="Q2060" s="18" t="str">
        <f>IFERROR(VLOOKUP($B2060,Invoices!$AH$2:$AI$412,2,FALSE),"")</f>
        <v/>
      </c>
      <c r="R2060" s="18" t="str">
        <f>IFERROR(VLOOKUP($B2060,Invoices!$AJ$2:$AK$412,2,FALSE),"")</f>
        <v/>
      </c>
      <c r="S2060" s="18">
        <f>IFERROR(VLOOKUP($B2060,Invoices!$AL$2:$AM$412,2,FALSE),"")</f>
        <v>0.99</v>
      </c>
      <c r="T2060" s="18" t="str">
        <f>IFERROR(VLOOKUP($B2060,Invoices!$AN$2:$AO$412,2,FALSE),"")</f>
        <v/>
      </c>
      <c r="U2060" s="18" cm="1">
        <f t="array" ref="U2060">IFERROR(INDEX(F2060:T2060, 1, MATCH(TRUE, ISNUMBER(F2060:T2060), 0)), "0.0")</f>
        <v>0.99</v>
      </c>
    </row>
    <row r="2061" spans="1:21" ht="13" x14ac:dyDescent="0.15">
      <c r="A2061" s="14" t="s">
        <v>8093</v>
      </c>
      <c r="B2061" s="6" t="s">
        <v>3457</v>
      </c>
      <c r="C2061" s="6" t="s">
        <v>1856</v>
      </c>
      <c r="D2061" s="6" t="s">
        <v>894</v>
      </c>
      <c r="E2061" s="6" t="s">
        <v>587</v>
      </c>
      <c r="F2061" s="18" t="str">
        <f>IFERROR(VLOOKUP(B2061,Invoices!$L$2:$M$413,2,FALSE),"")</f>
        <v/>
      </c>
      <c r="G2061" s="18" t="str">
        <f>IFERROR(VLOOKUP(B2061,Invoices!$N$2:$O$412,2,FALSE),"")</f>
        <v/>
      </c>
      <c r="H2061" s="18" t="str">
        <f>IFERROR(VLOOKUP($B2061,Invoices!$P$2:$Q$412,2,FALSE),"")</f>
        <v/>
      </c>
      <c r="I2061" s="18" t="str">
        <f>IFERROR(VLOOKUP($B2061,Invoices!$R$2:$S$412,2,FALSE),"")</f>
        <v/>
      </c>
      <c r="J2061" s="18" t="str">
        <f>IFERROR(VLOOKUP($B2061,Invoices!$T$2:$U$412,2,FALSE),"")</f>
        <v/>
      </c>
      <c r="K2061" s="18" t="str">
        <f>IFERROR(VLOOKUP($B2061,Invoices!$V$2:$W$412,2,FALSE),"")</f>
        <v/>
      </c>
      <c r="L2061" s="18" t="str">
        <f>IFERROR(VLOOKUP($B2061,Invoices!$X$2:$Y$412,2,FALSE),"")</f>
        <v/>
      </c>
      <c r="M2061" s="18" t="str">
        <f>IFERROR(VLOOKUP($B2061,Invoices!$Z$2:$AA$412,2,FALSE),"")</f>
        <v/>
      </c>
      <c r="N2061" s="18" t="str">
        <f>IFERROR(VLOOKUP($B2061,Invoices!$AB$2:$AC$412,2,FALSE),"")</f>
        <v/>
      </c>
      <c r="O2061" s="18">
        <f>IFERROR(VLOOKUP($B2061,Invoices!$AD$2:$AE$412,2,FALSE),"")</f>
        <v>0.99</v>
      </c>
      <c r="P2061" s="18" t="str">
        <f>IFERROR(VLOOKUP($B2061,Invoices!$AF$2:$AG$412,2,FALSE),"")</f>
        <v/>
      </c>
      <c r="Q2061" s="18" t="str">
        <f>IFERROR(VLOOKUP($B2061,Invoices!$AH$2:$AI$412,2,FALSE),"")</f>
        <v/>
      </c>
      <c r="R2061" s="18" t="str">
        <f>IFERROR(VLOOKUP($B2061,Invoices!$AJ$2:$AK$412,2,FALSE),"")</f>
        <v/>
      </c>
      <c r="S2061" s="18" t="str">
        <f>IFERROR(VLOOKUP($B2061,Invoices!$AL$2:$AM$412,2,FALSE),"")</f>
        <v/>
      </c>
      <c r="T2061" s="18" t="str">
        <f>IFERROR(VLOOKUP($B2061,Invoices!$AN$2:$AO$412,2,FALSE),"")</f>
        <v/>
      </c>
      <c r="U2061" s="18" cm="1">
        <f t="array" ref="U2061">IFERROR(INDEX(F2061:T2061, 1, MATCH(TRUE, ISNUMBER(F2061:T2061), 0)), "0.0")</f>
        <v>0.99</v>
      </c>
    </row>
    <row r="2062" spans="1:21" ht="13" x14ac:dyDescent="0.15">
      <c r="A2062" s="14" t="s">
        <v>8094</v>
      </c>
      <c r="B2062" s="6" t="s">
        <v>3458</v>
      </c>
      <c r="C2062" s="6" t="s">
        <v>3459</v>
      </c>
      <c r="D2062" s="6" t="s">
        <v>546</v>
      </c>
      <c r="E2062" s="6" t="s">
        <v>547</v>
      </c>
      <c r="F2062" s="18" t="str">
        <f>IFERROR(VLOOKUP(B2062,Invoices!$L$2:$M$413,2,FALSE),"")</f>
        <v/>
      </c>
      <c r="G2062" s="18" t="str">
        <f>IFERROR(VLOOKUP(B2062,Invoices!$N$2:$O$412,2,FALSE),"")</f>
        <v/>
      </c>
      <c r="H2062" s="18" t="str">
        <f>IFERROR(VLOOKUP($B2062,Invoices!$P$2:$Q$412,2,FALSE),"")</f>
        <v/>
      </c>
      <c r="I2062" s="18" t="str">
        <f>IFERROR(VLOOKUP($B2062,Invoices!$R$2:$S$412,2,FALSE),"")</f>
        <v/>
      </c>
      <c r="J2062" s="18" t="str">
        <f>IFERROR(VLOOKUP($B2062,Invoices!$T$2:$U$412,2,FALSE),"")</f>
        <v/>
      </c>
      <c r="K2062" s="18" t="str">
        <f>IFERROR(VLOOKUP($B2062,Invoices!$V$2:$W$412,2,FALSE),"")</f>
        <v/>
      </c>
      <c r="L2062" s="18" t="str">
        <f>IFERROR(VLOOKUP($B2062,Invoices!$X$2:$Y$412,2,FALSE),"")</f>
        <v/>
      </c>
      <c r="M2062" s="18" t="str">
        <f>IFERROR(VLOOKUP($B2062,Invoices!$Z$2:$AA$412,2,FALSE),"")</f>
        <v/>
      </c>
      <c r="N2062" s="18" t="str">
        <f>IFERROR(VLOOKUP($B2062,Invoices!$AB$2:$AC$412,2,FALSE),"")</f>
        <v/>
      </c>
      <c r="O2062" s="18" t="str">
        <f>IFERROR(VLOOKUP($B2062,Invoices!$AD$2:$AE$412,2,FALSE),"")</f>
        <v/>
      </c>
      <c r="P2062" s="18" t="str">
        <f>IFERROR(VLOOKUP($B2062,Invoices!$AF$2:$AG$412,2,FALSE),"")</f>
        <v/>
      </c>
      <c r="Q2062" s="18" t="str">
        <f>IFERROR(VLOOKUP($B2062,Invoices!$AH$2:$AI$412,2,FALSE),"")</f>
        <v/>
      </c>
      <c r="R2062" s="18" t="str">
        <f>IFERROR(VLOOKUP($B2062,Invoices!$AJ$2:$AK$412,2,FALSE),"")</f>
        <v/>
      </c>
      <c r="S2062" s="18" t="str">
        <f>IFERROR(VLOOKUP($B2062,Invoices!$AL$2:$AM$412,2,FALSE),"")</f>
        <v/>
      </c>
      <c r="T2062" s="18" t="str">
        <f>IFERROR(VLOOKUP($B2062,Invoices!$AN$2:$AO$412,2,FALSE),"")</f>
        <v/>
      </c>
      <c r="U2062" s="18" t="str" cm="1">
        <f t="array" ref="U2062">IFERROR(INDEX(F2062:T2062, 1, MATCH(TRUE, ISNUMBER(F2062:T2062), 0)), "0.0")</f>
        <v>0.0</v>
      </c>
    </row>
    <row r="2063" spans="1:21" ht="13" x14ac:dyDescent="0.15">
      <c r="A2063" s="14" t="s">
        <v>8095</v>
      </c>
      <c r="B2063" s="6" t="s">
        <v>3460</v>
      </c>
      <c r="D2063" s="6" t="s">
        <v>877</v>
      </c>
      <c r="E2063" s="6" t="s">
        <v>878</v>
      </c>
      <c r="F2063" s="18" t="str">
        <f>IFERROR(VLOOKUP(B2063,Invoices!$L$2:$M$413,2,FALSE),"")</f>
        <v/>
      </c>
      <c r="G2063" s="18" t="str">
        <f>IFERROR(VLOOKUP(B2063,Invoices!$N$2:$O$412,2,FALSE),"")</f>
        <v/>
      </c>
      <c r="H2063" s="18" t="str">
        <f>IFERROR(VLOOKUP($B2063,Invoices!$P$2:$Q$412,2,FALSE),"")</f>
        <v/>
      </c>
      <c r="I2063" s="18" t="str">
        <f>IFERROR(VLOOKUP($B2063,Invoices!$R$2:$S$412,2,FALSE),"")</f>
        <v/>
      </c>
      <c r="J2063" s="18" t="str">
        <f>IFERROR(VLOOKUP($B2063,Invoices!$T$2:$U$412,2,FALSE),"")</f>
        <v/>
      </c>
      <c r="K2063" s="18">
        <f>IFERROR(VLOOKUP($B2063,Invoices!$V$2:$W$412,2,FALSE),"")</f>
        <v>0.99</v>
      </c>
      <c r="L2063" s="18" t="str">
        <f>IFERROR(VLOOKUP($B2063,Invoices!$X$2:$Y$412,2,FALSE),"")</f>
        <v/>
      </c>
      <c r="M2063" s="18" t="str">
        <f>IFERROR(VLOOKUP($B2063,Invoices!$Z$2:$AA$412,2,FALSE),"")</f>
        <v/>
      </c>
      <c r="N2063" s="18" t="str">
        <f>IFERROR(VLOOKUP($B2063,Invoices!$AB$2:$AC$412,2,FALSE),"")</f>
        <v/>
      </c>
      <c r="O2063" s="18" t="str">
        <f>IFERROR(VLOOKUP($B2063,Invoices!$AD$2:$AE$412,2,FALSE),"")</f>
        <v/>
      </c>
      <c r="P2063" s="18" t="str">
        <f>IFERROR(VLOOKUP($B2063,Invoices!$AF$2:$AG$412,2,FALSE),"")</f>
        <v/>
      </c>
      <c r="Q2063" s="18" t="str">
        <f>IFERROR(VLOOKUP($B2063,Invoices!$AH$2:$AI$412,2,FALSE),"")</f>
        <v/>
      </c>
      <c r="R2063" s="18" t="str">
        <f>IFERROR(VLOOKUP($B2063,Invoices!$AJ$2:$AK$412,2,FALSE),"")</f>
        <v/>
      </c>
      <c r="S2063" s="18" t="str">
        <f>IFERROR(VLOOKUP($B2063,Invoices!$AL$2:$AM$412,2,FALSE),"")</f>
        <v/>
      </c>
      <c r="T2063" s="18" t="str">
        <f>IFERROR(VLOOKUP($B2063,Invoices!$AN$2:$AO$412,2,FALSE),"")</f>
        <v/>
      </c>
      <c r="U2063" s="18" cm="1">
        <f t="array" ref="U2063">IFERROR(INDEX(F2063:T2063, 1, MATCH(TRUE, ISNUMBER(F2063:T2063), 0)), "0.0")</f>
        <v>0.99</v>
      </c>
    </row>
    <row r="2064" spans="1:21" ht="13" x14ac:dyDescent="0.15">
      <c r="A2064" s="14" t="s">
        <v>8096</v>
      </c>
      <c r="B2064" s="6" t="s">
        <v>3461</v>
      </c>
      <c r="C2064" s="6" t="s">
        <v>716</v>
      </c>
      <c r="D2064" s="6" t="s">
        <v>717</v>
      </c>
      <c r="E2064" s="6" t="s">
        <v>716</v>
      </c>
      <c r="F2064" s="18" t="str">
        <f>IFERROR(VLOOKUP(B2064,Invoices!$L$2:$M$413,2,FALSE),"")</f>
        <v/>
      </c>
      <c r="G2064" s="18" t="str">
        <f>IFERROR(VLOOKUP(B2064,Invoices!$N$2:$O$412,2,FALSE),"")</f>
        <v/>
      </c>
      <c r="H2064" s="18">
        <f>IFERROR(VLOOKUP($B2064,Invoices!$P$2:$Q$412,2,FALSE),"")</f>
        <v>0.99</v>
      </c>
      <c r="I2064" s="18" t="str">
        <f>IFERROR(VLOOKUP($B2064,Invoices!$R$2:$S$412,2,FALSE),"")</f>
        <v/>
      </c>
      <c r="J2064" s="18" t="str">
        <f>IFERROR(VLOOKUP($B2064,Invoices!$T$2:$U$412,2,FALSE),"")</f>
        <v/>
      </c>
      <c r="K2064" s="18" t="str">
        <f>IFERROR(VLOOKUP($B2064,Invoices!$V$2:$W$412,2,FALSE),"")</f>
        <v/>
      </c>
      <c r="L2064" s="18" t="str">
        <f>IFERROR(VLOOKUP($B2064,Invoices!$X$2:$Y$412,2,FALSE),"")</f>
        <v/>
      </c>
      <c r="M2064" s="18" t="str">
        <f>IFERROR(VLOOKUP($B2064,Invoices!$Z$2:$AA$412,2,FALSE),"")</f>
        <v/>
      </c>
      <c r="N2064" s="18" t="str">
        <f>IFERROR(VLOOKUP($B2064,Invoices!$AB$2:$AC$412,2,FALSE),"")</f>
        <v/>
      </c>
      <c r="O2064" s="18" t="str">
        <f>IFERROR(VLOOKUP($B2064,Invoices!$AD$2:$AE$412,2,FALSE),"")</f>
        <v/>
      </c>
      <c r="P2064" s="18" t="str">
        <f>IFERROR(VLOOKUP($B2064,Invoices!$AF$2:$AG$412,2,FALSE),"")</f>
        <v/>
      </c>
      <c r="Q2064" s="18" t="str">
        <f>IFERROR(VLOOKUP($B2064,Invoices!$AH$2:$AI$412,2,FALSE),"")</f>
        <v/>
      </c>
      <c r="R2064" s="18" t="str">
        <f>IFERROR(VLOOKUP($B2064,Invoices!$AJ$2:$AK$412,2,FALSE),"")</f>
        <v/>
      </c>
      <c r="S2064" s="18" t="str">
        <f>IFERROR(VLOOKUP($B2064,Invoices!$AL$2:$AM$412,2,FALSE),"")</f>
        <v/>
      </c>
      <c r="T2064" s="18" t="str">
        <f>IFERROR(VLOOKUP($B2064,Invoices!$AN$2:$AO$412,2,FALSE),"")</f>
        <v/>
      </c>
      <c r="U2064" s="18" cm="1">
        <f t="array" ref="U2064">IFERROR(INDEX(F2064:T2064, 1, MATCH(TRUE, ISNUMBER(F2064:T2064), 0)), "0.0")</f>
        <v>0.99</v>
      </c>
    </row>
    <row r="2065" spans="1:21" ht="13" x14ac:dyDescent="0.15">
      <c r="A2065" s="14" t="s">
        <v>8097</v>
      </c>
      <c r="B2065" s="6" t="s">
        <v>3462</v>
      </c>
      <c r="C2065" s="6" t="s">
        <v>2016</v>
      </c>
      <c r="D2065" s="6" t="s">
        <v>1982</v>
      </c>
      <c r="E2065" s="6" t="s">
        <v>522</v>
      </c>
      <c r="F2065" s="18">
        <f>IFERROR(VLOOKUP(B2065,Invoices!$L$2:$M$413,2,FALSE),"")</f>
        <v>0.99</v>
      </c>
      <c r="G2065" s="18" t="str">
        <f>IFERROR(VLOOKUP(B2065,Invoices!$N$2:$O$412,2,FALSE),"")</f>
        <v/>
      </c>
      <c r="H2065" s="18" t="str">
        <f>IFERROR(VLOOKUP($B2065,Invoices!$P$2:$Q$412,2,FALSE),"")</f>
        <v/>
      </c>
      <c r="I2065" s="18" t="str">
        <f>IFERROR(VLOOKUP($B2065,Invoices!$R$2:$S$412,2,FALSE),"")</f>
        <v/>
      </c>
      <c r="J2065" s="18" t="str">
        <f>IFERROR(VLOOKUP($B2065,Invoices!$T$2:$U$412,2,FALSE),"")</f>
        <v/>
      </c>
      <c r="K2065" s="18" t="str">
        <f>IFERROR(VLOOKUP($B2065,Invoices!$V$2:$W$412,2,FALSE),"")</f>
        <v/>
      </c>
      <c r="L2065" s="18" t="str">
        <f>IFERROR(VLOOKUP($B2065,Invoices!$X$2:$Y$412,2,FALSE),"")</f>
        <v/>
      </c>
      <c r="M2065" s="18" t="str">
        <f>IFERROR(VLOOKUP($B2065,Invoices!$Z$2:$AA$412,2,FALSE),"")</f>
        <v/>
      </c>
      <c r="N2065" s="18" t="str">
        <f>IFERROR(VLOOKUP($B2065,Invoices!$AB$2:$AC$412,2,FALSE),"")</f>
        <v/>
      </c>
      <c r="O2065" s="18" t="str">
        <f>IFERROR(VLOOKUP($B2065,Invoices!$AD$2:$AE$412,2,FALSE),"")</f>
        <v/>
      </c>
      <c r="P2065" s="18" t="str">
        <f>IFERROR(VLOOKUP($B2065,Invoices!$AF$2:$AG$412,2,FALSE),"")</f>
        <v/>
      </c>
      <c r="Q2065" s="18" t="str">
        <f>IFERROR(VLOOKUP($B2065,Invoices!$AH$2:$AI$412,2,FALSE),"")</f>
        <v/>
      </c>
      <c r="R2065" s="18" t="str">
        <f>IFERROR(VLOOKUP($B2065,Invoices!$AJ$2:$AK$412,2,FALSE),"")</f>
        <v/>
      </c>
      <c r="S2065" s="18" t="str">
        <f>IFERROR(VLOOKUP($B2065,Invoices!$AL$2:$AM$412,2,FALSE),"")</f>
        <v/>
      </c>
      <c r="T2065" s="18" t="str">
        <f>IFERROR(VLOOKUP($B2065,Invoices!$AN$2:$AO$412,2,FALSE),"")</f>
        <v/>
      </c>
      <c r="U2065" s="18" cm="1">
        <f t="array" ref="U2065">IFERROR(INDEX(F2065:T2065, 1, MATCH(TRUE, ISNUMBER(F2065:T2065), 0)), "0.0")</f>
        <v>0.99</v>
      </c>
    </row>
    <row r="2066" spans="1:21" ht="13" x14ac:dyDescent="0.15">
      <c r="A2066" s="14" t="s">
        <v>8098</v>
      </c>
      <c r="B2066" s="6" t="s">
        <v>3463</v>
      </c>
      <c r="C2066" s="6" t="s">
        <v>1269</v>
      </c>
      <c r="D2066" s="6" t="s">
        <v>1270</v>
      </c>
      <c r="E2066" s="6" t="s">
        <v>587</v>
      </c>
      <c r="F2066" s="18" t="str">
        <f>IFERROR(VLOOKUP(B2066,Invoices!$L$2:$M$413,2,FALSE),"")</f>
        <v/>
      </c>
      <c r="G2066" s="18" t="str">
        <f>IFERROR(VLOOKUP(B2066,Invoices!$N$2:$O$412,2,FALSE),"")</f>
        <v/>
      </c>
      <c r="H2066" s="18">
        <f>IFERROR(VLOOKUP($B2066,Invoices!$P$2:$Q$412,2,FALSE),"")</f>
        <v>0.99</v>
      </c>
      <c r="I2066" s="18" t="str">
        <f>IFERROR(VLOOKUP($B2066,Invoices!$R$2:$S$412,2,FALSE),"")</f>
        <v/>
      </c>
      <c r="J2066" s="18" t="str">
        <f>IFERROR(VLOOKUP($B2066,Invoices!$T$2:$U$412,2,FALSE),"")</f>
        <v/>
      </c>
      <c r="K2066" s="18" t="str">
        <f>IFERROR(VLOOKUP($B2066,Invoices!$V$2:$W$412,2,FALSE),"")</f>
        <v/>
      </c>
      <c r="L2066" s="18" t="str">
        <f>IFERROR(VLOOKUP($B2066,Invoices!$X$2:$Y$412,2,FALSE),"")</f>
        <v/>
      </c>
      <c r="M2066" s="18" t="str">
        <f>IFERROR(VLOOKUP($B2066,Invoices!$Z$2:$AA$412,2,FALSE),"")</f>
        <v/>
      </c>
      <c r="N2066" s="18" t="str">
        <f>IFERROR(VLOOKUP($B2066,Invoices!$AB$2:$AC$412,2,FALSE),"")</f>
        <v/>
      </c>
      <c r="O2066" s="18" t="str">
        <f>IFERROR(VLOOKUP($B2066,Invoices!$AD$2:$AE$412,2,FALSE),"")</f>
        <v/>
      </c>
      <c r="P2066" s="18" t="str">
        <f>IFERROR(VLOOKUP($B2066,Invoices!$AF$2:$AG$412,2,FALSE),"")</f>
        <v/>
      </c>
      <c r="Q2066" s="18" t="str">
        <f>IFERROR(VLOOKUP($B2066,Invoices!$AH$2:$AI$412,2,FALSE),"")</f>
        <v/>
      </c>
      <c r="R2066" s="18" t="str">
        <f>IFERROR(VLOOKUP($B2066,Invoices!$AJ$2:$AK$412,2,FALSE),"")</f>
        <v/>
      </c>
      <c r="S2066" s="18" t="str">
        <f>IFERROR(VLOOKUP($B2066,Invoices!$AL$2:$AM$412,2,FALSE),"")</f>
        <v/>
      </c>
      <c r="T2066" s="18" t="str">
        <f>IFERROR(VLOOKUP($B2066,Invoices!$AN$2:$AO$412,2,FALSE),"")</f>
        <v/>
      </c>
      <c r="U2066" s="18" cm="1">
        <f t="array" ref="U2066">IFERROR(INDEX(F2066:T2066, 1, MATCH(TRUE, ISNUMBER(F2066:T2066), 0)), "0.0")</f>
        <v>0.99</v>
      </c>
    </row>
    <row r="2067" spans="1:21" ht="13" x14ac:dyDescent="0.15">
      <c r="A2067" s="14" t="s">
        <v>8099</v>
      </c>
      <c r="B2067" s="6" t="s">
        <v>3464</v>
      </c>
      <c r="D2067" s="6" t="s">
        <v>1391</v>
      </c>
      <c r="E2067" s="6" t="s">
        <v>673</v>
      </c>
      <c r="F2067" s="18" t="str">
        <f>IFERROR(VLOOKUP(B2067,Invoices!$L$2:$M$413,2,FALSE),"")</f>
        <v/>
      </c>
      <c r="G2067" s="18" t="str">
        <f>IFERROR(VLOOKUP(B2067,Invoices!$N$2:$O$412,2,FALSE),"")</f>
        <v/>
      </c>
      <c r="H2067" s="18" t="str">
        <f>IFERROR(VLOOKUP($B2067,Invoices!$P$2:$Q$412,2,FALSE),"")</f>
        <v/>
      </c>
      <c r="I2067" s="18" t="str">
        <f>IFERROR(VLOOKUP($B2067,Invoices!$R$2:$S$412,2,FALSE),"")</f>
        <v/>
      </c>
      <c r="J2067" s="18" t="str">
        <f>IFERROR(VLOOKUP($B2067,Invoices!$T$2:$U$412,2,FALSE),"")</f>
        <v/>
      </c>
      <c r="K2067" s="18" t="str">
        <f>IFERROR(VLOOKUP($B2067,Invoices!$V$2:$W$412,2,FALSE),"")</f>
        <v/>
      </c>
      <c r="L2067" s="18" t="str">
        <f>IFERROR(VLOOKUP($B2067,Invoices!$X$2:$Y$412,2,FALSE),"")</f>
        <v/>
      </c>
      <c r="M2067" s="18" t="str">
        <f>IFERROR(VLOOKUP($B2067,Invoices!$Z$2:$AA$412,2,FALSE),"")</f>
        <v/>
      </c>
      <c r="N2067" s="18" t="str">
        <f>IFERROR(VLOOKUP($B2067,Invoices!$AB$2:$AC$412,2,FALSE),"")</f>
        <v/>
      </c>
      <c r="O2067" s="18" t="str">
        <f>IFERROR(VLOOKUP($B2067,Invoices!$AD$2:$AE$412,2,FALSE),"")</f>
        <v/>
      </c>
      <c r="P2067" s="18" t="str">
        <f>IFERROR(VLOOKUP($B2067,Invoices!$AF$2:$AG$412,2,FALSE),"")</f>
        <v/>
      </c>
      <c r="Q2067" s="18" t="str">
        <f>IFERROR(VLOOKUP($B2067,Invoices!$AH$2:$AI$412,2,FALSE),"")</f>
        <v/>
      </c>
      <c r="R2067" s="18" t="str">
        <f>IFERROR(VLOOKUP($B2067,Invoices!$AJ$2:$AK$412,2,FALSE),"")</f>
        <v/>
      </c>
      <c r="S2067" s="18" t="str">
        <f>IFERROR(VLOOKUP($B2067,Invoices!$AL$2:$AM$412,2,FALSE),"")</f>
        <v/>
      </c>
      <c r="T2067" s="18" t="str">
        <f>IFERROR(VLOOKUP($B2067,Invoices!$AN$2:$AO$412,2,FALSE),"")</f>
        <v/>
      </c>
      <c r="U2067" s="18" t="str" cm="1">
        <f t="array" ref="U2067">IFERROR(INDEX(F2067:T2067, 1, MATCH(TRUE, ISNUMBER(F2067:T2067), 0)), "0.0")</f>
        <v>0.0</v>
      </c>
    </row>
    <row r="2068" spans="1:21" ht="13" x14ac:dyDescent="0.15">
      <c r="A2068" s="14" t="s">
        <v>8100</v>
      </c>
      <c r="B2068" s="6" t="s">
        <v>3465</v>
      </c>
      <c r="D2068" s="6" t="s">
        <v>561</v>
      </c>
      <c r="E2068" s="6" t="s">
        <v>562</v>
      </c>
      <c r="F2068" s="18" t="str">
        <f>IFERROR(VLOOKUP(B2068,Invoices!$L$2:$M$413,2,FALSE),"")</f>
        <v/>
      </c>
      <c r="G2068" s="18" t="str">
        <f>IFERROR(VLOOKUP(B2068,Invoices!$N$2:$O$412,2,FALSE),"")</f>
        <v/>
      </c>
      <c r="H2068" s="18" t="str">
        <f>IFERROR(VLOOKUP($B2068,Invoices!$P$2:$Q$412,2,FALSE),"")</f>
        <v/>
      </c>
      <c r="I2068" s="18" t="str">
        <f>IFERROR(VLOOKUP($B2068,Invoices!$R$2:$S$412,2,FALSE),"")</f>
        <v/>
      </c>
      <c r="J2068" s="18" t="str">
        <f>IFERROR(VLOOKUP($B2068,Invoices!$T$2:$U$412,2,FALSE),"")</f>
        <v/>
      </c>
      <c r="K2068" s="18">
        <f>IFERROR(VLOOKUP($B2068,Invoices!$V$2:$W$412,2,FALSE),"")</f>
        <v>0.99</v>
      </c>
      <c r="L2068" s="18" t="str">
        <f>IFERROR(VLOOKUP($B2068,Invoices!$X$2:$Y$412,2,FALSE),"")</f>
        <v/>
      </c>
      <c r="M2068" s="18" t="str">
        <f>IFERROR(VLOOKUP($B2068,Invoices!$Z$2:$AA$412,2,FALSE),"")</f>
        <v/>
      </c>
      <c r="N2068" s="18" t="str">
        <f>IFERROR(VLOOKUP($B2068,Invoices!$AB$2:$AC$412,2,FALSE),"")</f>
        <v/>
      </c>
      <c r="O2068" s="18" t="str">
        <f>IFERROR(VLOOKUP($B2068,Invoices!$AD$2:$AE$412,2,FALSE),"")</f>
        <v/>
      </c>
      <c r="P2068" s="18" t="str">
        <f>IFERROR(VLOOKUP($B2068,Invoices!$AF$2:$AG$412,2,FALSE),"")</f>
        <v/>
      </c>
      <c r="Q2068" s="18" t="str">
        <f>IFERROR(VLOOKUP($B2068,Invoices!$AH$2:$AI$412,2,FALSE),"")</f>
        <v/>
      </c>
      <c r="R2068" s="18" t="str">
        <f>IFERROR(VLOOKUP($B2068,Invoices!$AJ$2:$AK$412,2,FALSE),"")</f>
        <v/>
      </c>
      <c r="S2068" s="18" t="str">
        <f>IFERROR(VLOOKUP($B2068,Invoices!$AL$2:$AM$412,2,FALSE),"")</f>
        <v/>
      </c>
      <c r="T2068" s="18" t="str">
        <f>IFERROR(VLOOKUP($B2068,Invoices!$AN$2:$AO$412,2,FALSE),"")</f>
        <v/>
      </c>
      <c r="U2068" s="18" cm="1">
        <f t="array" ref="U2068">IFERROR(INDEX(F2068:T2068, 1, MATCH(TRUE, ISNUMBER(F2068:T2068), 0)), "0.0")</f>
        <v>0.99</v>
      </c>
    </row>
    <row r="2069" spans="1:21" ht="13" x14ac:dyDescent="0.15">
      <c r="A2069" s="14" t="s">
        <v>8101</v>
      </c>
      <c r="B2069" s="6" t="s">
        <v>3466</v>
      </c>
      <c r="D2069" s="6" t="s">
        <v>669</v>
      </c>
      <c r="E2069" s="6" t="s">
        <v>670</v>
      </c>
      <c r="F2069" s="18" t="str">
        <f>IFERROR(VLOOKUP(B2069,Invoices!$L$2:$M$413,2,FALSE),"")</f>
        <v/>
      </c>
      <c r="G2069" s="18" t="str">
        <f>IFERROR(VLOOKUP(B2069,Invoices!$N$2:$O$412,2,FALSE),"")</f>
        <v/>
      </c>
      <c r="H2069" s="18" t="str">
        <f>IFERROR(VLOOKUP($B2069,Invoices!$P$2:$Q$412,2,FALSE),"")</f>
        <v/>
      </c>
      <c r="I2069" s="18" t="str">
        <f>IFERROR(VLOOKUP($B2069,Invoices!$R$2:$S$412,2,FALSE),"")</f>
        <v/>
      </c>
      <c r="J2069" s="18" t="str">
        <f>IFERROR(VLOOKUP($B2069,Invoices!$T$2:$U$412,2,FALSE),"")</f>
        <v/>
      </c>
      <c r="K2069" s="18" t="str">
        <f>IFERROR(VLOOKUP($B2069,Invoices!$V$2:$W$412,2,FALSE),"")</f>
        <v/>
      </c>
      <c r="L2069" s="18" t="str">
        <f>IFERROR(VLOOKUP($B2069,Invoices!$X$2:$Y$412,2,FALSE),"")</f>
        <v/>
      </c>
      <c r="M2069" s="18" t="str">
        <f>IFERROR(VLOOKUP($B2069,Invoices!$Z$2:$AA$412,2,FALSE),"")</f>
        <v/>
      </c>
      <c r="N2069" s="18" t="str">
        <f>IFERROR(VLOOKUP($B2069,Invoices!$AB$2:$AC$412,2,FALSE),"")</f>
        <v/>
      </c>
      <c r="O2069" s="18" t="str">
        <f>IFERROR(VLOOKUP($B2069,Invoices!$AD$2:$AE$412,2,FALSE),"")</f>
        <v/>
      </c>
      <c r="P2069" s="18" t="str">
        <f>IFERROR(VLOOKUP($B2069,Invoices!$AF$2:$AG$412,2,FALSE),"")</f>
        <v/>
      </c>
      <c r="Q2069" s="18" t="str">
        <f>IFERROR(VLOOKUP($B2069,Invoices!$AH$2:$AI$412,2,FALSE),"")</f>
        <v/>
      </c>
      <c r="R2069" s="18" t="str">
        <f>IFERROR(VLOOKUP($B2069,Invoices!$AJ$2:$AK$412,2,FALSE),"")</f>
        <v/>
      </c>
      <c r="S2069" s="18" t="str">
        <f>IFERROR(VLOOKUP($B2069,Invoices!$AL$2:$AM$412,2,FALSE),"")</f>
        <v/>
      </c>
      <c r="T2069" s="18" t="str">
        <f>IFERROR(VLOOKUP($B2069,Invoices!$AN$2:$AO$412,2,FALSE),"")</f>
        <v/>
      </c>
      <c r="U2069" s="18" t="str" cm="1">
        <f t="array" ref="U2069">IFERROR(INDEX(F2069:T2069, 1, MATCH(TRUE, ISNUMBER(F2069:T2069), 0)), "0.0")</f>
        <v>0.0</v>
      </c>
    </row>
    <row r="2070" spans="1:21" ht="13" x14ac:dyDescent="0.15">
      <c r="A2070" s="14" t="s">
        <v>8102</v>
      </c>
      <c r="B2070" s="6" t="s">
        <v>3467</v>
      </c>
      <c r="D2070" s="6" t="s">
        <v>783</v>
      </c>
      <c r="E2070" s="6" t="s">
        <v>742</v>
      </c>
      <c r="F2070" s="18" t="str">
        <f>IFERROR(VLOOKUP(B2070,Invoices!$L$2:$M$413,2,FALSE),"")</f>
        <v/>
      </c>
      <c r="G2070" s="18" t="str">
        <f>IFERROR(VLOOKUP(B2070,Invoices!$N$2:$O$412,2,FALSE),"")</f>
        <v/>
      </c>
      <c r="H2070" s="18" t="str">
        <f>IFERROR(VLOOKUP($B2070,Invoices!$P$2:$Q$412,2,FALSE),"")</f>
        <v/>
      </c>
      <c r="I2070" s="18" t="str">
        <f>IFERROR(VLOOKUP($B2070,Invoices!$R$2:$S$412,2,FALSE),"")</f>
        <v/>
      </c>
      <c r="J2070" s="18" t="str">
        <f>IFERROR(VLOOKUP($B2070,Invoices!$T$2:$U$412,2,FALSE),"")</f>
        <v/>
      </c>
      <c r="K2070" s="18" t="str">
        <f>IFERROR(VLOOKUP($B2070,Invoices!$V$2:$W$412,2,FALSE),"")</f>
        <v/>
      </c>
      <c r="L2070" s="18" t="str">
        <f>IFERROR(VLOOKUP($B2070,Invoices!$X$2:$Y$412,2,FALSE),"")</f>
        <v/>
      </c>
      <c r="M2070" s="18" t="str">
        <f>IFERROR(VLOOKUP($B2070,Invoices!$Z$2:$AA$412,2,FALSE),"")</f>
        <v/>
      </c>
      <c r="N2070" s="18" t="str">
        <f>IFERROR(VLOOKUP($B2070,Invoices!$AB$2:$AC$412,2,FALSE),"")</f>
        <v/>
      </c>
      <c r="O2070" s="18" t="str">
        <f>IFERROR(VLOOKUP($B2070,Invoices!$AD$2:$AE$412,2,FALSE),"")</f>
        <v/>
      </c>
      <c r="P2070" s="18" t="str">
        <f>IFERROR(VLOOKUP($B2070,Invoices!$AF$2:$AG$412,2,FALSE),"")</f>
        <v/>
      </c>
      <c r="Q2070" s="18" t="str">
        <f>IFERROR(VLOOKUP($B2070,Invoices!$AH$2:$AI$412,2,FALSE),"")</f>
        <v/>
      </c>
      <c r="R2070" s="18" t="str">
        <f>IFERROR(VLOOKUP($B2070,Invoices!$AJ$2:$AK$412,2,FALSE),"")</f>
        <v/>
      </c>
      <c r="S2070" s="18" t="str">
        <f>IFERROR(VLOOKUP($B2070,Invoices!$AL$2:$AM$412,2,FALSE),"")</f>
        <v/>
      </c>
      <c r="T2070" s="18" t="str">
        <f>IFERROR(VLOOKUP($B2070,Invoices!$AN$2:$AO$412,2,FALSE),"")</f>
        <v/>
      </c>
      <c r="U2070" s="18" t="str" cm="1">
        <f t="array" ref="U2070">IFERROR(INDEX(F2070:T2070, 1, MATCH(TRUE, ISNUMBER(F2070:T2070), 0)), "0.0")</f>
        <v>0.0</v>
      </c>
    </row>
    <row r="2071" spans="1:21" ht="13" x14ac:dyDescent="0.15">
      <c r="A2071" s="14" t="s">
        <v>8103</v>
      </c>
      <c r="B2071" s="6" t="s">
        <v>3468</v>
      </c>
      <c r="C2071" s="6" t="s">
        <v>3469</v>
      </c>
      <c r="D2071" s="6" t="s">
        <v>743</v>
      </c>
      <c r="E2071" s="6" t="s">
        <v>744</v>
      </c>
      <c r="F2071" s="18">
        <f>IFERROR(VLOOKUP(B2071,Invoices!$L$2:$M$413,2,FALSE),"")</f>
        <v>0.99</v>
      </c>
      <c r="G2071" s="18" t="str">
        <f>IFERROR(VLOOKUP(B2071,Invoices!$N$2:$O$412,2,FALSE),"")</f>
        <v/>
      </c>
      <c r="H2071" s="18" t="str">
        <f>IFERROR(VLOOKUP($B2071,Invoices!$P$2:$Q$412,2,FALSE),"")</f>
        <v/>
      </c>
      <c r="I2071" s="18" t="str">
        <f>IFERROR(VLOOKUP($B2071,Invoices!$R$2:$S$412,2,FALSE),"")</f>
        <v/>
      </c>
      <c r="J2071" s="18" t="str">
        <f>IFERROR(VLOOKUP($B2071,Invoices!$T$2:$U$412,2,FALSE),"")</f>
        <v/>
      </c>
      <c r="K2071" s="18" t="str">
        <f>IFERROR(VLOOKUP($B2071,Invoices!$V$2:$W$412,2,FALSE),"")</f>
        <v/>
      </c>
      <c r="L2071" s="18" t="str">
        <f>IFERROR(VLOOKUP($B2071,Invoices!$X$2:$Y$412,2,FALSE),"")</f>
        <v/>
      </c>
      <c r="M2071" s="18" t="str">
        <f>IFERROR(VLOOKUP($B2071,Invoices!$Z$2:$AA$412,2,FALSE),"")</f>
        <v/>
      </c>
      <c r="N2071" s="18" t="str">
        <f>IFERROR(VLOOKUP($B2071,Invoices!$AB$2:$AC$412,2,FALSE),"")</f>
        <v/>
      </c>
      <c r="O2071" s="18" t="str">
        <f>IFERROR(VLOOKUP($B2071,Invoices!$AD$2:$AE$412,2,FALSE),"")</f>
        <v/>
      </c>
      <c r="P2071" s="18" t="str">
        <f>IFERROR(VLOOKUP($B2071,Invoices!$AF$2:$AG$412,2,FALSE),"")</f>
        <v/>
      </c>
      <c r="Q2071" s="18" t="str">
        <f>IFERROR(VLOOKUP($B2071,Invoices!$AH$2:$AI$412,2,FALSE),"")</f>
        <v/>
      </c>
      <c r="R2071" s="18" t="str">
        <f>IFERROR(VLOOKUP($B2071,Invoices!$AJ$2:$AK$412,2,FALSE),"")</f>
        <v/>
      </c>
      <c r="S2071" s="18" t="str">
        <f>IFERROR(VLOOKUP($B2071,Invoices!$AL$2:$AM$412,2,FALSE),"")</f>
        <v/>
      </c>
      <c r="T2071" s="18" t="str">
        <f>IFERROR(VLOOKUP($B2071,Invoices!$AN$2:$AO$412,2,FALSE),"")</f>
        <v/>
      </c>
      <c r="U2071" s="18" cm="1">
        <f t="array" ref="U2071">IFERROR(INDEX(F2071:T2071, 1, MATCH(TRUE, ISNUMBER(F2071:T2071), 0)), "0.0")</f>
        <v>0.99</v>
      </c>
    </row>
    <row r="2072" spans="1:21" ht="13" x14ac:dyDescent="0.15">
      <c r="A2072" s="14" t="s">
        <v>8104</v>
      </c>
      <c r="B2072" s="6" t="s">
        <v>3470</v>
      </c>
      <c r="C2072" s="6" t="s">
        <v>3471</v>
      </c>
      <c r="D2072" s="6" t="s">
        <v>1110</v>
      </c>
      <c r="E2072" s="6" t="s">
        <v>1111</v>
      </c>
      <c r="F2072" s="18" t="str">
        <f>IFERROR(VLOOKUP(B2072,Invoices!$L$2:$M$413,2,FALSE),"")</f>
        <v/>
      </c>
      <c r="G2072" s="18" t="str">
        <f>IFERROR(VLOOKUP(B2072,Invoices!$N$2:$O$412,2,FALSE),"")</f>
        <v/>
      </c>
      <c r="H2072" s="18" t="str">
        <f>IFERROR(VLOOKUP($B2072,Invoices!$P$2:$Q$412,2,FALSE),"")</f>
        <v/>
      </c>
      <c r="I2072" s="18" t="str">
        <f>IFERROR(VLOOKUP($B2072,Invoices!$R$2:$S$412,2,FALSE),"")</f>
        <v/>
      </c>
      <c r="J2072" s="18" t="str">
        <f>IFERROR(VLOOKUP($B2072,Invoices!$T$2:$U$412,2,FALSE),"")</f>
        <v/>
      </c>
      <c r="K2072" s="18" t="str">
        <f>IFERROR(VLOOKUP($B2072,Invoices!$V$2:$W$412,2,FALSE),"")</f>
        <v/>
      </c>
      <c r="L2072" s="18" t="str">
        <f>IFERROR(VLOOKUP($B2072,Invoices!$X$2:$Y$412,2,FALSE),"")</f>
        <v/>
      </c>
      <c r="M2072" s="18" t="str">
        <f>IFERROR(VLOOKUP($B2072,Invoices!$Z$2:$AA$412,2,FALSE),"")</f>
        <v/>
      </c>
      <c r="N2072" s="18" t="str">
        <f>IFERROR(VLOOKUP($B2072,Invoices!$AB$2:$AC$412,2,FALSE),"")</f>
        <v/>
      </c>
      <c r="O2072" s="18" t="str">
        <f>IFERROR(VLOOKUP($B2072,Invoices!$AD$2:$AE$412,2,FALSE),"")</f>
        <v/>
      </c>
      <c r="P2072" s="18" t="str">
        <f>IFERROR(VLOOKUP($B2072,Invoices!$AF$2:$AG$412,2,FALSE),"")</f>
        <v/>
      </c>
      <c r="Q2072" s="18" t="str">
        <f>IFERROR(VLOOKUP($B2072,Invoices!$AH$2:$AI$412,2,FALSE),"")</f>
        <v/>
      </c>
      <c r="R2072" s="18" t="str">
        <f>IFERROR(VLOOKUP($B2072,Invoices!$AJ$2:$AK$412,2,FALSE),"")</f>
        <v/>
      </c>
      <c r="S2072" s="18" t="str">
        <f>IFERROR(VLOOKUP($B2072,Invoices!$AL$2:$AM$412,2,FALSE),"")</f>
        <v/>
      </c>
      <c r="T2072" s="18" t="str">
        <f>IFERROR(VLOOKUP($B2072,Invoices!$AN$2:$AO$412,2,FALSE),"")</f>
        <v/>
      </c>
      <c r="U2072" s="18" t="str" cm="1">
        <f t="array" ref="U2072">IFERROR(INDEX(F2072:T2072, 1, MATCH(TRUE, ISNUMBER(F2072:T2072), 0)), "0.0")</f>
        <v>0.0</v>
      </c>
    </row>
    <row r="2073" spans="1:21" ht="13" x14ac:dyDescent="0.15">
      <c r="A2073" s="14" t="s">
        <v>8105</v>
      </c>
      <c r="B2073" s="6" t="s">
        <v>3472</v>
      </c>
      <c r="D2073" s="6" t="s">
        <v>602</v>
      </c>
      <c r="E2073" s="6" t="s">
        <v>603</v>
      </c>
      <c r="F2073" s="18" t="str">
        <f>IFERROR(VLOOKUP(B2073,Invoices!$L$2:$M$413,2,FALSE),"")</f>
        <v/>
      </c>
      <c r="G2073" s="18" t="str">
        <f>IFERROR(VLOOKUP(B2073,Invoices!$N$2:$O$412,2,FALSE),"")</f>
        <v/>
      </c>
      <c r="H2073" s="18" t="str">
        <f>IFERROR(VLOOKUP($B2073,Invoices!$P$2:$Q$412,2,FALSE),"")</f>
        <v/>
      </c>
      <c r="I2073" s="18" t="str">
        <f>IFERROR(VLOOKUP($B2073,Invoices!$R$2:$S$412,2,FALSE),"")</f>
        <v/>
      </c>
      <c r="J2073" s="18" t="str">
        <f>IFERROR(VLOOKUP($B2073,Invoices!$T$2:$U$412,2,FALSE),"")</f>
        <v/>
      </c>
      <c r="K2073" s="18" t="str">
        <f>IFERROR(VLOOKUP($B2073,Invoices!$V$2:$W$412,2,FALSE),"")</f>
        <v/>
      </c>
      <c r="L2073" s="18" t="str">
        <f>IFERROR(VLOOKUP($B2073,Invoices!$X$2:$Y$412,2,FALSE),"")</f>
        <v/>
      </c>
      <c r="M2073" s="18" t="str">
        <f>IFERROR(VLOOKUP($B2073,Invoices!$Z$2:$AA$412,2,FALSE),"")</f>
        <v/>
      </c>
      <c r="N2073" s="18" t="str">
        <f>IFERROR(VLOOKUP($B2073,Invoices!$AB$2:$AC$412,2,FALSE),"")</f>
        <v/>
      </c>
      <c r="O2073" s="18" t="str">
        <f>IFERROR(VLOOKUP($B2073,Invoices!$AD$2:$AE$412,2,FALSE),"")</f>
        <v/>
      </c>
      <c r="P2073" s="18" t="str">
        <f>IFERROR(VLOOKUP($B2073,Invoices!$AF$2:$AG$412,2,FALSE),"")</f>
        <v/>
      </c>
      <c r="Q2073" s="18" t="str">
        <f>IFERROR(VLOOKUP($B2073,Invoices!$AH$2:$AI$412,2,FALSE),"")</f>
        <v/>
      </c>
      <c r="R2073" s="18" t="str">
        <f>IFERROR(VLOOKUP($B2073,Invoices!$AJ$2:$AK$412,2,FALSE),"")</f>
        <v/>
      </c>
      <c r="S2073" s="18" t="str">
        <f>IFERROR(VLOOKUP($B2073,Invoices!$AL$2:$AM$412,2,FALSE),"")</f>
        <v/>
      </c>
      <c r="T2073" s="18" t="str">
        <f>IFERROR(VLOOKUP($B2073,Invoices!$AN$2:$AO$412,2,FALSE),"")</f>
        <v/>
      </c>
      <c r="U2073" s="18" t="str" cm="1">
        <f t="array" ref="U2073">IFERROR(INDEX(F2073:T2073, 1, MATCH(TRUE, ISNUMBER(F2073:T2073), 0)), "0.0")</f>
        <v>0.0</v>
      </c>
    </row>
    <row r="2074" spans="1:21" ht="13" x14ac:dyDescent="0.15">
      <c r="A2074" s="14" t="s">
        <v>8106</v>
      </c>
      <c r="B2074" s="6" t="s">
        <v>3473</v>
      </c>
      <c r="D2074" s="6" t="s">
        <v>1555</v>
      </c>
      <c r="E2074" s="6" t="s">
        <v>1555</v>
      </c>
      <c r="F2074" s="18" t="str">
        <f>IFERROR(VLOOKUP(B2074,Invoices!$L$2:$M$413,2,FALSE),"")</f>
        <v/>
      </c>
      <c r="G2074" s="18" t="str">
        <f>IFERROR(VLOOKUP(B2074,Invoices!$N$2:$O$412,2,FALSE),"")</f>
        <v/>
      </c>
      <c r="H2074" s="18" t="str">
        <f>IFERROR(VLOOKUP($B2074,Invoices!$P$2:$Q$412,2,FALSE),"")</f>
        <v/>
      </c>
      <c r="I2074" s="18" t="str">
        <f>IFERROR(VLOOKUP($B2074,Invoices!$R$2:$S$412,2,FALSE),"")</f>
        <v/>
      </c>
      <c r="J2074" s="18" t="str">
        <f>IFERROR(VLOOKUP($B2074,Invoices!$T$2:$U$412,2,FALSE),"")</f>
        <v/>
      </c>
      <c r="K2074" s="18" t="str">
        <f>IFERROR(VLOOKUP($B2074,Invoices!$V$2:$W$412,2,FALSE),"")</f>
        <v/>
      </c>
      <c r="L2074" s="18" t="str">
        <f>IFERROR(VLOOKUP($B2074,Invoices!$X$2:$Y$412,2,FALSE),"")</f>
        <v/>
      </c>
      <c r="M2074" s="18" t="str">
        <f>IFERROR(VLOOKUP($B2074,Invoices!$Z$2:$AA$412,2,FALSE),"")</f>
        <v/>
      </c>
      <c r="N2074" s="18" t="str">
        <f>IFERROR(VLOOKUP($B2074,Invoices!$AB$2:$AC$412,2,FALSE),"")</f>
        <v/>
      </c>
      <c r="O2074" s="18" t="str">
        <f>IFERROR(VLOOKUP($B2074,Invoices!$AD$2:$AE$412,2,FALSE),"")</f>
        <v/>
      </c>
      <c r="P2074" s="18" t="str">
        <f>IFERROR(VLOOKUP($B2074,Invoices!$AF$2:$AG$412,2,FALSE),"")</f>
        <v/>
      </c>
      <c r="Q2074" s="18" t="str">
        <f>IFERROR(VLOOKUP($B2074,Invoices!$AH$2:$AI$412,2,FALSE),"")</f>
        <v/>
      </c>
      <c r="R2074" s="18" t="str">
        <f>IFERROR(VLOOKUP($B2074,Invoices!$AJ$2:$AK$412,2,FALSE),"")</f>
        <v/>
      </c>
      <c r="S2074" s="18" t="str">
        <f>IFERROR(VLOOKUP($B2074,Invoices!$AL$2:$AM$412,2,FALSE),"")</f>
        <v/>
      </c>
      <c r="T2074" s="18" t="str">
        <f>IFERROR(VLOOKUP($B2074,Invoices!$AN$2:$AO$412,2,FALSE),"")</f>
        <v/>
      </c>
      <c r="U2074" s="18" t="str" cm="1">
        <f t="array" ref="U2074">IFERROR(INDEX(F2074:T2074, 1, MATCH(TRUE, ISNUMBER(F2074:T2074), 0)), "0.0")</f>
        <v>0.0</v>
      </c>
    </row>
    <row r="2075" spans="1:21" ht="13" x14ac:dyDescent="0.15">
      <c r="A2075" s="14" t="s">
        <v>8107</v>
      </c>
      <c r="B2075" s="6" t="s">
        <v>3474</v>
      </c>
      <c r="D2075" s="6" t="s">
        <v>1555</v>
      </c>
      <c r="E2075" s="6" t="s">
        <v>1555</v>
      </c>
      <c r="F2075" s="18" t="str">
        <f>IFERROR(VLOOKUP(B2075,Invoices!$L$2:$M$413,2,FALSE),"")</f>
        <v/>
      </c>
      <c r="G2075" s="18" t="str">
        <f>IFERROR(VLOOKUP(B2075,Invoices!$N$2:$O$412,2,FALSE),"")</f>
        <v/>
      </c>
      <c r="H2075" s="18">
        <f>IFERROR(VLOOKUP($B2075,Invoices!$P$2:$Q$412,2,FALSE),"")</f>
        <v>0.99</v>
      </c>
      <c r="I2075" s="18" t="str">
        <f>IFERROR(VLOOKUP($B2075,Invoices!$R$2:$S$412,2,FALSE),"")</f>
        <v/>
      </c>
      <c r="J2075" s="18" t="str">
        <f>IFERROR(VLOOKUP($B2075,Invoices!$T$2:$U$412,2,FALSE),"")</f>
        <v/>
      </c>
      <c r="K2075" s="18" t="str">
        <f>IFERROR(VLOOKUP($B2075,Invoices!$V$2:$W$412,2,FALSE),"")</f>
        <v/>
      </c>
      <c r="L2075" s="18" t="str">
        <f>IFERROR(VLOOKUP($B2075,Invoices!$X$2:$Y$412,2,FALSE),"")</f>
        <v/>
      </c>
      <c r="M2075" s="18" t="str">
        <f>IFERROR(VLOOKUP($B2075,Invoices!$Z$2:$AA$412,2,FALSE),"")</f>
        <v/>
      </c>
      <c r="N2075" s="18" t="str">
        <f>IFERROR(VLOOKUP($B2075,Invoices!$AB$2:$AC$412,2,FALSE),"")</f>
        <v/>
      </c>
      <c r="O2075" s="18" t="str">
        <f>IFERROR(VLOOKUP($B2075,Invoices!$AD$2:$AE$412,2,FALSE),"")</f>
        <v/>
      </c>
      <c r="P2075" s="18" t="str">
        <f>IFERROR(VLOOKUP($B2075,Invoices!$AF$2:$AG$412,2,FALSE),"")</f>
        <v/>
      </c>
      <c r="Q2075" s="18" t="str">
        <f>IFERROR(VLOOKUP($B2075,Invoices!$AH$2:$AI$412,2,FALSE),"")</f>
        <v/>
      </c>
      <c r="R2075" s="18" t="str">
        <f>IFERROR(VLOOKUP($B2075,Invoices!$AJ$2:$AK$412,2,FALSE),"")</f>
        <v/>
      </c>
      <c r="S2075" s="18" t="str">
        <f>IFERROR(VLOOKUP($B2075,Invoices!$AL$2:$AM$412,2,FALSE),"")</f>
        <v/>
      </c>
      <c r="T2075" s="18" t="str">
        <f>IFERROR(VLOOKUP($B2075,Invoices!$AN$2:$AO$412,2,FALSE),"")</f>
        <v/>
      </c>
      <c r="U2075" s="18" cm="1">
        <f t="array" ref="U2075">IFERROR(INDEX(F2075:T2075, 1, MATCH(TRUE, ISNUMBER(F2075:T2075), 0)), "0.0")</f>
        <v>0.99</v>
      </c>
    </row>
    <row r="2076" spans="1:21" ht="13" x14ac:dyDescent="0.15">
      <c r="A2076" s="14" t="s">
        <v>8108</v>
      </c>
      <c r="B2076" s="6" t="s">
        <v>3475</v>
      </c>
      <c r="D2076" s="6" t="s">
        <v>1555</v>
      </c>
      <c r="E2076" s="6" t="s">
        <v>1555</v>
      </c>
      <c r="F2076" s="18" t="str">
        <f>IFERROR(VLOOKUP(B2076,Invoices!$L$2:$M$413,2,FALSE),"")</f>
        <v/>
      </c>
      <c r="G2076" s="18" t="str">
        <f>IFERROR(VLOOKUP(B2076,Invoices!$N$2:$O$412,2,FALSE),"")</f>
        <v/>
      </c>
      <c r="H2076" s="18" t="str">
        <f>IFERROR(VLOOKUP($B2076,Invoices!$P$2:$Q$412,2,FALSE),"")</f>
        <v/>
      </c>
      <c r="I2076" s="18" t="str">
        <f>IFERROR(VLOOKUP($B2076,Invoices!$R$2:$S$412,2,FALSE),"")</f>
        <v/>
      </c>
      <c r="J2076" s="18" t="str">
        <f>IFERROR(VLOOKUP($B2076,Invoices!$T$2:$U$412,2,FALSE),"")</f>
        <v/>
      </c>
      <c r="K2076" s="18" t="str">
        <f>IFERROR(VLOOKUP($B2076,Invoices!$V$2:$W$412,2,FALSE),"")</f>
        <v/>
      </c>
      <c r="L2076" s="18" t="str">
        <f>IFERROR(VLOOKUP($B2076,Invoices!$X$2:$Y$412,2,FALSE),"")</f>
        <v/>
      </c>
      <c r="M2076" s="18" t="str">
        <f>IFERROR(VLOOKUP($B2076,Invoices!$Z$2:$AA$412,2,FALSE),"")</f>
        <v/>
      </c>
      <c r="N2076" s="18" t="str">
        <f>IFERROR(VLOOKUP($B2076,Invoices!$AB$2:$AC$412,2,FALSE),"")</f>
        <v/>
      </c>
      <c r="O2076" s="18" t="str">
        <f>IFERROR(VLOOKUP($B2076,Invoices!$AD$2:$AE$412,2,FALSE),"")</f>
        <v/>
      </c>
      <c r="P2076" s="18" t="str">
        <f>IFERROR(VLOOKUP($B2076,Invoices!$AF$2:$AG$412,2,FALSE),"")</f>
        <v/>
      </c>
      <c r="Q2076" s="18" t="str">
        <f>IFERROR(VLOOKUP($B2076,Invoices!$AH$2:$AI$412,2,FALSE),"")</f>
        <v/>
      </c>
      <c r="R2076" s="18" t="str">
        <f>IFERROR(VLOOKUP($B2076,Invoices!$AJ$2:$AK$412,2,FALSE),"")</f>
        <v/>
      </c>
      <c r="S2076" s="18" t="str">
        <f>IFERROR(VLOOKUP($B2076,Invoices!$AL$2:$AM$412,2,FALSE),"")</f>
        <v/>
      </c>
      <c r="T2076" s="18" t="str">
        <f>IFERROR(VLOOKUP($B2076,Invoices!$AN$2:$AO$412,2,FALSE),"")</f>
        <v/>
      </c>
      <c r="U2076" s="18" t="str" cm="1">
        <f t="array" ref="U2076">IFERROR(INDEX(F2076:T2076, 1, MATCH(TRUE, ISNUMBER(F2076:T2076), 0)), "0.0")</f>
        <v>0.0</v>
      </c>
    </row>
    <row r="2077" spans="1:21" ht="13" x14ac:dyDescent="0.15">
      <c r="A2077" s="14" t="s">
        <v>8109</v>
      </c>
      <c r="B2077" s="6" t="s">
        <v>3476</v>
      </c>
      <c r="C2077" s="6" t="s">
        <v>1223</v>
      </c>
      <c r="D2077" s="6" t="s">
        <v>1440</v>
      </c>
      <c r="E2077" s="6" t="s">
        <v>976</v>
      </c>
      <c r="F2077" s="18" t="str">
        <f>IFERROR(VLOOKUP(B2077,Invoices!$L$2:$M$413,2,FALSE),"")</f>
        <v/>
      </c>
      <c r="G2077" s="18" t="str">
        <f>IFERROR(VLOOKUP(B2077,Invoices!$N$2:$O$412,2,FALSE),"")</f>
        <v/>
      </c>
      <c r="H2077" s="18" t="str">
        <f>IFERROR(VLOOKUP($B2077,Invoices!$P$2:$Q$412,2,FALSE),"")</f>
        <v/>
      </c>
      <c r="I2077" s="18" t="str">
        <f>IFERROR(VLOOKUP($B2077,Invoices!$R$2:$S$412,2,FALSE),"")</f>
        <v/>
      </c>
      <c r="J2077" s="18" t="str">
        <f>IFERROR(VLOOKUP($B2077,Invoices!$T$2:$U$412,2,FALSE),"")</f>
        <v/>
      </c>
      <c r="K2077" s="18" t="str">
        <f>IFERROR(VLOOKUP($B2077,Invoices!$V$2:$W$412,2,FALSE),"")</f>
        <v/>
      </c>
      <c r="L2077" s="18" t="str">
        <f>IFERROR(VLOOKUP($B2077,Invoices!$X$2:$Y$412,2,FALSE),"")</f>
        <v/>
      </c>
      <c r="M2077" s="18" t="str">
        <f>IFERROR(VLOOKUP($B2077,Invoices!$Z$2:$AA$412,2,FALSE),"")</f>
        <v/>
      </c>
      <c r="N2077" s="18" t="str">
        <f>IFERROR(VLOOKUP($B2077,Invoices!$AB$2:$AC$412,2,FALSE),"")</f>
        <v/>
      </c>
      <c r="O2077" s="18">
        <f>IFERROR(VLOOKUP($B2077,Invoices!$AD$2:$AE$412,2,FALSE),"")</f>
        <v>0.99</v>
      </c>
      <c r="P2077" s="18" t="str">
        <f>IFERROR(VLOOKUP($B2077,Invoices!$AF$2:$AG$412,2,FALSE),"")</f>
        <v/>
      </c>
      <c r="Q2077" s="18" t="str">
        <f>IFERROR(VLOOKUP($B2077,Invoices!$AH$2:$AI$412,2,FALSE),"")</f>
        <v/>
      </c>
      <c r="R2077" s="18" t="str">
        <f>IFERROR(VLOOKUP($B2077,Invoices!$AJ$2:$AK$412,2,FALSE),"")</f>
        <v/>
      </c>
      <c r="S2077" s="18" t="str">
        <f>IFERROR(VLOOKUP($B2077,Invoices!$AL$2:$AM$412,2,FALSE),"")</f>
        <v/>
      </c>
      <c r="T2077" s="18" t="str">
        <f>IFERROR(VLOOKUP($B2077,Invoices!$AN$2:$AO$412,2,FALSE),"")</f>
        <v/>
      </c>
      <c r="U2077" s="18" cm="1">
        <f t="array" ref="U2077">IFERROR(INDEX(F2077:T2077, 1, MATCH(TRUE, ISNUMBER(F2077:T2077), 0)), "0.0")</f>
        <v>0.99</v>
      </c>
    </row>
    <row r="2078" spans="1:21" ht="13" x14ac:dyDescent="0.15">
      <c r="A2078" s="14" t="s">
        <v>8110</v>
      </c>
      <c r="B2078" s="6" t="s">
        <v>3477</v>
      </c>
      <c r="C2078" s="6" t="s">
        <v>868</v>
      </c>
      <c r="D2078" s="6" t="s">
        <v>543</v>
      </c>
      <c r="E2078" s="6" t="s">
        <v>543</v>
      </c>
      <c r="F2078" s="18" t="str">
        <f>IFERROR(VLOOKUP(B2078,Invoices!$L$2:$M$413,2,FALSE),"")</f>
        <v/>
      </c>
      <c r="G2078" s="18" t="str">
        <f>IFERROR(VLOOKUP(B2078,Invoices!$N$2:$O$412,2,FALSE),"")</f>
        <v/>
      </c>
      <c r="H2078" s="18" t="str">
        <f>IFERROR(VLOOKUP($B2078,Invoices!$P$2:$Q$412,2,FALSE),"")</f>
        <v/>
      </c>
      <c r="I2078" s="18" t="str">
        <f>IFERROR(VLOOKUP($B2078,Invoices!$R$2:$S$412,2,FALSE),"")</f>
        <v/>
      </c>
      <c r="J2078" s="18" t="str">
        <f>IFERROR(VLOOKUP($B2078,Invoices!$T$2:$U$412,2,FALSE),"")</f>
        <v/>
      </c>
      <c r="K2078" s="18">
        <f>IFERROR(VLOOKUP($B2078,Invoices!$V$2:$W$412,2,FALSE),"")</f>
        <v>0.99</v>
      </c>
      <c r="L2078" s="18" t="str">
        <f>IFERROR(VLOOKUP($B2078,Invoices!$X$2:$Y$412,2,FALSE),"")</f>
        <v/>
      </c>
      <c r="M2078" s="18" t="str">
        <f>IFERROR(VLOOKUP($B2078,Invoices!$Z$2:$AA$412,2,FALSE),"")</f>
        <v/>
      </c>
      <c r="N2078" s="18" t="str">
        <f>IFERROR(VLOOKUP($B2078,Invoices!$AB$2:$AC$412,2,FALSE),"")</f>
        <v/>
      </c>
      <c r="O2078" s="18" t="str">
        <f>IFERROR(VLOOKUP($B2078,Invoices!$AD$2:$AE$412,2,FALSE),"")</f>
        <v/>
      </c>
      <c r="P2078" s="18" t="str">
        <f>IFERROR(VLOOKUP($B2078,Invoices!$AF$2:$AG$412,2,FALSE),"")</f>
        <v/>
      </c>
      <c r="Q2078" s="18" t="str">
        <f>IFERROR(VLOOKUP($B2078,Invoices!$AH$2:$AI$412,2,FALSE),"")</f>
        <v/>
      </c>
      <c r="R2078" s="18" t="str">
        <f>IFERROR(VLOOKUP($B2078,Invoices!$AJ$2:$AK$412,2,FALSE),"")</f>
        <v/>
      </c>
      <c r="S2078" s="18" t="str">
        <f>IFERROR(VLOOKUP($B2078,Invoices!$AL$2:$AM$412,2,FALSE),"")</f>
        <v/>
      </c>
      <c r="T2078" s="18" t="str">
        <f>IFERROR(VLOOKUP($B2078,Invoices!$AN$2:$AO$412,2,FALSE),"")</f>
        <v/>
      </c>
      <c r="U2078" s="18" cm="1">
        <f t="array" ref="U2078">IFERROR(INDEX(F2078:T2078, 1, MATCH(TRUE, ISNUMBER(F2078:T2078), 0)), "0.0")</f>
        <v>0.99</v>
      </c>
    </row>
    <row r="2079" spans="1:21" ht="13" x14ac:dyDescent="0.15">
      <c r="A2079" s="14" t="s">
        <v>8111</v>
      </c>
      <c r="B2079" s="6" t="s">
        <v>3478</v>
      </c>
      <c r="C2079" s="6" t="s">
        <v>1473</v>
      </c>
      <c r="D2079" s="6" t="s">
        <v>1472</v>
      </c>
      <c r="E2079" s="6" t="s">
        <v>1021</v>
      </c>
      <c r="F2079" s="18" t="str">
        <f>IFERROR(VLOOKUP(B2079,Invoices!$L$2:$M$413,2,FALSE),"")</f>
        <v/>
      </c>
      <c r="G2079" s="18" t="str">
        <f>IFERROR(VLOOKUP(B2079,Invoices!$N$2:$O$412,2,FALSE),"")</f>
        <v/>
      </c>
      <c r="H2079" s="18" t="str">
        <f>IFERROR(VLOOKUP($B2079,Invoices!$P$2:$Q$412,2,FALSE),"")</f>
        <v/>
      </c>
      <c r="I2079" s="18" t="str">
        <f>IFERROR(VLOOKUP($B2079,Invoices!$R$2:$S$412,2,FALSE),"")</f>
        <v/>
      </c>
      <c r="J2079" s="18" t="str">
        <f>IFERROR(VLOOKUP($B2079,Invoices!$T$2:$U$412,2,FALSE),"")</f>
        <v/>
      </c>
      <c r="K2079" s="18" t="str">
        <f>IFERROR(VLOOKUP($B2079,Invoices!$V$2:$W$412,2,FALSE),"")</f>
        <v/>
      </c>
      <c r="L2079" s="18" t="str">
        <f>IFERROR(VLOOKUP($B2079,Invoices!$X$2:$Y$412,2,FALSE),"")</f>
        <v/>
      </c>
      <c r="M2079" s="18" t="str">
        <f>IFERROR(VLOOKUP($B2079,Invoices!$Z$2:$AA$412,2,FALSE),"")</f>
        <v/>
      </c>
      <c r="N2079" s="18">
        <f>IFERROR(VLOOKUP($B2079,Invoices!$AB$2:$AC$412,2,FALSE),"")</f>
        <v>0.99</v>
      </c>
      <c r="O2079" s="18" t="str">
        <f>IFERROR(VLOOKUP($B2079,Invoices!$AD$2:$AE$412,2,FALSE),"")</f>
        <v/>
      </c>
      <c r="P2079" s="18" t="str">
        <f>IFERROR(VLOOKUP($B2079,Invoices!$AF$2:$AG$412,2,FALSE),"")</f>
        <v/>
      </c>
      <c r="Q2079" s="18" t="str">
        <f>IFERROR(VLOOKUP($B2079,Invoices!$AH$2:$AI$412,2,FALSE),"")</f>
        <v/>
      </c>
      <c r="R2079" s="18" t="str">
        <f>IFERROR(VLOOKUP($B2079,Invoices!$AJ$2:$AK$412,2,FALSE),"")</f>
        <v/>
      </c>
      <c r="S2079" s="18" t="str">
        <f>IFERROR(VLOOKUP($B2079,Invoices!$AL$2:$AM$412,2,FALSE),"")</f>
        <v/>
      </c>
      <c r="T2079" s="18" t="str">
        <f>IFERROR(VLOOKUP($B2079,Invoices!$AN$2:$AO$412,2,FALSE),"")</f>
        <v/>
      </c>
      <c r="U2079" s="18" cm="1">
        <f t="array" ref="U2079">IFERROR(INDEX(F2079:T2079, 1, MATCH(TRUE, ISNUMBER(F2079:T2079), 0)), "0.0")</f>
        <v>0.99</v>
      </c>
    </row>
    <row r="2080" spans="1:21" ht="13" x14ac:dyDescent="0.15">
      <c r="A2080" s="14" t="s">
        <v>8112</v>
      </c>
      <c r="B2080" s="6" t="s">
        <v>3479</v>
      </c>
      <c r="C2080" s="6" t="s">
        <v>3480</v>
      </c>
      <c r="D2080" s="6" t="s">
        <v>3481</v>
      </c>
      <c r="E2080" s="6" t="s">
        <v>2801</v>
      </c>
      <c r="F2080" s="18" t="str">
        <f>IFERROR(VLOOKUP(B2080,Invoices!$L$2:$M$413,2,FALSE),"")</f>
        <v/>
      </c>
      <c r="G2080" s="18" t="str">
        <f>IFERROR(VLOOKUP(B2080,Invoices!$N$2:$O$412,2,FALSE),"")</f>
        <v/>
      </c>
      <c r="H2080" s="18" t="str">
        <f>IFERROR(VLOOKUP($B2080,Invoices!$P$2:$Q$412,2,FALSE),"")</f>
        <v/>
      </c>
      <c r="I2080" s="18" t="str">
        <f>IFERROR(VLOOKUP($B2080,Invoices!$R$2:$S$412,2,FALSE),"")</f>
        <v/>
      </c>
      <c r="J2080" s="18" t="str">
        <f>IFERROR(VLOOKUP($B2080,Invoices!$T$2:$U$412,2,FALSE),"")</f>
        <v/>
      </c>
      <c r="K2080" s="18" t="str">
        <f>IFERROR(VLOOKUP($B2080,Invoices!$V$2:$W$412,2,FALSE),"")</f>
        <v/>
      </c>
      <c r="L2080" s="18" t="str">
        <f>IFERROR(VLOOKUP($B2080,Invoices!$X$2:$Y$412,2,FALSE),"")</f>
        <v/>
      </c>
      <c r="M2080" s="18" t="str">
        <f>IFERROR(VLOOKUP($B2080,Invoices!$Z$2:$AA$412,2,FALSE),"")</f>
        <v/>
      </c>
      <c r="N2080" s="18" t="str">
        <f>IFERROR(VLOOKUP($B2080,Invoices!$AB$2:$AC$412,2,FALSE),"")</f>
        <v/>
      </c>
      <c r="O2080" s="18" t="str">
        <f>IFERROR(VLOOKUP($B2080,Invoices!$AD$2:$AE$412,2,FALSE),"")</f>
        <v/>
      </c>
      <c r="P2080" s="18" t="str">
        <f>IFERROR(VLOOKUP($B2080,Invoices!$AF$2:$AG$412,2,FALSE),"")</f>
        <v/>
      </c>
      <c r="Q2080" s="18" t="str">
        <f>IFERROR(VLOOKUP($B2080,Invoices!$AH$2:$AI$412,2,FALSE),"")</f>
        <v/>
      </c>
      <c r="R2080" s="18" t="str">
        <f>IFERROR(VLOOKUP($B2080,Invoices!$AJ$2:$AK$412,2,FALSE),"")</f>
        <v/>
      </c>
      <c r="S2080" s="18" t="str">
        <f>IFERROR(VLOOKUP($B2080,Invoices!$AL$2:$AM$412,2,FALSE),"")</f>
        <v/>
      </c>
      <c r="T2080" s="18" t="str">
        <f>IFERROR(VLOOKUP($B2080,Invoices!$AN$2:$AO$412,2,FALSE),"")</f>
        <v/>
      </c>
      <c r="U2080" s="18" t="str" cm="1">
        <f t="array" ref="U2080">IFERROR(INDEX(F2080:T2080, 1, MATCH(TRUE, ISNUMBER(F2080:T2080), 0)), "0.0")</f>
        <v>0.0</v>
      </c>
    </row>
    <row r="2081" spans="1:21" ht="13" x14ac:dyDescent="0.15">
      <c r="A2081" s="14" t="s">
        <v>8113</v>
      </c>
      <c r="B2081" s="6" t="s">
        <v>3482</v>
      </c>
      <c r="C2081" s="6" t="s">
        <v>993</v>
      </c>
      <c r="D2081" s="6" t="s">
        <v>994</v>
      </c>
      <c r="E2081" s="6" t="s">
        <v>912</v>
      </c>
      <c r="F2081" s="18" t="str">
        <f>IFERROR(VLOOKUP(B2081,Invoices!$L$2:$M$413,2,FALSE),"")</f>
        <v/>
      </c>
      <c r="G2081" s="18" t="str">
        <f>IFERROR(VLOOKUP(B2081,Invoices!$N$2:$O$412,2,FALSE),"")</f>
        <v/>
      </c>
      <c r="H2081" s="18" t="str">
        <f>IFERROR(VLOOKUP($B2081,Invoices!$P$2:$Q$412,2,FALSE),"")</f>
        <v/>
      </c>
      <c r="I2081" s="18" t="str">
        <f>IFERROR(VLOOKUP($B2081,Invoices!$R$2:$S$412,2,FALSE),"")</f>
        <v/>
      </c>
      <c r="J2081" s="18" t="str">
        <f>IFERROR(VLOOKUP($B2081,Invoices!$T$2:$U$412,2,FALSE),"")</f>
        <v/>
      </c>
      <c r="K2081" s="18" t="str">
        <f>IFERROR(VLOOKUP($B2081,Invoices!$V$2:$W$412,2,FALSE),"")</f>
        <v/>
      </c>
      <c r="L2081" s="18" t="str">
        <f>IFERROR(VLOOKUP($B2081,Invoices!$X$2:$Y$412,2,FALSE),"")</f>
        <v/>
      </c>
      <c r="M2081" s="18" t="str">
        <f>IFERROR(VLOOKUP($B2081,Invoices!$Z$2:$AA$412,2,FALSE),"")</f>
        <v/>
      </c>
      <c r="N2081" s="18" t="str">
        <f>IFERROR(VLOOKUP($B2081,Invoices!$AB$2:$AC$412,2,FALSE),"")</f>
        <v/>
      </c>
      <c r="O2081" s="18" t="str">
        <f>IFERROR(VLOOKUP($B2081,Invoices!$AD$2:$AE$412,2,FALSE),"")</f>
        <v/>
      </c>
      <c r="P2081" s="18" t="str">
        <f>IFERROR(VLOOKUP($B2081,Invoices!$AF$2:$AG$412,2,FALSE),"")</f>
        <v/>
      </c>
      <c r="Q2081" s="18" t="str">
        <f>IFERROR(VLOOKUP($B2081,Invoices!$AH$2:$AI$412,2,FALSE),"")</f>
        <v/>
      </c>
      <c r="R2081" s="18" t="str">
        <f>IFERROR(VLOOKUP($B2081,Invoices!$AJ$2:$AK$412,2,FALSE),"")</f>
        <v/>
      </c>
      <c r="S2081" s="18" t="str">
        <f>IFERROR(VLOOKUP($B2081,Invoices!$AL$2:$AM$412,2,FALSE),"")</f>
        <v/>
      </c>
      <c r="T2081" s="18" t="str">
        <f>IFERROR(VLOOKUP($B2081,Invoices!$AN$2:$AO$412,2,FALSE),"")</f>
        <v/>
      </c>
      <c r="U2081" s="18" t="str" cm="1">
        <f t="array" ref="U2081">IFERROR(INDEX(F2081:T2081, 1, MATCH(TRUE, ISNUMBER(F2081:T2081), 0)), "0.0")</f>
        <v>0.0</v>
      </c>
    </row>
    <row r="2082" spans="1:21" ht="13" x14ac:dyDescent="0.15">
      <c r="A2082" s="14" t="s">
        <v>8114</v>
      </c>
      <c r="B2082" s="6" t="s">
        <v>3483</v>
      </c>
      <c r="C2082" s="6" t="s">
        <v>3484</v>
      </c>
      <c r="D2082" s="6" t="s">
        <v>1002</v>
      </c>
      <c r="E2082" s="6" t="s">
        <v>1003</v>
      </c>
      <c r="F2082" s="18" t="str">
        <f>IFERROR(VLOOKUP(B2082,Invoices!$L$2:$M$413,2,FALSE),"")</f>
        <v/>
      </c>
      <c r="G2082" s="18" t="str">
        <f>IFERROR(VLOOKUP(B2082,Invoices!$N$2:$O$412,2,FALSE),"")</f>
        <v/>
      </c>
      <c r="H2082" s="18" t="str">
        <f>IFERROR(VLOOKUP($B2082,Invoices!$P$2:$Q$412,2,FALSE),"")</f>
        <v/>
      </c>
      <c r="I2082" s="18" t="str">
        <f>IFERROR(VLOOKUP($B2082,Invoices!$R$2:$S$412,2,FALSE),"")</f>
        <v/>
      </c>
      <c r="J2082" s="18" t="str">
        <f>IFERROR(VLOOKUP($B2082,Invoices!$T$2:$U$412,2,FALSE),"")</f>
        <v/>
      </c>
      <c r="K2082" s="18" t="str">
        <f>IFERROR(VLOOKUP($B2082,Invoices!$V$2:$W$412,2,FALSE),"")</f>
        <v/>
      </c>
      <c r="L2082" s="18" t="str">
        <f>IFERROR(VLOOKUP($B2082,Invoices!$X$2:$Y$412,2,FALSE),"")</f>
        <v/>
      </c>
      <c r="M2082" s="18" t="str">
        <f>IFERROR(VLOOKUP($B2082,Invoices!$Z$2:$AA$412,2,FALSE),"")</f>
        <v/>
      </c>
      <c r="N2082" s="18" t="str">
        <f>IFERROR(VLOOKUP($B2082,Invoices!$AB$2:$AC$412,2,FALSE),"")</f>
        <v/>
      </c>
      <c r="O2082" s="18" t="str">
        <f>IFERROR(VLOOKUP($B2082,Invoices!$AD$2:$AE$412,2,FALSE),"")</f>
        <v/>
      </c>
      <c r="P2082" s="18" t="str">
        <f>IFERROR(VLOOKUP($B2082,Invoices!$AF$2:$AG$412,2,FALSE),"")</f>
        <v/>
      </c>
      <c r="Q2082" s="18" t="str">
        <f>IFERROR(VLOOKUP($B2082,Invoices!$AH$2:$AI$412,2,FALSE),"")</f>
        <v/>
      </c>
      <c r="R2082" s="18" t="str">
        <f>IFERROR(VLOOKUP($B2082,Invoices!$AJ$2:$AK$412,2,FALSE),"")</f>
        <v/>
      </c>
      <c r="S2082" s="18" t="str">
        <f>IFERROR(VLOOKUP($B2082,Invoices!$AL$2:$AM$412,2,FALSE),"")</f>
        <v/>
      </c>
      <c r="T2082" s="18" t="str">
        <f>IFERROR(VLOOKUP($B2082,Invoices!$AN$2:$AO$412,2,FALSE),"")</f>
        <v/>
      </c>
      <c r="U2082" s="18" t="str" cm="1">
        <f t="array" ref="U2082">IFERROR(INDEX(F2082:T2082, 1, MATCH(TRUE, ISNUMBER(F2082:T2082), 0)), "0.0")</f>
        <v>0.0</v>
      </c>
    </row>
    <row r="2083" spans="1:21" ht="13" x14ac:dyDescent="0.15">
      <c r="A2083" s="14" t="s">
        <v>8115</v>
      </c>
      <c r="B2083" s="6" t="s">
        <v>3485</v>
      </c>
      <c r="C2083" s="6" t="s">
        <v>893</v>
      </c>
      <c r="D2083" s="6" t="s">
        <v>894</v>
      </c>
      <c r="E2083" s="6" t="s">
        <v>587</v>
      </c>
      <c r="F2083" s="18" t="str">
        <f>IFERROR(VLOOKUP(B2083,Invoices!$L$2:$M$413,2,FALSE),"")</f>
        <v/>
      </c>
      <c r="G2083" s="18" t="str">
        <f>IFERROR(VLOOKUP(B2083,Invoices!$N$2:$O$412,2,FALSE),"")</f>
        <v/>
      </c>
      <c r="H2083" s="18" t="str">
        <f>IFERROR(VLOOKUP($B2083,Invoices!$P$2:$Q$412,2,FALSE),"")</f>
        <v/>
      </c>
      <c r="I2083" s="18" t="str">
        <f>IFERROR(VLOOKUP($B2083,Invoices!$R$2:$S$412,2,FALSE),"")</f>
        <v/>
      </c>
      <c r="J2083" s="18" t="str">
        <f>IFERROR(VLOOKUP($B2083,Invoices!$T$2:$U$412,2,FALSE),"")</f>
        <v/>
      </c>
      <c r="K2083" s="18" t="str">
        <f>IFERROR(VLOOKUP($B2083,Invoices!$V$2:$W$412,2,FALSE),"")</f>
        <v/>
      </c>
      <c r="L2083" s="18" t="str">
        <f>IFERROR(VLOOKUP($B2083,Invoices!$X$2:$Y$412,2,FALSE),"")</f>
        <v/>
      </c>
      <c r="M2083" s="18" t="str">
        <f>IFERROR(VLOOKUP($B2083,Invoices!$Z$2:$AA$412,2,FALSE),"")</f>
        <v/>
      </c>
      <c r="N2083" s="18" t="str">
        <f>IFERROR(VLOOKUP($B2083,Invoices!$AB$2:$AC$412,2,FALSE),"")</f>
        <v/>
      </c>
      <c r="O2083" s="18" t="str">
        <f>IFERROR(VLOOKUP($B2083,Invoices!$AD$2:$AE$412,2,FALSE),"")</f>
        <v/>
      </c>
      <c r="P2083" s="18" t="str">
        <f>IFERROR(VLOOKUP($B2083,Invoices!$AF$2:$AG$412,2,FALSE),"")</f>
        <v/>
      </c>
      <c r="Q2083" s="18" t="str">
        <f>IFERROR(VLOOKUP($B2083,Invoices!$AH$2:$AI$412,2,FALSE),"")</f>
        <v/>
      </c>
      <c r="R2083" s="18" t="str">
        <f>IFERROR(VLOOKUP($B2083,Invoices!$AJ$2:$AK$412,2,FALSE),"")</f>
        <v/>
      </c>
      <c r="S2083" s="18" t="str">
        <f>IFERROR(VLOOKUP($B2083,Invoices!$AL$2:$AM$412,2,FALSE),"")</f>
        <v/>
      </c>
      <c r="T2083" s="18" t="str">
        <f>IFERROR(VLOOKUP($B2083,Invoices!$AN$2:$AO$412,2,FALSE),"")</f>
        <v/>
      </c>
      <c r="U2083" s="18" t="str" cm="1">
        <f t="array" ref="U2083">IFERROR(INDEX(F2083:T2083, 1, MATCH(TRUE, ISNUMBER(F2083:T2083), 0)), "0.0")</f>
        <v>0.0</v>
      </c>
    </row>
    <row r="2084" spans="1:21" ht="13" x14ac:dyDescent="0.15">
      <c r="A2084" s="14" t="s">
        <v>8116</v>
      </c>
      <c r="B2084" s="6" t="s">
        <v>3485</v>
      </c>
      <c r="C2084" s="6" t="s">
        <v>543</v>
      </c>
      <c r="D2084" s="6" t="s">
        <v>1165</v>
      </c>
      <c r="E2084" s="6" t="s">
        <v>543</v>
      </c>
      <c r="F2084" s="18" t="str">
        <f>IFERROR(VLOOKUP(B2084,Invoices!$L$2:$M$413,2,FALSE),"")</f>
        <v/>
      </c>
      <c r="G2084" s="18" t="str">
        <f>IFERROR(VLOOKUP(B2084,Invoices!$N$2:$O$412,2,FALSE),"")</f>
        <v/>
      </c>
      <c r="H2084" s="18" t="str">
        <f>IFERROR(VLOOKUP($B2084,Invoices!$P$2:$Q$412,2,FALSE),"")</f>
        <v/>
      </c>
      <c r="I2084" s="18" t="str">
        <f>IFERROR(VLOOKUP($B2084,Invoices!$R$2:$S$412,2,FALSE),"")</f>
        <v/>
      </c>
      <c r="J2084" s="18" t="str">
        <f>IFERROR(VLOOKUP($B2084,Invoices!$T$2:$U$412,2,FALSE),"")</f>
        <v/>
      </c>
      <c r="K2084" s="18" t="str">
        <f>IFERROR(VLOOKUP($B2084,Invoices!$V$2:$W$412,2,FALSE),"")</f>
        <v/>
      </c>
      <c r="L2084" s="18" t="str">
        <f>IFERROR(VLOOKUP($B2084,Invoices!$X$2:$Y$412,2,FALSE),"")</f>
        <v/>
      </c>
      <c r="M2084" s="18" t="str">
        <f>IFERROR(VLOOKUP($B2084,Invoices!$Z$2:$AA$412,2,FALSE),"")</f>
        <v/>
      </c>
      <c r="N2084" s="18" t="str">
        <f>IFERROR(VLOOKUP($B2084,Invoices!$AB$2:$AC$412,2,FALSE),"")</f>
        <v/>
      </c>
      <c r="O2084" s="18" t="str">
        <f>IFERROR(VLOOKUP($B2084,Invoices!$AD$2:$AE$412,2,FALSE),"")</f>
        <v/>
      </c>
      <c r="P2084" s="18" t="str">
        <f>IFERROR(VLOOKUP($B2084,Invoices!$AF$2:$AG$412,2,FALSE),"")</f>
        <v/>
      </c>
      <c r="Q2084" s="18" t="str">
        <f>IFERROR(VLOOKUP($B2084,Invoices!$AH$2:$AI$412,2,FALSE),"")</f>
        <v/>
      </c>
      <c r="R2084" s="18" t="str">
        <f>IFERROR(VLOOKUP($B2084,Invoices!$AJ$2:$AK$412,2,FALSE),"")</f>
        <v/>
      </c>
      <c r="S2084" s="18" t="str">
        <f>IFERROR(VLOOKUP($B2084,Invoices!$AL$2:$AM$412,2,FALSE),"")</f>
        <v/>
      </c>
      <c r="T2084" s="18" t="str">
        <f>IFERROR(VLOOKUP($B2084,Invoices!$AN$2:$AO$412,2,FALSE),"")</f>
        <v/>
      </c>
      <c r="U2084" s="18" t="str" cm="1">
        <f t="array" ref="U2084">IFERROR(INDEX(F2084:T2084, 1, MATCH(TRUE, ISNUMBER(F2084:T2084), 0)), "0.0")</f>
        <v>0.0</v>
      </c>
    </row>
    <row r="2085" spans="1:21" ht="13" x14ac:dyDescent="0.15">
      <c r="A2085" s="14" t="s">
        <v>8117</v>
      </c>
      <c r="B2085" s="6" t="s">
        <v>3486</v>
      </c>
      <c r="D2085" s="6" t="s">
        <v>1256</v>
      </c>
      <c r="E2085" s="6" t="s">
        <v>1257</v>
      </c>
      <c r="F2085" s="18">
        <f>IFERROR(VLOOKUP(B2085,Invoices!$L$2:$M$413,2,FALSE),"")</f>
        <v>0.99</v>
      </c>
      <c r="G2085" s="18" t="str">
        <f>IFERROR(VLOOKUP(B2085,Invoices!$N$2:$O$412,2,FALSE),"")</f>
        <v/>
      </c>
      <c r="H2085" s="18" t="str">
        <f>IFERROR(VLOOKUP($B2085,Invoices!$P$2:$Q$412,2,FALSE),"")</f>
        <v/>
      </c>
      <c r="I2085" s="18" t="str">
        <f>IFERROR(VLOOKUP($B2085,Invoices!$R$2:$S$412,2,FALSE),"")</f>
        <v/>
      </c>
      <c r="J2085" s="18" t="str">
        <f>IFERROR(VLOOKUP($B2085,Invoices!$T$2:$U$412,2,FALSE),"")</f>
        <v/>
      </c>
      <c r="K2085" s="18" t="str">
        <f>IFERROR(VLOOKUP($B2085,Invoices!$V$2:$W$412,2,FALSE),"")</f>
        <v/>
      </c>
      <c r="L2085" s="18" t="str">
        <f>IFERROR(VLOOKUP($B2085,Invoices!$X$2:$Y$412,2,FALSE),"")</f>
        <v/>
      </c>
      <c r="M2085" s="18" t="str">
        <f>IFERROR(VLOOKUP($B2085,Invoices!$Z$2:$AA$412,2,FALSE),"")</f>
        <v/>
      </c>
      <c r="N2085" s="18" t="str">
        <f>IFERROR(VLOOKUP($B2085,Invoices!$AB$2:$AC$412,2,FALSE),"")</f>
        <v/>
      </c>
      <c r="O2085" s="18" t="str">
        <f>IFERROR(VLOOKUP($B2085,Invoices!$AD$2:$AE$412,2,FALSE),"")</f>
        <v/>
      </c>
      <c r="P2085" s="18" t="str">
        <f>IFERROR(VLOOKUP($B2085,Invoices!$AF$2:$AG$412,2,FALSE),"")</f>
        <v/>
      </c>
      <c r="Q2085" s="18" t="str">
        <f>IFERROR(VLOOKUP($B2085,Invoices!$AH$2:$AI$412,2,FALSE),"")</f>
        <v/>
      </c>
      <c r="R2085" s="18">
        <f>IFERROR(VLOOKUP($B2085,Invoices!$AJ$2:$AK$412,2,FALSE),"")</f>
        <v>0.99</v>
      </c>
      <c r="S2085" s="18" t="str">
        <f>IFERROR(VLOOKUP($B2085,Invoices!$AL$2:$AM$412,2,FALSE),"")</f>
        <v/>
      </c>
      <c r="T2085" s="18" t="str">
        <f>IFERROR(VLOOKUP($B2085,Invoices!$AN$2:$AO$412,2,FALSE),"")</f>
        <v/>
      </c>
      <c r="U2085" s="18" cm="1">
        <f t="array" ref="U2085">IFERROR(INDEX(F2085:T2085, 1, MATCH(TRUE, ISNUMBER(F2085:T2085), 0)), "0.0")</f>
        <v>0.99</v>
      </c>
    </row>
    <row r="2086" spans="1:21" ht="13" x14ac:dyDescent="0.15">
      <c r="A2086" s="14" t="s">
        <v>8118</v>
      </c>
      <c r="B2086" s="6" t="s">
        <v>3487</v>
      </c>
      <c r="C2086" s="6" t="s">
        <v>3488</v>
      </c>
      <c r="D2086" s="6" t="s">
        <v>684</v>
      </c>
      <c r="E2086" s="6" t="s">
        <v>685</v>
      </c>
      <c r="F2086" s="18" t="str">
        <f>IFERROR(VLOOKUP(B2086,Invoices!$L$2:$M$413,2,FALSE),"")</f>
        <v/>
      </c>
      <c r="G2086" s="18" t="str">
        <f>IFERROR(VLOOKUP(B2086,Invoices!$N$2:$O$412,2,FALSE),"")</f>
        <v/>
      </c>
      <c r="H2086" s="18" t="str">
        <f>IFERROR(VLOOKUP($B2086,Invoices!$P$2:$Q$412,2,FALSE),"")</f>
        <v/>
      </c>
      <c r="I2086" s="18" t="str">
        <f>IFERROR(VLOOKUP($B2086,Invoices!$R$2:$S$412,2,FALSE),"")</f>
        <v/>
      </c>
      <c r="J2086" s="18" t="str">
        <f>IFERROR(VLOOKUP($B2086,Invoices!$T$2:$U$412,2,FALSE),"")</f>
        <v/>
      </c>
      <c r="K2086" s="18" t="str">
        <f>IFERROR(VLOOKUP($B2086,Invoices!$V$2:$W$412,2,FALSE),"")</f>
        <v/>
      </c>
      <c r="L2086" s="18" t="str">
        <f>IFERROR(VLOOKUP($B2086,Invoices!$X$2:$Y$412,2,FALSE),"")</f>
        <v/>
      </c>
      <c r="M2086" s="18">
        <f>IFERROR(VLOOKUP($B2086,Invoices!$Z$2:$AA$412,2,FALSE),"")</f>
        <v>0.99</v>
      </c>
      <c r="N2086" s="18">
        <f>IFERROR(VLOOKUP($B2086,Invoices!$AB$2:$AC$412,2,FALSE),"")</f>
        <v>0.99</v>
      </c>
      <c r="O2086" s="18" t="str">
        <f>IFERROR(VLOOKUP($B2086,Invoices!$AD$2:$AE$412,2,FALSE),"")</f>
        <v/>
      </c>
      <c r="P2086" s="18" t="str">
        <f>IFERROR(VLOOKUP($B2086,Invoices!$AF$2:$AG$412,2,FALSE),"")</f>
        <v/>
      </c>
      <c r="Q2086" s="18" t="str">
        <f>IFERROR(VLOOKUP($B2086,Invoices!$AH$2:$AI$412,2,FALSE),"")</f>
        <v/>
      </c>
      <c r="R2086" s="18" t="str">
        <f>IFERROR(VLOOKUP($B2086,Invoices!$AJ$2:$AK$412,2,FALSE),"")</f>
        <v/>
      </c>
      <c r="S2086" s="18" t="str">
        <f>IFERROR(VLOOKUP($B2086,Invoices!$AL$2:$AM$412,2,FALSE),"")</f>
        <v/>
      </c>
      <c r="T2086" s="18" t="str">
        <f>IFERROR(VLOOKUP($B2086,Invoices!$AN$2:$AO$412,2,FALSE),"")</f>
        <v/>
      </c>
      <c r="U2086" s="18" cm="1">
        <f t="array" ref="U2086">IFERROR(INDEX(F2086:T2086, 1, MATCH(TRUE, ISNUMBER(F2086:T2086), 0)), "0.0")</f>
        <v>0.99</v>
      </c>
    </row>
    <row r="2087" spans="1:21" ht="13" x14ac:dyDescent="0.15">
      <c r="A2087" s="14" t="s">
        <v>8119</v>
      </c>
      <c r="B2087" s="6" t="s">
        <v>3487</v>
      </c>
      <c r="C2087" s="6" t="s">
        <v>3488</v>
      </c>
      <c r="D2087" s="6" t="s">
        <v>687</v>
      </c>
      <c r="E2087" s="6" t="s">
        <v>685</v>
      </c>
      <c r="F2087" s="18" t="str">
        <f>IFERROR(VLOOKUP(B2087,Invoices!$L$2:$M$413,2,FALSE),"")</f>
        <v/>
      </c>
      <c r="G2087" s="18" t="str">
        <f>IFERROR(VLOOKUP(B2087,Invoices!$N$2:$O$412,2,FALSE),"")</f>
        <v/>
      </c>
      <c r="H2087" s="18" t="str">
        <f>IFERROR(VLOOKUP($B2087,Invoices!$P$2:$Q$412,2,FALSE),"")</f>
        <v/>
      </c>
      <c r="I2087" s="18" t="str">
        <f>IFERROR(VLOOKUP($B2087,Invoices!$R$2:$S$412,2,FALSE),"")</f>
        <v/>
      </c>
      <c r="J2087" s="18" t="str">
        <f>IFERROR(VLOOKUP($B2087,Invoices!$T$2:$U$412,2,FALSE),"")</f>
        <v/>
      </c>
      <c r="K2087" s="18" t="str">
        <f>IFERROR(VLOOKUP($B2087,Invoices!$V$2:$W$412,2,FALSE),"")</f>
        <v/>
      </c>
      <c r="L2087" s="18" t="str">
        <f>IFERROR(VLOOKUP($B2087,Invoices!$X$2:$Y$412,2,FALSE),"")</f>
        <v/>
      </c>
      <c r="M2087" s="18">
        <f>IFERROR(VLOOKUP($B2087,Invoices!$Z$2:$AA$412,2,FALSE),"")</f>
        <v>0.99</v>
      </c>
      <c r="N2087" s="18">
        <f>IFERROR(VLOOKUP($B2087,Invoices!$AB$2:$AC$412,2,FALSE),"")</f>
        <v>0.99</v>
      </c>
      <c r="O2087" s="18" t="str">
        <f>IFERROR(VLOOKUP($B2087,Invoices!$AD$2:$AE$412,2,FALSE),"")</f>
        <v/>
      </c>
      <c r="P2087" s="18" t="str">
        <f>IFERROR(VLOOKUP($B2087,Invoices!$AF$2:$AG$412,2,FALSE),"")</f>
        <v/>
      </c>
      <c r="Q2087" s="18" t="str">
        <f>IFERROR(VLOOKUP($B2087,Invoices!$AH$2:$AI$412,2,FALSE),"")</f>
        <v/>
      </c>
      <c r="R2087" s="18" t="str">
        <f>IFERROR(VLOOKUP($B2087,Invoices!$AJ$2:$AK$412,2,FALSE),"")</f>
        <v/>
      </c>
      <c r="S2087" s="18" t="str">
        <f>IFERROR(VLOOKUP($B2087,Invoices!$AL$2:$AM$412,2,FALSE),"")</f>
        <v/>
      </c>
      <c r="T2087" s="18" t="str">
        <f>IFERROR(VLOOKUP($B2087,Invoices!$AN$2:$AO$412,2,FALSE),"")</f>
        <v/>
      </c>
      <c r="U2087" s="18" cm="1">
        <f t="array" ref="U2087">IFERROR(INDEX(F2087:T2087, 1, MATCH(TRUE, ISNUMBER(F2087:T2087), 0)), "0.0")</f>
        <v>0.99</v>
      </c>
    </row>
    <row r="2088" spans="1:21" ht="13" x14ac:dyDescent="0.15">
      <c r="A2088" s="14" t="s">
        <v>8120</v>
      </c>
      <c r="B2088" s="6" t="s">
        <v>3489</v>
      </c>
      <c r="C2088" s="6" t="s">
        <v>3490</v>
      </c>
      <c r="D2088" s="6" t="s">
        <v>520</v>
      </c>
      <c r="E2088" s="6" t="s">
        <v>522</v>
      </c>
      <c r="F2088" s="18" t="str">
        <f>IFERROR(VLOOKUP(B2088,Invoices!$L$2:$M$413,2,FALSE),"")</f>
        <v/>
      </c>
      <c r="G2088" s="18" t="str">
        <f>IFERROR(VLOOKUP(B2088,Invoices!$N$2:$O$412,2,FALSE),"")</f>
        <v/>
      </c>
      <c r="H2088" s="18" t="str">
        <f>IFERROR(VLOOKUP($B2088,Invoices!$P$2:$Q$412,2,FALSE),"")</f>
        <v/>
      </c>
      <c r="I2088" s="18" t="str">
        <f>IFERROR(VLOOKUP($B2088,Invoices!$R$2:$S$412,2,FALSE),"")</f>
        <v/>
      </c>
      <c r="J2088" s="18" t="str">
        <f>IFERROR(VLOOKUP($B2088,Invoices!$T$2:$U$412,2,FALSE),"")</f>
        <v/>
      </c>
      <c r="K2088" s="18">
        <f>IFERROR(VLOOKUP($B2088,Invoices!$V$2:$W$412,2,FALSE),"")</f>
        <v>0.99</v>
      </c>
      <c r="L2088" s="18" t="str">
        <f>IFERROR(VLOOKUP($B2088,Invoices!$X$2:$Y$412,2,FALSE),"")</f>
        <v/>
      </c>
      <c r="M2088" s="18" t="str">
        <f>IFERROR(VLOOKUP($B2088,Invoices!$Z$2:$AA$412,2,FALSE),"")</f>
        <v/>
      </c>
      <c r="N2088" s="18" t="str">
        <f>IFERROR(VLOOKUP($B2088,Invoices!$AB$2:$AC$412,2,FALSE),"")</f>
        <v/>
      </c>
      <c r="O2088" s="18" t="str">
        <f>IFERROR(VLOOKUP($B2088,Invoices!$AD$2:$AE$412,2,FALSE),"")</f>
        <v/>
      </c>
      <c r="P2088" s="18" t="str">
        <f>IFERROR(VLOOKUP($B2088,Invoices!$AF$2:$AG$412,2,FALSE),"")</f>
        <v/>
      </c>
      <c r="Q2088" s="18" t="str">
        <f>IFERROR(VLOOKUP($B2088,Invoices!$AH$2:$AI$412,2,FALSE),"")</f>
        <v/>
      </c>
      <c r="R2088" s="18" t="str">
        <f>IFERROR(VLOOKUP($B2088,Invoices!$AJ$2:$AK$412,2,FALSE),"")</f>
        <v/>
      </c>
      <c r="S2088" s="18" t="str">
        <f>IFERROR(VLOOKUP($B2088,Invoices!$AL$2:$AM$412,2,FALSE),"")</f>
        <v/>
      </c>
      <c r="T2088" s="18" t="str">
        <f>IFERROR(VLOOKUP($B2088,Invoices!$AN$2:$AO$412,2,FALSE),"")</f>
        <v/>
      </c>
      <c r="U2088" s="18" cm="1">
        <f t="array" ref="U2088">IFERROR(INDEX(F2088:T2088, 1, MATCH(TRUE, ISNUMBER(F2088:T2088), 0)), "0.0")</f>
        <v>0.99</v>
      </c>
    </row>
    <row r="2089" spans="1:21" ht="13" x14ac:dyDescent="0.15">
      <c r="A2089" s="14" t="s">
        <v>8121</v>
      </c>
      <c r="B2089" s="6" t="s">
        <v>3489</v>
      </c>
      <c r="C2089" s="6" t="s">
        <v>562</v>
      </c>
      <c r="D2089" s="6" t="s">
        <v>812</v>
      </c>
      <c r="E2089" s="6" t="s">
        <v>562</v>
      </c>
      <c r="F2089" s="18" t="str">
        <f>IFERROR(VLOOKUP(B2089,Invoices!$L$2:$M$413,2,FALSE),"")</f>
        <v/>
      </c>
      <c r="G2089" s="18" t="str">
        <f>IFERROR(VLOOKUP(B2089,Invoices!$N$2:$O$412,2,FALSE),"")</f>
        <v/>
      </c>
      <c r="H2089" s="18" t="str">
        <f>IFERROR(VLOOKUP($B2089,Invoices!$P$2:$Q$412,2,FALSE),"")</f>
        <v/>
      </c>
      <c r="I2089" s="18" t="str">
        <f>IFERROR(VLOOKUP($B2089,Invoices!$R$2:$S$412,2,FALSE),"")</f>
        <v/>
      </c>
      <c r="J2089" s="18" t="str">
        <f>IFERROR(VLOOKUP($B2089,Invoices!$T$2:$U$412,2,FALSE),"")</f>
        <v/>
      </c>
      <c r="K2089" s="18">
        <f>IFERROR(VLOOKUP($B2089,Invoices!$V$2:$W$412,2,FALSE),"")</f>
        <v>0.99</v>
      </c>
      <c r="L2089" s="18" t="str">
        <f>IFERROR(VLOOKUP($B2089,Invoices!$X$2:$Y$412,2,FALSE),"")</f>
        <v/>
      </c>
      <c r="M2089" s="18" t="str">
        <f>IFERROR(VLOOKUP($B2089,Invoices!$Z$2:$AA$412,2,FALSE),"")</f>
        <v/>
      </c>
      <c r="N2089" s="18" t="str">
        <f>IFERROR(VLOOKUP($B2089,Invoices!$AB$2:$AC$412,2,FALSE),"")</f>
        <v/>
      </c>
      <c r="O2089" s="18" t="str">
        <f>IFERROR(VLOOKUP($B2089,Invoices!$AD$2:$AE$412,2,FALSE),"")</f>
        <v/>
      </c>
      <c r="P2089" s="18" t="str">
        <f>IFERROR(VLOOKUP($B2089,Invoices!$AF$2:$AG$412,2,FALSE),"")</f>
        <v/>
      </c>
      <c r="Q2089" s="18" t="str">
        <f>IFERROR(VLOOKUP($B2089,Invoices!$AH$2:$AI$412,2,FALSE),"")</f>
        <v/>
      </c>
      <c r="R2089" s="18" t="str">
        <f>IFERROR(VLOOKUP($B2089,Invoices!$AJ$2:$AK$412,2,FALSE),"")</f>
        <v/>
      </c>
      <c r="S2089" s="18" t="str">
        <f>IFERROR(VLOOKUP($B2089,Invoices!$AL$2:$AM$412,2,FALSE),"")</f>
        <v/>
      </c>
      <c r="T2089" s="18" t="str">
        <f>IFERROR(VLOOKUP($B2089,Invoices!$AN$2:$AO$412,2,FALSE),"")</f>
        <v/>
      </c>
      <c r="U2089" s="18" cm="1">
        <f t="array" ref="U2089">IFERROR(INDEX(F2089:T2089, 1, MATCH(TRUE, ISNUMBER(F2089:T2089), 0)), "0.0")</f>
        <v>0.99</v>
      </c>
    </row>
    <row r="2090" spans="1:21" ht="13" x14ac:dyDescent="0.15">
      <c r="A2090" s="14" t="s">
        <v>8122</v>
      </c>
      <c r="B2090" s="6" t="s">
        <v>3491</v>
      </c>
      <c r="D2090" s="6" t="s">
        <v>1174</v>
      </c>
      <c r="E2090" s="6" t="s">
        <v>570</v>
      </c>
      <c r="F2090" s="18" t="str">
        <f>IFERROR(VLOOKUP(B2090,Invoices!$L$2:$M$413,2,FALSE),"")</f>
        <v/>
      </c>
      <c r="G2090" s="18" t="str">
        <f>IFERROR(VLOOKUP(B2090,Invoices!$N$2:$O$412,2,FALSE),"")</f>
        <v/>
      </c>
      <c r="H2090" s="18" t="str">
        <f>IFERROR(VLOOKUP($B2090,Invoices!$P$2:$Q$412,2,FALSE),"")</f>
        <v/>
      </c>
      <c r="I2090" s="18" t="str">
        <f>IFERROR(VLOOKUP($B2090,Invoices!$R$2:$S$412,2,FALSE),"")</f>
        <v/>
      </c>
      <c r="J2090" s="18" t="str">
        <f>IFERROR(VLOOKUP($B2090,Invoices!$T$2:$U$412,2,FALSE),"")</f>
        <v/>
      </c>
      <c r="K2090" s="18" t="str">
        <f>IFERROR(VLOOKUP($B2090,Invoices!$V$2:$W$412,2,FALSE),"")</f>
        <v/>
      </c>
      <c r="L2090" s="18" t="str">
        <f>IFERROR(VLOOKUP($B2090,Invoices!$X$2:$Y$412,2,FALSE),"")</f>
        <v/>
      </c>
      <c r="M2090" s="18" t="str">
        <f>IFERROR(VLOOKUP($B2090,Invoices!$Z$2:$AA$412,2,FALSE),"")</f>
        <v/>
      </c>
      <c r="N2090" s="18" t="str">
        <f>IFERROR(VLOOKUP($B2090,Invoices!$AB$2:$AC$412,2,FALSE),"")</f>
        <v/>
      </c>
      <c r="O2090" s="18" t="str">
        <f>IFERROR(VLOOKUP($B2090,Invoices!$AD$2:$AE$412,2,FALSE),"")</f>
        <v/>
      </c>
      <c r="P2090" s="18" t="str">
        <f>IFERROR(VLOOKUP($B2090,Invoices!$AF$2:$AG$412,2,FALSE),"")</f>
        <v/>
      </c>
      <c r="Q2090" s="18" t="str">
        <f>IFERROR(VLOOKUP($B2090,Invoices!$AH$2:$AI$412,2,FALSE),"")</f>
        <v/>
      </c>
      <c r="R2090" s="18" t="str">
        <f>IFERROR(VLOOKUP($B2090,Invoices!$AJ$2:$AK$412,2,FALSE),"")</f>
        <v/>
      </c>
      <c r="S2090" s="18" t="str">
        <f>IFERROR(VLOOKUP($B2090,Invoices!$AL$2:$AM$412,2,FALSE),"")</f>
        <v/>
      </c>
      <c r="T2090" s="18" t="str">
        <f>IFERROR(VLOOKUP($B2090,Invoices!$AN$2:$AO$412,2,FALSE),"")</f>
        <v/>
      </c>
      <c r="U2090" s="18" t="str" cm="1">
        <f t="array" ref="U2090">IFERROR(INDEX(F2090:T2090, 1, MATCH(TRUE, ISNUMBER(F2090:T2090), 0)), "0.0")</f>
        <v>0.0</v>
      </c>
    </row>
    <row r="2091" spans="1:21" ht="13" x14ac:dyDescent="0.15">
      <c r="A2091" s="14" t="s">
        <v>8123</v>
      </c>
      <c r="B2091" s="6" t="s">
        <v>3492</v>
      </c>
      <c r="C2091" s="6" t="s">
        <v>3493</v>
      </c>
      <c r="D2091" s="6" t="s">
        <v>918</v>
      </c>
      <c r="E2091" s="6" t="s">
        <v>919</v>
      </c>
      <c r="F2091" s="18" t="str">
        <f>IFERROR(VLOOKUP(B2091,Invoices!$L$2:$M$413,2,FALSE),"")</f>
        <v/>
      </c>
      <c r="G2091" s="18" t="str">
        <f>IFERROR(VLOOKUP(B2091,Invoices!$N$2:$O$412,2,FALSE),"")</f>
        <v/>
      </c>
      <c r="H2091" s="18" t="str">
        <f>IFERROR(VLOOKUP($B2091,Invoices!$P$2:$Q$412,2,FALSE),"")</f>
        <v/>
      </c>
      <c r="I2091" s="18" t="str">
        <f>IFERROR(VLOOKUP($B2091,Invoices!$R$2:$S$412,2,FALSE),"")</f>
        <v/>
      </c>
      <c r="J2091" s="18">
        <f>IFERROR(VLOOKUP($B2091,Invoices!$T$2:$U$412,2,FALSE),"")</f>
        <v>0.99</v>
      </c>
      <c r="K2091" s="18" t="str">
        <f>IFERROR(VLOOKUP($B2091,Invoices!$V$2:$W$412,2,FALSE),"")</f>
        <v/>
      </c>
      <c r="L2091" s="18" t="str">
        <f>IFERROR(VLOOKUP($B2091,Invoices!$X$2:$Y$412,2,FALSE),"")</f>
        <v/>
      </c>
      <c r="M2091" s="18" t="str">
        <f>IFERROR(VLOOKUP($B2091,Invoices!$Z$2:$AA$412,2,FALSE),"")</f>
        <v/>
      </c>
      <c r="N2091" s="18" t="str">
        <f>IFERROR(VLOOKUP($B2091,Invoices!$AB$2:$AC$412,2,FALSE),"")</f>
        <v/>
      </c>
      <c r="O2091" s="18" t="str">
        <f>IFERROR(VLOOKUP($B2091,Invoices!$AD$2:$AE$412,2,FALSE),"")</f>
        <v/>
      </c>
      <c r="P2091" s="18" t="str">
        <f>IFERROR(VLOOKUP($B2091,Invoices!$AF$2:$AG$412,2,FALSE),"")</f>
        <v/>
      </c>
      <c r="Q2091" s="18" t="str">
        <f>IFERROR(VLOOKUP($B2091,Invoices!$AH$2:$AI$412,2,FALSE),"")</f>
        <v/>
      </c>
      <c r="R2091" s="18" t="str">
        <f>IFERROR(VLOOKUP($B2091,Invoices!$AJ$2:$AK$412,2,FALSE),"")</f>
        <v/>
      </c>
      <c r="S2091" s="18" t="str">
        <f>IFERROR(VLOOKUP($B2091,Invoices!$AL$2:$AM$412,2,FALSE),"")</f>
        <v/>
      </c>
      <c r="T2091" s="18" t="str">
        <f>IFERROR(VLOOKUP($B2091,Invoices!$AN$2:$AO$412,2,FALSE),"")</f>
        <v/>
      </c>
      <c r="U2091" s="18" cm="1">
        <f t="array" ref="U2091">IFERROR(INDEX(F2091:T2091, 1, MATCH(TRUE, ISNUMBER(F2091:T2091), 0)), "0.0")</f>
        <v>0.99</v>
      </c>
    </row>
    <row r="2092" spans="1:21" ht="13" x14ac:dyDescent="0.15">
      <c r="A2092" s="14" t="s">
        <v>8124</v>
      </c>
      <c r="B2092" s="6" t="s">
        <v>3494</v>
      </c>
      <c r="D2092" s="6" t="s">
        <v>526</v>
      </c>
      <c r="E2092" s="6" t="s">
        <v>527</v>
      </c>
      <c r="F2092" s="18" t="str">
        <f>IFERROR(VLOOKUP(B2092,Invoices!$L$2:$M$413,2,FALSE),"")</f>
        <v/>
      </c>
      <c r="G2092" s="18" t="str">
        <f>IFERROR(VLOOKUP(B2092,Invoices!$N$2:$O$412,2,FALSE),"")</f>
        <v/>
      </c>
      <c r="H2092" s="18" t="str">
        <f>IFERROR(VLOOKUP($B2092,Invoices!$P$2:$Q$412,2,FALSE),"")</f>
        <v/>
      </c>
      <c r="I2092" s="18">
        <f>IFERROR(VLOOKUP($B2092,Invoices!$R$2:$S$412,2,FALSE),"")</f>
        <v>1.99</v>
      </c>
      <c r="J2092" s="18" t="str">
        <f>IFERROR(VLOOKUP($B2092,Invoices!$T$2:$U$412,2,FALSE),"")</f>
        <v/>
      </c>
      <c r="K2092" s="18" t="str">
        <f>IFERROR(VLOOKUP($B2092,Invoices!$V$2:$W$412,2,FALSE),"")</f>
        <v/>
      </c>
      <c r="L2092" s="18" t="str">
        <f>IFERROR(VLOOKUP($B2092,Invoices!$X$2:$Y$412,2,FALSE),"")</f>
        <v/>
      </c>
      <c r="M2092" s="18" t="str">
        <f>IFERROR(VLOOKUP($B2092,Invoices!$Z$2:$AA$412,2,FALSE),"")</f>
        <v/>
      </c>
      <c r="N2092" s="18" t="str">
        <f>IFERROR(VLOOKUP($B2092,Invoices!$AB$2:$AC$412,2,FALSE),"")</f>
        <v/>
      </c>
      <c r="O2092" s="18" t="str">
        <f>IFERROR(VLOOKUP($B2092,Invoices!$AD$2:$AE$412,2,FALSE),"")</f>
        <v/>
      </c>
      <c r="P2092" s="18" t="str">
        <f>IFERROR(VLOOKUP($B2092,Invoices!$AF$2:$AG$412,2,FALSE),"")</f>
        <v/>
      </c>
      <c r="Q2092" s="18" t="str">
        <f>IFERROR(VLOOKUP($B2092,Invoices!$AH$2:$AI$412,2,FALSE),"")</f>
        <v/>
      </c>
      <c r="R2092" s="18" t="str">
        <f>IFERROR(VLOOKUP($B2092,Invoices!$AJ$2:$AK$412,2,FALSE),"")</f>
        <v/>
      </c>
      <c r="S2092" s="18" t="str">
        <f>IFERROR(VLOOKUP($B2092,Invoices!$AL$2:$AM$412,2,FALSE),"")</f>
        <v/>
      </c>
      <c r="T2092" s="18" t="str">
        <f>IFERROR(VLOOKUP($B2092,Invoices!$AN$2:$AO$412,2,FALSE),"")</f>
        <v/>
      </c>
      <c r="U2092" s="18" cm="1">
        <f t="array" ref="U2092">IFERROR(INDEX(F2092:T2092, 1, MATCH(TRUE, ISNUMBER(F2092:T2092), 0)), "0.0")</f>
        <v>1.99</v>
      </c>
    </row>
    <row r="2093" spans="1:21" ht="13" x14ac:dyDescent="0.15">
      <c r="A2093" s="14" t="s">
        <v>8125</v>
      </c>
      <c r="B2093" s="6" t="s">
        <v>3495</v>
      </c>
      <c r="C2093" s="6" t="s">
        <v>543</v>
      </c>
      <c r="D2093" s="6" t="s">
        <v>1165</v>
      </c>
      <c r="E2093" s="6" t="s">
        <v>543</v>
      </c>
      <c r="F2093" s="18" t="str">
        <f>IFERROR(VLOOKUP(B2093,Invoices!$L$2:$M$413,2,FALSE),"")</f>
        <v/>
      </c>
      <c r="G2093" s="18" t="str">
        <f>IFERROR(VLOOKUP(B2093,Invoices!$N$2:$O$412,2,FALSE),"")</f>
        <v/>
      </c>
      <c r="H2093" s="18" t="str">
        <f>IFERROR(VLOOKUP($B2093,Invoices!$P$2:$Q$412,2,FALSE),"")</f>
        <v/>
      </c>
      <c r="I2093" s="18" t="str">
        <f>IFERROR(VLOOKUP($B2093,Invoices!$R$2:$S$412,2,FALSE),"")</f>
        <v/>
      </c>
      <c r="J2093" s="18" t="str">
        <f>IFERROR(VLOOKUP($B2093,Invoices!$T$2:$U$412,2,FALSE),"")</f>
        <v/>
      </c>
      <c r="K2093" s="18" t="str">
        <f>IFERROR(VLOOKUP($B2093,Invoices!$V$2:$W$412,2,FALSE),"")</f>
        <v/>
      </c>
      <c r="L2093" s="18">
        <f>IFERROR(VLOOKUP($B2093,Invoices!$X$2:$Y$412,2,FALSE),"")</f>
        <v>0.99</v>
      </c>
      <c r="M2093" s="18" t="str">
        <f>IFERROR(VLOOKUP($B2093,Invoices!$Z$2:$AA$412,2,FALSE),"")</f>
        <v/>
      </c>
      <c r="N2093" s="18" t="str">
        <f>IFERROR(VLOOKUP($B2093,Invoices!$AB$2:$AC$412,2,FALSE),"")</f>
        <v/>
      </c>
      <c r="O2093" s="18" t="str">
        <f>IFERROR(VLOOKUP($B2093,Invoices!$AD$2:$AE$412,2,FALSE),"")</f>
        <v/>
      </c>
      <c r="P2093" s="18" t="str">
        <f>IFERROR(VLOOKUP($B2093,Invoices!$AF$2:$AG$412,2,FALSE),"")</f>
        <v/>
      </c>
      <c r="Q2093" s="18" t="str">
        <f>IFERROR(VLOOKUP($B2093,Invoices!$AH$2:$AI$412,2,FALSE),"")</f>
        <v/>
      </c>
      <c r="R2093" s="18" t="str">
        <f>IFERROR(VLOOKUP($B2093,Invoices!$AJ$2:$AK$412,2,FALSE),"")</f>
        <v/>
      </c>
      <c r="S2093" s="18" t="str">
        <f>IFERROR(VLOOKUP($B2093,Invoices!$AL$2:$AM$412,2,FALSE),"")</f>
        <v/>
      </c>
      <c r="T2093" s="18" t="str">
        <f>IFERROR(VLOOKUP($B2093,Invoices!$AN$2:$AO$412,2,FALSE),"")</f>
        <v/>
      </c>
      <c r="U2093" s="18" cm="1">
        <f t="array" ref="U2093">IFERROR(INDEX(F2093:T2093, 1, MATCH(TRUE, ISNUMBER(F2093:T2093), 0)), "0.0")</f>
        <v>0.99</v>
      </c>
    </row>
    <row r="2094" spans="1:21" ht="13" x14ac:dyDescent="0.15">
      <c r="A2094" s="14" t="s">
        <v>8126</v>
      </c>
      <c r="B2094" s="6" t="s">
        <v>3496</v>
      </c>
      <c r="C2094" s="6" t="s">
        <v>774</v>
      </c>
      <c r="D2094" s="6" t="s">
        <v>775</v>
      </c>
      <c r="E2094" s="6" t="s">
        <v>681</v>
      </c>
      <c r="F2094" s="18" t="str">
        <f>IFERROR(VLOOKUP(B2094,Invoices!$L$2:$M$413,2,FALSE),"")</f>
        <v/>
      </c>
      <c r="G2094" s="18" t="str">
        <f>IFERROR(VLOOKUP(B2094,Invoices!$N$2:$O$412,2,FALSE),"")</f>
        <v/>
      </c>
      <c r="H2094" s="18" t="str">
        <f>IFERROR(VLOOKUP($B2094,Invoices!$P$2:$Q$412,2,FALSE),"")</f>
        <v/>
      </c>
      <c r="I2094" s="18" t="str">
        <f>IFERROR(VLOOKUP($B2094,Invoices!$R$2:$S$412,2,FALSE),"")</f>
        <v/>
      </c>
      <c r="J2094" s="18" t="str">
        <f>IFERROR(VLOOKUP($B2094,Invoices!$T$2:$U$412,2,FALSE),"")</f>
        <v/>
      </c>
      <c r="K2094" s="18" t="str">
        <f>IFERROR(VLOOKUP($B2094,Invoices!$V$2:$W$412,2,FALSE),"")</f>
        <v/>
      </c>
      <c r="L2094" s="18" t="str">
        <f>IFERROR(VLOOKUP($B2094,Invoices!$X$2:$Y$412,2,FALSE),"")</f>
        <v/>
      </c>
      <c r="M2094" s="18" t="str">
        <f>IFERROR(VLOOKUP($B2094,Invoices!$Z$2:$AA$412,2,FALSE),"")</f>
        <v/>
      </c>
      <c r="N2094" s="18" t="str">
        <f>IFERROR(VLOOKUP($B2094,Invoices!$AB$2:$AC$412,2,FALSE),"")</f>
        <v/>
      </c>
      <c r="O2094" s="18" t="str">
        <f>IFERROR(VLOOKUP($B2094,Invoices!$AD$2:$AE$412,2,FALSE),"")</f>
        <v/>
      </c>
      <c r="P2094" s="18" t="str">
        <f>IFERROR(VLOOKUP($B2094,Invoices!$AF$2:$AG$412,2,FALSE),"")</f>
        <v/>
      </c>
      <c r="Q2094" s="18">
        <f>IFERROR(VLOOKUP($B2094,Invoices!$AH$2:$AI$412,2,FALSE),"")</f>
        <v>0.99</v>
      </c>
      <c r="R2094" s="18" t="str">
        <f>IFERROR(VLOOKUP($B2094,Invoices!$AJ$2:$AK$412,2,FALSE),"")</f>
        <v/>
      </c>
      <c r="S2094" s="18" t="str">
        <f>IFERROR(VLOOKUP($B2094,Invoices!$AL$2:$AM$412,2,FALSE),"")</f>
        <v/>
      </c>
      <c r="T2094" s="18" t="str">
        <f>IFERROR(VLOOKUP($B2094,Invoices!$AN$2:$AO$412,2,FALSE),"")</f>
        <v/>
      </c>
      <c r="U2094" s="18" cm="1">
        <f t="array" ref="U2094">IFERROR(INDEX(F2094:T2094, 1, MATCH(TRUE, ISNUMBER(F2094:T2094), 0)), "0.0")</f>
        <v>0.99</v>
      </c>
    </row>
    <row r="2095" spans="1:21" ht="13" x14ac:dyDescent="0.15">
      <c r="A2095" s="14" t="s">
        <v>8127</v>
      </c>
      <c r="B2095" s="6" t="s">
        <v>3497</v>
      </c>
      <c r="C2095" s="6" t="s">
        <v>695</v>
      </c>
      <c r="D2095" s="6" t="s">
        <v>696</v>
      </c>
      <c r="E2095" s="6" t="s">
        <v>697</v>
      </c>
      <c r="F2095" s="18" t="str">
        <f>IFERROR(VLOOKUP(B2095,Invoices!$L$2:$M$413,2,FALSE),"")</f>
        <v/>
      </c>
      <c r="G2095" s="18" t="str">
        <f>IFERROR(VLOOKUP(B2095,Invoices!$N$2:$O$412,2,FALSE),"")</f>
        <v/>
      </c>
      <c r="H2095" s="18" t="str">
        <f>IFERROR(VLOOKUP($B2095,Invoices!$P$2:$Q$412,2,FALSE),"")</f>
        <v/>
      </c>
      <c r="I2095" s="18" t="str">
        <f>IFERROR(VLOOKUP($B2095,Invoices!$R$2:$S$412,2,FALSE),"")</f>
        <v/>
      </c>
      <c r="J2095" s="18" t="str">
        <f>IFERROR(VLOOKUP($B2095,Invoices!$T$2:$U$412,2,FALSE),"")</f>
        <v/>
      </c>
      <c r="K2095" s="18" t="str">
        <f>IFERROR(VLOOKUP($B2095,Invoices!$V$2:$W$412,2,FALSE),"")</f>
        <v/>
      </c>
      <c r="L2095" s="18" t="str">
        <f>IFERROR(VLOOKUP($B2095,Invoices!$X$2:$Y$412,2,FALSE),"")</f>
        <v/>
      </c>
      <c r="M2095" s="18" t="str">
        <f>IFERROR(VLOOKUP($B2095,Invoices!$Z$2:$AA$412,2,FALSE),"")</f>
        <v/>
      </c>
      <c r="N2095" s="18" t="str">
        <f>IFERROR(VLOOKUP($B2095,Invoices!$AB$2:$AC$412,2,FALSE),"")</f>
        <v/>
      </c>
      <c r="O2095" s="18" t="str">
        <f>IFERROR(VLOOKUP($B2095,Invoices!$AD$2:$AE$412,2,FALSE),"")</f>
        <v/>
      </c>
      <c r="P2095" s="18" t="str">
        <f>IFERROR(VLOOKUP($B2095,Invoices!$AF$2:$AG$412,2,FALSE),"")</f>
        <v/>
      </c>
      <c r="Q2095" s="18" t="str">
        <f>IFERROR(VLOOKUP($B2095,Invoices!$AH$2:$AI$412,2,FALSE),"")</f>
        <v/>
      </c>
      <c r="R2095" s="18" t="str">
        <f>IFERROR(VLOOKUP($B2095,Invoices!$AJ$2:$AK$412,2,FALSE),"")</f>
        <v/>
      </c>
      <c r="S2095" s="18" t="str">
        <f>IFERROR(VLOOKUP($B2095,Invoices!$AL$2:$AM$412,2,FALSE),"")</f>
        <v/>
      </c>
      <c r="T2095" s="18" t="str">
        <f>IFERROR(VLOOKUP($B2095,Invoices!$AN$2:$AO$412,2,FALSE),"")</f>
        <v/>
      </c>
      <c r="U2095" s="18" t="str" cm="1">
        <f t="array" ref="U2095">IFERROR(INDEX(F2095:T2095, 1, MATCH(TRUE, ISNUMBER(F2095:T2095), 0)), "0.0")</f>
        <v>0.0</v>
      </c>
    </row>
    <row r="2096" spans="1:21" ht="13" x14ac:dyDescent="0.15">
      <c r="A2096" s="14" t="s">
        <v>8128</v>
      </c>
      <c r="B2096" s="6" t="s">
        <v>3498</v>
      </c>
      <c r="D2096" s="6" t="s">
        <v>517</v>
      </c>
      <c r="E2096" s="6" t="s">
        <v>518</v>
      </c>
      <c r="F2096" s="18" t="str">
        <f>IFERROR(VLOOKUP(B2096,Invoices!$L$2:$M$413,2,FALSE),"")</f>
        <v/>
      </c>
      <c r="G2096" s="18" t="str">
        <f>IFERROR(VLOOKUP(B2096,Invoices!$N$2:$O$412,2,FALSE),"")</f>
        <v/>
      </c>
      <c r="H2096" s="18" t="str">
        <f>IFERROR(VLOOKUP($B2096,Invoices!$P$2:$Q$412,2,FALSE),"")</f>
        <v/>
      </c>
      <c r="I2096" s="18" t="str">
        <f>IFERROR(VLOOKUP($B2096,Invoices!$R$2:$S$412,2,FALSE),"")</f>
        <v/>
      </c>
      <c r="J2096" s="18" t="str">
        <f>IFERROR(VLOOKUP($B2096,Invoices!$T$2:$U$412,2,FALSE),"")</f>
        <v/>
      </c>
      <c r="K2096" s="18" t="str">
        <f>IFERROR(VLOOKUP($B2096,Invoices!$V$2:$W$412,2,FALSE),"")</f>
        <v/>
      </c>
      <c r="L2096" s="18" t="str">
        <f>IFERROR(VLOOKUP($B2096,Invoices!$X$2:$Y$412,2,FALSE),"")</f>
        <v/>
      </c>
      <c r="M2096" s="18" t="str">
        <f>IFERROR(VLOOKUP($B2096,Invoices!$Z$2:$AA$412,2,FALSE),"")</f>
        <v/>
      </c>
      <c r="N2096" s="18" t="str">
        <f>IFERROR(VLOOKUP($B2096,Invoices!$AB$2:$AC$412,2,FALSE),"")</f>
        <v/>
      </c>
      <c r="O2096" s="18" t="str">
        <f>IFERROR(VLOOKUP($B2096,Invoices!$AD$2:$AE$412,2,FALSE),"")</f>
        <v/>
      </c>
      <c r="P2096" s="18" t="str">
        <f>IFERROR(VLOOKUP($B2096,Invoices!$AF$2:$AG$412,2,FALSE),"")</f>
        <v/>
      </c>
      <c r="Q2096" s="18" t="str">
        <f>IFERROR(VLOOKUP($B2096,Invoices!$AH$2:$AI$412,2,FALSE),"")</f>
        <v/>
      </c>
      <c r="R2096" s="18" t="str">
        <f>IFERROR(VLOOKUP($B2096,Invoices!$AJ$2:$AK$412,2,FALSE),"")</f>
        <v/>
      </c>
      <c r="S2096" s="18" t="str">
        <f>IFERROR(VLOOKUP($B2096,Invoices!$AL$2:$AM$412,2,FALSE),"")</f>
        <v/>
      </c>
      <c r="T2096" s="18" t="str">
        <f>IFERROR(VLOOKUP($B2096,Invoices!$AN$2:$AO$412,2,FALSE),"")</f>
        <v/>
      </c>
      <c r="U2096" s="18" t="str" cm="1">
        <f t="array" ref="U2096">IFERROR(INDEX(F2096:T2096, 1, MATCH(TRUE, ISNUMBER(F2096:T2096), 0)), "0.0")</f>
        <v>0.0</v>
      </c>
    </row>
    <row r="2097" spans="1:21" ht="13" x14ac:dyDescent="0.15">
      <c r="A2097" s="14" t="s">
        <v>8129</v>
      </c>
      <c r="B2097" s="6" t="s">
        <v>3499</v>
      </c>
      <c r="D2097" s="6" t="s">
        <v>768</v>
      </c>
      <c r="E2097" s="6" t="s">
        <v>518</v>
      </c>
      <c r="F2097" s="18" t="str">
        <f>IFERROR(VLOOKUP(B2097,Invoices!$L$2:$M$413,2,FALSE),"")</f>
        <v/>
      </c>
      <c r="G2097" s="18" t="str">
        <f>IFERROR(VLOOKUP(B2097,Invoices!$N$2:$O$412,2,FALSE),"")</f>
        <v/>
      </c>
      <c r="H2097" s="18" t="str">
        <f>IFERROR(VLOOKUP($B2097,Invoices!$P$2:$Q$412,2,FALSE),"")</f>
        <v/>
      </c>
      <c r="I2097" s="18" t="str">
        <f>IFERROR(VLOOKUP($B2097,Invoices!$R$2:$S$412,2,FALSE),"")</f>
        <v/>
      </c>
      <c r="J2097" s="18" t="str">
        <f>IFERROR(VLOOKUP($B2097,Invoices!$T$2:$U$412,2,FALSE),"")</f>
        <v/>
      </c>
      <c r="K2097" s="18" t="str">
        <f>IFERROR(VLOOKUP($B2097,Invoices!$V$2:$W$412,2,FALSE),"")</f>
        <v/>
      </c>
      <c r="L2097" s="18" t="str">
        <f>IFERROR(VLOOKUP($B2097,Invoices!$X$2:$Y$412,2,FALSE),"")</f>
        <v/>
      </c>
      <c r="M2097" s="18" t="str">
        <f>IFERROR(VLOOKUP($B2097,Invoices!$Z$2:$AA$412,2,FALSE),"")</f>
        <v/>
      </c>
      <c r="N2097" s="18" t="str">
        <f>IFERROR(VLOOKUP($B2097,Invoices!$AB$2:$AC$412,2,FALSE),"")</f>
        <v/>
      </c>
      <c r="O2097" s="18" t="str">
        <f>IFERROR(VLOOKUP($B2097,Invoices!$AD$2:$AE$412,2,FALSE),"")</f>
        <v/>
      </c>
      <c r="P2097" s="18" t="str">
        <f>IFERROR(VLOOKUP($B2097,Invoices!$AF$2:$AG$412,2,FALSE),"")</f>
        <v/>
      </c>
      <c r="Q2097" s="18" t="str">
        <f>IFERROR(VLOOKUP($B2097,Invoices!$AH$2:$AI$412,2,FALSE),"")</f>
        <v/>
      </c>
      <c r="R2097" s="18" t="str">
        <f>IFERROR(VLOOKUP($B2097,Invoices!$AJ$2:$AK$412,2,FALSE),"")</f>
        <v/>
      </c>
      <c r="S2097" s="18" t="str">
        <f>IFERROR(VLOOKUP($B2097,Invoices!$AL$2:$AM$412,2,FALSE),"")</f>
        <v/>
      </c>
      <c r="T2097" s="18" t="str">
        <f>IFERROR(VLOOKUP($B2097,Invoices!$AN$2:$AO$412,2,FALSE),"")</f>
        <v/>
      </c>
      <c r="U2097" s="18" t="str" cm="1">
        <f t="array" ref="U2097">IFERROR(INDEX(F2097:T2097, 1, MATCH(TRUE, ISNUMBER(F2097:T2097), 0)), "0.0")</f>
        <v>0.0</v>
      </c>
    </row>
    <row r="2098" spans="1:21" ht="13" x14ac:dyDescent="0.15">
      <c r="A2098" s="14" t="s">
        <v>8130</v>
      </c>
      <c r="B2098" s="6" t="s">
        <v>3500</v>
      </c>
      <c r="C2098" s="6" t="s">
        <v>1929</v>
      </c>
      <c r="D2098" s="6" t="s">
        <v>1928</v>
      </c>
      <c r="E2098" s="6" t="s">
        <v>1929</v>
      </c>
      <c r="F2098" s="18" t="str">
        <f>IFERROR(VLOOKUP(B2098,Invoices!$L$2:$M$413,2,FALSE),"")</f>
        <v/>
      </c>
      <c r="G2098" s="18" t="str">
        <f>IFERROR(VLOOKUP(B2098,Invoices!$N$2:$O$412,2,FALSE),"")</f>
        <v/>
      </c>
      <c r="H2098" s="18" t="str">
        <f>IFERROR(VLOOKUP($B2098,Invoices!$P$2:$Q$412,2,FALSE),"")</f>
        <v/>
      </c>
      <c r="I2098" s="18" t="str">
        <f>IFERROR(VLOOKUP($B2098,Invoices!$R$2:$S$412,2,FALSE),"")</f>
        <v/>
      </c>
      <c r="J2098" s="18" t="str">
        <f>IFERROR(VLOOKUP($B2098,Invoices!$T$2:$U$412,2,FALSE),"")</f>
        <v/>
      </c>
      <c r="K2098" s="18" t="str">
        <f>IFERROR(VLOOKUP($B2098,Invoices!$V$2:$W$412,2,FALSE),"")</f>
        <v/>
      </c>
      <c r="L2098" s="18" t="str">
        <f>IFERROR(VLOOKUP($B2098,Invoices!$X$2:$Y$412,2,FALSE),"")</f>
        <v/>
      </c>
      <c r="M2098" s="18" t="str">
        <f>IFERROR(VLOOKUP($B2098,Invoices!$Z$2:$AA$412,2,FALSE),"")</f>
        <v/>
      </c>
      <c r="N2098" s="18" t="str">
        <f>IFERROR(VLOOKUP($B2098,Invoices!$AB$2:$AC$412,2,FALSE),"")</f>
        <v/>
      </c>
      <c r="O2098" s="18" t="str">
        <f>IFERROR(VLOOKUP($B2098,Invoices!$AD$2:$AE$412,2,FALSE),"")</f>
        <v/>
      </c>
      <c r="P2098" s="18" t="str">
        <f>IFERROR(VLOOKUP($B2098,Invoices!$AF$2:$AG$412,2,FALSE),"")</f>
        <v/>
      </c>
      <c r="Q2098" s="18" t="str">
        <f>IFERROR(VLOOKUP($B2098,Invoices!$AH$2:$AI$412,2,FALSE),"")</f>
        <v/>
      </c>
      <c r="R2098" s="18" t="str">
        <f>IFERROR(VLOOKUP($B2098,Invoices!$AJ$2:$AK$412,2,FALSE),"")</f>
        <v/>
      </c>
      <c r="S2098" s="18" t="str">
        <f>IFERROR(VLOOKUP($B2098,Invoices!$AL$2:$AM$412,2,FALSE),"")</f>
        <v/>
      </c>
      <c r="T2098" s="18" t="str">
        <f>IFERROR(VLOOKUP($B2098,Invoices!$AN$2:$AO$412,2,FALSE),"")</f>
        <v/>
      </c>
      <c r="U2098" s="18" t="str" cm="1">
        <f t="array" ref="U2098">IFERROR(INDEX(F2098:T2098, 1, MATCH(TRUE, ISNUMBER(F2098:T2098), 0)), "0.0")</f>
        <v>0.0</v>
      </c>
    </row>
    <row r="2099" spans="1:21" ht="13" x14ac:dyDescent="0.15">
      <c r="A2099" s="14" t="s">
        <v>8131</v>
      </c>
      <c r="B2099" s="6" t="s">
        <v>3501</v>
      </c>
      <c r="C2099" s="6" t="s">
        <v>719</v>
      </c>
      <c r="D2099" s="6" t="s">
        <v>720</v>
      </c>
      <c r="E2099" s="6" t="s">
        <v>562</v>
      </c>
      <c r="F2099" s="18">
        <f>IFERROR(VLOOKUP(B2099,Invoices!$L$2:$M$413,2,FALSE),"")</f>
        <v>0.99</v>
      </c>
      <c r="G2099" s="18" t="str">
        <f>IFERROR(VLOOKUP(B2099,Invoices!$N$2:$O$412,2,FALSE),"")</f>
        <v/>
      </c>
      <c r="H2099" s="18" t="str">
        <f>IFERROR(VLOOKUP($B2099,Invoices!$P$2:$Q$412,2,FALSE),"")</f>
        <v/>
      </c>
      <c r="I2099" s="18" t="str">
        <f>IFERROR(VLOOKUP($B2099,Invoices!$R$2:$S$412,2,FALSE),"")</f>
        <v/>
      </c>
      <c r="J2099" s="18" t="str">
        <f>IFERROR(VLOOKUP($B2099,Invoices!$T$2:$U$412,2,FALSE),"")</f>
        <v/>
      </c>
      <c r="K2099" s="18" t="str">
        <f>IFERROR(VLOOKUP($B2099,Invoices!$V$2:$W$412,2,FALSE),"")</f>
        <v/>
      </c>
      <c r="L2099" s="18" t="str">
        <f>IFERROR(VLOOKUP($B2099,Invoices!$X$2:$Y$412,2,FALSE),"")</f>
        <v/>
      </c>
      <c r="M2099" s="18" t="str">
        <f>IFERROR(VLOOKUP($B2099,Invoices!$Z$2:$AA$412,2,FALSE),"")</f>
        <v/>
      </c>
      <c r="N2099" s="18" t="str">
        <f>IFERROR(VLOOKUP($B2099,Invoices!$AB$2:$AC$412,2,FALSE),"")</f>
        <v/>
      </c>
      <c r="O2099" s="18" t="str">
        <f>IFERROR(VLOOKUP($B2099,Invoices!$AD$2:$AE$412,2,FALSE),"")</f>
        <v/>
      </c>
      <c r="P2099" s="18" t="str">
        <f>IFERROR(VLOOKUP($B2099,Invoices!$AF$2:$AG$412,2,FALSE),"")</f>
        <v/>
      </c>
      <c r="Q2099" s="18" t="str">
        <f>IFERROR(VLOOKUP($B2099,Invoices!$AH$2:$AI$412,2,FALSE),"")</f>
        <v/>
      </c>
      <c r="R2099" s="18" t="str">
        <f>IFERROR(VLOOKUP($B2099,Invoices!$AJ$2:$AK$412,2,FALSE),"")</f>
        <v/>
      </c>
      <c r="S2099" s="18" t="str">
        <f>IFERROR(VLOOKUP($B2099,Invoices!$AL$2:$AM$412,2,FALSE),"")</f>
        <v/>
      </c>
      <c r="T2099" s="18" t="str">
        <f>IFERROR(VLOOKUP($B2099,Invoices!$AN$2:$AO$412,2,FALSE),"")</f>
        <v/>
      </c>
      <c r="U2099" s="18" cm="1">
        <f t="array" ref="U2099">IFERROR(INDEX(F2099:T2099, 1, MATCH(TRUE, ISNUMBER(F2099:T2099), 0)), "0.0")</f>
        <v>0.99</v>
      </c>
    </row>
    <row r="2100" spans="1:21" ht="13" x14ac:dyDescent="0.15">
      <c r="A2100" s="14" t="s">
        <v>8132</v>
      </c>
      <c r="B2100" s="6" t="s">
        <v>3502</v>
      </c>
      <c r="C2100" s="6" t="s">
        <v>714</v>
      </c>
      <c r="D2100" s="6" t="s">
        <v>713</v>
      </c>
      <c r="E2100" s="6" t="s">
        <v>714</v>
      </c>
      <c r="F2100" s="18" t="str">
        <f>IFERROR(VLOOKUP(B2100,Invoices!$L$2:$M$413,2,FALSE),"")</f>
        <v/>
      </c>
      <c r="G2100" s="18" t="str">
        <f>IFERROR(VLOOKUP(B2100,Invoices!$N$2:$O$412,2,FALSE),"")</f>
        <v/>
      </c>
      <c r="H2100" s="18" t="str">
        <f>IFERROR(VLOOKUP($B2100,Invoices!$P$2:$Q$412,2,FALSE),"")</f>
        <v/>
      </c>
      <c r="I2100" s="18" t="str">
        <f>IFERROR(VLOOKUP($B2100,Invoices!$R$2:$S$412,2,FALSE),"")</f>
        <v/>
      </c>
      <c r="J2100" s="18" t="str">
        <f>IFERROR(VLOOKUP($B2100,Invoices!$T$2:$U$412,2,FALSE),"")</f>
        <v/>
      </c>
      <c r="K2100" s="18" t="str">
        <f>IFERROR(VLOOKUP($B2100,Invoices!$V$2:$W$412,2,FALSE),"")</f>
        <v/>
      </c>
      <c r="L2100" s="18" t="str">
        <f>IFERROR(VLOOKUP($B2100,Invoices!$X$2:$Y$412,2,FALSE),"")</f>
        <v/>
      </c>
      <c r="M2100" s="18" t="str">
        <f>IFERROR(VLOOKUP($B2100,Invoices!$Z$2:$AA$412,2,FALSE),"")</f>
        <v/>
      </c>
      <c r="N2100" s="18" t="str">
        <f>IFERROR(VLOOKUP($B2100,Invoices!$AB$2:$AC$412,2,FALSE),"")</f>
        <v/>
      </c>
      <c r="O2100" s="18" t="str">
        <f>IFERROR(VLOOKUP($B2100,Invoices!$AD$2:$AE$412,2,FALSE),"")</f>
        <v/>
      </c>
      <c r="P2100" s="18" t="str">
        <f>IFERROR(VLOOKUP($B2100,Invoices!$AF$2:$AG$412,2,FALSE),"")</f>
        <v/>
      </c>
      <c r="Q2100" s="18" t="str">
        <f>IFERROR(VLOOKUP($B2100,Invoices!$AH$2:$AI$412,2,FALSE),"")</f>
        <v/>
      </c>
      <c r="R2100" s="18" t="str">
        <f>IFERROR(VLOOKUP($B2100,Invoices!$AJ$2:$AK$412,2,FALSE),"")</f>
        <v/>
      </c>
      <c r="S2100" s="18" t="str">
        <f>IFERROR(VLOOKUP($B2100,Invoices!$AL$2:$AM$412,2,FALSE),"")</f>
        <v/>
      </c>
      <c r="T2100" s="18" t="str">
        <f>IFERROR(VLOOKUP($B2100,Invoices!$AN$2:$AO$412,2,FALSE),"")</f>
        <v/>
      </c>
      <c r="U2100" s="18" t="str" cm="1">
        <f t="array" ref="U2100">IFERROR(INDEX(F2100:T2100, 1, MATCH(TRUE, ISNUMBER(F2100:T2100), 0)), "0.0")</f>
        <v>0.0</v>
      </c>
    </row>
    <row r="2101" spans="1:21" ht="13" x14ac:dyDescent="0.15">
      <c r="A2101" s="14" t="s">
        <v>8133</v>
      </c>
      <c r="B2101" s="6" t="s">
        <v>3503</v>
      </c>
      <c r="D2101" s="6" t="s">
        <v>770</v>
      </c>
      <c r="E2101" s="6" t="s">
        <v>771</v>
      </c>
      <c r="F2101" s="18" t="str">
        <f>IFERROR(VLOOKUP(B2101,Invoices!$L$2:$M$413,2,FALSE),"")</f>
        <v/>
      </c>
      <c r="G2101" s="18" t="str">
        <f>IFERROR(VLOOKUP(B2101,Invoices!$N$2:$O$412,2,FALSE),"")</f>
        <v/>
      </c>
      <c r="H2101" s="18" t="str">
        <f>IFERROR(VLOOKUP($B2101,Invoices!$P$2:$Q$412,2,FALSE),"")</f>
        <v/>
      </c>
      <c r="I2101" s="18" t="str">
        <f>IFERROR(VLOOKUP($B2101,Invoices!$R$2:$S$412,2,FALSE),"")</f>
        <v/>
      </c>
      <c r="J2101" s="18" t="str">
        <f>IFERROR(VLOOKUP($B2101,Invoices!$T$2:$U$412,2,FALSE),"")</f>
        <v/>
      </c>
      <c r="K2101" s="18" t="str">
        <f>IFERROR(VLOOKUP($B2101,Invoices!$V$2:$W$412,2,FALSE),"")</f>
        <v/>
      </c>
      <c r="L2101" s="18" t="str">
        <f>IFERROR(VLOOKUP($B2101,Invoices!$X$2:$Y$412,2,FALSE),"")</f>
        <v/>
      </c>
      <c r="M2101" s="18">
        <f>IFERROR(VLOOKUP($B2101,Invoices!$Z$2:$AA$412,2,FALSE),"")</f>
        <v>0.99</v>
      </c>
      <c r="N2101" s="18" t="str">
        <f>IFERROR(VLOOKUP($B2101,Invoices!$AB$2:$AC$412,2,FALSE),"")</f>
        <v/>
      </c>
      <c r="O2101" s="18" t="str">
        <f>IFERROR(VLOOKUP($B2101,Invoices!$AD$2:$AE$412,2,FALSE),"")</f>
        <v/>
      </c>
      <c r="P2101" s="18" t="str">
        <f>IFERROR(VLOOKUP($B2101,Invoices!$AF$2:$AG$412,2,FALSE),"")</f>
        <v/>
      </c>
      <c r="Q2101" s="18" t="str">
        <f>IFERROR(VLOOKUP($B2101,Invoices!$AH$2:$AI$412,2,FALSE),"")</f>
        <v/>
      </c>
      <c r="R2101" s="18" t="str">
        <f>IFERROR(VLOOKUP($B2101,Invoices!$AJ$2:$AK$412,2,FALSE),"")</f>
        <v/>
      </c>
      <c r="S2101" s="18" t="str">
        <f>IFERROR(VLOOKUP($B2101,Invoices!$AL$2:$AM$412,2,FALSE),"")</f>
        <v/>
      </c>
      <c r="T2101" s="18" t="str">
        <f>IFERROR(VLOOKUP($B2101,Invoices!$AN$2:$AO$412,2,FALSE),"")</f>
        <v/>
      </c>
      <c r="U2101" s="18" cm="1">
        <f t="array" ref="U2101">IFERROR(INDEX(F2101:T2101, 1, MATCH(TRUE, ISNUMBER(F2101:T2101), 0)), "0.0")</f>
        <v>0.99</v>
      </c>
    </row>
    <row r="2102" spans="1:21" ht="13" x14ac:dyDescent="0.15">
      <c r="A2102" s="14" t="s">
        <v>8134</v>
      </c>
      <c r="B2102" s="6" t="s">
        <v>3504</v>
      </c>
      <c r="C2102" s="6" t="s">
        <v>795</v>
      </c>
      <c r="D2102" s="6" t="s">
        <v>796</v>
      </c>
      <c r="E2102" s="6" t="s">
        <v>797</v>
      </c>
      <c r="F2102" s="18" t="str">
        <f>IFERROR(VLOOKUP(B2102,Invoices!$L$2:$M$413,2,FALSE),"")</f>
        <v/>
      </c>
      <c r="G2102" s="18" t="str">
        <f>IFERROR(VLOOKUP(B2102,Invoices!$N$2:$O$412,2,FALSE),"")</f>
        <v/>
      </c>
      <c r="H2102" s="18" t="str">
        <f>IFERROR(VLOOKUP($B2102,Invoices!$P$2:$Q$412,2,FALSE),"")</f>
        <v/>
      </c>
      <c r="I2102" s="18" t="str">
        <f>IFERROR(VLOOKUP($B2102,Invoices!$R$2:$S$412,2,FALSE),"")</f>
        <v/>
      </c>
      <c r="J2102" s="18" t="str">
        <f>IFERROR(VLOOKUP($B2102,Invoices!$T$2:$U$412,2,FALSE),"")</f>
        <v/>
      </c>
      <c r="K2102" s="18" t="str">
        <f>IFERROR(VLOOKUP($B2102,Invoices!$V$2:$W$412,2,FALSE),"")</f>
        <v/>
      </c>
      <c r="L2102" s="18" t="str">
        <f>IFERROR(VLOOKUP($B2102,Invoices!$X$2:$Y$412,2,FALSE),"")</f>
        <v/>
      </c>
      <c r="M2102" s="18" t="str">
        <f>IFERROR(VLOOKUP($B2102,Invoices!$Z$2:$AA$412,2,FALSE),"")</f>
        <v/>
      </c>
      <c r="N2102" s="18" t="str">
        <f>IFERROR(VLOOKUP($B2102,Invoices!$AB$2:$AC$412,2,FALSE),"")</f>
        <v/>
      </c>
      <c r="O2102" s="18" t="str">
        <f>IFERROR(VLOOKUP($B2102,Invoices!$AD$2:$AE$412,2,FALSE),"")</f>
        <v/>
      </c>
      <c r="P2102" s="18">
        <f>IFERROR(VLOOKUP($B2102,Invoices!$AF$2:$AG$412,2,FALSE),"")</f>
        <v>0.99</v>
      </c>
      <c r="Q2102" s="18" t="str">
        <f>IFERROR(VLOOKUP($B2102,Invoices!$AH$2:$AI$412,2,FALSE),"")</f>
        <v/>
      </c>
      <c r="R2102" s="18" t="str">
        <f>IFERROR(VLOOKUP($B2102,Invoices!$AJ$2:$AK$412,2,FALSE),"")</f>
        <v/>
      </c>
      <c r="S2102" s="18" t="str">
        <f>IFERROR(VLOOKUP($B2102,Invoices!$AL$2:$AM$412,2,FALSE),"")</f>
        <v/>
      </c>
      <c r="T2102" s="18" t="str">
        <f>IFERROR(VLOOKUP($B2102,Invoices!$AN$2:$AO$412,2,FALSE),"")</f>
        <v/>
      </c>
      <c r="U2102" s="18" cm="1">
        <f t="array" ref="U2102">IFERROR(INDEX(F2102:T2102, 1, MATCH(TRUE, ISNUMBER(F2102:T2102), 0)), "0.0")</f>
        <v>0.99</v>
      </c>
    </row>
    <row r="2103" spans="1:21" ht="13" x14ac:dyDescent="0.15">
      <c r="A2103" s="14" t="s">
        <v>8135</v>
      </c>
      <c r="B2103" s="6" t="s">
        <v>3505</v>
      </c>
      <c r="C2103" s="6" t="s">
        <v>3506</v>
      </c>
      <c r="D2103" s="6" t="s">
        <v>1503</v>
      </c>
      <c r="E2103" s="6" t="s">
        <v>574</v>
      </c>
      <c r="F2103" s="18" t="str">
        <f>IFERROR(VLOOKUP(B2103,Invoices!$L$2:$M$413,2,FALSE),"")</f>
        <v/>
      </c>
      <c r="G2103" s="18" t="str">
        <f>IFERROR(VLOOKUP(B2103,Invoices!$N$2:$O$412,2,FALSE),"")</f>
        <v/>
      </c>
      <c r="H2103" s="18" t="str">
        <f>IFERROR(VLOOKUP($B2103,Invoices!$P$2:$Q$412,2,FALSE),"")</f>
        <v/>
      </c>
      <c r="I2103" s="18" t="str">
        <f>IFERROR(VLOOKUP($B2103,Invoices!$R$2:$S$412,2,FALSE),"")</f>
        <v/>
      </c>
      <c r="J2103" s="18">
        <f>IFERROR(VLOOKUP($B2103,Invoices!$T$2:$U$412,2,FALSE),"")</f>
        <v>0.99</v>
      </c>
      <c r="K2103" s="18" t="str">
        <f>IFERROR(VLOOKUP($B2103,Invoices!$V$2:$W$412,2,FALSE),"")</f>
        <v/>
      </c>
      <c r="L2103" s="18" t="str">
        <f>IFERROR(VLOOKUP($B2103,Invoices!$X$2:$Y$412,2,FALSE),"")</f>
        <v/>
      </c>
      <c r="M2103" s="18" t="str">
        <f>IFERROR(VLOOKUP($B2103,Invoices!$Z$2:$AA$412,2,FALSE),"")</f>
        <v/>
      </c>
      <c r="N2103" s="18" t="str">
        <f>IFERROR(VLOOKUP($B2103,Invoices!$AB$2:$AC$412,2,FALSE),"")</f>
        <v/>
      </c>
      <c r="O2103" s="18" t="str">
        <f>IFERROR(VLOOKUP($B2103,Invoices!$AD$2:$AE$412,2,FALSE),"")</f>
        <v/>
      </c>
      <c r="P2103" s="18" t="str">
        <f>IFERROR(VLOOKUP($B2103,Invoices!$AF$2:$AG$412,2,FALSE),"")</f>
        <v/>
      </c>
      <c r="Q2103" s="18" t="str">
        <f>IFERROR(VLOOKUP($B2103,Invoices!$AH$2:$AI$412,2,FALSE),"")</f>
        <v/>
      </c>
      <c r="R2103" s="18" t="str">
        <f>IFERROR(VLOOKUP($B2103,Invoices!$AJ$2:$AK$412,2,FALSE),"")</f>
        <v/>
      </c>
      <c r="S2103" s="18" t="str">
        <f>IFERROR(VLOOKUP($B2103,Invoices!$AL$2:$AM$412,2,FALSE),"")</f>
        <v/>
      </c>
      <c r="T2103" s="18" t="str">
        <f>IFERROR(VLOOKUP($B2103,Invoices!$AN$2:$AO$412,2,FALSE),"")</f>
        <v/>
      </c>
      <c r="U2103" s="18" cm="1">
        <f t="array" ref="U2103">IFERROR(INDEX(F2103:T2103, 1, MATCH(TRUE, ISNUMBER(F2103:T2103), 0)), "0.0")</f>
        <v>0.99</v>
      </c>
    </row>
    <row r="2104" spans="1:21" ht="13" x14ac:dyDescent="0.15">
      <c r="A2104" s="14" t="s">
        <v>8136</v>
      </c>
      <c r="B2104" s="6" t="s">
        <v>3507</v>
      </c>
      <c r="D2104" s="6" t="s">
        <v>746</v>
      </c>
      <c r="E2104" s="6" t="s">
        <v>742</v>
      </c>
      <c r="F2104" s="18">
        <f>IFERROR(VLOOKUP(B2104,Invoices!$L$2:$M$413,2,FALSE),"")</f>
        <v>0.99</v>
      </c>
      <c r="G2104" s="18" t="str">
        <f>IFERROR(VLOOKUP(B2104,Invoices!$N$2:$O$412,2,FALSE),"")</f>
        <v/>
      </c>
      <c r="H2104" s="18" t="str">
        <f>IFERROR(VLOOKUP($B2104,Invoices!$P$2:$Q$412,2,FALSE),"")</f>
        <v/>
      </c>
      <c r="I2104" s="18" t="str">
        <f>IFERROR(VLOOKUP($B2104,Invoices!$R$2:$S$412,2,FALSE),"")</f>
        <v/>
      </c>
      <c r="J2104" s="18" t="str">
        <f>IFERROR(VLOOKUP($B2104,Invoices!$T$2:$U$412,2,FALSE),"")</f>
        <v/>
      </c>
      <c r="K2104" s="18" t="str">
        <f>IFERROR(VLOOKUP($B2104,Invoices!$V$2:$W$412,2,FALSE),"")</f>
        <v/>
      </c>
      <c r="L2104" s="18" t="str">
        <f>IFERROR(VLOOKUP($B2104,Invoices!$X$2:$Y$412,2,FALSE),"")</f>
        <v/>
      </c>
      <c r="M2104" s="18" t="str">
        <f>IFERROR(VLOOKUP($B2104,Invoices!$Z$2:$AA$412,2,FALSE),"")</f>
        <v/>
      </c>
      <c r="N2104" s="18" t="str">
        <f>IFERROR(VLOOKUP($B2104,Invoices!$AB$2:$AC$412,2,FALSE),"")</f>
        <v/>
      </c>
      <c r="O2104" s="18" t="str">
        <f>IFERROR(VLOOKUP($B2104,Invoices!$AD$2:$AE$412,2,FALSE),"")</f>
        <v/>
      </c>
      <c r="P2104" s="18" t="str">
        <f>IFERROR(VLOOKUP($B2104,Invoices!$AF$2:$AG$412,2,FALSE),"")</f>
        <v/>
      </c>
      <c r="Q2104" s="18" t="str">
        <f>IFERROR(VLOOKUP($B2104,Invoices!$AH$2:$AI$412,2,FALSE),"")</f>
        <v/>
      </c>
      <c r="R2104" s="18" t="str">
        <f>IFERROR(VLOOKUP($B2104,Invoices!$AJ$2:$AK$412,2,FALSE),"")</f>
        <v/>
      </c>
      <c r="S2104" s="18" t="str">
        <f>IFERROR(VLOOKUP($B2104,Invoices!$AL$2:$AM$412,2,FALSE),"")</f>
        <v/>
      </c>
      <c r="T2104" s="18" t="str">
        <f>IFERROR(VLOOKUP($B2104,Invoices!$AN$2:$AO$412,2,FALSE),"")</f>
        <v/>
      </c>
      <c r="U2104" s="18" cm="1">
        <f t="array" ref="U2104">IFERROR(INDEX(F2104:T2104, 1, MATCH(TRUE, ISNUMBER(F2104:T2104), 0)), "0.0")</f>
        <v>0.99</v>
      </c>
    </row>
    <row r="2105" spans="1:21" ht="13" x14ac:dyDescent="0.15">
      <c r="A2105" s="14" t="s">
        <v>8137</v>
      </c>
      <c r="B2105" s="6" t="s">
        <v>3508</v>
      </c>
      <c r="D2105" s="6" t="s">
        <v>762</v>
      </c>
      <c r="E2105" s="6" t="s">
        <v>762</v>
      </c>
      <c r="F2105" s="18" t="str">
        <f>IFERROR(VLOOKUP(B2105,Invoices!$L$2:$M$413,2,FALSE),"")</f>
        <v/>
      </c>
      <c r="G2105" s="18" t="str">
        <f>IFERROR(VLOOKUP(B2105,Invoices!$N$2:$O$412,2,FALSE),"")</f>
        <v/>
      </c>
      <c r="H2105" s="18" t="str">
        <f>IFERROR(VLOOKUP($B2105,Invoices!$P$2:$Q$412,2,FALSE),"")</f>
        <v/>
      </c>
      <c r="I2105" s="18" t="str">
        <f>IFERROR(VLOOKUP($B2105,Invoices!$R$2:$S$412,2,FALSE),"")</f>
        <v/>
      </c>
      <c r="J2105" s="18" t="str">
        <f>IFERROR(VLOOKUP($B2105,Invoices!$T$2:$U$412,2,FALSE),"")</f>
        <v/>
      </c>
      <c r="K2105" s="18" t="str">
        <f>IFERROR(VLOOKUP($B2105,Invoices!$V$2:$W$412,2,FALSE),"")</f>
        <v/>
      </c>
      <c r="L2105" s="18" t="str">
        <f>IFERROR(VLOOKUP($B2105,Invoices!$X$2:$Y$412,2,FALSE),"")</f>
        <v/>
      </c>
      <c r="M2105" s="18" t="str">
        <f>IFERROR(VLOOKUP($B2105,Invoices!$Z$2:$AA$412,2,FALSE),"")</f>
        <v/>
      </c>
      <c r="N2105" s="18" t="str">
        <f>IFERROR(VLOOKUP($B2105,Invoices!$AB$2:$AC$412,2,FALSE),"")</f>
        <v/>
      </c>
      <c r="O2105" s="18" t="str">
        <f>IFERROR(VLOOKUP($B2105,Invoices!$AD$2:$AE$412,2,FALSE),"")</f>
        <v/>
      </c>
      <c r="P2105" s="18" t="str">
        <f>IFERROR(VLOOKUP($B2105,Invoices!$AF$2:$AG$412,2,FALSE),"")</f>
        <v/>
      </c>
      <c r="Q2105" s="18" t="str">
        <f>IFERROR(VLOOKUP($B2105,Invoices!$AH$2:$AI$412,2,FALSE),"")</f>
        <v/>
      </c>
      <c r="R2105" s="18" t="str">
        <f>IFERROR(VLOOKUP($B2105,Invoices!$AJ$2:$AK$412,2,FALSE),"")</f>
        <v/>
      </c>
      <c r="S2105" s="18" t="str">
        <f>IFERROR(VLOOKUP($B2105,Invoices!$AL$2:$AM$412,2,FALSE),"")</f>
        <v/>
      </c>
      <c r="T2105" s="18" t="str">
        <f>IFERROR(VLOOKUP($B2105,Invoices!$AN$2:$AO$412,2,FALSE),"")</f>
        <v/>
      </c>
      <c r="U2105" s="18" t="str" cm="1">
        <f t="array" ref="U2105">IFERROR(INDEX(F2105:T2105, 1, MATCH(TRUE, ISNUMBER(F2105:T2105), 0)), "0.0")</f>
        <v>0.0</v>
      </c>
    </row>
    <row r="2106" spans="1:21" ht="13" x14ac:dyDescent="0.15">
      <c r="A2106" s="14" t="s">
        <v>8138</v>
      </c>
      <c r="B2106" s="6" t="s">
        <v>3509</v>
      </c>
      <c r="D2106" s="6" t="s">
        <v>1363</v>
      </c>
      <c r="E2106" s="6" t="s">
        <v>1364</v>
      </c>
      <c r="F2106" s="18">
        <f>IFERROR(VLOOKUP(B2106,Invoices!$L$2:$M$413,2,FALSE),"")</f>
        <v>0.99</v>
      </c>
      <c r="G2106" s="18" t="str">
        <f>IFERROR(VLOOKUP(B2106,Invoices!$N$2:$O$412,2,FALSE),"")</f>
        <v/>
      </c>
      <c r="H2106" s="18" t="str">
        <f>IFERROR(VLOOKUP($B2106,Invoices!$P$2:$Q$412,2,FALSE),"")</f>
        <v/>
      </c>
      <c r="I2106" s="18" t="str">
        <f>IFERROR(VLOOKUP($B2106,Invoices!$R$2:$S$412,2,FALSE),"")</f>
        <v/>
      </c>
      <c r="J2106" s="18" t="str">
        <f>IFERROR(VLOOKUP($B2106,Invoices!$T$2:$U$412,2,FALSE),"")</f>
        <v/>
      </c>
      <c r="K2106" s="18" t="str">
        <f>IFERROR(VLOOKUP($B2106,Invoices!$V$2:$W$412,2,FALSE),"")</f>
        <v/>
      </c>
      <c r="L2106" s="18" t="str">
        <f>IFERROR(VLOOKUP($B2106,Invoices!$X$2:$Y$412,2,FALSE),"")</f>
        <v/>
      </c>
      <c r="M2106" s="18" t="str">
        <f>IFERROR(VLOOKUP($B2106,Invoices!$Z$2:$AA$412,2,FALSE),"")</f>
        <v/>
      </c>
      <c r="N2106" s="18" t="str">
        <f>IFERROR(VLOOKUP($B2106,Invoices!$AB$2:$AC$412,2,FALSE),"")</f>
        <v/>
      </c>
      <c r="O2106" s="18" t="str">
        <f>IFERROR(VLOOKUP($B2106,Invoices!$AD$2:$AE$412,2,FALSE),"")</f>
        <v/>
      </c>
      <c r="P2106" s="18" t="str">
        <f>IFERROR(VLOOKUP($B2106,Invoices!$AF$2:$AG$412,2,FALSE),"")</f>
        <v/>
      </c>
      <c r="Q2106" s="18" t="str">
        <f>IFERROR(VLOOKUP($B2106,Invoices!$AH$2:$AI$412,2,FALSE),"")</f>
        <v/>
      </c>
      <c r="R2106" s="18" t="str">
        <f>IFERROR(VLOOKUP($B2106,Invoices!$AJ$2:$AK$412,2,FALSE),"")</f>
        <v/>
      </c>
      <c r="S2106" s="18" t="str">
        <f>IFERROR(VLOOKUP($B2106,Invoices!$AL$2:$AM$412,2,FALSE),"")</f>
        <v/>
      </c>
      <c r="T2106" s="18" t="str">
        <f>IFERROR(VLOOKUP($B2106,Invoices!$AN$2:$AO$412,2,FALSE),"")</f>
        <v/>
      </c>
      <c r="U2106" s="18" cm="1">
        <f t="array" ref="U2106">IFERROR(INDEX(F2106:T2106, 1, MATCH(TRUE, ISNUMBER(F2106:T2106), 0)), "0.0")</f>
        <v>0.99</v>
      </c>
    </row>
    <row r="2107" spans="1:21" ht="13" x14ac:dyDescent="0.15">
      <c r="A2107" s="14" t="s">
        <v>8139</v>
      </c>
      <c r="B2107" s="6" t="s">
        <v>3510</v>
      </c>
      <c r="D2107" s="6" t="s">
        <v>1075</v>
      </c>
      <c r="E2107" s="6" t="s">
        <v>1076</v>
      </c>
      <c r="F2107" s="18" t="str">
        <f>IFERROR(VLOOKUP(B2107,Invoices!$L$2:$M$413,2,FALSE),"")</f>
        <v/>
      </c>
      <c r="G2107" s="18" t="str">
        <f>IFERROR(VLOOKUP(B2107,Invoices!$N$2:$O$412,2,FALSE),"")</f>
        <v/>
      </c>
      <c r="H2107" s="18" t="str">
        <f>IFERROR(VLOOKUP($B2107,Invoices!$P$2:$Q$412,2,FALSE),"")</f>
        <v/>
      </c>
      <c r="I2107" s="18" t="str">
        <f>IFERROR(VLOOKUP($B2107,Invoices!$R$2:$S$412,2,FALSE),"")</f>
        <v/>
      </c>
      <c r="J2107" s="18" t="str">
        <f>IFERROR(VLOOKUP($B2107,Invoices!$T$2:$U$412,2,FALSE),"")</f>
        <v/>
      </c>
      <c r="K2107" s="18" t="str">
        <f>IFERROR(VLOOKUP($B2107,Invoices!$V$2:$W$412,2,FALSE),"")</f>
        <v/>
      </c>
      <c r="L2107" s="18" t="str">
        <f>IFERROR(VLOOKUP($B2107,Invoices!$X$2:$Y$412,2,FALSE),"")</f>
        <v/>
      </c>
      <c r="M2107" s="18" t="str">
        <f>IFERROR(VLOOKUP($B2107,Invoices!$Z$2:$AA$412,2,FALSE),"")</f>
        <v/>
      </c>
      <c r="N2107" s="18" t="str">
        <f>IFERROR(VLOOKUP($B2107,Invoices!$AB$2:$AC$412,2,FALSE),"")</f>
        <v/>
      </c>
      <c r="O2107" s="18" t="str">
        <f>IFERROR(VLOOKUP($B2107,Invoices!$AD$2:$AE$412,2,FALSE),"")</f>
        <v/>
      </c>
      <c r="P2107" s="18" t="str">
        <f>IFERROR(VLOOKUP($B2107,Invoices!$AF$2:$AG$412,2,FALSE),"")</f>
        <v/>
      </c>
      <c r="Q2107" s="18" t="str">
        <f>IFERROR(VLOOKUP($B2107,Invoices!$AH$2:$AI$412,2,FALSE),"")</f>
        <v/>
      </c>
      <c r="R2107" s="18" t="str">
        <f>IFERROR(VLOOKUP($B2107,Invoices!$AJ$2:$AK$412,2,FALSE),"")</f>
        <v/>
      </c>
      <c r="S2107" s="18" t="str">
        <f>IFERROR(VLOOKUP($B2107,Invoices!$AL$2:$AM$412,2,FALSE),"")</f>
        <v/>
      </c>
      <c r="T2107" s="18" t="str">
        <f>IFERROR(VLOOKUP($B2107,Invoices!$AN$2:$AO$412,2,FALSE),"")</f>
        <v/>
      </c>
      <c r="U2107" s="18" t="str" cm="1">
        <f t="array" ref="U2107">IFERROR(INDEX(F2107:T2107, 1, MATCH(TRUE, ISNUMBER(F2107:T2107), 0)), "0.0")</f>
        <v>0.0</v>
      </c>
    </row>
    <row r="2108" spans="1:21" ht="13" x14ac:dyDescent="0.15">
      <c r="A2108" s="14" t="s">
        <v>8140</v>
      </c>
      <c r="B2108" s="6" t="s">
        <v>3511</v>
      </c>
      <c r="C2108" s="6" t="s">
        <v>1208</v>
      </c>
      <c r="D2108" s="6" t="s">
        <v>2353</v>
      </c>
      <c r="E2108" s="6" t="s">
        <v>1210</v>
      </c>
      <c r="F2108" s="18" t="str">
        <f>IFERROR(VLOOKUP(B2108,Invoices!$L$2:$M$413,2,FALSE),"")</f>
        <v/>
      </c>
      <c r="G2108" s="18" t="str">
        <f>IFERROR(VLOOKUP(B2108,Invoices!$N$2:$O$412,2,FALSE),"")</f>
        <v/>
      </c>
      <c r="H2108" s="18" t="str">
        <f>IFERROR(VLOOKUP($B2108,Invoices!$P$2:$Q$412,2,FALSE),"")</f>
        <v/>
      </c>
      <c r="I2108" s="18" t="str">
        <f>IFERROR(VLOOKUP($B2108,Invoices!$R$2:$S$412,2,FALSE),"")</f>
        <v/>
      </c>
      <c r="J2108" s="18" t="str">
        <f>IFERROR(VLOOKUP($B2108,Invoices!$T$2:$U$412,2,FALSE),"")</f>
        <v/>
      </c>
      <c r="K2108" s="18" t="str">
        <f>IFERROR(VLOOKUP($B2108,Invoices!$V$2:$W$412,2,FALSE),"")</f>
        <v/>
      </c>
      <c r="L2108" s="18" t="str">
        <f>IFERROR(VLOOKUP($B2108,Invoices!$X$2:$Y$412,2,FALSE),"")</f>
        <v/>
      </c>
      <c r="M2108" s="18" t="str">
        <f>IFERROR(VLOOKUP($B2108,Invoices!$Z$2:$AA$412,2,FALSE),"")</f>
        <v/>
      </c>
      <c r="N2108" s="18" t="str">
        <f>IFERROR(VLOOKUP($B2108,Invoices!$AB$2:$AC$412,2,FALSE),"")</f>
        <v/>
      </c>
      <c r="O2108" s="18" t="str">
        <f>IFERROR(VLOOKUP($B2108,Invoices!$AD$2:$AE$412,2,FALSE),"")</f>
        <v/>
      </c>
      <c r="P2108" s="18" t="str">
        <f>IFERROR(VLOOKUP($B2108,Invoices!$AF$2:$AG$412,2,FALSE),"")</f>
        <v/>
      </c>
      <c r="Q2108" s="18" t="str">
        <f>IFERROR(VLOOKUP($B2108,Invoices!$AH$2:$AI$412,2,FALSE),"")</f>
        <v/>
      </c>
      <c r="R2108" s="18" t="str">
        <f>IFERROR(VLOOKUP($B2108,Invoices!$AJ$2:$AK$412,2,FALSE),"")</f>
        <v/>
      </c>
      <c r="S2108" s="18" t="str">
        <f>IFERROR(VLOOKUP($B2108,Invoices!$AL$2:$AM$412,2,FALSE),"")</f>
        <v/>
      </c>
      <c r="T2108" s="18" t="str">
        <f>IFERROR(VLOOKUP($B2108,Invoices!$AN$2:$AO$412,2,FALSE),"")</f>
        <v/>
      </c>
      <c r="U2108" s="18" t="str" cm="1">
        <f t="array" ref="U2108">IFERROR(INDEX(F2108:T2108, 1, MATCH(TRUE, ISNUMBER(F2108:T2108), 0)), "0.0")</f>
        <v>0.0</v>
      </c>
    </row>
    <row r="2109" spans="1:21" ht="13" x14ac:dyDescent="0.15">
      <c r="A2109" s="14" t="s">
        <v>8141</v>
      </c>
      <c r="B2109" s="6" t="s">
        <v>3512</v>
      </c>
      <c r="D2109" s="6" t="s">
        <v>517</v>
      </c>
      <c r="E2109" s="6" t="s">
        <v>518</v>
      </c>
      <c r="F2109" s="18" t="str">
        <f>IFERROR(VLOOKUP(B2109,Invoices!$L$2:$M$413,2,FALSE),"")</f>
        <v/>
      </c>
      <c r="G2109" s="18" t="str">
        <f>IFERROR(VLOOKUP(B2109,Invoices!$N$2:$O$412,2,FALSE),"")</f>
        <v/>
      </c>
      <c r="H2109" s="18" t="str">
        <f>IFERROR(VLOOKUP($B2109,Invoices!$P$2:$Q$412,2,FALSE),"")</f>
        <v/>
      </c>
      <c r="I2109" s="18">
        <f>IFERROR(VLOOKUP($B2109,Invoices!$R$2:$S$412,2,FALSE),"")</f>
        <v>1.99</v>
      </c>
      <c r="J2109" s="18" t="str">
        <f>IFERROR(VLOOKUP($B2109,Invoices!$T$2:$U$412,2,FALSE),"")</f>
        <v/>
      </c>
      <c r="K2109" s="18" t="str">
        <f>IFERROR(VLOOKUP($B2109,Invoices!$V$2:$W$412,2,FALSE),"")</f>
        <v/>
      </c>
      <c r="L2109" s="18" t="str">
        <f>IFERROR(VLOOKUP($B2109,Invoices!$X$2:$Y$412,2,FALSE),"")</f>
        <v/>
      </c>
      <c r="M2109" s="18" t="str">
        <f>IFERROR(VLOOKUP($B2109,Invoices!$Z$2:$AA$412,2,FALSE),"")</f>
        <v/>
      </c>
      <c r="N2109" s="18" t="str">
        <f>IFERROR(VLOOKUP($B2109,Invoices!$AB$2:$AC$412,2,FALSE),"")</f>
        <v/>
      </c>
      <c r="O2109" s="18" t="str">
        <f>IFERROR(VLOOKUP($B2109,Invoices!$AD$2:$AE$412,2,FALSE),"")</f>
        <v/>
      </c>
      <c r="P2109" s="18" t="str">
        <f>IFERROR(VLOOKUP($B2109,Invoices!$AF$2:$AG$412,2,FALSE),"")</f>
        <v/>
      </c>
      <c r="Q2109" s="18" t="str">
        <f>IFERROR(VLOOKUP($B2109,Invoices!$AH$2:$AI$412,2,FALSE),"")</f>
        <v/>
      </c>
      <c r="R2109" s="18" t="str">
        <f>IFERROR(VLOOKUP($B2109,Invoices!$AJ$2:$AK$412,2,FALSE),"")</f>
        <v/>
      </c>
      <c r="S2109" s="18" t="str">
        <f>IFERROR(VLOOKUP($B2109,Invoices!$AL$2:$AM$412,2,FALSE),"")</f>
        <v/>
      </c>
      <c r="T2109" s="18" t="str">
        <f>IFERROR(VLOOKUP($B2109,Invoices!$AN$2:$AO$412,2,FALSE),"")</f>
        <v/>
      </c>
      <c r="U2109" s="18" cm="1">
        <f t="array" ref="U2109">IFERROR(INDEX(F2109:T2109, 1, MATCH(TRUE, ISNUMBER(F2109:T2109), 0)), "0.0")</f>
        <v>1.99</v>
      </c>
    </row>
    <row r="2110" spans="1:21" ht="13" x14ac:dyDescent="0.15">
      <c r="A2110" s="14" t="s">
        <v>8142</v>
      </c>
      <c r="B2110" s="6" t="s">
        <v>3513</v>
      </c>
      <c r="D2110" s="6" t="s">
        <v>1174</v>
      </c>
      <c r="E2110" s="6" t="s">
        <v>570</v>
      </c>
      <c r="F2110" s="18" t="str">
        <f>IFERROR(VLOOKUP(B2110,Invoices!$L$2:$M$413,2,FALSE),"")</f>
        <v/>
      </c>
      <c r="G2110" s="18" t="str">
        <f>IFERROR(VLOOKUP(B2110,Invoices!$N$2:$O$412,2,FALSE),"")</f>
        <v/>
      </c>
      <c r="H2110" s="18" t="str">
        <f>IFERROR(VLOOKUP($B2110,Invoices!$P$2:$Q$412,2,FALSE),"")</f>
        <v/>
      </c>
      <c r="I2110" s="18" t="str">
        <f>IFERROR(VLOOKUP($B2110,Invoices!$R$2:$S$412,2,FALSE),"")</f>
        <v/>
      </c>
      <c r="J2110" s="18" t="str">
        <f>IFERROR(VLOOKUP($B2110,Invoices!$T$2:$U$412,2,FALSE),"")</f>
        <v/>
      </c>
      <c r="K2110" s="18" t="str">
        <f>IFERROR(VLOOKUP($B2110,Invoices!$V$2:$W$412,2,FALSE),"")</f>
        <v/>
      </c>
      <c r="L2110" s="18" t="str">
        <f>IFERROR(VLOOKUP($B2110,Invoices!$X$2:$Y$412,2,FALSE),"")</f>
        <v/>
      </c>
      <c r="M2110" s="18" t="str">
        <f>IFERROR(VLOOKUP($B2110,Invoices!$Z$2:$AA$412,2,FALSE),"")</f>
        <v/>
      </c>
      <c r="N2110" s="18" t="str">
        <f>IFERROR(VLOOKUP($B2110,Invoices!$AB$2:$AC$412,2,FALSE),"")</f>
        <v/>
      </c>
      <c r="O2110" s="18" t="str">
        <f>IFERROR(VLOOKUP($B2110,Invoices!$AD$2:$AE$412,2,FALSE),"")</f>
        <v/>
      </c>
      <c r="P2110" s="18" t="str">
        <f>IFERROR(VLOOKUP($B2110,Invoices!$AF$2:$AG$412,2,FALSE),"")</f>
        <v/>
      </c>
      <c r="Q2110" s="18" t="str">
        <f>IFERROR(VLOOKUP($B2110,Invoices!$AH$2:$AI$412,2,FALSE),"")</f>
        <v/>
      </c>
      <c r="R2110" s="18" t="str">
        <f>IFERROR(VLOOKUP($B2110,Invoices!$AJ$2:$AK$412,2,FALSE),"")</f>
        <v/>
      </c>
      <c r="S2110" s="18" t="str">
        <f>IFERROR(VLOOKUP($B2110,Invoices!$AL$2:$AM$412,2,FALSE),"")</f>
        <v/>
      </c>
      <c r="T2110" s="18" t="str">
        <f>IFERROR(VLOOKUP($B2110,Invoices!$AN$2:$AO$412,2,FALSE),"")</f>
        <v/>
      </c>
      <c r="U2110" s="18" t="str" cm="1">
        <f t="array" ref="U2110">IFERROR(INDEX(F2110:T2110, 1, MATCH(TRUE, ISNUMBER(F2110:T2110), 0)), "0.0")</f>
        <v>0.0</v>
      </c>
    </row>
    <row r="2111" spans="1:21" ht="13" x14ac:dyDescent="0.15">
      <c r="A2111" s="14" t="s">
        <v>8143</v>
      </c>
      <c r="B2111" s="6" t="s">
        <v>3514</v>
      </c>
      <c r="C2111" s="6" t="s">
        <v>719</v>
      </c>
      <c r="D2111" s="6" t="s">
        <v>720</v>
      </c>
      <c r="E2111" s="6" t="s">
        <v>562</v>
      </c>
      <c r="F2111" s="18" t="str">
        <f>IFERROR(VLOOKUP(B2111,Invoices!$L$2:$M$413,2,FALSE),"")</f>
        <v/>
      </c>
      <c r="G2111" s="18" t="str">
        <f>IFERROR(VLOOKUP(B2111,Invoices!$N$2:$O$412,2,FALSE),"")</f>
        <v/>
      </c>
      <c r="H2111" s="18" t="str">
        <f>IFERROR(VLOOKUP($B2111,Invoices!$P$2:$Q$412,2,FALSE),"")</f>
        <v/>
      </c>
      <c r="I2111" s="18" t="str">
        <f>IFERROR(VLOOKUP($B2111,Invoices!$R$2:$S$412,2,FALSE),"")</f>
        <v/>
      </c>
      <c r="J2111" s="18" t="str">
        <f>IFERROR(VLOOKUP($B2111,Invoices!$T$2:$U$412,2,FALSE),"")</f>
        <v/>
      </c>
      <c r="K2111" s="18" t="str">
        <f>IFERROR(VLOOKUP($B2111,Invoices!$V$2:$W$412,2,FALSE),"")</f>
        <v/>
      </c>
      <c r="L2111" s="18" t="str">
        <f>IFERROR(VLOOKUP($B2111,Invoices!$X$2:$Y$412,2,FALSE),"")</f>
        <v/>
      </c>
      <c r="M2111" s="18" t="str">
        <f>IFERROR(VLOOKUP($B2111,Invoices!$Z$2:$AA$412,2,FALSE),"")</f>
        <v/>
      </c>
      <c r="N2111" s="18" t="str">
        <f>IFERROR(VLOOKUP($B2111,Invoices!$AB$2:$AC$412,2,FALSE),"")</f>
        <v/>
      </c>
      <c r="O2111" s="18" t="str">
        <f>IFERROR(VLOOKUP($B2111,Invoices!$AD$2:$AE$412,2,FALSE),"")</f>
        <v/>
      </c>
      <c r="P2111" s="18">
        <f>IFERROR(VLOOKUP($B2111,Invoices!$AF$2:$AG$412,2,FALSE),"")</f>
        <v>0.99</v>
      </c>
      <c r="Q2111" s="18" t="str">
        <f>IFERROR(VLOOKUP($B2111,Invoices!$AH$2:$AI$412,2,FALSE),"")</f>
        <v/>
      </c>
      <c r="R2111" s="18" t="str">
        <f>IFERROR(VLOOKUP($B2111,Invoices!$AJ$2:$AK$412,2,FALSE),"")</f>
        <v/>
      </c>
      <c r="S2111" s="18" t="str">
        <f>IFERROR(VLOOKUP($B2111,Invoices!$AL$2:$AM$412,2,FALSE),"")</f>
        <v/>
      </c>
      <c r="T2111" s="18" t="str">
        <f>IFERROR(VLOOKUP($B2111,Invoices!$AN$2:$AO$412,2,FALSE),"")</f>
        <v/>
      </c>
      <c r="U2111" s="18" cm="1">
        <f t="array" ref="U2111">IFERROR(INDEX(F2111:T2111, 1, MATCH(TRUE, ISNUMBER(F2111:T2111), 0)), "0.0")</f>
        <v>0.99</v>
      </c>
    </row>
    <row r="2112" spans="1:21" ht="13" x14ac:dyDescent="0.15">
      <c r="A2112" s="14" t="s">
        <v>8144</v>
      </c>
      <c r="B2112" s="6" t="s">
        <v>3515</v>
      </c>
      <c r="C2112" s="6" t="s">
        <v>1809</v>
      </c>
      <c r="D2112" s="6" t="s">
        <v>1198</v>
      </c>
      <c r="E2112" s="6" t="s">
        <v>522</v>
      </c>
      <c r="F2112" s="18" t="str">
        <f>IFERROR(VLOOKUP(B2112,Invoices!$L$2:$M$413,2,FALSE),"")</f>
        <v/>
      </c>
      <c r="G2112" s="18" t="str">
        <f>IFERROR(VLOOKUP(B2112,Invoices!$N$2:$O$412,2,FALSE),"")</f>
        <v/>
      </c>
      <c r="H2112" s="18" t="str">
        <f>IFERROR(VLOOKUP($B2112,Invoices!$P$2:$Q$412,2,FALSE),"")</f>
        <v/>
      </c>
      <c r="I2112" s="18" t="str">
        <f>IFERROR(VLOOKUP($B2112,Invoices!$R$2:$S$412,2,FALSE),"")</f>
        <v/>
      </c>
      <c r="J2112" s="18" t="str">
        <f>IFERROR(VLOOKUP($B2112,Invoices!$T$2:$U$412,2,FALSE),"")</f>
        <v/>
      </c>
      <c r="K2112" s="18">
        <f>IFERROR(VLOOKUP($B2112,Invoices!$V$2:$W$412,2,FALSE),"")</f>
        <v>0.99</v>
      </c>
      <c r="L2112" s="18" t="str">
        <f>IFERROR(VLOOKUP($B2112,Invoices!$X$2:$Y$412,2,FALSE),"")</f>
        <v/>
      </c>
      <c r="M2112" s="18" t="str">
        <f>IFERROR(VLOOKUP($B2112,Invoices!$Z$2:$AA$412,2,FALSE),"")</f>
        <v/>
      </c>
      <c r="N2112" s="18" t="str">
        <f>IFERROR(VLOOKUP($B2112,Invoices!$AB$2:$AC$412,2,FALSE),"")</f>
        <v/>
      </c>
      <c r="O2112" s="18" t="str">
        <f>IFERROR(VLOOKUP($B2112,Invoices!$AD$2:$AE$412,2,FALSE),"")</f>
        <v/>
      </c>
      <c r="P2112" s="18" t="str">
        <f>IFERROR(VLOOKUP($B2112,Invoices!$AF$2:$AG$412,2,FALSE),"")</f>
        <v/>
      </c>
      <c r="Q2112" s="18" t="str">
        <f>IFERROR(VLOOKUP($B2112,Invoices!$AH$2:$AI$412,2,FALSE),"")</f>
        <v/>
      </c>
      <c r="R2112" s="18" t="str">
        <f>IFERROR(VLOOKUP($B2112,Invoices!$AJ$2:$AK$412,2,FALSE),"")</f>
        <v/>
      </c>
      <c r="S2112" s="18" t="str">
        <f>IFERROR(VLOOKUP($B2112,Invoices!$AL$2:$AM$412,2,FALSE),"")</f>
        <v/>
      </c>
      <c r="T2112" s="18" t="str">
        <f>IFERROR(VLOOKUP($B2112,Invoices!$AN$2:$AO$412,2,FALSE),"")</f>
        <v/>
      </c>
      <c r="U2112" s="18" cm="1">
        <f t="array" ref="U2112">IFERROR(INDEX(F2112:T2112, 1, MATCH(TRUE, ISNUMBER(F2112:T2112), 0)), "0.0")</f>
        <v>0.99</v>
      </c>
    </row>
    <row r="2113" spans="1:21" ht="13" x14ac:dyDescent="0.15">
      <c r="A2113" s="14" t="s">
        <v>8145</v>
      </c>
      <c r="B2113" s="6" t="s">
        <v>3516</v>
      </c>
      <c r="D2113" s="6" t="s">
        <v>883</v>
      </c>
      <c r="E2113" s="6" t="s">
        <v>884</v>
      </c>
      <c r="F2113" s="18" t="str">
        <f>IFERROR(VLOOKUP(B2113,Invoices!$L$2:$M$413,2,FALSE),"")</f>
        <v/>
      </c>
      <c r="G2113" s="18" t="str">
        <f>IFERROR(VLOOKUP(B2113,Invoices!$N$2:$O$412,2,FALSE),"")</f>
        <v/>
      </c>
      <c r="H2113" s="18" t="str">
        <f>IFERROR(VLOOKUP($B2113,Invoices!$P$2:$Q$412,2,FALSE),"")</f>
        <v/>
      </c>
      <c r="I2113" s="18" t="str">
        <f>IFERROR(VLOOKUP($B2113,Invoices!$R$2:$S$412,2,FALSE),"")</f>
        <v/>
      </c>
      <c r="J2113" s="18" t="str">
        <f>IFERROR(VLOOKUP($B2113,Invoices!$T$2:$U$412,2,FALSE),"")</f>
        <v/>
      </c>
      <c r="K2113" s="18" t="str">
        <f>IFERROR(VLOOKUP($B2113,Invoices!$V$2:$W$412,2,FALSE),"")</f>
        <v/>
      </c>
      <c r="L2113" s="18" t="str">
        <f>IFERROR(VLOOKUP($B2113,Invoices!$X$2:$Y$412,2,FALSE),"")</f>
        <v/>
      </c>
      <c r="M2113" s="18" t="str">
        <f>IFERROR(VLOOKUP($B2113,Invoices!$Z$2:$AA$412,2,FALSE),"")</f>
        <v/>
      </c>
      <c r="N2113" s="18" t="str">
        <f>IFERROR(VLOOKUP($B2113,Invoices!$AB$2:$AC$412,2,FALSE),"")</f>
        <v/>
      </c>
      <c r="O2113" s="18" t="str">
        <f>IFERROR(VLOOKUP($B2113,Invoices!$AD$2:$AE$412,2,FALSE),"")</f>
        <v/>
      </c>
      <c r="P2113" s="18">
        <f>IFERROR(VLOOKUP($B2113,Invoices!$AF$2:$AG$412,2,FALSE),"")</f>
        <v>0.99</v>
      </c>
      <c r="Q2113" s="18" t="str">
        <f>IFERROR(VLOOKUP($B2113,Invoices!$AH$2:$AI$412,2,FALSE),"")</f>
        <v/>
      </c>
      <c r="R2113" s="18" t="str">
        <f>IFERROR(VLOOKUP($B2113,Invoices!$AJ$2:$AK$412,2,FALSE),"")</f>
        <v/>
      </c>
      <c r="S2113" s="18" t="str">
        <f>IFERROR(VLOOKUP($B2113,Invoices!$AL$2:$AM$412,2,FALSE),"")</f>
        <v/>
      </c>
      <c r="T2113" s="18" t="str">
        <f>IFERROR(VLOOKUP($B2113,Invoices!$AN$2:$AO$412,2,FALSE),"")</f>
        <v/>
      </c>
      <c r="U2113" s="18" cm="1">
        <f t="array" ref="U2113">IFERROR(INDEX(F2113:T2113, 1, MATCH(TRUE, ISNUMBER(F2113:T2113), 0)), "0.0")</f>
        <v>0.99</v>
      </c>
    </row>
    <row r="2114" spans="1:21" ht="13" x14ac:dyDescent="0.15">
      <c r="A2114" s="14" t="s">
        <v>8146</v>
      </c>
      <c r="B2114" s="6" t="s">
        <v>3517</v>
      </c>
      <c r="C2114" s="6" t="s">
        <v>655</v>
      </c>
      <c r="D2114" s="6" t="s">
        <v>656</v>
      </c>
      <c r="E2114" s="6" t="s">
        <v>655</v>
      </c>
      <c r="F2114" s="18" t="str">
        <f>IFERROR(VLOOKUP(B2114,Invoices!$L$2:$M$413,2,FALSE),"")</f>
        <v/>
      </c>
      <c r="G2114" s="18" t="str">
        <f>IFERROR(VLOOKUP(B2114,Invoices!$N$2:$O$412,2,FALSE),"")</f>
        <v/>
      </c>
      <c r="H2114" s="18">
        <f>IFERROR(VLOOKUP($B2114,Invoices!$P$2:$Q$412,2,FALSE),"")</f>
        <v>0.99</v>
      </c>
      <c r="I2114" s="18" t="str">
        <f>IFERROR(VLOOKUP($B2114,Invoices!$R$2:$S$412,2,FALSE),"")</f>
        <v/>
      </c>
      <c r="J2114" s="18" t="str">
        <f>IFERROR(VLOOKUP($B2114,Invoices!$T$2:$U$412,2,FALSE),"")</f>
        <v/>
      </c>
      <c r="K2114" s="18" t="str">
        <f>IFERROR(VLOOKUP($B2114,Invoices!$V$2:$W$412,2,FALSE),"")</f>
        <v/>
      </c>
      <c r="L2114" s="18" t="str">
        <f>IFERROR(VLOOKUP($B2114,Invoices!$X$2:$Y$412,2,FALSE),"")</f>
        <v/>
      </c>
      <c r="M2114" s="18" t="str">
        <f>IFERROR(VLOOKUP($B2114,Invoices!$Z$2:$AA$412,2,FALSE),"")</f>
        <v/>
      </c>
      <c r="N2114" s="18" t="str">
        <f>IFERROR(VLOOKUP($B2114,Invoices!$AB$2:$AC$412,2,FALSE),"")</f>
        <v/>
      </c>
      <c r="O2114" s="18" t="str">
        <f>IFERROR(VLOOKUP($B2114,Invoices!$AD$2:$AE$412,2,FALSE),"")</f>
        <v/>
      </c>
      <c r="P2114" s="18" t="str">
        <f>IFERROR(VLOOKUP($B2114,Invoices!$AF$2:$AG$412,2,FALSE),"")</f>
        <v/>
      </c>
      <c r="Q2114" s="18" t="str">
        <f>IFERROR(VLOOKUP($B2114,Invoices!$AH$2:$AI$412,2,FALSE),"")</f>
        <v/>
      </c>
      <c r="R2114" s="18" t="str">
        <f>IFERROR(VLOOKUP($B2114,Invoices!$AJ$2:$AK$412,2,FALSE),"")</f>
        <v/>
      </c>
      <c r="S2114" s="18" t="str">
        <f>IFERROR(VLOOKUP($B2114,Invoices!$AL$2:$AM$412,2,FALSE),"")</f>
        <v/>
      </c>
      <c r="T2114" s="18" t="str">
        <f>IFERROR(VLOOKUP($B2114,Invoices!$AN$2:$AO$412,2,FALSE),"")</f>
        <v/>
      </c>
      <c r="U2114" s="18" cm="1">
        <f t="array" ref="U2114">IFERROR(INDEX(F2114:T2114, 1, MATCH(TRUE, ISNUMBER(F2114:T2114), 0)), "0.0")</f>
        <v>0.99</v>
      </c>
    </row>
    <row r="2115" spans="1:21" ht="13" x14ac:dyDescent="0.15">
      <c r="A2115" s="14" t="s">
        <v>8147</v>
      </c>
      <c r="B2115" s="6" t="s">
        <v>3518</v>
      </c>
      <c r="C2115" s="6" t="s">
        <v>2023</v>
      </c>
      <c r="D2115" s="6" t="s">
        <v>2024</v>
      </c>
      <c r="E2115" s="6" t="s">
        <v>779</v>
      </c>
      <c r="F2115" s="18" t="str">
        <f>IFERROR(VLOOKUP(B2115,Invoices!$L$2:$M$413,2,FALSE),"")</f>
        <v/>
      </c>
      <c r="G2115" s="18" t="str">
        <f>IFERROR(VLOOKUP(B2115,Invoices!$N$2:$O$412,2,FALSE),"")</f>
        <v/>
      </c>
      <c r="H2115" s="18" t="str">
        <f>IFERROR(VLOOKUP($B2115,Invoices!$P$2:$Q$412,2,FALSE),"")</f>
        <v/>
      </c>
      <c r="I2115" s="18" t="str">
        <f>IFERROR(VLOOKUP($B2115,Invoices!$R$2:$S$412,2,FALSE),"")</f>
        <v/>
      </c>
      <c r="J2115" s="18" t="str">
        <f>IFERROR(VLOOKUP($B2115,Invoices!$T$2:$U$412,2,FALSE),"")</f>
        <v/>
      </c>
      <c r="K2115" s="18" t="str">
        <f>IFERROR(VLOOKUP($B2115,Invoices!$V$2:$W$412,2,FALSE),"")</f>
        <v/>
      </c>
      <c r="L2115" s="18" t="str">
        <f>IFERROR(VLOOKUP($B2115,Invoices!$X$2:$Y$412,2,FALSE),"")</f>
        <v/>
      </c>
      <c r="M2115" s="18" t="str">
        <f>IFERROR(VLOOKUP($B2115,Invoices!$Z$2:$AA$412,2,FALSE),"")</f>
        <v/>
      </c>
      <c r="N2115" s="18" t="str">
        <f>IFERROR(VLOOKUP($B2115,Invoices!$AB$2:$AC$412,2,FALSE),"")</f>
        <v/>
      </c>
      <c r="O2115" s="18" t="str">
        <f>IFERROR(VLOOKUP($B2115,Invoices!$AD$2:$AE$412,2,FALSE),"")</f>
        <v/>
      </c>
      <c r="P2115" s="18" t="str">
        <f>IFERROR(VLOOKUP($B2115,Invoices!$AF$2:$AG$412,2,FALSE),"")</f>
        <v/>
      </c>
      <c r="Q2115" s="18" t="str">
        <f>IFERROR(VLOOKUP($B2115,Invoices!$AH$2:$AI$412,2,FALSE),"")</f>
        <v/>
      </c>
      <c r="R2115" s="18" t="str">
        <f>IFERROR(VLOOKUP($B2115,Invoices!$AJ$2:$AK$412,2,FALSE),"")</f>
        <v/>
      </c>
      <c r="S2115" s="18">
        <f>IFERROR(VLOOKUP($B2115,Invoices!$AL$2:$AM$412,2,FALSE),"")</f>
        <v>0.99</v>
      </c>
      <c r="T2115" s="18" t="str">
        <f>IFERROR(VLOOKUP($B2115,Invoices!$AN$2:$AO$412,2,FALSE),"")</f>
        <v/>
      </c>
      <c r="U2115" s="18" cm="1">
        <f t="array" ref="U2115">IFERROR(INDEX(F2115:T2115, 1, MATCH(TRUE, ISNUMBER(F2115:T2115), 0)), "0.0")</f>
        <v>0.99</v>
      </c>
    </row>
    <row r="2116" spans="1:21" ht="13" x14ac:dyDescent="0.15">
      <c r="A2116" s="14" t="s">
        <v>8148</v>
      </c>
      <c r="B2116" s="6" t="s">
        <v>3519</v>
      </c>
      <c r="C2116" s="6" t="s">
        <v>3520</v>
      </c>
      <c r="D2116" s="6" t="s">
        <v>1171</v>
      </c>
      <c r="E2116" s="6" t="s">
        <v>1172</v>
      </c>
      <c r="F2116" s="18" t="str">
        <f>IFERROR(VLOOKUP(B2116,Invoices!$L$2:$M$413,2,FALSE),"")</f>
        <v/>
      </c>
      <c r="G2116" s="18" t="str">
        <f>IFERROR(VLOOKUP(B2116,Invoices!$N$2:$O$412,2,FALSE),"")</f>
        <v/>
      </c>
      <c r="H2116" s="18" t="str">
        <f>IFERROR(VLOOKUP($B2116,Invoices!$P$2:$Q$412,2,FALSE),"")</f>
        <v/>
      </c>
      <c r="I2116" s="18" t="str">
        <f>IFERROR(VLOOKUP($B2116,Invoices!$R$2:$S$412,2,FALSE),"")</f>
        <v/>
      </c>
      <c r="J2116" s="18" t="str">
        <f>IFERROR(VLOOKUP($B2116,Invoices!$T$2:$U$412,2,FALSE),"")</f>
        <v/>
      </c>
      <c r="K2116" s="18" t="str">
        <f>IFERROR(VLOOKUP($B2116,Invoices!$V$2:$W$412,2,FALSE),"")</f>
        <v/>
      </c>
      <c r="L2116" s="18" t="str">
        <f>IFERROR(VLOOKUP($B2116,Invoices!$X$2:$Y$412,2,FALSE),"")</f>
        <v/>
      </c>
      <c r="M2116" s="18" t="str">
        <f>IFERROR(VLOOKUP($B2116,Invoices!$Z$2:$AA$412,2,FALSE),"")</f>
        <v/>
      </c>
      <c r="N2116" s="18" t="str">
        <f>IFERROR(VLOOKUP($B2116,Invoices!$AB$2:$AC$412,2,FALSE),"")</f>
        <v/>
      </c>
      <c r="O2116" s="18" t="str">
        <f>IFERROR(VLOOKUP($B2116,Invoices!$AD$2:$AE$412,2,FALSE),"")</f>
        <v/>
      </c>
      <c r="P2116" s="18" t="str">
        <f>IFERROR(VLOOKUP($B2116,Invoices!$AF$2:$AG$412,2,FALSE),"")</f>
        <v/>
      </c>
      <c r="Q2116" s="18" t="str">
        <f>IFERROR(VLOOKUP($B2116,Invoices!$AH$2:$AI$412,2,FALSE),"")</f>
        <v/>
      </c>
      <c r="R2116" s="18" t="str">
        <f>IFERROR(VLOOKUP($B2116,Invoices!$AJ$2:$AK$412,2,FALSE),"")</f>
        <v/>
      </c>
      <c r="S2116" s="18">
        <f>IFERROR(VLOOKUP($B2116,Invoices!$AL$2:$AM$412,2,FALSE),"")</f>
        <v>0.99</v>
      </c>
      <c r="T2116" s="18" t="str">
        <f>IFERROR(VLOOKUP($B2116,Invoices!$AN$2:$AO$412,2,FALSE),"")</f>
        <v/>
      </c>
      <c r="U2116" s="18" cm="1">
        <f t="array" ref="U2116">IFERROR(INDEX(F2116:T2116, 1, MATCH(TRUE, ISNUMBER(F2116:T2116), 0)), "0.0")</f>
        <v>0.99</v>
      </c>
    </row>
    <row r="2117" spans="1:21" ht="13" x14ac:dyDescent="0.15">
      <c r="A2117" s="14" t="s">
        <v>8149</v>
      </c>
      <c r="B2117" s="6" t="s">
        <v>3521</v>
      </c>
      <c r="C2117" s="6" t="s">
        <v>1021</v>
      </c>
      <c r="D2117" s="6" t="s">
        <v>1051</v>
      </c>
      <c r="E2117" s="6" t="s">
        <v>1021</v>
      </c>
      <c r="F2117" s="18" t="str">
        <f>IFERROR(VLOOKUP(B2117,Invoices!$L$2:$M$413,2,FALSE),"")</f>
        <v/>
      </c>
      <c r="G2117" s="18" t="str">
        <f>IFERROR(VLOOKUP(B2117,Invoices!$N$2:$O$412,2,FALSE),"")</f>
        <v/>
      </c>
      <c r="H2117" s="18" t="str">
        <f>IFERROR(VLOOKUP($B2117,Invoices!$P$2:$Q$412,2,FALSE),"")</f>
        <v/>
      </c>
      <c r="I2117" s="18" t="str">
        <f>IFERROR(VLOOKUP($B2117,Invoices!$R$2:$S$412,2,FALSE),"")</f>
        <v/>
      </c>
      <c r="J2117" s="18" t="str">
        <f>IFERROR(VLOOKUP($B2117,Invoices!$T$2:$U$412,2,FALSE),"")</f>
        <v/>
      </c>
      <c r="K2117" s="18" t="str">
        <f>IFERROR(VLOOKUP($B2117,Invoices!$V$2:$W$412,2,FALSE),"")</f>
        <v/>
      </c>
      <c r="L2117" s="18" t="str">
        <f>IFERROR(VLOOKUP($B2117,Invoices!$X$2:$Y$412,2,FALSE),"")</f>
        <v/>
      </c>
      <c r="M2117" s="18" t="str">
        <f>IFERROR(VLOOKUP($B2117,Invoices!$Z$2:$AA$412,2,FALSE),"")</f>
        <v/>
      </c>
      <c r="N2117" s="18" t="str">
        <f>IFERROR(VLOOKUP($B2117,Invoices!$AB$2:$AC$412,2,FALSE),"")</f>
        <v/>
      </c>
      <c r="O2117" s="18" t="str">
        <f>IFERROR(VLOOKUP($B2117,Invoices!$AD$2:$AE$412,2,FALSE),"")</f>
        <v/>
      </c>
      <c r="P2117" s="18" t="str">
        <f>IFERROR(VLOOKUP($B2117,Invoices!$AF$2:$AG$412,2,FALSE),"")</f>
        <v/>
      </c>
      <c r="Q2117" s="18" t="str">
        <f>IFERROR(VLOOKUP($B2117,Invoices!$AH$2:$AI$412,2,FALSE),"")</f>
        <v/>
      </c>
      <c r="R2117" s="18" t="str">
        <f>IFERROR(VLOOKUP($B2117,Invoices!$AJ$2:$AK$412,2,FALSE),"")</f>
        <v/>
      </c>
      <c r="S2117" s="18" t="str">
        <f>IFERROR(VLOOKUP($B2117,Invoices!$AL$2:$AM$412,2,FALSE),"")</f>
        <v/>
      </c>
      <c r="T2117" s="18" t="str">
        <f>IFERROR(VLOOKUP($B2117,Invoices!$AN$2:$AO$412,2,FALSE),"")</f>
        <v/>
      </c>
      <c r="U2117" s="18" t="str" cm="1">
        <f t="array" ref="U2117">IFERROR(INDEX(F2117:T2117, 1, MATCH(TRUE, ISNUMBER(F2117:T2117), 0)), "0.0")</f>
        <v>0.0</v>
      </c>
    </row>
    <row r="2118" spans="1:21" ht="13" x14ac:dyDescent="0.15">
      <c r="A2118" s="14" t="s">
        <v>8150</v>
      </c>
      <c r="B2118" s="6" t="s">
        <v>3522</v>
      </c>
      <c r="C2118" s="6" t="s">
        <v>606</v>
      </c>
      <c r="D2118" s="6" t="s">
        <v>1735</v>
      </c>
      <c r="E2118" s="6" t="s">
        <v>608</v>
      </c>
      <c r="F2118" s="18" t="str">
        <f>IFERROR(VLOOKUP(B2118,Invoices!$L$2:$M$413,2,FALSE),"")</f>
        <v/>
      </c>
      <c r="G2118" s="18" t="str">
        <f>IFERROR(VLOOKUP(B2118,Invoices!$N$2:$O$412,2,FALSE),"")</f>
        <v/>
      </c>
      <c r="H2118" s="18" t="str">
        <f>IFERROR(VLOOKUP($B2118,Invoices!$P$2:$Q$412,2,FALSE),"")</f>
        <v/>
      </c>
      <c r="I2118" s="18" t="str">
        <f>IFERROR(VLOOKUP($B2118,Invoices!$R$2:$S$412,2,FALSE),"")</f>
        <v/>
      </c>
      <c r="J2118" s="18" t="str">
        <f>IFERROR(VLOOKUP($B2118,Invoices!$T$2:$U$412,2,FALSE),"")</f>
        <v/>
      </c>
      <c r="K2118" s="18" t="str">
        <f>IFERROR(VLOOKUP($B2118,Invoices!$V$2:$W$412,2,FALSE),"")</f>
        <v/>
      </c>
      <c r="L2118" s="18" t="str">
        <f>IFERROR(VLOOKUP($B2118,Invoices!$X$2:$Y$412,2,FALSE),"")</f>
        <v/>
      </c>
      <c r="M2118" s="18" t="str">
        <f>IFERROR(VLOOKUP($B2118,Invoices!$Z$2:$AA$412,2,FALSE),"")</f>
        <v/>
      </c>
      <c r="N2118" s="18" t="str">
        <f>IFERROR(VLOOKUP($B2118,Invoices!$AB$2:$AC$412,2,FALSE),"")</f>
        <v/>
      </c>
      <c r="O2118" s="18" t="str">
        <f>IFERROR(VLOOKUP($B2118,Invoices!$AD$2:$AE$412,2,FALSE),"")</f>
        <v/>
      </c>
      <c r="P2118" s="18" t="str">
        <f>IFERROR(VLOOKUP($B2118,Invoices!$AF$2:$AG$412,2,FALSE),"")</f>
        <v/>
      </c>
      <c r="Q2118" s="18" t="str">
        <f>IFERROR(VLOOKUP($B2118,Invoices!$AH$2:$AI$412,2,FALSE),"")</f>
        <v/>
      </c>
      <c r="R2118" s="18" t="str">
        <f>IFERROR(VLOOKUP($B2118,Invoices!$AJ$2:$AK$412,2,FALSE),"")</f>
        <v/>
      </c>
      <c r="S2118" s="18" t="str">
        <f>IFERROR(VLOOKUP($B2118,Invoices!$AL$2:$AM$412,2,FALSE),"")</f>
        <v/>
      </c>
      <c r="T2118" s="18" t="str">
        <f>IFERROR(VLOOKUP($B2118,Invoices!$AN$2:$AO$412,2,FALSE),"")</f>
        <v/>
      </c>
      <c r="U2118" s="18" t="str" cm="1">
        <f t="array" ref="U2118">IFERROR(INDEX(F2118:T2118, 1, MATCH(TRUE, ISNUMBER(F2118:T2118), 0)), "0.0")</f>
        <v>0.0</v>
      </c>
    </row>
    <row r="2119" spans="1:21" ht="13" x14ac:dyDescent="0.15">
      <c r="A2119" s="14" t="s">
        <v>8151</v>
      </c>
      <c r="B2119" s="6" t="s">
        <v>569</v>
      </c>
      <c r="C2119" s="6" t="s">
        <v>568</v>
      </c>
      <c r="D2119" s="6" t="s">
        <v>569</v>
      </c>
      <c r="E2119" s="6" t="s">
        <v>570</v>
      </c>
      <c r="F2119" s="18" t="str">
        <f>IFERROR(VLOOKUP(B2119,Invoices!$L$2:$M$413,2,FALSE),"")</f>
        <v/>
      </c>
      <c r="G2119" s="18" t="str">
        <f>IFERROR(VLOOKUP(B2119,Invoices!$N$2:$O$412,2,FALSE),"")</f>
        <v/>
      </c>
      <c r="H2119" s="18" t="str">
        <f>IFERROR(VLOOKUP($B2119,Invoices!$P$2:$Q$412,2,FALSE),"")</f>
        <v/>
      </c>
      <c r="I2119" s="18" t="str">
        <f>IFERROR(VLOOKUP($B2119,Invoices!$R$2:$S$412,2,FALSE),"")</f>
        <v/>
      </c>
      <c r="J2119" s="18" t="str">
        <f>IFERROR(VLOOKUP($B2119,Invoices!$T$2:$U$412,2,FALSE),"")</f>
        <v/>
      </c>
      <c r="K2119" s="18" t="str">
        <f>IFERROR(VLOOKUP($B2119,Invoices!$V$2:$W$412,2,FALSE),"")</f>
        <v/>
      </c>
      <c r="L2119" s="18" t="str">
        <f>IFERROR(VLOOKUP($B2119,Invoices!$X$2:$Y$412,2,FALSE),"")</f>
        <v/>
      </c>
      <c r="M2119" s="18" t="str">
        <f>IFERROR(VLOOKUP($B2119,Invoices!$Z$2:$AA$412,2,FALSE),"")</f>
        <v/>
      </c>
      <c r="N2119" s="18" t="str">
        <f>IFERROR(VLOOKUP($B2119,Invoices!$AB$2:$AC$412,2,FALSE),"")</f>
        <v/>
      </c>
      <c r="O2119" s="18" t="str">
        <f>IFERROR(VLOOKUP($B2119,Invoices!$AD$2:$AE$412,2,FALSE),"")</f>
        <v/>
      </c>
      <c r="P2119" s="18" t="str">
        <f>IFERROR(VLOOKUP($B2119,Invoices!$AF$2:$AG$412,2,FALSE),"")</f>
        <v/>
      </c>
      <c r="Q2119" s="18" t="str">
        <f>IFERROR(VLOOKUP($B2119,Invoices!$AH$2:$AI$412,2,FALSE),"")</f>
        <v/>
      </c>
      <c r="R2119" s="18" t="str">
        <f>IFERROR(VLOOKUP($B2119,Invoices!$AJ$2:$AK$412,2,FALSE),"")</f>
        <v/>
      </c>
      <c r="S2119" s="18" t="str">
        <f>IFERROR(VLOOKUP($B2119,Invoices!$AL$2:$AM$412,2,FALSE),"")</f>
        <v/>
      </c>
      <c r="T2119" s="18" t="str">
        <f>IFERROR(VLOOKUP($B2119,Invoices!$AN$2:$AO$412,2,FALSE),"")</f>
        <v/>
      </c>
      <c r="U2119" s="18" t="str" cm="1">
        <f t="array" ref="U2119">IFERROR(INDEX(F2119:T2119, 1, MATCH(TRUE, ISNUMBER(F2119:T2119), 0)), "0.0")</f>
        <v>0.0</v>
      </c>
    </row>
    <row r="2120" spans="1:21" ht="13" x14ac:dyDescent="0.15">
      <c r="A2120" s="14" t="s">
        <v>8152</v>
      </c>
      <c r="B2120" s="6" t="s">
        <v>3523</v>
      </c>
      <c r="C2120" s="6" t="s">
        <v>3524</v>
      </c>
      <c r="D2120" s="6" t="s">
        <v>1628</v>
      </c>
      <c r="E2120" s="6" t="s">
        <v>1629</v>
      </c>
      <c r="F2120" s="18" t="str">
        <f>IFERROR(VLOOKUP(B2120,Invoices!$L$2:$M$413,2,FALSE),"")</f>
        <v/>
      </c>
      <c r="G2120" s="18">
        <f>IFERROR(VLOOKUP(B2120,Invoices!$N$2:$O$412,2,FALSE),"")</f>
        <v>0.99</v>
      </c>
      <c r="H2120" s="18" t="str">
        <f>IFERROR(VLOOKUP($B2120,Invoices!$P$2:$Q$412,2,FALSE),"")</f>
        <v/>
      </c>
      <c r="I2120" s="18" t="str">
        <f>IFERROR(VLOOKUP($B2120,Invoices!$R$2:$S$412,2,FALSE),"")</f>
        <v/>
      </c>
      <c r="J2120" s="18" t="str">
        <f>IFERROR(VLOOKUP($B2120,Invoices!$T$2:$U$412,2,FALSE),"")</f>
        <v/>
      </c>
      <c r="K2120" s="18" t="str">
        <f>IFERROR(VLOOKUP($B2120,Invoices!$V$2:$W$412,2,FALSE),"")</f>
        <v/>
      </c>
      <c r="L2120" s="18" t="str">
        <f>IFERROR(VLOOKUP($B2120,Invoices!$X$2:$Y$412,2,FALSE),"")</f>
        <v/>
      </c>
      <c r="M2120" s="18" t="str">
        <f>IFERROR(VLOOKUP($B2120,Invoices!$Z$2:$AA$412,2,FALSE),"")</f>
        <v/>
      </c>
      <c r="N2120" s="18" t="str">
        <f>IFERROR(VLOOKUP($B2120,Invoices!$AB$2:$AC$412,2,FALSE),"")</f>
        <v/>
      </c>
      <c r="O2120" s="18" t="str">
        <f>IFERROR(VLOOKUP($B2120,Invoices!$AD$2:$AE$412,2,FALSE),"")</f>
        <v/>
      </c>
      <c r="P2120" s="18" t="str">
        <f>IFERROR(VLOOKUP($B2120,Invoices!$AF$2:$AG$412,2,FALSE),"")</f>
        <v/>
      </c>
      <c r="Q2120" s="18" t="str">
        <f>IFERROR(VLOOKUP($B2120,Invoices!$AH$2:$AI$412,2,FALSE),"")</f>
        <v/>
      </c>
      <c r="R2120" s="18" t="str">
        <f>IFERROR(VLOOKUP($B2120,Invoices!$AJ$2:$AK$412,2,FALSE),"")</f>
        <v/>
      </c>
      <c r="S2120" s="18" t="str">
        <f>IFERROR(VLOOKUP($B2120,Invoices!$AL$2:$AM$412,2,FALSE),"")</f>
        <v/>
      </c>
      <c r="T2120" s="18" t="str">
        <f>IFERROR(VLOOKUP($B2120,Invoices!$AN$2:$AO$412,2,FALSE),"")</f>
        <v/>
      </c>
      <c r="U2120" s="18" cm="1">
        <f t="array" ref="U2120">IFERROR(INDEX(F2120:T2120, 1, MATCH(TRUE, ISNUMBER(F2120:T2120), 0)), "0.0")</f>
        <v>0.99</v>
      </c>
    </row>
    <row r="2121" spans="1:21" ht="13" x14ac:dyDescent="0.15">
      <c r="A2121" s="14" t="s">
        <v>8153</v>
      </c>
      <c r="B2121" s="6" t="s">
        <v>3525</v>
      </c>
      <c r="C2121" s="6" t="s">
        <v>606</v>
      </c>
      <c r="D2121" s="6" t="s">
        <v>1118</v>
      </c>
      <c r="E2121" s="6" t="s">
        <v>608</v>
      </c>
      <c r="F2121" s="18" t="str">
        <f>IFERROR(VLOOKUP(B2121,Invoices!$L$2:$M$413,2,FALSE),"")</f>
        <v/>
      </c>
      <c r="G2121" s="18" t="str">
        <f>IFERROR(VLOOKUP(B2121,Invoices!$N$2:$O$412,2,FALSE),"")</f>
        <v/>
      </c>
      <c r="H2121" s="18" t="str">
        <f>IFERROR(VLOOKUP($B2121,Invoices!$P$2:$Q$412,2,FALSE),"")</f>
        <v/>
      </c>
      <c r="I2121" s="18" t="str">
        <f>IFERROR(VLOOKUP($B2121,Invoices!$R$2:$S$412,2,FALSE),"")</f>
        <v/>
      </c>
      <c r="J2121" s="18" t="str">
        <f>IFERROR(VLOOKUP($B2121,Invoices!$T$2:$U$412,2,FALSE),"")</f>
        <v/>
      </c>
      <c r="K2121" s="18">
        <f>IFERROR(VLOOKUP($B2121,Invoices!$V$2:$W$412,2,FALSE),"")</f>
        <v>0.99</v>
      </c>
      <c r="L2121" s="18" t="str">
        <f>IFERROR(VLOOKUP($B2121,Invoices!$X$2:$Y$412,2,FALSE),"")</f>
        <v/>
      </c>
      <c r="M2121" s="18" t="str">
        <f>IFERROR(VLOOKUP($B2121,Invoices!$Z$2:$AA$412,2,FALSE),"")</f>
        <v/>
      </c>
      <c r="N2121" s="18" t="str">
        <f>IFERROR(VLOOKUP($B2121,Invoices!$AB$2:$AC$412,2,FALSE),"")</f>
        <v/>
      </c>
      <c r="O2121" s="18" t="str">
        <f>IFERROR(VLOOKUP($B2121,Invoices!$AD$2:$AE$412,2,FALSE),"")</f>
        <v/>
      </c>
      <c r="P2121" s="18" t="str">
        <f>IFERROR(VLOOKUP($B2121,Invoices!$AF$2:$AG$412,2,FALSE),"")</f>
        <v/>
      </c>
      <c r="Q2121" s="18" t="str">
        <f>IFERROR(VLOOKUP($B2121,Invoices!$AH$2:$AI$412,2,FALSE),"")</f>
        <v/>
      </c>
      <c r="R2121" s="18" t="str">
        <f>IFERROR(VLOOKUP($B2121,Invoices!$AJ$2:$AK$412,2,FALSE),"")</f>
        <v/>
      </c>
      <c r="S2121" s="18" t="str">
        <f>IFERROR(VLOOKUP($B2121,Invoices!$AL$2:$AM$412,2,FALSE),"")</f>
        <v/>
      </c>
      <c r="T2121" s="18" t="str">
        <f>IFERROR(VLOOKUP($B2121,Invoices!$AN$2:$AO$412,2,FALSE),"")</f>
        <v/>
      </c>
      <c r="U2121" s="18" cm="1">
        <f t="array" ref="U2121">IFERROR(INDEX(F2121:T2121, 1, MATCH(TRUE, ISNUMBER(F2121:T2121), 0)), "0.0")</f>
        <v>0.99</v>
      </c>
    </row>
    <row r="2122" spans="1:21" ht="13" x14ac:dyDescent="0.15">
      <c r="A2122" s="14" t="s">
        <v>8154</v>
      </c>
      <c r="B2122" s="6" t="s">
        <v>3526</v>
      </c>
      <c r="D2122" s="6" t="s">
        <v>1443</v>
      </c>
      <c r="E2122" s="6" t="s">
        <v>574</v>
      </c>
      <c r="F2122" s="18" t="str">
        <f>IFERROR(VLOOKUP(B2122,Invoices!$L$2:$M$413,2,FALSE),"")</f>
        <v/>
      </c>
      <c r="G2122" s="18" t="str">
        <f>IFERROR(VLOOKUP(B2122,Invoices!$N$2:$O$412,2,FALSE),"")</f>
        <v/>
      </c>
      <c r="H2122" s="18" t="str">
        <f>IFERROR(VLOOKUP($B2122,Invoices!$P$2:$Q$412,2,FALSE),"")</f>
        <v/>
      </c>
      <c r="I2122" s="18" t="str">
        <f>IFERROR(VLOOKUP($B2122,Invoices!$R$2:$S$412,2,FALSE),"")</f>
        <v/>
      </c>
      <c r="J2122" s="18" t="str">
        <f>IFERROR(VLOOKUP($B2122,Invoices!$T$2:$U$412,2,FALSE),"")</f>
        <v/>
      </c>
      <c r="K2122" s="18" t="str">
        <f>IFERROR(VLOOKUP($B2122,Invoices!$V$2:$W$412,2,FALSE),"")</f>
        <v/>
      </c>
      <c r="L2122" s="18" t="str">
        <f>IFERROR(VLOOKUP($B2122,Invoices!$X$2:$Y$412,2,FALSE),"")</f>
        <v/>
      </c>
      <c r="M2122" s="18" t="str">
        <f>IFERROR(VLOOKUP($B2122,Invoices!$Z$2:$AA$412,2,FALSE),"")</f>
        <v/>
      </c>
      <c r="N2122" s="18" t="str">
        <f>IFERROR(VLOOKUP($B2122,Invoices!$AB$2:$AC$412,2,FALSE),"")</f>
        <v/>
      </c>
      <c r="O2122" s="18" t="str">
        <f>IFERROR(VLOOKUP($B2122,Invoices!$AD$2:$AE$412,2,FALSE),"")</f>
        <v/>
      </c>
      <c r="P2122" s="18" t="str">
        <f>IFERROR(VLOOKUP($B2122,Invoices!$AF$2:$AG$412,2,FALSE),"")</f>
        <v/>
      </c>
      <c r="Q2122" s="18" t="str">
        <f>IFERROR(VLOOKUP($B2122,Invoices!$AH$2:$AI$412,2,FALSE),"")</f>
        <v/>
      </c>
      <c r="R2122" s="18" t="str">
        <f>IFERROR(VLOOKUP($B2122,Invoices!$AJ$2:$AK$412,2,FALSE),"")</f>
        <v/>
      </c>
      <c r="S2122" s="18" t="str">
        <f>IFERROR(VLOOKUP($B2122,Invoices!$AL$2:$AM$412,2,FALSE),"")</f>
        <v/>
      </c>
      <c r="T2122" s="18" t="str">
        <f>IFERROR(VLOOKUP($B2122,Invoices!$AN$2:$AO$412,2,FALSE),"")</f>
        <v/>
      </c>
      <c r="U2122" s="18" t="str" cm="1">
        <f t="array" ref="U2122">IFERROR(INDEX(F2122:T2122, 1, MATCH(TRUE, ISNUMBER(F2122:T2122), 0)), "0.0")</f>
        <v>0.0</v>
      </c>
    </row>
    <row r="2123" spans="1:21" ht="13" x14ac:dyDescent="0.15">
      <c r="A2123" s="14" t="s">
        <v>8155</v>
      </c>
      <c r="B2123" s="6" t="s">
        <v>3527</v>
      </c>
      <c r="C2123" s="6" t="s">
        <v>2328</v>
      </c>
      <c r="D2123" s="6" t="s">
        <v>1351</v>
      </c>
      <c r="E2123" s="6" t="s">
        <v>574</v>
      </c>
      <c r="F2123" s="18" t="str">
        <f>IFERROR(VLOOKUP(B2123,Invoices!$L$2:$M$413,2,FALSE),"")</f>
        <v/>
      </c>
      <c r="G2123" s="18" t="str">
        <f>IFERROR(VLOOKUP(B2123,Invoices!$N$2:$O$412,2,FALSE),"")</f>
        <v/>
      </c>
      <c r="H2123" s="18" t="str">
        <f>IFERROR(VLOOKUP($B2123,Invoices!$P$2:$Q$412,2,FALSE),"")</f>
        <v/>
      </c>
      <c r="I2123" s="18" t="str">
        <f>IFERROR(VLOOKUP($B2123,Invoices!$R$2:$S$412,2,FALSE),"")</f>
        <v/>
      </c>
      <c r="J2123" s="18" t="str">
        <f>IFERROR(VLOOKUP($B2123,Invoices!$T$2:$U$412,2,FALSE),"")</f>
        <v/>
      </c>
      <c r="K2123" s="18" t="str">
        <f>IFERROR(VLOOKUP($B2123,Invoices!$V$2:$W$412,2,FALSE),"")</f>
        <v/>
      </c>
      <c r="L2123" s="18" t="str">
        <f>IFERROR(VLOOKUP($B2123,Invoices!$X$2:$Y$412,2,FALSE),"")</f>
        <v/>
      </c>
      <c r="M2123" s="18" t="str">
        <f>IFERROR(VLOOKUP($B2123,Invoices!$Z$2:$AA$412,2,FALSE),"")</f>
        <v/>
      </c>
      <c r="N2123" s="18" t="str">
        <f>IFERROR(VLOOKUP($B2123,Invoices!$AB$2:$AC$412,2,FALSE),"")</f>
        <v/>
      </c>
      <c r="O2123" s="18" t="str">
        <f>IFERROR(VLOOKUP($B2123,Invoices!$AD$2:$AE$412,2,FALSE),"")</f>
        <v/>
      </c>
      <c r="P2123" s="18" t="str">
        <f>IFERROR(VLOOKUP($B2123,Invoices!$AF$2:$AG$412,2,FALSE),"")</f>
        <v/>
      </c>
      <c r="Q2123" s="18" t="str">
        <f>IFERROR(VLOOKUP($B2123,Invoices!$AH$2:$AI$412,2,FALSE),"")</f>
        <v/>
      </c>
      <c r="R2123" s="18" t="str">
        <f>IFERROR(VLOOKUP($B2123,Invoices!$AJ$2:$AK$412,2,FALSE),"")</f>
        <v/>
      </c>
      <c r="S2123" s="18" t="str">
        <f>IFERROR(VLOOKUP($B2123,Invoices!$AL$2:$AM$412,2,FALSE),"")</f>
        <v/>
      </c>
      <c r="T2123" s="18" t="str">
        <f>IFERROR(VLOOKUP($B2123,Invoices!$AN$2:$AO$412,2,FALSE),"")</f>
        <v/>
      </c>
      <c r="U2123" s="18" t="str" cm="1">
        <f t="array" ref="U2123">IFERROR(INDEX(F2123:T2123, 1, MATCH(TRUE, ISNUMBER(F2123:T2123), 0)), "0.0")</f>
        <v>0.0</v>
      </c>
    </row>
    <row r="2124" spans="1:21" ht="13" x14ac:dyDescent="0.15">
      <c r="A2124" s="14" t="s">
        <v>8156</v>
      </c>
      <c r="B2124" s="6" t="s">
        <v>3528</v>
      </c>
      <c r="C2124" s="6" t="s">
        <v>3529</v>
      </c>
      <c r="D2124" s="6" t="s">
        <v>1453</v>
      </c>
      <c r="E2124" s="6" t="s">
        <v>810</v>
      </c>
      <c r="F2124" s="18">
        <f>IFERROR(VLOOKUP(B2124,Invoices!$L$2:$M$413,2,FALSE),"")</f>
        <v>0.99</v>
      </c>
      <c r="G2124" s="18" t="str">
        <f>IFERROR(VLOOKUP(B2124,Invoices!$N$2:$O$412,2,FALSE),"")</f>
        <v/>
      </c>
      <c r="H2124" s="18" t="str">
        <f>IFERROR(VLOOKUP($B2124,Invoices!$P$2:$Q$412,2,FALSE),"")</f>
        <v/>
      </c>
      <c r="I2124" s="18" t="str">
        <f>IFERROR(VLOOKUP($B2124,Invoices!$R$2:$S$412,2,FALSE),"")</f>
        <v/>
      </c>
      <c r="J2124" s="18" t="str">
        <f>IFERROR(VLOOKUP($B2124,Invoices!$T$2:$U$412,2,FALSE),"")</f>
        <v/>
      </c>
      <c r="K2124" s="18" t="str">
        <f>IFERROR(VLOOKUP($B2124,Invoices!$V$2:$W$412,2,FALSE),"")</f>
        <v/>
      </c>
      <c r="L2124" s="18" t="str">
        <f>IFERROR(VLOOKUP($B2124,Invoices!$X$2:$Y$412,2,FALSE),"")</f>
        <v/>
      </c>
      <c r="M2124" s="18" t="str">
        <f>IFERROR(VLOOKUP($B2124,Invoices!$Z$2:$AA$412,2,FALSE),"")</f>
        <v/>
      </c>
      <c r="N2124" s="18" t="str">
        <f>IFERROR(VLOOKUP($B2124,Invoices!$AB$2:$AC$412,2,FALSE),"")</f>
        <v/>
      </c>
      <c r="O2124" s="18" t="str">
        <f>IFERROR(VLOOKUP($B2124,Invoices!$AD$2:$AE$412,2,FALSE),"")</f>
        <v/>
      </c>
      <c r="P2124" s="18" t="str">
        <f>IFERROR(VLOOKUP($B2124,Invoices!$AF$2:$AG$412,2,FALSE),"")</f>
        <v/>
      </c>
      <c r="Q2124" s="18" t="str">
        <f>IFERROR(VLOOKUP($B2124,Invoices!$AH$2:$AI$412,2,FALSE),"")</f>
        <v/>
      </c>
      <c r="R2124" s="18" t="str">
        <f>IFERROR(VLOOKUP($B2124,Invoices!$AJ$2:$AK$412,2,FALSE),"")</f>
        <v/>
      </c>
      <c r="S2124" s="18" t="str">
        <f>IFERROR(VLOOKUP($B2124,Invoices!$AL$2:$AM$412,2,FALSE),"")</f>
        <v/>
      </c>
      <c r="T2124" s="18" t="str">
        <f>IFERROR(VLOOKUP($B2124,Invoices!$AN$2:$AO$412,2,FALSE),"")</f>
        <v/>
      </c>
      <c r="U2124" s="18" cm="1">
        <f t="array" ref="U2124">IFERROR(INDEX(F2124:T2124, 1, MATCH(TRUE, ISNUMBER(F2124:T2124), 0)), "0.0")</f>
        <v>0.99</v>
      </c>
    </row>
    <row r="2125" spans="1:21" ht="13" x14ac:dyDescent="0.15">
      <c r="A2125" s="14" t="s">
        <v>8157</v>
      </c>
      <c r="B2125" s="6" t="s">
        <v>3530</v>
      </c>
      <c r="D2125" s="6" t="s">
        <v>1010</v>
      </c>
      <c r="E2125" s="6" t="s">
        <v>600</v>
      </c>
      <c r="F2125" s="18" t="str">
        <f>IFERROR(VLOOKUP(B2125,Invoices!$L$2:$M$413,2,FALSE),"")</f>
        <v/>
      </c>
      <c r="G2125" s="18" t="str">
        <f>IFERROR(VLOOKUP(B2125,Invoices!$N$2:$O$412,2,FALSE),"")</f>
        <v/>
      </c>
      <c r="H2125" s="18" t="str">
        <f>IFERROR(VLOOKUP($B2125,Invoices!$P$2:$Q$412,2,FALSE),"")</f>
        <v/>
      </c>
      <c r="I2125" s="18">
        <f>IFERROR(VLOOKUP($B2125,Invoices!$R$2:$S$412,2,FALSE),"")</f>
        <v>0.99</v>
      </c>
      <c r="J2125" s="18" t="str">
        <f>IFERROR(VLOOKUP($B2125,Invoices!$T$2:$U$412,2,FALSE),"")</f>
        <v/>
      </c>
      <c r="K2125" s="18" t="str">
        <f>IFERROR(VLOOKUP($B2125,Invoices!$V$2:$W$412,2,FALSE),"")</f>
        <v/>
      </c>
      <c r="L2125" s="18" t="str">
        <f>IFERROR(VLOOKUP($B2125,Invoices!$X$2:$Y$412,2,FALSE),"")</f>
        <v/>
      </c>
      <c r="M2125" s="18" t="str">
        <f>IFERROR(VLOOKUP($B2125,Invoices!$Z$2:$AA$412,2,FALSE),"")</f>
        <v/>
      </c>
      <c r="N2125" s="18" t="str">
        <f>IFERROR(VLOOKUP($B2125,Invoices!$AB$2:$AC$412,2,FALSE),"")</f>
        <v/>
      </c>
      <c r="O2125" s="18" t="str">
        <f>IFERROR(VLOOKUP($B2125,Invoices!$AD$2:$AE$412,2,FALSE),"")</f>
        <v/>
      </c>
      <c r="P2125" s="18" t="str">
        <f>IFERROR(VLOOKUP($B2125,Invoices!$AF$2:$AG$412,2,FALSE),"")</f>
        <v/>
      </c>
      <c r="Q2125" s="18" t="str">
        <f>IFERROR(VLOOKUP($B2125,Invoices!$AH$2:$AI$412,2,FALSE),"")</f>
        <v/>
      </c>
      <c r="R2125" s="18" t="str">
        <f>IFERROR(VLOOKUP($B2125,Invoices!$AJ$2:$AK$412,2,FALSE),"")</f>
        <v/>
      </c>
      <c r="S2125" s="18" t="str">
        <f>IFERROR(VLOOKUP($B2125,Invoices!$AL$2:$AM$412,2,FALSE),"")</f>
        <v/>
      </c>
      <c r="T2125" s="18" t="str">
        <f>IFERROR(VLOOKUP($B2125,Invoices!$AN$2:$AO$412,2,FALSE),"")</f>
        <v/>
      </c>
      <c r="U2125" s="18" cm="1">
        <f t="array" ref="U2125">IFERROR(INDEX(F2125:T2125, 1, MATCH(TRUE, ISNUMBER(F2125:T2125), 0)), "0.0")</f>
        <v>0.99</v>
      </c>
    </row>
    <row r="2126" spans="1:21" ht="13" x14ac:dyDescent="0.15">
      <c r="A2126" s="14" t="s">
        <v>8158</v>
      </c>
      <c r="B2126" s="6" t="s">
        <v>1171</v>
      </c>
      <c r="C2126" s="6" t="s">
        <v>3531</v>
      </c>
      <c r="D2126" s="6" t="s">
        <v>1171</v>
      </c>
      <c r="E2126" s="6" t="s">
        <v>1172</v>
      </c>
      <c r="F2126" s="18" t="str">
        <f>IFERROR(VLOOKUP(B2126,Invoices!$L$2:$M$413,2,FALSE),"")</f>
        <v/>
      </c>
      <c r="G2126" s="18" t="str">
        <f>IFERROR(VLOOKUP(B2126,Invoices!$N$2:$O$412,2,FALSE),"")</f>
        <v/>
      </c>
      <c r="H2126" s="18" t="str">
        <f>IFERROR(VLOOKUP($B2126,Invoices!$P$2:$Q$412,2,FALSE),"")</f>
        <v/>
      </c>
      <c r="I2126" s="18" t="str">
        <f>IFERROR(VLOOKUP($B2126,Invoices!$R$2:$S$412,2,FALSE),"")</f>
        <v/>
      </c>
      <c r="J2126" s="18" t="str">
        <f>IFERROR(VLOOKUP($B2126,Invoices!$T$2:$U$412,2,FALSE),"")</f>
        <v/>
      </c>
      <c r="K2126" s="18" t="str">
        <f>IFERROR(VLOOKUP($B2126,Invoices!$V$2:$W$412,2,FALSE),"")</f>
        <v/>
      </c>
      <c r="L2126" s="18" t="str">
        <f>IFERROR(VLOOKUP($B2126,Invoices!$X$2:$Y$412,2,FALSE),"")</f>
        <v/>
      </c>
      <c r="M2126" s="18" t="str">
        <f>IFERROR(VLOOKUP($B2126,Invoices!$Z$2:$AA$412,2,FALSE),"")</f>
        <v/>
      </c>
      <c r="N2126" s="18" t="str">
        <f>IFERROR(VLOOKUP($B2126,Invoices!$AB$2:$AC$412,2,FALSE),"")</f>
        <v/>
      </c>
      <c r="O2126" s="18" t="str">
        <f>IFERROR(VLOOKUP($B2126,Invoices!$AD$2:$AE$412,2,FALSE),"")</f>
        <v/>
      </c>
      <c r="P2126" s="18" t="str">
        <f>IFERROR(VLOOKUP($B2126,Invoices!$AF$2:$AG$412,2,FALSE),"")</f>
        <v/>
      </c>
      <c r="Q2126" s="18">
        <f>IFERROR(VLOOKUP($B2126,Invoices!$AH$2:$AI$412,2,FALSE),"")</f>
        <v>0.99</v>
      </c>
      <c r="R2126" s="18" t="str">
        <f>IFERROR(VLOOKUP($B2126,Invoices!$AJ$2:$AK$412,2,FALSE),"")</f>
        <v/>
      </c>
      <c r="S2126" s="18" t="str">
        <f>IFERROR(VLOOKUP($B2126,Invoices!$AL$2:$AM$412,2,FALSE),"")</f>
        <v/>
      </c>
      <c r="T2126" s="18" t="str">
        <f>IFERROR(VLOOKUP($B2126,Invoices!$AN$2:$AO$412,2,FALSE),"")</f>
        <v/>
      </c>
      <c r="U2126" s="18" cm="1">
        <f t="array" ref="U2126">IFERROR(INDEX(F2126:T2126, 1, MATCH(TRUE, ISNUMBER(F2126:T2126), 0)), "0.0")</f>
        <v>0.99</v>
      </c>
    </row>
    <row r="2127" spans="1:21" ht="13" x14ac:dyDescent="0.15">
      <c r="A2127" s="14" t="s">
        <v>8159</v>
      </c>
      <c r="B2127" s="6" t="s">
        <v>3532</v>
      </c>
      <c r="D2127" s="6" t="s">
        <v>524</v>
      </c>
      <c r="E2127" s="6" t="s">
        <v>518</v>
      </c>
      <c r="F2127" s="18" t="str">
        <f>IFERROR(VLOOKUP(B2127,Invoices!$L$2:$M$413,2,FALSE),"")</f>
        <v/>
      </c>
      <c r="G2127" s="18" t="str">
        <f>IFERROR(VLOOKUP(B2127,Invoices!$N$2:$O$412,2,FALSE),"")</f>
        <v/>
      </c>
      <c r="H2127" s="18" t="str">
        <f>IFERROR(VLOOKUP($B2127,Invoices!$P$2:$Q$412,2,FALSE),"")</f>
        <v/>
      </c>
      <c r="I2127" s="18" t="str">
        <f>IFERROR(VLOOKUP($B2127,Invoices!$R$2:$S$412,2,FALSE),"")</f>
        <v/>
      </c>
      <c r="J2127" s="18" t="str">
        <f>IFERROR(VLOOKUP($B2127,Invoices!$T$2:$U$412,2,FALSE),"")</f>
        <v/>
      </c>
      <c r="K2127" s="18" t="str">
        <f>IFERROR(VLOOKUP($B2127,Invoices!$V$2:$W$412,2,FALSE),"")</f>
        <v/>
      </c>
      <c r="L2127" s="18" t="str">
        <f>IFERROR(VLOOKUP($B2127,Invoices!$X$2:$Y$412,2,FALSE),"")</f>
        <v/>
      </c>
      <c r="M2127" s="18" t="str">
        <f>IFERROR(VLOOKUP($B2127,Invoices!$Z$2:$AA$412,2,FALSE),"")</f>
        <v/>
      </c>
      <c r="N2127" s="18" t="str">
        <f>IFERROR(VLOOKUP($B2127,Invoices!$AB$2:$AC$412,2,FALSE),"")</f>
        <v/>
      </c>
      <c r="O2127" s="18" t="str">
        <f>IFERROR(VLOOKUP($B2127,Invoices!$AD$2:$AE$412,2,FALSE),"")</f>
        <v/>
      </c>
      <c r="P2127" s="18">
        <f>IFERROR(VLOOKUP($B2127,Invoices!$AF$2:$AG$412,2,FALSE),"")</f>
        <v>1.99</v>
      </c>
      <c r="Q2127" s="18" t="str">
        <f>IFERROR(VLOOKUP($B2127,Invoices!$AH$2:$AI$412,2,FALSE),"")</f>
        <v/>
      </c>
      <c r="R2127" s="18" t="str">
        <f>IFERROR(VLOOKUP($B2127,Invoices!$AJ$2:$AK$412,2,FALSE),"")</f>
        <v/>
      </c>
      <c r="S2127" s="18" t="str">
        <f>IFERROR(VLOOKUP($B2127,Invoices!$AL$2:$AM$412,2,FALSE),"")</f>
        <v/>
      </c>
      <c r="T2127" s="18" t="str">
        <f>IFERROR(VLOOKUP($B2127,Invoices!$AN$2:$AO$412,2,FALSE),"")</f>
        <v/>
      </c>
      <c r="U2127" s="18" cm="1">
        <f t="array" ref="U2127">IFERROR(INDEX(F2127:T2127, 1, MATCH(TRUE, ISNUMBER(F2127:T2127), 0)), "0.0")</f>
        <v>1.99</v>
      </c>
    </row>
    <row r="2128" spans="1:21" ht="13" x14ac:dyDescent="0.15">
      <c r="A2128" s="14" t="s">
        <v>8160</v>
      </c>
      <c r="B2128" s="6" t="s">
        <v>3533</v>
      </c>
      <c r="D2128" s="6" t="s">
        <v>983</v>
      </c>
      <c r="E2128" s="6" t="s">
        <v>797</v>
      </c>
      <c r="F2128" s="18" t="str">
        <f>IFERROR(VLOOKUP(B2128,Invoices!$L$2:$M$413,2,FALSE),"")</f>
        <v/>
      </c>
      <c r="G2128" s="18" t="str">
        <f>IFERROR(VLOOKUP(B2128,Invoices!$N$2:$O$412,2,FALSE),"")</f>
        <v/>
      </c>
      <c r="H2128" s="18" t="str">
        <f>IFERROR(VLOOKUP($B2128,Invoices!$P$2:$Q$412,2,FALSE),"")</f>
        <v/>
      </c>
      <c r="I2128" s="18" t="str">
        <f>IFERROR(VLOOKUP($B2128,Invoices!$R$2:$S$412,2,FALSE),"")</f>
        <v/>
      </c>
      <c r="J2128" s="18" t="str">
        <f>IFERROR(VLOOKUP($B2128,Invoices!$T$2:$U$412,2,FALSE),"")</f>
        <v/>
      </c>
      <c r="K2128" s="18" t="str">
        <f>IFERROR(VLOOKUP($B2128,Invoices!$V$2:$W$412,2,FALSE),"")</f>
        <v/>
      </c>
      <c r="L2128" s="18" t="str">
        <f>IFERROR(VLOOKUP($B2128,Invoices!$X$2:$Y$412,2,FALSE),"")</f>
        <v/>
      </c>
      <c r="M2128" s="18" t="str">
        <f>IFERROR(VLOOKUP($B2128,Invoices!$Z$2:$AA$412,2,FALSE),"")</f>
        <v/>
      </c>
      <c r="N2128" s="18" t="str">
        <f>IFERROR(VLOOKUP($B2128,Invoices!$AB$2:$AC$412,2,FALSE),"")</f>
        <v/>
      </c>
      <c r="O2128" s="18" t="str">
        <f>IFERROR(VLOOKUP($B2128,Invoices!$AD$2:$AE$412,2,FALSE),"")</f>
        <v/>
      </c>
      <c r="P2128" s="18" t="str">
        <f>IFERROR(VLOOKUP($B2128,Invoices!$AF$2:$AG$412,2,FALSE),"")</f>
        <v/>
      </c>
      <c r="Q2128" s="18" t="str">
        <f>IFERROR(VLOOKUP($B2128,Invoices!$AH$2:$AI$412,2,FALSE),"")</f>
        <v/>
      </c>
      <c r="R2128" s="18" t="str">
        <f>IFERROR(VLOOKUP($B2128,Invoices!$AJ$2:$AK$412,2,FALSE),"")</f>
        <v/>
      </c>
      <c r="S2128" s="18" t="str">
        <f>IFERROR(VLOOKUP($B2128,Invoices!$AL$2:$AM$412,2,FALSE),"")</f>
        <v/>
      </c>
      <c r="T2128" s="18" t="str">
        <f>IFERROR(VLOOKUP($B2128,Invoices!$AN$2:$AO$412,2,FALSE),"")</f>
        <v/>
      </c>
      <c r="U2128" s="18" t="str" cm="1">
        <f t="array" ref="U2128">IFERROR(INDEX(F2128:T2128, 1, MATCH(TRUE, ISNUMBER(F2128:T2128), 0)), "0.0")</f>
        <v>0.0</v>
      </c>
    </row>
    <row r="2129" spans="1:21" ht="13" x14ac:dyDescent="0.15">
      <c r="A2129" s="14" t="s">
        <v>8161</v>
      </c>
      <c r="B2129" s="6" t="s">
        <v>3534</v>
      </c>
      <c r="C2129" s="6" t="s">
        <v>1046</v>
      </c>
      <c r="D2129" s="6" t="s">
        <v>1314</v>
      </c>
      <c r="E2129" s="6" t="s">
        <v>1313</v>
      </c>
      <c r="F2129" s="18">
        <f>IFERROR(VLOOKUP(B2129,Invoices!$L$2:$M$413,2,FALSE),"")</f>
        <v>0.99</v>
      </c>
      <c r="G2129" s="18" t="str">
        <f>IFERROR(VLOOKUP(B2129,Invoices!$N$2:$O$412,2,FALSE),"")</f>
        <v/>
      </c>
      <c r="H2129" s="18" t="str">
        <f>IFERROR(VLOOKUP($B2129,Invoices!$P$2:$Q$412,2,FALSE),"")</f>
        <v/>
      </c>
      <c r="I2129" s="18" t="str">
        <f>IFERROR(VLOOKUP($B2129,Invoices!$R$2:$S$412,2,FALSE),"")</f>
        <v/>
      </c>
      <c r="J2129" s="18" t="str">
        <f>IFERROR(VLOOKUP($B2129,Invoices!$T$2:$U$412,2,FALSE),"")</f>
        <v/>
      </c>
      <c r="K2129" s="18" t="str">
        <f>IFERROR(VLOOKUP($B2129,Invoices!$V$2:$W$412,2,FALSE),"")</f>
        <v/>
      </c>
      <c r="L2129" s="18" t="str">
        <f>IFERROR(VLOOKUP($B2129,Invoices!$X$2:$Y$412,2,FALSE),"")</f>
        <v/>
      </c>
      <c r="M2129" s="18" t="str">
        <f>IFERROR(VLOOKUP($B2129,Invoices!$Z$2:$AA$412,2,FALSE),"")</f>
        <v/>
      </c>
      <c r="N2129" s="18" t="str">
        <f>IFERROR(VLOOKUP($B2129,Invoices!$AB$2:$AC$412,2,FALSE),"")</f>
        <v/>
      </c>
      <c r="O2129" s="18" t="str">
        <f>IFERROR(VLOOKUP($B2129,Invoices!$AD$2:$AE$412,2,FALSE),"")</f>
        <v/>
      </c>
      <c r="P2129" s="18" t="str">
        <f>IFERROR(VLOOKUP($B2129,Invoices!$AF$2:$AG$412,2,FALSE),"")</f>
        <v/>
      </c>
      <c r="Q2129" s="18" t="str">
        <f>IFERROR(VLOOKUP($B2129,Invoices!$AH$2:$AI$412,2,FALSE),"")</f>
        <v/>
      </c>
      <c r="R2129" s="18" t="str">
        <f>IFERROR(VLOOKUP($B2129,Invoices!$AJ$2:$AK$412,2,FALSE),"")</f>
        <v/>
      </c>
      <c r="S2129" s="18" t="str">
        <f>IFERROR(VLOOKUP($B2129,Invoices!$AL$2:$AM$412,2,FALSE),"")</f>
        <v/>
      </c>
      <c r="T2129" s="18" t="str">
        <f>IFERROR(VLOOKUP($B2129,Invoices!$AN$2:$AO$412,2,FALSE),"")</f>
        <v/>
      </c>
      <c r="U2129" s="18" cm="1">
        <f t="array" ref="U2129">IFERROR(INDEX(F2129:T2129, 1, MATCH(TRUE, ISNUMBER(F2129:T2129), 0)), "0.0")</f>
        <v>0.99</v>
      </c>
    </row>
    <row r="2130" spans="1:21" ht="13" x14ac:dyDescent="0.15">
      <c r="A2130" s="14" t="s">
        <v>8162</v>
      </c>
      <c r="B2130" s="6" t="s">
        <v>3535</v>
      </c>
      <c r="C2130" s="6" t="s">
        <v>707</v>
      </c>
      <c r="D2130" s="6" t="s">
        <v>1089</v>
      </c>
      <c r="E2130" s="6" t="s">
        <v>707</v>
      </c>
      <c r="F2130" s="18" t="str">
        <f>IFERROR(VLOOKUP(B2130,Invoices!$L$2:$M$413,2,FALSE),"")</f>
        <v/>
      </c>
      <c r="G2130" s="18" t="str">
        <f>IFERROR(VLOOKUP(B2130,Invoices!$N$2:$O$412,2,FALSE),"")</f>
        <v/>
      </c>
      <c r="H2130" s="18" t="str">
        <f>IFERROR(VLOOKUP($B2130,Invoices!$P$2:$Q$412,2,FALSE),"")</f>
        <v/>
      </c>
      <c r="I2130" s="18" t="str">
        <f>IFERROR(VLOOKUP($B2130,Invoices!$R$2:$S$412,2,FALSE),"")</f>
        <v/>
      </c>
      <c r="J2130" s="18" t="str">
        <f>IFERROR(VLOOKUP($B2130,Invoices!$T$2:$U$412,2,FALSE),"")</f>
        <v/>
      </c>
      <c r="K2130" s="18" t="str">
        <f>IFERROR(VLOOKUP($B2130,Invoices!$V$2:$W$412,2,FALSE),"")</f>
        <v/>
      </c>
      <c r="L2130" s="18" t="str">
        <f>IFERROR(VLOOKUP($B2130,Invoices!$X$2:$Y$412,2,FALSE),"")</f>
        <v/>
      </c>
      <c r="M2130" s="18" t="str">
        <f>IFERROR(VLOOKUP($B2130,Invoices!$Z$2:$AA$412,2,FALSE),"")</f>
        <v/>
      </c>
      <c r="N2130" s="18" t="str">
        <f>IFERROR(VLOOKUP($B2130,Invoices!$AB$2:$AC$412,2,FALSE),"")</f>
        <v/>
      </c>
      <c r="O2130" s="18" t="str">
        <f>IFERROR(VLOOKUP($B2130,Invoices!$AD$2:$AE$412,2,FALSE),"")</f>
        <v/>
      </c>
      <c r="P2130" s="18" t="str">
        <f>IFERROR(VLOOKUP($B2130,Invoices!$AF$2:$AG$412,2,FALSE),"")</f>
        <v/>
      </c>
      <c r="Q2130" s="18" t="str">
        <f>IFERROR(VLOOKUP($B2130,Invoices!$AH$2:$AI$412,2,FALSE),"")</f>
        <v/>
      </c>
      <c r="R2130" s="18" t="str">
        <f>IFERROR(VLOOKUP($B2130,Invoices!$AJ$2:$AK$412,2,FALSE),"")</f>
        <v/>
      </c>
      <c r="S2130" s="18" t="str">
        <f>IFERROR(VLOOKUP($B2130,Invoices!$AL$2:$AM$412,2,FALSE),"")</f>
        <v/>
      </c>
      <c r="T2130" s="18" t="str">
        <f>IFERROR(VLOOKUP($B2130,Invoices!$AN$2:$AO$412,2,FALSE),"")</f>
        <v/>
      </c>
      <c r="U2130" s="18" t="str" cm="1">
        <f t="array" ref="U2130">IFERROR(INDEX(F2130:T2130, 1, MATCH(TRUE, ISNUMBER(F2130:T2130), 0)), "0.0")</f>
        <v>0.0</v>
      </c>
    </row>
    <row r="2131" spans="1:21" ht="13" x14ac:dyDescent="0.15">
      <c r="A2131" s="14" t="s">
        <v>8163</v>
      </c>
      <c r="B2131" s="6" t="s">
        <v>3536</v>
      </c>
      <c r="C2131" s="6" t="s">
        <v>993</v>
      </c>
      <c r="D2131" s="6" t="s">
        <v>994</v>
      </c>
      <c r="E2131" s="6" t="s">
        <v>912</v>
      </c>
      <c r="F2131" s="18">
        <f>IFERROR(VLOOKUP(B2131,Invoices!$L$2:$M$413,2,FALSE),"")</f>
        <v>0.99</v>
      </c>
      <c r="G2131" s="18" t="str">
        <f>IFERROR(VLOOKUP(B2131,Invoices!$N$2:$O$412,2,FALSE),"")</f>
        <v/>
      </c>
      <c r="H2131" s="18" t="str">
        <f>IFERROR(VLOOKUP($B2131,Invoices!$P$2:$Q$412,2,FALSE),"")</f>
        <v/>
      </c>
      <c r="I2131" s="18" t="str">
        <f>IFERROR(VLOOKUP($B2131,Invoices!$R$2:$S$412,2,FALSE),"")</f>
        <v/>
      </c>
      <c r="J2131" s="18" t="str">
        <f>IFERROR(VLOOKUP($B2131,Invoices!$T$2:$U$412,2,FALSE),"")</f>
        <v/>
      </c>
      <c r="K2131" s="18" t="str">
        <f>IFERROR(VLOOKUP($B2131,Invoices!$V$2:$W$412,2,FALSE),"")</f>
        <v/>
      </c>
      <c r="L2131" s="18" t="str">
        <f>IFERROR(VLOOKUP($B2131,Invoices!$X$2:$Y$412,2,FALSE),"")</f>
        <v/>
      </c>
      <c r="M2131" s="18" t="str">
        <f>IFERROR(VLOOKUP($B2131,Invoices!$Z$2:$AA$412,2,FALSE),"")</f>
        <v/>
      </c>
      <c r="N2131" s="18" t="str">
        <f>IFERROR(VLOOKUP($B2131,Invoices!$AB$2:$AC$412,2,FALSE),"")</f>
        <v/>
      </c>
      <c r="O2131" s="18" t="str">
        <f>IFERROR(VLOOKUP($B2131,Invoices!$AD$2:$AE$412,2,FALSE),"")</f>
        <v/>
      </c>
      <c r="P2131" s="18" t="str">
        <f>IFERROR(VLOOKUP($B2131,Invoices!$AF$2:$AG$412,2,FALSE),"")</f>
        <v/>
      </c>
      <c r="Q2131" s="18" t="str">
        <f>IFERROR(VLOOKUP($B2131,Invoices!$AH$2:$AI$412,2,FALSE),"")</f>
        <v/>
      </c>
      <c r="R2131" s="18" t="str">
        <f>IFERROR(VLOOKUP($B2131,Invoices!$AJ$2:$AK$412,2,FALSE),"")</f>
        <v/>
      </c>
      <c r="S2131" s="18" t="str">
        <f>IFERROR(VLOOKUP($B2131,Invoices!$AL$2:$AM$412,2,FALSE),"")</f>
        <v/>
      </c>
      <c r="T2131" s="18" t="str">
        <f>IFERROR(VLOOKUP($B2131,Invoices!$AN$2:$AO$412,2,FALSE),"")</f>
        <v/>
      </c>
      <c r="U2131" s="18" cm="1">
        <f t="array" ref="U2131">IFERROR(INDEX(F2131:T2131, 1, MATCH(TRUE, ISNUMBER(F2131:T2131), 0)), "0.0")</f>
        <v>0.99</v>
      </c>
    </row>
    <row r="2132" spans="1:21" ht="13" x14ac:dyDescent="0.15">
      <c r="A2132" s="14" t="s">
        <v>8164</v>
      </c>
      <c r="B2132" s="6" t="s">
        <v>3537</v>
      </c>
      <c r="C2132" s="6" t="s">
        <v>1819</v>
      </c>
      <c r="D2132" s="6" t="s">
        <v>1804</v>
      </c>
      <c r="E2132" s="6" t="s">
        <v>810</v>
      </c>
      <c r="F2132" s="18">
        <f>IFERROR(VLOOKUP(B2132,Invoices!$L$2:$M$413,2,FALSE),"")</f>
        <v>0.99</v>
      </c>
      <c r="G2132" s="18" t="str">
        <f>IFERROR(VLOOKUP(B2132,Invoices!$N$2:$O$412,2,FALSE),"")</f>
        <v/>
      </c>
      <c r="H2132" s="18" t="str">
        <f>IFERROR(VLOOKUP($B2132,Invoices!$P$2:$Q$412,2,FALSE),"")</f>
        <v/>
      </c>
      <c r="I2132" s="18" t="str">
        <f>IFERROR(VLOOKUP($B2132,Invoices!$R$2:$S$412,2,FALSE),"")</f>
        <v/>
      </c>
      <c r="J2132" s="18" t="str">
        <f>IFERROR(VLOOKUP($B2132,Invoices!$T$2:$U$412,2,FALSE),"")</f>
        <v/>
      </c>
      <c r="K2132" s="18" t="str">
        <f>IFERROR(VLOOKUP($B2132,Invoices!$V$2:$W$412,2,FALSE),"")</f>
        <v/>
      </c>
      <c r="L2132" s="18" t="str">
        <f>IFERROR(VLOOKUP($B2132,Invoices!$X$2:$Y$412,2,FALSE),"")</f>
        <v/>
      </c>
      <c r="M2132" s="18" t="str">
        <f>IFERROR(VLOOKUP($B2132,Invoices!$Z$2:$AA$412,2,FALSE),"")</f>
        <v/>
      </c>
      <c r="N2132" s="18" t="str">
        <f>IFERROR(VLOOKUP($B2132,Invoices!$AB$2:$AC$412,2,FALSE),"")</f>
        <v/>
      </c>
      <c r="O2132" s="18" t="str">
        <f>IFERROR(VLOOKUP($B2132,Invoices!$AD$2:$AE$412,2,FALSE),"")</f>
        <v/>
      </c>
      <c r="P2132" s="18" t="str">
        <f>IFERROR(VLOOKUP($B2132,Invoices!$AF$2:$AG$412,2,FALSE),"")</f>
        <v/>
      </c>
      <c r="Q2132" s="18" t="str">
        <f>IFERROR(VLOOKUP($B2132,Invoices!$AH$2:$AI$412,2,FALSE),"")</f>
        <v/>
      </c>
      <c r="R2132" s="18" t="str">
        <f>IFERROR(VLOOKUP($B2132,Invoices!$AJ$2:$AK$412,2,FALSE),"")</f>
        <v/>
      </c>
      <c r="S2132" s="18" t="str">
        <f>IFERROR(VLOOKUP($B2132,Invoices!$AL$2:$AM$412,2,FALSE),"")</f>
        <v/>
      </c>
      <c r="T2132" s="18" t="str">
        <f>IFERROR(VLOOKUP($B2132,Invoices!$AN$2:$AO$412,2,FALSE),"")</f>
        <v/>
      </c>
      <c r="U2132" s="18" cm="1">
        <f t="array" ref="U2132">IFERROR(INDEX(F2132:T2132, 1, MATCH(TRUE, ISNUMBER(F2132:T2132), 0)), "0.0")</f>
        <v>0.99</v>
      </c>
    </row>
    <row r="2133" spans="1:21" ht="13" x14ac:dyDescent="0.15">
      <c r="A2133" s="14" t="s">
        <v>8165</v>
      </c>
      <c r="B2133" s="6" t="s">
        <v>3538</v>
      </c>
      <c r="C2133" s="6" t="s">
        <v>1140</v>
      </c>
      <c r="D2133" s="6" t="s">
        <v>1141</v>
      </c>
      <c r="E2133" s="6" t="s">
        <v>1140</v>
      </c>
      <c r="F2133" s="18" t="str">
        <f>IFERROR(VLOOKUP(B2133,Invoices!$L$2:$M$413,2,FALSE),"")</f>
        <v/>
      </c>
      <c r="G2133" s="18">
        <f>IFERROR(VLOOKUP(B2133,Invoices!$N$2:$O$412,2,FALSE),"")</f>
        <v>0.99</v>
      </c>
      <c r="H2133" s="18" t="str">
        <f>IFERROR(VLOOKUP($B2133,Invoices!$P$2:$Q$412,2,FALSE),"")</f>
        <v/>
      </c>
      <c r="I2133" s="18">
        <f>IFERROR(VLOOKUP($B2133,Invoices!$R$2:$S$412,2,FALSE),"")</f>
        <v>0.99</v>
      </c>
      <c r="J2133" s="18" t="str">
        <f>IFERROR(VLOOKUP($B2133,Invoices!$T$2:$U$412,2,FALSE),"")</f>
        <v/>
      </c>
      <c r="K2133" s="18" t="str">
        <f>IFERROR(VLOOKUP($B2133,Invoices!$V$2:$W$412,2,FALSE),"")</f>
        <v/>
      </c>
      <c r="L2133" s="18" t="str">
        <f>IFERROR(VLOOKUP($B2133,Invoices!$X$2:$Y$412,2,FALSE),"")</f>
        <v/>
      </c>
      <c r="M2133" s="18" t="str">
        <f>IFERROR(VLOOKUP($B2133,Invoices!$Z$2:$AA$412,2,FALSE),"")</f>
        <v/>
      </c>
      <c r="N2133" s="18" t="str">
        <f>IFERROR(VLOOKUP($B2133,Invoices!$AB$2:$AC$412,2,FALSE),"")</f>
        <v/>
      </c>
      <c r="O2133" s="18" t="str">
        <f>IFERROR(VLOOKUP($B2133,Invoices!$AD$2:$AE$412,2,FALSE),"")</f>
        <v/>
      </c>
      <c r="P2133" s="18" t="str">
        <f>IFERROR(VLOOKUP($B2133,Invoices!$AF$2:$AG$412,2,FALSE),"")</f>
        <v/>
      </c>
      <c r="Q2133" s="18" t="str">
        <f>IFERROR(VLOOKUP($B2133,Invoices!$AH$2:$AI$412,2,FALSE),"")</f>
        <v/>
      </c>
      <c r="R2133" s="18" t="str">
        <f>IFERROR(VLOOKUP($B2133,Invoices!$AJ$2:$AK$412,2,FALSE),"")</f>
        <v/>
      </c>
      <c r="S2133" s="18" t="str">
        <f>IFERROR(VLOOKUP($B2133,Invoices!$AL$2:$AM$412,2,FALSE),"")</f>
        <v/>
      </c>
      <c r="T2133" s="18" t="str">
        <f>IFERROR(VLOOKUP($B2133,Invoices!$AN$2:$AO$412,2,FALSE),"")</f>
        <v/>
      </c>
      <c r="U2133" s="18" cm="1">
        <f t="array" ref="U2133">IFERROR(INDEX(F2133:T2133, 1, MATCH(TRUE, ISNUMBER(F2133:T2133), 0)), "0.0")</f>
        <v>0.99</v>
      </c>
    </row>
    <row r="2134" spans="1:21" ht="13" x14ac:dyDescent="0.15">
      <c r="A2134" s="14" t="s">
        <v>8166</v>
      </c>
      <c r="B2134" s="6" t="s">
        <v>3539</v>
      </c>
      <c r="C2134" s="6" t="s">
        <v>912</v>
      </c>
      <c r="D2134" s="6" t="s">
        <v>913</v>
      </c>
      <c r="E2134" s="6" t="s">
        <v>912</v>
      </c>
      <c r="F2134" s="18" t="str">
        <f>IFERROR(VLOOKUP(B2134,Invoices!$L$2:$M$413,2,FALSE),"")</f>
        <v/>
      </c>
      <c r="G2134" s="18" t="str">
        <f>IFERROR(VLOOKUP(B2134,Invoices!$N$2:$O$412,2,FALSE),"")</f>
        <v/>
      </c>
      <c r="H2134" s="18" t="str">
        <f>IFERROR(VLOOKUP($B2134,Invoices!$P$2:$Q$412,2,FALSE),"")</f>
        <v/>
      </c>
      <c r="I2134" s="18" t="str">
        <f>IFERROR(VLOOKUP($B2134,Invoices!$R$2:$S$412,2,FALSE),"")</f>
        <v/>
      </c>
      <c r="J2134" s="18">
        <f>IFERROR(VLOOKUP($B2134,Invoices!$T$2:$U$412,2,FALSE),"")</f>
        <v>0.99</v>
      </c>
      <c r="K2134" s="18" t="str">
        <f>IFERROR(VLOOKUP($B2134,Invoices!$V$2:$W$412,2,FALSE),"")</f>
        <v/>
      </c>
      <c r="L2134" s="18" t="str">
        <f>IFERROR(VLOOKUP($B2134,Invoices!$X$2:$Y$412,2,FALSE),"")</f>
        <v/>
      </c>
      <c r="M2134" s="18" t="str">
        <f>IFERROR(VLOOKUP($B2134,Invoices!$Z$2:$AA$412,2,FALSE),"")</f>
        <v/>
      </c>
      <c r="N2134" s="18" t="str">
        <f>IFERROR(VLOOKUP($B2134,Invoices!$AB$2:$AC$412,2,FALSE),"")</f>
        <v/>
      </c>
      <c r="O2134" s="18" t="str">
        <f>IFERROR(VLOOKUP($B2134,Invoices!$AD$2:$AE$412,2,FALSE),"")</f>
        <v/>
      </c>
      <c r="P2134" s="18" t="str">
        <f>IFERROR(VLOOKUP($B2134,Invoices!$AF$2:$AG$412,2,FALSE),"")</f>
        <v/>
      </c>
      <c r="Q2134" s="18" t="str">
        <f>IFERROR(VLOOKUP($B2134,Invoices!$AH$2:$AI$412,2,FALSE),"")</f>
        <v/>
      </c>
      <c r="R2134" s="18" t="str">
        <f>IFERROR(VLOOKUP($B2134,Invoices!$AJ$2:$AK$412,2,FALSE),"")</f>
        <v/>
      </c>
      <c r="S2134" s="18" t="str">
        <f>IFERROR(VLOOKUP($B2134,Invoices!$AL$2:$AM$412,2,FALSE),"")</f>
        <v/>
      </c>
      <c r="T2134" s="18" t="str">
        <f>IFERROR(VLOOKUP($B2134,Invoices!$AN$2:$AO$412,2,FALSE),"")</f>
        <v/>
      </c>
      <c r="U2134" s="18" cm="1">
        <f t="array" ref="U2134">IFERROR(INDEX(F2134:T2134, 1, MATCH(TRUE, ISNUMBER(F2134:T2134), 0)), "0.0")</f>
        <v>0.99</v>
      </c>
    </row>
    <row r="2135" spans="1:21" ht="13" x14ac:dyDescent="0.15">
      <c r="A2135" s="14" t="s">
        <v>8167</v>
      </c>
      <c r="B2135" s="6" t="s">
        <v>3540</v>
      </c>
      <c r="D2135" s="6" t="s">
        <v>1205</v>
      </c>
      <c r="E2135" s="6" t="s">
        <v>1206</v>
      </c>
      <c r="F2135" s="18" t="str">
        <f>IFERROR(VLOOKUP(B2135,Invoices!$L$2:$M$413,2,FALSE),"")</f>
        <v/>
      </c>
      <c r="G2135" s="18" t="str">
        <f>IFERROR(VLOOKUP(B2135,Invoices!$N$2:$O$412,2,FALSE),"")</f>
        <v/>
      </c>
      <c r="H2135" s="18" t="str">
        <f>IFERROR(VLOOKUP($B2135,Invoices!$P$2:$Q$412,2,FALSE),"")</f>
        <v/>
      </c>
      <c r="I2135" s="18" t="str">
        <f>IFERROR(VLOOKUP($B2135,Invoices!$R$2:$S$412,2,FALSE),"")</f>
        <v/>
      </c>
      <c r="J2135" s="18" t="str">
        <f>IFERROR(VLOOKUP($B2135,Invoices!$T$2:$U$412,2,FALSE),"")</f>
        <v/>
      </c>
      <c r="K2135" s="18" t="str">
        <f>IFERROR(VLOOKUP($B2135,Invoices!$V$2:$W$412,2,FALSE),"")</f>
        <v/>
      </c>
      <c r="L2135" s="18" t="str">
        <f>IFERROR(VLOOKUP($B2135,Invoices!$X$2:$Y$412,2,FALSE),"")</f>
        <v/>
      </c>
      <c r="M2135" s="18" t="str">
        <f>IFERROR(VLOOKUP($B2135,Invoices!$Z$2:$AA$412,2,FALSE),"")</f>
        <v/>
      </c>
      <c r="N2135" s="18" t="str">
        <f>IFERROR(VLOOKUP($B2135,Invoices!$AB$2:$AC$412,2,FALSE),"")</f>
        <v/>
      </c>
      <c r="O2135" s="18" t="str">
        <f>IFERROR(VLOOKUP($B2135,Invoices!$AD$2:$AE$412,2,FALSE),"")</f>
        <v/>
      </c>
      <c r="P2135" s="18" t="str">
        <f>IFERROR(VLOOKUP($B2135,Invoices!$AF$2:$AG$412,2,FALSE),"")</f>
        <v/>
      </c>
      <c r="Q2135" s="18" t="str">
        <f>IFERROR(VLOOKUP($B2135,Invoices!$AH$2:$AI$412,2,FALSE),"")</f>
        <v/>
      </c>
      <c r="R2135" s="18" t="str">
        <f>IFERROR(VLOOKUP($B2135,Invoices!$AJ$2:$AK$412,2,FALSE),"")</f>
        <v/>
      </c>
      <c r="S2135" s="18" t="str">
        <f>IFERROR(VLOOKUP($B2135,Invoices!$AL$2:$AM$412,2,FALSE),"")</f>
        <v/>
      </c>
      <c r="T2135" s="18" t="str">
        <f>IFERROR(VLOOKUP($B2135,Invoices!$AN$2:$AO$412,2,FALSE),"")</f>
        <v/>
      </c>
      <c r="U2135" s="18" t="str" cm="1">
        <f t="array" ref="U2135">IFERROR(INDEX(F2135:T2135, 1, MATCH(TRUE, ISNUMBER(F2135:T2135), 0)), "0.0")</f>
        <v>0.0</v>
      </c>
    </row>
    <row r="2136" spans="1:21" ht="13" x14ac:dyDescent="0.15">
      <c r="A2136" s="14" t="s">
        <v>8168</v>
      </c>
      <c r="B2136" s="6" t="s">
        <v>3540</v>
      </c>
      <c r="C2136" s="6" t="s">
        <v>3541</v>
      </c>
      <c r="D2136" s="6" t="s">
        <v>943</v>
      </c>
      <c r="E2136" s="6" t="s">
        <v>522</v>
      </c>
      <c r="F2136" s="18" t="str">
        <f>IFERROR(VLOOKUP(B2136,Invoices!$L$2:$M$413,2,FALSE),"")</f>
        <v/>
      </c>
      <c r="G2136" s="18" t="str">
        <f>IFERROR(VLOOKUP(B2136,Invoices!$N$2:$O$412,2,FALSE),"")</f>
        <v/>
      </c>
      <c r="H2136" s="18" t="str">
        <f>IFERROR(VLOOKUP($B2136,Invoices!$P$2:$Q$412,2,FALSE),"")</f>
        <v/>
      </c>
      <c r="I2136" s="18" t="str">
        <f>IFERROR(VLOOKUP($B2136,Invoices!$R$2:$S$412,2,FALSE),"")</f>
        <v/>
      </c>
      <c r="J2136" s="18" t="str">
        <f>IFERROR(VLOOKUP($B2136,Invoices!$T$2:$U$412,2,FALSE),"")</f>
        <v/>
      </c>
      <c r="K2136" s="18" t="str">
        <f>IFERROR(VLOOKUP($B2136,Invoices!$V$2:$W$412,2,FALSE),"")</f>
        <v/>
      </c>
      <c r="L2136" s="18" t="str">
        <f>IFERROR(VLOOKUP($B2136,Invoices!$X$2:$Y$412,2,FALSE),"")</f>
        <v/>
      </c>
      <c r="M2136" s="18" t="str">
        <f>IFERROR(VLOOKUP($B2136,Invoices!$Z$2:$AA$412,2,FALSE),"")</f>
        <v/>
      </c>
      <c r="N2136" s="18" t="str">
        <f>IFERROR(VLOOKUP($B2136,Invoices!$AB$2:$AC$412,2,FALSE),"")</f>
        <v/>
      </c>
      <c r="O2136" s="18" t="str">
        <f>IFERROR(VLOOKUP($B2136,Invoices!$AD$2:$AE$412,2,FALSE),"")</f>
        <v/>
      </c>
      <c r="P2136" s="18" t="str">
        <f>IFERROR(VLOOKUP($B2136,Invoices!$AF$2:$AG$412,2,FALSE),"")</f>
        <v/>
      </c>
      <c r="Q2136" s="18" t="str">
        <f>IFERROR(VLOOKUP($B2136,Invoices!$AH$2:$AI$412,2,FALSE),"")</f>
        <v/>
      </c>
      <c r="R2136" s="18" t="str">
        <f>IFERROR(VLOOKUP($B2136,Invoices!$AJ$2:$AK$412,2,FALSE),"")</f>
        <v/>
      </c>
      <c r="S2136" s="18" t="str">
        <f>IFERROR(VLOOKUP($B2136,Invoices!$AL$2:$AM$412,2,FALSE),"")</f>
        <v/>
      </c>
      <c r="T2136" s="18" t="str">
        <f>IFERROR(VLOOKUP($B2136,Invoices!$AN$2:$AO$412,2,FALSE),"")</f>
        <v/>
      </c>
      <c r="U2136" s="18" t="str" cm="1">
        <f t="array" ref="U2136">IFERROR(INDEX(F2136:T2136, 1, MATCH(TRUE, ISNUMBER(F2136:T2136), 0)), "0.0")</f>
        <v>0.0</v>
      </c>
    </row>
    <row r="2137" spans="1:21" ht="13" x14ac:dyDescent="0.15">
      <c r="A2137" s="14" t="s">
        <v>8169</v>
      </c>
      <c r="B2137" s="6" t="s">
        <v>3542</v>
      </c>
      <c r="D2137" s="6" t="s">
        <v>1363</v>
      </c>
      <c r="E2137" s="6" t="s">
        <v>1364</v>
      </c>
      <c r="F2137" s="18" t="str">
        <f>IFERROR(VLOOKUP(B2137,Invoices!$L$2:$M$413,2,FALSE),"")</f>
        <v/>
      </c>
      <c r="G2137" s="18" t="str">
        <f>IFERROR(VLOOKUP(B2137,Invoices!$N$2:$O$412,2,FALSE),"")</f>
        <v/>
      </c>
      <c r="H2137" s="18">
        <f>IFERROR(VLOOKUP($B2137,Invoices!$P$2:$Q$412,2,FALSE),"")</f>
        <v>0.99</v>
      </c>
      <c r="I2137" s="18" t="str">
        <f>IFERROR(VLOOKUP($B2137,Invoices!$R$2:$S$412,2,FALSE),"")</f>
        <v/>
      </c>
      <c r="J2137" s="18" t="str">
        <f>IFERROR(VLOOKUP($B2137,Invoices!$T$2:$U$412,2,FALSE),"")</f>
        <v/>
      </c>
      <c r="K2137" s="18" t="str">
        <f>IFERROR(VLOOKUP($B2137,Invoices!$V$2:$W$412,2,FALSE),"")</f>
        <v/>
      </c>
      <c r="L2137" s="18" t="str">
        <f>IFERROR(VLOOKUP($B2137,Invoices!$X$2:$Y$412,2,FALSE),"")</f>
        <v/>
      </c>
      <c r="M2137" s="18" t="str">
        <f>IFERROR(VLOOKUP($B2137,Invoices!$Z$2:$AA$412,2,FALSE),"")</f>
        <v/>
      </c>
      <c r="N2137" s="18" t="str">
        <f>IFERROR(VLOOKUP($B2137,Invoices!$AB$2:$AC$412,2,FALSE),"")</f>
        <v/>
      </c>
      <c r="O2137" s="18" t="str">
        <f>IFERROR(VLOOKUP($B2137,Invoices!$AD$2:$AE$412,2,FALSE),"")</f>
        <v/>
      </c>
      <c r="P2137" s="18" t="str">
        <f>IFERROR(VLOOKUP($B2137,Invoices!$AF$2:$AG$412,2,FALSE),"")</f>
        <v/>
      </c>
      <c r="Q2137" s="18" t="str">
        <f>IFERROR(VLOOKUP($B2137,Invoices!$AH$2:$AI$412,2,FALSE),"")</f>
        <v/>
      </c>
      <c r="R2137" s="18" t="str">
        <f>IFERROR(VLOOKUP($B2137,Invoices!$AJ$2:$AK$412,2,FALSE),"")</f>
        <v/>
      </c>
      <c r="S2137" s="18" t="str">
        <f>IFERROR(VLOOKUP($B2137,Invoices!$AL$2:$AM$412,2,FALSE),"")</f>
        <v/>
      </c>
      <c r="T2137" s="18" t="str">
        <f>IFERROR(VLOOKUP($B2137,Invoices!$AN$2:$AO$412,2,FALSE),"")</f>
        <v/>
      </c>
      <c r="U2137" s="18" cm="1">
        <f t="array" ref="U2137">IFERROR(INDEX(F2137:T2137, 1, MATCH(TRUE, ISNUMBER(F2137:T2137), 0)), "0.0")</f>
        <v>0.99</v>
      </c>
    </row>
    <row r="2138" spans="1:21" ht="13" x14ac:dyDescent="0.15">
      <c r="A2138" s="14" t="s">
        <v>8170</v>
      </c>
      <c r="B2138" s="6" t="s">
        <v>3543</v>
      </c>
      <c r="C2138" s="6" t="s">
        <v>1445</v>
      </c>
      <c r="D2138" s="6" t="s">
        <v>1381</v>
      </c>
      <c r="E2138" s="6" t="s">
        <v>810</v>
      </c>
      <c r="F2138" s="18" t="str">
        <f>IFERROR(VLOOKUP(B2138,Invoices!$L$2:$M$413,2,FALSE),"")</f>
        <v/>
      </c>
      <c r="G2138" s="18" t="str">
        <f>IFERROR(VLOOKUP(B2138,Invoices!$N$2:$O$412,2,FALSE),"")</f>
        <v/>
      </c>
      <c r="H2138" s="18" t="str">
        <f>IFERROR(VLOOKUP($B2138,Invoices!$P$2:$Q$412,2,FALSE),"")</f>
        <v/>
      </c>
      <c r="I2138" s="18" t="str">
        <f>IFERROR(VLOOKUP($B2138,Invoices!$R$2:$S$412,2,FALSE),"")</f>
        <v/>
      </c>
      <c r="J2138" s="18" t="str">
        <f>IFERROR(VLOOKUP($B2138,Invoices!$T$2:$U$412,2,FALSE),"")</f>
        <v/>
      </c>
      <c r="K2138" s="18">
        <f>IFERROR(VLOOKUP($B2138,Invoices!$V$2:$W$412,2,FALSE),"")</f>
        <v>0.99</v>
      </c>
      <c r="L2138" s="18" t="str">
        <f>IFERROR(VLOOKUP($B2138,Invoices!$X$2:$Y$412,2,FALSE),"")</f>
        <v/>
      </c>
      <c r="M2138" s="18" t="str">
        <f>IFERROR(VLOOKUP($B2138,Invoices!$Z$2:$AA$412,2,FALSE),"")</f>
        <v/>
      </c>
      <c r="N2138" s="18" t="str">
        <f>IFERROR(VLOOKUP($B2138,Invoices!$AB$2:$AC$412,2,FALSE),"")</f>
        <v/>
      </c>
      <c r="O2138" s="18" t="str">
        <f>IFERROR(VLOOKUP($B2138,Invoices!$AD$2:$AE$412,2,FALSE),"")</f>
        <v/>
      </c>
      <c r="P2138" s="18" t="str">
        <f>IFERROR(VLOOKUP($B2138,Invoices!$AF$2:$AG$412,2,FALSE),"")</f>
        <v/>
      </c>
      <c r="Q2138" s="18" t="str">
        <f>IFERROR(VLOOKUP($B2138,Invoices!$AH$2:$AI$412,2,FALSE),"")</f>
        <v/>
      </c>
      <c r="R2138" s="18" t="str">
        <f>IFERROR(VLOOKUP($B2138,Invoices!$AJ$2:$AK$412,2,FALSE),"")</f>
        <v/>
      </c>
      <c r="S2138" s="18" t="str">
        <f>IFERROR(VLOOKUP($B2138,Invoices!$AL$2:$AM$412,2,FALSE),"")</f>
        <v/>
      </c>
      <c r="T2138" s="18" t="str">
        <f>IFERROR(VLOOKUP($B2138,Invoices!$AN$2:$AO$412,2,FALSE),"")</f>
        <v/>
      </c>
      <c r="U2138" s="18" cm="1">
        <f t="array" ref="U2138">IFERROR(INDEX(F2138:T2138, 1, MATCH(TRUE, ISNUMBER(F2138:T2138), 0)), "0.0")</f>
        <v>0.99</v>
      </c>
    </row>
    <row r="2139" spans="1:21" ht="13" x14ac:dyDescent="0.15">
      <c r="A2139" s="14" t="s">
        <v>8171</v>
      </c>
      <c r="B2139" s="6" t="s">
        <v>3544</v>
      </c>
      <c r="D2139" s="6" t="s">
        <v>1067</v>
      </c>
      <c r="E2139" s="6" t="s">
        <v>1068</v>
      </c>
      <c r="F2139" s="18" t="str">
        <f>IFERROR(VLOOKUP(B2139,Invoices!$L$2:$M$413,2,FALSE),"")</f>
        <v/>
      </c>
      <c r="G2139" s="18" t="str">
        <f>IFERROR(VLOOKUP(B2139,Invoices!$N$2:$O$412,2,FALSE),"")</f>
        <v/>
      </c>
      <c r="H2139" s="18" t="str">
        <f>IFERROR(VLOOKUP($B2139,Invoices!$P$2:$Q$412,2,FALSE),"")</f>
        <v/>
      </c>
      <c r="I2139" s="18" t="str">
        <f>IFERROR(VLOOKUP($B2139,Invoices!$R$2:$S$412,2,FALSE),"")</f>
        <v/>
      </c>
      <c r="J2139" s="18" t="str">
        <f>IFERROR(VLOOKUP($B2139,Invoices!$T$2:$U$412,2,FALSE),"")</f>
        <v/>
      </c>
      <c r="K2139" s="18" t="str">
        <f>IFERROR(VLOOKUP($B2139,Invoices!$V$2:$W$412,2,FALSE),"")</f>
        <v/>
      </c>
      <c r="L2139" s="18" t="str">
        <f>IFERROR(VLOOKUP($B2139,Invoices!$X$2:$Y$412,2,FALSE),"")</f>
        <v/>
      </c>
      <c r="M2139" s="18" t="str">
        <f>IFERROR(VLOOKUP($B2139,Invoices!$Z$2:$AA$412,2,FALSE),"")</f>
        <v/>
      </c>
      <c r="N2139" s="18" t="str">
        <f>IFERROR(VLOOKUP($B2139,Invoices!$AB$2:$AC$412,2,FALSE),"")</f>
        <v/>
      </c>
      <c r="O2139" s="18" t="str">
        <f>IFERROR(VLOOKUP($B2139,Invoices!$AD$2:$AE$412,2,FALSE),"")</f>
        <v/>
      </c>
      <c r="P2139" s="18" t="str">
        <f>IFERROR(VLOOKUP($B2139,Invoices!$AF$2:$AG$412,2,FALSE),"")</f>
        <v/>
      </c>
      <c r="Q2139" s="18" t="str">
        <f>IFERROR(VLOOKUP($B2139,Invoices!$AH$2:$AI$412,2,FALSE),"")</f>
        <v/>
      </c>
      <c r="R2139" s="18" t="str">
        <f>IFERROR(VLOOKUP($B2139,Invoices!$AJ$2:$AK$412,2,FALSE),"")</f>
        <v/>
      </c>
      <c r="S2139" s="18" t="str">
        <f>IFERROR(VLOOKUP($B2139,Invoices!$AL$2:$AM$412,2,FALSE),"")</f>
        <v/>
      </c>
      <c r="T2139" s="18" t="str">
        <f>IFERROR(VLOOKUP($B2139,Invoices!$AN$2:$AO$412,2,FALSE),"")</f>
        <v/>
      </c>
      <c r="U2139" s="18" t="str" cm="1">
        <f t="array" ref="U2139">IFERROR(INDEX(F2139:T2139, 1, MATCH(TRUE, ISNUMBER(F2139:T2139), 0)), "0.0")</f>
        <v>0.0</v>
      </c>
    </row>
    <row r="2140" spans="1:21" ht="13" x14ac:dyDescent="0.15">
      <c r="A2140" s="14" t="s">
        <v>8172</v>
      </c>
      <c r="B2140" s="6" t="s">
        <v>3545</v>
      </c>
      <c r="D2140" s="6" t="s">
        <v>706</v>
      </c>
      <c r="E2140" s="6" t="s">
        <v>707</v>
      </c>
      <c r="F2140" s="18" t="str">
        <f>IFERROR(VLOOKUP(B2140,Invoices!$L$2:$M$413,2,FALSE),"")</f>
        <v/>
      </c>
      <c r="G2140" s="18" t="str">
        <f>IFERROR(VLOOKUP(B2140,Invoices!$N$2:$O$412,2,FALSE),"")</f>
        <v/>
      </c>
      <c r="H2140" s="18" t="str">
        <f>IFERROR(VLOOKUP($B2140,Invoices!$P$2:$Q$412,2,FALSE),"")</f>
        <v/>
      </c>
      <c r="I2140" s="18">
        <f>IFERROR(VLOOKUP($B2140,Invoices!$R$2:$S$412,2,FALSE),"")</f>
        <v>0.99</v>
      </c>
      <c r="J2140" s="18" t="str">
        <f>IFERROR(VLOOKUP($B2140,Invoices!$T$2:$U$412,2,FALSE),"")</f>
        <v/>
      </c>
      <c r="K2140" s="18" t="str">
        <f>IFERROR(VLOOKUP($B2140,Invoices!$V$2:$W$412,2,FALSE),"")</f>
        <v/>
      </c>
      <c r="L2140" s="18" t="str">
        <f>IFERROR(VLOOKUP($B2140,Invoices!$X$2:$Y$412,2,FALSE),"")</f>
        <v/>
      </c>
      <c r="M2140" s="18" t="str">
        <f>IFERROR(VLOOKUP($B2140,Invoices!$Z$2:$AA$412,2,FALSE),"")</f>
        <v/>
      </c>
      <c r="N2140" s="18" t="str">
        <f>IFERROR(VLOOKUP($B2140,Invoices!$AB$2:$AC$412,2,FALSE),"")</f>
        <v/>
      </c>
      <c r="O2140" s="18" t="str">
        <f>IFERROR(VLOOKUP($B2140,Invoices!$AD$2:$AE$412,2,FALSE),"")</f>
        <v/>
      </c>
      <c r="P2140" s="18" t="str">
        <f>IFERROR(VLOOKUP($B2140,Invoices!$AF$2:$AG$412,2,FALSE),"")</f>
        <v/>
      </c>
      <c r="Q2140" s="18" t="str">
        <f>IFERROR(VLOOKUP($B2140,Invoices!$AH$2:$AI$412,2,FALSE),"")</f>
        <v/>
      </c>
      <c r="R2140" s="18" t="str">
        <f>IFERROR(VLOOKUP($B2140,Invoices!$AJ$2:$AK$412,2,FALSE),"")</f>
        <v/>
      </c>
      <c r="S2140" s="18" t="str">
        <f>IFERROR(VLOOKUP($B2140,Invoices!$AL$2:$AM$412,2,FALSE),"")</f>
        <v/>
      </c>
      <c r="T2140" s="18" t="str">
        <f>IFERROR(VLOOKUP($B2140,Invoices!$AN$2:$AO$412,2,FALSE),"")</f>
        <v/>
      </c>
      <c r="U2140" s="18" cm="1">
        <f t="array" ref="U2140">IFERROR(INDEX(F2140:T2140, 1, MATCH(TRUE, ISNUMBER(F2140:T2140), 0)), "0.0")</f>
        <v>0.99</v>
      </c>
    </row>
    <row r="2141" spans="1:21" ht="13" x14ac:dyDescent="0.15">
      <c r="A2141" s="14" t="s">
        <v>8173</v>
      </c>
      <c r="B2141" s="6" t="s">
        <v>3546</v>
      </c>
      <c r="D2141" s="6" t="s">
        <v>592</v>
      </c>
      <c r="E2141" s="6" t="s">
        <v>593</v>
      </c>
      <c r="F2141" s="18" t="str">
        <f>IFERROR(VLOOKUP(B2141,Invoices!$L$2:$M$413,2,FALSE),"")</f>
        <v/>
      </c>
      <c r="G2141" s="18" t="str">
        <f>IFERROR(VLOOKUP(B2141,Invoices!$N$2:$O$412,2,FALSE),"")</f>
        <v/>
      </c>
      <c r="H2141" s="18" t="str">
        <f>IFERROR(VLOOKUP($B2141,Invoices!$P$2:$Q$412,2,FALSE),"")</f>
        <v/>
      </c>
      <c r="I2141" s="18" t="str">
        <f>IFERROR(VLOOKUP($B2141,Invoices!$R$2:$S$412,2,FALSE),"")</f>
        <v/>
      </c>
      <c r="J2141" s="18" t="str">
        <f>IFERROR(VLOOKUP($B2141,Invoices!$T$2:$U$412,2,FALSE),"")</f>
        <v/>
      </c>
      <c r="K2141" s="18" t="str">
        <f>IFERROR(VLOOKUP($B2141,Invoices!$V$2:$W$412,2,FALSE),"")</f>
        <v/>
      </c>
      <c r="L2141" s="18" t="str">
        <f>IFERROR(VLOOKUP($B2141,Invoices!$X$2:$Y$412,2,FALSE),"")</f>
        <v/>
      </c>
      <c r="M2141" s="18" t="str">
        <f>IFERROR(VLOOKUP($B2141,Invoices!$Z$2:$AA$412,2,FALSE),"")</f>
        <v/>
      </c>
      <c r="N2141" s="18" t="str">
        <f>IFERROR(VLOOKUP($B2141,Invoices!$AB$2:$AC$412,2,FALSE),"")</f>
        <v/>
      </c>
      <c r="O2141" s="18" t="str">
        <f>IFERROR(VLOOKUP($B2141,Invoices!$AD$2:$AE$412,2,FALSE),"")</f>
        <v/>
      </c>
      <c r="P2141" s="18" t="str">
        <f>IFERROR(VLOOKUP($B2141,Invoices!$AF$2:$AG$412,2,FALSE),"")</f>
        <v/>
      </c>
      <c r="Q2141" s="18" t="str">
        <f>IFERROR(VLOOKUP($B2141,Invoices!$AH$2:$AI$412,2,FALSE),"")</f>
        <v/>
      </c>
      <c r="R2141" s="18" t="str">
        <f>IFERROR(VLOOKUP($B2141,Invoices!$AJ$2:$AK$412,2,FALSE),"")</f>
        <v/>
      </c>
      <c r="S2141" s="18" t="str">
        <f>IFERROR(VLOOKUP($B2141,Invoices!$AL$2:$AM$412,2,FALSE),"")</f>
        <v/>
      </c>
      <c r="T2141" s="18" t="str">
        <f>IFERROR(VLOOKUP($B2141,Invoices!$AN$2:$AO$412,2,FALSE),"")</f>
        <v/>
      </c>
      <c r="U2141" s="18" t="str" cm="1">
        <f t="array" ref="U2141">IFERROR(INDEX(F2141:T2141, 1, MATCH(TRUE, ISNUMBER(F2141:T2141), 0)), "0.0")</f>
        <v>0.0</v>
      </c>
    </row>
    <row r="2142" spans="1:21" ht="13" x14ac:dyDescent="0.15">
      <c r="A2142" s="14" t="s">
        <v>8174</v>
      </c>
      <c r="B2142" s="6" t="s">
        <v>3547</v>
      </c>
      <c r="C2142" s="6" t="s">
        <v>557</v>
      </c>
      <c r="D2142" s="6" t="s">
        <v>558</v>
      </c>
      <c r="E2142" s="6" t="s">
        <v>559</v>
      </c>
      <c r="F2142" s="18" t="str">
        <f>IFERROR(VLOOKUP(B2142,Invoices!$L$2:$M$413,2,FALSE),"")</f>
        <v/>
      </c>
      <c r="G2142" s="18" t="str">
        <f>IFERROR(VLOOKUP(B2142,Invoices!$N$2:$O$412,2,FALSE),"")</f>
        <v/>
      </c>
      <c r="H2142" s="18" t="str">
        <f>IFERROR(VLOOKUP($B2142,Invoices!$P$2:$Q$412,2,FALSE),"")</f>
        <v/>
      </c>
      <c r="I2142" s="18">
        <f>IFERROR(VLOOKUP($B2142,Invoices!$R$2:$S$412,2,FALSE),"")</f>
        <v>0.99</v>
      </c>
      <c r="J2142" s="18" t="str">
        <f>IFERROR(VLOOKUP($B2142,Invoices!$T$2:$U$412,2,FALSE),"")</f>
        <v/>
      </c>
      <c r="K2142" s="18" t="str">
        <f>IFERROR(VLOOKUP($B2142,Invoices!$V$2:$W$412,2,FALSE),"")</f>
        <v/>
      </c>
      <c r="L2142" s="18" t="str">
        <f>IFERROR(VLOOKUP($B2142,Invoices!$X$2:$Y$412,2,FALSE),"")</f>
        <v/>
      </c>
      <c r="M2142" s="18" t="str">
        <f>IFERROR(VLOOKUP($B2142,Invoices!$Z$2:$AA$412,2,FALSE),"")</f>
        <v/>
      </c>
      <c r="N2142" s="18" t="str">
        <f>IFERROR(VLOOKUP($B2142,Invoices!$AB$2:$AC$412,2,FALSE),"")</f>
        <v/>
      </c>
      <c r="O2142" s="18" t="str">
        <f>IFERROR(VLOOKUP($B2142,Invoices!$AD$2:$AE$412,2,FALSE),"")</f>
        <v/>
      </c>
      <c r="P2142" s="18" t="str">
        <f>IFERROR(VLOOKUP($B2142,Invoices!$AF$2:$AG$412,2,FALSE),"")</f>
        <v/>
      </c>
      <c r="Q2142" s="18" t="str">
        <f>IFERROR(VLOOKUP($B2142,Invoices!$AH$2:$AI$412,2,FALSE),"")</f>
        <v/>
      </c>
      <c r="R2142" s="18" t="str">
        <f>IFERROR(VLOOKUP($B2142,Invoices!$AJ$2:$AK$412,2,FALSE),"")</f>
        <v/>
      </c>
      <c r="S2142" s="18" t="str">
        <f>IFERROR(VLOOKUP($B2142,Invoices!$AL$2:$AM$412,2,FALSE),"")</f>
        <v/>
      </c>
      <c r="T2142" s="18" t="str">
        <f>IFERROR(VLOOKUP($B2142,Invoices!$AN$2:$AO$412,2,FALSE),"")</f>
        <v/>
      </c>
      <c r="U2142" s="18" cm="1">
        <f t="array" ref="U2142">IFERROR(INDEX(F2142:T2142, 1, MATCH(TRUE, ISNUMBER(F2142:T2142), 0)), "0.0")</f>
        <v>0.99</v>
      </c>
    </row>
    <row r="2143" spans="1:21" ht="13" x14ac:dyDescent="0.15">
      <c r="A2143" s="14" t="s">
        <v>8175</v>
      </c>
      <c r="B2143" s="6" t="s">
        <v>3548</v>
      </c>
      <c r="C2143" s="6" t="s">
        <v>606</v>
      </c>
      <c r="D2143" s="6" t="s">
        <v>607</v>
      </c>
      <c r="E2143" s="6" t="s">
        <v>608</v>
      </c>
      <c r="F2143" s="18" t="str">
        <f>IFERROR(VLOOKUP(B2143,Invoices!$L$2:$M$413,2,FALSE),"")</f>
        <v/>
      </c>
      <c r="G2143" s="18">
        <f>IFERROR(VLOOKUP(B2143,Invoices!$N$2:$O$412,2,FALSE),"")</f>
        <v>0.99</v>
      </c>
      <c r="H2143" s="18" t="str">
        <f>IFERROR(VLOOKUP($B2143,Invoices!$P$2:$Q$412,2,FALSE),"")</f>
        <v/>
      </c>
      <c r="I2143" s="18" t="str">
        <f>IFERROR(VLOOKUP($B2143,Invoices!$R$2:$S$412,2,FALSE),"")</f>
        <v/>
      </c>
      <c r="J2143" s="18" t="str">
        <f>IFERROR(VLOOKUP($B2143,Invoices!$T$2:$U$412,2,FALSE),"")</f>
        <v/>
      </c>
      <c r="K2143" s="18" t="str">
        <f>IFERROR(VLOOKUP($B2143,Invoices!$V$2:$W$412,2,FALSE),"")</f>
        <v/>
      </c>
      <c r="L2143" s="18" t="str">
        <f>IFERROR(VLOOKUP($B2143,Invoices!$X$2:$Y$412,2,FALSE),"")</f>
        <v/>
      </c>
      <c r="M2143" s="18" t="str">
        <f>IFERROR(VLOOKUP($B2143,Invoices!$Z$2:$AA$412,2,FALSE),"")</f>
        <v/>
      </c>
      <c r="N2143" s="18" t="str">
        <f>IFERROR(VLOOKUP($B2143,Invoices!$AB$2:$AC$412,2,FALSE),"")</f>
        <v/>
      </c>
      <c r="O2143" s="18" t="str">
        <f>IFERROR(VLOOKUP($B2143,Invoices!$AD$2:$AE$412,2,FALSE),"")</f>
        <v/>
      </c>
      <c r="P2143" s="18">
        <f>IFERROR(VLOOKUP($B2143,Invoices!$AF$2:$AG$412,2,FALSE),"")</f>
        <v>0.99</v>
      </c>
      <c r="Q2143" s="18" t="str">
        <f>IFERROR(VLOOKUP($B2143,Invoices!$AH$2:$AI$412,2,FALSE),"")</f>
        <v/>
      </c>
      <c r="R2143" s="18" t="str">
        <f>IFERROR(VLOOKUP($B2143,Invoices!$AJ$2:$AK$412,2,FALSE),"")</f>
        <v/>
      </c>
      <c r="S2143" s="18" t="str">
        <f>IFERROR(VLOOKUP($B2143,Invoices!$AL$2:$AM$412,2,FALSE),"")</f>
        <v/>
      </c>
      <c r="T2143" s="18" t="str">
        <f>IFERROR(VLOOKUP($B2143,Invoices!$AN$2:$AO$412,2,FALSE),"")</f>
        <v/>
      </c>
      <c r="U2143" s="18" cm="1">
        <f t="array" ref="U2143">IFERROR(INDEX(F2143:T2143, 1, MATCH(TRUE, ISNUMBER(F2143:T2143), 0)), "0.0")</f>
        <v>0.99</v>
      </c>
    </row>
    <row r="2144" spans="1:21" ht="13" x14ac:dyDescent="0.15">
      <c r="A2144" s="14" t="s">
        <v>8176</v>
      </c>
      <c r="B2144" s="6" t="s">
        <v>3548</v>
      </c>
      <c r="C2144" s="6" t="s">
        <v>3549</v>
      </c>
      <c r="D2144" s="6" t="s">
        <v>1123</v>
      </c>
      <c r="E2144" s="6" t="s">
        <v>850</v>
      </c>
      <c r="F2144" s="18" t="str">
        <f>IFERROR(VLOOKUP(B2144,Invoices!$L$2:$M$413,2,FALSE),"")</f>
        <v/>
      </c>
      <c r="G2144" s="18">
        <f>IFERROR(VLOOKUP(B2144,Invoices!$N$2:$O$412,2,FALSE),"")</f>
        <v>0.99</v>
      </c>
      <c r="H2144" s="18" t="str">
        <f>IFERROR(VLOOKUP($B2144,Invoices!$P$2:$Q$412,2,FALSE),"")</f>
        <v/>
      </c>
      <c r="I2144" s="18" t="str">
        <f>IFERROR(VLOOKUP($B2144,Invoices!$R$2:$S$412,2,FALSE),"")</f>
        <v/>
      </c>
      <c r="J2144" s="18" t="str">
        <f>IFERROR(VLOOKUP($B2144,Invoices!$T$2:$U$412,2,FALSE),"")</f>
        <v/>
      </c>
      <c r="K2144" s="18" t="str">
        <f>IFERROR(VLOOKUP($B2144,Invoices!$V$2:$W$412,2,FALSE),"")</f>
        <v/>
      </c>
      <c r="L2144" s="18" t="str">
        <f>IFERROR(VLOOKUP($B2144,Invoices!$X$2:$Y$412,2,FALSE),"")</f>
        <v/>
      </c>
      <c r="M2144" s="18" t="str">
        <f>IFERROR(VLOOKUP($B2144,Invoices!$Z$2:$AA$412,2,FALSE),"")</f>
        <v/>
      </c>
      <c r="N2144" s="18" t="str">
        <f>IFERROR(VLOOKUP($B2144,Invoices!$AB$2:$AC$412,2,FALSE),"")</f>
        <v/>
      </c>
      <c r="O2144" s="18" t="str">
        <f>IFERROR(VLOOKUP($B2144,Invoices!$AD$2:$AE$412,2,FALSE),"")</f>
        <v/>
      </c>
      <c r="P2144" s="18">
        <f>IFERROR(VLOOKUP($B2144,Invoices!$AF$2:$AG$412,2,FALSE),"")</f>
        <v>0.99</v>
      </c>
      <c r="Q2144" s="18" t="str">
        <f>IFERROR(VLOOKUP($B2144,Invoices!$AH$2:$AI$412,2,FALSE),"")</f>
        <v/>
      </c>
      <c r="R2144" s="18" t="str">
        <f>IFERROR(VLOOKUP($B2144,Invoices!$AJ$2:$AK$412,2,FALSE),"")</f>
        <v/>
      </c>
      <c r="S2144" s="18" t="str">
        <f>IFERROR(VLOOKUP($B2144,Invoices!$AL$2:$AM$412,2,FALSE),"")</f>
        <v/>
      </c>
      <c r="T2144" s="18" t="str">
        <f>IFERROR(VLOOKUP($B2144,Invoices!$AN$2:$AO$412,2,FALSE),"")</f>
        <v/>
      </c>
      <c r="U2144" s="18" cm="1">
        <f t="array" ref="U2144">IFERROR(INDEX(F2144:T2144, 1, MATCH(TRUE, ISNUMBER(F2144:T2144), 0)), "0.0")</f>
        <v>0.99</v>
      </c>
    </row>
    <row r="2145" spans="1:21" ht="13" x14ac:dyDescent="0.15">
      <c r="A2145" s="14" t="s">
        <v>8177</v>
      </c>
      <c r="B2145" s="6" t="s">
        <v>3550</v>
      </c>
      <c r="C2145" s="6" t="s">
        <v>1883</v>
      </c>
      <c r="D2145" s="6" t="s">
        <v>871</v>
      </c>
      <c r="E2145" s="6" t="s">
        <v>612</v>
      </c>
      <c r="F2145" s="18" t="str">
        <f>IFERROR(VLOOKUP(B2145,Invoices!$L$2:$M$413,2,FALSE),"")</f>
        <v/>
      </c>
      <c r="G2145" s="18" t="str">
        <f>IFERROR(VLOOKUP(B2145,Invoices!$N$2:$O$412,2,FALSE),"")</f>
        <v/>
      </c>
      <c r="H2145" s="18">
        <f>IFERROR(VLOOKUP($B2145,Invoices!$P$2:$Q$412,2,FALSE),"")</f>
        <v>0.99</v>
      </c>
      <c r="I2145" s="18" t="str">
        <f>IFERROR(VLOOKUP($B2145,Invoices!$R$2:$S$412,2,FALSE),"")</f>
        <v/>
      </c>
      <c r="J2145" s="18" t="str">
        <f>IFERROR(VLOOKUP($B2145,Invoices!$T$2:$U$412,2,FALSE),"")</f>
        <v/>
      </c>
      <c r="K2145" s="18" t="str">
        <f>IFERROR(VLOOKUP($B2145,Invoices!$V$2:$W$412,2,FALSE),"")</f>
        <v/>
      </c>
      <c r="L2145" s="18" t="str">
        <f>IFERROR(VLOOKUP($B2145,Invoices!$X$2:$Y$412,2,FALSE),"")</f>
        <v/>
      </c>
      <c r="M2145" s="18" t="str">
        <f>IFERROR(VLOOKUP($B2145,Invoices!$Z$2:$AA$412,2,FALSE),"")</f>
        <v/>
      </c>
      <c r="N2145" s="18" t="str">
        <f>IFERROR(VLOOKUP($B2145,Invoices!$AB$2:$AC$412,2,FALSE),"")</f>
        <v/>
      </c>
      <c r="O2145" s="18" t="str">
        <f>IFERROR(VLOOKUP($B2145,Invoices!$AD$2:$AE$412,2,FALSE),"")</f>
        <v/>
      </c>
      <c r="P2145" s="18" t="str">
        <f>IFERROR(VLOOKUP($B2145,Invoices!$AF$2:$AG$412,2,FALSE),"")</f>
        <v/>
      </c>
      <c r="Q2145" s="18" t="str">
        <f>IFERROR(VLOOKUP($B2145,Invoices!$AH$2:$AI$412,2,FALSE),"")</f>
        <v/>
      </c>
      <c r="R2145" s="18" t="str">
        <f>IFERROR(VLOOKUP($B2145,Invoices!$AJ$2:$AK$412,2,FALSE),"")</f>
        <v/>
      </c>
      <c r="S2145" s="18" t="str">
        <f>IFERROR(VLOOKUP($B2145,Invoices!$AL$2:$AM$412,2,FALSE),"")</f>
        <v/>
      </c>
      <c r="T2145" s="18" t="str">
        <f>IFERROR(VLOOKUP($B2145,Invoices!$AN$2:$AO$412,2,FALSE),"")</f>
        <v/>
      </c>
      <c r="U2145" s="18" cm="1">
        <f t="array" ref="U2145">IFERROR(INDEX(F2145:T2145, 1, MATCH(TRUE, ISNUMBER(F2145:T2145), 0)), "0.0")</f>
        <v>0.99</v>
      </c>
    </row>
    <row r="2146" spans="1:21" ht="13" x14ac:dyDescent="0.15">
      <c r="A2146" s="14" t="s">
        <v>8178</v>
      </c>
      <c r="B2146" s="6" t="s">
        <v>3551</v>
      </c>
      <c r="D2146" s="6" t="s">
        <v>883</v>
      </c>
      <c r="E2146" s="6" t="s">
        <v>884</v>
      </c>
      <c r="F2146" s="18" t="str">
        <f>IFERROR(VLOOKUP(B2146,Invoices!$L$2:$M$413,2,FALSE),"")</f>
        <v/>
      </c>
      <c r="G2146" s="18" t="str">
        <f>IFERROR(VLOOKUP(B2146,Invoices!$N$2:$O$412,2,FALSE),"")</f>
        <v/>
      </c>
      <c r="H2146" s="18" t="str">
        <f>IFERROR(VLOOKUP($B2146,Invoices!$P$2:$Q$412,2,FALSE),"")</f>
        <v/>
      </c>
      <c r="I2146" s="18" t="str">
        <f>IFERROR(VLOOKUP($B2146,Invoices!$R$2:$S$412,2,FALSE),"")</f>
        <v/>
      </c>
      <c r="J2146" s="18" t="str">
        <f>IFERROR(VLOOKUP($B2146,Invoices!$T$2:$U$412,2,FALSE),"")</f>
        <v/>
      </c>
      <c r="K2146" s="18" t="str">
        <f>IFERROR(VLOOKUP($B2146,Invoices!$V$2:$W$412,2,FALSE),"")</f>
        <v/>
      </c>
      <c r="L2146" s="18" t="str">
        <f>IFERROR(VLOOKUP($B2146,Invoices!$X$2:$Y$412,2,FALSE),"")</f>
        <v/>
      </c>
      <c r="M2146" s="18" t="str">
        <f>IFERROR(VLOOKUP($B2146,Invoices!$Z$2:$AA$412,2,FALSE),"")</f>
        <v/>
      </c>
      <c r="N2146" s="18" t="str">
        <f>IFERROR(VLOOKUP($B2146,Invoices!$AB$2:$AC$412,2,FALSE),"")</f>
        <v/>
      </c>
      <c r="O2146" s="18" t="str">
        <f>IFERROR(VLOOKUP($B2146,Invoices!$AD$2:$AE$412,2,FALSE),"")</f>
        <v/>
      </c>
      <c r="P2146" s="18" t="str">
        <f>IFERROR(VLOOKUP($B2146,Invoices!$AF$2:$AG$412,2,FALSE),"")</f>
        <v/>
      </c>
      <c r="Q2146" s="18" t="str">
        <f>IFERROR(VLOOKUP($B2146,Invoices!$AH$2:$AI$412,2,FALSE),"")</f>
        <v/>
      </c>
      <c r="R2146" s="18" t="str">
        <f>IFERROR(VLOOKUP($B2146,Invoices!$AJ$2:$AK$412,2,FALSE),"")</f>
        <v/>
      </c>
      <c r="S2146" s="18" t="str">
        <f>IFERROR(VLOOKUP($B2146,Invoices!$AL$2:$AM$412,2,FALSE),"")</f>
        <v/>
      </c>
      <c r="T2146" s="18" t="str">
        <f>IFERROR(VLOOKUP($B2146,Invoices!$AN$2:$AO$412,2,FALSE),"")</f>
        <v/>
      </c>
      <c r="U2146" s="18" t="str" cm="1">
        <f t="array" ref="U2146">IFERROR(INDEX(F2146:T2146, 1, MATCH(TRUE, ISNUMBER(F2146:T2146), 0)), "0.0")</f>
        <v>0.0</v>
      </c>
    </row>
    <row r="2147" spans="1:21" ht="13" x14ac:dyDescent="0.15">
      <c r="A2147" s="14" t="s">
        <v>8179</v>
      </c>
      <c r="B2147" s="6" t="s">
        <v>3552</v>
      </c>
      <c r="C2147" s="6" t="s">
        <v>3553</v>
      </c>
      <c r="D2147" s="6" t="s">
        <v>739</v>
      </c>
      <c r="E2147" s="6" t="s">
        <v>740</v>
      </c>
      <c r="F2147" s="18" t="str">
        <f>IFERROR(VLOOKUP(B2147,Invoices!$L$2:$M$413,2,FALSE),"")</f>
        <v/>
      </c>
      <c r="G2147" s="18">
        <f>IFERROR(VLOOKUP(B2147,Invoices!$N$2:$O$412,2,FALSE),"")</f>
        <v>0.99</v>
      </c>
      <c r="H2147" s="18" t="str">
        <f>IFERROR(VLOOKUP($B2147,Invoices!$P$2:$Q$412,2,FALSE),"")</f>
        <v/>
      </c>
      <c r="I2147" s="18" t="str">
        <f>IFERROR(VLOOKUP($B2147,Invoices!$R$2:$S$412,2,FALSE),"")</f>
        <v/>
      </c>
      <c r="J2147" s="18" t="str">
        <f>IFERROR(VLOOKUP($B2147,Invoices!$T$2:$U$412,2,FALSE),"")</f>
        <v/>
      </c>
      <c r="K2147" s="18" t="str">
        <f>IFERROR(VLOOKUP($B2147,Invoices!$V$2:$W$412,2,FALSE),"")</f>
        <v/>
      </c>
      <c r="L2147" s="18" t="str">
        <f>IFERROR(VLOOKUP($B2147,Invoices!$X$2:$Y$412,2,FALSE),"")</f>
        <v/>
      </c>
      <c r="M2147" s="18" t="str">
        <f>IFERROR(VLOOKUP($B2147,Invoices!$Z$2:$AA$412,2,FALSE),"")</f>
        <v/>
      </c>
      <c r="N2147" s="18" t="str">
        <f>IFERROR(VLOOKUP($B2147,Invoices!$AB$2:$AC$412,2,FALSE),"")</f>
        <v/>
      </c>
      <c r="O2147" s="18" t="str">
        <f>IFERROR(VLOOKUP($B2147,Invoices!$AD$2:$AE$412,2,FALSE),"")</f>
        <v/>
      </c>
      <c r="P2147" s="18" t="str">
        <f>IFERROR(VLOOKUP($B2147,Invoices!$AF$2:$AG$412,2,FALSE),"")</f>
        <v/>
      </c>
      <c r="Q2147" s="18" t="str">
        <f>IFERROR(VLOOKUP($B2147,Invoices!$AH$2:$AI$412,2,FALSE),"")</f>
        <v/>
      </c>
      <c r="R2147" s="18" t="str">
        <f>IFERROR(VLOOKUP($B2147,Invoices!$AJ$2:$AK$412,2,FALSE),"")</f>
        <v/>
      </c>
      <c r="S2147" s="18" t="str">
        <f>IFERROR(VLOOKUP($B2147,Invoices!$AL$2:$AM$412,2,FALSE),"")</f>
        <v/>
      </c>
      <c r="T2147" s="18" t="str">
        <f>IFERROR(VLOOKUP($B2147,Invoices!$AN$2:$AO$412,2,FALSE),"")</f>
        <v/>
      </c>
      <c r="U2147" s="18" cm="1">
        <f t="array" ref="U2147">IFERROR(INDEX(F2147:T2147, 1, MATCH(TRUE, ISNUMBER(F2147:T2147), 0)), "0.0")</f>
        <v>0.99</v>
      </c>
    </row>
    <row r="2148" spans="1:21" ht="13" x14ac:dyDescent="0.15">
      <c r="A2148" s="14" t="s">
        <v>8180</v>
      </c>
      <c r="B2148" s="6" t="s">
        <v>3554</v>
      </c>
      <c r="C2148" s="6" t="s">
        <v>655</v>
      </c>
      <c r="D2148" s="6" t="s">
        <v>656</v>
      </c>
      <c r="E2148" s="6" t="s">
        <v>655</v>
      </c>
      <c r="F2148" s="18">
        <f>IFERROR(VLOOKUP(B2148,Invoices!$L$2:$M$413,2,FALSE),"")</f>
        <v>0.99</v>
      </c>
      <c r="G2148" s="18" t="str">
        <f>IFERROR(VLOOKUP(B2148,Invoices!$N$2:$O$412,2,FALSE),"")</f>
        <v/>
      </c>
      <c r="H2148" s="18" t="str">
        <f>IFERROR(VLOOKUP($B2148,Invoices!$P$2:$Q$412,2,FALSE),"")</f>
        <v/>
      </c>
      <c r="I2148" s="18" t="str">
        <f>IFERROR(VLOOKUP($B2148,Invoices!$R$2:$S$412,2,FALSE),"")</f>
        <v/>
      </c>
      <c r="J2148" s="18" t="str">
        <f>IFERROR(VLOOKUP($B2148,Invoices!$T$2:$U$412,2,FALSE),"")</f>
        <v/>
      </c>
      <c r="K2148" s="18" t="str">
        <f>IFERROR(VLOOKUP($B2148,Invoices!$V$2:$W$412,2,FALSE),"")</f>
        <v/>
      </c>
      <c r="L2148" s="18" t="str">
        <f>IFERROR(VLOOKUP($B2148,Invoices!$X$2:$Y$412,2,FALSE),"")</f>
        <v/>
      </c>
      <c r="M2148" s="18" t="str">
        <f>IFERROR(VLOOKUP($B2148,Invoices!$Z$2:$AA$412,2,FALSE),"")</f>
        <v/>
      </c>
      <c r="N2148" s="18" t="str">
        <f>IFERROR(VLOOKUP($B2148,Invoices!$AB$2:$AC$412,2,FALSE),"")</f>
        <v/>
      </c>
      <c r="O2148" s="18" t="str">
        <f>IFERROR(VLOOKUP($B2148,Invoices!$AD$2:$AE$412,2,FALSE),"")</f>
        <v/>
      </c>
      <c r="P2148" s="18" t="str">
        <f>IFERROR(VLOOKUP($B2148,Invoices!$AF$2:$AG$412,2,FALSE),"")</f>
        <v/>
      </c>
      <c r="Q2148" s="18" t="str">
        <f>IFERROR(VLOOKUP($B2148,Invoices!$AH$2:$AI$412,2,FALSE),"")</f>
        <v/>
      </c>
      <c r="R2148" s="18" t="str">
        <f>IFERROR(VLOOKUP($B2148,Invoices!$AJ$2:$AK$412,2,FALSE),"")</f>
        <v/>
      </c>
      <c r="S2148" s="18" t="str">
        <f>IFERROR(VLOOKUP($B2148,Invoices!$AL$2:$AM$412,2,FALSE),"")</f>
        <v/>
      </c>
      <c r="T2148" s="18" t="str">
        <f>IFERROR(VLOOKUP($B2148,Invoices!$AN$2:$AO$412,2,FALSE),"")</f>
        <v/>
      </c>
      <c r="U2148" s="18" cm="1">
        <f t="array" ref="U2148">IFERROR(INDEX(F2148:T2148, 1, MATCH(TRUE, ISNUMBER(F2148:T2148), 0)), "0.0")</f>
        <v>0.99</v>
      </c>
    </row>
    <row r="2149" spans="1:21" ht="13" x14ac:dyDescent="0.15">
      <c r="A2149" s="14" t="s">
        <v>8181</v>
      </c>
      <c r="B2149" s="6" t="s">
        <v>3555</v>
      </c>
      <c r="D2149" s="6" t="s">
        <v>589</v>
      </c>
      <c r="E2149" s="6" t="s">
        <v>590</v>
      </c>
      <c r="F2149" s="18">
        <f>IFERROR(VLOOKUP(B2149,Invoices!$L$2:$M$413,2,FALSE),"")</f>
        <v>0.99</v>
      </c>
      <c r="G2149" s="18" t="str">
        <f>IFERROR(VLOOKUP(B2149,Invoices!$N$2:$O$412,2,FALSE),"")</f>
        <v/>
      </c>
      <c r="H2149" s="18" t="str">
        <f>IFERROR(VLOOKUP($B2149,Invoices!$P$2:$Q$412,2,FALSE),"")</f>
        <v/>
      </c>
      <c r="I2149" s="18" t="str">
        <f>IFERROR(VLOOKUP($B2149,Invoices!$R$2:$S$412,2,FALSE),"")</f>
        <v/>
      </c>
      <c r="J2149" s="18" t="str">
        <f>IFERROR(VLOOKUP($B2149,Invoices!$T$2:$U$412,2,FALSE),"")</f>
        <v/>
      </c>
      <c r="K2149" s="18" t="str">
        <f>IFERROR(VLOOKUP($B2149,Invoices!$V$2:$W$412,2,FALSE),"")</f>
        <v/>
      </c>
      <c r="L2149" s="18" t="str">
        <f>IFERROR(VLOOKUP($B2149,Invoices!$X$2:$Y$412,2,FALSE),"")</f>
        <v/>
      </c>
      <c r="M2149" s="18" t="str">
        <f>IFERROR(VLOOKUP($B2149,Invoices!$Z$2:$AA$412,2,FALSE),"")</f>
        <v/>
      </c>
      <c r="N2149" s="18" t="str">
        <f>IFERROR(VLOOKUP($B2149,Invoices!$AB$2:$AC$412,2,FALSE),"")</f>
        <v/>
      </c>
      <c r="O2149" s="18" t="str">
        <f>IFERROR(VLOOKUP($B2149,Invoices!$AD$2:$AE$412,2,FALSE),"")</f>
        <v/>
      </c>
      <c r="P2149" s="18" t="str">
        <f>IFERROR(VLOOKUP($B2149,Invoices!$AF$2:$AG$412,2,FALSE),"")</f>
        <v/>
      </c>
      <c r="Q2149" s="18" t="str">
        <f>IFERROR(VLOOKUP($B2149,Invoices!$AH$2:$AI$412,2,FALSE),"")</f>
        <v/>
      </c>
      <c r="R2149" s="18" t="str">
        <f>IFERROR(VLOOKUP($B2149,Invoices!$AJ$2:$AK$412,2,FALSE),"")</f>
        <v/>
      </c>
      <c r="S2149" s="18" t="str">
        <f>IFERROR(VLOOKUP($B2149,Invoices!$AL$2:$AM$412,2,FALSE),"")</f>
        <v/>
      </c>
      <c r="T2149" s="18" t="str">
        <f>IFERROR(VLOOKUP($B2149,Invoices!$AN$2:$AO$412,2,FALSE),"")</f>
        <v/>
      </c>
      <c r="U2149" s="18" cm="1">
        <f t="array" ref="U2149">IFERROR(INDEX(F2149:T2149, 1, MATCH(TRUE, ISNUMBER(F2149:T2149), 0)), "0.0")</f>
        <v>0.99</v>
      </c>
    </row>
    <row r="2150" spans="1:21" ht="13" x14ac:dyDescent="0.15">
      <c r="A2150" s="14" t="s">
        <v>8182</v>
      </c>
      <c r="B2150" s="6" t="s">
        <v>3556</v>
      </c>
      <c r="C2150" s="6" t="s">
        <v>742</v>
      </c>
      <c r="D2150" s="6" t="s">
        <v>743</v>
      </c>
      <c r="E2150" s="6" t="s">
        <v>744</v>
      </c>
      <c r="F2150" s="18" t="str">
        <f>IFERROR(VLOOKUP(B2150,Invoices!$L$2:$M$413,2,FALSE),"")</f>
        <v/>
      </c>
      <c r="G2150" s="18">
        <f>IFERROR(VLOOKUP(B2150,Invoices!$N$2:$O$412,2,FALSE),"")</f>
        <v>0.99</v>
      </c>
      <c r="H2150" s="18" t="str">
        <f>IFERROR(VLOOKUP($B2150,Invoices!$P$2:$Q$412,2,FALSE),"")</f>
        <v/>
      </c>
      <c r="I2150" s="18" t="str">
        <f>IFERROR(VLOOKUP($B2150,Invoices!$R$2:$S$412,2,FALSE),"")</f>
        <v/>
      </c>
      <c r="J2150" s="18" t="str">
        <f>IFERROR(VLOOKUP($B2150,Invoices!$T$2:$U$412,2,FALSE),"")</f>
        <v/>
      </c>
      <c r="K2150" s="18" t="str">
        <f>IFERROR(VLOOKUP($B2150,Invoices!$V$2:$W$412,2,FALSE),"")</f>
        <v/>
      </c>
      <c r="L2150" s="18" t="str">
        <f>IFERROR(VLOOKUP($B2150,Invoices!$X$2:$Y$412,2,FALSE),"")</f>
        <v/>
      </c>
      <c r="M2150" s="18" t="str">
        <f>IFERROR(VLOOKUP($B2150,Invoices!$Z$2:$AA$412,2,FALSE),"")</f>
        <v/>
      </c>
      <c r="N2150" s="18" t="str">
        <f>IFERROR(VLOOKUP($B2150,Invoices!$AB$2:$AC$412,2,FALSE),"")</f>
        <v/>
      </c>
      <c r="O2150" s="18" t="str">
        <f>IFERROR(VLOOKUP($B2150,Invoices!$AD$2:$AE$412,2,FALSE),"")</f>
        <v/>
      </c>
      <c r="P2150" s="18" t="str">
        <f>IFERROR(VLOOKUP($B2150,Invoices!$AF$2:$AG$412,2,FALSE),"")</f>
        <v/>
      </c>
      <c r="Q2150" s="18" t="str">
        <f>IFERROR(VLOOKUP($B2150,Invoices!$AH$2:$AI$412,2,FALSE),"")</f>
        <v/>
      </c>
      <c r="R2150" s="18" t="str">
        <f>IFERROR(VLOOKUP($B2150,Invoices!$AJ$2:$AK$412,2,FALSE),"")</f>
        <v/>
      </c>
      <c r="S2150" s="18" t="str">
        <f>IFERROR(VLOOKUP($B2150,Invoices!$AL$2:$AM$412,2,FALSE),"")</f>
        <v/>
      </c>
      <c r="T2150" s="18" t="str">
        <f>IFERROR(VLOOKUP($B2150,Invoices!$AN$2:$AO$412,2,FALSE),"")</f>
        <v/>
      </c>
      <c r="U2150" s="18" cm="1">
        <f t="array" ref="U2150">IFERROR(INDEX(F2150:T2150, 1, MATCH(TRUE, ISNUMBER(F2150:T2150), 0)), "0.0")</f>
        <v>0.99</v>
      </c>
    </row>
    <row r="2151" spans="1:21" ht="13" x14ac:dyDescent="0.15">
      <c r="A2151" s="14" t="s">
        <v>8183</v>
      </c>
      <c r="B2151" s="6" t="s">
        <v>3557</v>
      </c>
      <c r="D2151" s="6" t="s">
        <v>746</v>
      </c>
      <c r="E2151" s="6" t="s">
        <v>742</v>
      </c>
      <c r="F2151" s="18" t="str">
        <f>IFERROR(VLOOKUP(B2151,Invoices!$L$2:$M$413,2,FALSE),"")</f>
        <v/>
      </c>
      <c r="G2151" s="18" t="str">
        <f>IFERROR(VLOOKUP(B2151,Invoices!$N$2:$O$412,2,FALSE),"")</f>
        <v/>
      </c>
      <c r="H2151" s="18" t="str">
        <f>IFERROR(VLOOKUP($B2151,Invoices!$P$2:$Q$412,2,FALSE),"")</f>
        <v/>
      </c>
      <c r="I2151" s="18" t="str">
        <f>IFERROR(VLOOKUP($B2151,Invoices!$R$2:$S$412,2,FALSE),"")</f>
        <v/>
      </c>
      <c r="J2151" s="18" t="str">
        <f>IFERROR(VLOOKUP($B2151,Invoices!$T$2:$U$412,2,FALSE),"")</f>
        <v/>
      </c>
      <c r="K2151" s="18" t="str">
        <f>IFERROR(VLOOKUP($B2151,Invoices!$V$2:$W$412,2,FALSE),"")</f>
        <v/>
      </c>
      <c r="L2151" s="18" t="str">
        <f>IFERROR(VLOOKUP($B2151,Invoices!$X$2:$Y$412,2,FALSE),"")</f>
        <v/>
      </c>
      <c r="M2151" s="18" t="str">
        <f>IFERROR(VLOOKUP($B2151,Invoices!$Z$2:$AA$412,2,FALSE),"")</f>
        <v/>
      </c>
      <c r="N2151" s="18" t="str">
        <f>IFERROR(VLOOKUP($B2151,Invoices!$AB$2:$AC$412,2,FALSE),"")</f>
        <v/>
      </c>
      <c r="O2151" s="18" t="str">
        <f>IFERROR(VLOOKUP($B2151,Invoices!$AD$2:$AE$412,2,FALSE),"")</f>
        <v/>
      </c>
      <c r="P2151" s="18" t="str">
        <f>IFERROR(VLOOKUP($B2151,Invoices!$AF$2:$AG$412,2,FALSE),"")</f>
        <v/>
      </c>
      <c r="Q2151" s="18" t="str">
        <f>IFERROR(VLOOKUP($B2151,Invoices!$AH$2:$AI$412,2,FALSE),"")</f>
        <v/>
      </c>
      <c r="R2151" s="18" t="str">
        <f>IFERROR(VLOOKUP($B2151,Invoices!$AJ$2:$AK$412,2,FALSE),"")</f>
        <v/>
      </c>
      <c r="S2151" s="18" t="str">
        <f>IFERROR(VLOOKUP($B2151,Invoices!$AL$2:$AM$412,2,FALSE),"")</f>
        <v/>
      </c>
      <c r="T2151" s="18" t="str">
        <f>IFERROR(VLOOKUP($B2151,Invoices!$AN$2:$AO$412,2,FALSE),"")</f>
        <v/>
      </c>
      <c r="U2151" s="18" t="str" cm="1">
        <f t="array" ref="U2151">IFERROR(INDEX(F2151:T2151, 1, MATCH(TRUE, ISNUMBER(F2151:T2151), 0)), "0.0")</f>
        <v>0.0</v>
      </c>
    </row>
    <row r="2152" spans="1:21" ht="13" x14ac:dyDescent="0.15">
      <c r="A2152" s="14" t="s">
        <v>8184</v>
      </c>
      <c r="B2152" s="6" t="s">
        <v>3558</v>
      </c>
      <c r="C2152" s="6" t="s">
        <v>764</v>
      </c>
      <c r="D2152" s="6" t="s">
        <v>765</v>
      </c>
      <c r="E2152" s="6" t="s">
        <v>766</v>
      </c>
      <c r="F2152" s="18" t="str">
        <f>IFERROR(VLOOKUP(B2152,Invoices!$L$2:$M$413,2,FALSE),"")</f>
        <v/>
      </c>
      <c r="G2152" s="18" t="str">
        <f>IFERROR(VLOOKUP(B2152,Invoices!$N$2:$O$412,2,FALSE),"")</f>
        <v/>
      </c>
      <c r="H2152" s="18" t="str">
        <f>IFERROR(VLOOKUP($B2152,Invoices!$P$2:$Q$412,2,FALSE),"")</f>
        <v/>
      </c>
      <c r="I2152" s="18" t="str">
        <f>IFERROR(VLOOKUP($B2152,Invoices!$R$2:$S$412,2,FALSE),"")</f>
        <v/>
      </c>
      <c r="J2152" s="18" t="str">
        <f>IFERROR(VLOOKUP($B2152,Invoices!$T$2:$U$412,2,FALSE),"")</f>
        <v/>
      </c>
      <c r="K2152" s="18" t="str">
        <f>IFERROR(VLOOKUP($B2152,Invoices!$V$2:$W$412,2,FALSE),"")</f>
        <v/>
      </c>
      <c r="L2152" s="18" t="str">
        <f>IFERROR(VLOOKUP($B2152,Invoices!$X$2:$Y$412,2,FALSE),"")</f>
        <v/>
      </c>
      <c r="M2152" s="18" t="str">
        <f>IFERROR(VLOOKUP($B2152,Invoices!$Z$2:$AA$412,2,FALSE),"")</f>
        <v/>
      </c>
      <c r="N2152" s="18" t="str">
        <f>IFERROR(VLOOKUP($B2152,Invoices!$AB$2:$AC$412,2,FALSE),"")</f>
        <v/>
      </c>
      <c r="O2152" s="18" t="str">
        <f>IFERROR(VLOOKUP($B2152,Invoices!$AD$2:$AE$412,2,FALSE),"")</f>
        <v/>
      </c>
      <c r="P2152" s="18" t="str">
        <f>IFERROR(VLOOKUP($B2152,Invoices!$AF$2:$AG$412,2,FALSE),"")</f>
        <v/>
      </c>
      <c r="Q2152" s="18" t="str">
        <f>IFERROR(VLOOKUP($B2152,Invoices!$AH$2:$AI$412,2,FALSE),"")</f>
        <v/>
      </c>
      <c r="R2152" s="18" t="str">
        <f>IFERROR(VLOOKUP($B2152,Invoices!$AJ$2:$AK$412,2,FALSE),"")</f>
        <v/>
      </c>
      <c r="S2152" s="18" t="str">
        <f>IFERROR(VLOOKUP($B2152,Invoices!$AL$2:$AM$412,2,FALSE),"")</f>
        <v/>
      </c>
      <c r="T2152" s="18" t="str">
        <f>IFERROR(VLOOKUP($B2152,Invoices!$AN$2:$AO$412,2,FALSE),"")</f>
        <v/>
      </c>
      <c r="U2152" s="18" t="str" cm="1">
        <f t="array" ref="U2152">IFERROR(INDEX(F2152:T2152, 1, MATCH(TRUE, ISNUMBER(F2152:T2152), 0)), "0.0")</f>
        <v>0.0</v>
      </c>
    </row>
    <row r="2153" spans="1:21" ht="13" x14ac:dyDescent="0.15">
      <c r="A2153" s="14" t="s">
        <v>8185</v>
      </c>
      <c r="B2153" s="6" t="s">
        <v>3559</v>
      </c>
      <c r="C2153" s="6" t="s">
        <v>2792</v>
      </c>
      <c r="D2153" s="6" t="s">
        <v>866</v>
      </c>
      <c r="E2153" s="6" t="s">
        <v>543</v>
      </c>
      <c r="F2153" s="18" t="str">
        <f>IFERROR(VLOOKUP(B2153,Invoices!$L$2:$M$413,2,FALSE),"")</f>
        <v/>
      </c>
      <c r="G2153" s="18" t="str">
        <f>IFERROR(VLOOKUP(B2153,Invoices!$N$2:$O$412,2,FALSE),"")</f>
        <v/>
      </c>
      <c r="H2153" s="18" t="str">
        <f>IFERROR(VLOOKUP($B2153,Invoices!$P$2:$Q$412,2,FALSE),"")</f>
        <v/>
      </c>
      <c r="I2153" s="18" t="str">
        <f>IFERROR(VLOOKUP($B2153,Invoices!$R$2:$S$412,2,FALSE),"")</f>
        <v/>
      </c>
      <c r="J2153" s="18" t="str">
        <f>IFERROR(VLOOKUP($B2153,Invoices!$T$2:$U$412,2,FALSE),"")</f>
        <v/>
      </c>
      <c r="K2153" s="18" t="str">
        <f>IFERROR(VLOOKUP($B2153,Invoices!$V$2:$W$412,2,FALSE),"")</f>
        <v/>
      </c>
      <c r="L2153" s="18">
        <f>IFERROR(VLOOKUP($B2153,Invoices!$X$2:$Y$412,2,FALSE),"")</f>
        <v>0.99</v>
      </c>
      <c r="M2153" s="18" t="str">
        <f>IFERROR(VLOOKUP($B2153,Invoices!$Z$2:$AA$412,2,FALSE),"")</f>
        <v/>
      </c>
      <c r="N2153" s="18" t="str">
        <f>IFERROR(VLOOKUP($B2153,Invoices!$AB$2:$AC$412,2,FALSE),"")</f>
        <v/>
      </c>
      <c r="O2153" s="18" t="str">
        <f>IFERROR(VLOOKUP($B2153,Invoices!$AD$2:$AE$412,2,FALSE),"")</f>
        <v/>
      </c>
      <c r="P2153" s="18" t="str">
        <f>IFERROR(VLOOKUP($B2153,Invoices!$AF$2:$AG$412,2,FALSE),"")</f>
        <v/>
      </c>
      <c r="Q2153" s="18" t="str">
        <f>IFERROR(VLOOKUP($B2153,Invoices!$AH$2:$AI$412,2,FALSE),"")</f>
        <v/>
      </c>
      <c r="R2153" s="18" t="str">
        <f>IFERROR(VLOOKUP($B2153,Invoices!$AJ$2:$AK$412,2,FALSE),"")</f>
        <v/>
      </c>
      <c r="S2153" s="18" t="str">
        <f>IFERROR(VLOOKUP($B2153,Invoices!$AL$2:$AM$412,2,FALSE),"")</f>
        <v/>
      </c>
      <c r="T2153" s="18" t="str">
        <f>IFERROR(VLOOKUP($B2153,Invoices!$AN$2:$AO$412,2,FALSE),"")</f>
        <v/>
      </c>
      <c r="U2153" s="18" cm="1">
        <f t="array" ref="U2153">IFERROR(INDEX(F2153:T2153, 1, MATCH(TRUE, ISNUMBER(F2153:T2153), 0)), "0.0")</f>
        <v>0.99</v>
      </c>
    </row>
    <row r="2154" spans="1:21" ht="13" x14ac:dyDescent="0.15">
      <c r="A2154" s="14" t="s">
        <v>8186</v>
      </c>
      <c r="B2154" s="6" t="s">
        <v>3560</v>
      </c>
      <c r="C2154" s="6" t="s">
        <v>3561</v>
      </c>
      <c r="D2154" s="6" t="s">
        <v>700</v>
      </c>
      <c r="E2154" s="6" t="s">
        <v>701</v>
      </c>
      <c r="F2154" s="18" t="str">
        <f>IFERROR(VLOOKUP(B2154,Invoices!$L$2:$M$413,2,FALSE),"")</f>
        <v/>
      </c>
      <c r="G2154" s="18" t="str">
        <f>IFERROR(VLOOKUP(B2154,Invoices!$N$2:$O$412,2,FALSE),"")</f>
        <v/>
      </c>
      <c r="H2154" s="18" t="str">
        <f>IFERROR(VLOOKUP($B2154,Invoices!$P$2:$Q$412,2,FALSE),"")</f>
        <v/>
      </c>
      <c r="I2154" s="18" t="str">
        <f>IFERROR(VLOOKUP($B2154,Invoices!$R$2:$S$412,2,FALSE),"")</f>
        <v/>
      </c>
      <c r="J2154" s="18" t="str">
        <f>IFERROR(VLOOKUP($B2154,Invoices!$T$2:$U$412,2,FALSE),"")</f>
        <v/>
      </c>
      <c r="K2154" s="18" t="str">
        <f>IFERROR(VLOOKUP($B2154,Invoices!$V$2:$W$412,2,FALSE),"")</f>
        <v/>
      </c>
      <c r="L2154" s="18" t="str">
        <f>IFERROR(VLOOKUP($B2154,Invoices!$X$2:$Y$412,2,FALSE),"")</f>
        <v/>
      </c>
      <c r="M2154" s="18" t="str">
        <f>IFERROR(VLOOKUP($B2154,Invoices!$Z$2:$AA$412,2,FALSE),"")</f>
        <v/>
      </c>
      <c r="N2154" s="18" t="str">
        <f>IFERROR(VLOOKUP($B2154,Invoices!$AB$2:$AC$412,2,FALSE),"")</f>
        <v/>
      </c>
      <c r="O2154" s="18" t="str">
        <f>IFERROR(VLOOKUP($B2154,Invoices!$AD$2:$AE$412,2,FALSE),"")</f>
        <v/>
      </c>
      <c r="P2154" s="18" t="str">
        <f>IFERROR(VLOOKUP($B2154,Invoices!$AF$2:$AG$412,2,FALSE),"")</f>
        <v/>
      </c>
      <c r="Q2154" s="18" t="str">
        <f>IFERROR(VLOOKUP($B2154,Invoices!$AH$2:$AI$412,2,FALSE),"")</f>
        <v/>
      </c>
      <c r="R2154" s="18">
        <f>IFERROR(VLOOKUP($B2154,Invoices!$AJ$2:$AK$412,2,FALSE),"")</f>
        <v>0.99</v>
      </c>
      <c r="S2154" s="18" t="str">
        <f>IFERROR(VLOOKUP($B2154,Invoices!$AL$2:$AM$412,2,FALSE),"")</f>
        <v/>
      </c>
      <c r="T2154" s="18" t="str">
        <f>IFERROR(VLOOKUP($B2154,Invoices!$AN$2:$AO$412,2,FALSE),"")</f>
        <v/>
      </c>
      <c r="U2154" s="18" cm="1">
        <f t="array" ref="U2154">IFERROR(INDEX(F2154:T2154, 1, MATCH(TRUE, ISNUMBER(F2154:T2154), 0)), "0.0")</f>
        <v>0.99</v>
      </c>
    </row>
    <row r="2155" spans="1:21" ht="13" x14ac:dyDescent="0.15">
      <c r="A2155" s="14" t="s">
        <v>8187</v>
      </c>
      <c r="B2155" s="6" t="s">
        <v>3560</v>
      </c>
      <c r="C2155" s="6" t="s">
        <v>724</v>
      </c>
      <c r="D2155" s="6" t="s">
        <v>725</v>
      </c>
      <c r="E2155" s="6" t="s">
        <v>726</v>
      </c>
      <c r="F2155" s="18" t="str">
        <f>IFERROR(VLOOKUP(B2155,Invoices!$L$2:$M$413,2,FALSE),"")</f>
        <v/>
      </c>
      <c r="G2155" s="18" t="str">
        <f>IFERROR(VLOOKUP(B2155,Invoices!$N$2:$O$412,2,FALSE),"")</f>
        <v/>
      </c>
      <c r="H2155" s="18" t="str">
        <f>IFERROR(VLOOKUP($B2155,Invoices!$P$2:$Q$412,2,FALSE),"")</f>
        <v/>
      </c>
      <c r="I2155" s="18" t="str">
        <f>IFERROR(VLOOKUP($B2155,Invoices!$R$2:$S$412,2,FALSE),"")</f>
        <v/>
      </c>
      <c r="J2155" s="18" t="str">
        <f>IFERROR(VLOOKUP($B2155,Invoices!$T$2:$U$412,2,FALSE),"")</f>
        <v/>
      </c>
      <c r="K2155" s="18" t="str">
        <f>IFERROR(VLOOKUP($B2155,Invoices!$V$2:$W$412,2,FALSE),"")</f>
        <v/>
      </c>
      <c r="L2155" s="18" t="str">
        <f>IFERROR(VLOOKUP($B2155,Invoices!$X$2:$Y$412,2,FALSE),"")</f>
        <v/>
      </c>
      <c r="M2155" s="18" t="str">
        <f>IFERROR(VLOOKUP($B2155,Invoices!$Z$2:$AA$412,2,FALSE),"")</f>
        <v/>
      </c>
      <c r="N2155" s="18" t="str">
        <f>IFERROR(VLOOKUP($B2155,Invoices!$AB$2:$AC$412,2,FALSE),"")</f>
        <v/>
      </c>
      <c r="O2155" s="18" t="str">
        <f>IFERROR(VLOOKUP($B2155,Invoices!$AD$2:$AE$412,2,FALSE),"")</f>
        <v/>
      </c>
      <c r="P2155" s="18" t="str">
        <f>IFERROR(VLOOKUP($B2155,Invoices!$AF$2:$AG$412,2,FALSE),"")</f>
        <v/>
      </c>
      <c r="Q2155" s="18" t="str">
        <f>IFERROR(VLOOKUP($B2155,Invoices!$AH$2:$AI$412,2,FALSE),"")</f>
        <v/>
      </c>
      <c r="R2155" s="18">
        <f>IFERROR(VLOOKUP($B2155,Invoices!$AJ$2:$AK$412,2,FALSE),"")</f>
        <v>0.99</v>
      </c>
      <c r="S2155" s="18" t="str">
        <f>IFERROR(VLOOKUP($B2155,Invoices!$AL$2:$AM$412,2,FALSE),"")</f>
        <v/>
      </c>
      <c r="T2155" s="18" t="str">
        <f>IFERROR(VLOOKUP($B2155,Invoices!$AN$2:$AO$412,2,FALSE),"")</f>
        <v/>
      </c>
      <c r="U2155" s="18" cm="1">
        <f t="array" ref="U2155">IFERROR(INDEX(F2155:T2155, 1, MATCH(TRUE, ISNUMBER(F2155:T2155), 0)), "0.0")</f>
        <v>0.99</v>
      </c>
    </row>
    <row r="2156" spans="1:21" ht="13" x14ac:dyDescent="0.15">
      <c r="A2156" s="14" t="s">
        <v>8188</v>
      </c>
      <c r="B2156" s="6" t="s">
        <v>3562</v>
      </c>
      <c r="C2156" s="6" t="s">
        <v>1629</v>
      </c>
      <c r="D2156" s="6" t="s">
        <v>1628</v>
      </c>
      <c r="E2156" s="6" t="s">
        <v>1629</v>
      </c>
      <c r="F2156" s="18" t="str">
        <f>IFERROR(VLOOKUP(B2156,Invoices!$L$2:$M$413,2,FALSE),"")</f>
        <v/>
      </c>
      <c r="G2156" s="18" t="str">
        <f>IFERROR(VLOOKUP(B2156,Invoices!$N$2:$O$412,2,FALSE),"")</f>
        <v/>
      </c>
      <c r="H2156" s="18" t="str">
        <f>IFERROR(VLOOKUP($B2156,Invoices!$P$2:$Q$412,2,FALSE),"")</f>
        <v/>
      </c>
      <c r="I2156" s="18" t="str">
        <f>IFERROR(VLOOKUP($B2156,Invoices!$R$2:$S$412,2,FALSE),"")</f>
        <v/>
      </c>
      <c r="J2156" s="18" t="str">
        <f>IFERROR(VLOOKUP($B2156,Invoices!$T$2:$U$412,2,FALSE),"")</f>
        <v/>
      </c>
      <c r="K2156" s="18">
        <f>IFERROR(VLOOKUP($B2156,Invoices!$V$2:$W$412,2,FALSE),"")</f>
        <v>0.99</v>
      </c>
      <c r="L2156" s="18" t="str">
        <f>IFERROR(VLOOKUP($B2156,Invoices!$X$2:$Y$412,2,FALSE),"")</f>
        <v/>
      </c>
      <c r="M2156" s="18" t="str">
        <f>IFERROR(VLOOKUP($B2156,Invoices!$Z$2:$AA$412,2,FALSE),"")</f>
        <v/>
      </c>
      <c r="N2156" s="18" t="str">
        <f>IFERROR(VLOOKUP($B2156,Invoices!$AB$2:$AC$412,2,FALSE),"")</f>
        <v/>
      </c>
      <c r="O2156" s="18" t="str">
        <f>IFERROR(VLOOKUP($B2156,Invoices!$AD$2:$AE$412,2,FALSE),"")</f>
        <v/>
      </c>
      <c r="P2156" s="18" t="str">
        <f>IFERROR(VLOOKUP($B2156,Invoices!$AF$2:$AG$412,2,FALSE),"")</f>
        <v/>
      </c>
      <c r="Q2156" s="18" t="str">
        <f>IFERROR(VLOOKUP($B2156,Invoices!$AH$2:$AI$412,2,FALSE),"")</f>
        <v/>
      </c>
      <c r="R2156" s="18" t="str">
        <f>IFERROR(VLOOKUP($B2156,Invoices!$AJ$2:$AK$412,2,FALSE),"")</f>
        <v/>
      </c>
      <c r="S2156" s="18" t="str">
        <f>IFERROR(VLOOKUP($B2156,Invoices!$AL$2:$AM$412,2,FALSE),"")</f>
        <v/>
      </c>
      <c r="T2156" s="18" t="str">
        <f>IFERROR(VLOOKUP($B2156,Invoices!$AN$2:$AO$412,2,FALSE),"")</f>
        <v/>
      </c>
      <c r="U2156" s="18" cm="1">
        <f t="array" ref="U2156">IFERROR(INDEX(F2156:T2156, 1, MATCH(TRUE, ISNUMBER(F2156:T2156), 0)), "0.0")</f>
        <v>0.99</v>
      </c>
    </row>
    <row r="2157" spans="1:21" ht="13" x14ac:dyDescent="0.15">
      <c r="A2157" s="14" t="s">
        <v>8189</v>
      </c>
      <c r="B2157" s="6" t="s">
        <v>3563</v>
      </c>
      <c r="C2157" s="6" t="s">
        <v>764</v>
      </c>
      <c r="D2157" s="6" t="s">
        <v>765</v>
      </c>
      <c r="E2157" s="6" t="s">
        <v>766</v>
      </c>
      <c r="F2157" s="18">
        <f>IFERROR(VLOOKUP(B2157,Invoices!$L$2:$M$413,2,FALSE),"")</f>
        <v>0.99</v>
      </c>
      <c r="G2157" s="18" t="str">
        <f>IFERROR(VLOOKUP(B2157,Invoices!$N$2:$O$412,2,FALSE),"")</f>
        <v/>
      </c>
      <c r="H2157" s="18" t="str">
        <f>IFERROR(VLOOKUP($B2157,Invoices!$P$2:$Q$412,2,FALSE),"")</f>
        <v/>
      </c>
      <c r="I2157" s="18" t="str">
        <f>IFERROR(VLOOKUP($B2157,Invoices!$R$2:$S$412,2,FALSE),"")</f>
        <v/>
      </c>
      <c r="J2157" s="18" t="str">
        <f>IFERROR(VLOOKUP($B2157,Invoices!$T$2:$U$412,2,FALSE),"")</f>
        <v/>
      </c>
      <c r="K2157" s="18" t="str">
        <f>IFERROR(VLOOKUP($B2157,Invoices!$V$2:$W$412,2,FALSE),"")</f>
        <v/>
      </c>
      <c r="L2157" s="18" t="str">
        <f>IFERROR(VLOOKUP($B2157,Invoices!$X$2:$Y$412,2,FALSE),"")</f>
        <v/>
      </c>
      <c r="M2157" s="18" t="str">
        <f>IFERROR(VLOOKUP($B2157,Invoices!$Z$2:$AA$412,2,FALSE),"")</f>
        <v/>
      </c>
      <c r="N2157" s="18" t="str">
        <f>IFERROR(VLOOKUP($B2157,Invoices!$AB$2:$AC$412,2,FALSE),"")</f>
        <v/>
      </c>
      <c r="O2157" s="18" t="str">
        <f>IFERROR(VLOOKUP($B2157,Invoices!$AD$2:$AE$412,2,FALSE),"")</f>
        <v/>
      </c>
      <c r="P2157" s="18" t="str">
        <f>IFERROR(VLOOKUP($B2157,Invoices!$AF$2:$AG$412,2,FALSE),"")</f>
        <v/>
      </c>
      <c r="Q2157" s="18" t="str">
        <f>IFERROR(VLOOKUP($B2157,Invoices!$AH$2:$AI$412,2,FALSE),"")</f>
        <v/>
      </c>
      <c r="R2157" s="18" t="str">
        <f>IFERROR(VLOOKUP($B2157,Invoices!$AJ$2:$AK$412,2,FALSE),"")</f>
        <v/>
      </c>
      <c r="S2157" s="18" t="str">
        <f>IFERROR(VLOOKUP($B2157,Invoices!$AL$2:$AM$412,2,FALSE),"")</f>
        <v/>
      </c>
      <c r="T2157" s="18" t="str">
        <f>IFERROR(VLOOKUP($B2157,Invoices!$AN$2:$AO$412,2,FALSE),"")</f>
        <v/>
      </c>
      <c r="U2157" s="18" cm="1">
        <f t="array" ref="U2157">IFERROR(INDEX(F2157:T2157, 1, MATCH(TRUE, ISNUMBER(F2157:T2157), 0)), "0.0")</f>
        <v>0.99</v>
      </c>
    </row>
    <row r="2158" spans="1:21" ht="13" x14ac:dyDescent="0.15">
      <c r="A2158" s="14" t="s">
        <v>8190</v>
      </c>
      <c r="B2158" s="6" t="s">
        <v>3564</v>
      </c>
      <c r="C2158" s="6" t="s">
        <v>3565</v>
      </c>
      <c r="D2158" s="6" t="s">
        <v>1497</v>
      </c>
      <c r="E2158" s="6" t="s">
        <v>1498</v>
      </c>
      <c r="F2158" s="18" t="str">
        <f>IFERROR(VLOOKUP(B2158,Invoices!$L$2:$M$413,2,FALSE),"")</f>
        <v/>
      </c>
      <c r="G2158" s="18" t="str">
        <f>IFERROR(VLOOKUP(B2158,Invoices!$N$2:$O$412,2,FALSE),"")</f>
        <v/>
      </c>
      <c r="H2158" s="18" t="str">
        <f>IFERROR(VLOOKUP($B2158,Invoices!$P$2:$Q$412,2,FALSE),"")</f>
        <v/>
      </c>
      <c r="I2158" s="18" t="str">
        <f>IFERROR(VLOOKUP($B2158,Invoices!$R$2:$S$412,2,FALSE),"")</f>
        <v/>
      </c>
      <c r="J2158" s="18" t="str">
        <f>IFERROR(VLOOKUP($B2158,Invoices!$T$2:$U$412,2,FALSE),"")</f>
        <v/>
      </c>
      <c r="K2158" s="18" t="str">
        <f>IFERROR(VLOOKUP($B2158,Invoices!$V$2:$W$412,2,FALSE),"")</f>
        <v/>
      </c>
      <c r="L2158" s="18" t="str">
        <f>IFERROR(VLOOKUP($B2158,Invoices!$X$2:$Y$412,2,FALSE),"")</f>
        <v/>
      </c>
      <c r="M2158" s="18" t="str">
        <f>IFERROR(VLOOKUP($B2158,Invoices!$Z$2:$AA$412,2,FALSE),"")</f>
        <v/>
      </c>
      <c r="N2158" s="18" t="str">
        <f>IFERROR(VLOOKUP($B2158,Invoices!$AB$2:$AC$412,2,FALSE),"")</f>
        <v/>
      </c>
      <c r="O2158" s="18" t="str">
        <f>IFERROR(VLOOKUP($B2158,Invoices!$AD$2:$AE$412,2,FALSE),"")</f>
        <v/>
      </c>
      <c r="P2158" s="18" t="str">
        <f>IFERROR(VLOOKUP($B2158,Invoices!$AF$2:$AG$412,2,FALSE),"")</f>
        <v/>
      </c>
      <c r="Q2158" s="18" t="str">
        <f>IFERROR(VLOOKUP($B2158,Invoices!$AH$2:$AI$412,2,FALSE),"")</f>
        <v/>
      </c>
      <c r="R2158" s="18" t="str">
        <f>IFERROR(VLOOKUP($B2158,Invoices!$AJ$2:$AK$412,2,FALSE),"")</f>
        <v/>
      </c>
      <c r="S2158" s="18" t="str">
        <f>IFERROR(VLOOKUP($B2158,Invoices!$AL$2:$AM$412,2,FALSE),"")</f>
        <v/>
      </c>
      <c r="T2158" s="18" t="str">
        <f>IFERROR(VLOOKUP($B2158,Invoices!$AN$2:$AO$412,2,FALSE),"")</f>
        <v/>
      </c>
      <c r="U2158" s="18" t="str" cm="1">
        <f t="array" ref="U2158">IFERROR(INDEX(F2158:T2158, 1, MATCH(TRUE, ISNUMBER(F2158:T2158), 0)), "0.0")</f>
        <v>0.0</v>
      </c>
    </row>
    <row r="2159" spans="1:21" ht="13" x14ac:dyDescent="0.15">
      <c r="A2159" s="14" t="s">
        <v>8191</v>
      </c>
      <c r="B2159" s="6" t="s">
        <v>3566</v>
      </c>
      <c r="C2159" s="6" t="s">
        <v>1404</v>
      </c>
      <c r="D2159" s="6" t="s">
        <v>1405</v>
      </c>
      <c r="E2159" s="6" t="s">
        <v>1404</v>
      </c>
      <c r="F2159" s="18" t="str">
        <f>IFERROR(VLOOKUP(B2159,Invoices!$L$2:$M$413,2,FALSE),"")</f>
        <v/>
      </c>
      <c r="G2159" s="18" t="str">
        <f>IFERROR(VLOOKUP(B2159,Invoices!$N$2:$O$412,2,FALSE),"")</f>
        <v/>
      </c>
      <c r="H2159" s="18" t="str">
        <f>IFERROR(VLOOKUP($B2159,Invoices!$P$2:$Q$412,2,FALSE),"")</f>
        <v/>
      </c>
      <c r="I2159" s="18" t="str">
        <f>IFERROR(VLOOKUP($B2159,Invoices!$R$2:$S$412,2,FALSE),"")</f>
        <v/>
      </c>
      <c r="J2159" s="18" t="str">
        <f>IFERROR(VLOOKUP($B2159,Invoices!$T$2:$U$412,2,FALSE),"")</f>
        <v/>
      </c>
      <c r="K2159" s="18" t="str">
        <f>IFERROR(VLOOKUP($B2159,Invoices!$V$2:$W$412,2,FALSE),"")</f>
        <v/>
      </c>
      <c r="L2159" s="18" t="str">
        <f>IFERROR(VLOOKUP($B2159,Invoices!$X$2:$Y$412,2,FALSE),"")</f>
        <v/>
      </c>
      <c r="M2159" s="18" t="str">
        <f>IFERROR(VLOOKUP($B2159,Invoices!$Z$2:$AA$412,2,FALSE),"")</f>
        <v/>
      </c>
      <c r="N2159" s="18">
        <f>IFERROR(VLOOKUP($B2159,Invoices!$AB$2:$AC$412,2,FALSE),"")</f>
        <v>0.99</v>
      </c>
      <c r="O2159" s="18" t="str">
        <f>IFERROR(VLOOKUP($B2159,Invoices!$AD$2:$AE$412,2,FALSE),"")</f>
        <v/>
      </c>
      <c r="P2159" s="18" t="str">
        <f>IFERROR(VLOOKUP($B2159,Invoices!$AF$2:$AG$412,2,FALSE),"")</f>
        <v/>
      </c>
      <c r="Q2159" s="18" t="str">
        <f>IFERROR(VLOOKUP($B2159,Invoices!$AH$2:$AI$412,2,FALSE),"")</f>
        <v/>
      </c>
      <c r="R2159" s="18" t="str">
        <f>IFERROR(VLOOKUP($B2159,Invoices!$AJ$2:$AK$412,2,FALSE),"")</f>
        <v/>
      </c>
      <c r="S2159" s="18" t="str">
        <f>IFERROR(VLOOKUP($B2159,Invoices!$AL$2:$AM$412,2,FALSE),"")</f>
        <v/>
      </c>
      <c r="T2159" s="18" t="str">
        <f>IFERROR(VLOOKUP($B2159,Invoices!$AN$2:$AO$412,2,FALSE),"")</f>
        <v/>
      </c>
      <c r="U2159" s="18" cm="1">
        <f t="array" ref="U2159">IFERROR(INDEX(F2159:T2159, 1, MATCH(TRUE, ISNUMBER(F2159:T2159), 0)), "0.0")</f>
        <v>0.99</v>
      </c>
    </row>
    <row r="2160" spans="1:21" ht="13" x14ac:dyDescent="0.15">
      <c r="A2160" s="14" t="s">
        <v>8192</v>
      </c>
      <c r="B2160" s="6" t="s">
        <v>3567</v>
      </c>
      <c r="D2160" s="6" t="s">
        <v>768</v>
      </c>
      <c r="E2160" s="6" t="s">
        <v>518</v>
      </c>
      <c r="F2160" s="18" t="str">
        <f>IFERROR(VLOOKUP(B2160,Invoices!$L$2:$M$413,2,FALSE),"")</f>
        <v/>
      </c>
      <c r="G2160" s="18" t="str">
        <f>IFERROR(VLOOKUP(B2160,Invoices!$N$2:$O$412,2,FALSE),"")</f>
        <v/>
      </c>
      <c r="H2160" s="18" t="str">
        <f>IFERROR(VLOOKUP($B2160,Invoices!$P$2:$Q$412,2,FALSE),"")</f>
        <v/>
      </c>
      <c r="I2160" s="18" t="str">
        <f>IFERROR(VLOOKUP($B2160,Invoices!$R$2:$S$412,2,FALSE),"")</f>
        <v/>
      </c>
      <c r="J2160" s="18" t="str">
        <f>IFERROR(VLOOKUP($B2160,Invoices!$T$2:$U$412,2,FALSE),"")</f>
        <v/>
      </c>
      <c r="K2160" s="18" t="str">
        <f>IFERROR(VLOOKUP($B2160,Invoices!$V$2:$W$412,2,FALSE),"")</f>
        <v/>
      </c>
      <c r="L2160" s="18" t="str">
        <f>IFERROR(VLOOKUP($B2160,Invoices!$X$2:$Y$412,2,FALSE),"")</f>
        <v/>
      </c>
      <c r="M2160" s="18" t="str">
        <f>IFERROR(VLOOKUP($B2160,Invoices!$Z$2:$AA$412,2,FALSE),"")</f>
        <v/>
      </c>
      <c r="N2160" s="18" t="str">
        <f>IFERROR(VLOOKUP($B2160,Invoices!$AB$2:$AC$412,2,FALSE),"")</f>
        <v/>
      </c>
      <c r="O2160" s="18">
        <f>IFERROR(VLOOKUP($B2160,Invoices!$AD$2:$AE$412,2,FALSE),"")</f>
        <v>1.99</v>
      </c>
      <c r="P2160" s="18" t="str">
        <f>IFERROR(VLOOKUP($B2160,Invoices!$AF$2:$AG$412,2,FALSE),"")</f>
        <v/>
      </c>
      <c r="Q2160" s="18" t="str">
        <f>IFERROR(VLOOKUP($B2160,Invoices!$AH$2:$AI$412,2,FALSE),"")</f>
        <v/>
      </c>
      <c r="R2160" s="18" t="str">
        <f>IFERROR(VLOOKUP($B2160,Invoices!$AJ$2:$AK$412,2,FALSE),"")</f>
        <v/>
      </c>
      <c r="S2160" s="18" t="str">
        <f>IFERROR(VLOOKUP($B2160,Invoices!$AL$2:$AM$412,2,FALSE),"")</f>
        <v/>
      </c>
      <c r="T2160" s="18" t="str">
        <f>IFERROR(VLOOKUP($B2160,Invoices!$AN$2:$AO$412,2,FALSE),"")</f>
        <v/>
      </c>
      <c r="U2160" s="18" cm="1">
        <f t="array" ref="U2160">IFERROR(INDEX(F2160:T2160, 1, MATCH(TRUE, ISNUMBER(F2160:T2160), 0)), "0.0")</f>
        <v>1.99</v>
      </c>
    </row>
    <row r="2161" spans="1:21" ht="13" x14ac:dyDescent="0.15">
      <c r="A2161" s="14" t="s">
        <v>8193</v>
      </c>
      <c r="B2161" s="6" t="s">
        <v>3568</v>
      </c>
      <c r="C2161" s="6" t="s">
        <v>3569</v>
      </c>
      <c r="D2161" s="6" t="s">
        <v>739</v>
      </c>
      <c r="E2161" s="6" t="s">
        <v>740</v>
      </c>
      <c r="F2161" s="18" t="str">
        <f>IFERROR(VLOOKUP(B2161,Invoices!$L$2:$M$413,2,FALSE),"")</f>
        <v/>
      </c>
      <c r="G2161" s="18" t="str">
        <f>IFERROR(VLOOKUP(B2161,Invoices!$N$2:$O$412,2,FALSE),"")</f>
        <v/>
      </c>
      <c r="H2161" s="18">
        <f>IFERROR(VLOOKUP($B2161,Invoices!$P$2:$Q$412,2,FALSE),"")</f>
        <v>0.99</v>
      </c>
      <c r="I2161" s="18" t="str">
        <f>IFERROR(VLOOKUP($B2161,Invoices!$R$2:$S$412,2,FALSE),"")</f>
        <v/>
      </c>
      <c r="J2161" s="18" t="str">
        <f>IFERROR(VLOOKUP($B2161,Invoices!$T$2:$U$412,2,FALSE),"")</f>
        <v/>
      </c>
      <c r="K2161" s="18" t="str">
        <f>IFERROR(VLOOKUP($B2161,Invoices!$V$2:$W$412,2,FALSE),"")</f>
        <v/>
      </c>
      <c r="L2161" s="18" t="str">
        <f>IFERROR(VLOOKUP($B2161,Invoices!$X$2:$Y$412,2,FALSE),"")</f>
        <v/>
      </c>
      <c r="M2161" s="18" t="str">
        <f>IFERROR(VLOOKUP($B2161,Invoices!$Z$2:$AA$412,2,FALSE),"")</f>
        <v/>
      </c>
      <c r="N2161" s="18" t="str">
        <f>IFERROR(VLOOKUP($B2161,Invoices!$AB$2:$AC$412,2,FALSE),"")</f>
        <v/>
      </c>
      <c r="O2161" s="18" t="str">
        <f>IFERROR(VLOOKUP($B2161,Invoices!$AD$2:$AE$412,2,FALSE),"")</f>
        <v/>
      </c>
      <c r="P2161" s="18" t="str">
        <f>IFERROR(VLOOKUP($B2161,Invoices!$AF$2:$AG$412,2,FALSE),"")</f>
        <v/>
      </c>
      <c r="Q2161" s="18" t="str">
        <f>IFERROR(VLOOKUP($B2161,Invoices!$AH$2:$AI$412,2,FALSE),"")</f>
        <v/>
      </c>
      <c r="R2161" s="18" t="str">
        <f>IFERROR(VLOOKUP($B2161,Invoices!$AJ$2:$AK$412,2,FALSE),"")</f>
        <v/>
      </c>
      <c r="S2161" s="18" t="str">
        <f>IFERROR(VLOOKUP($B2161,Invoices!$AL$2:$AM$412,2,FALSE),"")</f>
        <v/>
      </c>
      <c r="T2161" s="18" t="str">
        <f>IFERROR(VLOOKUP($B2161,Invoices!$AN$2:$AO$412,2,FALSE),"")</f>
        <v/>
      </c>
      <c r="U2161" s="18" cm="1">
        <f t="array" ref="U2161">IFERROR(INDEX(F2161:T2161, 1, MATCH(TRUE, ISNUMBER(F2161:T2161), 0)), "0.0")</f>
        <v>0.99</v>
      </c>
    </row>
    <row r="2162" spans="1:21" ht="13" x14ac:dyDescent="0.15">
      <c r="A2162" s="14" t="s">
        <v>8194</v>
      </c>
      <c r="B2162" s="6" t="s">
        <v>3570</v>
      </c>
      <c r="C2162" s="6" t="s">
        <v>742</v>
      </c>
      <c r="D2162" s="6" t="s">
        <v>743</v>
      </c>
      <c r="E2162" s="6" t="s">
        <v>744</v>
      </c>
      <c r="F2162" s="18" t="str">
        <f>IFERROR(VLOOKUP(B2162,Invoices!$L$2:$M$413,2,FALSE),"")</f>
        <v/>
      </c>
      <c r="G2162" s="18">
        <f>IFERROR(VLOOKUP(B2162,Invoices!$N$2:$O$412,2,FALSE),"")</f>
        <v>0.99</v>
      </c>
      <c r="H2162" s="18" t="str">
        <f>IFERROR(VLOOKUP($B2162,Invoices!$P$2:$Q$412,2,FALSE),"")</f>
        <v/>
      </c>
      <c r="I2162" s="18" t="str">
        <f>IFERROR(VLOOKUP($B2162,Invoices!$R$2:$S$412,2,FALSE),"")</f>
        <v/>
      </c>
      <c r="J2162" s="18" t="str">
        <f>IFERROR(VLOOKUP($B2162,Invoices!$T$2:$U$412,2,FALSE),"")</f>
        <v/>
      </c>
      <c r="K2162" s="18" t="str">
        <f>IFERROR(VLOOKUP($B2162,Invoices!$V$2:$W$412,2,FALSE),"")</f>
        <v/>
      </c>
      <c r="L2162" s="18" t="str">
        <f>IFERROR(VLOOKUP($B2162,Invoices!$X$2:$Y$412,2,FALSE),"")</f>
        <v/>
      </c>
      <c r="M2162" s="18" t="str">
        <f>IFERROR(VLOOKUP($B2162,Invoices!$Z$2:$AA$412,2,FALSE),"")</f>
        <v/>
      </c>
      <c r="N2162" s="18" t="str">
        <f>IFERROR(VLOOKUP($B2162,Invoices!$AB$2:$AC$412,2,FALSE),"")</f>
        <v/>
      </c>
      <c r="O2162" s="18" t="str">
        <f>IFERROR(VLOOKUP($B2162,Invoices!$AD$2:$AE$412,2,FALSE),"")</f>
        <v/>
      </c>
      <c r="P2162" s="18" t="str">
        <f>IFERROR(VLOOKUP($B2162,Invoices!$AF$2:$AG$412,2,FALSE),"")</f>
        <v/>
      </c>
      <c r="Q2162" s="18" t="str">
        <f>IFERROR(VLOOKUP($B2162,Invoices!$AH$2:$AI$412,2,FALSE),"")</f>
        <v/>
      </c>
      <c r="R2162" s="18" t="str">
        <f>IFERROR(VLOOKUP($B2162,Invoices!$AJ$2:$AK$412,2,FALSE),"")</f>
        <v/>
      </c>
      <c r="S2162" s="18" t="str">
        <f>IFERROR(VLOOKUP($B2162,Invoices!$AL$2:$AM$412,2,FALSE),"")</f>
        <v/>
      </c>
      <c r="T2162" s="18" t="str">
        <f>IFERROR(VLOOKUP($B2162,Invoices!$AN$2:$AO$412,2,FALSE),"")</f>
        <v/>
      </c>
      <c r="U2162" s="18" cm="1">
        <f t="array" ref="U2162">IFERROR(INDEX(F2162:T2162, 1, MATCH(TRUE, ISNUMBER(F2162:T2162), 0)), "0.0")</f>
        <v>0.99</v>
      </c>
    </row>
    <row r="2163" spans="1:21" ht="13" x14ac:dyDescent="0.15">
      <c r="A2163" s="14" t="s">
        <v>8195</v>
      </c>
      <c r="B2163" s="6" t="s">
        <v>3571</v>
      </c>
      <c r="C2163" s="6" t="s">
        <v>893</v>
      </c>
      <c r="D2163" s="6" t="s">
        <v>587</v>
      </c>
      <c r="E2163" s="6" t="s">
        <v>587</v>
      </c>
      <c r="F2163" s="18" t="str">
        <f>IFERROR(VLOOKUP(B2163,Invoices!$L$2:$M$413,2,FALSE),"")</f>
        <v/>
      </c>
      <c r="G2163" s="18" t="str">
        <f>IFERROR(VLOOKUP(B2163,Invoices!$N$2:$O$412,2,FALSE),"")</f>
        <v/>
      </c>
      <c r="H2163" s="18" t="str">
        <f>IFERROR(VLOOKUP($B2163,Invoices!$P$2:$Q$412,2,FALSE),"")</f>
        <v/>
      </c>
      <c r="I2163" s="18" t="str">
        <f>IFERROR(VLOOKUP($B2163,Invoices!$R$2:$S$412,2,FALSE),"")</f>
        <v/>
      </c>
      <c r="J2163" s="18" t="str">
        <f>IFERROR(VLOOKUP($B2163,Invoices!$T$2:$U$412,2,FALSE),"")</f>
        <v/>
      </c>
      <c r="K2163" s="18" t="str">
        <f>IFERROR(VLOOKUP($B2163,Invoices!$V$2:$W$412,2,FALSE),"")</f>
        <v/>
      </c>
      <c r="L2163" s="18" t="str">
        <f>IFERROR(VLOOKUP($B2163,Invoices!$X$2:$Y$412,2,FALSE),"")</f>
        <v/>
      </c>
      <c r="M2163" s="18" t="str">
        <f>IFERROR(VLOOKUP($B2163,Invoices!$Z$2:$AA$412,2,FALSE),"")</f>
        <v/>
      </c>
      <c r="N2163" s="18" t="str">
        <f>IFERROR(VLOOKUP($B2163,Invoices!$AB$2:$AC$412,2,FALSE),"")</f>
        <v/>
      </c>
      <c r="O2163" s="18" t="str">
        <f>IFERROR(VLOOKUP($B2163,Invoices!$AD$2:$AE$412,2,FALSE),"")</f>
        <v/>
      </c>
      <c r="P2163" s="18" t="str">
        <f>IFERROR(VLOOKUP($B2163,Invoices!$AF$2:$AG$412,2,FALSE),"")</f>
        <v/>
      </c>
      <c r="Q2163" s="18" t="str">
        <f>IFERROR(VLOOKUP($B2163,Invoices!$AH$2:$AI$412,2,FALSE),"")</f>
        <v/>
      </c>
      <c r="R2163" s="18" t="str">
        <f>IFERROR(VLOOKUP($B2163,Invoices!$AJ$2:$AK$412,2,FALSE),"")</f>
        <v/>
      </c>
      <c r="S2163" s="18" t="str">
        <f>IFERROR(VLOOKUP($B2163,Invoices!$AL$2:$AM$412,2,FALSE),"")</f>
        <v/>
      </c>
      <c r="T2163" s="18" t="str">
        <f>IFERROR(VLOOKUP($B2163,Invoices!$AN$2:$AO$412,2,FALSE),"")</f>
        <v/>
      </c>
      <c r="U2163" s="18" t="str" cm="1">
        <f t="array" ref="U2163">IFERROR(INDEX(F2163:T2163, 1, MATCH(TRUE, ISNUMBER(F2163:T2163), 0)), "0.0")</f>
        <v>0.0</v>
      </c>
    </row>
    <row r="2164" spans="1:21" ht="13" x14ac:dyDescent="0.15">
      <c r="A2164" s="14" t="s">
        <v>8196</v>
      </c>
      <c r="B2164" s="6" t="s">
        <v>3572</v>
      </c>
      <c r="D2164" s="6" t="s">
        <v>1010</v>
      </c>
      <c r="E2164" s="6" t="s">
        <v>600</v>
      </c>
      <c r="F2164" s="18" t="str">
        <f>IFERROR(VLOOKUP(B2164,Invoices!$L$2:$M$413,2,FALSE),"")</f>
        <v/>
      </c>
      <c r="G2164" s="18" t="str">
        <f>IFERROR(VLOOKUP(B2164,Invoices!$N$2:$O$412,2,FALSE),"")</f>
        <v/>
      </c>
      <c r="H2164" s="18" t="str">
        <f>IFERROR(VLOOKUP($B2164,Invoices!$P$2:$Q$412,2,FALSE),"")</f>
        <v/>
      </c>
      <c r="I2164" s="18">
        <f>IFERROR(VLOOKUP($B2164,Invoices!$R$2:$S$412,2,FALSE),"")</f>
        <v>0.99</v>
      </c>
      <c r="J2164" s="18" t="str">
        <f>IFERROR(VLOOKUP($B2164,Invoices!$T$2:$U$412,2,FALSE),"")</f>
        <v/>
      </c>
      <c r="K2164" s="18" t="str">
        <f>IFERROR(VLOOKUP($B2164,Invoices!$V$2:$W$412,2,FALSE),"")</f>
        <v/>
      </c>
      <c r="L2164" s="18" t="str">
        <f>IFERROR(VLOOKUP($B2164,Invoices!$X$2:$Y$412,2,FALSE),"")</f>
        <v/>
      </c>
      <c r="M2164" s="18" t="str">
        <f>IFERROR(VLOOKUP($B2164,Invoices!$Z$2:$AA$412,2,FALSE),"")</f>
        <v/>
      </c>
      <c r="N2164" s="18" t="str">
        <f>IFERROR(VLOOKUP($B2164,Invoices!$AB$2:$AC$412,2,FALSE),"")</f>
        <v/>
      </c>
      <c r="O2164" s="18" t="str">
        <f>IFERROR(VLOOKUP($B2164,Invoices!$AD$2:$AE$412,2,FALSE),"")</f>
        <v/>
      </c>
      <c r="P2164" s="18" t="str">
        <f>IFERROR(VLOOKUP($B2164,Invoices!$AF$2:$AG$412,2,FALSE),"")</f>
        <v/>
      </c>
      <c r="Q2164" s="18" t="str">
        <f>IFERROR(VLOOKUP($B2164,Invoices!$AH$2:$AI$412,2,FALSE),"")</f>
        <v/>
      </c>
      <c r="R2164" s="18" t="str">
        <f>IFERROR(VLOOKUP($B2164,Invoices!$AJ$2:$AK$412,2,FALSE),"")</f>
        <v/>
      </c>
      <c r="S2164" s="18" t="str">
        <f>IFERROR(VLOOKUP($B2164,Invoices!$AL$2:$AM$412,2,FALSE),"")</f>
        <v/>
      </c>
      <c r="T2164" s="18" t="str">
        <f>IFERROR(VLOOKUP($B2164,Invoices!$AN$2:$AO$412,2,FALSE),"")</f>
        <v/>
      </c>
      <c r="U2164" s="18" cm="1">
        <f t="array" ref="U2164">IFERROR(INDEX(F2164:T2164, 1, MATCH(TRUE, ISNUMBER(F2164:T2164), 0)), "0.0")</f>
        <v>0.99</v>
      </c>
    </row>
    <row r="2165" spans="1:21" ht="13" x14ac:dyDescent="0.15">
      <c r="A2165" s="14" t="s">
        <v>8197</v>
      </c>
      <c r="B2165" s="6" t="s">
        <v>3573</v>
      </c>
      <c r="C2165" s="6" t="s">
        <v>1021</v>
      </c>
      <c r="D2165" s="6" t="s">
        <v>1051</v>
      </c>
      <c r="E2165" s="6" t="s">
        <v>1021</v>
      </c>
      <c r="F2165" s="18" t="str">
        <f>IFERROR(VLOOKUP(B2165,Invoices!$L$2:$M$413,2,FALSE),"")</f>
        <v/>
      </c>
      <c r="G2165" s="18" t="str">
        <f>IFERROR(VLOOKUP(B2165,Invoices!$N$2:$O$412,2,FALSE),"")</f>
        <v/>
      </c>
      <c r="H2165" s="18" t="str">
        <f>IFERROR(VLOOKUP($B2165,Invoices!$P$2:$Q$412,2,FALSE),"")</f>
        <v/>
      </c>
      <c r="I2165" s="18" t="str">
        <f>IFERROR(VLOOKUP($B2165,Invoices!$R$2:$S$412,2,FALSE),"")</f>
        <v/>
      </c>
      <c r="J2165" s="18" t="str">
        <f>IFERROR(VLOOKUP($B2165,Invoices!$T$2:$U$412,2,FALSE),"")</f>
        <v/>
      </c>
      <c r="K2165" s="18">
        <f>IFERROR(VLOOKUP($B2165,Invoices!$V$2:$W$412,2,FALSE),"")</f>
        <v>0.99</v>
      </c>
      <c r="L2165" s="18" t="str">
        <f>IFERROR(VLOOKUP($B2165,Invoices!$X$2:$Y$412,2,FALSE),"")</f>
        <v/>
      </c>
      <c r="M2165" s="18" t="str">
        <f>IFERROR(VLOOKUP($B2165,Invoices!$Z$2:$AA$412,2,FALSE),"")</f>
        <v/>
      </c>
      <c r="N2165" s="18" t="str">
        <f>IFERROR(VLOOKUP($B2165,Invoices!$AB$2:$AC$412,2,FALSE),"")</f>
        <v/>
      </c>
      <c r="O2165" s="18" t="str">
        <f>IFERROR(VLOOKUP($B2165,Invoices!$AD$2:$AE$412,2,FALSE),"")</f>
        <v/>
      </c>
      <c r="P2165" s="18" t="str">
        <f>IFERROR(VLOOKUP($B2165,Invoices!$AF$2:$AG$412,2,FALSE),"")</f>
        <v/>
      </c>
      <c r="Q2165" s="18" t="str">
        <f>IFERROR(VLOOKUP($B2165,Invoices!$AH$2:$AI$412,2,FALSE),"")</f>
        <v/>
      </c>
      <c r="R2165" s="18" t="str">
        <f>IFERROR(VLOOKUP($B2165,Invoices!$AJ$2:$AK$412,2,FALSE),"")</f>
        <v/>
      </c>
      <c r="S2165" s="18" t="str">
        <f>IFERROR(VLOOKUP($B2165,Invoices!$AL$2:$AM$412,2,FALSE),"")</f>
        <v/>
      </c>
      <c r="T2165" s="18" t="str">
        <f>IFERROR(VLOOKUP($B2165,Invoices!$AN$2:$AO$412,2,FALSE),"")</f>
        <v/>
      </c>
      <c r="U2165" s="18" cm="1">
        <f t="array" ref="U2165">IFERROR(INDEX(F2165:T2165, 1, MATCH(TRUE, ISNUMBER(F2165:T2165), 0)), "0.0")</f>
        <v>0.99</v>
      </c>
    </row>
    <row r="2166" spans="1:21" ht="13" x14ac:dyDescent="0.15">
      <c r="A2166" s="14" t="s">
        <v>8198</v>
      </c>
      <c r="B2166" s="6" t="s">
        <v>3574</v>
      </c>
      <c r="C2166" s="6" t="s">
        <v>1603</v>
      </c>
      <c r="D2166" s="6" t="s">
        <v>1245</v>
      </c>
      <c r="E2166" s="6" t="s">
        <v>1182</v>
      </c>
      <c r="F2166" s="18" t="str">
        <f>IFERROR(VLOOKUP(B2166,Invoices!$L$2:$M$413,2,FALSE),"")</f>
        <v/>
      </c>
      <c r="G2166" s="18" t="str">
        <f>IFERROR(VLOOKUP(B2166,Invoices!$N$2:$O$412,2,FALSE),"")</f>
        <v/>
      </c>
      <c r="H2166" s="18" t="str">
        <f>IFERROR(VLOOKUP($B2166,Invoices!$P$2:$Q$412,2,FALSE),"")</f>
        <v/>
      </c>
      <c r="I2166" s="18" t="str">
        <f>IFERROR(VLOOKUP($B2166,Invoices!$R$2:$S$412,2,FALSE),"")</f>
        <v/>
      </c>
      <c r="J2166" s="18" t="str">
        <f>IFERROR(VLOOKUP($B2166,Invoices!$T$2:$U$412,2,FALSE),"")</f>
        <v/>
      </c>
      <c r="K2166" s="18" t="str">
        <f>IFERROR(VLOOKUP($B2166,Invoices!$V$2:$W$412,2,FALSE),"")</f>
        <v/>
      </c>
      <c r="L2166" s="18" t="str">
        <f>IFERROR(VLOOKUP($B2166,Invoices!$X$2:$Y$412,2,FALSE),"")</f>
        <v/>
      </c>
      <c r="M2166" s="18" t="str">
        <f>IFERROR(VLOOKUP($B2166,Invoices!$Z$2:$AA$412,2,FALSE),"")</f>
        <v/>
      </c>
      <c r="N2166" s="18">
        <f>IFERROR(VLOOKUP($B2166,Invoices!$AB$2:$AC$412,2,FALSE),"")</f>
        <v>0.99</v>
      </c>
      <c r="O2166" s="18" t="str">
        <f>IFERROR(VLOOKUP($B2166,Invoices!$AD$2:$AE$412,2,FALSE),"")</f>
        <v/>
      </c>
      <c r="P2166" s="18" t="str">
        <f>IFERROR(VLOOKUP($B2166,Invoices!$AF$2:$AG$412,2,FALSE),"")</f>
        <v/>
      </c>
      <c r="Q2166" s="18" t="str">
        <f>IFERROR(VLOOKUP($B2166,Invoices!$AH$2:$AI$412,2,FALSE),"")</f>
        <v/>
      </c>
      <c r="R2166" s="18" t="str">
        <f>IFERROR(VLOOKUP($B2166,Invoices!$AJ$2:$AK$412,2,FALSE),"")</f>
        <v/>
      </c>
      <c r="S2166" s="18" t="str">
        <f>IFERROR(VLOOKUP($B2166,Invoices!$AL$2:$AM$412,2,FALSE),"")</f>
        <v/>
      </c>
      <c r="T2166" s="18" t="str">
        <f>IFERROR(VLOOKUP($B2166,Invoices!$AN$2:$AO$412,2,FALSE),"")</f>
        <v/>
      </c>
      <c r="U2166" s="18" cm="1">
        <f t="array" ref="U2166">IFERROR(INDEX(F2166:T2166, 1, MATCH(TRUE, ISNUMBER(F2166:T2166), 0)), "0.0")</f>
        <v>0.99</v>
      </c>
    </row>
    <row r="2167" spans="1:21" ht="13" x14ac:dyDescent="0.15">
      <c r="A2167" s="14" t="s">
        <v>8199</v>
      </c>
      <c r="B2167" s="6" t="s">
        <v>3574</v>
      </c>
      <c r="D2167" s="6" t="s">
        <v>1327</v>
      </c>
      <c r="E2167" s="6" t="s">
        <v>1182</v>
      </c>
      <c r="F2167" s="18" t="str">
        <f>IFERROR(VLOOKUP(B2167,Invoices!$L$2:$M$413,2,FALSE),"")</f>
        <v/>
      </c>
      <c r="G2167" s="18" t="str">
        <f>IFERROR(VLOOKUP(B2167,Invoices!$N$2:$O$412,2,FALSE),"")</f>
        <v/>
      </c>
      <c r="H2167" s="18" t="str">
        <f>IFERROR(VLOOKUP($B2167,Invoices!$P$2:$Q$412,2,FALSE),"")</f>
        <v/>
      </c>
      <c r="I2167" s="18" t="str">
        <f>IFERROR(VLOOKUP($B2167,Invoices!$R$2:$S$412,2,FALSE),"")</f>
        <v/>
      </c>
      <c r="J2167" s="18" t="str">
        <f>IFERROR(VLOOKUP($B2167,Invoices!$T$2:$U$412,2,FALSE),"")</f>
        <v/>
      </c>
      <c r="K2167" s="18" t="str">
        <f>IFERROR(VLOOKUP($B2167,Invoices!$V$2:$W$412,2,FALSE),"")</f>
        <v/>
      </c>
      <c r="L2167" s="18" t="str">
        <f>IFERROR(VLOOKUP($B2167,Invoices!$X$2:$Y$412,2,FALSE),"")</f>
        <v/>
      </c>
      <c r="M2167" s="18" t="str">
        <f>IFERROR(VLOOKUP($B2167,Invoices!$Z$2:$AA$412,2,FALSE),"")</f>
        <v/>
      </c>
      <c r="N2167" s="18">
        <f>IFERROR(VLOOKUP($B2167,Invoices!$AB$2:$AC$412,2,FALSE),"")</f>
        <v>0.99</v>
      </c>
      <c r="O2167" s="18" t="str">
        <f>IFERROR(VLOOKUP($B2167,Invoices!$AD$2:$AE$412,2,FALSE),"")</f>
        <v/>
      </c>
      <c r="P2167" s="18" t="str">
        <f>IFERROR(VLOOKUP($B2167,Invoices!$AF$2:$AG$412,2,FALSE),"")</f>
        <v/>
      </c>
      <c r="Q2167" s="18" t="str">
        <f>IFERROR(VLOOKUP($B2167,Invoices!$AH$2:$AI$412,2,FALSE),"")</f>
        <v/>
      </c>
      <c r="R2167" s="18" t="str">
        <f>IFERROR(VLOOKUP($B2167,Invoices!$AJ$2:$AK$412,2,FALSE),"")</f>
        <v/>
      </c>
      <c r="S2167" s="18" t="str">
        <f>IFERROR(VLOOKUP($B2167,Invoices!$AL$2:$AM$412,2,FALSE),"")</f>
        <v/>
      </c>
      <c r="T2167" s="18" t="str">
        <f>IFERROR(VLOOKUP($B2167,Invoices!$AN$2:$AO$412,2,FALSE),"")</f>
        <v/>
      </c>
      <c r="U2167" s="18" cm="1">
        <f t="array" ref="U2167">IFERROR(INDEX(F2167:T2167, 1, MATCH(TRUE, ISNUMBER(F2167:T2167), 0)), "0.0")</f>
        <v>0.99</v>
      </c>
    </row>
    <row r="2168" spans="1:21" ht="13" x14ac:dyDescent="0.15">
      <c r="A2168" s="14" t="s">
        <v>8200</v>
      </c>
      <c r="B2168" s="6" t="s">
        <v>3575</v>
      </c>
      <c r="D2168" s="6" t="s">
        <v>526</v>
      </c>
      <c r="E2168" s="6" t="s">
        <v>527</v>
      </c>
      <c r="F2168" s="18" t="str">
        <f>IFERROR(VLOOKUP(B2168,Invoices!$L$2:$M$413,2,FALSE),"")</f>
        <v/>
      </c>
      <c r="G2168" s="18" t="str">
        <f>IFERROR(VLOOKUP(B2168,Invoices!$N$2:$O$412,2,FALSE),"")</f>
        <v/>
      </c>
      <c r="H2168" s="18" t="str">
        <f>IFERROR(VLOOKUP($B2168,Invoices!$P$2:$Q$412,2,FALSE),"")</f>
        <v/>
      </c>
      <c r="I2168" s="18" t="str">
        <f>IFERROR(VLOOKUP($B2168,Invoices!$R$2:$S$412,2,FALSE),"")</f>
        <v/>
      </c>
      <c r="J2168" s="18" t="str">
        <f>IFERROR(VLOOKUP($B2168,Invoices!$T$2:$U$412,2,FALSE),"")</f>
        <v/>
      </c>
      <c r="K2168" s="18">
        <f>IFERROR(VLOOKUP($B2168,Invoices!$V$2:$W$412,2,FALSE),"")</f>
        <v>1.99</v>
      </c>
      <c r="L2168" s="18" t="str">
        <f>IFERROR(VLOOKUP($B2168,Invoices!$X$2:$Y$412,2,FALSE),"")</f>
        <v/>
      </c>
      <c r="M2168" s="18" t="str">
        <f>IFERROR(VLOOKUP($B2168,Invoices!$Z$2:$AA$412,2,FALSE),"")</f>
        <v/>
      </c>
      <c r="N2168" s="18" t="str">
        <f>IFERROR(VLOOKUP($B2168,Invoices!$AB$2:$AC$412,2,FALSE),"")</f>
        <v/>
      </c>
      <c r="O2168" s="18" t="str">
        <f>IFERROR(VLOOKUP($B2168,Invoices!$AD$2:$AE$412,2,FALSE),"")</f>
        <v/>
      </c>
      <c r="P2168" s="18" t="str">
        <f>IFERROR(VLOOKUP($B2168,Invoices!$AF$2:$AG$412,2,FALSE),"")</f>
        <v/>
      </c>
      <c r="Q2168" s="18" t="str">
        <f>IFERROR(VLOOKUP($B2168,Invoices!$AH$2:$AI$412,2,FALSE),"")</f>
        <v/>
      </c>
      <c r="R2168" s="18" t="str">
        <f>IFERROR(VLOOKUP($B2168,Invoices!$AJ$2:$AK$412,2,FALSE),"")</f>
        <v/>
      </c>
      <c r="S2168" s="18" t="str">
        <f>IFERROR(VLOOKUP($B2168,Invoices!$AL$2:$AM$412,2,FALSE),"")</f>
        <v/>
      </c>
      <c r="T2168" s="18" t="str">
        <f>IFERROR(VLOOKUP($B2168,Invoices!$AN$2:$AO$412,2,FALSE),"")</f>
        <v/>
      </c>
      <c r="U2168" s="18" cm="1">
        <f t="array" ref="U2168">IFERROR(INDEX(F2168:T2168, 1, MATCH(TRUE, ISNUMBER(F2168:T2168), 0)), "0.0")</f>
        <v>1.99</v>
      </c>
    </row>
    <row r="2169" spans="1:21" ht="13" x14ac:dyDescent="0.15">
      <c r="A2169" s="14" t="s">
        <v>8201</v>
      </c>
      <c r="B2169" s="6" t="s">
        <v>3576</v>
      </c>
      <c r="C2169" s="6" t="s">
        <v>3577</v>
      </c>
      <c r="D2169" s="6" t="s">
        <v>1171</v>
      </c>
      <c r="E2169" s="6" t="s">
        <v>1172</v>
      </c>
      <c r="F2169" s="18" t="str">
        <f>IFERROR(VLOOKUP(B2169,Invoices!$L$2:$M$413,2,FALSE),"")</f>
        <v/>
      </c>
      <c r="G2169" s="18" t="str">
        <f>IFERROR(VLOOKUP(B2169,Invoices!$N$2:$O$412,2,FALSE),"")</f>
        <v/>
      </c>
      <c r="H2169" s="18" t="str">
        <f>IFERROR(VLOOKUP($B2169,Invoices!$P$2:$Q$412,2,FALSE),"")</f>
        <v/>
      </c>
      <c r="I2169" s="18" t="str">
        <f>IFERROR(VLOOKUP($B2169,Invoices!$R$2:$S$412,2,FALSE),"")</f>
        <v/>
      </c>
      <c r="J2169" s="18" t="str">
        <f>IFERROR(VLOOKUP($B2169,Invoices!$T$2:$U$412,2,FALSE),"")</f>
        <v/>
      </c>
      <c r="K2169" s="18" t="str">
        <f>IFERROR(VLOOKUP($B2169,Invoices!$V$2:$W$412,2,FALSE),"")</f>
        <v/>
      </c>
      <c r="L2169" s="18" t="str">
        <f>IFERROR(VLOOKUP($B2169,Invoices!$X$2:$Y$412,2,FALSE),"")</f>
        <v/>
      </c>
      <c r="M2169" s="18" t="str">
        <f>IFERROR(VLOOKUP($B2169,Invoices!$Z$2:$AA$412,2,FALSE),"")</f>
        <v/>
      </c>
      <c r="N2169" s="18" t="str">
        <f>IFERROR(VLOOKUP($B2169,Invoices!$AB$2:$AC$412,2,FALSE),"")</f>
        <v/>
      </c>
      <c r="O2169" s="18" t="str">
        <f>IFERROR(VLOOKUP($B2169,Invoices!$AD$2:$AE$412,2,FALSE),"")</f>
        <v/>
      </c>
      <c r="P2169" s="18" t="str">
        <f>IFERROR(VLOOKUP($B2169,Invoices!$AF$2:$AG$412,2,FALSE),"")</f>
        <v/>
      </c>
      <c r="Q2169" s="18" t="str">
        <f>IFERROR(VLOOKUP($B2169,Invoices!$AH$2:$AI$412,2,FALSE),"")</f>
        <v/>
      </c>
      <c r="R2169" s="18" t="str">
        <f>IFERROR(VLOOKUP($B2169,Invoices!$AJ$2:$AK$412,2,FALSE),"")</f>
        <v/>
      </c>
      <c r="S2169" s="18" t="str">
        <f>IFERROR(VLOOKUP($B2169,Invoices!$AL$2:$AM$412,2,FALSE),"")</f>
        <v/>
      </c>
      <c r="T2169" s="18" t="str">
        <f>IFERROR(VLOOKUP($B2169,Invoices!$AN$2:$AO$412,2,FALSE),"")</f>
        <v/>
      </c>
      <c r="U2169" s="18" t="str" cm="1">
        <f t="array" ref="U2169">IFERROR(INDEX(F2169:T2169, 1, MATCH(TRUE, ISNUMBER(F2169:T2169), 0)), "0.0")</f>
        <v>0.0</v>
      </c>
    </row>
    <row r="2170" spans="1:21" ht="13" x14ac:dyDescent="0.15">
      <c r="A2170" s="14" t="s">
        <v>8202</v>
      </c>
      <c r="B2170" s="6" t="s">
        <v>3578</v>
      </c>
      <c r="C2170" s="6" t="s">
        <v>1038</v>
      </c>
      <c r="D2170" s="6" t="s">
        <v>3579</v>
      </c>
      <c r="E2170" s="6" t="s">
        <v>3580</v>
      </c>
      <c r="F2170" s="18" t="str">
        <f>IFERROR(VLOOKUP(B2170,Invoices!$L$2:$M$413,2,FALSE),"")</f>
        <v/>
      </c>
      <c r="G2170" s="18" t="str">
        <f>IFERROR(VLOOKUP(B2170,Invoices!$N$2:$O$412,2,FALSE),"")</f>
        <v/>
      </c>
      <c r="H2170" s="18">
        <f>IFERROR(VLOOKUP($B2170,Invoices!$P$2:$Q$412,2,FALSE),"")</f>
        <v>0.99</v>
      </c>
      <c r="I2170" s="18" t="str">
        <f>IFERROR(VLOOKUP($B2170,Invoices!$R$2:$S$412,2,FALSE),"")</f>
        <v/>
      </c>
      <c r="J2170" s="18" t="str">
        <f>IFERROR(VLOOKUP($B2170,Invoices!$T$2:$U$412,2,FALSE),"")</f>
        <v/>
      </c>
      <c r="K2170" s="18" t="str">
        <f>IFERROR(VLOOKUP($B2170,Invoices!$V$2:$W$412,2,FALSE),"")</f>
        <v/>
      </c>
      <c r="L2170" s="18" t="str">
        <f>IFERROR(VLOOKUP($B2170,Invoices!$X$2:$Y$412,2,FALSE),"")</f>
        <v/>
      </c>
      <c r="M2170" s="18" t="str">
        <f>IFERROR(VLOOKUP($B2170,Invoices!$Z$2:$AA$412,2,FALSE),"")</f>
        <v/>
      </c>
      <c r="N2170" s="18" t="str">
        <f>IFERROR(VLOOKUP($B2170,Invoices!$AB$2:$AC$412,2,FALSE),"")</f>
        <v/>
      </c>
      <c r="O2170" s="18" t="str">
        <f>IFERROR(VLOOKUP($B2170,Invoices!$AD$2:$AE$412,2,FALSE),"")</f>
        <v/>
      </c>
      <c r="P2170" s="18" t="str">
        <f>IFERROR(VLOOKUP($B2170,Invoices!$AF$2:$AG$412,2,FALSE),"")</f>
        <v/>
      </c>
      <c r="Q2170" s="18" t="str">
        <f>IFERROR(VLOOKUP($B2170,Invoices!$AH$2:$AI$412,2,FALSE),"")</f>
        <v/>
      </c>
      <c r="R2170" s="18" t="str">
        <f>IFERROR(VLOOKUP($B2170,Invoices!$AJ$2:$AK$412,2,FALSE),"")</f>
        <v/>
      </c>
      <c r="S2170" s="18" t="str">
        <f>IFERROR(VLOOKUP($B2170,Invoices!$AL$2:$AM$412,2,FALSE),"")</f>
        <v/>
      </c>
      <c r="T2170" s="18" t="str">
        <f>IFERROR(VLOOKUP($B2170,Invoices!$AN$2:$AO$412,2,FALSE),"")</f>
        <v/>
      </c>
      <c r="U2170" s="18" cm="1">
        <f t="array" ref="U2170">IFERROR(INDEX(F2170:T2170, 1, MATCH(TRUE, ISNUMBER(F2170:T2170), 0)), "0.0")</f>
        <v>0.99</v>
      </c>
    </row>
    <row r="2171" spans="1:21" ht="13" x14ac:dyDescent="0.15">
      <c r="A2171" s="14" t="s">
        <v>8203</v>
      </c>
      <c r="B2171" s="6" t="s">
        <v>3581</v>
      </c>
      <c r="C2171" s="6" t="s">
        <v>644</v>
      </c>
      <c r="D2171" s="6" t="s">
        <v>855</v>
      </c>
      <c r="E2171" s="6" t="s">
        <v>574</v>
      </c>
      <c r="F2171" s="18" t="str">
        <f>IFERROR(VLOOKUP(B2171,Invoices!$L$2:$M$413,2,FALSE),"")</f>
        <v/>
      </c>
      <c r="G2171" s="18" t="str">
        <f>IFERROR(VLOOKUP(B2171,Invoices!$N$2:$O$412,2,FALSE),"")</f>
        <v/>
      </c>
      <c r="H2171" s="18" t="str">
        <f>IFERROR(VLOOKUP($B2171,Invoices!$P$2:$Q$412,2,FALSE),"")</f>
        <v/>
      </c>
      <c r="I2171" s="18" t="str">
        <f>IFERROR(VLOOKUP($B2171,Invoices!$R$2:$S$412,2,FALSE),"")</f>
        <v/>
      </c>
      <c r="J2171" s="18" t="str">
        <f>IFERROR(VLOOKUP($B2171,Invoices!$T$2:$U$412,2,FALSE),"")</f>
        <v/>
      </c>
      <c r="K2171" s="18" t="str">
        <f>IFERROR(VLOOKUP($B2171,Invoices!$V$2:$W$412,2,FALSE),"")</f>
        <v/>
      </c>
      <c r="L2171" s="18" t="str">
        <f>IFERROR(VLOOKUP($B2171,Invoices!$X$2:$Y$412,2,FALSE),"")</f>
        <v/>
      </c>
      <c r="M2171" s="18" t="str">
        <f>IFERROR(VLOOKUP($B2171,Invoices!$Z$2:$AA$412,2,FALSE),"")</f>
        <v/>
      </c>
      <c r="N2171" s="18" t="str">
        <f>IFERROR(VLOOKUP($B2171,Invoices!$AB$2:$AC$412,2,FALSE),"")</f>
        <v/>
      </c>
      <c r="O2171" s="18" t="str">
        <f>IFERROR(VLOOKUP($B2171,Invoices!$AD$2:$AE$412,2,FALSE),"")</f>
        <v/>
      </c>
      <c r="P2171" s="18" t="str">
        <f>IFERROR(VLOOKUP($B2171,Invoices!$AF$2:$AG$412,2,FALSE),"")</f>
        <v/>
      </c>
      <c r="Q2171" s="18" t="str">
        <f>IFERROR(VLOOKUP($B2171,Invoices!$AH$2:$AI$412,2,FALSE),"")</f>
        <v/>
      </c>
      <c r="R2171" s="18" t="str">
        <f>IFERROR(VLOOKUP($B2171,Invoices!$AJ$2:$AK$412,2,FALSE),"")</f>
        <v/>
      </c>
      <c r="S2171" s="18" t="str">
        <f>IFERROR(VLOOKUP($B2171,Invoices!$AL$2:$AM$412,2,FALSE),"")</f>
        <v/>
      </c>
      <c r="T2171" s="18" t="str">
        <f>IFERROR(VLOOKUP($B2171,Invoices!$AN$2:$AO$412,2,FALSE),"")</f>
        <v/>
      </c>
      <c r="U2171" s="18" t="str" cm="1">
        <f t="array" ref="U2171">IFERROR(INDEX(F2171:T2171, 1, MATCH(TRUE, ISNUMBER(F2171:T2171), 0)), "0.0")</f>
        <v>0.0</v>
      </c>
    </row>
    <row r="2172" spans="1:21" ht="13" x14ac:dyDescent="0.15">
      <c r="A2172" s="14" t="s">
        <v>8204</v>
      </c>
      <c r="B2172" s="6" t="s">
        <v>3582</v>
      </c>
      <c r="D2172" s="6" t="s">
        <v>1483</v>
      </c>
      <c r="E2172" s="6" t="s">
        <v>518</v>
      </c>
      <c r="F2172" s="18" t="str">
        <f>IFERROR(VLOOKUP(B2172,Invoices!$L$2:$M$413,2,FALSE),"")</f>
        <v/>
      </c>
      <c r="G2172" s="18" t="str">
        <f>IFERROR(VLOOKUP(B2172,Invoices!$N$2:$O$412,2,FALSE),"")</f>
        <v/>
      </c>
      <c r="H2172" s="18" t="str">
        <f>IFERROR(VLOOKUP($B2172,Invoices!$P$2:$Q$412,2,FALSE),"")</f>
        <v/>
      </c>
      <c r="I2172" s="18" t="str">
        <f>IFERROR(VLOOKUP($B2172,Invoices!$R$2:$S$412,2,FALSE),"")</f>
        <v/>
      </c>
      <c r="J2172" s="18">
        <f>IFERROR(VLOOKUP($B2172,Invoices!$T$2:$U$412,2,FALSE),"")</f>
        <v>1.99</v>
      </c>
      <c r="K2172" s="18" t="str">
        <f>IFERROR(VLOOKUP($B2172,Invoices!$V$2:$W$412,2,FALSE),"")</f>
        <v/>
      </c>
      <c r="L2172" s="18" t="str">
        <f>IFERROR(VLOOKUP($B2172,Invoices!$X$2:$Y$412,2,FALSE),"")</f>
        <v/>
      </c>
      <c r="M2172" s="18" t="str">
        <f>IFERROR(VLOOKUP($B2172,Invoices!$Z$2:$AA$412,2,FALSE),"")</f>
        <v/>
      </c>
      <c r="N2172" s="18" t="str">
        <f>IFERROR(VLOOKUP($B2172,Invoices!$AB$2:$AC$412,2,FALSE),"")</f>
        <v/>
      </c>
      <c r="O2172" s="18" t="str">
        <f>IFERROR(VLOOKUP($B2172,Invoices!$AD$2:$AE$412,2,FALSE),"")</f>
        <v/>
      </c>
      <c r="P2172" s="18" t="str">
        <f>IFERROR(VLOOKUP($B2172,Invoices!$AF$2:$AG$412,2,FALSE),"")</f>
        <v/>
      </c>
      <c r="Q2172" s="18" t="str">
        <f>IFERROR(VLOOKUP($B2172,Invoices!$AH$2:$AI$412,2,FALSE),"")</f>
        <v/>
      </c>
      <c r="R2172" s="18" t="str">
        <f>IFERROR(VLOOKUP($B2172,Invoices!$AJ$2:$AK$412,2,FALSE),"")</f>
        <v/>
      </c>
      <c r="S2172" s="18" t="str">
        <f>IFERROR(VLOOKUP($B2172,Invoices!$AL$2:$AM$412,2,FALSE),"")</f>
        <v/>
      </c>
      <c r="T2172" s="18" t="str">
        <f>IFERROR(VLOOKUP($B2172,Invoices!$AN$2:$AO$412,2,FALSE),"")</f>
        <v/>
      </c>
      <c r="U2172" s="18" cm="1">
        <f t="array" ref="U2172">IFERROR(INDEX(F2172:T2172, 1, MATCH(TRUE, ISNUMBER(F2172:T2172), 0)), "0.0")</f>
        <v>1.99</v>
      </c>
    </row>
    <row r="2173" spans="1:21" ht="13" x14ac:dyDescent="0.15">
      <c r="A2173" s="14" t="s">
        <v>8205</v>
      </c>
      <c r="B2173" s="6" t="s">
        <v>3583</v>
      </c>
      <c r="C2173" s="6" t="s">
        <v>1080</v>
      </c>
      <c r="D2173" s="6" t="s">
        <v>1081</v>
      </c>
      <c r="E2173" s="6" t="s">
        <v>758</v>
      </c>
      <c r="F2173" s="18" t="str">
        <f>IFERROR(VLOOKUP(B2173,Invoices!$L$2:$M$413,2,FALSE),"")</f>
        <v/>
      </c>
      <c r="G2173" s="18">
        <f>IFERROR(VLOOKUP(B2173,Invoices!$N$2:$O$412,2,FALSE),"")</f>
        <v>0.99</v>
      </c>
      <c r="H2173" s="18" t="str">
        <f>IFERROR(VLOOKUP($B2173,Invoices!$P$2:$Q$412,2,FALSE),"")</f>
        <v/>
      </c>
      <c r="I2173" s="18" t="str">
        <f>IFERROR(VLOOKUP($B2173,Invoices!$R$2:$S$412,2,FALSE),"")</f>
        <v/>
      </c>
      <c r="J2173" s="18" t="str">
        <f>IFERROR(VLOOKUP($B2173,Invoices!$T$2:$U$412,2,FALSE),"")</f>
        <v/>
      </c>
      <c r="K2173" s="18" t="str">
        <f>IFERROR(VLOOKUP($B2173,Invoices!$V$2:$W$412,2,FALSE),"")</f>
        <v/>
      </c>
      <c r="L2173" s="18" t="str">
        <f>IFERROR(VLOOKUP($B2173,Invoices!$X$2:$Y$412,2,FALSE),"")</f>
        <v/>
      </c>
      <c r="M2173" s="18" t="str">
        <f>IFERROR(VLOOKUP($B2173,Invoices!$Z$2:$AA$412,2,FALSE),"")</f>
        <v/>
      </c>
      <c r="N2173" s="18" t="str">
        <f>IFERROR(VLOOKUP($B2173,Invoices!$AB$2:$AC$412,2,FALSE),"")</f>
        <v/>
      </c>
      <c r="O2173" s="18" t="str">
        <f>IFERROR(VLOOKUP($B2173,Invoices!$AD$2:$AE$412,2,FALSE),"")</f>
        <v/>
      </c>
      <c r="P2173" s="18" t="str">
        <f>IFERROR(VLOOKUP($B2173,Invoices!$AF$2:$AG$412,2,FALSE),"")</f>
        <v/>
      </c>
      <c r="Q2173" s="18" t="str">
        <f>IFERROR(VLOOKUP($B2173,Invoices!$AH$2:$AI$412,2,FALSE),"")</f>
        <v/>
      </c>
      <c r="R2173" s="18" t="str">
        <f>IFERROR(VLOOKUP($B2173,Invoices!$AJ$2:$AK$412,2,FALSE),"")</f>
        <v/>
      </c>
      <c r="S2173" s="18" t="str">
        <f>IFERROR(VLOOKUP($B2173,Invoices!$AL$2:$AM$412,2,FALSE),"")</f>
        <v/>
      </c>
      <c r="T2173" s="18" t="str">
        <f>IFERROR(VLOOKUP($B2173,Invoices!$AN$2:$AO$412,2,FALSE),"")</f>
        <v/>
      </c>
      <c r="U2173" s="18" cm="1">
        <f t="array" ref="U2173">IFERROR(INDEX(F2173:T2173, 1, MATCH(TRUE, ISNUMBER(F2173:T2173), 0)), "0.0")</f>
        <v>0.99</v>
      </c>
    </row>
    <row r="2174" spans="1:21" ht="13" x14ac:dyDescent="0.15">
      <c r="A2174" s="14" t="s">
        <v>8206</v>
      </c>
      <c r="B2174" s="6" t="s">
        <v>3584</v>
      </c>
      <c r="C2174" s="6" t="s">
        <v>3585</v>
      </c>
      <c r="D2174" s="6" t="s">
        <v>783</v>
      </c>
      <c r="E2174" s="6" t="s">
        <v>742</v>
      </c>
      <c r="F2174" s="18" t="str">
        <f>IFERROR(VLOOKUP(B2174,Invoices!$L$2:$M$413,2,FALSE),"")</f>
        <v/>
      </c>
      <c r="G2174" s="18" t="str">
        <f>IFERROR(VLOOKUP(B2174,Invoices!$N$2:$O$412,2,FALSE),"")</f>
        <v/>
      </c>
      <c r="H2174" s="18" t="str">
        <f>IFERROR(VLOOKUP($B2174,Invoices!$P$2:$Q$412,2,FALSE),"")</f>
        <v/>
      </c>
      <c r="I2174" s="18" t="str">
        <f>IFERROR(VLOOKUP($B2174,Invoices!$R$2:$S$412,2,FALSE),"")</f>
        <v/>
      </c>
      <c r="J2174" s="18" t="str">
        <f>IFERROR(VLOOKUP($B2174,Invoices!$T$2:$U$412,2,FALSE),"")</f>
        <v/>
      </c>
      <c r="K2174" s="18" t="str">
        <f>IFERROR(VLOOKUP($B2174,Invoices!$V$2:$W$412,2,FALSE),"")</f>
        <v/>
      </c>
      <c r="L2174" s="18">
        <f>IFERROR(VLOOKUP($B2174,Invoices!$X$2:$Y$412,2,FALSE),"")</f>
        <v>0.99</v>
      </c>
      <c r="M2174" s="18" t="str">
        <f>IFERROR(VLOOKUP($B2174,Invoices!$Z$2:$AA$412,2,FALSE),"")</f>
        <v/>
      </c>
      <c r="N2174" s="18" t="str">
        <f>IFERROR(VLOOKUP($B2174,Invoices!$AB$2:$AC$412,2,FALSE),"")</f>
        <v/>
      </c>
      <c r="O2174" s="18" t="str">
        <f>IFERROR(VLOOKUP($B2174,Invoices!$AD$2:$AE$412,2,FALSE),"")</f>
        <v/>
      </c>
      <c r="P2174" s="18" t="str">
        <f>IFERROR(VLOOKUP($B2174,Invoices!$AF$2:$AG$412,2,FALSE),"")</f>
        <v/>
      </c>
      <c r="Q2174" s="18" t="str">
        <f>IFERROR(VLOOKUP($B2174,Invoices!$AH$2:$AI$412,2,FALSE),"")</f>
        <v/>
      </c>
      <c r="R2174" s="18" t="str">
        <f>IFERROR(VLOOKUP($B2174,Invoices!$AJ$2:$AK$412,2,FALSE),"")</f>
        <v/>
      </c>
      <c r="S2174" s="18" t="str">
        <f>IFERROR(VLOOKUP($B2174,Invoices!$AL$2:$AM$412,2,FALSE),"")</f>
        <v/>
      </c>
      <c r="T2174" s="18" t="str">
        <f>IFERROR(VLOOKUP($B2174,Invoices!$AN$2:$AO$412,2,FALSE),"")</f>
        <v/>
      </c>
      <c r="U2174" s="18" cm="1">
        <f t="array" ref="U2174">IFERROR(INDEX(F2174:T2174, 1, MATCH(TRUE, ISNUMBER(F2174:T2174), 0)), "0.0")</f>
        <v>0.99</v>
      </c>
    </row>
    <row r="2175" spans="1:21" ht="13" x14ac:dyDescent="0.15">
      <c r="A2175" s="14" t="s">
        <v>8207</v>
      </c>
      <c r="B2175" s="6" t="s">
        <v>3586</v>
      </c>
      <c r="C2175" s="6" t="s">
        <v>3187</v>
      </c>
      <c r="D2175" s="6" t="s">
        <v>1235</v>
      </c>
      <c r="E2175" s="6" t="s">
        <v>740</v>
      </c>
      <c r="F2175" s="18" t="str">
        <f>IFERROR(VLOOKUP(B2175,Invoices!$L$2:$M$413,2,FALSE),"")</f>
        <v/>
      </c>
      <c r="G2175" s="18" t="str">
        <f>IFERROR(VLOOKUP(B2175,Invoices!$N$2:$O$412,2,FALSE),"")</f>
        <v/>
      </c>
      <c r="H2175" s="18" t="str">
        <f>IFERROR(VLOOKUP($B2175,Invoices!$P$2:$Q$412,2,FALSE),"")</f>
        <v/>
      </c>
      <c r="I2175" s="18" t="str">
        <f>IFERROR(VLOOKUP($B2175,Invoices!$R$2:$S$412,2,FALSE),"")</f>
        <v/>
      </c>
      <c r="J2175" s="18" t="str">
        <f>IFERROR(VLOOKUP($B2175,Invoices!$T$2:$U$412,2,FALSE),"")</f>
        <v/>
      </c>
      <c r="K2175" s="18" t="str">
        <f>IFERROR(VLOOKUP($B2175,Invoices!$V$2:$W$412,2,FALSE),"")</f>
        <v/>
      </c>
      <c r="L2175" s="18" t="str">
        <f>IFERROR(VLOOKUP($B2175,Invoices!$X$2:$Y$412,2,FALSE),"")</f>
        <v/>
      </c>
      <c r="M2175" s="18" t="str">
        <f>IFERROR(VLOOKUP($B2175,Invoices!$Z$2:$AA$412,2,FALSE),"")</f>
        <v/>
      </c>
      <c r="N2175" s="18" t="str">
        <f>IFERROR(VLOOKUP($B2175,Invoices!$AB$2:$AC$412,2,FALSE),"")</f>
        <v/>
      </c>
      <c r="O2175" s="18" t="str">
        <f>IFERROR(VLOOKUP($B2175,Invoices!$AD$2:$AE$412,2,FALSE),"")</f>
        <v/>
      </c>
      <c r="P2175" s="18" t="str">
        <f>IFERROR(VLOOKUP($B2175,Invoices!$AF$2:$AG$412,2,FALSE),"")</f>
        <v/>
      </c>
      <c r="Q2175" s="18" t="str">
        <f>IFERROR(VLOOKUP($B2175,Invoices!$AH$2:$AI$412,2,FALSE),"")</f>
        <v/>
      </c>
      <c r="R2175" s="18" t="str">
        <f>IFERROR(VLOOKUP($B2175,Invoices!$AJ$2:$AK$412,2,FALSE),"")</f>
        <v/>
      </c>
      <c r="S2175" s="18" t="str">
        <f>IFERROR(VLOOKUP($B2175,Invoices!$AL$2:$AM$412,2,FALSE),"")</f>
        <v/>
      </c>
      <c r="T2175" s="18" t="str">
        <f>IFERROR(VLOOKUP($B2175,Invoices!$AN$2:$AO$412,2,FALSE),"")</f>
        <v/>
      </c>
      <c r="U2175" s="18" t="str" cm="1">
        <f t="array" ref="U2175">IFERROR(INDEX(F2175:T2175, 1, MATCH(TRUE, ISNUMBER(F2175:T2175), 0)), "0.0")</f>
        <v>0.0</v>
      </c>
    </row>
    <row r="2176" spans="1:21" ht="13" x14ac:dyDescent="0.15">
      <c r="A2176" s="14" t="s">
        <v>8208</v>
      </c>
      <c r="B2176" s="6" t="s">
        <v>3587</v>
      </c>
      <c r="C2176" s="6" t="s">
        <v>3588</v>
      </c>
      <c r="D2176" s="6" t="s">
        <v>3589</v>
      </c>
      <c r="E2176" s="6" t="s">
        <v>3590</v>
      </c>
      <c r="F2176" s="18" t="str">
        <f>IFERROR(VLOOKUP(B2176,Invoices!$L$2:$M$413,2,FALSE),"")</f>
        <v/>
      </c>
      <c r="G2176" s="18" t="str">
        <f>IFERROR(VLOOKUP(B2176,Invoices!$N$2:$O$412,2,FALSE),"")</f>
        <v/>
      </c>
      <c r="H2176" s="18" t="str">
        <f>IFERROR(VLOOKUP($B2176,Invoices!$P$2:$Q$412,2,FALSE),"")</f>
        <v/>
      </c>
      <c r="I2176" s="18" t="str">
        <f>IFERROR(VLOOKUP($B2176,Invoices!$R$2:$S$412,2,FALSE),"")</f>
        <v/>
      </c>
      <c r="J2176" s="18" t="str">
        <f>IFERROR(VLOOKUP($B2176,Invoices!$T$2:$U$412,2,FALSE),"")</f>
        <v/>
      </c>
      <c r="K2176" s="18" t="str">
        <f>IFERROR(VLOOKUP($B2176,Invoices!$V$2:$W$412,2,FALSE),"")</f>
        <v/>
      </c>
      <c r="L2176" s="18" t="str">
        <f>IFERROR(VLOOKUP($B2176,Invoices!$X$2:$Y$412,2,FALSE),"")</f>
        <v/>
      </c>
      <c r="M2176" s="18" t="str">
        <f>IFERROR(VLOOKUP($B2176,Invoices!$Z$2:$AA$412,2,FALSE),"")</f>
        <v/>
      </c>
      <c r="N2176" s="18" t="str">
        <f>IFERROR(VLOOKUP($B2176,Invoices!$AB$2:$AC$412,2,FALSE),"")</f>
        <v/>
      </c>
      <c r="O2176" s="18" t="str">
        <f>IFERROR(VLOOKUP($B2176,Invoices!$AD$2:$AE$412,2,FALSE),"")</f>
        <v/>
      </c>
      <c r="P2176" s="18" t="str">
        <f>IFERROR(VLOOKUP($B2176,Invoices!$AF$2:$AG$412,2,FALSE),"")</f>
        <v/>
      </c>
      <c r="Q2176" s="18" t="str">
        <f>IFERROR(VLOOKUP($B2176,Invoices!$AH$2:$AI$412,2,FALSE),"")</f>
        <v/>
      </c>
      <c r="R2176" s="18" t="str">
        <f>IFERROR(VLOOKUP($B2176,Invoices!$AJ$2:$AK$412,2,FALSE),"")</f>
        <v/>
      </c>
      <c r="S2176" s="18" t="str">
        <f>IFERROR(VLOOKUP($B2176,Invoices!$AL$2:$AM$412,2,FALSE),"")</f>
        <v/>
      </c>
      <c r="T2176" s="18" t="str">
        <f>IFERROR(VLOOKUP($B2176,Invoices!$AN$2:$AO$412,2,FALSE),"")</f>
        <v/>
      </c>
      <c r="U2176" s="18" t="str" cm="1">
        <f t="array" ref="U2176">IFERROR(INDEX(F2176:T2176, 1, MATCH(TRUE, ISNUMBER(F2176:T2176), 0)), "0.0")</f>
        <v>0.0</v>
      </c>
    </row>
    <row r="2177" spans="1:21" ht="13" x14ac:dyDescent="0.15">
      <c r="A2177" s="14" t="s">
        <v>8209</v>
      </c>
      <c r="B2177" s="6" t="s">
        <v>3591</v>
      </c>
      <c r="D2177" s="6" t="s">
        <v>1363</v>
      </c>
      <c r="E2177" s="6" t="s">
        <v>1364</v>
      </c>
      <c r="F2177" s="18" t="str">
        <f>IFERROR(VLOOKUP(B2177,Invoices!$L$2:$M$413,2,FALSE),"")</f>
        <v/>
      </c>
      <c r="G2177" s="18" t="str">
        <f>IFERROR(VLOOKUP(B2177,Invoices!$N$2:$O$412,2,FALSE),"")</f>
        <v/>
      </c>
      <c r="H2177" s="18" t="str">
        <f>IFERROR(VLOOKUP($B2177,Invoices!$P$2:$Q$412,2,FALSE),"")</f>
        <v/>
      </c>
      <c r="I2177" s="18" t="str">
        <f>IFERROR(VLOOKUP($B2177,Invoices!$R$2:$S$412,2,FALSE),"")</f>
        <v/>
      </c>
      <c r="J2177" s="18" t="str">
        <f>IFERROR(VLOOKUP($B2177,Invoices!$T$2:$U$412,2,FALSE),"")</f>
        <v/>
      </c>
      <c r="K2177" s="18" t="str">
        <f>IFERROR(VLOOKUP($B2177,Invoices!$V$2:$W$412,2,FALSE),"")</f>
        <v/>
      </c>
      <c r="L2177" s="18" t="str">
        <f>IFERROR(VLOOKUP($B2177,Invoices!$X$2:$Y$412,2,FALSE),"")</f>
        <v/>
      </c>
      <c r="M2177" s="18" t="str">
        <f>IFERROR(VLOOKUP($B2177,Invoices!$Z$2:$AA$412,2,FALSE),"")</f>
        <v/>
      </c>
      <c r="N2177" s="18" t="str">
        <f>IFERROR(VLOOKUP($B2177,Invoices!$AB$2:$AC$412,2,FALSE),"")</f>
        <v/>
      </c>
      <c r="O2177" s="18" t="str">
        <f>IFERROR(VLOOKUP($B2177,Invoices!$AD$2:$AE$412,2,FALSE),"")</f>
        <v/>
      </c>
      <c r="P2177" s="18" t="str">
        <f>IFERROR(VLOOKUP($B2177,Invoices!$AF$2:$AG$412,2,FALSE),"")</f>
        <v/>
      </c>
      <c r="Q2177" s="18" t="str">
        <f>IFERROR(VLOOKUP($B2177,Invoices!$AH$2:$AI$412,2,FALSE),"")</f>
        <v/>
      </c>
      <c r="R2177" s="18" t="str">
        <f>IFERROR(VLOOKUP($B2177,Invoices!$AJ$2:$AK$412,2,FALSE),"")</f>
        <v/>
      </c>
      <c r="S2177" s="18" t="str">
        <f>IFERROR(VLOOKUP($B2177,Invoices!$AL$2:$AM$412,2,FALSE),"")</f>
        <v/>
      </c>
      <c r="T2177" s="18" t="str">
        <f>IFERROR(VLOOKUP($B2177,Invoices!$AN$2:$AO$412,2,FALSE),"")</f>
        <v/>
      </c>
      <c r="U2177" s="18" t="str" cm="1">
        <f t="array" ref="U2177">IFERROR(INDEX(F2177:T2177, 1, MATCH(TRUE, ISNUMBER(F2177:T2177), 0)), "0.0")</f>
        <v>0.0</v>
      </c>
    </row>
    <row r="2178" spans="1:21" ht="13" x14ac:dyDescent="0.15">
      <c r="A2178" s="14" t="s">
        <v>8210</v>
      </c>
      <c r="B2178" s="6" t="s">
        <v>3592</v>
      </c>
      <c r="C2178" s="6" t="s">
        <v>1219</v>
      </c>
      <c r="D2178" s="6" t="s">
        <v>1220</v>
      </c>
      <c r="E2178" s="6" t="s">
        <v>562</v>
      </c>
      <c r="F2178" s="18">
        <f>IFERROR(VLOOKUP(B2178,Invoices!$L$2:$M$413,2,FALSE),"")</f>
        <v>0.99</v>
      </c>
      <c r="G2178" s="18" t="str">
        <f>IFERROR(VLOOKUP(B2178,Invoices!$N$2:$O$412,2,FALSE),"")</f>
        <v/>
      </c>
      <c r="H2178" s="18" t="str">
        <f>IFERROR(VLOOKUP($B2178,Invoices!$P$2:$Q$412,2,FALSE),"")</f>
        <v/>
      </c>
      <c r="I2178" s="18" t="str">
        <f>IFERROR(VLOOKUP($B2178,Invoices!$R$2:$S$412,2,FALSE),"")</f>
        <v/>
      </c>
      <c r="J2178" s="18" t="str">
        <f>IFERROR(VLOOKUP($B2178,Invoices!$T$2:$U$412,2,FALSE),"")</f>
        <v/>
      </c>
      <c r="K2178" s="18" t="str">
        <f>IFERROR(VLOOKUP($B2178,Invoices!$V$2:$W$412,2,FALSE),"")</f>
        <v/>
      </c>
      <c r="L2178" s="18" t="str">
        <f>IFERROR(VLOOKUP($B2178,Invoices!$X$2:$Y$412,2,FALSE),"")</f>
        <v/>
      </c>
      <c r="M2178" s="18" t="str">
        <f>IFERROR(VLOOKUP($B2178,Invoices!$Z$2:$AA$412,2,FALSE),"")</f>
        <v/>
      </c>
      <c r="N2178" s="18" t="str">
        <f>IFERROR(VLOOKUP($B2178,Invoices!$AB$2:$AC$412,2,FALSE),"")</f>
        <v/>
      </c>
      <c r="O2178" s="18" t="str">
        <f>IFERROR(VLOOKUP($B2178,Invoices!$AD$2:$AE$412,2,FALSE),"")</f>
        <v/>
      </c>
      <c r="P2178" s="18" t="str">
        <f>IFERROR(VLOOKUP($B2178,Invoices!$AF$2:$AG$412,2,FALSE),"")</f>
        <v/>
      </c>
      <c r="Q2178" s="18" t="str">
        <f>IFERROR(VLOOKUP($B2178,Invoices!$AH$2:$AI$412,2,FALSE),"")</f>
        <v/>
      </c>
      <c r="R2178" s="18">
        <f>IFERROR(VLOOKUP($B2178,Invoices!$AJ$2:$AK$412,2,FALSE),"")</f>
        <v>0.99</v>
      </c>
      <c r="S2178" s="18" t="str">
        <f>IFERROR(VLOOKUP($B2178,Invoices!$AL$2:$AM$412,2,FALSE),"")</f>
        <v/>
      </c>
      <c r="T2178" s="18" t="str">
        <f>IFERROR(VLOOKUP($B2178,Invoices!$AN$2:$AO$412,2,FALSE),"")</f>
        <v/>
      </c>
      <c r="U2178" s="18" cm="1">
        <f t="array" ref="U2178">IFERROR(INDEX(F2178:T2178, 1, MATCH(TRUE, ISNUMBER(F2178:T2178), 0)), "0.0")</f>
        <v>0.99</v>
      </c>
    </row>
    <row r="2179" spans="1:21" ht="13" x14ac:dyDescent="0.15">
      <c r="A2179" s="14" t="s">
        <v>8211</v>
      </c>
      <c r="B2179" s="6" t="s">
        <v>3593</v>
      </c>
      <c r="C2179" s="6" t="s">
        <v>3594</v>
      </c>
      <c r="D2179" s="6" t="s">
        <v>3595</v>
      </c>
      <c r="E2179" s="6" t="s">
        <v>2895</v>
      </c>
      <c r="F2179" s="18">
        <f>IFERROR(VLOOKUP(B2179,Invoices!$L$2:$M$413,2,FALSE),"")</f>
        <v>0.99</v>
      </c>
      <c r="G2179" s="18" t="str">
        <f>IFERROR(VLOOKUP(B2179,Invoices!$N$2:$O$412,2,FALSE),"")</f>
        <v/>
      </c>
      <c r="H2179" s="18" t="str">
        <f>IFERROR(VLOOKUP($B2179,Invoices!$P$2:$Q$412,2,FALSE),"")</f>
        <v/>
      </c>
      <c r="I2179" s="18" t="str">
        <f>IFERROR(VLOOKUP($B2179,Invoices!$R$2:$S$412,2,FALSE),"")</f>
        <v/>
      </c>
      <c r="J2179" s="18" t="str">
        <f>IFERROR(VLOOKUP($B2179,Invoices!$T$2:$U$412,2,FALSE),"")</f>
        <v/>
      </c>
      <c r="K2179" s="18" t="str">
        <f>IFERROR(VLOOKUP($B2179,Invoices!$V$2:$W$412,2,FALSE),"")</f>
        <v/>
      </c>
      <c r="L2179" s="18" t="str">
        <f>IFERROR(VLOOKUP($B2179,Invoices!$X$2:$Y$412,2,FALSE),"")</f>
        <v/>
      </c>
      <c r="M2179" s="18" t="str">
        <f>IFERROR(VLOOKUP($B2179,Invoices!$Z$2:$AA$412,2,FALSE),"")</f>
        <v/>
      </c>
      <c r="N2179" s="18" t="str">
        <f>IFERROR(VLOOKUP($B2179,Invoices!$AB$2:$AC$412,2,FALSE),"")</f>
        <v/>
      </c>
      <c r="O2179" s="18" t="str">
        <f>IFERROR(VLOOKUP($B2179,Invoices!$AD$2:$AE$412,2,FALSE),"")</f>
        <v/>
      </c>
      <c r="P2179" s="18" t="str">
        <f>IFERROR(VLOOKUP($B2179,Invoices!$AF$2:$AG$412,2,FALSE),"")</f>
        <v/>
      </c>
      <c r="Q2179" s="18" t="str">
        <f>IFERROR(VLOOKUP($B2179,Invoices!$AH$2:$AI$412,2,FALSE),"")</f>
        <v/>
      </c>
      <c r="R2179" s="18" t="str">
        <f>IFERROR(VLOOKUP($B2179,Invoices!$AJ$2:$AK$412,2,FALSE),"")</f>
        <v/>
      </c>
      <c r="S2179" s="18" t="str">
        <f>IFERROR(VLOOKUP($B2179,Invoices!$AL$2:$AM$412,2,FALSE),"")</f>
        <v/>
      </c>
      <c r="T2179" s="18" t="str">
        <f>IFERROR(VLOOKUP($B2179,Invoices!$AN$2:$AO$412,2,FALSE),"")</f>
        <v/>
      </c>
      <c r="U2179" s="18" cm="1">
        <f t="array" ref="U2179">IFERROR(INDEX(F2179:T2179, 1, MATCH(TRUE, ISNUMBER(F2179:T2179), 0)), "0.0")</f>
        <v>0.99</v>
      </c>
    </row>
    <row r="2180" spans="1:21" ht="13" x14ac:dyDescent="0.15">
      <c r="A2180" s="14" t="s">
        <v>8212</v>
      </c>
      <c r="B2180" s="6" t="s">
        <v>3596</v>
      </c>
      <c r="D2180" s="6" t="s">
        <v>746</v>
      </c>
      <c r="E2180" s="6" t="s">
        <v>742</v>
      </c>
      <c r="F2180" s="18" t="str">
        <f>IFERROR(VLOOKUP(B2180,Invoices!$L$2:$M$413,2,FALSE),"")</f>
        <v/>
      </c>
      <c r="G2180" s="18">
        <f>IFERROR(VLOOKUP(B2180,Invoices!$N$2:$O$412,2,FALSE),"")</f>
        <v>0.99</v>
      </c>
      <c r="H2180" s="18" t="str">
        <f>IFERROR(VLOOKUP($B2180,Invoices!$P$2:$Q$412,2,FALSE),"")</f>
        <v/>
      </c>
      <c r="I2180" s="18" t="str">
        <f>IFERROR(VLOOKUP($B2180,Invoices!$R$2:$S$412,2,FALSE),"")</f>
        <v/>
      </c>
      <c r="J2180" s="18" t="str">
        <f>IFERROR(VLOOKUP($B2180,Invoices!$T$2:$U$412,2,FALSE),"")</f>
        <v/>
      </c>
      <c r="K2180" s="18" t="str">
        <f>IFERROR(VLOOKUP($B2180,Invoices!$V$2:$W$412,2,FALSE),"")</f>
        <v/>
      </c>
      <c r="L2180" s="18" t="str">
        <f>IFERROR(VLOOKUP($B2180,Invoices!$X$2:$Y$412,2,FALSE),"")</f>
        <v/>
      </c>
      <c r="M2180" s="18" t="str">
        <f>IFERROR(VLOOKUP($B2180,Invoices!$Z$2:$AA$412,2,FALSE),"")</f>
        <v/>
      </c>
      <c r="N2180" s="18" t="str">
        <f>IFERROR(VLOOKUP($B2180,Invoices!$AB$2:$AC$412,2,FALSE),"")</f>
        <v/>
      </c>
      <c r="O2180" s="18" t="str">
        <f>IFERROR(VLOOKUP($B2180,Invoices!$AD$2:$AE$412,2,FALSE),"")</f>
        <v/>
      </c>
      <c r="P2180" s="18" t="str">
        <f>IFERROR(VLOOKUP($B2180,Invoices!$AF$2:$AG$412,2,FALSE),"")</f>
        <v/>
      </c>
      <c r="Q2180" s="18" t="str">
        <f>IFERROR(VLOOKUP($B2180,Invoices!$AH$2:$AI$412,2,FALSE),"")</f>
        <v/>
      </c>
      <c r="R2180" s="18" t="str">
        <f>IFERROR(VLOOKUP($B2180,Invoices!$AJ$2:$AK$412,2,FALSE),"")</f>
        <v/>
      </c>
      <c r="S2180" s="18" t="str">
        <f>IFERROR(VLOOKUP($B2180,Invoices!$AL$2:$AM$412,2,FALSE),"")</f>
        <v/>
      </c>
      <c r="T2180" s="18" t="str">
        <f>IFERROR(VLOOKUP($B2180,Invoices!$AN$2:$AO$412,2,FALSE),"")</f>
        <v/>
      </c>
      <c r="U2180" s="18" cm="1">
        <f t="array" ref="U2180">IFERROR(INDEX(F2180:T2180, 1, MATCH(TRUE, ISNUMBER(F2180:T2180), 0)), "0.0")</f>
        <v>0.99</v>
      </c>
    </row>
    <row r="2181" spans="1:21" ht="13" x14ac:dyDescent="0.15">
      <c r="A2181" s="14" t="s">
        <v>8213</v>
      </c>
      <c r="B2181" s="6" t="s">
        <v>3597</v>
      </c>
      <c r="D2181" s="6" t="s">
        <v>669</v>
      </c>
      <c r="E2181" s="6" t="s">
        <v>670</v>
      </c>
      <c r="F2181" s="18" t="str">
        <f>IFERROR(VLOOKUP(B2181,Invoices!$L$2:$M$413,2,FALSE),"")</f>
        <v/>
      </c>
      <c r="G2181" s="18" t="str">
        <f>IFERROR(VLOOKUP(B2181,Invoices!$N$2:$O$412,2,FALSE),"")</f>
        <v/>
      </c>
      <c r="H2181" s="18" t="str">
        <f>IFERROR(VLOOKUP($B2181,Invoices!$P$2:$Q$412,2,FALSE),"")</f>
        <v/>
      </c>
      <c r="I2181" s="18" t="str">
        <f>IFERROR(VLOOKUP($B2181,Invoices!$R$2:$S$412,2,FALSE),"")</f>
        <v/>
      </c>
      <c r="J2181" s="18" t="str">
        <f>IFERROR(VLOOKUP($B2181,Invoices!$T$2:$U$412,2,FALSE),"")</f>
        <v/>
      </c>
      <c r="K2181" s="18" t="str">
        <f>IFERROR(VLOOKUP($B2181,Invoices!$V$2:$W$412,2,FALSE),"")</f>
        <v/>
      </c>
      <c r="L2181" s="18" t="str">
        <f>IFERROR(VLOOKUP($B2181,Invoices!$X$2:$Y$412,2,FALSE),"")</f>
        <v/>
      </c>
      <c r="M2181" s="18" t="str">
        <f>IFERROR(VLOOKUP($B2181,Invoices!$Z$2:$AA$412,2,FALSE),"")</f>
        <v/>
      </c>
      <c r="N2181" s="18" t="str">
        <f>IFERROR(VLOOKUP($B2181,Invoices!$AB$2:$AC$412,2,FALSE),"")</f>
        <v/>
      </c>
      <c r="O2181" s="18" t="str">
        <f>IFERROR(VLOOKUP($B2181,Invoices!$AD$2:$AE$412,2,FALSE),"")</f>
        <v/>
      </c>
      <c r="P2181" s="18" t="str">
        <f>IFERROR(VLOOKUP($B2181,Invoices!$AF$2:$AG$412,2,FALSE),"")</f>
        <v/>
      </c>
      <c r="Q2181" s="18" t="str">
        <f>IFERROR(VLOOKUP($B2181,Invoices!$AH$2:$AI$412,2,FALSE),"")</f>
        <v/>
      </c>
      <c r="R2181" s="18" t="str">
        <f>IFERROR(VLOOKUP($B2181,Invoices!$AJ$2:$AK$412,2,FALSE),"")</f>
        <v/>
      </c>
      <c r="S2181" s="18" t="str">
        <f>IFERROR(VLOOKUP($B2181,Invoices!$AL$2:$AM$412,2,FALSE),"")</f>
        <v/>
      </c>
      <c r="T2181" s="18" t="str">
        <f>IFERROR(VLOOKUP($B2181,Invoices!$AN$2:$AO$412,2,FALSE),"")</f>
        <v/>
      </c>
      <c r="U2181" s="18" t="str" cm="1">
        <f t="array" ref="U2181">IFERROR(INDEX(F2181:T2181, 1, MATCH(TRUE, ISNUMBER(F2181:T2181), 0)), "0.0")</f>
        <v>0.0</v>
      </c>
    </row>
    <row r="2182" spans="1:21" ht="13" x14ac:dyDescent="0.15">
      <c r="A2182" s="14" t="s">
        <v>8214</v>
      </c>
      <c r="B2182" s="6" t="s">
        <v>3598</v>
      </c>
      <c r="D2182" s="6" t="s">
        <v>1025</v>
      </c>
      <c r="E2182" s="6" t="s">
        <v>863</v>
      </c>
      <c r="F2182" s="18" t="str">
        <f>IFERROR(VLOOKUP(B2182,Invoices!$L$2:$M$413,2,FALSE),"")</f>
        <v/>
      </c>
      <c r="G2182" s="18" t="str">
        <f>IFERROR(VLOOKUP(B2182,Invoices!$N$2:$O$412,2,FALSE),"")</f>
        <v/>
      </c>
      <c r="H2182" s="18" t="str">
        <f>IFERROR(VLOOKUP($B2182,Invoices!$P$2:$Q$412,2,FALSE),"")</f>
        <v/>
      </c>
      <c r="I2182" s="18">
        <f>IFERROR(VLOOKUP($B2182,Invoices!$R$2:$S$412,2,FALSE),"")</f>
        <v>0.99</v>
      </c>
      <c r="J2182" s="18" t="str">
        <f>IFERROR(VLOOKUP($B2182,Invoices!$T$2:$U$412,2,FALSE),"")</f>
        <v/>
      </c>
      <c r="K2182" s="18" t="str">
        <f>IFERROR(VLOOKUP($B2182,Invoices!$V$2:$W$412,2,FALSE),"")</f>
        <v/>
      </c>
      <c r="L2182" s="18" t="str">
        <f>IFERROR(VLOOKUP($B2182,Invoices!$X$2:$Y$412,2,FALSE),"")</f>
        <v/>
      </c>
      <c r="M2182" s="18" t="str">
        <f>IFERROR(VLOOKUP($B2182,Invoices!$Z$2:$AA$412,2,FALSE),"")</f>
        <v/>
      </c>
      <c r="N2182" s="18" t="str">
        <f>IFERROR(VLOOKUP($B2182,Invoices!$AB$2:$AC$412,2,FALSE),"")</f>
        <v/>
      </c>
      <c r="O2182" s="18" t="str">
        <f>IFERROR(VLOOKUP($B2182,Invoices!$AD$2:$AE$412,2,FALSE),"")</f>
        <v/>
      </c>
      <c r="P2182" s="18" t="str">
        <f>IFERROR(VLOOKUP($B2182,Invoices!$AF$2:$AG$412,2,FALSE),"")</f>
        <v/>
      </c>
      <c r="Q2182" s="18">
        <f>IFERROR(VLOOKUP($B2182,Invoices!$AH$2:$AI$412,2,FALSE),"")</f>
        <v>0.99</v>
      </c>
      <c r="R2182" s="18" t="str">
        <f>IFERROR(VLOOKUP($B2182,Invoices!$AJ$2:$AK$412,2,FALSE),"")</f>
        <v/>
      </c>
      <c r="S2182" s="18" t="str">
        <f>IFERROR(VLOOKUP($B2182,Invoices!$AL$2:$AM$412,2,FALSE),"")</f>
        <v/>
      </c>
      <c r="T2182" s="18" t="str">
        <f>IFERROR(VLOOKUP($B2182,Invoices!$AN$2:$AO$412,2,FALSE),"")</f>
        <v/>
      </c>
      <c r="U2182" s="18" cm="1">
        <f t="array" ref="U2182">IFERROR(INDEX(F2182:T2182, 1, MATCH(TRUE, ISNUMBER(F2182:T2182), 0)), "0.0")</f>
        <v>0.99</v>
      </c>
    </row>
    <row r="2183" spans="1:21" ht="13" x14ac:dyDescent="0.15">
      <c r="A2183" s="14" t="s">
        <v>8215</v>
      </c>
      <c r="B2183" s="6" t="s">
        <v>3599</v>
      </c>
      <c r="C2183" s="6" t="s">
        <v>3600</v>
      </c>
      <c r="D2183" s="6" t="s">
        <v>684</v>
      </c>
      <c r="E2183" s="6" t="s">
        <v>685</v>
      </c>
      <c r="F2183" s="18" t="str">
        <f>IFERROR(VLOOKUP(B2183,Invoices!$L$2:$M$413,2,FALSE),"")</f>
        <v/>
      </c>
      <c r="G2183" s="18">
        <f>IFERROR(VLOOKUP(B2183,Invoices!$N$2:$O$412,2,FALSE),"")</f>
        <v>0.99</v>
      </c>
      <c r="H2183" s="18" t="str">
        <f>IFERROR(VLOOKUP($B2183,Invoices!$P$2:$Q$412,2,FALSE),"")</f>
        <v/>
      </c>
      <c r="I2183" s="18" t="str">
        <f>IFERROR(VLOOKUP($B2183,Invoices!$R$2:$S$412,2,FALSE),"")</f>
        <v/>
      </c>
      <c r="J2183" s="18" t="str">
        <f>IFERROR(VLOOKUP($B2183,Invoices!$T$2:$U$412,2,FALSE),"")</f>
        <v/>
      </c>
      <c r="K2183" s="18" t="str">
        <f>IFERROR(VLOOKUP($B2183,Invoices!$V$2:$W$412,2,FALSE),"")</f>
        <v/>
      </c>
      <c r="L2183" s="18" t="str">
        <f>IFERROR(VLOOKUP($B2183,Invoices!$X$2:$Y$412,2,FALSE),"")</f>
        <v/>
      </c>
      <c r="M2183" s="18" t="str">
        <f>IFERROR(VLOOKUP($B2183,Invoices!$Z$2:$AA$412,2,FALSE),"")</f>
        <v/>
      </c>
      <c r="N2183" s="18" t="str">
        <f>IFERROR(VLOOKUP($B2183,Invoices!$AB$2:$AC$412,2,FALSE),"")</f>
        <v/>
      </c>
      <c r="O2183" s="18" t="str">
        <f>IFERROR(VLOOKUP($B2183,Invoices!$AD$2:$AE$412,2,FALSE),"")</f>
        <v/>
      </c>
      <c r="P2183" s="18" t="str">
        <f>IFERROR(VLOOKUP($B2183,Invoices!$AF$2:$AG$412,2,FALSE),"")</f>
        <v/>
      </c>
      <c r="Q2183" s="18" t="str">
        <f>IFERROR(VLOOKUP($B2183,Invoices!$AH$2:$AI$412,2,FALSE),"")</f>
        <v/>
      </c>
      <c r="R2183" s="18" t="str">
        <f>IFERROR(VLOOKUP($B2183,Invoices!$AJ$2:$AK$412,2,FALSE),"")</f>
        <v/>
      </c>
      <c r="S2183" s="18" t="str">
        <f>IFERROR(VLOOKUP($B2183,Invoices!$AL$2:$AM$412,2,FALSE),"")</f>
        <v/>
      </c>
      <c r="T2183" s="18" t="str">
        <f>IFERROR(VLOOKUP($B2183,Invoices!$AN$2:$AO$412,2,FALSE),"")</f>
        <v/>
      </c>
      <c r="U2183" s="18" cm="1">
        <f t="array" ref="U2183">IFERROR(INDEX(F2183:T2183, 1, MATCH(TRUE, ISNUMBER(F2183:T2183), 0)), "0.0")</f>
        <v>0.99</v>
      </c>
    </row>
    <row r="2184" spans="1:21" ht="13" x14ac:dyDescent="0.15">
      <c r="A2184" s="14" t="s">
        <v>8216</v>
      </c>
      <c r="B2184" s="6" t="s">
        <v>3599</v>
      </c>
      <c r="C2184" s="6" t="s">
        <v>2168</v>
      </c>
      <c r="D2184" s="6" t="s">
        <v>687</v>
      </c>
      <c r="E2184" s="6" t="s">
        <v>685</v>
      </c>
      <c r="F2184" s="18" t="str">
        <f>IFERROR(VLOOKUP(B2184,Invoices!$L$2:$M$413,2,FALSE),"")</f>
        <v/>
      </c>
      <c r="G2184" s="18">
        <f>IFERROR(VLOOKUP(B2184,Invoices!$N$2:$O$412,2,FALSE),"")</f>
        <v>0.99</v>
      </c>
      <c r="H2184" s="18" t="str">
        <f>IFERROR(VLOOKUP($B2184,Invoices!$P$2:$Q$412,2,FALSE),"")</f>
        <v/>
      </c>
      <c r="I2184" s="18" t="str">
        <f>IFERROR(VLOOKUP($B2184,Invoices!$R$2:$S$412,2,FALSE),"")</f>
        <v/>
      </c>
      <c r="J2184" s="18" t="str">
        <f>IFERROR(VLOOKUP($B2184,Invoices!$T$2:$U$412,2,FALSE),"")</f>
        <v/>
      </c>
      <c r="K2184" s="18" t="str">
        <f>IFERROR(VLOOKUP($B2184,Invoices!$V$2:$W$412,2,FALSE),"")</f>
        <v/>
      </c>
      <c r="L2184" s="18" t="str">
        <f>IFERROR(VLOOKUP($B2184,Invoices!$X$2:$Y$412,2,FALSE),"")</f>
        <v/>
      </c>
      <c r="M2184" s="18" t="str">
        <f>IFERROR(VLOOKUP($B2184,Invoices!$Z$2:$AA$412,2,FALSE),"")</f>
        <v/>
      </c>
      <c r="N2184" s="18" t="str">
        <f>IFERROR(VLOOKUP($B2184,Invoices!$AB$2:$AC$412,2,FALSE),"")</f>
        <v/>
      </c>
      <c r="O2184" s="18" t="str">
        <f>IFERROR(VLOOKUP($B2184,Invoices!$AD$2:$AE$412,2,FALSE),"")</f>
        <v/>
      </c>
      <c r="P2184" s="18" t="str">
        <f>IFERROR(VLOOKUP($B2184,Invoices!$AF$2:$AG$412,2,FALSE),"")</f>
        <v/>
      </c>
      <c r="Q2184" s="18" t="str">
        <f>IFERROR(VLOOKUP($B2184,Invoices!$AH$2:$AI$412,2,FALSE),"")</f>
        <v/>
      </c>
      <c r="R2184" s="18" t="str">
        <f>IFERROR(VLOOKUP($B2184,Invoices!$AJ$2:$AK$412,2,FALSE),"")</f>
        <v/>
      </c>
      <c r="S2184" s="18" t="str">
        <f>IFERROR(VLOOKUP($B2184,Invoices!$AL$2:$AM$412,2,FALSE),"")</f>
        <v/>
      </c>
      <c r="T2184" s="18" t="str">
        <f>IFERROR(VLOOKUP($B2184,Invoices!$AN$2:$AO$412,2,FALSE),"")</f>
        <v/>
      </c>
      <c r="U2184" s="18" cm="1">
        <f t="array" ref="U2184">IFERROR(INDEX(F2184:T2184, 1, MATCH(TRUE, ISNUMBER(F2184:T2184), 0)), "0.0")</f>
        <v>0.99</v>
      </c>
    </row>
    <row r="2185" spans="1:21" ht="13" x14ac:dyDescent="0.15">
      <c r="A2185" s="14" t="s">
        <v>8217</v>
      </c>
      <c r="B2185" s="6" t="s">
        <v>3601</v>
      </c>
      <c r="C2185" s="6" t="s">
        <v>3602</v>
      </c>
      <c r="D2185" s="6" t="s">
        <v>1195</v>
      </c>
      <c r="E2185" s="6" t="s">
        <v>863</v>
      </c>
      <c r="F2185" s="18" t="str">
        <f>IFERROR(VLOOKUP(B2185,Invoices!$L$2:$M$413,2,FALSE),"")</f>
        <v/>
      </c>
      <c r="G2185" s="18" t="str">
        <f>IFERROR(VLOOKUP(B2185,Invoices!$N$2:$O$412,2,FALSE),"")</f>
        <v/>
      </c>
      <c r="H2185" s="18" t="str">
        <f>IFERROR(VLOOKUP($B2185,Invoices!$P$2:$Q$412,2,FALSE),"")</f>
        <v/>
      </c>
      <c r="I2185" s="18" t="str">
        <f>IFERROR(VLOOKUP($B2185,Invoices!$R$2:$S$412,2,FALSE),"")</f>
        <v/>
      </c>
      <c r="J2185" s="18" t="str">
        <f>IFERROR(VLOOKUP($B2185,Invoices!$T$2:$U$412,2,FALSE),"")</f>
        <v/>
      </c>
      <c r="K2185" s="18" t="str">
        <f>IFERROR(VLOOKUP($B2185,Invoices!$V$2:$W$412,2,FALSE),"")</f>
        <v/>
      </c>
      <c r="L2185" s="18" t="str">
        <f>IFERROR(VLOOKUP($B2185,Invoices!$X$2:$Y$412,2,FALSE),"")</f>
        <v/>
      </c>
      <c r="M2185" s="18" t="str">
        <f>IFERROR(VLOOKUP($B2185,Invoices!$Z$2:$AA$412,2,FALSE),"")</f>
        <v/>
      </c>
      <c r="N2185" s="18" t="str">
        <f>IFERROR(VLOOKUP($B2185,Invoices!$AB$2:$AC$412,2,FALSE),"")</f>
        <v/>
      </c>
      <c r="O2185" s="18" t="str">
        <f>IFERROR(VLOOKUP($B2185,Invoices!$AD$2:$AE$412,2,FALSE),"")</f>
        <v/>
      </c>
      <c r="P2185" s="18" t="str">
        <f>IFERROR(VLOOKUP($B2185,Invoices!$AF$2:$AG$412,2,FALSE),"")</f>
        <v/>
      </c>
      <c r="Q2185" s="18" t="str">
        <f>IFERROR(VLOOKUP($B2185,Invoices!$AH$2:$AI$412,2,FALSE),"")</f>
        <v/>
      </c>
      <c r="R2185" s="18" t="str">
        <f>IFERROR(VLOOKUP($B2185,Invoices!$AJ$2:$AK$412,2,FALSE),"")</f>
        <v/>
      </c>
      <c r="S2185" s="18" t="str">
        <f>IFERROR(VLOOKUP($B2185,Invoices!$AL$2:$AM$412,2,FALSE),"")</f>
        <v/>
      </c>
      <c r="T2185" s="18" t="str">
        <f>IFERROR(VLOOKUP($B2185,Invoices!$AN$2:$AO$412,2,FALSE),"")</f>
        <v/>
      </c>
      <c r="U2185" s="18" t="str" cm="1">
        <f t="array" ref="U2185">IFERROR(INDEX(F2185:T2185, 1, MATCH(TRUE, ISNUMBER(F2185:T2185), 0)), "0.0")</f>
        <v>0.0</v>
      </c>
    </row>
    <row r="2186" spans="1:21" ht="13" x14ac:dyDescent="0.15">
      <c r="A2186" s="14" t="s">
        <v>8218</v>
      </c>
      <c r="B2186" s="6" t="s">
        <v>3603</v>
      </c>
      <c r="C2186" s="6" t="s">
        <v>904</v>
      </c>
      <c r="D2186" s="6" t="s">
        <v>905</v>
      </c>
      <c r="E2186" s="6" t="s">
        <v>906</v>
      </c>
      <c r="F2186" s="18" t="str">
        <f>IFERROR(VLOOKUP(B2186,Invoices!$L$2:$M$413,2,FALSE),"")</f>
        <v/>
      </c>
      <c r="G2186" s="18" t="str">
        <f>IFERROR(VLOOKUP(B2186,Invoices!$N$2:$O$412,2,FALSE),"")</f>
        <v/>
      </c>
      <c r="H2186" s="18" t="str">
        <f>IFERROR(VLOOKUP($B2186,Invoices!$P$2:$Q$412,2,FALSE),"")</f>
        <v/>
      </c>
      <c r="I2186" s="18" t="str">
        <f>IFERROR(VLOOKUP($B2186,Invoices!$R$2:$S$412,2,FALSE),"")</f>
        <v/>
      </c>
      <c r="J2186" s="18" t="str">
        <f>IFERROR(VLOOKUP($B2186,Invoices!$T$2:$U$412,2,FALSE),"")</f>
        <v/>
      </c>
      <c r="K2186" s="18" t="str">
        <f>IFERROR(VLOOKUP($B2186,Invoices!$V$2:$W$412,2,FALSE),"")</f>
        <v/>
      </c>
      <c r="L2186" s="18" t="str">
        <f>IFERROR(VLOOKUP($B2186,Invoices!$X$2:$Y$412,2,FALSE),"")</f>
        <v/>
      </c>
      <c r="M2186" s="18" t="str">
        <f>IFERROR(VLOOKUP($B2186,Invoices!$Z$2:$AA$412,2,FALSE),"")</f>
        <v/>
      </c>
      <c r="N2186" s="18" t="str">
        <f>IFERROR(VLOOKUP($B2186,Invoices!$AB$2:$AC$412,2,FALSE),"")</f>
        <v/>
      </c>
      <c r="O2186" s="18" t="str">
        <f>IFERROR(VLOOKUP($B2186,Invoices!$AD$2:$AE$412,2,FALSE),"")</f>
        <v/>
      </c>
      <c r="P2186" s="18" t="str">
        <f>IFERROR(VLOOKUP($B2186,Invoices!$AF$2:$AG$412,2,FALSE),"")</f>
        <v/>
      </c>
      <c r="Q2186" s="18" t="str">
        <f>IFERROR(VLOOKUP($B2186,Invoices!$AH$2:$AI$412,2,FALSE),"")</f>
        <v/>
      </c>
      <c r="R2186" s="18" t="str">
        <f>IFERROR(VLOOKUP($B2186,Invoices!$AJ$2:$AK$412,2,FALSE),"")</f>
        <v/>
      </c>
      <c r="S2186" s="18" t="str">
        <f>IFERROR(VLOOKUP($B2186,Invoices!$AL$2:$AM$412,2,FALSE),"")</f>
        <v/>
      </c>
      <c r="T2186" s="18" t="str">
        <f>IFERROR(VLOOKUP($B2186,Invoices!$AN$2:$AO$412,2,FALSE),"")</f>
        <v/>
      </c>
      <c r="U2186" s="18" t="str" cm="1">
        <f t="array" ref="U2186">IFERROR(INDEX(F2186:T2186, 1, MATCH(TRUE, ISNUMBER(F2186:T2186), 0)), "0.0")</f>
        <v>0.0</v>
      </c>
    </row>
    <row r="2187" spans="1:21" ht="13" x14ac:dyDescent="0.15">
      <c r="A2187" s="14" t="s">
        <v>8219</v>
      </c>
      <c r="B2187" s="6" t="s">
        <v>3603</v>
      </c>
      <c r="C2187" s="6" t="s">
        <v>564</v>
      </c>
      <c r="D2187" s="6" t="s">
        <v>565</v>
      </c>
      <c r="E2187" s="6" t="s">
        <v>566</v>
      </c>
      <c r="F2187" s="18" t="str">
        <f>IFERROR(VLOOKUP(B2187,Invoices!$L$2:$M$413,2,FALSE),"")</f>
        <v/>
      </c>
      <c r="G2187" s="18" t="str">
        <f>IFERROR(VLOOKUP(B2187,Invoices!$N$2:$O$412,2,FALSE),"")</f>
        <v/>
      </c>
      <c r="H2187" s="18" t="str">
        <f>IFERROR(VLOOKUP($B2187,Invoices!$P$2:$Q$412,2,FALSE),"")</f>
        <v/>
      </c>
      <c r="I2187" s="18" t="str">
        <f>IFERROR(VLOOKUP($B2187,Invoices!$R$2:$S$412,2,FALSE),"")</f>
        <v/>
      </c>
      <c r="J2187" s="18" t="str">
        <f>IFERROR(VLOOKUP($B2187,Invoices!$T$2:$U$412,2,FALSE),"")</f>
        <v/>
      </c>
      <c r="K2187" s="18" t="str">
        <f>IFERROR(VLOOKUP($B2187,Invoices!$V$2:$W$412,2,FALSE),"")</f>
        <v/>
      </c>
      <c r="L2187" s="18" t="str">
        <f>IFERROR(VLOOKUP($B2187,Invoices!$X$2:$Y$412,2,FALSE),"")</f>
        <v/>
      </c>
      <c r="M2187" s="18" t="str">
        <f>IFERROR(VLOOKUP($B2187,Invoices!$Z$2:$AA$412,2,FALSE),"")</f>
        <v/>
      </c>
      <c r="N2187" s="18" t="str">
        <f>IFERROR(VLOOKUP($B2187,Invoices!$AB$2:$AC$412,2,FALSE),"")</f>
        <v/>
      </c>
      <c r="O2187" s="18" t="str">
        <f>IFERROR(VLOOKUP($B2187,Invoices!$AD$2:$AE$412,2,FALSE),"")</f>
        <v/>
      </c>
      <c r="P2187" s="18" t="str">
        <f>IFERROR(VLOOKUP($B2187,Invoices!$AF$2:$AG$412,2,FALSE),"")</f>
        <v/>
      </c>
      <c r="Q2187" s="18" t="str">
        <f>IFERROR(VLOOKUP($B2187,Invoices!$AH$2:$AI$412,2,FALSE),"")</f>
        <v/>
      </c>
      <c r="R2187" s="18" t="str">
        <f>IFERROR(VLOOKUP($B2187,Invoices!$AJ$2:$AK$412,2,FALSE),"")</f>
        <v/>
      </c>
      <c r="S2187" s="18" t="str">
        <f>IFERROR(VLOOKUP($B2187,Invoices!$AL$2:$AM$412,2,FALSE),"")</f>
        <v/>
      </c>
      <c r="T2187" s="18" t="str">
        <f>IFERROR(VLOOKUP($B2187,Invoices!$AN$2:$AO$412,2,FALSE),"")</f>
        <v/>
      </c>
      <c r="U2187" s="18" t="str" cm="1">
        <f t="array" ref="U2187">IFERROR(INDEX(F2187:T2187, 1, MATCH(TRUE, ISNUMBER(F2187:T2187), 0)), "0.0")</f>
        <v>0.0</v>
      </c>
    </row>
    <row r="2188" spans="1:21" ht="13" x14ac:dyDescent="0.15">
      <c r="A2188" s="14" t="s">
        <v>8220</v>
      </c>
      <c r="B2188" s="6" t="s">
        <v>3604</v>
      </c>
      <c r="C2188" s="6" t="s">
        <v>1210</v>
      </c>
      <c r="D2188" s="6" t="s">
        <v>1506</v>
      </c>
      <c r="E2188" s="6" t="s">
        <v>1210</v>
      </c>
      <c r="F2188" s="18" t="str">
        <f>IFERROR(VLOOKUP(B2188,Invoices!$L$2:$M$413,2,FALSE),"")</f>
        <v/>
      </c>
      <c r="G2188" s="18">
        <f>IFERROR(VLOOKUP(B2188,Invoices!$N$2:$O$412,2,FALSE),"")</f>
        <v>0.99</v>
      </c>
      <c r="H2188" s="18" t="str">
        <f>IFERROR(VLOOKUP($B2188,Invoices!$P$2:$Q$412,2,FALSE),"")</f>
        <v/>
      </c>
      <c r="I2188" s="18" t="str">
        <f>IFERROR(VLOOKUP($B2188,Invoices!$R$2:$S$412,2,FALSE),"")</f>
        <v/>
      </c>
      <c r="J2188" s="18" t="str">
        <f>IFERROR(VLOOKUP($B2188,Invoices!$T$2:$U$412,2,FALSE),"")</f>
        <v/>
      </c>
      <c r="K2188" s="18" t="str">
        <f>IFERROR(VLOOKUP($B2188,Invoices!$V$2:$W$412,2,FALSE),"")</f>
        <v/>
      </c>
      <c r="L2188" s="18" t="str">
        <f>IFERROR(VLOOKUP($B2188,Invoices!$X$2:$Y$412,2,FALSE),"")</f>
        <v/>
      </c>
      <c r="M2188" s="18" t="str">
        <f>IFERROR(VLOOKUP($B2188,Invoices!$Z$2:$AA$412,2,FALSE),"")</f>
        <v/>
      </c>
      <c r="N2188" s="18" t="str">
        <f>IFERROR(VLOOKUP($B2188,Invoices!$AB$2:$AC$412,2,FALSE),"")</f>
        <v/>
      </c>
      <c r="O2188" s="18" t="str">
        <f>IFERROR(VLOOKUP($B2188,Invoices!$AD$2:$AE$412,2,FALSE),"")</f>
        <v/>
      </c>
      <c r="P2188" s="18" t="str">
        <f>IFERROR(VLOOKUP($B2188,Invoices!$AF$2:$AG$412,2,FALSE),"")</f>
        <v/>
      </c>
      <c r="Q2188" s="18" t="str">
        <f>IFERROR(VLOOKUP($B2188,Invoices!$AH$2:$AI$412,2,FALSE),"")</f>
        <v/>
      </c>
      <c r="R2188" s="18" t="str">
        <f>IFERROR(VLOOKUP($B2188,Invoices!$AJ$2:$AK$412,2,FALSE),"")</f>
        <v/>
      </c>
      <c r="S2188" s="18" t="str">
        <f>IFERROR(VLOOKUP($B2188,Invoices!$AL$2:$AM$412,2,FALSE),"")</f>
        <v/>
      </c>
      <c r="T2188" s="18" t="str">
        <f>IFERROR(VLOOKUP($B2188,Invoices!$AN$2:$AO$412,2,FALSE),"")</f>
        <v/>
      </c>
      <c r="U2188" s="18" cm="1">
        <f t="array" ref="U2188">IFERROR(INDEX(F2188:T2188, 1, MATCH(TRUE, ISNUMBER(F2188:T2188), 0)), "0.0")</f>
        <v>0.99</v>
      </c>
    </row>
    <row r="2189" spans="1:21" ht="13" x14ac:dyDescent="0.15">
      <c r="A2189" s="14" t="s">
        <v>8221</v>
      </c>
      <c r="B2189" s="6" t="s">
        <v>3605</v>
      </c>
      <c r="D2189" s="6" t="s">
        <v>1133</v>
      </c>
      <c r="E2189" s="6" t="s">
        <v>600</v>
      </c>
      <c r="F2189" s="18">
        <f>IFERROR(VLOOKUP(B2189,Invoices!$L$2:$M$413,2,FALSE),"")</f>
        <v>0.99</v>
      </c>
      <c r="G2189" s="18">
        <f>IFERROR(VLOOKUP(B2189,Invoices!$N$2:$O$412,2,FALSE),"")</f>
        <v>0.99</v>
      </c>
      <c r="H2189" s="18" t="str">
        <f>IFERROR(VLOOKUP($B2189,Invoices!$P$2:$Q$412,2,FALSE),"")</f>
        <v/>
      </c>
      <c r="I2189" s="18" t="str">
        <f>IFERROR(VLOOKUP($B2189,Invoices!$R$2:$S$412,2,FALSE),"")</f>
        <v/>
      </c>
      <c r="J2189" s="18" t="str">
        <f>IFERROR(VLOOKUP($B2189,Invoices!$T$2:$U$412,2,FALSE),"")</f>
        <v/>
      </c>
      <c r="K2189" s="18" t="str">
        <f>IFERROR(VLOOKUP($B2189,Invoices!$V$2:$W$412,2,FALSE),"")</f>
        <v/>
      </c>
      <c r="L2189" s="18" t="str">
        <f>IFERROR(VLOOKUP($B2189,Invoices!$X$2:$Y$412,2,FALSE),"")</f>
        <v/>
      </c>
      <c r="M2189" s="18" t="str">
        <f>IFERROR(VLOOKUP($B2189,Invoices!$Z$2:$AA$412,2,FALSE),"")</f>
        <v/>
      </c>
      <c r="N2189" s="18" t="str">
        <f>IFERROR(VLOOKUP($B2189,Invoices!$AB$2:$AC$412,2,FALSE),"")</f>
        <v/>
      </c>
      <c r="O2189" s="18" t="str">
        <f>IFERROR(VLOOKUP($B2189,Invoices!$AD$2:$AE$412,2,FALSE),"")</f>
        <v/>
      </c>
      <c r="P2189" s="18" t="str">
        <f>IFERROR(VLOOKUP($B2189,Invoices!$AF$2:$AG$412,2,FALSE),"")</f>
        <v/>
      </c>
      <c r="Q2189" s="18" t="str">
        <f>IFERROR(VLOOKUP($B2189,Invoices!$AH$2:$AI$412,2,FALSE),"")</f>
        <v/>
      </c>
      <c r="R2189" s="18" t="str">
        <f>IFERROR(VLOOKUP($B2189,Invoices!$AJ$2:$AK$412,2,FALSE),"")</f>
        <v/>
      </c>
      <c r="S2189" s="18" t="str">
        <f>IFERROR(VLOOKUP($B2189,Invoices!$AL$2:$AM$412,2,FALSE),"")</f>
        <v/>
      </c>
      <c r="T2189" s="18" t="str">
        <f>IFERROR(VLOOKUP($B2189,Invoices!$AN$2:$AO$412,2,FALSE),"")</f>
        <v/>
      </c>
      <c r="U2189" s="18" cm="1">
        <f t="array" ref="U2189">IFERROR(INDEX(F2189:T2189, 1, MATCH(TRUE, ISNUMBER(F2189:T2189), 0)), "0.0")</f>
        <v>0.99</v>
      </c>
    </row>
    <row r="2190" spans="1:21" ht="13" x14ac:dyDescent="0.15">
      <c r="A2190" s="14" t="s">
        <v>8222</v>
      </c>
      <c r="B2190" s="6" t="s">
        <v>3606</v>
      </c>
      <c r="C2190" s="6" t="s">
        <v>2837</v>
      </c>
      <c r="D2190" s="6" t="s">
        <v>1136</v>
      </c>
      <c r="E2190" s="6" t="s">
        <v>681</v>
      </c>
      <c r="F2190" s="18" t="str">
        <f>IFERROR(VLOOKUP(B2190,Invoices!$L$2:$M$413,2,FALSE),"")</f>
        <v/>
      </c>
      <c r="G2190" s="18" t="str">
        <f>IFERROR(VLOOKUP(B2190,Invoices!$N$2:$O$412,2,FALSE),"")</f>
        <v/>
      </c>
      <c r="H2190" s="18" t="str">
        <f>IFERROR(VLOOKUP($B2190,Invoices!$P$2:$Q$412,2,FALSE),"")</f>
        <v/>
      </c>
      <c r="I2190" s="18" t="str">
        <f>IFERROR(VLOOKUP($B2190,Invoices!$R$2:$S$412,2,FALSE),"")</f>
        <v/>
      </c>
      <c r="J2190" s="18" t="str">
        <f>IFERROR(VLOOKUP($B2190,Invoices!$T$2:$U$412,2,FALSE),"")</f>
        <v/>
      </c>
      <c r="K2190" s="18" t="str">
        <f>IFERROR(VLOOKUP($B2190,Invoices!$V$2:$W$412,2,FALSE),"")</f>
        <v/>
      </c>
      <c r="L2190" s="18" t="str">
        <f>IFERROR(VLOOKUP($B2190,Invoices!$X$2:$Y$412,2,FALSE),"")</f>
        <v/>
      </c>
      <c r="M2190" s="18" t="str">
        <f>IFERROR(VLOOKUP($B2190,Invoices!$Z$2:$AA$412,2,FALSE),"")</f>
        <v/>
      </c>
      <c r="N2190" s="18" t="str">
        <f>IFERROR(VLOOKUP($B2190,Invoices!$AB$2:$AC$412,2,FALSE),"")</f>
        <v/>
      </c>
      <c r="O2190" s="18" t="str">
        <f>IFERROR(VLOOKUP($B2190,Invoices!$AD$2:$AE$412,2,FALSE),"")</f>
        <v/>
      </c>
      <c r="P2190" s="18" t="str">
        <f>IFERROR(VLOOKUP($B2190,Invoices!$AF$2:$AG$412,2,FALSE),"")</f>
        <v/>
      </c>
      <c r="Q2190" s="18" t="str">
        <f>IFERROR(VLOOKUP($B2190,Invoices!$AH$2:$AI$412,2,FALSE),"")</f>
        <v/>
      </c>
      <c r="R2190" s="18" t="str">
        <f>IFERROR(VLOOKUP($B2190,Invoices!$AJ$2:$AK$412,2,FALSE),"")</f>
        <v/>
      </c>
      <c r="S2190" s="18" t="str">
        <f>IFERROR(VLOOKUP($B2190,Invoices!$AL$2:$AM$412,2,FALSE),"")</f>
        <v/>
      </c>
      <c r="T2190" s="18" t="str">
        <f>IFERROR(VLOOKUP($B2190,Invoices!$AN$2:$AO$412,2,FALSE),"")</f>
        <v/>
      </c>
      <c r="U2190" s="18" t="str" cm="1">
        <f t="array" ref="U2190">IFERROR(INDEX(F2190:T2190, 1, MATCH(TRUE, ISNUMBER(F2190:T2190), 0)), "0.0")</f>
        <v>0.0</v>
      </c>
    </row>
    <row r="2191" spans="1:21" ht="13" x14ac:dyDescent="0.15">
      <c r="A2191" s="14" t="s">
        <v>8223</v>
      </c>
      <c r="B2191" s="6" t="s">
        <v>3607</v>
      </c>
      <c r="C2191" s="6" t="s">
        <v>1883</v>
      </c>
      <c r="D2191" s="6" t="s">
        <v>871</v>
      </c>
      <c r="E2191" s="6" t="s">
        <v>612</v>
      </c>
      <c r="F2191" s="18" t="str">
        <f>IFERROR(VLOOKUP(B2191,Invoices!$L$2:$M$413,2,FALSE),"")</f>
        <v/>
      </c>
      <c r="G2191" s="18" t="str">
        <f>IFERROR(VLOOKUP(B2191,Invoices!$N$2:$O$412,2,FALSE),"")</f>
        <v/>
      </c>
      <c r="H2191" s="18" t="str">
        <f>IFERROR(VLOOKUP($B2191,Invoices!$P$2:$Q$412,2,FALSE),"")</f>
        <v/>
      </c>
      <c r="I2191" s="18" t="str">
        <f>IFERROR(VLOOKUP($B2191,Invoices!$R$2:$S$412,2,FALSE),"")</f>
        <v/>
      </c>
      <c r="J2191" s="18" t="str">
        <f>IFERROR(VLOOKUP($B2191,Invoices!$T$2:$U$412,2,FALSE),"")</f>
        <v/>
      </c>
      <c r="K2191" s="18" t="str">
        <f>IFERROR(VLOOKUP($B2191,Invoices!$V$2:$W$412,2,FALSE),"")</f>
        <v/>
      </c>
      <c r="L2191" s="18" t="str">
        <f>IFERROR(VLOOKUP($B2191,Invoices!$X$2:$Y$412,2,FALSE),"")</f>
        <v/>
      </c>
      <c r="M2191" s="18" t="str">
        <f>IFERROR(VLOOKUP($B2191,Invoices!$Z$2:$AA$412,2,FALSE),"")</f>
        <v/>
      </c>
      <c r="N2191" s="18" t="str">
        <f>IFERROR(VLOOKUP($B2191,Invoices!$AB$2:$AC$412,2,FALSE),"")</f>
        <v/>
      </c>
      <c r="O2191" s="18" t="str">
        <f>IFERROR(VLOOKUP($B2191,Invoices!$AD$2:$AE$412,2,FALSE),"")</f>
        <v/>
      </c>
      <c r="P2191" s="18" t="str">
        <f>IFERROR(VLOOKUP($B2191,Invoices!$AF$2:$AG$412,2,FALSE),"")</f>
        <v/>
      </c>
      <c r="Q2191" s="18" t="str">
        <f>IFERROR(VLOOKUP($B2191,Invoices!$AH$2:$AI$412,2,FALSE),"")</f>
        <v/>
      </c>
      <c r="R2191" s="18" t="str">
        <f>IFERROR(VLOOKUP($B2191,Invoices!$AJ$2:$AK$412,2,FALSE),"")</f>
        <v/>
      </c>
      <c r="S2191" s="18" t="str">
        <f>IFERROR(VLOOKUP($B2191,Invoices!$AL$2:$AM$412,2,FALSE),"")</f>
        <v/>
      </c>
      <c r="T2191" s="18" t="str">
        <f>IFERROR(VLOOKUP($B2191,Invoices!$AN$2:$AO$412,2,FALSE),"")</f>
        <v/>
      </c>
      <c r="U2191" s="18" t="str" cm="1">
        <f t="array" ref="U2191">IFERROR(INDEX(F2191:T2191, 1, MATCH(TRUE, ISNUMBER(F2191:T2191), 0)), "0.0")</f>
        <v>0.0</v>
      </c>
    </row>
    <row r="2192" spans="1:21" ht="13" x14ac:dyDescent="0.15">
      <c r="A2192" s="14" t="s">
        <v>8224</v>
      </c>
      <c r="B2192" s="6" t="s">
        <v>3608</v>
      </c>
      <c r="D2192" s="6" t="s">
        <v>1391</v>
      </c>
      <c r="E2192" s="6" t="s">
        <v>673</v>
      </c>
      <c r="F2192" s="18" t="str">
        <f>IFERROR(VLOOKUP(B2192,Invoices!$L$2:$M$413,2,FALSE),"")</f>
        <v/>
      </c>
      <c r="G2192" s="18" t="str">
        <f>IFERROR(VLOOKUP(B2192,Invoices!$N$2:$O$412,2,FALSE),"")</f>
        <v/>
      </c>
      <c r="H2192" s="18" t="str">
        <f>IFERROR(VLOOKUP($B2192,Invoices!$P$2:$Q$412,2,FALSE),"")</f>
        <v/>
      </c>
      <c r="I2192" s="18" t="str">
        <f>IFERROR(VLOOKUP($B2192,Invoices!$R$2:$S$412,2,FALSE),"")</f>
        <v/>
      </c>
      <c r="J2192" s="18" t="str">
        <f>IFERROR(VLOOKUP($B2192,Invoices!$T$2:$U$412,2,FALSE),"")</f>
        <v/>
      </c>
      <c r="K2192" s="18" t="str">
        <f>IFERROR(VLOOKUP($B2192,Invoices!$V$2:$W$412,2,FALSE),"")</f>
        <v/>
      </c>
      <c r="L2192" s="18" t="str">
        <f>IFERROR(VLOOKUP($B2192,Invoices!$X$2:$Y$412,2,FALSE),"")</f>
        <v/>
      </c>
      <c r="M2192" s="18" t="str">
        <f>IFERROR(VLOOKUP($B2192,Invoices!$Z$2:$AA$412,2,FALSE),"")</f>
        <v/>
      </c>
      <c r="N2192" s="18" t="str">
        <f>IFERROR(VLOOKUP($B2192,Invoices!$AB$2:$AC$412,2,FALSE),"")</f>
        <v/>
      </c>
      <c r="O2192" s="18" t="str">
        <f>IFERROR(VLOOKUP($B2192,Invoices!$AD$2:$AE$412,2,FALSE),"")</f>
        <v/>
      </c>
      <c r="P2192" s="18" t="str">
        <f>IFERROR(VLOOKUP($B2192,Invoices!$AF$2:$AG$412,2,FALSE),"")</f>
        <v/>
      </c>
      <c r="Q2192" s="18" t="str">
        <f>IFERROR(VLOOKUP($B2192,Invoices!$AH$2:$AI$412,2,FALSE),"")</f>
        <v/>
      </c>
      <c r="R2192" s="18" t="str">
        <f>IFERROR(VLOOKUP($B2192,Invoices!$AJ$2:$AK$412,2,FALSE),"")</f>
        <v/>
      </c>
      <c r="S2192" s="18" t="str">
        <f>IFERROR(VLOOKUP($B2192,Invoices!$AL$2:$AM$412,2,FALSE),"")</f>
        <v/>
      </c>
      <c r="T2192" s="18" t="str">
        <f>IFERROR(VLOOKUP($B2192,Invoices!$AN$2:$AO$412,2,FALSE),"")</f>
        <v/>
      </c>
      <c r="U2192" s="18" t="str" cm="1">
        <f t="array" ref="U2192">IFERROR(INDEX(F2192:T2192, 1, MATCH(TRUE, ISNUMBER(F2192:T2192), 0)), "0.0")</f>
        <v>0.0</v>
      </c>
    </row>
    <row r="2193" spans="1:21" ht="13" x14ac:dyDescent="0.15">
      <c r="A2193" s="14" t="s">
        <v>8225</v>
      </c>
      <c r="B2193" s="6" t="s">
        <v>3609</v>
      </c>
      <c r="D2193" s="6" t="s">
        <v>862</v>
      </c>
      <c r="E2193" s="6" t="s">
        <v>863</v>
      </c>
      <c r="F2193" s="18" t="str">
        <f>IFERROR(VLOOKUP(B2193,Invoices!$L$2:$M$413,2,FALSE),"")</f>
        <v/>
      </c>
      <c r="G2193" s="18" t="str">
        <f>IFERROR(VLOOKUP(B2193,Invoices!$N$2:$O$412,2,FALSE),"")</f>
        <v/>
      </c>
      <c r="H2193" s="18" t="str">
        <f>IFERROR(VLOOKUP($B2193,Invoices!$P$2:$Q$412,2,FALSE),"")</f>
        <v/>
      </c>
      <c r="I2193" s="18" t="str">
        <f>IFERROR(VLOOKUP($B2193,Invoices!$R$2:$S$412,2,FALSE),"")</f>
        <v/>
      </c>
      <c r="J2193" s="18" t="str">
        <f>IFERROR(VLOOKUP($B2193,Invoices!$T$2:$U$412,2,FALSE),"")</f>
        <v/>
      </c>
      <c r="K2193" s="18" t="str">
        <f>IFERROR(VLOOKUP($B2193,Invoices!$V$2:$W$412,2,FALSE),"")</f>
        <v/>
      </c>
      <c r="L2193" s="18" t="str">
        <f>IFERROR(VLOOKUP($B2193,Invoices!$X$2:$Y$412,2,FALSE),"")</f>
        <v/>
      </c>
      <c r="M2193" s="18" t="str">
        <f>IFERROR(VLOOKUP($B2193,Invoices!$Z$2:$AA$412,2,FALSE),"")</f>
        <v/>
      </c>
      <c r="N2193" s="18" t="str">
        <f>IFERROR(VLOOKUP($B2193,Invoices!$AB$2:$AC$412,2,FALSE),"")</f>
        <v/>
      </c>
      <c r="O2193" s="18" t="str">
        <f>IFERROR(VLOOKUP($B2193,Invoices!$AD$2:$AE$412,2,FALSE),"")</f>
        <v/>
      </c>
      <c r="P2193" s="18" t="str">
        <f>IFERROR(VLOOKUP($B2193,Invoices!$AF$2:$AG$412,2,FALSE),"")</f>
        <v/>
      </c>
      <c r="Q2193" s="18" t="str">
        <f>IFERROR(VLOOKUP($B2193,Invoices!$AH$2:$AI$412,2,FALSE),"")</f>
        <v/>
      </c>
      <c r="R2193" s="18" t="str">
        <f>IFERROR(VLOOKUP($B2193,Invoices!$AJ$2:$AK$412,2,FALSE),"")</f>
        <v/>
      </c>
      <c r="S2193" s="18" t="str">
        <f>IFERROR(VLOOKUP($B2193,Invoices!$AL$2:$AM$412,2,FALSE),"")</f>
        <v/>
      </c>
      <c r="T2193" s="18" t="str">
        <f>IFERROR(VLOOKUP($B2193,Invoices!$AN$2:$AO$412,2,FALSE),"")</f>
        <v/>
      </c>
      <c r="U2193" s="18" t="str" cm="1">
        <f t="array" ref="U2193">IFERROR(INDEX(F2193:T2193, 1, MATCH(TRUE, ISNUMBER(F2193:T2193), 0)), "0.0")</f>
        <v>0.0</v>
      </c>
    </row>
    <row r="2194" spans="1:21" ht="13" x14ac:dyDescent="0.15">
      <c r="A2194" s="14" t="s">
        <v>8226</v>
      </c>
      <c r="B2194" s="6" t="s">
        <v>3610</v>
      </c>
      <c r="D2194" s="6" t="s">
        <v>877</v>
      </c>
      <c r="E2194" s="6" t="s">
        <v>878</v>
      </c>
      <c r="F2194" s="18">
        <f>IFERROR(VLOOKUP(B2194,Invoices!$L$2:$M$413,2,FALSE),"")</f>
        <v>0.99</v>
      </c>
      <c r="G2194" s="18" t="str">
        <f>IFERROR(VLOOKUP(B2194,Invoices!$N$2:$O$412,2,FALSE),"")</f>
        <v/>
      </c>
      <c r="H2194" s="18" t="str">
        <f>IFERROR(VLOOKUP($B2194,Invoices!$P$2:$Q$412,2,FALSE),"")</f>
        <v/>
      </c>
      <c r="I2194" s="18" t="str">
        <f>IFERROR(VLOOKUP($B2194,Invoices!$R$2:$S$412,2,FALSE),"")</f>
        <v/>
      </c>
      <c r="J2194" s="18" t="str">
        <f>IFERROR(VLOOKUP($B2194,Invoices!$T$2:$U$412,2,FALSE),"")</f>
        <v/>
      </c>
      <c r="K2194" s="18" t="str">
        <f>IFERROR(VLOOKUP($B2194,Invoices!$V$2:$W$412,2,FALSE),"")</f>
        <v/>
      </c>
      <c r="L2194" s="18" t="str">
        <f>IFERROR(VLOOKUP($B2194,Invoices!$X$2:$Y$412,2,FALSE),"")</f>
        <v/>
      </c>
      <c r="M2194" s="18" t="str">
        <f>IFERROR(VLOOKUP($B2194,Invoices!$Z$2:$AA$412,2,FALSE),"")</f>
        <v/>
      </c>
      <c r="N2194" s="18" t="str">
        <f>IFERROR(VLOOKUP($B2194,Invoices!$AB$2:$AC$412,2,FALSE),"")</f>
        <v/>
      </c>
      <c r="O2194" s="18" t="str">
        <f>IFERROR(VLOOKUP($B2194,Invoices!$AD$2:$AE$412,2,FALSE),"")</f>
        <v/>
      </c>
      <c r="P2194" s="18" t="str">
        <f>IFERROR(VLOOKUP($B2194,Invoices!$AF$2:$AG$412,2,FALSE),"")</f>
        <v/>
      </c>
      <c r="Q2194" s="18" t="str">
        <f>IFERROR(VLOOKUP($B2194,Invoices!$AH$2:$AI$412,2,FALSE),"")</f>
        <v/>
      </c>
      <c r="R2194" s="18" t="str">
        <f>IFERROR(VLOOKUP($B2194,Invoices!$AJ$2:$AK$412,2,FALSE),"")</f>
        <v/>
      </c>
      <c r="S2194" s="18" t="str">
        <f>IFERROR(VLOOKUP($B2194,Invoices!$AL$2:$AM$412,2,FALSE),"")</f>
        <v/>
      </c>
      <c r="T2194" s="18" t="str">
        <f>IFERROR(VLOOKUP($B2194,Invoices!$AN$2:$AO$412,2,FALSE),"")</f>
        <v/>
      </c>
      <c r="U2194" s="18" cm="1">
        <f t="array" ref="U2194">IFERROR(INDEX(F2194:T2194, 1, MATCH(TRUE, ISNUMBER(F2194:T2194), 0)), "0.0")</f>
        <v>0.99</v>
      </c>
    </row>
    <row r="2195" spans="1:21" ht="13" x14ac:dyDescent="0.15">
      <c r="A2195" s="14" t="s">
        <v>8227</v>
      </c>
      <c r="B2195" s="6" t="s">
        <v>3611</v>
      </c>
      <c r="C2195" s="6" t="s">
        <v>3612</v>
      </c>
      <c r="D2195" s="6" t="s">
        <v>1065</v>
      </c>
      <c r="E2195" s="6" t="s">
        <v>535</v>
      </c>
      <c r="F2195" s="18" t="str">
        <f>IFERROR(VLOOKUP(B2195,Invoices!$L$2:$M$413,2,FALSE),"")</f>
        <v/>
      </c>
      <c r="G2195" s="18" t="str">
        <f>IFERROR(VLOOKUP(B2195,Invoices!$N$2:$O$412,2,FALSE),"")</f>
        <v/>
      </c>
      <c r="H2195" s="18" t="str">
        <f>IFERROR(VLOOKUP($B2195,Invoices!$P$2:$Q$412,2,FALSE),"")</f>
        <v/>
      </c>
      <c r="I2195" s="18">
        <f>IFERROR(VLOOKUP($B2195,Invoices!$R$2:$S$412,2,FALSE),"")</f>
        <v>0.99</v>
      </c>
      <c r="J2195" s="18" t="str">
        <f>IFERROR(VLOOKUP($B2195,Invoices!$T$2:$U$412,2,FALSE),"")</f>
        <v/>
      </c>
      <c r="K2195" s="18" t="str">
        <f>IFERROR(VLOOKUP($B2195,Invoices!$V$2:$W$412,2,FALSE),"")</f>
        <v/>
      </c>
      <c r="L2195" s="18" t="str">
        <f>IFERROR(VLOOKUP($B2195,Invoices!$X$2:$Y$412,2,FALSE),"")</f>
        <v/>
      </c>
      <c r="M2195" s="18" t="str">
        <f>IFERROR(VLOOKUP($B2195,Invoices!$Z$2:$AA$412,2,FALSE),"")</f>
        <v/>
      </c>
      <c r="N2195" s="18" t="str">
        <f>IFERROR(VLOOKUP($B2195,Invoices!$AB$2:$AC$412,2,FALSE),"")</f>
        <v/>
      </c>
      <c r="O2195" s="18" t="str">
        <f>IFERROR(VLOOKUP($B2195,Invoices!$AD$2:$AE$412,2,FALSE),"")</f>
        <v/>
      </c>
      <c r="P2195" s="18" t="str">
        <f>IFERROR(VLOOKUP($B2195,Invoices!$AF$2:$AG$412,2,FALSE),"")</f>
        <v/>
      </c>
      <c r="Q2195" s="18" t="str">
        <f>IFERROR(VLOOKUP($B2195,Invoices!$AH$2:$AI$412,2,FALSE),"")</f>
        <v/>
      </c>
      <c r="R2195" s="18" t="str">
        <f>IFERROR(VLOOKUP($B2195,Invoices!$AJ$2:$AK$412,2,FALSE),"")</f>
        <v/>
      </c>
      <c r="S2195" s="18" t="str">
        <f>IFERROR(VLOOKUP($B2195,Invoices!$AL$2:$AM$412,2,FALSE),"")</f>
        <v/>
      </c>
      <c r="T2195" s="18" t="str">
        <f>IFERROR(VLOOKUP($B2195,Invoices!$AN$2:$AO$412,2,FALSE),"")</f>
        <v/>
      </c>
      <c r="U2195" s="18" cm="1">
        <f t="array" ref="U2195">IFERROR(INDEX(F2195:T2195, 1, MATCH(TRUE, ISNUMBER(F2195:T2195), 0)), "0.0")</f>
        <v>0.99</v>
      </c>
    </row>
    <row r="2196" spans="1:21" ht="13" x14ac:dyDescent="0.15">
      <c r="A2196" s="14" t="s">
        <v>8228</v>
      </c>
      <c r="B2196" s="6" t="s">
        <v>3613</v>
      </c>
      <c r="C2196" s="6" t="s">
        <v>3614</v>
      </c>
      <c r="D2196" s="6" t="s">
        <v>749</v>
      </c>
      <c r="E2196" s="6" t="s">
        <v>750</v>
      </c>
      <c r="F2196" s="18" t="str">
        <f>IFERROR(VLOOKUP(B2196,Invoices!$L$2:$M$413,2,FALSE),"")</f>
        <v/>
      </c>
      <c r="G2196" s="18" t="str">
        <f>IFERROR(VLOOKUP(B2196,Invoices!$N$2:$O$412,2,FALSE),"")</f>
        <v/>
      </c>
      <c r="H2196" s="18" t="str">
        <f>IFERROR(VLOOKUP($B2196,Invoices!$P$2:$Q$412,2,FALSE),"")</f>
        <v/>
      </c>
      <c r="I2196" s="18" t="str">
        <f>IFERROR(VLOOKUP($B2196,Invoices!$R$2:$S$412,2,FALSE),"")</f>
        <v/>
      </c>
      <c r="J2196" s="18" t="str">
        <f>IFERROR(VLOOKUP($B2196,Invoices!$T$2:$U$412,2,FALSE),"")</f>
        <v/>
      </c>
      <c r="K2196" s="18" t="str">
        <f>IFERROR(VLOOKUP($B2196,Invoices!$V$2:$W$412,2,FALSE),"")</f>
        <v/>
      </c>
      <c r="L2196" s="18" t="str">
        <f>IFERROR(VLOOKUP($B2196,Invoices!$X$2:$Y$412,2,FALSE),"")</f>
        <v/>
      </c>
      <c r="M2196" s="18" t="str">
        <f>IFERROR(VLOOKUP($B2196,Invoices!$Z$2:$AA$412,2,FALSE),"")</f>
        <v/>
      </c>
      <c r="N2196" s="18" t="str">
        <f>IFERROR(VLOOKUP($B2196,Invoices!$AB$2:$AC$412,2,FALSE),"")</f>
        <v/>
      </c>
      <c r="O2196" s="18" t="str">
        <f>IFERROR(VLOOKUP($B2196,Invoices!$AD$2:$AE$412,2,FALSE),"")</f>
        <v/>
      </c>
      <c r="P2196" s="18" t="str">
        <f>IFERROR(VLOOKUP($B2196,Invoices!$AF$2:$AG$412,2,FALSE),"")</f>
        <v/>
      </c>
      <c r="Q2196" s="18" t="str">
        <f>IFERROR(VLOOKUP($B2196,Invoices!$AH$2:$AI$412,2,FALSE),"")</f>
        <v/>
      </c>
      <c r="R2196" s="18" t="str">
        <f>IFERROR(VLOOKUP($B2196,Invoices!$AJ$2:$AK$412,2,FALSE),"")</f>
        <v/>
      </c>
      <c r="S2196" s="18" t="str">
        <f>IFERROR(VLOOKUP($B2196,Invoices!$AL$2:$AM$412,2,FALSE),"")</f>
        <v/>
      </c>
      <c r="T2196" s="18" t="str">
        <f>IFERROR(VLOOKUP($B2196,Invoices!$AN$2:$AO$412,2,FALSE),"")</f>
        <v/>
      </c>
      <c r="U2196" s="18" t="str" cm="1">
        <f t="array" ref="U2196">IFERROR(INDEX(F2196:T2196, 1, MATCH(TRUE, ISNUMBER(F2196:T2196), 0)), "0.0")</f>
        <v>0.0</v>
      </c>
    </row>
    <row r="2197" spans="1:21" ht="13" x14ac:dyDescent="0.15">
      <c r="A2197" s="14" t="s">
        <v>8229</v>
      </c>
      <c r="B2197" s="6" t="s">
        <v>3615</v>
      </c>
      <c r="D2197" s="6" t="s">
        <v>804</v>
      </c>
      <c r="E2197" s="6" t="s">
        <v>677</v>
      </c>
      <c r="F2197" s="18" t="str">
        <f>IFERROR(VLOOKUP(B2197,Invoices!$L$2:$M$413,2,FALSE),"")</f>
        <v/>
      </c>
      <c r="G2197" s="18" t="str">
        <f>IFERROR(VLOOKUP(B2197,Invoices!$N$2:$O$412,2,FALSE),"")</f>
        <v/>
      </c>
      <c r="H2197" s="18" t="str">
        <f>IFERROR(VLOOKUP($B2197,Invoices!$P$2:$Q$412,2,FALSE),"")</f>
        <v/>
      </c>
      <c r="I2197" s="18" t="str">
        <f>IFERROR(VLOOKUP($B2197,Invoices!$R$2:$S$412,2,FALSE),"")</f>
        <v/>
      </c>
      <c r="J2197" s="18" t="str">
        <f>IFERROR(VLOOKUP($B2197,Invoices!$T$2:$U$412,2,FALSE),"")</f>
        <v/>
      </c>
      <c r="K2197" s="18" t="str">
        <f>IFERROR(VLOOKUP($B2197,Invoices!$V$2:$W$412,2,FALSE),"")</f>
        <v/>
      </c>
      <c r="L2197" s="18" t="str">
        <f>IFERROR(VLOOKUP($B2197,Invoices!$X$2:$Y$412,2,FALSE),"")</f>
        <v/>
      </c>
      <c r="M2197" s="18" t="str">
        <f>IFERROR(VLOOKUP($B2197,Invoices!$Z$2:$AA$412,2,FALSE),"")</f>
        <v/>
      </c>
      <c r="N2197" s="18" t="str">
        <f>IFERROR(VLOOKUP($B2197,Invoices!$AB$2:$AC$412,2,FALSE),"")</f>
        <v/>
      </c>
      <c r="O2197" s="18" t="str">
        <f>IFERROR(VLOOKUP($B2197,Invoices!$AD$2:$AE$412,2,FALSE),"")</f>
        <v/>
      </c>
      <c r="P2197" s="18" t="str">
        <f>IFERROR(VLOOKUP($B2197,Invoices!$AF$2:$AG$412,2,FALSE),"")</f>
        <v/>
      </c>
      <c r="Q2197" s="18" t="str">
        <f>IFERROR(VLOOKUP($B2197,Invoices!$AH$2:$AI$412,2,FALSE),"")</f>
        <v/>
      </c>
      <c r="R2197" s="18" t="str">
        <f>IFERROR(VLOOKUP($B2197,Invoices!$AJ$2:$AK$412,2,FALSE),"")</f>
        <v/>
      </c>
      <c r="S2197" s="18" t="str">
        <f>IFERROR(VLOOKUP($B2197,Invoices!$AL$2:$AM$412,2,FALSE),"")</f>
        <v/>
      </c>
      <c r="T2197" s="18" t="str">
        <f>IFERROR(VLOOKUP($B2197,Invoices!$AN$2:$AO$412,2,FALSE),"")</f>
        <v/>
      </c>
      <c r="U2197" s="18" t="str" cm="1">
        <f t="array" ref="U2197">IFERROR(INDEX(F2197:T2197, 1, MATCH(TRUE, ISNUMBER(F2197:T2197), 0)), "0.0")</f>
        <v>0.0</v>
      </c>
    </row>
    <row r="2198" spans="1:21" ht="13" x14ac:dyDescent="0.15">
      <c r="A2198" s="14" t="s">
        <v>8230</v>
      </c>
      <c r="B2198" s="6" t="s">
        <v>3616</v>
      </c>
      <c r="C2198" s="6" t="s">
        <v>529</v>
      </c>
      <c r="D2198" s="6" t="s">
        <v>1329</v>
      </c>
      <c r="E2198" s="6" t="s">
        <v>529</v>
      </c>
      <c r="F2198" s="18" t="str">
        <f>IFERROR(VLOOKUP(B2198,Invoices!$L$2:$M$413,2,FALSE),"")</f>
        <v/>
      </c>
      <c r="G2198" s="18" t="str">
        <f>IFERROR(VLOOKUP(B2198,Invoices!$N$2:$O$412,2,FALSE),"")</f>
        <v/>
      </c>
      <c r="H2198" s="18" t="str">
        <f>IFERROR(VLOOKUP($B2198,Invoices!$P$2:$Q$412,2,FALSE),"")</f>
        <v/>
      </c>
      <c r="I2198" s="18" t="str">
        <f>IFERROR(VLOOKUP($B2198,Invoices!$R$2:$S$412,2,FALSE),"")</f>
        <v/>
      </c>
      <c r="J2198" s="18" t="str">
        <f>IFERROR(VLOOKUP($B2198,Invoices!$T$2:$U$412,2,FALSE),"")</f>
        <v/>
      </c>
      <c r="K2198" s="18" t="str">
        <f>IFERROR(VLOOKUP($B2198,Invoices!$V$2:$W$412,2,FALSE),"")</f>
        <v/>
      </c>
      <c r="L2198" s="18" t="str">
        <f>IFERROR(VLOOKUP($B2198,Invoices!$X$2:$Y$412,2,FALSE),"")</f>
        <v/>
      </c>
      <c r="M2198" s="18" t="str">
        <f>IFERROR(VLOOKUP($B2198,Invoices!$Z$2:$AA$412,2,FALSE),"")</f>
        <v/>
      </c>
      <c r="N2198" s="18" t="str">
        <f>IFERROR(VLOOKUP($B2198,Invoices!$AB$2:$AC$412,2,FALSE),"")</f>
        <v/>
      </c>
      <c r="O2198" s="18" t="str">
        <f>IFERROR(VLOOKUP($B2198,Invoices!$AD$2:$AE$412,2,FALSE),"")</f>
        <v/>
      </c>
      <c r="P2198" s="18" t="str">
        <f>IFERROR(VLOOKUP($B2198,Invoices!$AF$2:$AG$412,2,FALSE),"")</f>
        <v/>
      </c>
      <c r="Q2198" s="18" t="str">
        <f>IFERROR(VLOOKUP($B2198,Invoices!$AH$2:$AI$412,2,FALSE),"")</f>
        <v/>
      </c>
      <c r="R2198" s="18" t="str">
        <f>IFERROR(VLOOKUP($B2198,Invoices!$AJ$2:$AK$412,2,FALSE),"")</f>
        <v/>
      </c>
      <c r="S2198" s="18" t="str">
        <f>IFERROR(VLOOKUP($B2198,Invoices!$AL$2:$AM$412,2,FALSE),"")</f>
        <v/>
      </c>
      <c r="T2198" s="18" t="str">
        <f>IFERROR(VLOOKUP($B2198,Invoices!$AN$2:$AO$412,2,FALSE),"")</f>
        <v/>
      </c>
      <c r="U2198" s="18" t="str" cm="1">
        <f t="array" ref="U2198">IFERROR(INDEX(F2198:T2198, 1, MATCH(TRUE, ISNUMBER(F2198:T2198), 0)), "0.0")</f>
        <v>0.0</v>
      </c>
    </row>
    <row r="2199" spans="1:21" ht="13" x14ac:dyDescent="0.15">
      <c r="A2199" s="14" t="s">
        <v>8231</v>
      </c>
      <c r="B2199" s="6" t="s">
        <v>3617</v>
      </c>
      <c r="C2199" s="6" t="s">
        <v>2796</v>
      </c>
      <c r="D2199" s="6" t="s">
        <v>533</v>
      </c>
      <c r="E2199" s="6" t="s">
        <v>522</v>
      </c>
      <c r="F2199" s="18">
        <f>IFERROR(VLOOKUP(B2199,Invoices!$L$2:$M$413,2,FALSE),"")</f>
        <v>0.99</v>
      </c>
      <c r="G2199" s="18">
        <f>IFERROR(VLOOKUP(B2199,Invoices!$N$2:$O$412,2,FALSE),"")</f>
        <v>0.99</v>
      </c>
      <c r="H2199" s="18" t="str">
        <f>IFERROR(VLOOKUP($B2199,Invoices!$P$2:$Q$412,2,FALSE),"")</f>
        <v/>
      </c>
      <c r="I2199" s="18" t="str">
        <f>IFERROR(VLOOKUP($B2199,Invoices!$R$2:$S$412,2,FALSE),"")</f>
        <v/>
      </c>
      <c r="J2199" s="18" t="str">
        <f>IFERROR(VLOOKUP($B2199,Invoices!$T$2:$U$412,2,FALSE),"")</f>
        <v/>
      </c>
      <c r="K2199" s="18" t="str">
        <f>IFERROR(VLOOKUP($B2199,Invoices!$V$2:$W$412,2,FALSE),"")</f>
        <v/>
      </c>
      <c r="L2199" s="18" t="str">
        <f>IFERROR(VLOOKUP($B2199,Invoices!$X$2:$Y$412,2,FALSE),"")</f>
        <v/>
      </c>
      <c r="M2199" s="18" t="str">
        <f>IFERROR(VLOOKUP($B2199,Invoices!$Z$2:$AA$412,2,FALSE),"")</f>
        <v/>
      </c>
      <c r="N2199" s="18" t="str">
        <f>IFERROR(VLOOKUP($B2199,Invoices!$AB$2:$AC$412,2,FALSE),"")</f>
        <v/>
      </c>
      <c r="O2199" s="18" t="str">
        <f>IFERROR(VLOOKUP($B2199,Invoices!$AD$2:$AE$412,2,FALSE),"")</f>
        <v/>
      </c>
      <c r="P2199" s="18" t="str">
        <f>IFERROR(VLOOKUP($B2199,Invoices!$AF$2:$AG$412,2,FALSE),"")</f>
        <v/>
      </c>
      <c r="Q2199" s="18" t="str">
        <f>IFERROR(VLOOKUP($B2199,Invoices!$AH$2:$AI$412,2,FALSE),"")</f>
        <v/>
      </c>
      <c r="R2199" s="18" t="str">
        <f>IFERROR(VLOOKUP($B2199,Invoices!$AJ$2:$AK$412,2,FALSE),"")</f>
        <v/>
      </c>
      <c r="S2199" s="18" t="str">
        <f>IFERROR(VLOOKUP($B2199,Invoices!$AL$2:$AM$412,2,FALSE),"")</f>
        <v/>
      </c>
      <c r="T2199" s="18" t="str">
        <f>IFERROR(VLOOKUP($B2199,Invoices!$AN$2:$AO$412,2,FALSE),"")</f>
        <v/>
      </c>
      <c r="U2199" s="18" cm="1">
        <f t="array" ref="U2199">IFERROR(INDEX(F2199:T2199, 1, MATCH(TRUE, ISNUMBER(F2199:T2199), 0)), "0.0")</f>
        <v>0.99</v>
      </c>
    </row>
    <row r="2200" spans="1:21" ht="13" x14ac:dyDescent="0.15">
      <c r="A2200" s="14" t="s">
        <v>8232</v>
      </c>
      <c r="B2200" s="6" t="s">
        <v>3618</v>
      </c>
      <c r="C2200" s="6" t="s">
        <v>573</v>
      </c>
      <c r="D2200" s="6" t="s">
        <v>620</v>
      </c>
      <c r="E2200" s="6" t="s">
        <v>574</v>
      </c>
      <c r="F2200" s="18" t="str">
        <f>IFERROR(VLOOKUP(B2200,Invoices!$L$2:$M$413,2,FALSE),"")</f>
        <v/>
      </c>
      <c r="G2200" s="18" t="str">
        <f>IFERROR(VLOOKUP(B2200,Invoices!$N$2:$O$412,2,FALSE),"")</f>
        <v/>
      </c>
      <c r="H2200" s="18" t="str">
        <f>IFERROR(VLOOKUP($B2200,Invoices!$P$2:$Q$412,2,FALSE),"")</f>
        <v/>
      </c>
      <c r="I2200" s="18" t="str">
        <f>IFERROR(VLOOKUP($B2200,Invoices!$R$2:$S$412,2,FALSE),"")</f>
        <v/>
      </c>
      <c r="J2200" s="18" t="str">
        <f>IFERROR(VLOOKUP($B2200,Invoices!$T$2:$U$412,2,FALSE),"")</f>
        <v/>
      </c>
      <c r="K2200" s="18">
        <f>IFERROR(VLOOKUP($B2200,Invoices!$V$2:$W$412,2,FALSE),"")</f>
        <v>0.99</v>
      </c>
      <c r="L2200" s="18" t="str">
        <f>IFERROR(VLOOKUP($B2200,Invoices!$X$2:$Y$412,2,FALSE),"")</f>
        <v/>
      </c>
      <c r="M2200" s="18" t="str">
        <f>IFERROR(VLOOKUP($B2200,Invoices!$Z$2:$AA$412,2,FALSE),"")</f>
        <v/>
      </c>
      <c r="N2200" s="18" t="str">
        <f>IFERROR(VLOOKUP($B2200,Invoices!$AB$2:$AC$412,2,FALSE),"")</f>
        <v/>
      </c>
      <c r="O2200" s="18" t="str">
        <f>IFERROR(VLOOKUP($B2200,Invoices!$AD$2:$AE$412,2,FALSE),"")</f>
        <v/>
      </c>
      <c r="P2200" s="18" t="str">
        <f>IFERROR(VLOOKUP($B2200,Invoices!$AF$2:$AG$412,2,FALSE),"")</f>
        <v/>
      </c>
      <c r="Q2200" s="18" t="str">
        <f>IFERROR(VLOOKUP($B2200,Invoices!$AH$2:$AI$412,2,FALSE),"")</f>
        <v/>
      </c>
      <c r="R2200" s="18" t="str">
        <f>IFERROR(VLOOKUP($B2200,Invoices!$AJ$2:$AK$412,2,FALSE),"")</f>
        <v/>
      </c>
      <c r="S2200" s="18" t="str">
        <f>IFERROR(VLOOKUP($B2200,Invoices!$AL$2:$AM$412,2,FALSE),"")</f>
        <v/>
      </c>
      <c r="T2200" s="18" t="str">
        <f>IFERROR(VLOOKUP($B2200,Invoices!$AN$2:$AO$412,2,FALSE),"")</f>
        <v/>
      </c>
      <c r="U2200" s="18" cm="1">
        <f t="array" ref="U2200">IFERROR(INDEX(F2200:T2200, 1, MATCH(TRUE, ISNUMBER(F2200:T2200), 0)), "0.0")</f>
        <v>0.99</v>
      </c>
    </row>
    <row r="2201" spans="1:21" ht="13" x14ac:dyDescent="0.15">
      <c r="A2201" s="14" t="s">
        <v>8233</v>
      </c>
      <c r="B2201" s="6" t="s">
        <v>3618</v>
      </c>
      <c r="C2201" s="6" t="s">
        <v>573</v>
      </c>
      <c r="D2201" s="6" t="s">
        <v>2713</v>
      </c>
      <c r="E2201" s="6" t="s">
        <v>2714</v>
      </c>
      <c r="F2201" s="18" t="str">
        <f>IFERROR(VLOOKUP(B2201,Invoices!$L$2:$M$413,2,FALSE),"")</f>
        <v/>
      </c>
      <c r="G2201" s="18" t="str">
        <f>IFERROR(VLOOKUP(B2201,Invoices!$N$2:$O$412,2,FALSE),"")</f>
        <v/>
      </c>
      <c r="H2201" s="18" t="str">
        <f>IFERROR(VLOOKUP($B2201,Invoices!$P$2:$Q$412,2,FALSE),"")</f>
        <v/>
      </c>
      <c r="I2201" s="18" t="str">
        <f>IFERROR(VLOOKUP($B2201,Invoices!$R$2:$S$412,2,FALSE),"")</f>
        <v/>
      </c>
      <c r="J2201" s="18" t="str">
        <f>IFERROR(VLOOKUP($B2201,Invoices!$T$2:$U$412,2,FALSE),"")</f>
        <v/>
      </c>
      <c r="K2201" s="18">
        <f>IFERROR(VLOOKUP($B2201,Invoices!$V$2:$W$412,2,FALSE),"")</f>
        <v>0.99</v>
      </c>
      <c r="L2201" s="18" t="str">
        <f>IFERROR(VLOOKUP($B2201,Invoices!$X$2:$Y$412,2,FALSE),"")</f>
        <v/>
      </c>
      <c r="M2201" s="18" t="str">
        <f>IFERROR(VLOOKUP($B2201,Invoices!$Z$2:$AA$412,2,FALSE),"")</f>
        <v/>
      </c>
      <c r="N2201" s="18" t="str">
        <f>IFERROR(VLOOKUP($B2201,Invoices!$AB$2:$AC$412,2,FALSE),"")</f>
        <v/>
      </c>
      <c r="O2201" s="18" t="str">
        <f>IFERROR(VLOOKUP($B2201,Invoices!$AD$2:$AE$412,2,FALSE),"")</f>
        <v/>
      </c>
      <c r="P2201" s="18" t="str">
        <f>IFERROR(VLOOKUP($B2201,Invoices!$AF$2:$AG$412,2,FALSE),"")</f>
        <v/>
      </c>
      <c r="Q2201" s="18" t="str">
        <f>IFERROR(VLOOKUP($B2201,Invoices!$AH$2:$AI$412,2,FALSE),"")</f>
        <v/>
      </c>
      <c r="R2201" s="18" t="str">
        <f>IFERROR(VLOOKUP($B2201,Invoices!$AJ$2:$AK$412,2,FALSE),"")</f>
        <v/>
      </c>
      <c r="S2201" s="18" t="str">
        <f>IFERROR(VLOOKUP($B2201,Invoices!$AL$2:$AM$412,2,FALSE),"")</f>
        <v/>
      </c>
      <c r="T2201" s="18" t="str">
        <f>IFERROR(VLOOKUP($B2201,Invoices!$AN$2:$AO$412,2,FALSE),"")</f>
        <v/>
      </c>
      <c r="U2201" s="18" cm="1">
        <f t="array" ref="U2201">IFERROR(INDEX(F2201:T2201, 1, MATCH(TRUE, ISNUMBER(F2201:T2201), 0)), "0.0")</f>
        <v>0.99</v>
      </c>
    </row>
    <row r="2202" spans="1:21" ht="13" x14ac:dyDescent="0.15">
      <c r="A2202" s="14" t="s">
        <v>8234</v>
      </c>
      <c r="B2202" s="6" t="s">
        <v>3619</v>
      </c>
      <c r="D2202" s="6" t="s">
        <v>595</v>
      </c>
      <c r="E2202" s="6" t="s">
        <v>596</v>
      </c>
      <c r="F2202" s="18" t="str">
        <f>IFERROR(VLOOKUP(B2202,Invoices!$L$2:$M$413,2,FALSE),"")</f>
        <v/>
      </c>
      <c r="G2202" s="18" t="str">
        <f>IFERROR(VLOOKUP(B2202,Invoices!$N$2:$O$412,2,FALSE),"")</f>
        <v/>
      </c>
      <c r="H2202" s="18" t="str">
        <f>IFERROR(VLOOKUP($B2202,Invoices!$P$2:$Q$412,2,FALSE),"")</f>
        <v/>
      </c>
      <c r="I2202" s="18" t="str">
        <f>IFERROR(VLOOKUP($B2202,Invoices!$R$2:$S$412,2,FALSE),"")</f>
        <v/>
      </c>
      <c r="J2202" s="18" t="str">
        <f>IFERROR(VLOOKUP($B2202,Invoices!$T$2:$U$412,2,FALSE),"")</f>
        <v/>
      </c>
      <c r="K2202" s="18" t="str">
        <f>IFERROR(VLOOKUP($B2202,Invoices!$V$2:$W$412,2,FALSE),"")</f>
        <v/>
      </c>
      <c r="L2202" s="18" t="str">
        <f>IFERROR(VLOOKUP($B2202,Invoices!$X$2:$Y$412,2,FALSE),"")</f>
        <v/>
      </c>
      <c r="M2202" s="18" t="str">
        <f>IFERROR(VLOOKUP($B2202,Invoices!$Z$2:$AA$412,2,FALSE),"")</f>
        <v/>
      </c>
      <c r="N2202" s="18" t="str">
        <f>IFERROR(VLOOKUP($B2202,Invoices!$AB$2:$AC$412,2,FALSE),"")</f>
        <v/>
      </c>
      <c r="O2202" s="18" t="str">
        <f>IFERROR(VLOOKUP($B2202,Invoices!$AD$2:$AE$412,2,FALSE),"")</f>
        <v/>
      </c>
      <c r="P2202" s="18" t="str">
        <f>IFERROR(VLOOKUP($B2202,Invoices!$AF$2:$AG$412,2,FALSE),"")</f>
        <v/>
      </c>
      <c r="Q2202" s="18" t="str">
        <f>IFERROR(VLOOKUP($B2202,Invoices!$AH$2:$AI$412,2,FALSE),"")</f>
        <v/>
      </c>
      <c r="R2202" s="18" t="str">
        <f>IFERROR(VLOOKUP($B2202,Invoices!$AJ$2:$AK$412,2,FALSE),"")</f>
        <v/>
      </c>
      <c r="S2202" s="18" t="str">
        <f>IFERROR(VLOOKUP($B2202,Invoices!$AL$2:$AM$412,2,FALSE),"")</f>
        <v/>
      </c>
      <c r="T2202" s="18" t="str">
        <f>IFERROR(VLOOKUP($B2202,Invoices!$AN$2:$AO$412,2,FALSE),"")</f>
        <v/>
      </c>
      <c r="U2202" s="18" t="str" cm="1">
        <f t="array" ref="U2202">IFERROR(INDEX(F2202:T2202, 1, MATCH(TRUE, ISNUMBER(F2202:T2202), 0)), "0.0")</f>
        <v>0.0</v>
      </c>
    </row>
    <row r="2203" spans="1:21" ht="13" x14ac:dyDescent="0.15">
      <c r="A2203" s="14" t="s">
        <v>8235</v>
      </c>
      <c r="B2203" s="6" t="s">
        <v>3620</v>
      </c>
      <c r="D2203" s="6" t="s">
        <v>818</v>
      </c>
      <c r="E2203" s="6" t="s">
        <v>819</v>
      </c>
      <c r="F2203" s="18" t="str">
        <f>IFERROR(VLOOKUP(B2203,Invoices!$L$2:$M$413,2,FALSE),"")</f>
        <v/>
      </c>
      <c r="G2203" s="18" t="str">
        <f>IFERROR(VLOOKUP(B2203,Invoices!$N$2:$O$412,2,FALSE),"")</f>
        <v/>
      </c>
      <c r="H2203" s="18" t="str">
        <f>IFERROR(VLOOKUP($B2203,Invoices!$P$2:$Q$412,2,FALSE),"")</f>
        <v/>
      </c>
      <c r="I2203" s="18" t="str">
        <f>IFERROR(VLOOKUP($B2203,Invoices!$R$2:$S$412,2,FALSE),"")</f>
        <v/>
      </c>
      <c r="J2203" s="18" t="str">
        <f>IFERROR(VLOOKUP($B2203,Invoices!$T$2:$U$412,2,FALSE),"")</f>
        <v/>
      </c>
      <c r="K2203" s="18" t="str">
        <f>IFERROR(VLOOKUP($B2203,Invoices!$V$2:$W$412,2,FALSE),"")</f>
        <v/>
      </c>
      <c r="L2203" s="18" t="str">
        <f>IFERROR(VLOOKUP($B2203,Invoices!$X$2:$Y$412,2,FALSE),"")</f>
        <v/>
      </c>
      <c r="M2203" s="18" t="str">
        <f>IFERROR(VLOOKUP($B2203,Invoices!$Z$2:$AA$412,2,FALSE),"")</f>
        <v/>
      </c>
      <c r="N2203" s="18" t="str">
        <f>IFERROR(VLOOKUP($B2203,Invoices!$AB$2:$AC$412,2,FALSE),"")</f>
        <v/>
      </c>
      <c r="O2203" s="18" t="str">
        <f>IFERROR(VLOOKUP($B2203,Invoices!$AD$2:$AE$412,2,FALSE),"")</f>
        <v/>
      </c>
      <c r="P2203" s="18" t="str">
        <f>IFERROR(VLOOKUP($B2203,Invoices!$AF$2:$AG$412,2,FALSE),"")</f>
        <v/>
      </c>
      <c r="Q2203" s="18" t="str">
        <f>IFERROR(VLOOKUP($B2203,Invoices!$AH$2:$AI$412,2,FALSE),"")</f>
        <v/>
      </c>
      <c r="R2203" s="18" t="str">
        <f>IFERROR(VLOOKUP($B2203,Invoices!$AJ$2:$AK$412,2,FALSE),"")</f>
        <v/>
      </c>
      <c r="S2203" s="18" t="str">
        <f>IFERROR(VLOOKUP($B2203,Invoices!$AL$2:$AM$412,2,FALSE),"")</f>
        <v/>
      </c>
      <c r="T2203" s="18" t="str">
        <f>IFERROR(VLOOKUP($B2203,Invoices!$AN$2:$AO$412,2,FALSE),"")</f>
        <v/>
      </c>
      <c r="U2203" s="18" t="str" cm="1">
        <f t="array" ref="U2203">IFERROR(INDEX(F2203:T2203, 1, MATCH(TRUE, ISNUMBER(F2203:T2203), 0)), "0.0")</f>
        <v>0.0</v>
      </c>
    </row>
    <row r="2204" spans="1:21" ht="13" x14ac:dyDescent="0.15">
      <c r="A2204" s="14" t="s">
        <v>8236</v>
      </c>
      <c r="B2204" s="6" t="s">
        <v>3621</v>
      </c>
      <c r="D2204" s="6" t="s">
        <v>672</v>
      </c>
      <c r="E2204" s="6" t="s">
        <v>673</v>
      </c>
      <c r="F2204" s="18" t="str">
        <f>IFERROR(VLOOKUP(B2204,Invoices!$L$2:$M$413,2,FALSE),"")</f>
        <v/>
      </c>
      <c r="G2204" s="18" t="str">
        <f>IFERROR(VLOOKUP(B2204,Invoices!$N$2:$O$412,2,FALSE),"")</f>
        <v/>
      </c>
      <c r="H2204" s="18" t="str">
        <f>IFERROR(VLOOKUP($B2204,Invoices!$P$2:$Q$412,2,FALSE),"")</f>
        <v/>
      </c>
      <c r="I2204" s="18">
        <f>IFERROR(VLOOKUP($B2204,Invoices!$R$2:$S$412,2,FALSE),"")</f>
        <v>1.99</v>
      </c>
      <c r="J2204" s="18" t="str">
        <f>IFERROR(VLOOKUP($B2204,Invoices!$T$2:$U$412,2,FALSE),"")</f>
        <v/>
      </c>
      <c r="K2204" s="18" t="str">
        <f>IFERROR(VLOOKUP($B2204,Invoices!$V$2:$W$412,2,FALSE),"")</f>
        <v/>
      </c>
      <c r="L2204" s="18" t="str">
        <f>IFERROR(VLOOKUP($B2204,Invoices!$X$2:$Y$412,2,FALSE),"")</f>
        <v/>
      </c>
      <c r="M2204" s="18" t="str">
        <f>IFERROR(VLOOKUP($B2204,Invoices!$Z$2:$AA$412,2,FALSE),"")</f>
        <v/>
      </c>
      <c r="N2204" s="18" t="str">
        <f>IFERROR(VLOOKUP($B2204,Invoices!$AB$2:$AC$412,2,FALSE),"")</f>
        <v/>
      </c>
      <c r="O2204" s="18" t="str">
        <f>IFERROR(VLOOKUP($B2204,Invoices!$AD$2:$AE$412,2,FALSE),"")</f>
        <v/>
      </c>
      <c r="P2204" s="18" t="str">
        <f>IFERROR(VLOOKUP($B2204,Invoices!$AF$2:$AG$412,2,FALSE),"")</f>
        <v/>
      </c>
      <c r="Q2204" s="18">
        <f>IFERROR(VLOOKUP($B2204,Invoices!$AH$2:$AI$412,2,FALSE),"")</f>
        <v>1.99</v>
      </c>
      <c r="R2204" s="18" t="str">
        <f>IFERROR(VLOOKUP($B2204,Invoices!$AJ$2:$AK$412,2,FALSE),"")</f>
        <v/>
      </c>
      <c r="S2204" s="18" t="str">
        <f>IFERROR(VLOOKUP($B2204,Invoices!$AL$2:$AM$412,2,FALSE),"")</f>
        <v/>
      </c>
      <c r="T2204" s="18" t="str">
        <f>IFERROR(VLOOKUP($B2204,Invoices!$AN$2:$AO$412,2,FALSE),"")</f>
        <v/>
      </c>
      <c r="U2204" s="18" cm="1">
        <f t="array" ref="U2204">IFERROR(INDEX(F2204:T2204, 1, MATCH(TRUE, ISNUMBER(F2204:T2204), 0)), "0.0")</f>
        <v>1.99</v>
      </c>
    </row>
    <row r="2205" spans="1:21" ht="13" x14ac:dyDescent="0.15">
      <c r="A2205" s="14" t="s">
        <v>8237</v>
      </c>
      <c r="B2205" s="6" t="s">
        <v>3622</v>
      </c>
      <c r="C2205" s="6" t="s">
        <v>3623</v>
      </c>
      <c r="D2205" s="6" t="s">
        <v>3624</v>
      </c>
      <c r="E2205" s="6" t="s">
        <v>3625</v>
      </c>
      <c r="F2205" s="18" t="str">
        <f>IFERROR(VLOOKUP(B2205,Invoices!$L$2:$M$413,2,FALSE),"")</f>
        <v/>
      </c>
      <c r="G2205" s="18" t="str">
        <f>IFERROR(VLOOKUP(B2205,Invoices!$N$2:$O$412,2,FALSE),"")</f>
        <v/>
      </c>
      <c r="H2205" s="18" t="str">
        <f>IFERROR(VLOOKUP($B2205,Invoices!$P$2:$Q$412,2,FALSE),"")</f>
        <v/>
      </c>
      <c r="I2205" s="18" t="str">
        <f>IFERROR(VLOOKUP($B2205,Invoices!$R$2:$S$412,2,FALSE),"")</f>
        <v/>
      </c>
      <c r="J2205" s="18" t="str">
        <f>IFERROR(VLOOKUP($B2205,Invoices!$T$2:$U$412,2,FALSE),"")</f>
        <v/>
      </c>
      <c r="K2205" s="18" t="str">
        <f>IFERROR(VLOOKUP($B2205,Invoices!$V$2:$W$412,2,FALSE),"")</f>
        <v/>
      </c>
      <c r="L2205" s="18" t="str">
        <f>IFERROR(VLOOKUP($B2205,Invoices!$X$2:$Y$412,2,FALSE),"")</f>
        <v/>
      </c>
      <c r="M2205" s="18" t="str">
        <f>IFERROR(VLOOKUP($B2205,Invoices!$Z$2:$AA$412,2,FALSE),"")</f>
        <v/>
      </c>
      <c r="N2205" s="18" t="str">
        <f>IFERROR(VLOOKUP($B2205,Invoices!$AB$2:$AC$412,2,FALSE),"")</f>
        <v/>
      </c>
      <c r="O2205" s="18" t="str">
        <f>IFERROR(VLOOKUP($B2205,Invoices!$AD$2:$AE$412,2,FALSE),"")</f>
        <v/>
      </c>
      <c r="P2205" s="18">
        <f>IFERROR(VLOOKUP($B2205,Invoices!$AF$2:$AG$412,2,FALSE),"")</f>
        <v>0.99</v>
      </c>
      <c r="Q2205" s="18" t="str">
        <f>IFERROR(VLOOKUP($B2205,Invoices!$AH$2:$AI$412,2,FALSE),"")</f>
        <v/>
      </c>
      <c r="R2205" s="18" t="str">
        <f>IFERROR(VLOOKUP($B2205,Invoices!$AJ$2:$AK$412,2,FALSE),"")</f>
        <v/>
      </c>
      <c r="S2205" s="18" t="str">
        <f>IFERROR(VLOOKUP($B2205,Invoices!$AL$2:$AM$412,2,FALSE),"")</f>
        <v/>
      </c>
      <c r="T2205" s="18" t="str">
        <f>IFERROR(VLOOKUP($B2205,Invoices!$AN$2:$AO$412,2,FALSE),"")</f>
        <v/>
      </c>
      <c r="U2205" s="18" cm="1">
        <f t="array" ref="U2205">IFERROR(INDEX(F2205:T2205, 1, MATCH(TRUE, ISNUMBER(F2205:T2205), 0)), "0.0")</f>
        <v>0.99</v>
      </c>
    </row>
    <row r="2206" spans="1:21" ht="13" x14ac:dyDescent="0.15">
      <c r="A2206" s="14" t="s">
        <v>8238</v>
      </c>
      <c r="B2206" s="6" t="s">
        <v>3626</v>
      </c>
      <c r="D2206" s="6" t="s">
        <v>735</v>
      </c>
      <c r="E2206" s="6" t="s">
        <v>736</v>
      </c>
      <c r="F2206" s="18" t="str">
        <f>IFERROR(VLOOKUP(B2206,Invoices!$L$2:$M$413,2,FALSE),"")</f>
        <v/>
      </c>
      <c r="G2206" s="18" t="str">
        <f>IFERROR(VLOOKUP(B2206,Invoices!$N$2:$O$412,2,FALSE),"")</f>
        <v/>
      </c>
      <c r="H2206" s="18" t="str">
        <f>IFERROR(VLOOKUP($B2206,Invoices!$P$2:$Q$412,2,FALSE),"")</f>
        <v/>
      </c>
      <c r="I2206" s="18" t="str">
        <f>IFERROR(VLOOKUP($B2206,Invoices!$R$2:$S$412,2,FALSE),"")</f>
        <v/>
      </c>
      <c r="J2206" s="18" t="str">
        <f>IFERROR(VLOOKUP($B2206,Invoices!$T$2:$U$412,2,FALSE),"")</f>
        <v/>
      </c>
      <c r="K2206" s="18" t="str">
        <f>IFERROR(VLOOKUP($B2206,Invoices!$V$2:$W$412,2,FALSE),"")</f>
        <v/>
      </c>
      <c r="L2206" s="18" t="str">
        <f>IFERROR(VLOOKUP($B2206,Invoices!$X$2:$Y$412,2,FALSE),"")</f>
        <v/>
      </c>
      <c r="M2206" s="18" t="str">
        <f>IFERROR(VLOOKUP($B2206,Invoices!$Z$2:$AA$412,2,FALSE),"")</f>
        <v/>
      </c>
      <c r="N2206" s="18" t="str">
        <f>IFERROR(VLOOKUP($B2206,Invoices!$AB$2:$AC$412,2,FALSE),"")</f>
        <v/>
      </c>
      <c r="O2206" s="18" t="str">
        <f>IFERROR(VLOOKUP($B2206,Invoices!$AD$2:$AE$412,2,FALSE),"")</f>
        <v/>
      </c>
      <c r="P2206" s="18" t="str">
        <f>IFERROR(VLOOKUP($B2206,Invoices!$AF$2:$AG$412,2,FALSE),"")</f>
        <v/>
      </c>
      <c r="Q2206" s="18" t="str">
        <f>IFERROR(VLOOKUP($B2206,Invoices!$AH$2:$AI$412,2,FALSE),"")</f>
        <v/>
      </c>
      <c r="R2206" s="18">
        <f>IFERROR(VLOOKUP($B2206,Invoices!$AJ$2:$AK$412,2,FALSE),"")</f>
        <v>0.99</v>
      </c>
      <c r="S2206" s="18" t="str">
        <f>IFERROR(VLOOKUP($B2206,Invoices!$AL$2:$AM$412,2,FALSE),"")</f>
        <v/>
      </c>
      <c r="T2206" s="18" t="str">
        <f>IFERROR(VLOOKUP($B2206,Invoices!$AN$2:$AO$412,2,FALSE),"")</f>
        <v/>
      </c>
      <c r="U2206" s="18" cm="1">
        <f t="array" ref="U2206">IFERROR(INDEX(F2206:T2206, 1, MATCH(TRUE, ISNUMBER(F2206:T2206), 0)), "0.0")</f>
        <v>0.99</v>
      </c>
    </row>
    <row r="2207" spans="1:21" ht="13" x14ac:dyDescent="0.15">
      <c r="A2207" s="14" t="s">
        <v>8239</v>
      </c>
      <c r="B2207" s="6" t="s">
        <v>3627</v>
      </c>
      <c r="C2207" s="6" t="s">
        <v>2527</v>
      </c>
      <c r="D2207" s="6" t="s">
        <v>2528</v>
      </c>
      <c r="E2207" s="6" t="s">
        <v>681</v>
      </c>
      <c r="F2207" s="18" t="str">
        <f>IFERROR(VLOOKUP(B2207,Invoices!$L$2:$M$413,2,FALSE),"")</f>
        <v/>
      </c>
      <c r="G2207" s="18">
        <f>IFERROR(VLOOKUP(B2207,Invoices!$N$2:$O$412,2,FALSE),"")</f>
        <v>0.99</v>
      </c>
      <c r="H2207" s="18" t="str">
        <f>IFERROR(VLOOKUP($B2207,Invoices!$P$2:$Q$412,2,FALSE),"")</f>
        <v/>
      </c>
      <c r="I2207" s="18" t="str">
        <f>IFERROR(VLOOKUP($B2207,Invoices!$R$2:$S$412,2,FALSE),"")</f>
        <v/>
      </c>
      <c r="J2207" s="18" t="str">
        <f>IFERROR(VLOOKUP($B2207,Invoices!$T$2:$U$412,2,FALSE),"")</f>
        <v/>
      </c>
      <c r="K2207" s="18" t="str">
        <f>IFERROR(VLOOKUP($B2207,Invoices!$V$2:$W$412,2,FALSE),"")</f>
        <v/>
      </c>
      <c r="L2207" s="18" t="str">
        <f>IFERROR(VLOOKUP($B2207,Invoices!$X$2:$Y$412,2,FALSE),"")</f>
        <v/>
      </c>
      <c r="M2207" s="18" t="str">
        <f>IFERROR(VLOOKUP($B2207,Invoices!$Z$2:$AA$412,2,FALSE),"")</f>
        <v/>
      </c>
      <c r="N2207" s="18" t="str">
        <f>IFERROR(VLOOKUP($B2207,Invoices!$AB$2:$AC$412,2,FALSE),"")</f>
        <v/>
      </c>
      <c r="O2207" s="18" t="str">
        <f>IFERROR(VLOOKUP($B2207,Invoices!$AD$2:$AE$412,2,FALSE),"")</f>
        <v/>
      </c>
      <c r="P2207" s="18" t="str">
        <f>IFERROR(VLOOKUP($B2207,Invoices!$AF$2:$AG$412,2,FALSE),"")</f>
        <v/>
      </c>
      <c r="Q2207" s="18" t="str">
        <f>IFERROR(VLOOKUP($B2207,Invoices!$AH$2:$AI$412,2,FALSE),"")</f>
        <v/>
      </c>
      <c r="R2207" s="18" t="str">
        <f>IFERROR(VLOOKUP($B2207,Invoices!$AJ$2:$AK$412,2,FALSE),"")</f>
        <v/>
      </c>
      <c r="S2207" s="18" t="str">
        <f>IFERROR(VLOOKUP($B2207,Invoices!$AL$2:$AM$412,2,FALSE),"")</f>
        <v/>
      </c>
      <c r="T2207" s="18" t="str">
        <f>IFERROR(VLOOKUP($B2207,Invoices!$AN$2:$AO$412,2,FALSE),"")</f>
        <v/>
      </c>
      <c r="U2207" s="18" cm="1">
        <f t="array" ref="U2207">IFERROR(INDEX(F2207:T2207, 1, MATCH(TRUE, ISNUMBER(F2207:T2207), 0)), "0.0")</f>
        <v>0.99</v>
      </c>
    </row>
    <row r="2208" spans="1:21" ht="13" x14ac:dyDescent="0.15">
      <c r="A2208" s="14" t="s">
        <v>8240</v>
      </c>
      <c r="B2208" s="6" t="s">
        <v>3628</v>
      </c>
      <c r="C2208" s="6" t="s">
        <v>659</v>
      </c>
      <c r="D2208" s="6" t="s">
        <v>660</v>
      </c>
      <c r="E2208" s="6" t="s">
        <v>661</v>
      </c>
      <c r="F2208" s="18" t="str">
        <f>IFERROR(VLOOKUP(B2208,Invoices!$L$2:$M$413,2,FALSE),"")</f>
        <v/>
      </c>
      <c r="G2208" s="18">
        <f>IFERROR(VLOOKUP(B2208,Invoices!$N$2:$O$412,2,FALSE),"")</f>
        <v>0.99</v>
      </c>
      <c r="H2208" s="18" t="str">
        <f>IFERROR(VLOOKUP($B2208,Invoices!$P$2:$Q$412,2,FALSE),"")</f>
        <v/>
      </c>
      <c r="I2208" s="18" t="str">
        <f>IFERROR(VLOOKUP($B2208,Invoices!$R$2:$S$412,2,FALSE),"")</f>
        <v/>
      </c>
      <c r="J2208" s="18" t="str">
        <f>IFERROR(VLOOKUP($B2208,Invoices!$T$2:$U$412,2,FALSE),"")</f>
        <v/>
      </c>
      <c r="K2208" s="18" t="str">
        <f>IFERROR(VLOOKUP($B2208,Invoices!$V$2:$W$412,2,FALSE),"")</f>
        <v/>
      </c>
      <c r="L2208" s="18" t="str">
        <f>IFERROR(VLOOKUP($B2208,Invoices!$X$2:$Y$412,2,FALSE),"")</f>
        <v/>
      </c>
      <c r="M2208" s="18" t="str">
        <f>IFERROR(VLOOKUP($B2208,Invoices!$Z$2:$AA$412,2,FALSE),"")</f>
        <v/>
      </c>
      <c r="N2208" s="18" t="str">
        <f>IFERROR(VLOOKUP($B2208,Invoices!$AB$2:$AC$412,2,FALSE),"")</f>
        <v/>
      </c>
      <c r="O2208" s="18" t="str">
        <f>IFERROR(VLOOKUP($B2208,Invoices!$AD$2:$AE$412,2,FALSE),"")</f>
        <v/>
      </c>
      <c r="P2208" s="18" t="str">
        <f>IFERROR(VLOOKUP($B2208,Invoices!$AF$2:$AG$412,2,FALSE),"")</f>
        <v/>
      </c>
      <c r="Q2208" s="18" t="str">
        <f>IFERROR(VLOOKUP($B2208,Invoices!$AH$2:$AI$412,2,FALSE),"")</f>
        <v/>
      </c>
      <c r="R2208" s="18" t="str">
        <f>IFERROR(VLOOKUP($B2208,Invoices!$AJ$2:$AK$412,2,FALSE),"")</f>
        <v/>
      </c>
      <c r="S2208" s="18" t="str">
        <f>IFERROR(VLOOKUP($B2208,Invoices!$AL$2:$AM$412,2,FALSE),"")</f>
        <v/>
      </c>
      <c r="T2208" s="18" t="str">
        <f>IFERROR(VLOOKUP($B2208,Invoices!$AN$2:$AO$412,2,FALSE),"")</f>
        <v/>
      </c>
      <c r="U2208" s="18" cm="1">
        <f t="array" ref="U2208">IFERROR(INDEX(F2208:T2208, 1, MATCH(TRUE, ISNUMBER(F2208:T2208), 0)), "0.0")</f>
        <v>0.99</v>
      </c>
    </row>
    <row r="2209" spans="1:21" ht="13" x14ac:dyDescent="0.15">
      <c r="A2209" s="14" t="s">
        <v>8241</v>
      </c>
      <c r="B2209" s="6" t="s">
        <v>3629</v>
      </c>
      <c r="C2209" s="6" t="s">
        <v>1760</v>
      </c>
      <c r="D2209" s="6" t="s">
        <v>1750</v>
      </c>
      <c r="E2209" s="6" t="s">
        <v>1751</v>
      </c>
      <c r="F2209" s="18" t="str">
        <f>IFERROR(VLOOKUP(B2209,Invoices!$L$2:$M$413,2,FALSE),"")</f>
        <v/>
      </c>
      <c r="G2209" s="18">
        <f>IFERROR(VLOOKUP(B2209,Invoices!$N$2:$O$412,2,FALSE),"")</f>
        <v>0.99</v>
      </c>
      <c r="H2209" s="18" t="str">
        <f>IFERROR(VLOOKUP($B2209,Invoices!$P$2:$Q$412,2,FALSE),"")</f>
        <v/>
      </c>
      <c r="I2209" s="18">
        <f>IFERROR(VLOOKUP($B2209,Invoices!$R$2:$S$412,2,FALSE),"")</f>
        <v>0.99</v>
      </c>
      <c r="J2209" s="18" t="str">
        <f>IFERROR(VLOOKUP($B2209,Invoices!$T$2:$U$412,2,FALSE),"")</f>
        <v/>
      </c>
      <c r="K2209" s="18" t="str">
        <f>IFERROR(VLOOKUP($B2209,Invoices!$V$2:$W$412,2,FALSE),"")</f>
        <v/>
      </c>
      <c r="L2209" s="18" t="str">
        <f>IFERROR(VLOOKUP($B2209,Invoices!$X$2:$Y$412,2,FALSE),"")</f>
        <v/>
      </c>
      <c r="M2209" s="18" t="str">
        <f>IFERROR(VLOOKUP($B2209,Invoices!$Z$2:$AA$412,2,FALSE),"")</f>
        <v/>
      </c>
      <c r="N2209" s="18" t="str">
        <f>IFERROR(VLOOKUP($B2209,Invoices!$AB$2:$AC$412,2,FALSE),"")</f>
        <v/>
      </c>
      <c r="O2209" s="18" t="str">
        <f>IFERROR(VLOOKUP($B2209,Invoices!$AD$2:$AE$412,2,FALSE),"")</f>
        <v/>
      </c>
      <c r="P2209" s="18" t="str">
        <f>IFERROR(VLOOKUP($B2209,Invoices!$AF$2:$AG$412,2,FALSE),"")</f>
        <v/>
      </c>
      <c r="Q2209" s="18" t="str">
        <f>IFERROR(VLOOKUP($B2209,Invoices!$AH$2:$AI$412,2,FALSE),"")</f>
        <v/>
      </c>
      <c r="R2209" s="18" t="str">
        <f>IFERROR(VLOOKUP($B2209,Invoices!$AJ$2:$AK$412,2,FALSE),"")</f>
        <v/>
      </c>
      <c r="S2209" s="18" t="str">
        <f>IFERROR(VLOOKUP($B2209,Invoices!$AL$2:$AM$412,2,FALSE),"")</f>
        <v/>
      </c>
      <c r="T2209" s="18" t="str">
        <f>IFERROR(VLOOKUP($B2209,Invoices!$AN$2:$AO$412,2,FALSE),"")</f>
        <v/>
      </c>
      <c r="U2209" s="18" cm="1">
        <f t="array" ref="U2209">IFERROR(INDEX(F2209:T2209, 1, MATCH(TRUE, ISNUMBER(F2209:T2209), 0)), "0.0")</f>
        <v>0.99</v>
      </c>
    </row>
    <row r="2210" spans="1:21" ht="13" x14ac:dyDescent="0.15">
      <c r="A2210" s="14" t="s">
        <v>8242</v>
      </c>
      <c r="B2210" s="6" t="s">
        <v>3630</v>
      </c>
      <c r="D2210" s="6" t="s">
        <v>3631</v>
      </c>
      <c r="E2210" s="6" t="s">
        <v>3631</v>
      </c>
      <c r="F2210" s="18">
        <f>IFERROR(VLOOKUP(B2210,Invoices!$L$2:$M$413,2,FALSE),"")</f>
        <v>1.99</v>
      </c>
      <c r="G2210" s="18">
        <f>IFERROR(VLOOKUP(B2210,Invoices!$N$2:$O$412,2,FALSE),"")</f>
        <v>1.99</v>
      </c>
      <c r="H2210" s="18" t="str">
        <f>IFERROR(VLOOKUP($B2210,Invoices!$P$2:$Q$412,2,FALSE),"")</f>
        <v/>
      </c>
      <c r="I2210" s="18" t="str">
        <f>IFERROR(VLOOKUP($B2210,Invoices!$R$2:$S$412,2,FALSE),"")</f>
        <v/>
      </c>
      <c r="J2210" s="18" t="str">
        <f>IFERROR(VLOOKUP($B2210,Invoices!$T$2:$U$412,2,FALSE),"")</f>
        <v/>
      </c>
      <c r="K2210" s="18" t="str">
        <f>IFERROR(VLOOKUP($B2210,Invoices!$V$2:$W$412,2,FALSE),"")</f>
        <v/>
      </c>
      <c r="L2210" s="18" t="str">
        <f>IFERROR(VLOOKUP($B2210,Invoices!$X$2:$Y$412,2,FALSE),"")</f>
        <v/>
      </c>
      <c r="M2210" s="18" t="str">
        <f>IFERROR(VLOOKUP($B2210,Invoices!$Z$2:$AA$412,2,FALSE),"")</f>
        <v/>
      </c>
      <c r="N2210" s="18" t="str">
        <f>IFERROR(VLOOKUP($B2210,Invoices!$AB$2:$AC$412,2,FALSE),"")</f>
        <v/>
      </c>
      <c r="O2210" s="18" t="str">
        <f>IFERROR(VLOOKUP($B2210,Invoices!$AD$2:$AE$412,2,FALSE),"")</f>
        <v/>
      </c>
      <c r="P2210" s="18" t="str">
        <f>IFERROR(VLOOKUP($B2210,Invoices!$AF$2:$AG$412,2,FALSE),"")</f>
        <v/>
      </c>
      <c r="Q2210" s="18" t="str">
        <f>IFERROR(VLOOKUP($B2210,Invoices!$AH$2:$AI$412,2,FALSE),"")</f>
        <v/>
      </c>
      <c r="R2210" s="18" t="str">
        <f>IFERROR(VLOOKUP($B2210,Invoices!$AJ$2:$AK$412,2,FALSE),"")</f>
        <v/>
      </c>
      <c r="S2210" s="18" t="str">
        <f>IFERROR(VLOOKUP($B2210,Invoices!$AL$2:$AM$412,2,FALSE),"")</f>
        <v/>
      </c>
      <c r="T2210" s="18" t="str">
        <f>IFERROR(VLOOKUP($B2210,Invoices!$AN$2:$AO$412,2,FALSE),"")</f>
        <v/>
      </c>
      <c r="U2210" s="18" cm="1">
        <f t="array" ref="U2210">IFERROR(INDEX(F2210:T2210, 1, MATCH(TRUE, ISNUMBER(F2210:T2210), 0)), "0.0")</f>
        <v>1.99</v>
      </c>
    </row>
    <row r="2211" spans="1:21" ht="13" x14ac:dyDescent="0.15">
      <c r="A2211" s="14" t="s">
        <v>8243</v>
      </c>
      <c r="B2211" s="6" t="s">
        <v>3632</v>
      </c>
      <c r="C2211" s="6" t="s">
        <v>1113</v>
      </c>
      <c r="D2211" s="6" t="s">
        <v>660</v>
      </c>
      <c r="E2211" s="6" t="s">
        <v>661</v>
      </c>
      <c r="F2211" s="18" t="str">
        <f>IFERROR(VLOOKUP(B2211,Invoices!$L$2:$M$413,2,FALSE),"")</f>
        <v/>
      </c>
      <c r="G2211" s="18" t="str">
        <f>IFERROR(VLOOKUP(B2211,Invoices!$N$2:$O$412,2,FALSE),"")</f>
        <v/>
      </c>
      <c r="H2211" s="18" t="str">
        <f>IFERROR(VLOOKUP($B2211,Invoices!$P$2:$Q$412,2,FALSE),"")</f>
        <v/>
      </c>
      <c r="I2211" s="18" t="str">
        <f>IFERROR(VLOOKUP($B2211,Invoices!$R$2:$S$412,2,FALSE),"")</f>
        <v/>
      </c>
      <c r="J2211" s="18" t="str">
        <f>IFERROR(VLOOKUP($B2211,Invoices!$T$2:$U$412,2,FALSE),"")</f>
        <v/>
      </c>
      <c r="K2211" s="18" t="str">
        <f>IFERROR(VLOOKUP($B2211,Invoices!$V$2:$W$412,2,FALSE),"")</f>
        <v/>
      </c>
      <c r="L2211" s="18" t="str">
        <f>IFERROR(VLOOKUP($B2211,Invoices!$X$2:$Y$412,2,FALSE),"")</f>
        <v/>
      </c>
      <c r="M2211" s="18" t="str">
        <f>IFERROR(VLOOKUP($B2211,Invoices!$Z$2:$AA$412,2,FALSE),"")</f>
        <v/>
      </c>
      <c r="N2211" s="18" t="str">
        <f>IFERROR(VLOOKUP($B2211,Invoices!$AB$2:$AC$412,2,FALSE),"")</f>
        <v/>
      </c>
      <c r="O2211" s="18" t="str">
        <f>IFERROR(VLOOKUP($B2211,Invoices!$AD$2:$AE$412,2,FALSE),"")</f>
        <v/>
      </c>
      <c r="P2211" s="18">
        <f>IFERROR(VLOOKUP($B2211,Invoices!$AF$2:$AG$412,2,FALSE),"")</f>
        <v>0.99</v>
      </c>
      <c r="Q2211" s="18" t="str">
        <f>IFERROR(VLOOKUP($B2211,Invoices!$AH$2:$AI$412,2,FALSE),"")</f>
        <v/>
      </c>
      <c r="R2211" s="18" t="str">
        <f>IFERROR(VLOOKUP($B2211,Invoices!$AJ$2:$AK$412,2,FALSE),"")</f>
        <v/>
      </c>
      <c r="S2211" s="18" t="str">
        <f>IFERROR(VLOOKUP($B2211,Invoices!$AL$2:$AM$412,2,FALSE),"")</f>
        <v/>
      </c>
      <c r="T2211" s="18" t="str">
        <f>IFERROR(VLOOKUP($B2211,Invoices!$AN$2:$AO$412,2,FALSE),"")</f>
        <v/>
      </c>
      <c r="U2211" s="18" cm="1">
        <f t="array" ref="U2211">IFERROR(INDEX(F2211:T2211, 1, MATCH(TRUE, ISNUMBER(F2211:T2211), 0)), "0.0")</f>
        <v>0.99</v>
      </c>
    </row>
    <row r="2212" spans="1:21" ht="13" x14ac:dyDescent="0.15">
      <c r="A2212" s="14" t="s">
        <v>8244</v>
      </c>
      <c r="B2212" s="6" t="s">
        <v>3633</v>
      </c>
      <c r="D2212" s="6" t="s">
        <v>3634</v>
      </c>
      <c r="E2212" s="6" t="s">
        <v>2801</v>
      </c>
      <c r="F2212" s="18">
        <f>IFERROR(VLOOKUP(B2212,Invoices!$L$2:$M$413,2,FALSE),"")</f>
        <v>0.99</v>
      </c>
      <c r="G2212" s="18" t="str">
        <f>IFERROR(VLOOKUP(B2212,Invoices!$N$2:$O$412,2,FALSE),"")</f>
        <v/>
      </c>
      <c r="H2212" s="18" t="str">
        <f>IFERROR(VLOOKUP($B2212,Invoices!$P$2:$Q$412,2,FALSE),"")</f>
        <v/>
      </c>
      <c r="I2212" s="18" t="str">
        <f>IFERROR(VLOOKUP($B2212,Invoices!$R$2:$S$412,2,FALSE),"")</f>
        <v/>
      </c>
      <c r="J2212" s="18" t="str">
        <f>IFERROR(VLOOKUP($B2212,Invoices!$T$2:$U$412,2,FALSE),"")</f>
        <v/>
      </c>
      <c r="K2212" s="18" t="str">
        <f>IFERROR(VLOOKUP($B2212,Invoices!$V$2:$W$412,2,FALSE),"")</f>
        <v/>
      </c>
      <c r="L2212" s="18" t="str">
        <f>IFERROR(VLOOKUP($B2212,Invoices!$X$2:$Y$412,2,FALSE),"")</f>
        <v/>
      </c>
      <c r="M2212" s="18" t="str">
        <f>IFERROR(VLOOKUP($B2212,Invoices!$Z$2:$AA$412,2,FALSE),"")</f>
        <v/>
      </c>
      <c r="N2212" s="18" t="str">
        <f>IFERROR(VLOOKUP($B2212,Invoices!$AB$2:$AC$412,2,FALSE),"")</f>
        <v/>
      </c>
      <c r="O2212" s="18" t="str">
        <f>IFERROR(VLOOKUP($B2212,Invoices!$AD$2:$AE$412,2,FALSE),"")</f>
        <v/>
      </c>
      <c r="P2212" s="18" t="str">
        <f>IFERROR(VLOOKUP($B2212,Invoices!$AF$2:$AG$412,2,FALSE),"")</f>
        <v/>
      </c>
      <c r="Q2212" s="18" t="str">
        <f>IFERROR(VLOOKUP($B2212,Invoices!$AH$2:$AI$412,2,FALSE),"")</f>
        <v/>
      </c>
      <c r="R2212" s="18" t="str">
        <f>IFERROR(VLOOKUP($B2212,Invoices!$AJ$2:$AK$412,2,FALSE),"")</f>
        <v/>
      </c>
      <c r="S2212" s="18" t="str">
        <f>IFERROR(VLOOKUP($B2212,Invoices!$AL$2:$AM$412,2,FALSE),"")</f>
        <v/>
      </c>
      <c r="T2212" s="18" t="str">
        <f>IFERROR(VLOOKUP($B2212,Invoices!$AN$2:$AO$412,2,FALSE),"")</f>
        <v/>
      </c>
      <c r="U2212" s="18" cm="1">
        <f t="array" ref="U2212">IFERROR(INDEX(F2212:T2212, 1, MATCH(TRUE, ISNUMBER(F2212:T2212), 0)), "0.0")</f>
        <v>0.99</v>
      </c>
    </row>
    <row r="2213" spans="1:21" ht="13" x14ac:dyDescent="0.15">
      <c r="A2213" s="14" t="s">
        <v>8245</v>
      </c>
      <c r="B2213" s="6" t="s">
        <v>3635</v>
      </c>
      <c r="C2213" s="6" t="s">
        <v>3636</v>
      </c>
      <c r="D2213" s="6" t="s">
        <v>1171</v>
      </c>
      <c r="E2213" s="6" t="s">
        <v>1172</v>
      </c>
      <c r="F2213" s="18" t="str">
        <f>IFERROR(VLOOKUP(B2213,Invoices!$L$2:$M$413,2,FALSE),"")</f>
        <v/>
      </c>
      <c r="G2213" s="18" t="str">
        <f>IFERROR(VLOOKUP(B2213,Invoices!$N$2:$O$412,2,FALSE),"")</f>
        <v/>
      </c>
      <c r="H2213" s="18" t="str">
        <f>IFERROR(VLOOKUP($B2213,Invoices!$P$2:$Q$412,2,FALSE),"")</f>
        <v/>
      </c>
      <c r="I2213" s="18" t="str">
        <f>IFERROR(VLOOKUP($B2213,Invoices!$R$2:$S$412,2,FALSE),"")</f>
        <v/>
      </c>
      <c r="J2213" s="18" t="str">
        <f>IFERROR(VLOOKUP($B2213,Invoices!$T$2:$U$412,2,FALSE),"")</f>
        <v/>
      </c>
      <c r="K2213" s="18" t="str">
        <f>IFERROR(VLOOKUP($B2213,Invoices!$V$2:$W$412,2,FALSE),"")</f>
        <v/>
      </c>
      <c r="L2213" s="18" t="str">
        <f>IFERROR(VLOOKUP($B2213,Invoices!$X$2:$Y$412,2,FALSE),"")</f>
        <v/>
      </c>
      <c r="M2213" s="18" t="str">
        <f>IFERROR(VLOOKUP($B2213,Invoices!$Z$2:$AA$412,2,FALSE),"")</f>
        <v/>
      </c>
      <c r="N2213" s="18" t="str">
        <f>IFERROR(VLOOKUP($B2213,Invoices!$AB$2:$AC$412,2,FALSE),"")</f>
        <v/>
      </c>
      <c r="O2213" s="18" t="str">
        <f>IFERROR(VLOOKUP($B2213,Invoices!$AD$2:$AE$412,2,FALSE),"")</f>
        <v/>
      </c>
      <c r="P2213" s="18" t="str">
        <f>IFERROR(VLOOKUP($B2213,Invoices!$AF$2:$AG$412,2,FALSE),"")</f>
        <v/>
      </c>
      <c r="Q2213" s="18" t="str">
        <f>IFERROR(VLOOKUP($B2213,Invoices!$AH$2:$AI$412,2,FALSE),"")</f>
        <v/>
      </c>
      <c r="R2213" s="18" t="str">
        <f>IFERROR(VLOOKUP($B2213,Invoices!$AJ$2:$AK$412,2,FALSE),"")</f>
        <v/>
      </c>
      <c r="S2213" s="18" t="str">
        <f>IFERROR(VLOOKUP($B2213,Invoices!$AL$2:$AM$412,2,FALSE),"")</f>
        <v/>
      </c>
      <c r="T2213" s="18" t="str">
        <f>IFERROR(VLOOKUP($B2213,Invoices!$AN$2:$AO$412,2,FALSE),"")</f>
        <v/>
      </c>
      <c r="U2213" s="18" t="str" cm="1">
        <f t="array" ref="U2213">IFERROR(INDEX(F2213:T2213, 1, MATCH(TRUE, ISNUMBER(F2213:T2213), 0)), "0.0")</f>
        <v>0.0</v>
      </c>
    </row>
    <row r="2214" spans="1:21" ht="13" x14ac:dyDescent="0.15">
      <c r="A2214" s="14" t="s">
        <v>8246</v>
      </c>
      <c r="B2214" s="6" t="s">
        <v>3637</v>
      </c>
      <c r="C2214" s="6" t="s">
        <v>1471</v>
      </c>
      <c r="D2214" s="6" t="s">
        <v>1300</v>
      </c>
      <c r="E2214" s="6" t="s">
        <v>1301</v>
      </c>
      <c r="F2214" s="18">
        <f>IFERROR(VLOOKUP(B2214,Invoices!$L$2:$M$413,2,FALSE),"")</f>
        <v>0.99</v>
      </c>
      <c r="G2214" s="18" t="str">
        <f>IFERROR(VLOOKUP(B2214,Invoices!$N$2:$O$412,2,FALSE),"")</f>
        <v/>
      </c>
      <c r="H2214" s="18" t="str">
        <f>IFERROR(VLOOKUP($B2214,Invoices!$P$2:$Q$412,2,FALSE),"")</f>
        <v/>
      </c>
      <c r="I2214" s="18" t="str">
        <f>IFERROR(VLOOKUP($B2214,Invoices!$R$2:$S$412,2,FALSE),"")</f>
        <v/>
      </c>
      <c r="J2214" s="18" t="str">
        <f>IFERROR(VLOOKUP($B2214,Invoices!$T$2:$U$412,2,FALSE),"")</f>
        <v/>
      </c>
      <c r="K2214" s="18" t="str">
        <f>IFERROR(VLOOKUP($B2214,Invoices!$V$2:$W$412,2,FALSE),"")</f>
        <v/>
      </c>
      <c r="L2214" s="18" t="str">
        <f>IFERROR(VLOOKUP($B2214,Invoices!$X$2:$Y$412,2,FALSE),"")</f>
        <v/>
      </c>
      <c r="M2214" s="18" t="str">
        <f>IFERROR(VLOOKUP($B2214,Invoices!$Z$2:$AA$412,2,FALSE),"")</f>
        <v/>
      </c>
      <c r="N2214" s="18" t="str">
        <f>IFERROR(VLOOKUP($B2214,Invoices!$AB$2:$AC$412,2,FALSE),"")</f>
        <v/>
      </c>
      <c r="O2214" s="18" t="str">
        <f>IFERROR(VLOOKUP($B2214,Invoices!$AD$2:$AE$412,2,FALSE),"")</f>
        <v/>
      </c>
      <c r="P2214" s="18" t="str">
        <f>IFERROR(VLOOKUP($B2214,Invoices!$AF$2:$AG$412,2,FALSE),"")</f>
        <v/>
      </c>
      <c r="Q2214" s="18" t="str">
        <f>IFERROR(VLOOKUP($B2214,Invoices!$AH$2:$AI$412,2,FALSE),"")</f>
        <v/>
      </c>
      <c r="R2214" s="18" t="str">
        <f>IFERROR(VLOOKUP($B2214,Invoices!$AJ$2:$AK$412,2,FALSE),"")</f>
        <v/>
      </c>
      <c r="S2214" s="18" t="str">
        <f>IFERROR(VLOOKUP($B2214,Invoices!$AL$2:$AM$412,2,FALSE),"")</f>
        <v/>
      </c>
      <c r="T2214" s="18" t="str">
        <f>IFERROR(VLOOKUP($B2214,Invoices!$AN$2:$AO$412,2,FALSE),"")</f>
        <v/>
      </c>
      <c r="U2214" s="18" cm="1">
        <f t="array" ref="U2214">IFERROR(INDEX(F2214:T2214, 1, MATCH(TRUE, ISNUMBER(F2214:T2214), 0)), "0.0")</f>
        <v>0.99</v>
      </c>
    </row>
    <row r="2215" spans="1:21" ht="13" x14ac:dyDescent="0.15">
      <c r="A2215" s="14" t="s">
        <v>8247</v>
      </c>
      <c r="B2215" s="6" t="s">
        <v>3638</v>
      </c>
      <c r="C2215" s="6" t="s">
        <v>1494</v>
      </c>
      <c r="D2215" s="6" t="s">
        <v>1265</v>
      </c>
      <c r="E2215" s="6" t="s">
        <v>630</v>
      </c>
      <c r="F2215" s="18" t="str">
        <f>IFERROR(VLOOKUP(B2215,Invoices!$L$2:$M$413,2,FALSE),"")</f>
        <v/>
      </c>
      <c r="G2215" s="18">
        <f>IFERROR(VLOOKUP(B2215,Invoices!$N$2:$O$412,2,FALSE),"")</f>
        <v>0.99</v>
      </c>
      <c r="H2215" s="18" t="str">
        <f>IFERROR(VLOOKUP($B2215,Invoices!$P$2:$Q$412,2,FALSE),"")</f>
        <v/>
      </c>
      <c r="I2215" s="18" t="str">
        <f>IFERROR(VLOOKUP($B2215,Invoices!$R$2:$S$412,2,FALSE),"")</f>
        <v/>
      </c>
      <c r="J2215" s="18" t="str">
        <f>IFERROR(VLOOKUP($B2215,Invoices!$T$2:$U$412,2,FALSE),"")</f>
        <v/>
      </c>
      <c r="K2215" s="18">
        <f>IFERROR(VLOOKUP($B2215,Invoices!$V$2:$W$412,2,FALSE),"")</f>
        <v>0.99</v>
      </c>
      <c r="L2215" s="18" t="str">
        <f>IFERROR(VLOOKUP($B2215,Invoices!$X$2:$Y$412,2,FALSE),"")</f>
        <v/>
      </c>
      <c r="M2215" s="18" t="str">
        <f>IFERROR(VLOOKUP($B2215,Invoices!$Z$2:$AA$412,2,FALSE),"")</f>
        <v/>
      </c>
      <c r="N2215" s="18">
        <f>IFERROR(VLOOKUP($B2215,Invoices!$AB$2:$AC$412,2,FALSE),"")</f>
        <v>0.99</v>
      </c>
      <c r="O2215" s="18" t="str">
        <f>IFERROR(VLOOKUP($B2215,Invoices!$AD$2:$AE$412,2,FALSE),"")</f>
        <v/>
      </c>
      <c r="P2215" s="18" t="str">
        <f>IFERROR(VLOOKUP($B2215,Invoices!$AF$2:$AG$412,2,FALSE),"")</f>
        <v/>
      </c>
      <c r="Q2215" s="18" t="str">
        <f>IFERROR(VLOOKUP($B2215,Invoices!$AH$2:$AI$412,2,FALSE),"")</f>
        <v/>
      </c>
      <c r="R2215" s="18" t="str">
        <f>IFERROR(VLOOKUP($B2215,Invoices!$AJ$2:$AK$412,2,FALSE),"")</f>
        <v/>
      </c>
      <c r="S2215" s="18" t="str">
        <f>IFERROR(VLOOKUP($B2215,Invoices!$AL$2:$AM$412,2,FALSE),"")</f>
        <v/>
      </c>
      <c r="T2215" s="18" t="str">
        <f>IFERROR(VLOOKUP($B2215,Invoices!$AN$2:$AO$412,2,FALSE),"")</f>
        <v/>
      </c>
      <c r="U2215" s="18" cm="1">
        <f t="array" ref="U2215">IFERROR(INDEX(F2215:T2215, 1, MATCH(TRUE, ISNUMBER(F2215:T2215), 0)), "0.0")</f>
        <v>0.99</v>
      </c>
    </row>
    <row r="2216" spans="1:21" ht="13" x14ac:dyDescent="0.15">
      <c r="A2216" s="14" t="s">
        <v>8248</v>
      </c>
      <c r="B2216" s="6" t="s">
        <v>3638</v>
      </c>
      <c r="C2216" s="6" t="s">
        <v>1494</v>
      </c>
      <c r="D2216" s="6" t="s">
        <v>629</v>
      </c>
      <c r="E2216" s="6" t="s">
        <v>630</v>
      </c>
      <c r="F2216" s="18" t="str">
        <f>IFERROR(VLOOKUP(B2216,Invoices!$L$2:$M$413,2,FALSE),"")</f>
        <v/>
      </c>
      <c r="G2216" s="18">
        <f>IFERROR(VLOOKUP(B2216,Invoices!$N$2:$O$412,2,FALSE),"")</f>
        <v>0.99</v>
      </c>
      <c r="H2216" s="18" t="str">
        <f>IFERROR(VLOOKUP($B2216,Invoices!$P$2:$Q$412,2,FALSE),"")</f>
        <v/>
      </c>
      <c r="I2216" s="18" t="str">
        <f>IFERROR(VLOOKUP($B2216,Invoices!$R$2:$S$412,2,FALSE),"")</f>
        <v/>
      </c>
      <c r="J2216" s="18" t="str">
        <f>IFERROR(VLOOKUP($B2216,Invoices!$T$2:$U$412,2,FALSE),"")</f>
        <v/>
      </c>
      <c r="K2216" s="18">
        <f>IFERROR(VLOOKUP($B2216,Invoices!$V$2:$W$412,2,FALSE),"")</f>
        <v>0.99</v>
      </c>
      <c r="L2216" s="18" t="str">
        <f>IFERROR(VLOOKUP($B2216,Invoices!$X$2:$Y$412,2,FALSE),"")</f>
        <v/>
      </c>
      <c r="M2216" s="18" t="str">
        <f>IFERROR(VLOOKUP($B2216,Invoices!$Z$2:$AA$412,2,FALSE),"")</f>
        <v/>
      </c>
      <c r="N2216" s="18">
        <f>IFERROR(VLOOKUP($B2216,Invoices!$AB$2:$AC$412,2,FALSE),"")</f>
        <v>0.99</v>
      </c>
      <c r="O2216" s="18" t="str">
        <f>IFERROR(VLOOKUP($B2216,Invoices!$AD$2:$AE$412,2,FALSE),"")</f>
        <v/>
      </c>
      <c r="P2216" s="18" t="str">
        <f>IFERROR(VLOOKUP($B2216,Invoices!$AF$2:$AG$412,2,FALSE),"")</f>
        <v/>
      </c>
      <c r="Q2216" s="18" t="str">
        <f>IFERROR(VLOOKUP($B2216,Invoices!$AH$2:$AI$412,2,FALSE),"")</f>
        <v/>
      </c>
      <c r="R2216" s="18" t="str">
        <f>IFERROR(VLOOKUP($B2216,Invoices!$AJ$2:$AK$412,2,FALSE),"")</f>
        <v/>
      </c>
      <c r="S2216" s="18" t="str">
        <f>IFERROR(VLOOKUP($B2216,Invoices!$AL$2:$AM$412,2,FALSE),"")</f>
        <v/>
      </c>
      <c r="T2216" s="18" t="str">
        <f>IFERROR(VLOOKUP($B2216,Invoices!$AN$2:$AO$412,2,FALSE),"")</f>
        <v/>
      </c>
      <c r="U2216" s="18" cm="1">
        <f t="array" ref="U2216">IFERROR(INDEX(F2216:T2216, 1, MATCH(TRUE, ISNUMBER(F2216:T2216), 0)), "0.0")</f>
        <v>0.99</v>
      </c>
    </row>
    <row r="2217" spans="1:21" ht="13" x14ac:dyDescent="0.15">
      <c r="A2217" s="14" t="s">
        <v>8249</v>
      </c>
      <c r="B2217" s="6" t="s">
        <v>3639</v>
      </c>
      <c r="C2217" s="6" t="s">
        <v>1274</v>
      </c>
      <c r="D2217" s="6" t="s">
        <v>991</v>
      </c>
      <c r="E2217" s="6" t="s">
        <v>714</v>
      </c>
      <c r="F2217" s="18" t="str">
        <f>IFERROR(VLOOKUP(B2217,Invoices!$L$2:$M$413,2,FALSE),"")</f>
        <v/>
      </c>
      <c r="G2217" s="18" t="str">
        <f>IFERROR(VLOOKUP(B2217,Invoices!$N$2:$O$412,2,FALSE),"")</f>
        <v/>
      </c>
      <c r="H2217" s="18" t="str">
        <f>IFERROR(VLOOKUP($B2217,Invoices!$P$2:$Q$412,2,FALSE),"")</f>
        <v/>
      </c>
      <c r="I2217" s="18" t="str">
        <f>IFERROR(VLOOKUP($B2217,Invoices!$R$2:$S$412,2,FALSE),"")</f>
        <v/>
      </c>
      <c r="J2217" s="18" t="str">
        <f>IFERROR(VLOOKUP($B2217,Invoices!$T$2:$U$412,2,FALSE),"")</f>
        <v/>
      </c>
      <c r="K2217" s="18" t="str">
        <f>IFERROR(VLOOKUP($B2217,Invoices!$V$2:$W$412,2,FALSE),"")</f>
        <v/>
      </c>
      <c r="L2217" s="18" t="str">
        <f>IFERROR(VLOOKUP($B2217,Invoices!$X$2:$Y$412,2,FALSE),"")</f>
        <v/>
      </c>
      <c r="M2217" s="18" t="str">
        <f>IFERROR(VLOOKUP($B2217,Invoices!$Z$2:$AA$412,2,FALSE),"")</f>
        <v/>
      </c>
      <c r="N2217" s="18" t="str">
        <f>IFERROR(VLOOKUP($B2217,Invoices!$AB$2:$AC$412,2,FALSE),"")</f>
        <v/>
      </c>
      <c r="O2217" s="18" t="str">
        <f>IFERROR(VLOOKUP($B2217,Invoices!$AD$2:$AE$412,2,FALSE),"")</f>
        <v/>
      </c>
      <c r="P2217" s="18" t="str">
        <f>IFERROR(VLOOKUP($B2217,Invoices!$AF$2:$AG$412,2,FALSE),"")</f>
        <v/>
      </c>
      <c r="Q2217" s="18" t="str">
        <f>IFERROR(VLOOKUP($B2217,Invoices!$AH$2:$AI$412,2,FALSE),"")</f>
        <v/>
      </c>
      <c r="R2217" s="18" t="str">
        <f>IFERROR(VLOOKUP($B2217,Invoices!$AJ$2:$AK$412,2,FALSE),"")</f>
        <v/>
      </c>
      <c r="S2217" s="18" t="str">
        <f>IFERROR(VLOOKUP($B2217,Invoices!$AL$2:$AM$412,2,FALSE),"")</f>
        <v/>
      </c>
      <c r="T2217" s="18" t="str">
        <f>IFERROR(VLOOKUP($B2217,Invoices!$AN$2:$AO$412,2,FALSE),"")</f>
        <v/>
      </c>
      <c r="U2217" s="18" t="str" cm="1">
        <f t="array" ref="U2217">IFERROR(INDEX(F2217:T2217, 1, MATCH(TRUE, ISNUMBER(F2217:T2217), 0)), "0.0")</f>
        <v>0.0</v>
      </c>
    </row>
    <row r="2218" spans="1:21" ht="13" x14ac:dyDescent="0.15">
      <c r="A2218" s="14" t="s">
        <v>8250</v>
      </c>
      <c r="B2218" s="6" t="s">
        <v>3640</v>
      </c>
      <c r="C2218" s="6" t="s">
        <v>3641</v>
      </c>
      <c r="D2218" s="6" t="s">
        <v>607</v>
      </c>
      <c r="E2218" s="6" t="s">
        <v>608</v>
      </c>
      <c r="F2218" s="18" t="str">
        <f>IFERROR(VLOOKUP(B2218,Invoices!$L$2:$M$413,2,FALSE),"")</f>
        <v/>
      </c>
      <c r="G2218" s="18" t="str">
        <f>IFERROR(VLOOKUP(B2218,Invoices!$N$2:$O$412,2,FALSE),"")</f>
        <v/>
      </c>
      <c r="H2218" s="18" t="str">
        <f>IFERROR(VLOOKUP($B2218,Invoices!$P$2:$Q$412,2,FALSE),"")</f>
        <v/>
      </c>
      <c r="I2218" s="18" t="str">
        <f>IFERROR(VLOOKUP($B2218,Invoices!$R$2:$S$412,2,FALSE),"")</f>
        <v/>
      </c>
      <c r="J2218" s="18" t="str">
        <f>IFERROR(VLOOKUP($B2218,Invoices!$T$2:$U$412,2,FALSE),"")</f>
        <v/>
      </c>
      <c r="K2218" s="18" t="str">
        <f>IFERROR(VLOOKUP($B2218,Invoices!$V$2:$W$412,2,FALSE),"")</f>
        <v/>
      </c>
      <c r="L2218" s="18" t="str">
        <f>IFERROR(VLOOKUP($B2218,Invoices!$X$2:$Y$412,2,FALSE),"")</f>
        <v/>
      </c>
      <c r="M2218" s="18" t="str">
        <f>IFERROR(VLOOKUP($B2218,Invoices!$Z$2:$AA$412,2,FALSE),"")</f>
        <v/>
      </c>
      <c r="N2218" s="18" t="str">
        <f>IFERROR(VLOOKUP($B2218,Invoices!$AB$2:$AC$412,2,FALSE),"")</f>
        <v/>
      </c>
      <c r="O2218" s="18" t="str">
        <f>IFERROR(VLOOKUP($B2218,Invoices!$AD$2:$AE$412,2,FALSE),"")</f>
        <v/>
      </c>
      <c r="P2218" s="18" t="str">
        <f>IFERROR(VLOOKUP($B2218,Invoices!$AF$2:$AG$412,2,FALSE),"")</f>
        <v/>
      </c>
      <c r="Q2218" s="18" t="str">
        <f>IFERROR(VLOOKUP($B2218,Invoices!$AH$2:$AI$412,2,FALSE),"")</f>
        <v/>
      </c>
      <c r="R2218" s="18" t="str">
        <f>IFERROR(VLOOKUP($B2218,Invoices!$AJ$2:$AK$412,2,FALSE),"")</f>
        <v/>
      </c>
      <c r="S2218" s="18" t="str">
        <f>IFERROR(VLOOKUP($B2218,Invoices!$AL$2:$AM$412,2,FALSE),"")</f>
        <v/>
      </c>
      <c r="T2218" s="18" t="str">
        <f>IFERROR(VLOOKUP($B2218,Invoices!$AN$2:$AO$412,2,FALSE),"")</f>
        <v/>
      </c>
      <c r="U2218" s="18" t="str" cm="1">
        <f t="array" ref="U2218">IFERROR(INDEX(F2218:T2218, 1, MATCH(TRUE, ISNUMBER(F2218:T2218), 0)), "0.0")</f>
        <v>0.0</v>
      </c>
    </row>
    <row r="2219" spans="1:21" ht="13" x14ac:dyDescent="0.15">
      <c r="A2219" s="14" t="s">
        <v>8251</v>
      </c>
      <c r="B2219" s="6" t="s">
        <v>3642</v>
      </c>
      <c r="D2219" s="6" t="s">
        <v>1070</v>
      </c>
      <c r="E2219" s="6" t="s">
        <v>1071</v>
      </c>
      <c r="F2219" s="18">
        <f>IFERROR(VLOOKUP(B2219,Invoices!$L$2:$M$413,2,FALSE),"")</f>
        <v>0.99</v>
      </c>
      <c r="G2219" s="18" t="str">
        <f>IFERROR(VLOOKUP(B2219,Invoices!$N$2:$O$412,2,FALSE),"")</f>
        <v/>
      </c>
      <c r="H2219" s="18" t="str">
        <f>IFERROR(VLOOKUP($B2219,Invoices!$P$2:$Q$412,2,FALSE),"")</f>
        <v/>
      </c>
      <c r="I2219" s="18" t="str">
        <f>IFERROR(VLOOKUP($B2219,Invoices!$R$2:$S$412,2,FALSE),"")</f>
        <v/>
      </c>
      <c r="J2219" s="18" t="str">
        <f>IFERROR(VLOOKUP($B2219,Invoices!$T$2:$U$412,2,FALSE),"")</f>
        <v/>
      </c>
      <c r="K2219" s="18" t="str">
        <f>IFERROR(VLOOKUP($B2219,Invoices!$V$2:$W$412,2,FALSE),"")</f>
        <v/>
      </c>
      <c r="L2219" s="18" t="str">
        <f>IFERROR(VLOOKUP($B2219,Invoices!$X$2:$Y$412,2,FALSE),"")</f>
        <v/>
      </c>
      <c r="M2219" s="18" t="str">
        <f>IFERROR(VLOOKUP($B2219,Invoices!$Z$2:$AA$412,2,FALSE),"")</f>
        <v/>
      </c>
      <c r="N2219" s="18" t="str">
        <f>IFERROR(VLOOKUP($B2219,Invoices!$AB$2:$AC$412,2,FALSE),"")</f>
        <v/>
      </c>
      <c r="O2219" s="18" t="str">
        <f>IFERROR(VLOOKUP($B2219,Invoices!$AD$2:$AE$412,2,FALSE),"")</f>
        <v/>
      </c>
      <c r="P2219" s="18" t="str">
        <f>IFERROR(VLOOKUP($B2219,Invoices!$AF$2:$AG$412,2,FALSE),"")</f>
        <v/>
      </c>
      <c r="Q2219" s="18" t="str">
        <f>IFERROR(VLOOKUP($B2219,Invoices!$AH$2:$AI$412,2,FALSE),"")</f>
        <v/>
      </c>
      <c r="R2219" s="18" t="str">
        <f>IFERROR(VLOOKUP($B2219,Invoices!$AJ$2:$AK$412,2,FALSE),"")</f>
        <v/>
      </c>
      <c r="S2219" s="18" t="str">
        <f>IFERROR(VLOOKUP($B2219,Invoices!$AL$2:$AM$412,2,FALSE),"")</f>
        <v/>
      </c>
      <c r="T2219" s="18" t="str">
        <f>IFERROR(VLOOKUP($B2219,Invoices!$AN$2:$AO$412,2,FALSE),"")</f>
        <v/>
      </c>
      <c r="U2219" s="18" cm="1">
        <f t="array" ref="U2219">IFERROR(INDEX(F2219:T2219, 1, MATCH(TRUE, ISNUMBER(F2219:T2219), 0)), "0.0")</f>
        <v>0.99</v>
      </c>
    </row>
    <row r="2220" spans="1:21" ht="13" x14ac:dyDescent="0.15">
      <c r="A2220" s="14" t="s">
        <v>8252</v>
      </c>
      <c r="B2220" s="6" t="s">
        <v>3643</v>
      </c>
      <c r="C2220" s="6" t="s">
        <v>1921</v>
      </c>
      <c r="D2220" s="6" t="s">
        <v>1922</v>
      </c>
      <c r="E2220" s="6" t="s">
        <v>562</v>
      </c>
      <c r="F2220" s="18" t="str">
        <f>IFERROR(VLOOKUP(B2220,Invoices!$L$2:$M$413,2,FALSE),"")</f>
        <v/>
      </c>
      <c r="G2220" s="18" t="str">
        <f>IFERROR(VLOOKUP(B2220,Invoices!$N$2:$O$412,2,FALSE),"")</f>
        <v/>
      </c>
      <c r="H2220" s="18" t="str">
        <f>IFERROR(VLOOKUP($B2220,Invoices!$P$2:$Q$412,2,FALSE),"")</f>
        <v/>
      </c>
      <c r="I2220" s="18" t="str">
        <f>IFERROR(VLOOKUP($B2220,Invoices!$R$2:$S$412,2,FALSE),"")</f>
        <v/>
      </c>
      <c r="J2220" s="18" t="str">
        <f>IFERROR(VLOOKUP($B2220,Invoices!$T$2:$U$412,2,FALSE),"")</f>
        <v/>
      </c>
      <c r="K2220" s="18" t="str">
        <f>IFERROR(VLOOKUP($B2220,Invoices!$V$2:$W$412,2,FALSE),"")</f>
        <v/>
      </c>
      <c r="L2220" s="18" t="str">
        <f>IFERROR(VLOOKUP($B2220,Invoices!$X$2:$Y$412,2,FALSE),"")</f>
        <v/>
      </c>
      <c r="M2220" s="18" t="str">
        <f>IFERROR(VLOOKUP($B2220,Invoices!$Z$2:$AA$412,2,FALSE),"")</f>
        <v/>
      </c>
      <c r="N2220" s="18" t="str">
        <f>IFERROR(VLOOKUP($B2220,Invoices!$AB$2:$AC$412,2,FALSE),"")</f>
        <v/>
      </c>
      <c r="O2220" s="18" t="str">
        <f>IFERROR(VLOOKUP($B2220,Invoices!$AD$2:$AE$412,2,FALSE),"")</f>
        <v/>
      </c>
      <c r="P2220" s="18" t="str">
        <f>IFERROR(VLOOKUP($B2220,Invoices!$AF$2:$AG$412,2,FALSE),"")</f>
        <v/>
      </c>
      <c r="Q2220" s="18" t="str">
        <f>IFERROR(VLOOKUP($B2220,Invoices!$AH$2:$AI$412,2,FALSE),"")</f>
        <v/>
      </c>
      <c r="R2220" s="18" t="str">
        <f>IFERROR(VLOOKUP($B2220,Invoices!$AJ$2:$AK$412,2,FALSE),"")</f>
        <v/>
      </c>
      <c r="S2220" s="18" t="str">
        <f>IFERROR(VLOOKUP($B2220,Invoices!$AL$2:$AM$412,2,FALSE),"")</f>
        <v/>
      </c>
      <c r="T2220" s="18" t="str">
        <f>IFERROR(VLOOKUP($B2220,Invoices!$AN$2:$AO$412,2,FALSE),"")</f>
        <v/>
      </c>
      <c r="U2220" s="18" t="str" cm="1">
        <f t="array" ref="U2220">IFERROR(INDEX(F2220:T2220, 1, MATCH(TRUE, ISNUMBER(F2220:T2220), 0)), "0.0")</f>
        <v>0.0</v>
      </c>
    </row>
    <row r="2221" spans="1:21" ht="13" x14ac:dyDescent="0.15">
      <c r="A2221" s="14" t="s">
        <v>8253</v>
      </c>
      <c r="B2221" s="6" t="s">
        <v>3644</v>
      </c>
      <c r="C2221" s="6" t="s">
        <v>3645</v>
      </c>
      <c r="D2221" s="6" t="s">
        <v>550</v>
      </c>
      <c r="E2221" s="6" t="s">
        <v>551</v>
      </c>
      <c r="F2221" s="18">
        <f>IFERROR(VLOOKUP(B2221,Invoices!$L$2:$M$413,2,FALSE),"")</f>
        <v>0.99</v>
      </c>
      <c r="G2221" s="18" t="str">
        <f>IFERROR(VLOOKUP(B2221,Invoices!$N$2:$O$412,2,FALSE),"")</f>
        <v/>
      </c>
      <c r="H2221" s="18" t="str">
        <f>IFERROR(VLOOKUP($B2221,Invoices!$P$2:$Q$412,2,FALSE),"")</f>
        <v/>
      </c>
      <c r="I2221" s="18" t="str">
        <f>IFERROR(VLOOKUP($B2221,Invoices!$R$2:$S$412,2,FALSE),"")</f>
        <v/>
      </c>
      <c r="J2221" s="18" t="str">
        <f>IFERROR(VLOOKUP($B2221,Invoices!$T$2:$U$412,2,FALSE),"")</f>
        <v/>
      </c>
      <c r="K2221" s="18" t="str">
        <f>IFERROR(VLOOKUP($B2221,Invoices!$V$2:$W$412,2,FALSE),"")</f>
        <v/>
      </c>
      <c r="L2221" s="18" t="str">
        <f>IFERROR(VLOOKUP($B2221,Invoices!$X$2:$Y$412,2,FALSE),"")</f>
        <v/>
      </c>
      <c r="M2221" s="18" t="str">
        <f>IFERROR(VLOOKUP($B2221,Invoices!$Z$2:$AA$412,2,FALSE),"")</f>
        <v/>
      </c>
      <c r="N2221" s="18" t="str">
        <f>IFERROR(VLOOKUP($B2221,Invoices!$AB$2:$AC$412,2,FALSE),"")</f>
        <v/>
      </c>
      <c r="O2221" s="18" t="str">
        <f>IFERROR(VLOOKUP($B2221,Invoices!$AD$2:$AE$412,2,FALSE),"")</f>
        <v/>
      </c>
      <c r="P2221" s="18" t="str">
        <f>IFERROR(VLOOKUP($B2221,Invoices!$AF$2:$AG$412,2,FALSE),"")</f>
        <v/>
      </c>
      <c r="Q2221" s="18" t="str">
        <f>IFERROR(VLOOKUP($B2221,Invoices!$AH$2:$AI$412,2,FALSE),"")</f>
        <v/>
      </c>
      <c r="R2221" s="18" t="str">
        <f>IFERROR(VLOOKUP($B2221,Invoices!$AJ$2:$AK$412,2,FALSE),"")</f>
        <v/>
      </c>
      <c r="S2221" s="18" t="str">
        <f>IFERROR(VLOOKUP($B2221,Invoices!$AL$2:$AM$412,2,FALSE),"")</f>
        <v/>
      </c>
      <c r="T2221" s="18" t="str">
        <f>IFERROR(VLOOKUP($B2221,Invoices!$AN$2:$AO$412,2,FALSE),"")</f>
        <v/>
      </c>
      <c r="U2221" s="18" cm="1">
        <f t="array" ref="U2221">IFERROR(INDEX(F2221:T2221, 1, MATCH(TRUE, ISNUMBER(F2221:T2221), 0)), "0.0")</f>
        <v>0.99</v>
      </c>
    </row>
    <row r="2222" spans="1:21" ht="13" x14ac:dyDescent="0.15">
      <c r="A2222" s="14" t="s">
        <v>8254</v>
      </c>
      <c r="B2222" s="6" t="s">
        <v>3646</v>
      </c>
      <c r="C2222" s="6" t="s">
        <v>3647</v>
      </c>
      <c r="D2222" s="6" t="s">
        <v>633</v>
      </c>
      <c r="E2222" s="6" t="s">
        <v>634</v>
      </c>
      <c r="F2222" s="18" t="str">
        <f>IFERROR(VLOOKUP(B2222,Invoices!$L$2:$M$413,2,FALSE),"")</f>
        <v/>
      </c>
      <c r="G2222" s="18" t="str">
        <f>IFERROR(VLOOKUP(B2222,Invoices!$N$2:$O$412,2,FALSE),"")</f>
        <v/>
      </c>
      <c r="H2222" s="18" t="str">
        <f>IFERROR(VLOOKUP($B2222,Invoices!$P$2:$Q$412,2,FALSE),"")</f>
        <v/>
      </c>
      <c r="I2222" s="18" t="str">
        <f>IFERROR(VLOOKUP($B2222,Invoices!$R$2:$S$412,2,FALSE),"")</f>
        <v/>
      </c>
      <c r="J2222" s="18" t="str">
        <f>IFERROR(VLOOKUP($B2222,Invoices!$T$2:$U$412,2,FALSE),"")</f>
        <v/>
      </c>
      <c r="K2222" s="18" t="str">
        <f>IFERROR(VLOOKUP($B2222,Invoices!$V$2:$W$412,2,FALSE),"")</f>
        <v/>
      </c>
      <c r="L2222" s="18" t="str">
        <f>IFERROR(VLOOKUP($B2222,Invoices!$X$2:$Y$412,2,FALSE),"")</f>
        <v/>
      </c>
      <c r="M2222" s="18" t="str">
        <f>IFERROR(VLOOKUP($B2222,Invoices!$Z$2:$AA$412,2,FALSE),"")</f>
        <v/>
      </c>
      <c r="N2222" s="18" t="str">
        <f>IFERROR(VLOOKUP($B2222,Invoices!$AB$2:$AC$412,2,FALSE),"")</f>
        <v/>
      </c>
      <c r="O2222" s="18" t="str">
        <f>IFERROR(VLOOKUP($B2222,Invoices!$AD$2:$AE$412,2,FALSE),"")</f>
        <v/>
      </c>
      <c r="P2222" s="18" t="str">
        <f>IFERROR(VLOOKUP($B2222,Invoices!$AF$2:$AG$412,2,FALSE),"")</f>
        <v/>
      </c>
      <c r="Q2222" s="18" t="str">
        <f>IFERROR(VLOOKUP($B2222,Invoices!$AH$2:$AI$412,2,FALSE),"")</f>
        <v/>
      </c>
      <c r="R2222" s="18" t="str">
        <f>IFERROR(VLOOKUP($B2222,Invoices!$AJ$2:$AK$412,2,FALSE),"")</f>
        <v/>
      </c>
      <c r="S2222" s="18" t="str">
        <f>IFERROR(VLOOKUP($B2222,Invoices!$AL$2:$AM$412,2,FALSE),"")</f>
        <v/>
      </c>
      <c r="T2222" s="18" t="str">
        <f>IFERROR(VLOOKUP($B2222,Invoices!$AN$2:$AO$412,2,FALSE),"")</f>
        <v/>
      </c>
      <c r="U2222" s="18" t="str" cm="1">
        <f t="array" ref="U2222">IFERROR(INDEX(F2222:T2222, 1, MATCH(TRUE, ISNUMBER(F2222:T2222), 0)), "0.0")</f>
        <v>0.0</v>
      </c>
    </row>
    <row r="2223" spans="1:21" ht="13" x14ac:dyDescent="0.15">
      <c r="A2223" s="14" t="s">
        <v>8255</v>
      </c>
      <c r="B2223" s="6" t="s">
        <v>3648</v>
      </c>
      <c r="C2223" s="6" t="s">
        <v>3649</v>
      </c>
      <c r="D2223" s="6" t="s">
        <v>1628</v>
      </c>
      <c r="E2223" s="6" t="s">
        <v>1629</v>
      </c>
      <c r="F2223" s="18" t="str">
        <f>IFERROR(VLOOKUP(B2223,Invoices!$L$2:$M$413,2,FALSE),"")</f>
        <v/>
      </c>
      <c r="G2223" s="18" t="str">
        <f>IFERROR(VLOOKUP(B2223,Invoices!$N$2:$O$412,2,FALSE),"")</f>
        <v/>
      </c>
      <c r="H2223" s="18" t="str">
        <f>IFERROR(VLOOKUP($B2223,Invoices!$P$2:$Q$412,2,FALSE),"")</f>
        <v/>
      </c>
      <c r="I2223" s="18" t="str">
        <f>IFERROR(VLOOKUP($B2223,Invoices!$R$2:$S$412,2,FALSE),"")</f>
        <v/>
      </c>
      <c r="J2223" s="18" t="str">
        <f>IFERROR(VLOOKUP($B2223,Invoices!$T$2:$U$412,2,FALSE),"")</f>
        <v/>
      </c>
      <c r="K2223" s="18" t="str">
        <f>IFERROR(VLOOKUP($B2223,Invoices!$V$2:$W$412,2,FALSE),"")</f>
        <v/>
      </c>
      <c r="L2223" s="18" t="str">
        <f>IFERROR(VLOOKUP($B2223,Invoices!$X$2:$Y$412,2,FALSE),"")</f>
        <v/>
      </c>
      <c r="M2223" s="18" t="str">
        <f>IFERROR(VLOOKUP($B2223,Invoices!$Z$2:$AA$412,2,FALSE),"")</f>
        <v/>
      </c>
      <c r="N2223" s="18" t="str">
        <f>IFERROR(VLOOKUP($B2223,Invoices!$AB$2:$AC$412,2,FALSE),"")</f>
        <v/>
      </c>
      <c r="O2223" s="18" t="str">
        <f>IFERROR(VLOOKUP($B2223,Invoices!$AD$2:$AE$412,2,FALSE),"")</f>
        <v/>
      </c>
      <c r="P2223" s="18" t="str">
        <f>IFERROR(VLOOKUP($B2223,Invoices!$AF$2:$AG$412,2,FALSE),"")</f>
        <v/>
      </c>
      <c r="Q2223" s="18" t="str">
        <f>IFERROR(VLOOKUP($B2223,Invoices!$AH$2:$AI$412,2,FALSE),"")</f>
        <v/>
      </c>
      <c r="R2223" s="18" t="str">
        <f>IFERROR(VLOOKUP($B2223,Invoices!$AJ$2:$AK$412,2,FALSE),"")</f>
        <v/>
      </c>
      <c r="S2223" s="18" t="str">
        <f>IFERROR(VLOOKUP($B2223,Invoices!$AL$2:$AM$412,2,FALSE),"")</f>
        <v/>
      </c>
      <c r="T2223" s="18" t="str">
        <f>IFERROR(VLOOKUP($B2223,Invoices!$AN$2:$AO$412,2,FALSE),"")</f>
        <v/>
      </c>
      <c r="U2223" s="18" t="str" cm="1">
        <f t="array" ref="U2223">IFERROR(INDEX(F2223:T2223, 1, MATCH(TRUE, ISNUMBER(F2223:T2223), 0)), "0.0")</f>
        <v>0.0</v>
      </c>
    </row>
    <row r="2224" spans="1:21" ht="13" x14ac:dyDescent="0.15">
      <c r="A2224" s="14" t="s">
        <v>8256</v>
      </c>
      <c r="B2224" s="6" t="s">
        <v>3650</v>
      </c>
      <c r="C2224" s="6" t="s">
        <v>1366</v>
      </c>
      <c r="D2224" s="6" t="s">
        <v>1367</v>
      </c>
      <c r="E2224" s="6" t="s">
        <v>1368</v>
      </c>
      <c r="F2224" s="18" t="str">
        <f>IFERROR(VLOOKUP(B2224,Invoices!$L$2:$M$413,2,FALSE),"")</f>
        <v/>
      </c>
      <c r="G2224" s="18" t="str">
        <f>IFERROR(VLOOKUP(B2224,Invoices!$N$2:$O$412,2,FALSE),"")</f>
        <v/>
      </c>
      <c r="H2224" s="18" t="str">
        <f>IFERROR(VLOOKUP($B2224,Invoices!$P$2:$Q$412,2,FALSE),"")</f>
        <v/>
      </c>
      <c r="I2224" s="18" t="str">
        <f>IFERROR(VLOOKUP($B2224,Invoices!$R$2:$S$412,2,FALSE),"")</f>
        <v/>
      </c>
      <c r="J2224" s="18" t="str">
        <f>IFERROR(VLOOKUP($B2224,Invoices!$T$2:$U$412,2,FALSE),"")</f>
        <v/>
      </c>
      <c r="K2224" s="18" t="str">
        <f>IFERROR(VLOOKUP($B2224,Invoices!$V$2:$W$412,2,FALSE),"")</f>
        <v/>
      </c>
      <c r="L2224" s="18" t="str">
        <f>IFERROR(VLOOKUP($B2224,Invoices!$X$2:$Y$412,2,FALSE),"")</f>
        <v/>
      </c>
      <c r="M2224" s="18" t="str">
        <f>IFERROR(VLOOKUP($B2224,Invoices!$Z$2:$AA$412,2,FALSE),"")</f>
        <v/>
      </c>
      <c r="N2224" s="18" t="str">
        <f>IFERROR(VLOOKUP($B2224,Invoices!$AB$2:$AC$412,2,FALSE),"")</f>
        <v/>
      </c>
      <c r="O2224" s="18" t="str">
        <f>IFERROR(VLOOKUP($B2224,Invoices!$AD$2:$AE$412,2,FALSE),"")</f>
        <v/>
      </c>
      <c r="P2224" s="18" t="str">
        <f>IFERROR(VLOOKUP($B2224,Invoices!$AF$2:$AG$412,2,FALSE),"")</f>
        <v/>
      </c>
      <c r="Q2224" s="18" t="str">
        <f>IFERROR(VLOOKUP($B2224,Invoices!$AH$2:$AI$412,2,FALSE),"")</f>
        <v/>
      </c>
      <c r="R2224" s="18" t="str">
        <f>IFERROR(VLOOKUP($B2224,Invoices!$AJ$2:$AK$412,2,FALSE),"")</f>
        <v/>
      </c>
      <c r="S2224" s="18" t="str">
        <f>IFERROR(VLOOKUP($B2224,Invoices!$AL$2:$AM$412,2,FALSE),"")</f>
        <v/>
      </c>
      <c r="T2224" s="18" t="str">
        <f>IFERROR(VLOOKUP($B2224,Invoices!$AN$2:$AO$412,2,FALSE),"")</f>
        <v/>
      </c>
      <c r="U2224" s="18" t="str" cm="1">
        <f t="array" ref="U2224">IFERROR(INDEX(F2224:T2224, 1, MATCH(TRUE, ISNUMBER(F2224:T2224), 0)), "0.0")</f>
        <v>0.0</v>
      </c>
    </row>
    <row r="2225" spans="1:21" ht="13" x14ac:dyDescent="0.15">
      <c r="A2225" s="14" t="s">
        <v>8257</v>
      </c>
      <c r="B2225" s="6" t="s">
        <v>3651</v>
      </c>
      <c r="C2225" s="6" t="s">
        <v>695</v>
      </c>
      <c r="D2225" s="6" t="s">
        <v>696</v>
      </c>
      <c r="E2225" s="6" t="s">
        <v>697</v>
      </c>
      <c r="F2225" s="18" t="str">
        <f>IFERROR(VLOOKUP(B2225,Invoices!$L$2:$M$413,2,FALSE),"")</f>
        <v/>
      </c>
      <c r="G2225" s="18">
        <f>IFERROR(VLOOKUP(B2225,Invoices!$N$2:$O$412,2,FALSE),"")</f>
        <v>0.99</v>
      </c>
      <c r="H2225" s="18">
        <f>IFERROR(VLOOKUP($B2225,Invoices!$P$2:$Q$412,2,FALSE),"")</f>
        <v>0.99</v>
      </c>
      <c r="I2225" s="18" t="str">
        <f>IFERROR(VLOOKUP($B2225,Invoices!$R$2:$S$412,2,FALSE),"")</f>
        <v/>
      </c>
      <c r="J2225" s="18" t="str">
        <f>IFERROR(VLOOKUP($B2225,Invoices!$T$2:$U$412,2,FALSE),"")</f>
        <v/>
      </c>
      <c r="K2225" s="18" t="str">
        <f>IFERROR(VLOOKUP($B2225,Invoices!$V$2:$W$412,2,FALSE),"")</f>
        <v/>
      </c>
      <c r="L2225" s="18" t="str">
        <f>IFERROR(VLOOKUP($B2225,Invoices!$X$2:$Y$412,2,FALSE),"")</f>
        <v/>
      </c>
      <c r="M2225" s="18" t="str">
        <f>IFERROR(VLOOKUP($B2225,Invoices!$Z$2:$AA$412,2,FALSE),"")</f>
        <v/>
      </c>
      <c r="N2225" s="18" t="str">
        <f>IFERROR(VLOOKUP($B2225,Invoices!$AB$2:$AC$412,2,FALSE),"")</f>
        <v/>
      </c>
      <c r="O2225" s="18" t="str">
        <f>IFERROR(VLOOKUP($B2225,Invoices!$AD$2:$AE$412,2,FALSE),"")</f>
        <v/>
      </c>
      <c r="P2225" s="18" t="str">
        <f>IFERROR(VLOOKUP($B2225,Invoices!$AF$2:$AG$412,2,FALSE),"")</f>
        <v/>
      </c>
      <c r="Q2225" s="18" t="str">
        <f>IFERROR(VLOOKUP($B2225,Invoices!$AH$2:$AI$412,2,FALSE),"")</f>
        <v/>
      </c>
      <c r="R2225" s="18" t="str">
        <f>IFERROR(VLOOKUP($B2225,Invoices!$AJ$2:$AK$412,2,FALSE),"")</f>
        <v/>
      </c>
      <c r="S2225" s="18" t="str">
        <f>IFERROR(VLOOKUP($B2225,Invoices!$AL$2:$AM$412,2,FALSE),"")</f>
        <v/>
      </c>
      <c r="T2225" s="18" t="str">
        <f>IFERROR(VLOOKUP($B2225,Invoices!$AN$2:$AO$412,2,FALSE),"")</f>
        <v/>
      </c>
      <c r="U2225" s="18" cm="1">
        <f t="array" ref="U2225">IFERROR(INDEX(F2225:T2225, 1, MATCH(TRUE, ISNUMBER(F2225:T2225), 0)), "0.0")</f>
        <v>0.99</v>
      </c>
    </row>
    <row r="2226" spans="1:21" ht="13" x14ac:dyDescent="0.15">
      <c r="A2226" s="14" t="s">
        <v>8258</v>
      </c>
      <c r="B2226" s="6" t="s">
        <v>3652</v>
      </c>
      <c r="C2226" s="6" t="s">
        <v>1760</v>
      </c>
      <c r="D2226" s="6" t="s">
        <v>1750</v>
      </c>
      <c r="E2226" s="6" t="s">
        <v>1751</v>
      </c>
      <c r="F2226" s="18">
        <f>IFERROR(VLOOKUP(B2226,Invoices!$L$2:$M$413,2,FALSE),"")</f>
        <v>0.99</v>
      </c>
      <c r="G2226" s="18" t="str">
        <f>IFERROR(VLOOKUP(B2226,Invoices!$N$2:$O$412,2,FALSE),"")</f>
        <v/>
      </c>
      <c r="H2226" s="18" t="str">
        <f>IFERROR(VLOOKUP($B2226,Invoices!$P$2:$Q$412,2,FALSE),"")</f>
        <v/>
      </c>
      <c r="I2226" s="18" t="str">
        <f>IFERROR(VLOOKUP($B2226,Invoices!$R$2:$S$412,2,FALSE),"")</f>
        <v/>
      </c>
      <c r="J2226" s="18" t="str">
        <f>IFERROR(VLOOKUP($B2226,Invoices!$T$2:$U$412,2,FALSE),"")</f>
        <v/>
      </c>
      <c r="K2226" s="18" t="str">
        <f>IFERROR(VLOOKUP($B2226,Invoices!$V$2:$W$412,2,FALSE),"")</f>
        <v/>
      </c>
      <c r="L2226" s="18" t="str">
        <f>IFERROR(VLOOKUP($B2226,Invoices!$X$2:$Y$412,2,FALSE),"")</f>
        <v/>
      </c>
      <c r="M2226" s="18" t="str">
        <f>IFERROR(VLOOKUP($B2226,Invoices!$Z$2:$AA$412,2,FALSE),"")</f>
        <v/>
      </c>
      <c r="N2226" s="18" t="str">
        <f>IFERROR(VLOOKUP($B2226,Invoices!$AB$2:$AC$412,2,FALSE),"")</f>
        <v/>
      </c>
      <c r="O2226" s="18" t="str">
        <f>IFERROR(VLOOKUP($B2226,Invoices!$AD$2:$AE$412,2,FALSE),"")</f>
        <v/>
      </c>
      <c r="P2226" s="18" t="str">
        <f>IFERROR(VLOOKUP($B2226,Invoices!$AF$2:$AG$412,2,FALSE),"")</f>
        <v/>
      </c>
      <c r="Q2226" s="18" t="str">
        <f>IFERROR(VLOOKUP($B2226,Invoices!$AH$2:$AI$412,2,FALSE),"")</f>
        <v/>
      </c>
      <c r="R2226" s="18" t="str">
        <f>IFERROR(VLOOKUP($B2226,Invoices!$AJ$2:$AK$412,2,FALSE),"")</f>
        <v/>
      </c>
      <c r="S2226" s="18" t="str">
        <f>IFERROR(VLOOKUP($B2226,Invoices!$AL$2:$AM$412,2,FALSE),"")</f>
        <v/>
      </c>
      <c r="T2226" s="18" t="str">
        <f>IFERROR(VLOOKUP($B2226,Invoices!$AN$2:$AO$412,2,FALSE),"")</f>
        <v/>
      </c>
      <c r="U2226" s="18" cm="1">
        <f t="array" ref="U2226">IFERROR(INDEX(F2226:T2226, 1, MATCH(TRUE, ISNUMBER(F2226:T2226), 0)), "0.0")</f>
        <v>0.99</v>
      </c>
    </row>
    <row r="2227" spans="1:21" ht="13" x14ac:dyDescent="0.15">
      <c r="A2227" s="14" t="s">
        <v>8259</v>
      </c>
      <c r="B2227" s="6" t="s">
        <v>3653</v>
      </c>
      <c r="C2227" s="6" t="s">
        <v>2023</v>
      </c>
      <c r="D2227" s="6" t="s">
        <v>2024</v>
      </c>
      <c r="E2227" s="6" t="s">
        <v>779</v>
      </c>
      <c r="F2227" s="18" t="str">
        <f>IFERROR(VLOOKUP(B2227,Invoices!$L$2:$M$413,2,FALSE),"")</f>
        <v/>
      </c>
      <c r="G2227" s="18" t="str">
        <f>IFERROR(VLOOKUP(B2227,Invoices!$N$2:$O$412,2,FALSE),"")</f>
        <v/>
      </c>
      <c r="H2227" s="18" t="str">
        <f>IFERROR(VLOOKUP($B2227,Invoices!$P$2:$Q$412,2,FALSE),"")</f>
        <v/>
      </c>
      <c r="I2227" s="18" t="str">
        <f>IFERROR(VLOOKUP($B2227,Invoices!$R$2:$S$412,2,FALSE),"")</f>
        <v/>
      </c>
      <c r="J2227" s="18" t="str">
        <f>IFERROR(VLOOKUP($B2227,Invoices!$T$2:$U$412,2,FALSE),"")</f>
        <v/>
      </c>
      <c r="K2227" s="18" t="str">
        <f>IFERROR(VLOOKUP($B2227,Invoices!$V$2:$W$412,2,FALSE),"")</f>
        <v/>
      </c>
      <c r="L2227" s="18" t="str">
        <f>IFERROR(VLOOKUP($B2227,Invoices!$X$2:$Y$412,2,FALSE),"")</f>
        <v/>
      </c>
      <c r="M2227" s="18" t="str">
        <f>IFERROR(VLOOKUP($B2227,Invoices!$Z$2:$AA$412,2,FALSE),"")</f>
        <v/>
      </c>
      <c r="N2227" s="18" t="str">
        <f>IFERROR(VLOOKUP($B2227,Invoices!$AB$2:$AC$412,2,FALSE),"")</f>
        <v/>
      </c>
      <c r="O2227" s="18" t="str">
        <f>IFERROR(VLOOKUP($B2227,Invoices!$AD$2:$AE$412,2,FALSE),"")</f>
        <v/>
      </c>
      <c r="P2227" s="18" t="str">
        <f>IFERROR(VLOOKUP($B2227,Invoices!$AF$2:$AG$412,2,FALSE),"")</f>
        <v/>
      </c>
      <c r="Q2227" s="18" t="str">
        <f>IFERROR(VLOOKUP($B2227,Invoices!$AH$2:$AI$412,2,FALSE),"")</f>
        <v/>
      </c>
      <c r="R2227" s="18" t="str">
        <f>IFERROR(VLOOKUP($B2227,Invoices!$AJ$2:$AK$412,2,FALSE),"")</f>
        <v/>
      </c>
      <c r="S2227" s="18" t="str">
        <f>IFERROR(VLOOKUP($B2227,Invoices!$AL$2:$AM$412,2,FALSE),"")</f>
        <v/>
      </c>
      <c r="T2227" s="18" t="str">
        <f>IFERROR(VLOOKUP($B2227,Invoices!$AN$2:$AO$412,2,FALSE),"")</f>
        <v/>
      </c>
      <c r="U2227" s="18" t="str" cm="1">
        <f t="array" ref="U2227">IFERROR(INDEX(F2227:T2227, 1, MATCH(TRUE, ISNUMBER(F2227:T2227), 0)), "0.0")</f>
        <v>0.0</v>
      </c>
    </row>
    <row r="2228" spans="1:21" ht="13" x14ac:dyDescent="0.15">
      <c r="A2228" s="14" t="s">
        <v>8260</v>
      </c>
      <c r="B2228" s="6" t="s">
        <v>3654</v>
      </c>
      <c r="C2228" s="6" t="s">
        <v>3655</v>
      </c>
      <c r="D2228" s="6" t="s">
        <v>749</v>
      </c>
      <c r="E2228" s="6" t="s">
        <v>750</v>
      </c>
      <c r="F2228" s="18" t="str">
        <f>IFERROR(VLOOKUP(B2228,Invoices!$L$2:$M$413,2,FALSE),"")</f>
        <v/>
      </c>
      <c r="G2228" s="18" t="str">
        <f>IFERROR(VLOOKUP(B2228,Invoices!$N$2:$O$412,2,FALSE),"")</f>
        <v/>
      </c>
      <c r="H2228" s="18" t="str">
        <f>IFERROR(VLOOKUP($B2228,Invoices!$P$2:$Q$412,2,FALSE),"")</f>
        <v/>
      </c>
      <c r="I2228" s="18" t="str">
        <f>IFERROR(VLOOKUP($B2228,Invoices!$R$2:$S$412,2,FALSE),"")</f>
        <v/>
      </c>
      <c r="J2228" s="18" t="str">
        <f>IFERROR(VLOOKUP($B2228,Invoices!$T$2:$U$412,2,FALSE),"")</f>
        <v/>
      </c>
      <c r="K2228" s="18" t="str">
        <f>IFERROR(VLOOKUP($B2228,Invoices!$V$2:$W$412,2,FALSE),"")</f>
        <v/>
      </c>
      <c r="L2228" s="18" t="str">
        <f>IFERROR(VLOOKUP($B2228,Invoices!$X$2:$Y$412,2,FALSE),"")</f>
        <v/>
      </c>
      <c r="M2228" s="18" t="str">
        <f>IFERROR(VLOOKUP($B2228,Invoices!$Z$2:$AA$412,2,FALSE),"")</f>
        <v/>
      </c>
      <c r="N2228" s="18" t="str">
        <f>IFERROR(VLOOKUP($B2228,Invoices!$AB$2:$AC$412,2,FALSE),"")</f>
        <v/>
      </c>
      <c r="O2228" s="18" t="str">
        <f>IFERROR(VLOOKUP($B2228,Invoices!$AD$2:$AE$412,2,FALSE),"")</f>
        <v/>
      </c>
      <c r="P2228" s="18" t="str">
        <f>IFERROR(VLOOKUP($B2228,Invoices!$AF$2:$AG$412,2,FALSE),"")</f>
        <v/>
      </c>
      <c r="Q2228" s="18" t="str">
        <f>IFERROR(VLOOKUP($B2228,Invoices!$AH$2:$AI$412,2,FALSE),"")</f>
        <v/>
      </c>
      <c r="R2228" s="18" t="str">
        <f>IFERROR(VLOOKUP($B2228,Invoices!$AJ$2:$AK$412,2,FALSE),"")</f>
        <v/>
      </c>
      <c r="S2228" s="18" t="str">
        <f>IFERROR(VLOOKUP($B2228,Invoices!$AL$2:$AM$412,2,FALSE),"")</f>
        <v/>
      </c>
      <c r="T2228" s="18" t="str">
        <f>IFERROR(VLOOKUP($B2228,Invoices!$AN$2:$AO$412,2,FALSE),"")</f>
        <v/>
      </c>
      <c r="U2228" s="18" t="str" cm="1">
        <f t="array" ref="U2228">IFERROR(INDEX(F2228:T2228, 1, MATCH(TRUE, ISNUMBER(F2228:T2228), 0)), "0.0")</f>
        <v>0.0</v>
      </c>
    </row>
    <row r="2229" spans="1:21" ht="13" x14ac:dyDescent="0.15">
      <c r="A2229" s="14" t="s">
        <v>8261</v>
      </c>
      <c r="B2229" s="6" t="s">
        <v>3656</v>
      </c>
      <c r="C2229" s="6" t="s">
        <v>703</v>
      </c>
      <c r="D2229" s="6" t="s">
        <v>684</v>
      </c>
      <c r="E2229" s="6" t="s">
        <v>685</v>
      </c>
      <c r="F2229" s="18" t="str">
        <f>IFERROR(VLOOKUP(B2229,Invoices!$L$2:$M$413,2,FALSE),"")</f>
        <v/>
      </c>
      <c r="G2229" s="18" t="str">
        <f>IFERROR(VLOOKUP(B2229,Invoices!$N$2:$O$412,2,FALSE),"")</f>
        <v/>
      </c>
      <c r="H2229" s="18" t="str">
        <f>IFERROR(VLOOKUP($B2229,Invoices!$P$2:$Q$412,2,FALSE),"")</f>
        <v/>
      </c>
      <c r="I2229" s="18">
        <f>IFERROR(VLOOKUP($B2229,Invoices!$R$2:$S$412,2,FALSE),"")</f>
        <v>0.99</v>
      </c>
      <c r="J2229" s="18" t="str">
        <f>IFERROR(VLOOKUP($B2229,Invoices!$T$2:$U$412,2,FALSE),"")</f>
        <v/>
      </c>
      <c r="K2229" s="18" t="str">
        <f>IFERROR(VLOOKUP($B2229,Invoices!$V$2:$W$412,2,FALSE),"")</f>
        <v/>
      </c>
      <c r="L2229" s="18" t="str">
        <f>IFERROR(VLOOKUP($B2229,Invoices!$X$2:$Y$412,2,FALSE),"")</f>
        <v/>
      </c>
      <c r="M2229" s="18" t="str">
        <f>IFERROR(VLOOKUP($B2229,Invoices!$Z$2:$AA$412,2,FALSE),"")</f>
        <v/>
      </c>
      <c r="N2229" s="18" t="str">
        <f>IFERROR(VLOOKUP($B2229,Invoices!$AB$2:$AC$412,2,FALSE),"")</f>
        <v/>
      </c>
      <c r="O2229" s="18" t="str">
        <f>IFERROR(VLOOKUP($B2229,Invoices!$AD$2:$AE$412,2,FALSE),"")</f>
        <v/>
      </c>
      <c r="P2229" s="18" t="str">
        <f>IFERROR(VLOOKUP($B2229,Invoices!$AF$2:$AG$412,2,FALSE),"")</f>
        <v/>
      </c>
      <c r="Q2229" s="18" t="str">
        <f>IFERROR(VLOOKUP($B2229,Invoices!$AH$2:$AI$412,2,FALSE),"")</f>
        <v/>
      </c>
      <c r="R2229" s="18" t="str">
        <f>IFERROR(VLOOKUP($B2229,Invoices!$AJ$2:$AK$412,2,FALSE),"")</f>
        <v/>
      </c>
      <c r="S2229" s="18" t="str">
        <f>IFERROR(VLOOKUP($B2229,Invoices!$AL$2:$AM$412,2,FALSE),"")</f>
        <v/>
      </c>
      <c r="T2229" s="18" t="str">
        <f>IFERROR(VLOOKUP($B2229,Invoices!$AN$2:$AO$412,2,FALSE),"")</f>
        <v/>
      </c>
      <c r="U2229" s="18" cm="1">
        <f t="array" ref="U2229">IFERROR(INDEX(F2229:T2229, 1, MATCH(TRUE, ISNUMBER(F2229:T2229), 0)), "0.0")</f>
        <v>0.99</v>
      </c>
    </row>
    <row r="2230" spans="1:21" ht="13" x14ac:dyDescent="0.15">
      <c r="A2230" s="14" t="s">
        <v>8262</v>
      </c>
      <c r="B2230" s="6" t="s">
        <v>3657</v>
      </c>
      <c r="D2230" s="6" t="s">
        <v>666</v>
      </c>
      <c r="E2230" s="6" t="s">
        <v>667</v>
      </c>
      <c r="F2230" s="18" t="str">
        <f>IFERROR(VLOOKUP(B2230,Invoices!$L$2:$M$413,2,FALSE),"")</f>
        <v/>
      </c>
      <c r="G2230" s="18" t="str">
        <f>IFERROR(VLOOKUP(B2230,Invoices!$N$2:$O$412,2,FALSE),"")</f>
        <v/>
      </c>
      <c r="H2230" s="18">
        <f>IFERROR(VLOOKUP($B2230,Invoices!$P$2:$Q$412,2,FALSE),"")</f>
        <v>0.99</v>
      </c>
      <c r="I2230" s="18" t="str">
        <f>IFERROR(VLOOKUP($B2230,Invoices!$R$2:$S$412,2,FALSE),"")</f>
        <v/>
      </c>
      <c r="J2230" s="18" t="str">
        <f>IFERROR(VLOOKUP($B2230,Invoices!$T$2:$U$412,2,FALSE),"")</f>
        <v/>
      </c>
      <c r="K2230" s="18" t="str">
        <f>IFERROR(VLOOKUP($B2230,Invoices!$V$2:$W$412,2,FALSE),"")</f>
        <v/>
      </c>
      <c r="L2230" s="18" t="str">
        <f>IFERROR(VLOOKUP($B2230,Invoices!$X$2:$Y$412,2,FALSE),"")</f>
        <v/>
      </c>
      <c r="M2230" s="18" t="str">
        <f>IFERROR(VLOOKUP($B2230,Invoices!$Z$2:$AA$412,2,FALSE),"")</f>
        <v/>
      </c>
      <c r="N2230" s="18" t="str">
        <f>IFERROR(VLOOKUP($B2230,Invoices!$AB$2:$AC$412,2,FALSE),"")</f>
        <v/>
      </c>
      <c r="O2230" s="18" t="str">
        <f>IFERROR(VLOOKUP($B2230,Invoices!$AD$2:$AE$412,2,FALSE),"")</f>
        <v/>
      </c>
      <c r="P2230" s="18" t="str">
        <f>IFERROR(VLOOKUP($B2230,Invoices!$AF$2:$AG$412,2,FALSE),"")</f>
        <v/>
      </c>
      <c r="Q2230" s="18" t="str">
        <f>IFERROR(VLOOKUP($B2230,Invoices!$AH$2:$AI$412,2,FALSE),"")</f>
        <v/>
      </c>
      <c r="R2230" s="18" t="str">
        <f>IFERROR(VLOOKUP($B2230,Invoices!$AJ$2:$AK$412,2,FALSE),"")</f>
        <v/>
      </c>
      <c r="S2230" s="18" t="str">
        <f>IFERROR(VLOOKUP($B2230,Invoices!$AL$2:$AM$412,2,FALSE),"")</f>
        <v/>
      </c>
      <c r="T2230" s="18" t="str">
        <f>IFERROR(VLOOKUP($B2230,Invoices!$AN$2:$AO$412,2,FALSE),"")</f>
        <v/>
      </c>
      <c r="U2230" s="18" cm="1">
        <f t="array" ref="U2230">IFERROR(INDEX(F2230:T2230, 1, MATCH(TRUE, ISNUMBER(F2230:T2230), 0)), "0.0")</f>
        <v>0.99</v>
      </c>
    </row>
    <row r="2231" spans="1:21" ht="13" x14ac:dyDescent="0.15">
      <c r="A2231" s="14" t="s">
        <v>8263</v>
      </c>
      <c r="B2231" s="6" t="s">
        <v>3658</v>
      </c>
      <c r="D2231" s="6" t="s">
        <v>1067</v>
      </c>
      <c r="E2231" s="6" t="s">
        <v>1068</v>
      </c>
      <c r="F2231" s="18" t="str">
        <f>IFERROR(VLOOKUP(B2231,Invoices!$L$2:$M$413,2,FALSE),"")</f>
        <v/>
      </c>
      <c r="G2231" s="18">
        <f>IFERROR(VLOOKUP(B2231,Invoices!$N$2:$O$412,2,FALSE),"")</f>
        <v>0.99</v>
      </c>
      <c r="H2231" s="18" t="str">
        <f>IFERROR(VLOOKUP($B2231,Invoices!$P$2:$Q$412,2,FALSE),"")</f>
        <v/>
      </c>
      <c r="I2231" s="18" t="str">
        <f>IFERROR(VLOOKUP($B2231,Invoices!$R$2:$S$412,2,FALSE),"")</f>
        <v/>
      </c>
      <c r="J2231" s="18" t="str">
        <f>IFERROR(VLOOKUP($B2231,Invoices!$T$2:$U$412,2,FALSE),"")</f>
        <v/>
      </c>
      <c r="K2231" s="18" t="str">
        <f>IFERROR(VLOOKUP($B2231,Invoices!$V$2:$W$412,2,FALSE),"")</f>
        <v/>
      </c>
      <c r="L2231" s="18" t="str">
        <f>IFERROR(VLOOKUP($B2231,Invoices!$X$2:$Y$412,2,FALSE),"")</f>
        <v/>
      </c>
      <c r="M2231" s="18" t="str">
        <f>IFERROR(VLOOKUP($B2231,Invoices!$Z$2:$AA$412,2,FALSE),"")</f>
        <v/>
      </c>
      <c r="N2231" s="18" t="str">
        <f>IFERROR(VLOOKUP($B2231,Invoices!$AB$2:$AC$412,2,FALSE),"")</f>
        <v/>
      </c>
      <c r="O2231" s="18" t="str">
        <f>IFERROR(VLOOKUP($B2231,Invoices!$AD$2:$AE$412,2,FALSE),"")</f>
        <v/>
      </c>
      <c r="P2231" s="18" t="str">
        <f>IFERROR(VLOOKUP($B2231,Invoices!$AF$2:$AG$412,2,FALSE),"")</f>
        <v/>
      </c>
      <c r="Q2231" s="18" t="str">
        <f>IFERROR(VLOOKUP($B2231,Invoices!$AH$2:$AI$412,2,FALSE),"")</f>
        <v/>
      </c>
      <c r="R2231" s="18" t="str">
        <f>IFERROR(VLOOKUP($B2231,Invoices!$AJ$2:$AK$412,2,FALSE),"")</f>
        <v/>
      </c>
      <c r="S2231" s="18" t="str">
        <f>IFERROR(VLOOKUP($B2231,Invoices!$AL$2:$AM$412,2,FALSE),"")</f>
        <v/>
      </c>
      <c r="T2231" s="18" t="str">
        <f>IFERROR(VLOOKUP($B2231,Invoices!$AN$2:$AO$412,2,FALSE),"")</f>
        <v/>
      </c>
      <c r="U2231" s="18" cm="1">
        <f t="array" ref="U2231">IFERROR(INDEX(F2231:T2231, 1, MATCH(TRUE, ISNUMBER(F2231:T2231), 0)), "0.0")</f>
        <v>0.99</v>
      </c>
    </row>
    <row r="2232" spans="1:21" ht="13" x14ac:dyDescent="0.15">
      <c r="A2232" s="14" t="s">
        <v>8264</v>
      </c>
      <c r="B2232" s="6" t="s">
        <v>3659</v>
      </c>
      <c r="C2232" s="6" t="s">
        <v>1046</v>
      </c>
      <c r="D2232" s="6" t="s">
        <v>1047</v>
      </c>
      <c r="E2232" s="6" t="s">
        <v>1046</v>
      </c>
      <c r="F2232" s="18" t="str">
        <f>IFERROR(VLOOKUP(B2232,Invoices!$L$2:$M$413,2,FALSE),"")</f>
        <v/>
      </c>
      <c r="G2232" s="18" t="str">
        <f>IFERROR(VLOOKUP(B2232,Invoices!$N$2:$O$412,2,FALSE),"")</f>
        <v/>
      </c>
      <c r="H2232" s="18" t="str">
        <f>IFERROR(VLOOKUP($B2232,Invoices!$P$2:$Q$412,2,FALSE),"")</f>
        <v/>
      </c>
      <c r="I2232" s="18" t="str">
        <f>IFERROR(VLOOKUP($B2232,Invoices!$R$2:$S$412,2,FALSE),"")</f>
        <v/>
      </c>
      <c r="J2232" s="18" t="str">
        <f>IFERROR(VLOOKUP($B2232,Invoices!$T$2:$U$412,2,FALSE),"")</f>
        <v/>
      </c>
      <c r="K2232" s="18" t="str">
        <f>IFERROR(VLOOKUP($B2232,Invoices!$V$2:$W$412,2,FALSE),"")</f>
        <v/>
      </c>
      <c r="L2232" s="18" t="str">
        <f>IFERROR(VLOOKUP($B2232,Invoices!$X$2:$Y$412,2,FALSE),"")</f>
        <v/>
      </c>
      <c r="M2232" s="18" t="str">
        <f>IFERROR(VLOOKUP($B2232,Invoices!$Z$2:$AA$412,2,FALSE),"")</f>
        <v/>
      </c>
      <c r="N2232" s="18" t="str">
        <f>IFERROR(VLOOKUP($B2232,Invoices!$AB$2:$AC$412,2,FALSE),"")</f>
        <v/>
      </c>
      <c r="O2232" s="18" t="str">
        <f>IFERROR(VLOOKUP($B2232,Invoices!$AD$2:$AE$412,2,FALSE),"")</f>
        <v/>
      </c>
      <c r="P2232" s="18" t="str">
        <f>IFERROR(VLOOKUP($B2232,Invoices!$AF$2:$AG$412,2,FALSE),"")</f>
        <v/>
      </c>
      <c r="Q2232" s="18" t="str">
        <f>IFERROR(VLOOKUP($B2232,Invoices!$AH$2:$AI$412,2,FALSE),"")</f>
        <v/>
      </c>
      <c r="R2232" s="18" t="str">
        <f>IFERROR(VLOOKUP($B2232,Invoices!$AJ$2:$AK$412,2,FALSE),"")</f>
        <v/>
      </c>
      <c r="S2232" s="18" t="str">
        <f>IFERROR(VLOOKUP($B2232,Invoices!$AL$2:$AM$412,2,FALSE),"")</f>
        <v/>
      </c>
      <c r="T2232" s="18" t="str">
        <f>IFERROR(VLOOKUP($B2232,Invoices!$AN$2:$AO$412,2,FALSE),"")</f>
        <v/>
      </c>
      <c r="U2232" s="18" t="str" cm="1">
        <f t="array" ref="U2232">IFERROR(INDEX(F2232:T2232, 1, MATCH(TRUE, ISNUMBER(F2232:T2232), 0)), "0.0")</f>
        <v>0.0</v>
      </c>
    </row>
    <row r="2233" spans="1:21" ht="13" x14ac:dyDescent="0.15">
      <c r="A2233" s="14" t="s">
        <v>8265</v>
      </c>
      <c r="B2233" s="6" t="s">
        <v>3660</v>
      </c>
      <c r="C2233" s="6" t="s">
        <v>655</v>
      </c>
      <c r="D2233" s="6" t="s">
        <v>656</v>
      </c>
      <c r="E2233" s="6" t="s">
        <v>655</v>
      </c>
      <c r="F2233" s="18" t="str">
        <f>IFERROR(VLOOKUP(B2233,Invoices!$L$2:$M$413,2,FALSE),"")</f>
        <v/>
      </c>
      <c r="G2233" s="18" t="str">
        <f>IFERROR(VLOOKUP(B2233,Invoices!$N$2:$O$412,2,FALSE),"")</f>
        <v/>
      </c>
      <c r="H2233" s="18" t="str">
        <f>IFERROR(VLOOKUP($B2233,Invoices!$P$2:$Q$412,2,FALSE),"")</f>
        <v/>
      </c>
      <c r="I2233" s="18" t="str">
        <f>IFERROR(VLOOKUP($B2233,Invoices!$R$2:$S$412,2,FALSE),"")</f>
        <v/>
      </c>
      <c r="J2233" s="18" t="str">
        <f>IFERROR(VLOOKUP($B2233,Invoices!$T$2:$U$412,2,FALSE),"")</f>
        <v/>
      </c>
      <c r="K2233" s="18" t="str">
        <f>IFERROR(VLOOKUP($B2233,Invoices!$V$2:$W$412,2,FALSE),"")</f>
        <v/>
      </c>
      <c r="L2233" s="18" t="str">
        <f>IFERROR(VLOOKUP($B2233,Invoices!$X$2:$Y$412,2,FALSE),"")</f>
        <v/>
      </c>
      <c r="M2233" s="18">
        <f>IFERROR(VLOOKUP($B2233,Invoices!$Z$2:$AA$412,2,FALSE),"")</f>
        <v>0.99</v>
      </c>
      <c r="N2233" s="18" t="str">
        <f>IFERROR(VLOOKUP($B2233,Invoices!$AB$2:$AC$412,2,FALSE),"")</f>
        <v/>
      </c>
      <c r="O2233" s="18" t="str">
        <f>IFERROR(VLOOKUP($B2233,Invoices!$AD$2:$AE$412,2,FALSE),"")</f>
        <v/>
      </c>
      <c r="P2233" s="18" t="str">
        <f>IFERROR(VLOOKUP($B2233,Invoices!$AF$2:$AG$412,2,FALSE),"")</f>
        <v/>
      </c>
      <c r="Q2233" s="18" t="str">
        <f>IFERROR(VLOOKUP($B2233,Invoices!$AH$2:$AI$412,2,FALSE),"")</f>
        <v/>
      </c>
      <c r="R2233" s="18" t="str">
        <f>IFERROR(VLOOKUP($B2233,Invoices!$AJ$2:$AK$412,2,FALSE),"")</f>
        <v/>
      </c>
      <c r="S2233" s="18" t="str">
        <f>IFERROR(VLOOKUP($B2233,Invoices!$AL$2:$AM$412,2,FALSE),"")</f>
        <v/>
      </c>
      <c r="T2233" s="18" t="str">
        <f>IFERROR(VLOOKUP($B2233,Invoices!$AN$2:$AO$412,2,FALSE),"")</f>
        <v/>
      </c>
      <c r="U2233" s="18" cm="1">
        <f t="array" ref="U2233">IFERROR(INDEX(F2233:T2233, 1, MATCH(TRUE, ISNUMBER(F2233:T2233), 0)), "0.0")</f>
        <v>0.99</v>
      </c>
    </row>
    <row r="2234" spans="1:21" ht="13" x14ac:dyDescent="0.15">
      <c r="A2234" s="14" t="s">
        <v>8266</v>
      </c>
      <c r="B2234" s="6" t="s">
        <v>3661</v>
      </c>
      <c r="C2234" s="6" t="s">
        <v>1223</v>
      </c>
      <c r="D2234" s="6" t="s">
        <v>977</v>
      </c>
      <c r="E2234" s="6" t="s">
        <v>976</v>
      </c>
      <c r="F2234" s="18" t="str">
        <f>IFERROR(VLOOKUP(B2234,Invoices!$L$2:$M$413,2,FALSE),"")</f>
        <v/>
      </c>
      <c r="G2234" s="18" t="str">
        <f>IFERROR(VLOOKUP(B2234,Invoices!$N$2:$O$412,2,FALSE),"")</f>
        <v/>
      </c>
      <c r="H2234" s="18" t="str">
        <f>IFERROR(VLOOKUP($B2234,Invoices!$P$2:$Q$412,2,FALSE),"")</f>
        <v/>
      </c>
      <c r="I2234" s="18" t="str">
        <f>IFERROR(VLOOKUP($B2234,Invoices!$R$2:$S$412,2,FALSE),"")</f>
        <v/>
      </c>
      <c r="J2234" s="18" t="str">
        <f>IFERROR(VLOOKUP($B2234,Invoices!$T$2:$U$412,2,FALSE),"")</f>
        <v/>
      </c>
      <c r="K2234" s="18" t="str">
        <f>IFERROR(VLOOKUP($B2234,Invoices!$V$2:$W$412,2,FALSE),"")</f>
        <v/>
      </c>
      <c r="L2234" s="18" t="str">
        <f>IFERROR(VLOOKUP($B2234,Invoices!$X$2:$Y$412,2,FALSE),"")</f>
        <v/>
      </c>
      <c r="M2234" s="18" t="str">
        <f>IFERROR(VLOOKUP($B2234,Invoices!$Z$2:$AA$412,2,FALSE),"")</f>
        <v/>
      </c>
      <c r="N2234" s="18" t="str">
        <f>IFERROR(VLOOKUP($B2234,Invoices!$AB$2:$AC$412,2,FALSE),"")</f>
        <v/>
      </c>
      <c r="O2234" s="18" t="str">
        <f>IFERROR(VLOOKUP($B2234,Invoices!$AD$2:$AE$412,2,FALSE),"")</f>
        <v/>
      </c>
      <c r="P2234" s="18">
        <f>IFERROR(VLOOKUP($B2234,Invoices!$AF$2:$AG$412,2,FALSE),"")</f>
        <v>0.99</v>
      </c>
      <c r="Q2234" s="18">
        <f>IFERROR(VLOOKUP($B2234,Invoices!$AH$2:$AI$412,2,FALSE),"")</f>
        <v>0.99</v>
      </c>
      <c r="R2234" s="18" t="str">
        <f>IFERROR(VLOOKUP($B2234,Invoices!$AJ$2:$AK$412,2,FALSE),"")</f>
        <v/>
      </c>
      <c r="S2234" s="18" t="str">
        <f>IFERROR(VLOOKUP($B2234,Invoices!$AL$2:$AM$412,2,FALSE),"")</f>
        <v/>
      </c>
      <c r="T2234" s="18" t="str">
        <f>IFERROR(VLOOKUP($B2234,Invoices!$AN$2:$AO$412,2,FALSE),"")</f>
        <v/>
      </c>
      <c r="U2234" s="18" cm="1">
        <f t="array" ref="U2234">IFERROR(INDEX(F2234:T2234, 1, MATCH(TRUE, ISNUMBER(F2234:T2234), 0)), "0.0")</f>
        <v>0.99</v>
      </c>
    </row>
    <row r="2235" spans="1:21" ht="13" x14ac:dyDescent="0.15">
      <c r="A2235" s="14" t="s">
        <v>8267</v>
      </c>
      <c r="B2235" s="6" t="s">
        <v>3661</v>
      </c>
      <c r="C2235" s="6" t="s">
        <v>1223</v>
      </c>
      <c r="D2235" s="6" t="s">
        <v>1440</v>
      </c>
      <c r="E2235" s="6" t="s">
        <v>976</v>
      </c>
      <c r="F2235" s="18" t="str">
        <f>IFERROR(VLOOKUP(B2235,Invoices!$L$2:$M$413,2,FALSE),"")</f>
        <v/>
      </c>
      <c r="G2235" s="18" t="str">
        <f>IFERROR(VLOOKUP(B2235,Invoices!$N$2:$O$412,2,FALSE),"")</f>
        <v/>
      </c>
      <c r="H2235" s="18" t="str">
        <f>IFERROR(VLOOKUP($B2235,Invoices!$P$2:$Q$412,2,FALSE),"")</f>
        <v/>
      </c>
      <c r="I2235" s="18" t="str">
        <f>IFERROR(VLOOKUP($B2235,Invoices!$R$2:$S$412,2,FALSE),"")</f>
        <v/>
      </c>
      <c r="J2235" s="18" t="str">
        <f>IFERROR(VLOOKUP($B2235,Invoices!$T$2:$U$412,2,FALSE),"")</f>
        <v/>
      </c>
      <c r="K2235" s="18" t="str">
        <f>IFERROR(VLOOKUP($B2235,Invoices!$V$2:$W$412,2,FALSE),"")</f>
        <v/>
      </c>
      <c r="L2235" s="18" t="str">
        <f>IFERROR(VLOOKUP($B2235,Invoices!$X$2:$Y$412,2,FALSE),"")</f>
        <v/>
      </c>
      <c r="M2235" s="18" t="str">
        <f>IFERROR(VLOOKUP($B2235,Invoices!$Z$2:$AA$412,2,FALSE),"")</f>
        <v/>
      </c>
      <c r="N2235" s="18" t="str">
        <f>IFERROR(VLOOKUP($B2235,Invoices!$AB$2:$AC$412,2,FALSE),"")</f>
        <v/>
      </c>
      <c r="O2235" s="18" t="str">
        <f>IFERROR(VLOOKUP($B2235,Invoices!$AD$2:$AE$412,2,FALSE),"")</f>
        <v/>
      </c>
      <c r="P2235" s="18">
        <f>IFERROR(VLOOKUP($B2235,Invoices!$AF$2:$AG$412,2,FALSE),"")</f>
        <v>0.99</v>
      </c>
      <c r="Q2235" s="18">
        <f>IFERROR(VLOOKUP($B2235,Invoices!$AH$2:$AI$412,2,FALSE),"")</f>
        <v>0.99</v>
      </c>
      <c r="R2235" s="18" t="str">
        <f>IFERROR(VLOOKUP($B2235,Invoices!$AJ$2:$AK$412,2,FALSE),"")</f>
        <v/>
      </c>
      <c r="S2235" s="18" t="str">
        <f>IFERROR(VLOOKUP($B2235,Invoices!$AL$2:$AM$412,2,FALSE),"")</f>
        <v/>
      </c>
      <c r="T2235" s="18" t="str">
        <f>IFERROR(VLOOKUP($B2235,Invoices!$AN$2:$AO$412,2,FALSE),"")</f>
        <v/>
      </c>
      <c r="U2235" s="18" cm="1">
        <f t="array" ref="U2235">IFERROR(INDEX(F2235:T2235, 1, MATCH(TRUE, ISNUMBER(F2235:T2235), 0)), "0.0")</f>
        <v>0.99</v>
      </c>
    </row>
    <row r="2236" spans="1:21" ht="13" x14ac:dyDescent="0.15">
      <c r="A2236" s="14" t="s">
        <v>8268</v>
      </c>
      <c r="B2236" s="6" t="s">
        <v>3662</v>
      </c>
      <c r="C2236" s="6" t="s">
        <v>1417</v>
      </c>
      <c r="D2236" s="6" t="s">
        <v>1235</v>
      </c>
      <c r="E2236" s="6" t="s">
        <v>740</v>
      </c>
      <c r="F2236" s="18" t="str">
        <f>IFERROR(VLOOKUP(B2236,Invoices!$L$2:$M$413,2,FALSE),"")</f>
        <v/>
      </c>
      <c r="G2236" s="18" t="str">
        <f>IFERROR(VLOOKUP(B2236,Invoices!$N$2:$O$412,2,FALSE),"")</f>
        <v/>
      </c>
      <c r="H2236" s="18" t="str">
        <f>IFERROR(VLOOKUP($B2236,Invoices!$P$2:$Q$412,2,FALSE),"")</f>
        <v/>
      </c>
      <c r="I2236" s="18" t="str">
        <f>IFERROR(VLOOKUP($B2236,Invoices!$R$2:$S$412,2,FALSE),"")</f>
        <v/>
      </c>
      <c r="J2236" s="18" t="str">
        <f>IFERROR(VLOOKUP($B2236,Invoices!$T$2:$U$412,2,FALSE),"")</f>
        <v/>
      </c>
      <c r="K2236" s="18" t="str">
        <f>IFERROR(VLOOKUP($B2236,Invoices!$V$2:$W$412,2,FALSE),"")</f>
        <v/>
      </c>
      <c r="L2236" s="18">
        <f>IFERROR(VLOOKUP($B2236,Invoices!$X$2:$Y$412,2,FALSE),"")</f>
        <v>0.99</v>
      </c>
      <c r="M2236" s="18" t="str">
        <f>IFERROR(VLOOKUP($B2236,Invoices!$Z$2:$AA$412,2,FALSE),"")</f>
        <v/>
      </c>
      <c r="N2236" s="18" t="str">
        <f>IFERROR(VLOOKUP($B2236,Invoices!$AB$2:$AC$412,2,FALSE),"")</f>
        <v/>
      </c>
      <c r="O2236" s="18" t="str">
        <f>IFERROR(VLOOKUP($B2236,Invoices!$AD$2:$AE$412,2,FALSE),"")</f>
        <v/>
      </c>
      <c r="P2236" s="18" t="str">
        <f>IFERROR(VLOOKUP($B2236,Invoices!$AF$2:$AG$412,2,FALSE),"")</f>
        <v/>
      </c>
      <c r="Q2236" s="18" t="str">
        <f>IFERROR(VLOOKUP($B2236,Invoices!$AH$2:$AI$412,2,FALSE),"")</f>
        <v/>
      </c>
      <c r="R2236" s="18" t="str">
        <f>IFERROR(VLOOKUP($B2236,Invoices!$AJ$2:$AK$412,2,FALSE),"")</f>
        <v/>
      </c>
      <c r="S2236" s="18" t="str">
        <f>IFERROR(VLOOKUP($B2236,Invoices!$AL$2:$AM$412,2,FALSE),"")</f>
        <v/>
      </c>
      <c r="T2236" s="18" t="str">
        <f>IFERROR(VLOOKUP($B2236,Invoices!$AN$2:$AO$412,2,FALSE),"")</f>
        <v/>
      </c>
      <c r="U2236" s="18" cm="1">
        <f t="array" ref="U2236">IFERROR(INDEX(F2236:T2236, 1, MATCH(TRUE, ISNUMBER(F2236:T2236), 0)), "0.0")</f>
        <v>0.99</v>
      </c>
    </row>
    <row r="2237" spans="1:21" ht="13" x14ac:dyDescent="0.15">
      <c r="A2237" s="14" t="s">
        <v>8269</v>
      </c>
      <c r="B2237" s="6" t="s">
        <v>3663</v>
      </c>
      <c r="D2237" s="6" t="s">
        <v>1640</v>
      </c>
      <c r="E2237" s="6" t="s">
        <v>1641</v>
      </c>
      <c r="F2237" s="18" t="str">
        <f>IFERROR(VLOOKUP(B2237,Invoices!$L$2:$M$413,2,FALSE),"")</f>
        <v/>
      </c>
      <c r="G2237" s="18" t="str">
        <f>IFERROR(VLOOKUP(B2237,Invoices!$N$2:$O$412,2,FALSE),"")</f>
        <v/>
      </c>
      <c r="H2237" s="18" t="str">
        <f>IFERROR(VLOOKUP($B2237,Invoices!$P$2:$Q$412,2,FALSE),"")</f>
        <v/>
      </c>
      <c r="I2237" s="18" t="str">
        <f>IFERROR(VLOOKUP($B2237,Invoices!$R$2:$S$412,2,FALSE),"")</f>
        <v/>
      </c>
      <c r="J2237" s="18" t="str">
        <f>IFERROR(VLOOKUP($B2237,Invoices!$T$2:$U$412,2,FALSE),"")</f>
        <v/>
      </c>
      <c r="K2237" s="18">
        <f>IFERROR(VLOOKUP($B2237,Invoices!$V$2:$W$412,2,FALSE),"")</f>
        <v>0.99</v>
      </c>
      <c r="L2237" s="18" t="str">
        <f>IFERROR(VLOOKUP($B2237,Invoices!$X$2:$Y$412,2,FALSE),"")</f>
        <v/>
      </c>
      <c r="M2237" s="18" t="str">
        <f>IFERROR(VLOOKUP($B2237,Invoices!$Z$2:$AA$412,2,FALSE),"")</f>
        <v/>
      </c>
      <c r="N2237" s="18" t="str">
        <f>IFERROR(VLOOKUP($B2237,Invoices!$AB$2:$AC$412,2,FALSE),"")</f>
        <v/>
      </c>
      <c r="O2237" s="18" t="str">
        <f>IFERROR(VLOOKUP($B2237,Invoices!$AD$2:$AE$412,2,FALSE),"")</f>
        <v/>
      </c>
      <c r="P2237" s="18" t="str">
        <f>IFERROR(VLOOKUP($B2237,Invoices!$AF$2:$AG$412,2,FALSE),"")</f>
        <v/>
      </c>
      <c r="Q2237" s="18" t="str">
        <f>IFERROR(VLOOKUP($B2237,Invoices!$AH$2:$AI$412,2,FALSE),"")</f>
        <v/>
      </c>
      <c r="R2237" s="18" t="str">
        <f>IFERROR(VLOOKUP($B2237,Invoices!$AJ$2:$AK$412,2,FALSE),"")</f>
        <v/>
      </c>
      <c r="S2237" s="18" t="str">
        <f>IFERROR(VLOOKUP($B2237,Invoices!$AL$2:$AM$412,2,FALSE),"")</f>
        <v/>
      </c>
      <c r="T2237" s="18" t="str">
        <f>IFERROR(VLOOKUP($B2237,Invoices!$AN$2:$AO$412,2,FALSE),"")</f>
        <v/>
      </c>
      <c r="U2237" s="18" cm="1">
        <f t="array" ref="U2237">IFERROR(INDEX(F2237:T2237, 1, MATCH(TRUE, ISNUMBER(F2237:T2237), 0)), "0.0")</f>
        <v>0.99</v>
      </c>
    </row>
    <row r="2238" spans="1:21" ht="13" x14ac:dyDescent="0.15">
      <c r="A2238" s="14" t="s">
        <v>8270</v>
      </c>
      <c r="B2238" s="6" t="s">
        <v>3664</v>
      </c>
      <c r="C2238" s="6" t="s">
        <v>636</v>
      </c>
      <c r="D2238" s="6" t="s">
        <v>637</v>
      </c>
      <c r="E2238" s="6" t="s">
        <v>638</v>
      </c>
      <c r="F2238" s="18" t="str">
        <f>IFERROR(VLOOKUP(B2238,Invoices!$L$2:$M$413,2,FALSE),"")</f>
        <v/>
      </c>
      <c r="G2238" s="18" t="str">
        <f>IFERROR(VLOOKUP(B2238,Invoices!$N$2:$O$412,2,FALSE),"")</f>
        <v/>
      </c>
      <c r="H2238" s="18" t="str">
        <f>IFERROR(VLOOKUP($B2238,Invoices!$P$2:$Q$412,2,FALSE),"")</f>
        <v/>
      </c>
      <c r="I2238" s="18" t="str">
        <f>IFERROR(VLOOKUP($B2238,Invoices!$R$2:$S$412,2,FALSE),"")</f>
        <v/>
      </c>
      <c r="J2238" s="18" t="str">
        <f>IFERROR(VLOOKUP($B2238,Invoices!$T$2:$U$412,2,FALSE),"")</f>
        <v/>
      </c>
      <c r="K2238" s="18" t="str">
        <f>IFERROR(VLOOKUP($B2238,Invoices!$V$2:$W$412,2,FALSE),"")</f>
        <v/>
      </c>
      <c r="L2238" s="18" t="str">
        <f>IFERROR(VLOOKUP($B2238,Invoices!$X$2:$Y$412,2,FALSE),"")</f>
        <v/>
      </c>
      <c r="M2238" s="18" t="str">
        <f>IFERROR(VLOOKUP($B2238,Invoices!$Z$2:$AA$412,2,FALSE),"")</f>
        <v/>
      </c>
      <c r="N2238" s="18" t="str">
        <f>IFERROR(VLOOKUP($B2238,Invoices!$AB$2:$AC$412,2,FALSE),"")</f>
        <v/>
      </c>
      <c r="O2238" s="18" t="str">
        <f>IFERROR(VLOOKUP($B2238,Invoices!$AD$2:$AE$412,2,FALSE),"")</f>
        <v/>
      </c>
      <c r="P2238" s="18" t="str">
        <f>IFERROR(VLOOKUP($B2238,Invoices!$AF$2:$AG$412,2,FALSE),"")</f>
        <v/>
      </c>
      <c r="Q2238" s="18" t="str">
        <f>IFERROR(VLOOKUP($B2238,Invoices!$AH$2:$AI$412,2,FALSE),"")</f>
        <v/>
      </c>
      <c r="R2238" s="18" t="str">
        <f>IFERROR(VLOOKUP($B2238,Invoices!$AJ$2:$AK$412,2,FALSE),"")</f>
        <v/>
      </c>
      <c r="S2238" s="18" t="str">
        <f>IFERROR(VLOOKUP($B2238,Invoices!$AL$2:$AM$412,2,FALSE),"")</f>
        <v/>
      </c>
      <c r="T2238" s="18" t="str">
        <f>IFERROR(VLOOKUP($B2238,Invoices!$AN$2:$AO$412,2,FALSE),"")</f>
        <v/>
      </c>
      <c r="U2238" s="18" t="str" cm="1">
        <f t="array" ref="U2238">IFERROR(INDEX(F2238:T2238, 1, MATCH(TRUE, ISNUMBER(F2238:T2238), 0)), "0.0")</f>
        <v>0.0</v>
      </c>
    </row>
    <row r="2239" spans="1:21" ht="13" x14ac:dyDescent="0.15">
      <c r="A2239" s="14" t="s">
        <v>8271</v>
      </c>
      <c r="B2239" s="6" t="s">
        <v>3665</v>
      </c>
      <c r="C2239" s="6" t="s">
        <v>808</v>
      </c>
      <c r="D2239" s="6" t="s">
        <v>1381</v>
      </c>
      <c r="E2239" s="6" t="s">
        <v>810</v>
      </c>
      <c r="F2239" s="18" t="str">
        <f>IFERROR(VLOOKUP(B2239,Invoices!$L$2:$M$413,2,FALSE),"")</f>
        <v/>
      </c>
      <c r="G2239" s="18" t="str">
        <f>IFERROR(VLOOKUP(B2239,Invoices!$N$2:$O$412,2,FALSE),"")</f>
        <v/>
      </c>
      <c r="H2239" s="18">
        <f>IFERROR(VLOOKUP($B2239,Invoices!$P$2:$Q$412,2,FALSE),"")</f>
        <v>0.99</v>
      </c>
      <c r="I2239" s="18" t="str">
        <f>IFERROR(VLOOKUP($B2239,Invoices!$R$2:$S$412,2,FALSE),"")</f>
        <v/>
      </c>
      <c r="J2239" s="18" t="str">
        <f>IFERROR(VLOOKUP($B2239,Invoices!$T$2:$U$412,2,FALSE),"")</f>
        <v/>
      </c>
      <c r="K2239" s="18" t="str">
        <f>IFERROR(VLOOKUP($B2239,Invoices!$V$2:$W$412,2,FALSE),"")</f>
        <v/>
      </c>
      <c r="L2239" s="18" t="str">
        <f>IFERROR(VLOOKUP($B2239,Invoices!$X$2:$Y$412,2,FALSE),"")</f>
        <v/>
      </c>
      <c r="M2239" s="18" t="str">
        <f>IFERROR(VLOOKUP($B2239,Invoices!$Z$2:$AA$412,2,FALSE),"")</f>
        <v/>
      </c>
      <c r="N2239" s="18" t="str">
        <f>IFERROR(VLOOKUP($B2239,Invoices!$AB$2:$AC$412,2,FALSE),"")</f>
        <v/>
      </c>
      <c r="O2239" s="18" t="str">
        <f>IFERROR(VLOOKUP($B2239,Invoices!$AD$2:$AE$412,2,FALSE),"")</f>
        <v/>
      </c>
      <c r="P2239" s="18" t="str">
        <f>IFERROR(VLOOKUP($B2239,Invoices!$AF$2:$AG$412,2,FALSE),"")</f>
        <v/>
      </c>
      <c r="Q2239" s="18" t="str">
        <f>IFERROR(VLOOKUP($B2239,Invoices!$AH$2:$AI$412,2,FALSE),"")</f>
        <v/>
      </c>
      <c r="R2239" s="18" t="str">
        <f>IFERROR(VLOOKUP($B2239,Invoices!$AJ$2:$AK$412,2,FALSE),"")</f>
        <v/>
      </c>
      <c r="S2239" s="18" t="str">
        <f>IFERROR(VLOOKUP($B2239,Invoices!$AL$2:$AM$412,2,FALSE),"")</f>
        <v/>
      </c>
      <c r="T2239" s="18" t="str">
        <f>IFERROR(VLOOKUP($B2239,Invoices!$AN$2:$AO$412,2,FALSE),"")</f>
        <v/>
      </c>
      <c r="U2239" s="18" cm="1">
        <f t="array" ref="U2239">IFERROR(INDEX(F2239:T2239, 1, MATCH(TRUE, ISNUMBER(F2239:T2239), 0)), "0.0")</f>
        <v>0.99</v>
      </c>
    </row>
    <row r="2240" spans="1:21" ht="13" x14ac:dyDescent="0.15">
      <c r="A2240" s="14" t="s">
        <v>8272</v>
      </c>
      <c r="B2240" s="6" t="s">
        <v>3666</v>
      </c>
      <c r="C2240" s="6" t="s">
        <v>1795</v>
      </c>
      <c r="D2240" s="6" t="s">
        <v>626</v>
      </c>
      <c r="E2240" s="6" t="s">
        <v>522</v>
      </c>
      <c r="F2240" s="18" t="str">
        <f>IFERROR(VLOOKUP(B2240,Invoices!$L$2:$M$413,2,FALSE),"")</f>
        <v/>
      </c>
      <c r="G2240" s="18" t="str">
        <f>IFERROR(VLOOKUP(B2240,Invoices!$N$2:$O$412,2,FALSE),"")</f>
        <v/>
      </c>
      <c r="H2240" s="18" t="str">
        <f>IFERROR(VLOOKUP($B2240,Invoices!$P$2:$Q$412,2,FALSE),"")</f>
        <v/>
      </c>
      <c r="I2240" s="18">
        <f>IFERROR(VLOOKUP($B2240,Invoices!$R$2:$S$412,2,FALSE),"")</f>
        <v>0.99</v>
      </c>
      <c r="J2240" s="18" t="str">
        <f>IFERROR(VLOOKUP($B2240,Invoices!$T$2:$U$412,2,FALSE),"")</f>
        <v/>
      </c>
      <c r="K2240" s="18" t="str">
        <f>IFERROR(VLOOKUP($B2240,Invoices!$V$2:$W$412,2,FALSE),"")</f>
        <v/>
      </c>
      <c r="L2240" s="18" t="str">
        <f>IFERROR(VLOOKUP($B2240,Invoices!$X$2:$Y$412,2,FALSE),"")</f>
        <v/>
      </c>
      <c r="M2240" s="18" t="str">
        <f>IFERROR(VLOOKUP($B2240,Invoices!$Z$2:$AA$412,2,FALSE),"")</f>
        <v/>
      </c>
      <c r="N2240" s="18" t="str">
        <f>IFERROR(VLOOKUP($B2240,Invoices!$AB$2:$AC$412,2,FALSE),"")</f>
        <v/>
      </c>
      <c r="O2240" s="18" t="str">
        <f>IFERROR(VLOOKUP($B2240,Invoices!$AD$2:$AE$412,2,FALSE),"")</f>
        <v/>
      </c>
      <c r="P2240" s="18" t="str">
        <f>IFERROR(VLOOKUP($B2240,Invoices!$AF$2:$AG$412,2,FALSE),"")</f>
        <v/>
      </c>
      <c r="Q2240" s="18" t="str">
        <f>IFERROR(VLOOKUP($B2240,Invoices!$AH$2:$AI$412,2,FALSE),"")</f>
        <v/>
      </c>
      <c r="R2240" s="18" t="str">
        <f>IFERROR(VLOOKUP($B2240,Invoices!$AJ$2:$AK$412,2,FALSE),"")</f>
        <v/>
      </c>
      <c r="S2240" s="18" t="str">
        <f>IFERROR(VLOOKUP($B2240,Invoices!$AL$2:$AM$412,2,FALSE),"")</f>
        <v/>
      </c>
      <c r="T2240" s="18" t="str">
        <f>IFERROR(VLOOKUP($B2240,Invoices!$AN$2:$AO$412,2,FALSE),"")</f>
        <v/>
      </c>
      <c r="U2240" s="18" cm="1">
        <f t="array" ref="U2240">IFERROR(INDEX(F2240:T2240, 1, MATCH(TRUE, ISNUMBER(F2240:T2240), 0)), "0.0")</f>
        <v>0.99</v>
      </c>
    </row>
    <row r="2241" spans="1:21" ht="13" x14ac:dyDescent="0.15">
      <c r="A2241" s="14" t="s">
        <v>8273</v>
      </c>
      <c r="B2241" s="6" t="s">
        <v>3667</v>
      </c>
      <c r="C2241" s="6" t="s">
        <v>1208</v>
      </c>
      <c r="D2241" s="6" t="s">
        <v>2353</v>
      </c>
      <c r="E2241" s="6" t="s">
        <v>1210</v>
      </c>
      <c r="F2241" s="18" t="str">
        <f>IFERROR(VLOOKUP(B2241,Invoices!$L$2:$M$413,2,FALSE),"")</f>
        <v/>
      </c>
      <c r="G2241" s="18" t="str">
        <f>IFERROR(VLOOKUP(B2241,Invoices!$N$2:$O$412,2,FALSE),"")</f>
        <v/>
      </c>
      <c r="H2241" s="18" t="str">
        <f>IFERROR(VLOOKUP($B2241,Invoices!$P$2:$Q$412,2,FALSE),"")</f>
        <v/>
      </c>
      <c r="I2241" s="18" t="str">
        <f>IFERROR(VLOOKUP($B2241,Invoices!$R$2:$S$412,2,FALSE),"")</f>
        <v/>
      </c>
      <c r="J2241" s="18" t="str">
        <f>IFERROR(VLOOKUP($B2241,Invoices!$T$2:$U$412,2,FALSE),"")</f>
        <v/>
      </c>
      <c r="K2241" s="18" t="str">
        <f>IFERROR(VLOOKUP($B2241,Invoices!$V$2:$W$412,2,FALSE),"")</f>
        <v/>
      </c>
      <c r="L2241" s="18" t="str">
        <f>IFERROR(VLOOKUP($B2241,Invoices!$X$2:$Y$412,2,FALSE),"")</f>
        <v/>
      </c>
      <c r="M2241" s="18" t="str">
        <f>IFERROR(VLOOKUP($B2241,Invoices!$Z$2:$AA$412,2,FALSE),"")</f>
        <v/>
      </c>
      <c r="N2241" s="18" t="str">
        <f>IFERROR(VLOOKUP($B2241,Invoices!$AB$2:$AC$412,2,FALSE),"")</f>
        <v/>
      </c>
      <c r="O2241" s="18" t="str">
        <f>IFERROR(VLOOKUP($B2241,Invoices!$AD$2:$AE$412,2,FALSE),"")</f>
        <v/>
      </c>
      <c r="P2241" s="18" t="str">
        <f>IFERROR(VLOOKUP($B2241,Invoices!$AF$2:$AG$412,2,FALSE),"")</f>
        <v/>
      </c>
      <c r="Q2241" s="18" t="str">
        <f>IFERROR(VLOOKUP($B2241,Invoices!$AH$2:$AI$412,2,FALSE),"")</f>
        <v/>
      </c>
      <c r="R2241" s="18" t="str">
        <f>IFERROR(VLOOKUP($B2241,Invoices!$AJ$2:$AK$412,2,FALSE),"")</f>
        <v/>
      </c>
      <c r="S2241" s="18" t="str">
        <f>IFERROR(VLOOKUP($B2241,Invoices!$AL$2:$AM$412,2,FALSE),"")</f>
        <v/>
      </c>
      <c r="T2241" s="18" t="str">
        <f>IFERROR(VLOOKUP($B2241,Invoices!$AN$2:$AO$412,2,FALSE),"")</f>
        <v/>
      </c>
      <c r="U2241" s="18" t="str" cm="1">
        <f t="array" ref="U2241">IFERROR(INDEX(F2241:T2241, 1, MATCH(TRUE, ISNUMBER(F2241:T2241), 0)), "0.0")</f>
        <v>0.0</v>
      </c>
    </row>
    <row r="2242" spans="1:21" ht="13" x14ac:dyDescent="0.15">
      <c r="A2242" s="14" t="s">
        <v>8274</v>
      </c>
      <c r="B2242" s="6" t="s">
        <v>3668</v>
      </c>
      <c r="C2242" s="6" t="s">
        <v>1184</v>
      </c>
      <c r="D2242" s="6" t="s">
        <v>1185</v>
      </c>
      <c r="E2242" s="6" t="s">
        <v>962</v>
      </c>
      <c r="F2242" s="18" t="str">
        <f>IFERROR(VLOOKUP(B2242,Invoices!$L$2:$M$413,2,FALSE),"")</f>
        <v/>
      </c>
      <c r="G2242" s="18" t="str">
        <f>IFERROR(VLOOKUP(B2242,Invoices!$N$2:$O$412,2,FALSE),"")</f>
        <v/>
      </c>
      <c r="H2242" s="18" t="str">
        <f>IFERROR(VLOOKUP($B2242,Invoices!$P$2:$Q$412,2,FALSE),"")</f>
        <v/>
      </c>
      <c r="I2242" s="18">
        <f>IFERROR(VLOOKUP($B2242,Invoices!$R$2:$S$412,2,FALSE),"")</f>
        <v>0.99</v>
      </c>
      <c r="J2242" s="18" t="str">
        <f>IFERROR(VLOOKUP($B2242,Invoices!$T$2:$U$412,2,FALSE),"")</f>
        <v/>
      </c>
      <c r="K2242" s="18" t="str">
        <f>IFERROR(VLOOKUP($B2242,Invoices!$V$2:$W$412,2,FALSE),"")</f>
        <v/>
      </c>
      <c r="L2242" s="18" t="str">
        <f>IFERROR(VLOOKUP($B2242,Invoices!$X$2:$Y$412,2,FALSE),"")</f>
        <v/>
      </c>
      <c r="M2242" s="18" t="str">
        <f>IFERROR(VLOOKUP($B2242,Invoices!$Z$2:$AA$412,2,FALSE),"")</f>
        <v/>
      </c>
      <c r="N2242" s="18" t="str">
        <f>IFERROR(VLOOKUP($B2242,Invoices!$AB$2:$AC$412,2,FALSE),"")</f>
        <v/>
      </c>
      <c r="O2242" s="18" t="str">
        <f>IFERROR(VLOOKUP($B2242,Invoices!$AD$2:$AE$412,2,FALSE),"")</f>
        <v/>
      </c>
      <c r="P2242" s="18" t="str">
        <f>IFERROR(VLOOKUP($B2242,Invoices!$AF$2:$AG$412,2,FALSE),"")</f>
        <v/>
      </c>
      <c r="Q2242" s="18" t="str">
        <f>IFERROR(VLOOKUP($B2242,Invoices!$AH$2:$AI$412,2,FALSE),"")</f>
        <v/>
      </c>
      <c r="R2242" s="18" t="str">
        <f>IFERROR(VLOOKUP($B2242,Invoices!$AJ$2:$AK$412,2,FALSE),"")</f>
        <v/>
      </c>
      <c r="S2242" s="18" t="str">
        <f>IFERROR(VLOOKUP($B2242,Invoices!$AL$2:$AM$412,2,FALSE),"")</f>
        <v/>
      </c>
      <c r="T2242" s="18" t="str">
        <f>IFERROR(VLOOKUP($B2242,Invoices!$AN$2:$AO$412,2,FALSE),"")</f>
        <v/>
      </c>
      <c r="U2242" s="18" cm="1">
        <f t="array" ref="U2242">IFERROR(INDEX(F2242:T2242, 1, MATCH(TRUE, ISNUMBER(F2242:T2242), 0)), "0.0")</f>
        <v>0.99</v>
      </c>
    </row>
    <row r="2243" spans="1:21" ht="13" x14ac:dyDescent="0.15">
      <c r="A2243" s="14" t="s">
        <v>8275</v>
      </c>
      <c r="B2243" s="6" t="s">
        <v>3669</v>
      </c>
      <c r="D2243" s="6" t="s">
        <v>983</v>
      </c>
      <c r="E2243" s="6" t="s">
        <v>797</v>
      </c>
      <c r="F2243" s="18" t="str">
        <f>IFERROR(VLOOKUP(B2243,Invoices!$L$2:$M$413,2,FALSE),"")</f>
        <v/>
      </c>
      <c r="G2243" s="18" t="str">
        <f>IFERROR(VLOOKUP(B2243,Invoices!$N$2:$O$412,2,FALSE),"")</f>
        <v/>
      </c>
      <c r="H2243" s="18" t="str">
        <f>IFERROR(VLOOKUP($B2243,Invoices!$P$2:$Q$412,2,FALSE),"")</f>
        <v/>
      </c>
      <c r="I2243" s="18" t="str">
        <f>IFERROR(VLOOKUP($B2243,Invoices!$R$2:$S$412,2,FALSE),"")</f>
        <v/>
      </c>
      <c r="J2243" s="18">
        <f>IFERROR(VLOOKUP($B2243,Invoices!$T$2:$U$412,2,FALSE),"")</f>
        <v>0.99</v>
      </c>
      <c r="K2243" s="18" t="str">
        <f>IFERROR(VLOOKUP($B2243,Invoices!$V$2:$W$412,2,FALSE),"")</f>
        <v/>
      </c>
      <c r="L2243" s="18" t="str">
        <f>IFERROR(VLOOKUP($B2243,Invoices!$X$2:$Y$412,2,FALSE),"")</f>
        <v/>
      </c>
      <c r="M2243" s="18" t="str">
        <f>IFERROR(VLOOKUP($B2243,Invoices!$Z$2:$AA$412,2,FALSE),"")</f>
        <v/>
      </c>
      <c r="N2243" s="18" t="str">
        <f>IFERROR(VLOOKUP($B2243,Invoices!$AB$2:$AC$412,2,FALSE),"")</f>
        <v/>
      </c>
      <c r="O2243" s="18" t="str">
        <f>IFERROR(VLOOKUP($B2243,Invoices!$AD$2:$AE$412,2,FALSE),"")</f>
        <v/>
      </c>
      <c r="P2243" s="18" t="str">
        <f>IFERROR(VLOOKUP($B2243,Invoices!$AF$2:$AG$412,2,FALSE),"")</f>
        <v/>
      </c>
      <c r="Q2243" s="18" t="str">
        <f>IFERROR(VLOOKUP($B2243,Invoices!$AH$2:$AI$412,2,FALSE),"")</f>
        <v/>
      </c>
      <c r="R2243" s="18" t="str">
        <f>IFERROR(VLOOKUP($B2243,Invoices!$AJ$2:$AK$412,2,FALSE),"")</f>
        <v/>
      </c>
      <c r="S2243" s="18" t="str">
        <f>IFERROR(VLOOKUP($B2243,Invoices!$AL$2:$AM$412,2,FALSE),"")</f>
        <v/>
      </c>
      <c r="T2243" s="18" t="str">
        <f>IFERROR(VLOOKUP($B2243,Invoices!$AN$2:$AO$412,2,FALSE),"")</f>
        <v/>
      </c>
      <c r="U2243" s="18" cm="1">
        <f t="array" ref="U2243">IFERROR(INDEX(F2243:T2243, 1, MATCH(TRUE, ISNUMBER(F2243:T2243), 0)), "0.0")</f>
        <v>0.99</v>
      </c>
    </row>
    <row r="2244" spans="1:21" ht="13" x14ac:dyDescent="0.15">
      <c r="A2244" s="14" t="s">
        <v>8276</v>
      </c>
      <c r="B2244" s="6" t="s">
        <v>3670</v>
      </c>
      <c r="C2244" s="6" t="s">
        <v>1404</v>
      </c>
      <c r="D2244" s="6" t="s">
        <v>1405</v>
      </c>
      <c r="E2244" s="6" t="s">
        <v>1404</v>
      </c>
      <c r="F2244" s="18" t="str">
        <f>IFERROR(VLOOKUP(B2244,Invoices!$L$2:$M$413,2,FALSE),"")</f>
        <v/>
      </c>
      <c r="G2244" s="18" t="str">
        <f>IFERROR(VLOOKUP(B2244,Invoices!$N$2:$O$412,2,FALSE),"")</f>
        <v/>
      </c>
      <c r="H2244" s="18" t="str">
        <f>IFERROR(VLOOKUP($B2244,Invoices!$P$2:$Q$412,2,FALSE),"")</f>
        <v/>
      </c>
      <c r="I2244" s="18" t="str">
        <f>IFERROR(VLOOKUP($B2244,Invoices!$R$2:$S$412,2,FALSE),"")</f>
        <v/>
      </c>
      <c r="J2244" s="18" t="str">
        <f>IFERROR(VLOOKUP($B2244,Invoices!$T$2:$U$412,2,FALSE),"")</f>
        <v/>
      </c>
      <c r="K2244" s="18" t="str">
        <f>IFERROR(VLOOKUP($B2244,Invoices!$V$2:$W$412,2,FALSE),"")</f>
        <v/>
      </c>
      <c r="L2244" s="18" t="str">
        <f>IFERROR(VLOOKUP($B2244,Invoices!$X$2:$Y$412,2,FALSE),"")</f>
        <v/>
      </c>
      <c r="M2244" s="18" t="str">
        <f>IFERROR(VLOOKUP($B2244,Invoices!$Z$2:$AA$412,2,FALSE),"")</f>
        <v/>
      </c>
      <c r="N2244" s="18" t="str">
        <f>IFERROR(VLOOKUP($B2244,Invoices!$AB$2:$AC$412,2,FALSE),"")</f>
        <v/>
      </c>
      <c r="O2244" s="18" t="str">
        <f>IFERROR(VLOOKUP($B2244,Invoices!$AD$2:$AE$412,2,FALSE),"")</f>
        <v/>
      </c>
      <c r="P2244" s="18" t="str">
        <f>IFERROR(VLOOKUP($B2244,Invoices!$AF$2:$AG$412,2,FALSE),"")</f>
        <v/>
      </c>
      <c r="Q2244" s="18" t="str">
        <f>IFERROR(VLOOKUP($B2244,Invoices!$AH$2:$AI$412,2,FALSE),"")</f>
        <v/>
      </c>
      <c r="R2244" s="18" t="str">
        <f>IFERROR(VLOOKUP($B2244,Invoices!$AJ$2:$AK$412,2,FALSE),"")</f>
        <v/>
      </c>
      <c r="S2244" s="18" t="str">
        <f>IFERROR(VLOOKUP($B2244,Invoices!$AL$2:$AM$412,2,FALSE),"")</f>
        <v/>
      </c>
      <c r="T2244" s="18" t="str">
        <f>IFERROR(VLOOKUP($B2244,Invoices!$AN$2:$AO$412,2,FALSE),"")</f>
        <v/>
      </c>
      <c r="U2244" s="18" t="str" cm="1">
        <f t="array" ref="U2244">IFERROR(INDEX(F2244:T2244, 1, MATCH(TRUE, ISNUMBER(F2244:T2244), 0)), "0.0")</f>
        <v>0.0</v>
      </c>
    </row>
    <row r="2245" spans="1:21" ht="13" x14ac:dyDescent="0.15">
      <c r="A2245" s="14" t="s">
        <v>8277</v>
      </c>
      <c r="B2245" s="6" t="s">
        <v>3671</v>
      </c>
      <c r="D2245" s="6" t="s">
        <v>1256</v>
      </c>
      <c r="E2245" s="6" t="s">
        <v>1257</v>
      </c>
      <c r="F2245" s="18" t="str">
        <f>IFERROR(VLOOKUP(B2245,Invoices!$L$2:$M$413,2,FALSE),"")</f>
        <v/>
      </c>
      <c r="G2245" s="18" t="str">
        <f>IFERROR(VLOOKUP(B2245,Invoices!$N$2:$O$412,2,FALSE),"")</f>
        <v/>
      </c>
      <c r="H2245" s="18" t="str">
        <f>IFERROR(VLOOKUP($B2245,Invoices!$P$2:$Q$412,2,FALSE),"")</f>
        <v/>
      </c>
      <c r="I2245" s="18">
        <f>IFERROR(VLOOKUP($B2245,Invoices!$R$2:$S$412,2,FALSE),"")</f>
        <v>0.99</v>
      </c>
      <c r="J2245" s="18" t="str">
        <f>IFERROR(VLOOKUP($B2245,Invoices!$T$2:$U$412,2,FALSE),"")</f>
        <v/>
      </c>
      <c r="K2245" s="18" t="str">
        <f>IFERROR(VLOOKUP($B2245,Invoices!$V$2:$W$412,2,FALSE),"")</f>
        <v/>
      </c>
      <c r="L2245" s="18" t="str">
        <f>IFERROR(VLOOKUP($B2245,Invoices!$X$2:$Y$412,2,FALSE),"")</f>
        <v/>
      </c>
      <c r="M2245" s="18" t="str">
        <f>IFERROR(VLOOKUP($B2245,Invoices!$Z$2:$AA$412,2,FALSE),"")</f>
        <v/>
      </c>
      <c r="N2245" s="18" t="str">
        <f>IFERROR(VLOOKUP($B2245,Invoices!$AB$2:$AC$412,2,FALSE),"")</f>
        <v/>
      </c>
      <c r="O2245" s="18" t="str">
        <f>IFERROR(VLOOKUP($B2245,Invoices!$AD$2:$AE$412,2,FALSE),"")</f>
        <v/>
      </c>
      <c r="P2245" s="18" t="str">
        <f>IFERROR(VLOOKUP($B2245,Invoices!$AF$2:$AG$412,2,FALSE),"")</f>
        <v/>
      </c>
      <c r="Q2245" s="18" t="str">
        <f>IFERROR(VLOOKUP($B2245,Invoices!$AH$2:$AI$412,2,FALSE),"")</f>
        <v/>
      </c>
      <c r="R2245" s="18" t="str">
        <f>IFERROR(VLOOKUP($B2245,Invoices!$AJ$2:$AK$412,2,FALSE),"")</f>
        <v/>
      </c>
      <c r="S2245" s="18" t="str">
        <f>IFERROR(VLOOKUP($B2245,Invoices!$AL$2:$AM$412,2,FALSE),"")</f>
        <v/>
      </c>
      <c r="T2245" s="18" t="str">
        <f>IFERROR(VLOOKUP($B2245,Invoices!$AN$2:$AO$412,2,FALSE),"")</f>
        <v/>
      </c>
      <c r="U2245" s="18" cm="1">
        <f t="array" ref="U2245">IFERROR(INDEX(F2245:T2245, 1, MATCH(TRUE, ISNUMBER(F2245:T2245), 0)), "0.0")</f>
        <v>0.99</v>
      </c>
    </row>
    <row r="2246" spans="1:21" ht="13" x14ac:dyDescent="0.15">
      <c r="A2246" s="14" t="s">
        <v>8278</v>
      </c>
      <c r="B2246" s="6" t="s">
        <v>3672</v>
      </c>
      <c r="C2246" s="6" t="s">
        <v>795</v>
      </c>
      <c r="D2246" s="6" t="s">
        <v>796</v>
      </c>
      <c r="E2246" s="6" t="s">
        <v>797</v>
      </c>
      <c r="F2246" s="18" t="str">
        <f>IFERROR(VLOOKUP(B2246,Invoices!$L$2:$M$413,2,FALSE),"")</f>
        <v/>
      </c>
      <c r="G2246" s="18" t="str">
        <f>IFERROR(VLOOKUP(B2246,Invoices!$N$2:$O$412,2,FALSE),"")</f>
        <v/>
      </c>
      <c r="H2246" s="18" t="str">
        <f>IFERROR(VLOOKUP($B2246,Invoices!$P$2:$Q$412,2,FALSE),"")</f>
        <v/>
      </c>
      <c r="I2246" s="18" t="str">
        <f>IFERROR(VLOOKUP($B2246,Invoices!$R$2:$S$412,2,FALSE),"")</f>
        <v/>
      </c>
      <c r="J2246" s="18" t="str">
        <f>IFERROR(VLOOKUP($B2246,Invoices!$T$2:$U$412,2,FALSE),"")</f>
        <v/>
      </c>
      <c r="K2246" s="18" t="str">
        <f>IFERROR(VLOOKUP($B2246,Invoices!$V$2:$W$412,2,FALSE),"")</f>
        <v/>
      </c>
      <c r="L2246" s="18" t="str">
        <f>IFERROR(VLOOKUP($B2246,Invoices!$X$2:$Y$412,2,FALSE),"")</f>
        <v/>
      </c>
      <c r="M2246" s="18" t="str">
        <f>IFERROR(VLOOKUP($B2246,Invoices!$Z$2:$AA$412,2,FALSE),"")</f>
        <v/>
      </c>
      <c r="N2246" s="18" t="str">
        <f>IFERROR(VLOOKUP($B2246,Invoices!$AB$2:$AC$412,2,FALSE),"")</f>
        <v/>
      </c>
      <c r="O2246" s="18" t="str">
        <f>IFERROR(VLOOKUP($B2246,Invoices!$AD$2:$AE$412,2,FALSE),"")</f>
        <v/>
      </c>
      <c r="P2246" s="18" t="str">
        <f>IFERROR(VLOOKUP($B2246,Invoices!$AF$2:$AG$412,2,FALSE),"")</f>
        <v/>
      </c>
      <c r="Q2246" s="18" t="str">
        <f>IFERROR(VLOOKUP($B2246,Invoices!$AH$2:$AI$412,2,FALSE),"")</f>
        <v/>
      </c>
      <c r="R2246" s="18" t="str">
        <f>IFERROR(VLOOKUP($B2246,Invoices!$AJ$2:$AK$412,2,FALSE),"")</f>
        <v/>
      </c>
      <c r="S2246" s="18" t="str">
        <f>IFERROR(VLOOKUP($B2246,Invoices!$AL$2:$AM$412,2,FALSE),"")</f>
        <v/>
      </c>
      <c r="T2246" s="18" t="str">
        <f>IFERROR(VLOOKUP($B2246,Invoices!$AN$2:$AO$412,2,FALSE),"")</f>
        <v/>
      </c>
      <c r="U2246" s="18" t="str" cm="1">
        <f t="array" ref="U2246">IFERROR(INDEX(F2246:T2246, 1, MATCH(TRUE, ISNUMBER(F2246:T2246), 0)), "0.0")</f>
        <v>0.0</v>
      </c>
    </row>
    <row r="2247" spans="1:21" ht="13" x14ac:dyDescent="0.15">
      <c r="A2247" s="14" t="s">
        <v>8279</v>
      </c>
      <c r="B2247" s="6" t="s">
        <v>3673</v>
      </c>
      <c r="C2247" s="6" t="s">
        <v>1019</v>
      </c>
      <c r="D2247" s="6" t="s">
        <v>1051</v>
      </c>
      <c r="E2247" s="6" t="s">
        <v>1021</v>
      </c>
      <c r="F2247" s="18" t="str">
        <f>IFERROR(VLOOKUP(B2247,Invoices!$L$2:$M$413,2,FALSE),"")</f>
        <v/>
      </c>
      <c r="G2247" s="18" t="str">
        <f>IFERROR(VLOOKUP(B2247,Invoices!$N$2:$O$412,2,FALSE),"")</f>
        <v/>
      </c>
      <c r="H2247" s="18" t="str">
        <f>IFERROR(VLOOKUP($B2247,Invoices!$P$2:$Q$412,2,FALSE),"")</f>
        <v/>
      </c>
      <c r="I2247" s="18" t="str">
        <f>IFERROR(VLOOKUP($B2247,Invoices!$R$2:$S$412,2,FALSE),"")</f>
        <v/>
      </c>
      <c r="J2247" s="18" t="str">
        <f>IFERROR(VLOOKUP($B2247,Invoices!$T$2:$U$412,2,FALSE),"")</f>
        <v/>
      </c>
      <c r="K2247" s="18" t="str">
        <f>IFERROR(VLOOKUP($B2247,Invoices!$V$2:$W$412,2,FALSE),"")</f>
        <v/>
      </c>
      <c r="L2247" s="18">
        <f>IFERROR(VLOOKUP($B2247,Invoices!$X$2:$Y$412,2,FALSE),"")</f>
        <v>0.99</v>
      </c>
      <c r="M2247" s="18" t="str">
        <f>IFERROR(VLOOKUP($B2247,Invoices!$Z$2:$AA$412,2,FALSE),"")</f>
        <v/>
      </c>
      <c r="N2247" s="18" t="str">
        <f>IFERROR(VLOOKUP($B2247,Invoices!$AB$2:$AC$412,2,FALSE),"")</f>
        <v/>
      </c>
      <c r="O2247" s="18" t="str">
        <f>IFERROR(VLOOKUP($B2247,Invoices!$AD$2:$AE$412,2,FALSE),"")</f>
        <v/>
      </c>
      <c r="P2247" s="18" t="str">
        <f>IFERROR(VLOOKUP($B2247,Invoices!$AF$2:$AG$412,2,FALSE),"")</f>
        <v/>
      </c>
      <c r="Q2247" s="18" t="str">
        <f>IFERROR(VLOOKUP($B2247,Invoices!$AH$2:$AI$412,2,FALSE),"")</f>
        <v/>
      </c>
      <c r="R2247" s="18" t="str">
        <f>IFERROR(VLOOKUP($B2247,Invoices!$AJ$2:$AK$412,2,FALSE),"")</f>
        <v/>
      </c>
      <c r="S2247" s="18" t="str">
        <f>IFERROR(VLOOKUP($B2247,Invoices!$AL$2:$AM$412,2,FALSE),"")</f>
        <v/>
      </c>
      <c r="T2247" s="18" t="str">
        <f>IFERROR(VLOOKUP($B2247,Invoices!$AN$2:$AO$412,2,FALSE),"")</f>
        <v/>
      </c>
      <c r="U2247" s="18" cm="1">
        <f t="array" ref="U2247">IFERROR(INDEX(F2247:T2247, 1, MATCH(TRUE, ISNUMBER(F2247:T2247), 0)), "0.0")</f>
        <v>0.99</v>
      </c>
    </row>
    <row r="2248" spans="1:21" ht="13" x14ac:dyDescent="0.15">
      <c r="A2248" s="14" t="s">
        <v>8280</v>
      </c>
      <c r="B2248" s="6" t="s">
        <v>3674</v>
      </c>
      <c r="C2248" s="6" t="s">
        <v>1269</v>
      </c>
      <c r="D2248" s="6" t="s">
        <v>894</v>
      </c>
      <c r="E2248" s="6" t="s">
        <v>587</v>
      </c>
      <c r="F2248" s="18" t="str">
        <f>IFERROR(VLOOKUP(B2248,Invoices!$L$2:$M$413,2,FALSE),"")</f>
        <v/>
      </c>
      <c r="G2248" s="18" t="str">
        <f>IFERROR(VLOOKUP(B2248,Invoices!$N$2:$O$412,2,FALSE),"")</f>
        <v/>
      </c>
      <c r="H2248" s="18" t="str">
        <f>IFERROR(VLOOKUP($B2248,Invoices!$P$2:$Q$412,2,FALSE),"")</f>
        <v/>
      </c>
      <c r="I2248" s="18">
        <f>IFERROR(VLOOKUP($B2248,Invoices!$R$2:$S$412,2,FALSE),"")</f>
        <v>0.99</v>
      </c>
      <c r="J2248" s="18" t="str">
        <f>IFERROR(VLOOKUP($B2248,Invoices!$T$2:$U$412,2,FALSE),"")</f>
        <v/>
      </c>
      <c r="K2248" s="18" t="str">
        <f>IFERROR(VLOOKUP($B2248,Invoices!$V$2:$W$412,2,FALSE),"")</f>
        <v/>
      </c>
      <c r="L2248" s="18" t="str">
        <f>IFERROR(VLOOKUP($B2248,Invoices!$X$2:$Y$412,2,FALSE),"")</f>
        <v/>
      </c>
      <c r="M2248" s="18" t="str">
        <f>IFERROR(VLOOKUP($B2248,Invoices!$Z$2:$AA$412,2,FALSE),"")</f>
        <v/>
      </c>
      <c r="N2248" s="18" t="str">
        <f>IFERROR(VLOOKUP($B2248,Invoices!$AB$2:$AC$412,2,FALSE),"")</f>
        <v/>
      </c>
      <c r="O2248" s="18" t="str">
        <f>IFERROR(VLOOKUP($B2248,Invoices!$AD$2:$AE$412,2,FALSE),"")</f>
        <v/>
      </c>
      <c r="P2248" s="18" t="str">
        <f>IFERROR(VLOOKUP($B2248,Invoices!$AF$2:$AG$412,2,FALSE),"")</f>
        <v/>
      </c>
      <c r="Q2248" s="18" t="str">
        <f>IFERROR(VLOOKUP($B2248,Invoices!$AH$2:$AI$412,2,FALSE),"")</f>
        <v/>
      </c>
      <c r="R2248" s="18" t="str">
        <f>IFERROR(VLOOKUP($B2248,Invoices!$AJ$2:$AK$412,2,FALSE),"")</f>
        <v/>
      </c>
      <c r="S2248" s="18" t="str">
        <f>IFERROR(VLOOKUP($B2248,Invoices!$AL$2:$AM$412,2,FALSE),"")</f>
        <v/>
      </c>
      <c r="T2248" s="18" t="str">
        <f>IFERROR(VLOOKUP($B2248,Invoices!$AN$2:$AO$412,2,FALSE),"")</f>
        <v/>
      </c>
      <c r="U2248" s="18" cm="1">
        <f t="array" ref="U2248">IFERROR(INDEX(F2248:T2248, 1, MATCH(TRUE, ISNUMBER(F2248:T2248), 0)), "0.0")</f>
        <v>0.99</v>
      </c>
    </row>
    <row r="2249" spans="1:21" ht="13" x14ac:dyDescent="0.15">
      <c r="A2249" s="14" t="s">
        <v>8281</v>
      </c>
      <c r="B2249" s="6" t="s">
        <v>3675</v>
      </c>
      <c r="C2249" s="6" t="s">
        <v>3676</v>
      </c>
      <c r="D2249" s="6" t="s">
        <v>1231</v>
      </c>
      <c r="E2249" s="6" t="s">
        <v>863</v>
      </c>
      <c r="F2249" s="18" t="str">
        <f>IFERROR(VLOOKUP(B2249,Invoices!$L$2:$M$413,2,FALSE),"")</f>
        <v/>
      </c>
      <c r="G2249" s="18" t="str">
        <f>IFERROR(VLOOKUP(B2249,Invoices!$N$2:$O$412,2,FALSE),"")</f>
        <v/>
      </c>
      <c r="H2249" s="18" t="str">
        <f>IFERROR(VLOOKUP($B2249,Invoices!$P$2:$Q$412,2,FALSE),"")</f>
        <v/>
      </c>
      <c r="I2249" s="18" t="str">
        <f>IFERROR(VLOOKUP($B2249,Invoices!$R$2:$S$412,2,FALSE),"")</f>
        <v/>
      </c>
      <c r="J2249" s="18" t="str">
        <f>IFERROR(VLOOKUP($B2249,Invoices!$T$2:$U$412,2,FALSE),"")</f>
        <v/>
      </c>
      <c r="K2249" s="18" t="str">
        <f>IFERROR(VLOOKUP($B2249,Invoices!$V$2:$W$412,2,FALSE),"")</f>
        <v/>
      </c>
      <c r="L2249" s="18" t="str">
        <f>IFERROR(VLOOKUP($B2249,Invoices!$X$2:$Y$412,2,FALSE),"")</f>
        <v/>
      </c>
      <c r="M2249" s="18" t="str">
        <f>IFERROR(VLOOKUP($B2249,Invoices!$Z$2:$AA$412,2,FALSE),"")</f>
        <v/>
      </c>
      <c r="N2249" s="18" t="str">
        <f>IFERROR(VLOOKUP($B2249,Invoices!$AB$2:$AC$412,2,FALSE),"")</f>
        <v/>
      </c>
      <c r="O2249" s="18" t="str">
        <f>IFERROR(VLOOKUP($B2249,Invoices!$AD$2:$AE$412,2,FALSE),"")</f>
        <v/>
      </c>
      <c r="P2249" s="18" t="str">
        <f>IFERROR(VLOOKUP($B2249,Invoices!$AF$2:$AG$412,2,FALSE),"")</f>
        <v/>
      </c>
      <c r="Q2249" s="18" t="str">
        <f>IFERROR(VLOOKUP($B2249,Invoices!$AH$2:$AI$412,2,FALSE),"")</f>
        <v/>
      </c>
      <c r="R2249" s="18" t="str">
        <f>IFERROR(VLOOKUP($B2249,Invoices!$AJ$2:$AK$412,2,FALSE),"")</f>
        <v/>
      </c>
      <c r="S2249" s="18" t="str">
        <f>IFERROR(VLOOKUP($B2249,Invoices!$AL$2:$AM$412,2,FALSE),"")</f>
        <v/>
      </c>
      <c r="T2249" s="18" t="str">
        <f>IFERROR(VLOOKUP($B2249,Invoices!$AN$2:$AO$412,2,FALSE),"")</f>
        <v/>
      </c>
      <c r="U2249" s="18" t="str" cm="1">
        <f t="array" ref="U2249">IFERROR(INDEX(F2249:T2249, 1, MATCH(TRUE, ISNUMBER(F2249:T2249), 0)), "0.0")</f>
        <v>0.0</v>
      </c>
    </row>
    <row r="2250" spans="1:21" ht="13" x14ac:dyDescent="0.15">
      <c r="A2250" s="14" t="s">
        <v>8282</v>
      </c>
      <c r="B2250" s="6" t="s">
        <v>3677</v>
      </c>
      <c r="C2250" s="6" t="s">
        <v>529</v>
      </c>
      <c r="D2250" s="6" t="s">
        <v>1329</v>
      </c>
      <c r="E2250" s="6" t="s">
        <v>529</v>
      </c>
      <c r="F2250" s="18" t="str">
        <f>IFERROR(VLOOKUP(B2250,Invoices!$L$2:$M$413,2,FALSE),"")</f>
        <v/>
      </c>
      <c r="G2250" s="18" t="str">
        <f>IFERROR(VLOOKUP(B2250,Invoices!$N$2:$O$412,2,FALSE),"")</f>
        <v/>
      </c>
      <c r="H2250" s="18" t="str">
        <f>IFERROR(VLOOKUP($B2250,Invoices!$P$2:$Q$412,2,FALSE),"")</f>
        <v/>
      </c>
      <c r="I2250" s="18" t="str">
        <f>IFERROR(VLOOKUP($B2250,Invoices!$R$2:$S$412,2,FALSE),"")</f>
        <v/>
      </c>
      <c r="J2250" s="18" t="str">
        <f>IFERROR(VLOOKUP($B2250,Invoices!$T$2:$U$412,2,FALSE),"")</f>
        <v/>
      </c>
      <c r="K2250" s="18" t="str">
        <f>IFERROR(VLOOKUP($B2250,Invoices!$V$2:$W$412,2,FALSE),"")</f>
        <v/>
      </c>
      <c r="L2250" s="18" t="str">
        <f>IFERROR(VLOOKUP($B2250,Invoices!$X$2:$Y$412,2,FALSE),"")</f>
        <v/>
      </c>
      <c r="M2250" s="18" t="str">
        <f>IFERROR(VLOOKUP($B2250,Invoices!$Z$2:$AA$412,2,FALSE),"")</f>
        <v/>
      </c>
      <c r="N2250" s="18" t="str">
        <f>IFERROR(VLOOKUP($B2250,Invoices!$AB$2:$AC$412,2,FALSE),"")</f>
        <v/>
      </c>
      <c r="O2250" s="18" t="str">
        <f>IFERROR(VLOOKUP($B2250,Invoices!$AD$2:$AE$412,2,FALSE),"")</f>
        <v/>
      </c>
      <c r="P2250" s="18" t="str">
        <f>IFERROR(VLOOKUP($B2250,Invoices!$AF$2:$AG$412,2,FALSE),"")</f>
        <v/>
      </c>
      <c r="Q2250" s="18" t="str">
        <f>IFERROR(VLOOKUP($B2250,Invoices!$AH$2:$AI$412,2,FALSE),"")</f>
        <v/>
      </c>
      <c r="R2250" s="18" t="str">
        <f>IFERROR(VLOOKUP($B2250,Invoices!$AJ$2:$AK$412,2,FALSE),"")</f>
        <v/>
      </c>
      <c r="S2250" s="18" t="str">
        <f>IFERROR(VLOOKUP($B2250,Invoices!$AL$2:$AM$412,2,FALSE),"")</f>
        <v/>
      </c>
      <c r="T2250" s="18" t="str">
        <f>IFERROR(VLOOKUP($B2250,Invoices!$AN$2:$AO$412,2,FALSE),"")</f>
        <v/>
      </c>
      <c r="U2250" s="18" t="str" cm="1">
        <f t="array" ref="U2250">IFERROR(INDEX(F2250:T2250, 1, MATCH(TRUE, ISNUMBER(F2250:T2250), 0)), "0.0")</f>
        <v>0.0</v>
      </c>
    </row>
    <row r="2251" spans="1:21" ht="13" x14ac:dyDescent="0.15">
      <c r="A2251" s="14" t="s">
        <v>8283</v>
      </c>
      <c r="B2251" s="6" t="s">
        <v>3678</v>
      </c>
      <c r="C2251" s="6" t="s">
        <v>3679</v>
      </c>
      <c r="D2251" s="6" t="s">
        <v>1497</v>
      </c>
      <c r="E2251" s="6" t="s">
        <v>1498</v>
      </c>
      <c r="F2251" s="18" t="str">
        <f>IFERROR(VLOOKUP(B2251,Invoices!$L$2:$M$413,2,FALSE),"")</f>
        <v/>
      </c>
      <c r="G2251" s="18" t="str">
        <f>IFERROR(VLOOKUP(B2251,Invoices!$N$2:$O$412,2,FALSE),"")</f>
        <v/>
      </c>
      <c r="H2251" s="18" t="str">
        <f>IFERROR(VLOOKUP($B2251,Invoices!$P$2:$Q$412,2,FALSE),"")</f>
        <v/>
      </c>
      <c r="I2251" s="18" t="str">
        <f>IFERROR(VLOOKUP($B2251,Invoices!$R$2:$S$412,2,FALSE),"")</f>
        <v/>
      </c>
      <c r="J2251" s="18" t="str">
        <f>IFERROR(VLOOKUP($B2251,Invoices!$T$2:$U$412,2,FALSE),"")</f>
        <v/>
      </c>
      <c r="K2251" s="18" t="str">
        <f>IFERROR(VLOOKUP($B2251,Invoices!$V$2:$W$412,2,FALSE),"")</f>
        <v/>
      </c>
      <c r="L2251" s="18" t="str">
        <f>IFERROR(VLOOKUP($B2251,Invoices!$X$2:$Y$412,2,FALSE),"")</f>
        <v/>
      </c>
      <c r="M2251" s="18" t="str">
        <f>IFERROR(VLOOKUP($B2251,Invoices!$Z$2:$AA$412,2,FALSE),"")</f>
        <v/>
      </c>
      <c r="N2251" s="18" t="str">
        <f>IFERROR(VLOOKUP($B2251,Invoices!$AB$2:$AC$412,2,FALSE),"")</f>
        <v/>
      </c>
      <c r="O2251" s="18" t="str">
        <f>IFERROR(VLOOKUP($B2251,Invoices!$AD$2:$AE$412,2,FALSE),"")</f>
        <v/>
      </c>
      <c r="P2251" s="18" t="str">
        <f>IFERROR(VLOOKUP($B2251,Invoices!$AF$2:$AG$412,2,FALSE),"")</f>
        <v/>
      </c>
      <c r="Q2251" s="18" t="str">
        <f>IFERROR(VLOOKUP($B2251,Invoices!$AH$2:$AI$412,2,FALSE),"")</f>
        <v/>
      </c>
      <c r="R2251" s="18" t="str">
        <f>IFERROR(VLOOKUP($B2251,Invoices!$AJ$2:$AK$412,2,FALSE),"")</f>
        <v/>
      </c>
      <c r="S2251" s="18" t="str">
        <f>IFERROR(VLOOKUP($B2251,Invoices!$AL$2:$AM$412,2,FALSE),"")</f>
        <v/>
      </c>
      <c r="T2251" s="18" t="str">
        <f>IFERROR(VLOOKUP($B2251,Invoices!$AN$2:$AO$412,2,FALSE),"")</f>
        <v/>
      </c>
      <c r="U2251" s="18" t="str" cm="1">
        <f t="array" ref="U2251">IFERROR(INDEX(F2251:T2251, 1, MATCH(TRUE, ISNUMBER(F2251:T2251), 0)), "0.0")</f>
        <v>0.0</v>
      </c>
    </row>
    <row r="2252" spans="1:21" ht="13" x14ac:dyDescent="0.15">
      <c r="A2252" s="14" t="s">
        <v>8284</v>
      </c>
      <c r="B2252" s="6" t="s">
        <v>3680</v>
      </c>
      <c r="C2252" s="6" t="s">
        <v>3681</v>
      </c>
      <c r="D2252" s="6" t="s">
        <v>700</v>
      </c>
      <c r="E2252" s="6" t="s">
        <v>701</v>
      </c>
      <c r="F2252" s="18">
        <f>IFERROR(VLOOKUP(B2252,Invoices!$L$2:$M$413,2,FALSE),"")</f>
        <v>0.99</v>
      </c>
      <c r="G2252" s="18" t="str">
        <f>IFERROR(VLOOKUP(B2252,Invoices!$N$2:$O$412,2,FALSE),"")</f>
        <v/>
      </c>
      <c r="H2252" s="18" t="str">
        <f>IFERROR(VLOOKUP($B2252,Invoices!$P$2:$Q$412,2,FALSE),"")</f>
        <v/>
      </c>
      <c r="I2252" s="18" t="str">
        <f>IFERROR(VLOOKUP($B2252,Invoices!$R$2:$S$412,2,FALSE),"")</f>
        <v/>
      </c>
      <c r="J2252" s="18" t="str">
        <f>IFERROR(VLOOKUP($B2252,Invoices!$T$2:$U$412,2,FALSE),"")</f>
        <v/>
      </c>
      <c r="K2252" s="18" t="str">
        <f>IFERROR(VLOOKUP($B2252,Invoices!$V$2:$W$412,2,FALSE),"")</f>
        <v/>
      </c>
      <c r="L2252" s="18" t="str">
        <f>IFERROR(VLOOKUP($B2252,Invoices!$X$2:$Y$412,2,FALSE),"")</f>
        <v/>
      </c>
      <c r="M2252" s="18" t="str">
        <f>IFERROR(VLOOKUP($B2252,Invoices!$Z$2:$AA$412,2,FALSE),"")</f>
        <v/>
      </c>
      <c r="N2252" s="18" t="str">
        <f>IFERROR(VLOOKUP($B2252,Invoices!$AB$2:$AC$412,2,FALSE),"")</f>
        <v/>
      </c>
      <c r="O2252" s="18" t="str">
        <f>IFERROR(VLOOKUP($B2252,Invoices!$AD$2:$AE$412,2,FALSE),"")</f>
        <v/>
      </c>
      <c r="P2252" s="18" t="str">
        <f>IFERROR(VLOOKUP($B2252,Invoices!$AF$2:$AG$412,2,FALSE),"")</f>
        <v/>
      </c>
      <c r="Q2252" s="18" t="str">
        <f>IFERROR(VLOOKUP($B2252,Invoices!$AH$2:$AI$412,2,FALSE),"")</f>
        <v/>
      </c>
      <c r="R2252" s="18" t="str">
        <f>IFERROR(VLOOKUP($B2252,Invoices!$AJ$2:$AK$412,2,FALSE),"")</f>
        <v/>
      </c>
      <c r="S2252" s="18" t="str">
        <f>IFERROR(VLOOKUP($B2252,Invoices!$AL$2:$AM$412,2,FALSE),"")</f>
        <v/>
      </c>
      <c r="T2252" s="18" t="str">
        <f>IFERROR(VLOOKUP($B2252,Invoices!$AN$2:$AO$412,2,FALSE),"")</f>
        <v/>
      </c>
      <c r="U2252" s="18" cm="1">
        <f t="array" ref="U2252">IFERROR(INDEX(F2252:T2252, 1, MATCH(TRUE, ISNUMBER(F2252:T2252), 0)), "0.0")</f>
        <v>0.99</v>
      </c>
    </row>
    <row r="2253" spans="1:21" ht="13" x14ac:dyDescent="0.15">
      <c r="A2253" s="14" t="s">
        <v>8285</v>
      </c>
      <c r="B2253" s="6" t="s">
        <v>3682</v>
      </c>
      <c r="D2253" s="6" t="s">
        <v>1256</v>
      </c>
      <c r="E2253" s="6" t="s">
        <v>1257</v>
      </c>
      <c r="F2253" s="18" t="str">
        <f>IFERROR(VLOOKUP(B2253,Invoices!$L$2:$M$413,2,FALSE),"")</f>
        <v/>
      </c>
      <c r="G2253" s="18">
        <f>IFERROR(VLOOKUP(B2253,Invoices!$N$2:$O$412,2,FALSE),"")</f>
        <v>0.99</v>
      </c>
      <c r="H2253" s="18" t="str">
        <f>IFERROR(VLOOKUP($B2253,Invoices!$P$2:$Q$412,2,FALSE),"")</f>
        <v/>
      </c>
      <c r="I2253" s="18" t="str">
        <f>IFERROR(VLOOKUP($B2253,Invoices!$R$2:$S$412,2,FALSE),"")</f>
        <v/>
      </c>
      <c r="J2253" s="18" t="str">
        <f>IFERROR(VLOOKUP($B2253,Invoices!$T$2:$U$412,2,FALSE),"")</f>
        <v/>
      </c>
      <c r="K2253" s="18" t="str">
        <f>IFERROR(VLOOKUP($B2253,Invoices!$V$2:$W$412,2,FALSE),"")</f>
        <v/>
      </c>
      <c r="L2253" s="18" t="str">
        <f>IFERROR(VLOOKUP($B2253,Invoices!$X$2:$Y$412,2,FALSE),"")</f>
        <v/>
      </c>
      <c r="M2253" s="18" t="str">
        <f>IFERROR(VLOOKUP($B2253,Invoices!$Z$2:$AA$412,2,FALSE),"")</f>
        <v/>
      </c>
      <c r="N2253" s="18" t="str">
        <f>IFERROR(VLOOKUP($B2253,Invoices!$AB$2:$AC$412,2,FALSE),"")</f>
        <v/>
      </c>
      <c r="O2253" s="18" t="str">
        <f>IFERROR(VLOOKUP($B2253,Invoices!$AD$2:$AE$412,2,FALSE),"")</f>
        <v/>
      </c>
      <c r="P2253" s="18" t="str">
        <f>IFERROR(VLOOKUP($B2253,Invoices!$AF$2:$AG$412,2,FALSE),"")</f>
        <v/>
      </c>
      <c r="Q2253" s="18" t="str">
        <f>IFERROR(VLOOKUP($B2253,Invoices!$AH$2:$AI$412,2,FALSE),"")</f>
        <v/>
      </c>
      <c r="R2253" s="18" t="str">
        <f>IFERROR(VLOOKUP($B2253,Invoices!$AJ$2:$AK$412,2,FALSE),"")</f>
        <v/>
      </c>
      <c r="S2253" s="18" t="str">
        <f>IFERROR(VLOOKUP($B2253,Invoices!$AL$2:$AM$412,2,FALSE),"")</f>
        <v/>
      </c>
      <c r="T2253" s="18" t="str">
        <f>IFERROR(VLOOKUP($B2253,Invoices!$AN$2:$AO$412,2,FALSE),"")</f>
        <v/>
      </c>
      <c r="U2253" s="18" cm="1">
        <f t="array" ref="U2253">IFERROR(INDEX(F2253:T2253, 1, MATCH(TRUE, ISNUMBER(F2253:T2253), 0)), "0.0")</f>
        <v>0.99</v>
      </c>
    </row>
    <row r="2254" spans="1:21" ht="13" x14ac:dyDescent="0.15">
      <c r="A2254" s="14" t="s">
        <v>8286</v>
      </c>
      <c r="B2254" s="6" t="s">
        <v>3683</v>
      </c>
      <c r="D2254" s="6" t="s">
        <v>1256</v>
      </c>
      <c r="E2254" s="6" t="s">
        <v>1257</v>
      </c>
      <c r="F2254" s="18" t="str">
        <f>IFERROR(VLOOKUP(B2254,Invoices!$L$2:$M$413,2,FALSE),"")</f>
        <v/>
      </c>
      <c r="G2254" s="18">
        <f>IFERROR(VLOOKUP(B2254,Invoices!$N$2:$O$412,2,FALSE),"")</f>
        <v>0.99</v>
      </c>
      <c r="H2254" s="18" t="str">
        <f>IFERROR(VLOOKUP($B2254,Invoices!$P$2:$Q$412,2,FALSE),"")</f>
        <v/>
      </c>
      <c r="I2254" s="18" t="str">
        <f>IFERROR(VLOOKUP($B2254,Invoices!$R$2:$S$412,2,FALSE),"")</f>
        <v/>
      </c>
      <c r="J2254" s="18" t="str">
        <f>IFERROR(VLOOKUP($B2254,Invoices!$T$2:$U$412,2,FALSE),"")</f>
        <v/>
      </c>
      <c r="K2254" s="18" t="str">
        <f>IFERROR(VLOOKUP($B2254,Invoices!$V$2:$W$412,2,FALSE),"")</f>
        <v/>
      </c>
      <c r="L2254" s="18" t="str">
        <f>IFERROR(VLOOKUP($B2254,Invoices!$X$2:$Y$412,2,FALSE),"")</f>
        <v/>
      </c>
      <c r="M2254" s="18" t="str">
        <f>IFERROR(VLOOKUP($B2254,Invoices!$Z$2:$AA$412,2,FALSE),"")</f>
        <v/>
      </c>
      <c r="N2254" s="18" t="str">
        <f>IFERROR(VLOOKUP($B2254,Invoices!$AB$2:$AC$412,2,FALSE),"")</f>
        <v/>
      </c>
      <c r="O2254" s="18" t="str">
        <f>IFERROR(VLOOKUP($B2254,Invoices!$AD$2:$AE$412,2,FALSE),"")</f>
        <v/>
      </c>
      <c r="P2254" s="18" t="str">
        <f>IFERROR(VLOOKUP($B2254,Invoices!$AF$2:$AG$412,2,FALSE),"")</f>
        <v/>
      </c>
      <c r="Q2254" s="18" t="str">
        <f>IFERROR(VLOOKUP($B2254,Invoices!$AH$2:$AI$412,2,FALSE),"")</f>
        <v/>
      </c>
      <c r="R2254" s="18" t="str">
        <f>IFERROR(VLOOKUP($B2254,Invoices!$AJ$2:$AK$412,2,FALSE),"")</f>
        <v/>
      </c>
      <c r="S2254" s="18" t="str">
        <f>IFERROR(VLOOKUP($B2254,Invoices!$AL$2:$AM$412,2,FALSE),"")</f>
        <v/>
      </c>
      <c r="T2254" s="18" t="str">
        <f>IFERROR(VLOOKUP($B2254,Invoices!$AN$2:$AO$412,2,FALSE),"")</f>
        <v/>
      </c>
      <c r="U2254" s="18" cm="1">
        <f t="array" ref="U2254">IFERROR(INDEX(F2254:T2254, 1, MATCH(TRUE, ISNUMBER(F2254:T2254), 0)), "0.0")</f>
        <v>0.99</v>
      </c>
    </row>
    <row r="2255" spans="1:21" ht="13" x14ac:dyDescent="0.15">
      <c r="A2255" s="14" t="s">
        <v>8287</v>
      </c>
      <c r="B2255" s="6" t="s">
        <v>3684</v>
      </c>
      <c r="D2255" s="6" t="s">
        <v>1256</v>
      </c>
      <c r="E2255" s="6" t="s">
        <v>1257</v>
      </c>
      <c r="F2255" s="18" t="str">
        <f>IFERROR(VLOOKUP(B2255,Invoices!$L$2:$M$413,2,FALSE),"")</f>
        <v/>
      </c>
      <c r="G2255" s="18" t="str">
        <f>IFERROR(VLOOKUP(B2255,Invoices!$N$2:$O$412,2,FALSE),"")</f>
        <v/>
      </c>
      <c r="H2255" s="18">
        <f>IFERROR(VLOOKUP($B2255,Invoices!$P$2:$Q$412,2,FALSE),"")</f>
        <v>0.99</v>
      </c>
      <c r="I2255" s="18" t="str">
        <f>IFERROR(VLOOKUP($B2255,Invoices!$R$2:$S$412,2,FALSE),"")</f>
        <v/>
      </c>
      <c r="J2255" s="18" t="str">
        <f>IFERROR(VLOOKUP($B2255,Invoices!$T$2:$U$412,2,FALSE),"")</f>
        <v/>
      </c>
      <c r="K2255" s="18" t="str">
        <f>IFERROR(VLOOKUP($B2255,Invoices!$V$2:$W$412,2,FALSE),"")</f>
        <v/>
      </c>
      <c r="L2255" s="18" t="str">
        <f>IFERROR(VLOOKUP($B2255,Invoices!$X$2:$Y$412,2,FALSE),"")</f>
        <v/>
      </c>
      <c r="M2255" s="18" t="str">
        <f>IFERROR(VLOOKUP($B2255,Invoices!$Z$2:$AA$412,2,FALSE),"")</f>
        <v/>
      </c>
      <c r="N2255" s="18" t="str">
        <f>IFERROR(VLOOKUP($B2255,Invoices!$AB$2:$AC$412,2,FALSE),"")</f>
        <v/>
      </c>
      <c r="O2255" s="18" t="str">
        <f>IFERROR(VLOOKUP($B2255,Invoices!$AD$2:$AE$412,2,FALSE),"")</f>
        <v/>
      </c>
      <c r="P2255" s="18" t="str">
        <f>IFERROR(VLOOKUP($B2255,Invoices!$AF$2:$AG$412,2,FALSE),"")</f>
        <v/>
      </c>
      <c r="Q2255" s="18" t="str">
        <f>IFERROR(VLOOKUP($B2255,Invoices!$AH$2:$AI$412,2,FALSE),"")</f>
        <v/>
      </c>
      <c r="R2255" s="18" t="str">
        <f>IFERROR(VLOOKUP($B2255,Invoices!$AJ$2:$AK$412,2,FALSE),"")</f>
        <v/>
      </c>
      <c r="S2255" s="18" t="str">
        <f>IFERROR(VLOOKUP($B2255,Invoices!$AL$2:$AM$412,2,FALSE),"")</f>
        <v/>
      </c>
      <c r="T2255" s="18" t="str">
        <f>IFERROR(VLOOKUP($B2255,Invoices!$AN$2:$AO$412,2,FALSE),"")</f>
        <v/>
      </c>
      <c r="U2255" s="18" cm="1">
        <f t="array" ref="U2255">IFERROR(INDEX(F2255:T2255, 1, MATCH(TRUE, ISNUMBER(F2255:T2255), 0)), "0.0")</f>
        <v>0.99</v>
      </c>
    </row>
    <row r="2256" spans="1:21" ht="13" x14ac:dyDescent="0.15">
      <c r="A2256" s="14" t="s">
        <v>8288</v>
      </c>
      <c r="B2256" s="6" t="s">
        <v>3685</v>
      </c>
      <c r="C2256" s="6" t="s">
        <v>2001</v>
      </c>
      <c r="D2256" s="6" t="s">
        <v>866</v>
      </c>
      <c r="E2256" s="6" t="s">
        <v>543</v>
      </c>
      <c r="F2256" s="18" t="str">
        <f>IFERROR(VLOOKUP(B2256,Invoices!$L$2:$M$413,2,FALSE),"")</f>
        <v/>
      </c>
      <c r="G2256" s="18" t="str">
        <f>IFERROR(VLOOKUP(B2256,Invoices!$N$2:$O$412,2,FALSE),"")</f>
        <v/>
      </c>
      <c r="H2256" s="18" t="str">
        <f>IFERROR(VLOOKUP($B2256,Invoices!$P$2:$Q$412,2,FALSE),"")</f>
        <v/>
      </c>
      <c r="I2256" s="18" t="str">
        <f>IFERROR(VLOOKUP($B2256,Invoices!$R$2:$S$412,2,FALSE),"")</f>
        <v/>
      </c>
      <c r="J2256" s="18" t="str">
        <f>IFERROR(VLOOKUP($B2256,Invoices!$T$2:$U$412,2,FALSE),"")</f>
        <v/>
      </c>
      <c r="K2256" s="18" t="str">
        <f>IFERROR(VLOOKUP($B2256,Invoices!$V$2:$W$412,2,FALSE),"")</f>
        <v/>
      </c>
      <c r="L2256" s="18" t="str">
        <f>IFERROR(VLOOKUP($B2256,Invoices!$X$2:$Y$412,2,FALSE),"")</f>
        <v/>
      </c>
      <c r="M2256" s="18" t="str">
        <f>IFERROR(VLOOKUP($B2256,Invoices!$Z$2:$AA$412,2,FALSE),"")</f>
        <v/>
      </c>
      <c r="N2256" s="18" t="str">
        <f>IFERROR(VLOOKUP($B2256,Invoices!$AB$2:$AC$412,2,FALSE),"")</f>
        <v/>
      </c>
      <c r="O2256" s="18" t="str">
        <f>IFERROR(VLOOKUP($B2256,Invoices!$AD$2:$AE$412,2,FALSE),"")</f>
        <v/>
      </c>
      <c r="P2256" s="18" t="str">
        <f>IFERROR(VLOOKUP($B2256,Invoices!$AF$2:$AG$412,2,FALSE),"")</f>
        <v/>
      </c>
      <c r="Q2256" s="18" t="str">
        <f>IFERROR(VLOOKUP($B2256,Invoices!$AH$2:$AI$412,2,FALSE),"")</f>
        <v/>
      </c>
      <c r="R2256" s="18" t="str">
        <f>IFERROR(VLOOKUP($B2256,Invoices!$AJ$2:$AK$412,2,FALSE),"")</f>
        <v/>
      </c>
      <c r="S2256" s="18" t="str">
        <f>IFERROR(VLOOKUP($B2256,Invoices!$AL$2:$AM$412,2,FALSE),"")</f>
        <v/>
      </c>
      <c r="T2256" s="18" t="str">
        <f>IFERROR(VLOOKUP($B2256,Invoices!$AN$2:$AO$412,2,FALSE),"")</f>
        <v/>
      </c>
      <c r="U2256" s="18" t="str" cm="1">
        <f t="array" ref="U2256">IFERROR(INDEX(F2256:T2256, 1, MATCH(TRUE, ISNUMBER(F2256:T2256), 0)), "0.0")</f>
        <v>0.0</v>
      </c>
    </row>
    <row r="2257" spans="1:21" ht="13" x14ac:dyDescent="0.15">
      <c r="A2257" s="14" t="s">
        <v>8289</v>
      </c>
      <c r="B2257" s="6" t="s">
        <v>3686</v>
      </c>
      <c r="D2257" s="6" t="s">
        <v>818</v>
      </c>
      <c r="E2257" s="6" t="s">
        <v>819</v>
      </c>
      <c r="F2257" s="18" t="str">
        <f>IFERROR(VLOOKUP(B2257,Invoices!$L$2:$M$413,2,FALSE),"")</f>
        <v/>
      </c>
      <c r="G2257" s="18" t="str">
        <f>IFERROR(VLOOKUP(B2257,Invoices!$N$2:$O$412,2,FALSE),"")</f>
        <v/>
      </c>
      <c r="H2257" s="18" t="str">
        <f>IFERROR(VLOOKUP($B2257,Invoices!$P$2:$Q$412,2,FALSE),"")</f>
        <v/>
      </c>
      <c r="I2257" s="18" t="str">
        <f>IFERROR(VLOOKUP($B2257,Invoices!$R$2:$S$412,2,FALSE),"")</f>
        <v/>
      </c>
      <c r="J2257" s="18" t="str">
        <f>IFERROR(VLOOKUP($B2257,Invoices!$T$2:$U$412,2,FALSE),"")</f>
        <v/>
      </c>
      <c r="K2257" s="18" t="str">
        <f>IFERROR(VLOOKUP($B2257,Invoices!$V$2:$W$412,2,FALSE),"")</f>
        <v/>
      </c>
      <c r="L2257" s="18">
        <f>IFERROR(VLOOKUP($B2257,Invoices!$X$2:$Y$412,2,FALSE),"")</f>
        <v>0.99</v>
      </c>
      <c r="M2257" s="18" t="str">
        <f>IFERROR(VLOOKUP($B2257,Invoices!$Z$2:$AA$412,2,FALSE),"")</f>
        <v/>
      </c>
      <c r="N2257" s="18" t="str">
        <f>IFERROR(VLOOKUP($B2257,Invoices!$AB$2:$AC$412,2,FALSE),"")</f>
        <v/>
      </c>
      <c r="O2257" s="18" t="str">
        <f>IFERROR(VLOOKUP($B2257,Invoices!$AD$2:$AE$412,2,FALSE),"")</f>
        <v/>
      </c>
      <c r="P2257" s="18" t="str">
        <f>IFERROR(VLOOKUP($B2257,Invoices!$AF$2:$AG$412,2,FALSE),"")</f>
        <v/>
      </c>
      <c r="Q2257" s="18" t="str">
        <f>IFERROR(VLOOKUP($B2257,Invoices!$AH$2:$AI$412,2,FALSE),"")</f>
        <v/>
      </c>
      <c r="R2257" s="18" t="str">
        <f>IFERROR(VLOOKUP($B2257,Invoices!$AJ$2:$AK$412,2,FALSE),"")</f>
        <v/>
      </c>
      <c r="S2257" s="18" t="str">
        <f>IFERROR(VLOOKUP($B2257,Invoices!$AL$2:$AM$412,2,FALSE),"")</f>
        <v/>
      </c>
      <c r="T2257" s="18" t="str">
        <f>IFERROR(VLOOKUP($B2257,Invoices!$AN$2:$AO$412,2,FALSE),"")</f>
        <v/>
      </c>
      <c r="U2257" s="18" cm="1">
        <f t="array" ref="U2257">IFERROR(INDEX(F2257:T2257, 1, MATCH(TRUE, ISNUMBER(F2257:T2257), 0)), "0.0")</f>
        <v>0.99</v>
      </c>
    </row>
    <row r="2258" spans="1:21" ht="13" x14ac:dyDescent="0.15">
      <c r="A2258" s="14" t="s">
        <v>8290</v>
      </c>
      <c r="B2258" s="6" t="s">
        <v>3687</v>
      </c>
      <c r="D2258" s="6" t="s">
        <v>561</v>
      </c>
      <c r="E2258" s="6" t="s">
        <v>562</v>
      </c>
      <c r="F2258" s="18" t="str">
        <f>IFERROR(VLOOKUP(B2258,Invoices!$L$2:$M$413,2,FALSE),"")</f>
        <v/>
      </c>
      <c r="G2258" s="18" t="str">
        <f>IFERROR(VLOOKUP(B2258,Invoices!$N$2:$O$412,2,FALSE),"")</f>
        <v/>
      </c>
      <c r="H2258" s="18" t="str">
        <f>IFERROR(VLOOKUP($B2258,Invoices!$P$2:$Q$412,2,FALSE),"")</f>
        <v/>
      </c>
      <c r="I2258" s="18" t="str">
        <f>IFERROR(VLOOKUP($B2258,Invoices!$R$2:$S$412,2,FALSE),"")</f>
        <v/>
      </c>
      <c r="J2258" s="18" t="str">
        <f>IFERROR(VLOOKUP($B2258,Invoices!$T$2:$U$412,2,FALSE),"")</f>
        <v/>
      </c>
      <c r="K2258" s="18" t="str">
        <f>IFERROR(VLOOKUP($B2258,Invoices!$V$2:$W$412,2,FALSE),"")</f>
        <v/>
      </c>
      <c r="L2258" s="18" t="str">
        <f>IFERROR(VLOOKUP($B2258,Invoices!$X$2:$Y$412,2,FALSE),"")</f>
        <v/>
      </c>
      <c r="M2258" s="18" t="str">
        <f>IFERROR(VLOOKUP($B2258,Invoices!$Z$2:$AA$412,2,FALSE),"")</f>
        <v/>
      </c>
      <c r="N2258" s="18" t="str">
        <f>IFERROR(VLOOKUP($B2258,Invoices!$AB$2:$AC$412,2,FALSE),"")</f>
        <v/>
      </c>
      <c r="O2258" s="18" t="str">
        <f>IFERROR(VLOOKUP($B2258,Invoices!$AD$2:$AE$412,2,FALSE),"")</f>
        <v/>
      </c>
      <c r="P2258" s="18" t="str">
        <f>IFERROR(VLOOKUP($B2258,Invoices!$AF$2:$AG$412,2,FALSE),"")</f>
        <v/>
      </c>
      <c r="Q2258" s="18" t="str">
        <f>IFERROR(VLOOKUP($B2258,Invoices!$AH$2:$AI$412,2,FALSE),"")</f>
        <v/>
      </c>
      <c r="R2258" s="18" t="str">
        <f>IFERROR(VLOOKUP($B2258,Invoices!$AJ$2:$AK$412,2,FALSE),"")</f>
        <v/>
      </c>
      <c r="S2258" s="18" t="str">
        <f>IFERROR(VLOOKUP($B2258,Invoices!$AL$2:$AM$412,2,FALSE),"")</f>
        <v/>
      </c>
      <c r="T2258" s="18" t="str">
        <f>IFERROR(VLOOKUP($B2258,Invoices!$AN$2:$AO$412,2,FALSE),"")</f>
        <v/>
      </c>
      <c r="U2258" s="18" t="str" cm="1">
        <f t="array" ref="U2258">IFERROR(INDEX(F2258:T2258, 1, MATCH(TRUE, ISNUMBER(F2258:T2258), 0)), "0.0")</f>
        <v>0.0</v>
      </c>
    </row>
    <row r="2259" spans="1:21" ht="13" x14ac:dyDescent="0.15">
      <c r="A2259" s="14" t="s">
        <v>8291</v>
      </c>
      <c r="B2259" s="6" t="s">
        <v>622</v>
      </c>
      <c r="D2259" s="6" t="s">
        <v>620</v>
      </c>
      <c r="E2259" s="6" t="s">
        <v>574</v>
      </c>
      <c r="F2259" s="18" t="str">
        <f>IFERROR(VLOOKUP(B2259,Invoices!$L$2:$M$413,2,FALSE),"")</f>
        <v/>
      </c>
      <c r="G2259" s="18">
        <f>IFERROR(VLOOKUP(B2259,Invoices!$N$2:$O$412,2,FALSE),"")</f>
        <v>0.99</v>
      </c>
      <c r="H2259" s="18" t="str">
        <f>IFERROR(VLOOKUP($B2259,Invoices!$P$2:$Q$412,2,FALSE),"")</f>
        <v/>
      </c>
      <c r="I2259" s="18" t="str">
        <f>IFERROR(VLOOKUP($B2259,Invoices!$R$2:$S$412,2,FALSE),"")</f>
        <v/>
      </c>
      <c r="J2259" s="18" t="str">
        <f>IFERROR(VLOOKUP($B2259,Invoices!$T$2:$U$412,2,FALSE),"")</f>
        <v/>
      </c>
      <c r="K2259" s="18" t="str">
        <f>IFERROR(VLOOKUP($B2259,Invoices!$V$2:$W$412,2,FALSE),"")</f>
        <v/>
      </c>
      <c r="L2259" s="18" t="str">
        <f>IFERROR(VLOOKUP($B2259,Invoices!$X$2:$Y$412,2,FALSE),"")</f>
        <v/>
      </c>
      <c r="M2259" s="18" t="str">
        <f>IFERROR(VLOOKUP($B2259,Invoices!$Z$2:$AA$412,2,FALSE),"")</f>
        <v/>
      </c>
      <c r="N2259" s="18">
        <f>IFERROR(VLOOKUP($B2259,Invoices!$AB$2:$AC$412,2,FALSE),"")</f>
        <v>0.99</v>
      </c>
      <c r="O2259" s="18" t="str">
        <f>IFERROR(VLOOKUP($B2259,Invoices!$AD$2:$AE$412,2,FALSE),"")</f>
        <v/>
      </c>
      <c r="P2259" s="18" t="str">
        <f>IFERROR(VLOOKUP($B2259,Invoices!$AF$2:$AG$412,2,FALSE),"")</f>
        <v/>
      </c>
      <c r="Q2259" s="18" t="str">
        <f>IFERROR(VLOOKUP($B2259,Invoices!$AH$2:$AI$412,2,FALSE),"")</f>
        <v/>
      </c>
      <c r="R2259" s="18" t="str">
        <f>IFERROR(VLOOKUP($B2259,Invoices!$AJ$2:$AK$412,2,FALSE),"")</f>
        <v/>
      </c>
      <c r="S2259" s="18" t="str">
        <f>IFERROR(VLOOKUP($B2259,Invoices!$AL$2:$AM$412,2,FALSE),"")</f>
        <v/>
      </c>
      <c r="T2259" s="18" t="str">
        <f>IFERROR(VLOOKUP($B2259,Invoices!$AN$2:$AO$412,2,FALSE),"")</f>
        <v/>
      </c>
      <c r="U2259" s="18" cm="1">
        <f t="array" ref="U2259">IFERROR(INDEX(F2259:T2259, 1, MATCH(TRUE, ISNUMBER(F2259:T2259), 0)), "0.0")</f>
        <v>0.99</v>
      </c>
    </row>
    <row r="2260" spans="1:21" ht="13" x14ac:dyDescent="0.15">
      <c r="A2260" s="14" t="s">
        <v>8292</v>
      </c>
      <c r="B2260" s="6" t="s">
        <v>622</v>
      </c>
      <c r="C2260" s="6" t="s">
        <v>2238</v>
      </c>
      <c r="D2260" s="6" t="s">
        <v>622</v>
      </c>
      <c r="E2260" s="6" t="s">
        <v>574</v>
      </c>
      <c r="F2260" s="18" t="str">
        <f>IFERROR(VLOOKUP(B2260,Invoices!$L$2:$M$413,2,FALSE),"")</f>
        <v/>
      </c>
      <c r="G2260" s="18">
        <f>IFERROR(VLOOKUP(B2260,Invoices!$N$2:$O$412,2,FALSE),"")</f>
        <v>0.99</v>
      </c>
      <c r="H2260" s="18" t="str">
        <f>IFERROR(VLOOKUP($B2260,Invoices!$P$2:$Q$412,2,FALSE),"")</f>
        <v/>
      </c>
      <c r="I2260" s="18" t="str">
        <f>IFERROR(VLOOKUP($B2260,Invoices!$R$2:$S$412,2,FALSE),"")</f>
        <v/>
      </c>
      <c r="J2260" s="18" t="str">
        <f>IFERROR(VLOOKUP($B2260,Invoices!$T$2:$U$412,2,FALSE),"")</f>
        <v/>
      </c>
      <c r="K2260" s="18" t="str">
        <f>IFERROR(VLOOKUP($B2260,Invoices!$V$2:$W$412,2,FALSE),"")</f>
        <v/>
      </c>
      <c r="L2260" s="18" t="str">
        <f>IFERROR(VLOOKUP($B2260,Invoices!$X$2:$Y$412,2,FALSE),"")</f>
        <v/>
      </c>
      <c r="M2260" s="18" t="str">
        <f>IFERROR(VLOOKUP($B2260,Invoices!$Z$2:$AA$412,2,FALSE),"")</f>
        <v/>
      </c>
      <c r="N2260" s="18">
        <f>IFERROR(VLOOKUP($B2260,Invoices!$AB$2:$AC$412,2,FALSE),"")</f>
        <v>0.99</v>
      </c>
      <c r="O2260" s="18" t="str">
        <f>IFERROR(VLOOKUP($B2260,Invoices!$AD$2:$AE$412,2,FALSE),"")</f>
        <v/>
      </c>
      <c r="P2260" s="18" t="str">
        <f>IFERROR(VLOOKUP($B2260,Invoices!$AF$2:$AG$412,2,FALSE),"")</f>
        <v/>
      </c>
      <c r="Q2260" s="18" t="str">
        <f>IFERROR(VLOOKUP($B2260,Invoices!$AH$2:$AI$412,2,FALSE),"")</f>
        <v/>
      </c>
      <c r="R2260" s="18" t="str">
        <f>IFERROR(VLOOKUP($B2260,Invoices!$AJ$2:$AK$412,2,FALSE),"")</f>
        <v/>
      </c>
      <c r="S2260" s="18" t="str">
        <f>IFERROR(VLOOKUP($B2260,Invoices!$AL$2:$AM$412,2,FALSE),"")</f>
        <v/>
      </c>
      <c r="T2260" s="18" t="str">
        <f>IFERROR(VLOOKUP($B2260,Invoices!$AN$2:$AO$412,2,FALSE),"")</f>
        <v/>
      </c>
      <c r="U2260" s="18" cm="1">
        <f t="array" ref="U2260">IFERROR(INDEX(F2260:T2260, 1, MATCH(TRUE, ISNUMBER(F2260:T2260), 0)), "0.0")</f>
        <v>0.99</v>
      </c>
    </row>
    <row r="2261" spans="1:21" ht="13" x14ac:dyDescent="0.15">
      <c r="A2261" s="14" t="s">
        <v>8293</v>
      </c>
      <c r="B2261" s="6" t="s">
        <v>3688</v>
      </c>
      <c r="C2261" s="6" t="s">
        <v>655</v>
      </c>
      <c r="D2261" s="6" t="s">
        <v>656</v>
      </c>
      <c r="E2261" s="6" t="s">
        <v>655</v>
      </c>
      <c r="F2261" s="18">
        <f>IFERROR(VLOOKUP(B2261,Invoices!$L$2:$M$413,2,FALSE),"")</f>
        <v>0.99</v>
      </c>
      <c r="G2261" s="18" t="str">
        <f>IFERROR(VLOOKUP(B2261,Invoices!$N$2:$O$412,2,FALSE),"")</f>
        <v/>
      </c>
      <c r="H2261" s="18" t="str">
        <f>IFERROR(VLOOKUP($B2261,Invoices!$P$2:$Q$412,2,FALSE),"")</f>
        <v/>
      </c>
      <c r="I2261" s="18" t="str">
        <f>IFERROR(VLOOKUP($B2261,Invoices!$R$2:$S$412,2,FALSE),"")</f>
        <v/>
      </c>
      <c r="J2261" s="18" t="str">
        <f>IFERROR(VLOOKUP($B2261,Invoices!$T$2:$U$412,2,FALSE),"")</f>
        <v/>
      </c>
      <c r="K2261" s="18" t="str">
        <f>IFERROR(VLOOKUP($B2261,Invoices!$V$2:$W$412,2,FALSE),"")</f>
        <v/>
      </c>
      <c r="L2261" s="18" t="str">
        <f>IFERROR(VLOOKUP($B2261,Invoices!$X$2:$Y$412,2,FALSE),"")</f>
        <v/>
      </c>
      <c r="M2261" s="18" t="str">
        <f>IFERROR(VLOOKUP($B2261,Invoices!$Z$2:$AA$412,2,FALSE),"")</f>
        <v/>
      </c>
      <c r="N2261" s="18" t="str">
        <f>IFERROR(VLOOKUP($B2261,Invoices!$AB$2:$AC$412,2,FALSE),"")</f>
        <v/>
      </c>
      <c r="O2261" s="18" t="str">
        <f>IFERROR(VLOOKUP($B2261,Invoices!$AD$2:$AE$412,2,FALSE),"")</f>
        <v/>
      </c>
      <c r="P2261" s="18" t="str">
        <f>IFERROR(VLOOKUP($B2261,Invoices!$AF$2:$AG$412,2,FALSE),"")</f>
        <v/>
      </c>
      <c r="Q2261" s="18" t="str">
        <f>IFERROR(VLOOKUP($B2261,Invoices!$AH$2:$AI$412,2,FALSE),"")</f>
        <v/>
      </c>
      <c r="R2261" s="18" t="str">
        <f>IFERROR(VLOOKUP($B2261,Invoices!$AJ$2:$AK$412,2,FALSE),"")</f>
        <v/>
      </c>
      <c r="S2261" s="18" t="str">
        <f>IFERROR(VLOOKUP($B2261,Invoices!$AL$2:$AM$412,2,FALSE),"")</f>
        <v/>
      </c>
      <c r="T2261" s="18" t="str">
        <f>IFERROR(VLOOKUP($B2261,Invoices!$AN$2:$AO$412,2,FALSE),"")</f>
        <v/>
      </c>
      <c r="U2261" s="18" cm="1">
        <f t="array" ref="U2261">IFERROR(INDEX(F2261:T2261, 1, MATCH(TRUE, ISNUMBER(F2261:T2261), 0)), "0.0")</f>
        <v>0.99</v>
      </c>
    </row>
    <row r="2262" spans="1:21" ht="13" x14ac:dyDescent="0.15">
      <c r="A2262" s="14" t="s">
        <v>8294</v>
      </c>
      <c r="B2262" s="6" t="s">
        <v>3689</v>
      </c>
      <c r="D2262" s="6" t="s">
        <v>996</v>
      </c>
      <c r="E2262" s="6" t="s">
        <v>968</v>
      </c>
      <c r="F2262" s="18" t="str">
        <f>IFERROR(VLOOKUP(B2262,Invoices!$L$2:$M$413,2,FALSE),"")</f>
        <v/>
      </c>
      <c r="G2262" s="18" t="str">
        <f>IFERROR(VLOOKUP(B2262,Invoices!$N$2:$O$412,2,FALSE),"")</f>
        <v/>
      </c>
      <c r="H2262" s="18" t="str">
        <f>IFERROR(VLOOKUP($B2262,Invoices!$P$2:$Q$412,2,FALSE),"")</f>
        <v/>
      </c>
      <c r="I2262" s="18" t="str">
        <f>IFERROR(VLOOKUP($B2262,Invoices!$R$2:$S$412,2,FALSE),"")</f>
        <v/>
      </c>
      <c r="J2262" s="18" t="str">
        <f>IFERROR(VLOOKUP($B2262,Invoices!$T$2:$U$412,2,FALSE),"")</f>
        <v/>
      </c>
      <c r="K2262" s="18" t="str">
        <f>IFERROR(VLOOKUP($B2262,Invoices!$V$2:$W$412,2,FALSE),"")</f>
        <v/>
      </c>
      <c r="L2262" s="18" t="str">
        <f>IFERROR(VLOOKUP($B2262,Invoices!$X$2:$Y$412,2,FALSE),"")</f>
        <v/>
      </c>
      <c r="M2262" s="18" t="str">
        <f>IFERROR(VLOOKUP($B2262,Invoices!$Z$2:$AA$412,2,FALSE),"")</f>
        <v/>
      </c>
      <c r="N2262" s="18" t="str">
        <f>IFERROR(VLOOKUP($B2262,Invoices!$AB$2:$AC$412,2,FALSE),"")</f>
        <v/>
      </c>
      <c r="O2262" s="18" t="str">
        <f>IFERROR(VLOOKUP($B2262,Invoices!$AD$2:$AE$412,2,FALSE),"")</f>
        <v/>
      </c>
      <c r="P2262" s="18" t="str">
        <f>IFERROR(VLOOKUP($B2262,Invoices!$AF$2:$AG$412,2,FALSE),"")</f>
        <v/>
      </c>
      <c r="Q2262" s="18" t="str">
        <f>IFERROR(VLOOKUP($B2262,Invoices!$AH$2:$AI$412,2,FALSE),"")</f>
        <v/>
      </c>
      <c r="R2262" s="18" t="str">
        <f>IFERROR(VLOOKUP($B2262,Invoices!$AJ$2:$AK$412,2,FALSE),"")</f>
        <v/>
      </c>
      <c r="S2262" s="18" t="str">
        <f>IFERROR(VLOOKUP($B2262,Invoices!$AL$2:$AM$412,2,FALSE),"")</f>
        <v/>
      </c>
      <c r="T2262" s="18" t="str">
        <f>IFERROR(VLOOKUP($B2262,Invoices!$AN$2:$AO$412,2,FALSE),"")</f>
        <v/>
      </c>
      <c r="U2262" s="18" t="str" cm="1">
        <f t="array" ref="U2262">IFERROR(INDEX(F2262:T2262, 1, MATCH(TRUE, ISNUMBER(F2262:T2262), 0)), "0.0")</f>
        <v>0.0</v>
      </c>
    </row>
    <row r="2263" spans="1:21" ht="13" x14ac:dyDescent="0.15">
      <c r="A2263" s="14" t="s">
        <v>8295</v>
      </c>
      <c r="B2263" s="6" t="s">
        <v>3690</v>
      </c>
      <c r="C2263" s="6" t="s">
        <v>793</v>
      </c>
      <c r="D2263" s="6" t="s">
        <v>792</v>
      </c>
      <c r="E2263" s="6" t="s">
        <v>793</v>
      </c>
      <c r="F2263" s="18">
        <f>IFERROR(VLOOKUP(B2263,Invoices!$L$2:$M$413,2,FALSE),"")</f>
        <v>0.99</v>
      </c>
      <c r="G2263" s="18" t="str">
        <f>IFERROR(VLOOKUP(B2263,Invoices!$N$2:$O$412,2,FALSE),"")</f>
        <v/>
      </c>
      <c r="H2263" s="18" t="str">
        <f>IFERROR(VLOOKUP($B2263,Invoices!$P$2:$Q$412,2,FALSE),"")</f>
        <v/>
      </c>
      <c r="I2263" s="18" t="str">
        <f>IFERROR(VLOOKUP($B2263,Invoices!$R$2:$S$412,2,FALSE),"")</f>
        <v/>
      </c>
      <c r="J2263" s="18" t="str">
        <f>IFERROR(VLOOKUP($B2263,Invoices!$T$2:$U$412,2,FALSE),"")</f>
        <v/>
      </c>
      <c r="K2263" s="18" t="str">
        <f>IFERROR(VLOOKUP($B2263,Invoices!$V$2:$W$412,2,FALSE),"")</f>
        <v/>
      </c>
      <c r="L2263" s="18" t="str">
        <f>IFERROR(VLOOKUP($B2263,Invoices!$X$2:$Y$412,2,FALSE),"")</f>
        <v/>
      </c>
      <c r="M2263" s="18" t="str">
        <f>IFERROR(VLOOKUP($B2263,Invoices!$Z$2:$AA$412,2,FALSE),"")</f>
        <v/>
      </c>
      <c r="N2263" s="18" t="str">
        <f>IFERROR(VLOOKUP($B2263,Invoices!$AB$2:$AC$412,2,FALSE),"")</f>
        <v/>
      </c>
      <c r="O2263" s="18" t="str">
        <f>IFERROR(VLOOKUP($B2263,Invoices!$AD$2:$AE$412,2,FALSE),"")</f>
        <v/>
      </c>
      <c r="P2263" s="18" t="str">
        <f>IFERROR(VLOOKUP($B2263,Invoices!$AF$2:$AG$412,2,FALSE),"")</f>
        <v/>
      </c>
      <c r="Q2263" s="18" t="str">
        <f>IFERROR(VLOOKUP($B2263,Invoices!$AH$2:$AI$412,2,FALSE),"")</f>
        <v/>
      </c>
      <c r="R2263" s="18" t="str">
        <f>IFERROR(VLOOKUP($B2263,Invoices!$AJ$2:$AK$412,2,FALSE),"")</f>
        <v/>
      </c>
      <c r="S2263" s="18" t="str">
        <f>IFERROR(VLOOKUP($B2263,Invoices!$AL$2:$AM$412,2,FALSE),"")</f>
        <v/>
      </c>
      <c r="T2263" s="18" t="str">
        <f>IFERROR(VLOOKUP($B2263,Invoices!$AN$2:$AO$412,2,FALSE),"")</f>
        <v/>
      </c>
      <c r="U2263" s="18" cm="1">
        <f t="array" ref="U2263">IFERROR(INDEX(F2263:T2263, 1, MATCH(TRUE, ISNUMBER(F2263:T2263), 0)), "0.0")</f>
        <v>0.99</v>
      </c>
    </row>
    <row r="2264" spans="1:21" ht="13" x14ac:dyDescent="0.15">
      <c r="A2264" s="14" t="s">
        <v>8296</v>
      </c>
      <c r="B2264" s="6" t="s">
        <v>3691</v>
      </c>
      <c r="D2264" s="6" t="s">
        <v>1067</v>
      </c>
      <c r="E2264" s="6" t="s">
        <v>1068</v>
      </c>
      <c r="F2264" s="18" t="str">
        <f>IFERROR(VLOOKUP(B2264,Invoices!$L$2:$M$413,2,FALSE),"")</f>
        <v/>
      </c>
      <c r="G2264" s="18" t="str">
        <f>IFERROR(VLOOKUP(B2264,Invoices!$N$2:$O$412,2,FALSE),"")</f>
        <v/>
      </c>
      <c r="H2264" s="18" t="str">
        <f>IFERROR(VLOOKUP($B2264,Invoices!$P$2:$Q$412,2,FALSE),"")</f>
        <v/>
      </c>
      <c r="I2264" s="18" t="str">
        <f>IFERROR(VLOOKUP($B2264,Invoices!$R$2:$S$412,2,FALSE),"")</f>
        <v/>
      </c>
      <c r="J2264" s="18" t="str">
        <f>IFERROR(VLOOKUP($B2264,Invoices!$T$2:$U$412,2,FALSE),"")</f>
        <v/>
      </c>
      <c r="K2264" s="18" t="str">
        <f>IFERROR(VLOOKUP($B2264,Invoices!$V$2:$W$412,2,FALSE),"")</f>
        <v/>
      </c>
      <c r="L2264" s="18" t="str">
        <f>IFERROR(VLOOKUP($B2264,Invoices!$X$2:$Y$412,2,FALSE),"")</f>
        <v/>
      </c>
      <c r="M2264" s="18" t="str">
        <f>IFERROR(VLOOKUP($B2264,Invoices!$Z$2:$AA$412,2,FALSE),"")</f>
        <v/>
      </c>
      <c r="N2264" s="18" t="str">
        <f>IFERROR(VLOOKUP($B2264,Invoices!$AB$2:$AC$412,2,FALSE),"")</f>
        <v/>
      </c>
      <c r="O2264" s="18" t="str">
        <f>IFERROR(VLOOKUP($B2264,Invoices!$AD$2:$AE$412,2,FALSE),"")</f>
        <v/>
      </c>
      <c r="P2264" s="18" t="str">
        <f>IFERROR(VLOOKUP($B2264,Invoices!$AF$2:$AG$412,2,FALSE),"")</f>
        <v/>
      </c>
      <c r="Q2264" s="18" t="str">
        <f>IFERROR(VLOOKUP($B2264,Invoices!$AH$2:$AI$412,2,FALSE),"")</f>
        <v/>
      </c>
      <c r="R2264" s="18" t="str">
        <f>IFERROR(VLOOKUP($B2264,Invoices!$AJ$2:$AK$412,2,FALSE),"")</f>
        <v/>
      </c>
      <c r="S2264" s="18" t="str">
        <f>IFERROR(VLOOKUP($B2264,Invoices!$AL$2:$AM$412,2,FALSE),"")</f>
        <v/>
      </c>
      <c r="T2264" s="18" t="str">
        <f>IFERROR(VLOOKUP($B2264,Invoices!$AN$2:$AO$412,2,FALSE),"")</f>
        <v/>
      </c>
      <c r="U2264" s="18" t="str" cm="1">
        <f t="array" ref="U2264">IFERROR(INDEX(F2264:T2264, 1, MATCH(TRUE, ISNUMBER(F2264:T2264), 0)), "0.0")</f>
        <v>0.0</v>
      </c>
    </row>
    <row r="2265" spans="1:21" ht="13" x14ac:dyDescent="0.15">
      <c r="A2265" s="14" t="s">
        <v>8297</v>
      </c>
      <c r="B2265" s="6" t="s">
        <v>3692</v>
      </c>
      <c r="D2265" s="6" t="s">
        <v>1025</v>
      </c>
      <c r="E2265" s="6" t="s">
        <v>863</v>
      </c>
      <c r="F2265" s="18" t="str">
        <f>IFERROR(VLOOKUP(B2265,Invoices!$L$2:$M$413,2,FALSE),"")</f>
        <v/>
      </c>
      <c r="G2265" s="18" t="str">
        <f>IFERROR(VLOOKUP(B2265,Invoices!$N$2:$O$412,2,FALSE),"")</f>
        <v/>
      </c>
      <c r="H2265" s="18">
        <f>IFERROR(VLOOKUP($B2265,Invoices!$P$2:$Q$412,2,FALSE),"")</f>
        <v>0.99</v>
      </c>
      <c r="I2265" s="18" t="str">
        <f>IFERROR(VLOOKUP($B2265,Invoices!$R$2:$S$412,2,FALSE),"")</f>
        <v/>
      </c>
      <c r="J2265" s="18" t="str">
        <f>IFERROR(VLOOKUP($B2265,Invoices!$T$2:$U$412,2,FALSE),"")</f>
        <v/>
      </c>
      <c r="K2265" s="18" t="str">
        <f>IFERROR(VLOOKUP($B2265,Invoices!$V$2:$W$412,2,FALSE),"")</f>
        <v/>
      </c>
      <c r="L2265" s="18" t="str">
        <f>IFERROR(VLOOKUP($B2265,Invoices!$X$2:$Y$412,2,FALSE),"")</f>
        <v/>
      </c>
      <c r="M2265" s="18" t="str">
        <f>IFERROR(VLOOKUP($B2265,Invoices!$Z$2:$AA$412,2,FALSE),"")</f>
        <v/>
      </c>
      <c r="N2265" s="18" t="str">
        <f>IFERROR(VLOOKUP($B2265,Invoices!$AB$2:$AC$412,2,FALSE),"")</f>
        <v/>
      </c>
      <c r="O2265" s="18" t="str">
        <f>IFERROR(VLOOKUP($B2265,Invoices!$AD$2:$AE$412,2,FALSE),"")</f>
        <v/>
      </c>
      <c r="P2265" s="18" t="str">
        <f>IFERROR(VLOOKUP($B2265,Invoices!$AF$2:$AG$412,2,FALSE),"")</f>
        <v/>
      </c>
      <c r="Q2265" s="18" t="str">
        <f>IFERROR(VLOOKUP($B2265,Invoices!$AH$2:$AI$412,2,FALSE),"")</f>
        <v/>
      </c>
      <c r="R2265" s="18" t="str">
        <f>IFERROR(VLOOKUP($B2265,Invoices!$AJ$2:$AK$412,2,FALSE),"")</f>
        <v/>
      </c>
      <c r="S2265" s="18" t="str">
        <f>IFERROR(VLOOKUP($B2265,Invoices!$AL$2:$AM$412,2,FALSE),"")</f>
        <v/>
      </c>
      <c r="T2265" s="18" t="str">
        <f>IFERROR(VLOOKUP($B2265,Invoices!$AN$2:$AO$412,2,FALSE),"")</f>
        <v/>
      </c>
      <c r="U2265" s="18" cm="1">
        <f t="array" ref="U2265">IFERROR(INDEX(F2265:T2265, 1, MATCH(TRUE, ISNUMBER(F2265:T2265), 0)), "0.0")</f>
        <v>0.99</v>
      </c>
    </row>
    <row r="2266" spans="1:21" ht="13" x14ac:dyDescent="0.15">
      <c r="A2266" s="14" t="s">
        <v>8298</v>
      </c>
      <c r="B2266" s="6" t="s">
        <v>3693</v>
      </c>
      <c r="D2266" s="6" t="s">
        <v>706</v>
      </c>
      <c r="E2266" s="6" t="s">
        <v>707</v>
      </c>
      <c r="F2266" s="18" t="str">
        <f>IFERROR(VLOOKUP(B2266,Invoices!$L$2:$M$413,2,FALSE),"")</f>
        <v/>
      </c>
      <c r="G2266" s="18" t="str">
        <f>IFERROR(VLOOKUP(B2266,Invoices!$N$2:$O$412,2,FALSE),"")</f>
        <v/>
      </c>
      <c r="H2266" s="18" t="str">
        <f>IFERROR(VLOOKUP($B2266,Invoices!$P$2:$Q$412,2,FALSE),"")</f>
        <v/>
      </c>
      <c r="I2266" s="18" t="str">
        <f>IFERROR(VLOOKUP($B2266,Invoices!$R$2:$S$412,2,FALSE),"")</f>
        <v/>
      </c>
      <c r="J2266" s="18" t="str">
        <f>IFERROR(VLOOKUP($B2266,Invoices!$T$2:$U$412,2,FALSE),"")</f>
        <v/>
      </c>
      <c r="K2266" s="18" t="str">
        <f>IFERROR(VLOOKUP($B2266,Invoices!$V$2:$W$412,2,FALSE),"")</f>
        <v/>
      </c>
      <c r="L2266" s="18" t="str">
        <f>IFERROR(VLOOKUP($B2266,Invoices!$X$2:$Y$412,2,FALSE),"")</f>
        <v/>
      </c>
      <c r="M2266" s="18" t="str">
        <f>IFERROR(VLOOKUP($B2266,Invoices!$Z$2:$AA$412,2,FALSE),"")</f>
        <v/>
      </c>
      <c r="N2266" s="18" t="str">
        <f>IFERROR(VLOOKUP($B2266,Invoices!$AB$2:$AC$412,2,FALSE),"")</f>
        <v/>
      </c>
      <c r="O2266" s="18" t="str">
        <f>IFERROR(VLOOKUP($B2266,Invoices!$AD$2:$AE$412,2,FALSE),"")</f>
        <v/>
      </c>
      <c r="P2266" s="18" t="str">
        <f>IFERROR(VLOOKUP($B2266,Invoices!$AF$2:$AG$412,2,FALSE),"")</f>
        <v/>
      </c>
      <c r="Q2266" s="18" t="str">
        <f>IFERROR(VLOOKUP($B2266,Invoices!$AH$2:$AI$412,2,FALSE),"")</f>
        <v/>
      </c>
      <c r="R2266" s="18" t="str">
        <f>IFERROR(VLOOKUP($B2266,Invoices!$AJ$2:$AK$412,2,FALSE),"")</f>
        <v/>
      </c>
      <c r="S2266" s="18" t="str">
        <f>IFERROR(VLOOKUP($B2266,Invoices!$AL$2:$AM$412,2,FALSE),"")</f>
        <v/>
      </c>
      <c r="T2266" s="18" t="str">
        <f>IFERROR(VLOOKUP($B2266,Invoices!$AN$2:$AO$412,2,FALSE),"")</f>
        <v/>
      </c>
      <c r="U2266" s="18" t="str" cm="1">
        <f t="array" ref="U2266">IFERROR(INDEX(F2266:T2266, 1, MATCH(TRUE, ISNUMBER(F2266:T2266), 0)), "0.0")</f>
        <v>0.0</v>
      </c>
    </row>
    <row r="2267" spans="1:21" ht="13" x14ac:dyDescent="0.15">
      <c r="A2267" s="14" t="s">
        <v>8299</v>
      </c>
      <c r="B2267" s="6" t="s">
        <v>3694</v>
      </c>
      <c r="D2267" s="6" t="s">
        <v>706</v>
      </c>
      <c r="E2267" s="6" t="s">
        <v>707</v>
      </c>
      <c r="F2267" s="18" t="str">
        <f>IFERROR(VLOOKUP(B2267,Invoices!$L$2:$M$413,2,FALSE),"")</f>
        <v/>
      </c>
      <c r="G2267" s="18" t="str">
        <f>IFERROR(VLOOKUP(B2267,Invoices!$N$2:$O$412,2,FALSE),"")</f>
        <v/>
      </c>
      <c r="H2267" s="18" t="str">
        <f>IFERROR(VLOOKUP($B2267,Invoices!$P$2:$Q$412,2,FALSE),"")</f>
        <v/>
      </c>
      <c r="I2267" s="18" t="str">
        <f>IFERROR(VLOOKUP($B2267,Invoices!$R$2:$S$412,2,FALSE),"")</f>
        <v/>
      </c>
      <c r="J2267" s="18" t="str">
        <f>IFERROR(VLOOKUP($B2267,Invoices!$T$2:$U$412,2,FALSE),"")</f>
        <v/>
      </c>
      <c r="K2267" s="18" t="str">
        <f>IFERROR(VLOOKUP($B2267,Invoices!$V$2:$W$412,2,FALSE),"")</f>
        <v/>
      </c>
      <c r="L2267" s="18" t="str">
        <f>IFERROR(VLOOKUP($B2267,Invoices!$X$2:$Y$412,2,FALSE),"")</f>
        <v/>
      </c>
      <c r="M2267" s="18" t="str">
        <f>IFERROR(VLOOKUP($B2267,Invoices!$Z$2:$AA$412,2,FALSE),"")</f>
        <v/>
      </c>
      <c r="N2267" s="18" t="str">
        <f>IFERROR(VLOOKUP($B2267,Invoices!$AB$2:$AC$412,2,FALSE),"")</f>
        <v/>
      </c>
      <c r="O2267" s="18" t="str">
        <f>IFERROR(VLOOKUP($B2267,Invoices!$AD$2:$AE$412,2,FALSE),"")</f>
        <v/>
      </c>
      <c r="P2267" s="18" t="str">
        <f>IFERROR(VLOOKUP($B2267,Invoices!$AF$2:$AG$412,2,FALSE),"")</f>
        <v/>
      </c>
      <c r="Q2267" s="18" t="str">
        <f>IFERROR(VLOOKUP($B2267,Invoices!$AH$2:$AI$412,2,FALSE),"")</f>
        <v/>
      </c>
      <c r="R2267" s="18" t="str">
        <f>IFERROR(VLOOKUP($B2267,Invoices!$AJ$2:$AK$412,2,FALSE),"")</f>
        <v/>
      </c>
      <c r="S2267" s="18" t="str">
        <f>IFERROR(VLOOKUP($B2267,Invoices!$AL$2:$AM$412,2,FALSE),"")</f>
        <v/>
      </c>
      <c r="T2267" s="18" t="str">
        <f>IFERROR(VLOOKUP($B2267,Invoices!$AN$2:$AO$412,2,FALSE),"")</f>
        <v/>
      </c>
      <c r="U2267" s="18" t="str" cm="1">
        <f t="array" ref="U2267">IFERROR(INDEX(F2267:T2267, 1, MATCH(TRUE, ISNUMBER(F2267:T2267), 0)), "0.0")</f>
        <v>0.0</v>
      </c>
    </row>
    <row r="2268" spans="1:21" ht="13" x14ac:dyDescent="0.15">
      <c r="A2268" s="14" t="s">
        <v>8300</v>
      </c>
      <c r="B2268" s="6" t="s">
        <v>717</v>
      </c>
      <c r="C2268" s="6" t="s">
        <v>3695</v>
      </c>
      <c r="D2268" s="6" t="s">
        <v>717</v>
      </c>
      <c r="E2268" s="6" t="s">
        <v>716</v>
      </c>
      <c r="F2268" s="18" t="str">
        <f>IFERROR(VLOOKUP(B2268,Invoices!$L$2:$M$413,2,FALSE),"")</f>
        <v/>
      </c>
      <c r="G2268" s="18">
        <f>IFERROR(VLOOKUP(B2268,Invoices!$N$2:$O$412,2,FALSE),"")</f>
        <v>0.99</v>
      </c>
      <c r="H2268" s="18" t="str">
        <f>IFERROR(VLOOKUP($B2268,Invoices!$P$2:$Q$412,2,FALSE),"")</f>
        <v/>
      </c>
      <c r="I2268" s="18" t="str">
        <f>IFERROR(VLOOKUP($B2268,Invoices!$R$2:$S$412,2,FALSE),"")</f>
        <v/>
      </c>
      <c r="J2268" s="18" t="str">
        <f>IFERROR(VLOOKUP($B2268,Invoices!$T$2:$U$412,2,FALSE),"")</f>
        <v/>
      </c>
      <c r="K2268" s="18" t="str">
        <f>IFERROR(VLOOKUP($B2268,Invoices!$V$2:$W$412,2,FALSE),"")</f>
        <v/>
      </c>
      <c r="L2268" s="18" t="str">
        <f>IFERROR(VLOOKUP($B2268,Invoices!$X$2:$Y$412,2,FALSE),"")</f>
        <v/>
      </c>
      <c r="M2268" s="18" t="str">
        <f>IFERROR(VLOOKUP($B2268,Invoices!$Z$2:$AA$412,2,FALSE),"")</f>
        <v/>
      </c>
      <c r="N2268" s="18" t="str">
        <f>IFERROR(VLOOKUP($B2268,Invoices!$AB$2:$AC$412,2,FALSE),"")</f>
        <v/>
      </c>
      <c r="O2268" s="18" t="str">
        <f>IFERROR(VLOOKUP($B2268,Invoices!$AD$2:$AE$412,2,FALSE),"")</f>
        <v/>
      </c>
      <c r="P2268" s="18" t="str">
        <f>IFERROR(VLOOKUP($B2268,Invoices!$AF$2:$AG$412,2,FALSE),"")</f>
        <v/>
      </c>
      <c r="Q2268" s="18" t="str">
        <f>IFERROR(VLOOKUP($B2268,Invoices!$AH$2:$AI$412,2,FALSE),"")</f>
        <v/>
      </c>
      <c r="R2268" s="18" t="str">
        <f>IFERROR(VLOOKUP($B2268,Invoices!$AJ$2:$AK$412,2,FALSE),"")</f>
        <v/>
      </c>
      <c r="S2268" s="18" t="str">
        <f>IFERROR(VLOOKUP($B2268,Invoices!$AL$2:$AM$412,2,FALSE),"")</f>
        <v/>
      </c>
      <c r="T2268" s="18" t="str">
        <f>IFERROR(VLOOKUP($B2268,Invoices!$AN$2:$AO$412,2,FALSE),"")</f>
        <v/>
      </c>
      <c r="U2268" s="18" cm="1">
        <f t="array" ref="U2268">IFERROR(INDEX(F2268:T2268, 1, MATCH(TRUE, ISNUMBER(F2268:T2268), 0)), "0.0")</f>
        <v>0.99</v>
      </c>
    </row>
    <row r="2269" spans="1:21" ht="13" x14ac:dyDescent="0.15">
      <c r="A2269" s="14" t="s">
        <v>8301</v>
      </c>
      <c r="B2269" s="6" t="s">
        <v>3696</v>
      </c>
      <c r="D2269" s="6" t="s">
        <v>1953</v>
      </c>
      <c r="E2269" s="6" t="s">
        <v>742</v>
      </c>
      <c r="F2269" s="18" t="str">
        <f>IFERROR(VLOOKUP(B2269,Invoices!$L$2:$M$413,2,FALSE),"")</f>
        <v/>
      </c>
      <c r="G2269" s="18" t="str">
        <f>IFERROR(VLOOKUP(B2269,Invoices!$N$2:$O$412,2,FALSE),"")</f>
        <v/>
      </c>
      <c r="H2269" s="18" t="str">
        <f>IFERROR(VLOOKUP($B2269,Invoices!$P$2:$Q$412,2,FALSE),"")</f>
        <v/>
      </c>
      <c r="I2269" s="18" t="str">
        <f>IFERROR(VLOOKUP($B2269,Invoices!$R$2:$S$412,2,FALSE),"")</f>
        <v/>
      </c>
      <c r="J2269" s="18" t="str">
        <f>IFERROR(VLOOKUP($B2269,Invoices!$T$2:$U$412,2,FALSE),"")</f>
        <v/>
      </c>
      <c r="K2269" s="18" t="str">
        <f>IFERROR(VLOOKUP($B2269,Invoices!$V$2:$W$412,2,FALSE),"")</f>
        <v/>
      </c>
      <c r="L2269" s="18" t="str">
        <f>IFERROR(VLOOKUP($B2269,Invoices!$X$2:$Y$412,2,FALSE),"")</f>
        <v/>
      </c>
      <c r="M2269" s="18" t="str">
        <f>IFERROR(VLOOKUP($B2269,Invoices!$Z$2:$AA$412,2,FALSE),"")</f>
        <v/>
      </c>
      <c r="N2269" s="18" t="str">
        <f>IFERROR(VLOOKUP($B2269,Invoices!$AB$2:$AC$412,2,FALSE),"")</f>
        <v/>
      </c>
      <c r="O2269" s="18" t="str">
        <f>IFERROR(VLOOKUP($B2269,Invoices!$AD$2:$AE$412,2,FALSE),"")</f>
        <v/>
      </c>
      <c r="P2269" s="18" t="str">
        <f>IFERROR(VLOOKUP($B2269,Invoices!$AF$2:$AG$412,2,FALSE),"")</f>
        <v/>
      </c>
      <c r="Q2269" s="18" t="str">
        <f>IFERROR(VLOOKUP($B2269,Invoices!$AH$2:$AI$412,2,FALSE),"")</f>
        <v/>
      </c>
      <c r="R2269" s="18" t="str">
        <f>IFERROR(VLOOKUP($B2269,Invoices!$AJ$2:$AK$412,2,FALSE),"")</f>
        <v/>
      </c>
      <c r="S2269" s="18" t="str">
        <f>IFERROR(VLOOKUP($B2269,Invoices!$AL$2:$AM$412,2,FALSE),"")</f>
        <v/>
      </c>
      <c r="T2269" s="18" t="str">
        <f>IFERROR(VLOOKUP($B2269,Invoices!$AN$2:$AO$412,2,FALSE),"")</f>
        <v/>
      </c>
      <c r="U2269" s="18" t="str" cm="1">
        <f t="array" ref="U2269">IFERROR(INDEX(F2269:T2269, 1, MATCH(TRUE, ISNUMBER(F2269:T2269), 0)), "0.0")</f>
        <v>0.0</v>
      </c>
    </row>
    <row r="2270" spans="1:21" ht="13" x14ac:dyDescent="0.15">
      <c r="A2270" s="14" t="s">
        <v>8302</v>
      </c>
      <c r="B2270" s="6" t="s">
        <v>3697</v>
      </c>
      <c r="C2270" s="6" t="s">
        <v>2053</v>
      </c>
      <c r="D2270" s="6" t="s">
        <v>778</v>
      </c>
      <c r="E2270" s="6" t="s">
        <v>779</v>
      </c>
      <c r="F2270" s="18" t="str">
        <f>IFERROR(VLOOKUP(B2270,Invoices!$L$2:$M$413,2,FALSE),"")</f>
        <v/>
      </c>
      <c r="G2270" s="18" t="str">
        <f>IFERROR(VLOOKUP(B2270,Invoices!$N$2:$O$412,2,FALSE),"")</f>
        <v/>
      </c>
      <c r="H2270" s="18" t="str">
        <f>IFERROR(VLOOKUP($B2270,Invoices!$P$2:$Q$412,2,FALSE),"")</f>
        <v/>
      </c>
      <c r="I2270" s="18" t="str">
        <f>IFERROR(VLOOKUP($B2270,Invoices!$R$2:$S$412,2,FALSE),"")</f>
        <v/>
      </c>
      <c r="J2270" s="18" t="str">
        <f>IFERROR(VLOOKUP($B2270,Invoices!$T$2:$U$412,2,FALSE),"")</f>
        <v/>
      </c>
      <c r="K2270" s="18" t="str">
        <f>IFERROR(VLOOKUP($B2270,Invoices!$V$2:$W$412,2,FALSE),"")</f>
        <v/>
      </c>
      <c r="L2270" s="18" t="str">
        <f>IFERROR(VLOOKUP($B2270,Invoices!$X$2:$Y$412,2,FALSE),"")</f>
        <v/>
      </c>
      <c r="M2270" s="18" t="str">
        <f>IFERROR(VLOOKUP($B2270,Invoices!$Z$2:$AA$412,2,FALSE),"")</f>
        <v/>
      </c>
      <c r="N2270" s="18" t="str">
        <f>IFERROR(VLOOKUP($B2270,Invoices!$AB$2:$AC$412,2,FALSE),"")</f>
        <v/>
      </c>
      <c r="O2270" s="18" t="str">
        <f>IFERROR(VLOOKUP($B2270,Invoices!$AD$2:$AE$412,2,FALSE),"")</f>
        <v/>
      </c>
      <c r="P2270" s="18" t="str">
        <f>IFERROR(VLOOKUP($B2270,Invoices!$AF$2:$AG$412,2,FALSE),"")</f>
        <v/>
      </c>
      <c r="Q2270" s="18" t="str">
        <f>IFERROR(VLOOKUP($B2270,Invoices!$AH$2:$AI$412,2,FALSE),"")</f>
        <v/>
      </c>
      <c r="R2270" s="18" t="str">
        <f>IFERROR(VLOOKUP($B2270,Invoices!$AJ$2:$AK$412,2,FALSE),"")</f>
        <v/>
      </c>
      <c r="S2270" s="18" t="str">
        <f>IFERROR(VLOOKUP($B2270,Invoices!$AL$2:$AM$412,2,FALSE),"")</f>
        <v/>
      </c>
      <c r="T2270" s="18" t="str">
        <f>IFERROR(VLOOKUP($B2270,Invoices!$AN$2:$AO$412,2,FALSE),"")</f>
        <v/>
      </c>
      <c r="U2270" s="18" t="str" cm="1">
        <f t="array" ref="U2270">IFERROR(INDEX(F2270:T2270, 1, MATCH(TRUE, ISNUMBER(F2270:T2270), 0)), "0.0")</f>
        <v>0.0</v>
      </c>
    </row>
    <row r="2271" spans="1:21" ht="13" x14ac:dyDescent="0.15">
      <c r="A2271" s="14" t="s">
        <v>8303</v>
      </c>
      <c r="B2271" s="6" t="s">
        <v>3698</v>
      </c>
      <c r="C2271" s="6" t="s">
        <v>2590</v>
      </c>
      <c r="D2271" s="6" t="s">
        <v>2232</v>
      </c>
      <c r="E2271" s="6" t="s">
        <v>2233</v>
      </c>
      <c r="F2271" s="18" t="str">
        <f>IFERROR(VLOOKUP(B2271,Invoices!$L$2:$M$413,2,FALSE),"")</f>
        <v/>
      </c>
      <c r="G2271" s="18" t="str">
        <f>IFERROR(VLOOKUP(B2271,Invoices!$N$2:$O$412,2,FALSE),"")</f>
        <v/>
      </c>
      <c r="H2271" s="18" t="str">
        <f>IFERROR(VLOOKUP($B2271,Invoices!$P$2:$Q$412,2,FALSE),"")</f>
        <v/>
      </c>
      <c r="I2271" s="18" t="str">
        <f>IFERROR(VLOOKUP($B2271,Invoices!$R$2:$S$412,2,FALSE),"")</f>
        <v/>
      </c>
      <c r="J2271" s="18" t="str">
        <f>IFERROR(VLOOKUP($B2271,Invoices!$T$2:$U$412,2,FALSE),"")</f>
        <v/>
      </c>
      <c r="K2271" s="18" t="str">
        <f>IFERROR(VLOOKUP($B2271,Invoices!$V$2:$W$412,2,FALSE),"")</f>
        <v/>
      </c>
      <c r="L2271" s="18" t="str">
        <f>IFERROR(VLOOKUP($B2271,Invoices!$X$2:$Y$412,2,FALSE),"")</f>
        <v/>
      </c>
      <c r="M2271" s="18" t="str">
        <f>IFERROR(VLOOKUP($B2271,Invoices!$Z$2:$AA$412,2,FALSE),"")</f>
        <v/>
      </c>
      <c r="N2271" s="18" t="str">
        <f>IFERROR(VLOOKUP($B2271,Invoices!$AB$2:$AC$412,2,FALSE),"")</f>
        <v/>
      </c>
      <c r="O2271" s="18" t="str">
        <f>IFERROR(VLOOKUP($B2271,Invoices!$AD$2:$AE$412,2,FALSE),"")</f>
        <v/>
      </c>
      <c r="P2271" s="18" t="str">
        <f>IFERROR(VLOOKUP($B2271,Invoices!$AF$2:$AG$412,2,FALSE),"")</f>
        <v/>
      </c>
      <c r="Q2271" s="18" t="str">
        <f>IFERROR(VLOOKUP($B2271,Invoices!$AH$2:$AI$412,2,FALSE),"")</f>
        <v/>
      </c>
      <c r="R2271" s="18" t="str">
        <f>IFERROR(VLOOKUP($B2271,Invoices!$AJ$2:$AK$412,2,FALSE),"")</f>
        <v/>
      </c>
      <c r="S2271" s="18" t="str">
        <f>IFERROR(VLOOKUP($B2271,Invoices!$AL$2:$AM$412,2,FALSE),"")</f>
        <v/>
      </c>
      <c r="T2271" s="18" t="str">
        <f>IFERROR(VLOOKUP($B2271,Invoices!$AN$2:$AO$412,2,FALSE),"")</f>
        <v/>
      </c>
      <c r="U2271" s="18" t="str" cm="1">
        <f t="array" ref="U2271">IFERROR(INDEX(F2271:T2271, 1, MATCH(TRUE, ISNUMBER(F2271:T2271), 0)), "0.0")</f>
        <v>0.0</v>
      </c>
    </row>
    <row r="2272" spans="1:21" ht="13" x14ac:dyDescent="0.15">
      <c r="A2272" s="14" t="s">
        <v>8304</v>
      </c>
      <c r="B2272" s="6" t="s">
        <v>3699</v>
      </c>
      <c r="C2272" s="6" t="s">
        <v>1046</v>
      </c>
      <c r="D2272" s="6" t="s">
        <v>1314</v>
      </c>
      <c r="E2272" s="6" t="s">
        <v>1313</v>
      </c>
      <c r="F2272" s="18" t="str">
        <f>IFERROR(VLOOKUP(B2272,Invoices!$L$2:$M$413,2,FALSE),"")</f>
        <v/>
      </c>
      <c r="G2272" s="18" t="str">
        <f>IFERROR(VLOOKUP(B2272,Invoices!$N$2:$O$412,2,FALSE),"")</f>
        <v/>
      </c>
      <c r="H2272" s="18" t="str">
        <f>IFERROR(VLOOKUP($B2272,Invoices!$P$2:$Q$412,2,FALSE),"")</f>
        <v/>
      </c>
      <c r="I2272" s="18">
        <f>IFERROR(VLOOKUP($B2272,Invoices!$R$2:$S$412,2,FALSE),"")</f>
        <v>0.99</v>
      </c>
      <c r="J2272" s="18" t="str">
        <f>IFERROR(VLOOKUP($B2272,Invoices!$T$2:$U$412,2,FALSE),"")</f>
        <v/>
      </c>
      <c r="K2272" s="18" t="str">
        <f>IFERROR(VLOOKUP($B2272,Invoices!$V$2:$W$412,2,FALSE),"")</f>
        <v/>
      </c>
      <c r="L2272" s="18" t="str">
        <f>IFERROR(VLOOKUP($B2272,Invoices!$X$2:$Y$412,2,FALSE),"")</f>
        <v/>
      </c>
      <c r="M2272" s="18" t="str">
        <f>IFERROR(VLOOKUP($B2272,Invoices!$Z$2:$AA$412,2,FALSE),"")</f>
        <v/>
      </c>
      <c r="N2272" s="18" t="str">
        <f>IFERROR(VLOOKUP($B2272,Invoices!$AB$2:$AC$412,2,FALSE),"")</f>
        <v/>
      </c>
      <c r="O2272" s="18" t="str">
        <f>IFERROR(VLOOKUP($B2272,Invoices!$AD$2:$AE$412,2,FALSE),"")</f>
        <v/>
      </c>
      <c r="P2272" s="18" t="str">
        <f>IFERROR(VLOOKUP($B2272,Invoices!$AF$2:$AG$412,2,FALSE),"")</f>
        <v/>
      </c>
      <c r="Q2272" s="18">
        <f>IFERROR(VLOOKUP($B2272,Invoices!$AH$2:$AI$412,2,FALSE),"")</f>
        <v>0.99</v>
      </c>
      <c r="R2272" s="18" t="str">
        <f>IFERROR(VLOOKUP($B2272,Invoices!$AJ$2:$AK$412,2,FALSE),"")</f>
        <v/>
      </c>
      <c r="S2272" s="18" t="str">
        <f>IFERROR(VLOOKUP($B2272,Invoices!$AL$2:$AM$412,2,FALSE),"")</f>
        <v/>
      </c>
      <c r="T2272" s="18" t="str">
        <f>IFERROR(VLOOKUP($B2272,Invoices!$AN$2:$AO$412,2,FALSE),"")</f>
        <v/>
      </c>
      <c r="U2272" s="18" cm="1">
        <f t="array" ref="U2272">IFERROR(INDEX(F2272:T2272, 1, MATCH(TRUE, ISNUMBER(F2272:T2272), 0)), "0.0")</f>
        <v>0.99</v>
      </c>
    </row>
    <row r="2273" spans="1:21" ht="13" x14ac:dyDescent="0.15">
      <c r="A2273" s="14" t="s">
        <v>8305</v>
      </c>
      <c r="B2273" s="6" t="s">
        <v>3700</v>
      </c>
      <c r="C2273" s="6" t="s">
        <v>1210</v>
      </c>
      <c r="D2273" s="6" t="s">
        <v>1506</v>
      </c>
      <c r="E2273" s="6" t="s">
        <v>1210</v>
      </c>
      <c r="F2273" s="18" t="str">
        <f>IFERROR(VLOOKUP(B2273,Invoices!$L$2:$M$413,2,FALSE),"")</f>
        <v/>
      </c>
      <c r="G2273" s="18">
        <f>IFERROR(VLOOKUP(B2273,Invoices!$N$2:$O$412,2,FALSE),"")</f>
        <v>0.99</v>
      </c>
      <c r="H2273" s="18" t="str">
        <f>IFERROR(VLOOKUP($B2273,Invoices!$P$2:$Q$412,2,FALSE),"")</f>
        <v/>
      </c>
      <c r="I2273" s="18" t="str">
        <f>IFERROR(VLOOKUP($B2273,Invoices!$R$2:$S$412,2,FALSE),"")</f>
        <v/>
      </c>
      <c r="J2273" s="18" t="str">
        <f>IFERROR(VLOOKUP($B2273,Invoices!$T$2:$U$412,2,FALSE),"")</f>
        <v/>
      </c>
      <c r="K2273" s="18" t="str">
        <f>IFERROR(VLOOKUP($B2273,Invoices!$V$2:$W$412,2,FALSE),"")</f>
        <v/>
      </c>
      <c r="L2273" s="18" t="str">
        <f>IFERROR(VLOOKUP($B2273,Invoices!$X$2:$Y$412,2,FALSE),"")</f>
        <v/>
      </c>
      <c r="M2273" s="18" t="str">
        <f>IFERROR(VLOOKUP($B2273,Invoices!$Z$2:$AA$412,2,FALSE),"")</f>
        <v/>
      </c>
      <c r="N2273" s="18" t="str">
        <f>IFERROR(VLOOKUP($B2273,Invoices!$AB$2:$AC$412,2,FALSE),"")</f>
        <v/>
      </c>
      <c r="O2273" s="18" t="str">
        <f>IFERROR(VLOOKUP($B2273,Invoices!$AD$2:$AE$412,2,FALSE),"")</f>
        <v/>
      </c>
      <c r="P2273" s="18" t="str">
        <f>IFERROR(VLOOKUP($B2273,Invoices!$AF$2:$AG$412,2,FALSE),"")</f>
        <v/>
      </c>
      <c r="Q2273" s="18" t="str">
        <f>IFERROR(VLOOKUP($B2273,Invoices!$AH$2:$AI$412,2,FALSE),"")</f>
        <v/>
      </c>
      <c r="R2273" s="18" t="str">
        <f>IFERROR(VLOOKUP($B2273,Invoices!$AJ$2:$AK$412,2,FALSE),"")</f>
        <v/>
      </c>
      <c r="S2273" s="18" t="str">
        <f>IFERROR(VLOOKUP($B2273,Invoices!$AL$2:$AM$412,2,FALSE),"")</f>
        <v/>
      </c>
      <c r="T2273" s="18" t="str">
        <f>IFERROR(VLOOKUP($B2273,Invoices!$AN$2:$AO$412,2,FALSE),"")</f>
        <v/>
      </c>
      <c r="U2273" s="18" cm="1">
        <f t="array" ref="U2273">IFERROR(INDEX(F2273:T2273, 1, MATCH(TRUE, ISNUMBER(F2273:T2273), 0)), "0.0")</f>
        <v>0.99</v>
      </c>
    </row>
    <row r="2274" spans="1:21" ht="13" x14ac:dyDescent="0.15">
      <c r="A2274" s="14" t="s">
        <v>8306</v>
      </c>
      <c r="B2274" s="6" t="s">
        <v>3701</v>
      </c>
      <c r="C2274" s="6" t="s">
        <v>3702</v>
      </c>
      <c r="D2274" s="6" t="s">
        <v>599</v>
      </c>
      <c r="E2274" s="6" t="s">
        <v>600</v>
      </c>
      <c r="F2274" s="18" t="str">
        <f>IFERROR(VLOOKUP(B2274,Invoices!$L$2:$M$413,2,FALSE),"")</f>
        <v/>
      </c>
      <c r="G2274" s="18" t="str">
        <f>IFERROR(VLOOKUP(B2274,Invoices!$N$2:$O$412,2,FALSE),"")</f>
        <v/>
      </c>
      <c r="H2274" s="18" t="str">
        <f>IFERROR(VLOOKUP($B2274,Invoices!$P$2:$Q$412,2,FALSE),"")</f>
        <v/>
      </c>
      <c r="I2274" s="18" t="str">
        <f>IFERROR(VLOOKUP($B2274,Invoices!$R$2:$S$412,2,FALSE),"")</f>
        <v/>
      </c>
      <c r="J2274" s="18" t="str">
        <f>IFERROR(VLOOKUP($B2274,Invoices!$T$2:$U$412,2,FALSE),"")</f>
        <v/>
      </c>
      <c r="K2274" s="18" t="str">
        <f>IFERROR(VLOOKUP($B2274,Invoices!$V$2:$W$412,2,FALSE),"")</f>
        <v/>
      </c>
      <c r="L2274" s="18" t="str">
        <f>IFERROR(VLOOKUP($B2274,Invoices!$X$2:$Y$412,2,FALSE),"")</f>
        <v/>
      </c>
      <c r="M2274" s="18" t="str">
        <f>IFERROR(VLOOKUP($B2274,Invoices!$Z$2:$AA$412,2,FALSE),"")</f>
        <v/>
      </c>
      <c r="N2274" s="18">
        <f>IFERROR(VLOOKUP($B2274,Invoices!$AB$2:$AC$412,2,FALSE),"")</f>
        <v>0.99</v>
      </c>
      <c r="O2274" s="18" t="str">
        <f>IFERROR(VLOOKUP($B2274,Invoices!$AD$2:$AE$412,2,FALSE),"")</f>
        <v/>
      </c>
      <c r="P2274" s="18" t="str">
        <f>IFERROR(VLOOKUP($B2274,Invoices!$AF$2:$AG$412,2,FALSE),"")</f>
        <v/>
      </c>
      <c r="Q2274" s="18" t="str">
        <f>IFERROR(VLOOKUP($B2274,Invoices!$AH$2:$AI$412,2,FALSE),"")</f>
        <v/>
      </c>
      <c r="R2274" s="18" t="str">
        <f>IFERROR(VLOOKUP($B2274,Invoices!$AJ$2:$AK$412,2,FALSE),"")</f>
        <v/>
      </c>
      <c r="S2274" s="18" t="str">
        <f>IFERROR(VLOOKUP($B2274,Invoices!$AL$2:$AM$412,2,FALSE),"")</f>
        <v/>
      </c>
      <c r="T2274" s="18" t="str">
        <f>IFERROR(VLOOKUP($B2274,Invoices!$AN$2:$AO$412,2,FALSE),"")</f>
        <v/>
      </c>
      <c r="U2274" s="18" cm="1">
        <f t="array" ref="U2274">IFERROR(INDEX(F2274:T2274, 1, MATCH(TRUE, ISNUMBER(F2274:T2274), 0)), "0.0")</f>
        <v>0.99</v>
      </c>
    </row>
    <row r="2275" spans="1:21" ht="13" x14ac:dyDescent="0.15">
      <c r="A2275" s="14" t="s">
        <v>8307</v>
      </c>
      <c r="B2275" s="6" t="s">
        <v>3703</v>
      </c>
      <c r="C2275" s="6" t="s">
        <v>908</v>
      </c>
      <c r="D2275" s="6" t="s">
        <v>897</v>
      </c>
      <c r="E2275" s="6" t="s">
        <v>562</v>
      </c>
      <c r="F2275" s="18">
        <f>IFERROR(VLOOKUP(B2275,Invoices!$L$2:$M$413,2,FALSE),"")</f>
        <v>0.99</v>
      </c>
      <c r="G2275" s="18">
        <f>IFERROR(VLOOKUP(B2275,Invoices!$N$2:$O$412,2,FALSE),"")</f>
        <v>0.99</v>
      </c>
      <c r="H2275" s="18" t="str">
        <f>IFERROR(VLOOKUP($B2275,Invoices!$P$2:$Q$412,2,FALSE),"")</f>
        <v/>
      </c>
      <c r="I2275" s="18" t="str">
        <f>IFERROR(VLOOKUP($B2275,Invoices!$R$2:$S$412,2,FALSE),"")</f>
        <v/>
      </c>
      <c r="J2275" s="18" t="str">
        <f>IFERROR(VLOOKUP($B2275,Invoices!$T$2:$U$412,2,FALSE),"")</f>
        <v/>
      </c>
      <c r="K2275" s="18" t="str">
        <f>IFERROR(VLOOKUP($B2275,Invoices!$V$2:$W$412,2,FALSE),"")</f>
        <v/>
      </c>
      <c r="L2275" s="18" t="str">
        <f>IFERROR(VLOOKUP($B2275,Invoices!$X$2:$Y$412,2,FALSE),"")</f>
        <v/>
      </c>
      <c r="M2275" s="18" t="str">
        <f>IFERROR(VLOOKUP($B2275,Invoices!$Z$2:$AA$412,2,FALSE),"")</f>
        <v/>
      </c>
      <c r="N2275" s="18" t="str">
        <f>IFERROR(VLOOKUP($B2275,Invoices!$AB$2:$AC$412,2,FALSE),"")</f>
        <v/>
      </c>
      <c r="O2275" s="18" t="str">
        <f>IFERROR(VLOOKUP($B2275,Invoices!$AD$2:$AE$412,2,FALSE),"")</f>
        <v/>
      </c>
      <c r="P2275" s="18" t="str">
        <f>IFERROR(VLOOKUP($B2275,Invoices!$AF$2:$AG$412,2,FALSE),"")</f>
        <v/>
      </c>
      <c r="Q2275" s="18" t="str">
        <f>IFERROR(VLOOKUP($B2275,Invoices!$AH$2:$AI$412,2,FALSE),"")</f>
        <v/>
      </c>
      <c r="R2275" s="18" t="str">
        <f>IFERROR(VLOOKUP($B2275,Invoices!$AJ$2:$AK$412,2,FALSE),"")</f>
        <v/>
      </c>
      <c r="S2275" s="18" t="str">
        <f>IFERROR(VLOOKUP($B2275,Invoices!$AL$2:$AM$412,2,FALSE),"")</f>
        <v/>
      </c>
      <c r="T2275" s="18" t="str">
        <f>IFERROR(VLOOKUP($B2275,Invoices!$AN$2:$AO$412,2,FALSE),"")</f>
        <v/>
      </c>
      <c r="U2275" s="18" cm="1">
        <f t="array" ref="U2275">IFERROR(INDEX(F2275:T2275, 1, MATCH(TRUE, ISNUMBER(F2275:T2275), 0)), "0.0")</f>
        <v>0.99</v>
      </c>
    </row>
    <row r="2276" spans="1:21" ht="13" x14ac:dyDescent="0.15">
      <c r="A2276" s="14" t="s">
        <v>8308</v>
      </c>
      <c r="B2276" s="6" t="s">
        <v>3703</v>
      </c>
      <c r="C2276" s="6" t="s">
        <v>562</v>
      </c>
      <c r="D2276" s="6" t="s">
        <v>910</v>
      </c>
      <c r="E2276" s="6" t="s">
        <v>562</v>
      </c>
      <c r="F2276" s="18">
        <f>IFERROR(VLOOKUP(B2276,Invoices!$L$2:$M$413,2,FALSE),"")</f>
        <v>0.99</v>
      </c>
      <c r="G2276" s="18">
        <f>IFERROR(VLOOKUP(B2276,Invoices!$N$2:$O$412,2,FALSE),"")</f>
        <v>0.99</v>
      </c>
      <c r="H2276" s="18" t="str">
        <f>IFERROR(VLOOKUP($B2276,Invoices!$P$2:$Q$412,2,FALSE),"")</f>
        <v/>
      </c>
      <c r="I2276" s="18" t="str">
        <f>IFERROR(VLOOKUP($B2276,Invoices!$R$2:$S$412,2,FALSE),"")</f>
        <v/>
      </c>
      <c r="J2276" s="18" t="str">
        <f>IFERROR(VLOOKUP($B2276,Invoices!$T$2:$U$412,2,FALSE),"")</f>
        <v/>
      </c>
      <c r="K2276" s="18" t="str">
        <f>IFERROR(VLOOKUP($B2276,Invoices!$V$2:$W$412,2,FALSE),"")</f>
        <v/>
      </c>
      <c r="L2276" s="18" t="str">
        <f>IFERROR(VLOOKUP($B2276,Invoices!$X$2:$Y$412,2,FALSE),"")</f>
        <v/>
      </c>
      <c r="M2276" s="18" t="str">
        <f>IFERROR(VLOOKUP($B2276,Invoices!$Z$2:$AA$412,2,FALSE),"")</f>
        <v/>
      </c>
      <c r="N2276" s="18" t="str">
        <f>IFERROR(VLOOKUP($B2276,Invoices!$AB$2:$AC$412,2,FALSE),"")</f>
        <v/>
      </c>
      <c r="O2276" s="18" t="str">
        <f>IFERROR(VLOOKUP($B2276,Invoices!$AD$2:$AE$412,2,FALSE),"")</f>
        <v/>
      </c>
      <c r="P2276" s="18" t="str">
        <f>IFERROR(VLOOKUP($B2276,Invoices!$AF$2:$AG$412,2,FALSE),"")</f>
        <v/>
      </c>
      <c r="Q2276" s="18" t="str">
        <f>IFERROR(VLOOKUP($B2276,Invoices!$AH$2:$AI$412,2,FALSE),"")</f>
        <v/>
      </c>
      <c r="R2276" s="18" t="str">
        <f>IFERROR(VLOOKUP($B2276,Invoices!$AJ$2:$AK$412,2,FALSE),"")</f>
        <v/>
      </c>
      <c r="S2276" s="18" t="str">
        <f>IFERROR(VLOOKUP($B2276,Invoices!$AL$2:$AM$412,2,FALSE),"")</f>
        <v/>
      </c>
      <c r="T2276" s="18" t="str">
        <f>IFERROR(VLOOKUP($B2276,Invoices!$AN$2:$AO$412,2,FALSE),"")</f>
        <v/>
      </c>
      <c r="U2276" s="18" cm="1">
        <f t="array" ref="U2276">IFERROR(INDEX(F2276:T2276, 1, MATCH(TRUE, ISNUMBER(F2276:T2276), 0)), "0.0")</f>
        <v>0.99</v>
      </c>
    </row>
    <row r="2277" spans="1:21" ht="13" x14ac:dyDescent="0.15">
      <c r="A2277" s="14" t="s">
        <v>8309</v>
      </c>
      <c r="B2277" s="6" t="s">
        <v>3704</v>
      </c>
      <c r="C2277" s="6" t="s">
        <v>1289</v>
      </c>
      <c r="D2277" s="6" t="s">
        <v>838</v>
      </c>
      <c r="E2277" s="6" t="s">
        <v>839</v>
      </c>
      <c r="F2277" s="18" t="str">
        <f>IFERROR(VLOOKUP(B2277,Invoices!$L$2:$M$413,2,FALSE),"")</f>
        <v/>
      </c>
      <c r="G2277" s="18" t="str">
        <f>IFERROR(VLOOKUP(B2277,Invoices!$N$2:$O$412,2,FALSE),"")</f>
        <v/>
      </c>
      <c r="H2277" s="18" t="str">
        <f>IFERROR(VLOOKUP($B2277,Invoices!$P$2:$Q$412,2,FALSE),"")</f>
        <v/>
      </c>
      <c r="I2277" s="18">
        <f>IFERROR(VLOOKUP($B2277,Invoices!$R$2:$S$412,2,FALSE),"")</f>
        <v>0.99</v>
      </c>
      <c r="J2277" s="18" t="str">
        <f>IFERROR(VLOOKUP($B2277,Invoices!$T$2:$U$412,2,FALSE),"")</f>
        <v/>
      </c>
      <c r="K2277" s="18" t="str">
        <f>IFERROR(VLOOKUP($B2277,Invoices!$V$2:$W$412,2,FALSE),"")</f>
        <v/>
      </c>
      <c r="L2277" s="18" t="str">
        <f>IFERROR(VLOOKUP($B2277,Invoices!$X$2:$Y$412,2,FALSE),"")</f>
        <v/>
      </c>
      <c r="M2277" s="18" t="str">
        <f>IFERROR(VLOOKUP($B2277,Invoices!$Z$2:$AA$412,2,FALSE),"")</f>
        <v/>
      </c>
      <c r="N2277" s="18" t="str">
        <f>IFERROR(VLOOKUP($B2277,Invoices!$AB$2:$AC$412,2,FALSE),"")</f>
        <v/>
      </c>
      <c r="O2277" s="18" t="str">
        <f>IFERROR(VLOOKUP($B2277,Invoices!$AD$2:$AE$412,2,FALSE),"")</f>
        <v/>
      </c>
      <c r="P2277" s="18" t="str">
        <f>IFERROR(VLOOKUP($B2277,Invoices!$AF$2:$AG$412,2,FALSE),"")</f>
        <v/>
      </c>
      <c r="Q2277" s="18" t="str">
        <f>IFERROR(VLOOKUP($B2277,Invoices!$AH$2:$AI$412,2,FALSE),"")</f>
        <v/>
      </c>
      <c r="R2277" s="18" t="str">
        <f>IFERROR(VLOOKUP($B2277,Invoices!$AJ$2:$AK$412,2,FALSE),"")</f>
        <v/>
      </c>
      <c r="S2277" s="18" t="str">
        <f>IFERROR(VLOOKUP($B2277,Invoices!$AL$2:$AM$412,2,FALSE),"")</f>
        <v/>
      </c>
      <c r="T2277" s="18" t="str">
        <f>IFERROR(VLOOKUP($B2277,Invoices!$AN$2:$AO$412,2,FALSE),"")</f>
        <v/>
      </c>
      <c r="U2277" s="18" cm="1">
        <f t="array" ref="U2277">IFERROR(INDEX(F2277:T2277, 1, MATCH(TRUE, ISNUMBER(F2277:T2277), 0)), "0.0")</f>
        <v>0.99</v>
      </c>
    </row>
    <row r="2278" spans="1:21" ht="13" x14ac:dyDescent="0.15">
      <c r="A2278" s="14" t="s">
        <v>8310</v>
      </c>
      <c r="B2278" s="6" t="s">
        <v>3705</v>
      </c>
      <c r="C2278" s="6" t="s">
        <v>543</v>
      </c>
      <c r="D2278" s="6" t="s">
        <v>1165</v>
      </c>
      <c r="E2278" s="6" t="s">
        <v>543</v>
      </c>
      <c r="F2278" s="18" t="str">
        <f>IFERROR(VLOOKUP(B2278,Invoices!$L$2:$M$413,2,FALSE),"")</f>
        <v/>
      </c>
      <c r="G2278" s="18">
        <f>IFERROR(VLOOKUP(B2278,Invoices!$N$2:$O$412,2,FALSE),"")</f>
        <v>0.99</v>
      </c>
      <c r="H2278" s="18" t="str">
        <f>IFERROR(VLOOKUP($B2278,Invoices!$P$2:$Q$412,2,FALSE),"")</f>
        <v/>
      </c>
      <c r="I2278" s="18" t="str">
        <f>IFERROR(VLOOKUP($B2278,Invoices!$R$2:$S$412,2,FALSE),"")</f>
        <v/>
      </c>
      <c r="J2278" s="18" t="str">
        <f>IFERROR(VLOOKUP($B2278,Invoices!$T$2:$U$412,2,FALSE),"")</f>
        <v/>
      </c>
      <c r="K2278" s="18" t="str">
        <f>IFERROR(VLOOKUP($B2278,Invoices!$V$2:$W$412,2,FALSE),"")</f>
        <v/>
      </c>
      <c r="L2278" s="18" t="str">
        <f>IFERROR(VLOOKUP($B2278,Invoices!$X$2:$Y$412,2,FALSE),"")</f>
        <v/>
      </c>
      <c r="M2278" s="18" t="str">
        <f>IFERROR(VLOOKUP($B2278,Invoices!$Z$2:$AA$412,2,FALSE),"")</f>
        <v/>
      </c>
      <c r="N2278" s="18" t="str">
        <f>IFERROR(VLOOKUP($B2278,Invoices!$AB$2:$AC$412,2,FALSE),"")</f>
        <v/>
      </c>
      <c r="O2278" s="18" t="str">
        <f>IFERROR(VLOOKUP($B2278,Invoices!$AD$2:$AE$412,2,FALSE),"")</f>
        <v/>
      </c>
      <c r="P2278" s="18" t="str">
        <f>IFERROR(VLOOKUP($B2278,Invoices!$AF$2:$AG$412,2,FALSE),"")</f>
        <v/>
      </c>
      <c r="Q2278" s="18" t="str">
        <f>IFERROR(VLOOKUP($B2278,Invoices!$AH$2:$AI$412,2,FALSE),"")</f>
        <v/>
      </c>
      <c r="R2278" s="18" t="str">
        <f>IFERROR(VLOOKUP($B2278,Invoices!$AJ$2:$AK$412,2,FALSE),"")</f>
        <v/>
      </c>
      <c r="S2278" s="18" t="str">
        <f>IFERROR(VLOOKUP($B2278,Invoices!$AL$2:$AM$412,2,FALSE),"")</f>
        <v/>
      </c>
      <c r="T2278" s="18" t="str">
        <f>IFERROR(VLOOKUP($B2278,Invoices!$AN$2:$AO$412,2,FALSE),"")</f>
        <v/>
      </c>
      <c r="U2278" s="18" cm="1">
        <f t="array" ref="U2278">IFERROR(INDEX(F2278:T2278, 1, MATCH(TRUE, ISNUMBER(F2278:T2278), 0)), "0.0")</f>
        <v>0.99</v>
      </c>
    </row>
    <row r="2279" spans="1:21" ht="13" x14ac:dyDescent="0.15">
      <c r="A2279" s="14" t="s">
        <v>8311</v>
      </c>
      <c r="B2279" s="6" t="s">
        <v>3706</v>
      </c>
      <c r="C2279" s="6" t="s">
        <v>3707</v>
      </c>
      <c r="D2279" s="6" t="s">
        <v>536</v>
      </c>
      <c r="E2279" s="6" t="s">
        <v>535</v>
      </c>
      <c r="F2279" s="18" t="str">
        <f>IFERROR(VLOOKUP(B2279,Invoices!$L$2:$M$413,2,FALSE),"")</f>
        <v/>
      </c>
      <c r="G2279" s="18" t="str">
        <f>IFERROR(VLOOKUP(B2279,Invoices!$N$2:$O$412,2,FALSE),"")</f>
        <v/>
      </c>
      <c r="H2279" s="18">
        <f>IFERROR(VLOOKUP($B2279,Invoices!$P$2:$Q$412,2,FALSE),"")</f>
        <v>0.99</v>
      </c>
      <c r="I2279" s="18" t="str">
        <f>IFERROR(VLOOKUP($B2279,Invoices!$R$2:$S$412,2,FALSE),"")</f>
        <v/>
      </c>
      <c r="J2279" s="18" t="str">
        <f>IFERROR(VLOOKUP($B2279,Invoices!$T$2:$U$412,2,FALSE),"")</f>
        <v/>
      </c>
      <c r="K2279" s="18">
        <f>IFERROR(VLOOKUP($B2279,Invoices!$V$2:$W$412,2,FALSE),"")</f>
        <v>0.99</v>
      </c>
      <c r="L2279" s="18" t="str">
        <f>IFERROR(VLOOKUP($B2279,Invoices!$X$2:$Y$412,2,FALSE),"")</f>
        <v/>
      </c>
      <c r="M2279" s="18" t="str">
        <f>IFERROR(VLOOKUP($B2279,Invoices!$Z$2:$AA$412,2,FALSE),"")</f>
        <v/>
      </c>
      <c r="N2279" s="18" t="str">
        <f>IFERROR(VLOOKUP($B2279,Invoices!$AB$2:$AC$412,2,FALSE),"")</f>
        <v/>
      </c>
      <c r="O2279" s="18" t="str">
        <f>IFERROR(VLOOKUP($B2279,Invoices!$AD$2:$AE$412,2,FALSE),"")</f>
        <v/>
      </c>
      <c r="P2279" s="18" t="str">
        <f>IFERROR(VLOOKUP($B2279,Invoices!$AF$2:$AG$412,2,FALSE),"")</f>
        <v/>
      </c>
      <c r="Q2279" s="18" t="str">
        <f>IFERROR(VLOOKUP($B2279,Invoices!$AH$2:$AI$412,2,FALSE),"")</f>
        <v/>
      </c>
      <c r="R2279" s="18" t="str">
        <f>IFERROR(VLOOKUP($B2279,Invoices!$AJ$2:$AK$412,2,FALSE),"")</f>
        <v/>
      </c>
      <c r="S2279" s="18" t="str">
        <f>IFERROR(VLOOKUP($B2279,Invoices!$AL$2:$AM$412,2,FALSE),"")</f>
        <v/>
      </c>
      <c r="T2279" s="18" t="str">
        <f>IFERROR(VLOOKUP($B2279,Invoices!$AN$2:$AO$412,2,FALSE),"")</f>
        <v/>
      </c>
      <c r="U2279" s="18" cm="1">
        <f t="array" ref="U2279">IFERROR(INDEX(F2279:T2279, 1, MATCH(TRUE, ISNUMBER(F2279:T2279), 0)), "0.0")</f>
        <v>0.99</v>
      </c>
    </row>
    <row r="2280" spans="1:21" ht="13" x14ac:dyDescent="0.15">
      <c r="A2280" s="14" t="s">
        <v>8312</v>
      </c>
      <c r="B2280" s="6" t="s">
        <v>3706</v>
      </c>
      <c r="C2280" s="6" t="s">
        <v>3708</v>
      </c>
      <c r="D2280" s="6" t="s">
        <v>1089</v>
      </c>
      <c r="E2280" s="6" t="s">
        <v>707</v>
      </c>
      <c r="F2280" s="18" t="str">
        <f>IFERROR(VLOOKUP(B2280,Invoices!$L$2:$M$413,2,FALSE),"")</f>
        <v/>
      </c>
      <c r="G2280" s="18" t="str">
        <f>IFERROR(VLOOKUP(B2280,Invoices!$N$2:$O$412,2,FALSE),"")</f>
        <v/>
      </c>
      <c r="H2280" s="18">
        <f>IFERROR(VLOOKUP($B2280,Invoices!$P$2:$Q$412,2,FALSE),"")</f>
        <v>0.99</v>
      </c>
      <c r="I2280" s="18" t="str">
        <f>IFERROR(VLOOKUP($B2280,Invoices!$R$2:$S$412,2,FALSE),"")</f>
        <v/>
      </c>
      <c r="J2280" s="18" t="str">
        <f>IFERROR(VLOOKUP($B2280,Invoices!$T$2:$U$412,2,FALSE),"")</f>
        <v/>
      </c>
      <c r="K2280" s="18">
        <f>IFERROR(VLOOKUP($B2280,Invoices!$V$2:$W$412,2,FALSE),"")</f>
        <v>0.99</v>
      </c>
      <c r="L2280" s="18" t="str">
        <f>IFERROR(VLOOKUP($B2280,Invoices!$X$2:$Y$412,2,FALSE),"")</f>
        <v/>
      </c>
      <c r="M2280" s="18" t="str">
        <f>IFERROR(VLOOKUP($B2280,Invoices!$Z$2:$AA$412,2,FALSE),"")</f>
        <v/>
      </c>
      <c r="N2280" s="18" t="str">
        <f>IFERROR(VLOOKUP($B2280,Invoices!$AB$2:$AC$412,2,FALSE),"")</f>
        <v/>
      </c>
      <c r="O2280" s="18" t="str">
        <f>IFERROR(VLOOKUP($B2280,Invoices!$AD$2:$AE$412,2,FALSE),"")</f>
        <v/>
      </c>
      <c r="P2280" s="18" t="str">
        <f>IFERROR(VLOOKUP($B2280,Invoices!$AF$2:$AG$412,2,FALSE),"")</f>
        <v/>
      </c>
      <c r="Q2280" s="18" t="str">
        <f>IFERROR(VLOOKUP($B2280,Invoices!$AH$2:$AI$412,2,FALSE),"")</f>
        <v/>
      </c>
      <c r="R2280" s="18" t="str">
        <f>IFERROR(VLOOKUP($B2280,Invoices!$AJ$2:$AK$412,2,FALSE),"")</f>
        <v/>
      </c>
      <c r="S2280" s="18" t="str">
        <f>IFERROR(VLOOKUP($B2280,Invoices!$AL$2:$AM$412,2,FALSE),"")</f>
        <v/>
      </c>
      <c r="T2280" s="18" t="str">
        <f>IFERROR(VLOOKUP($B2280,Invoices!$AN$2:$AO$412,2,FALSE),"")</f>
        <v/>
      </c>
      <c r="U2280" s="18" cm="1">
        <f t="array" ref="U2280">IFERROR(INDEX(F2280:T2280, 1, MATCH(TRUE, ISNUMBER(F2280:T2280), 0)), "0.0")</f>
        <v>0.99</v>
      </c>
    </row>
    <row r="2281" spans="1:21" ht="13" x14ac:dyDescent="0.15">
      <c r="A2281" s="14" t="s">
        <v>8313</v>
      </c>
      <c r="B2281" s="6" t="s">
        <v>3709</v>
      </c>
      <c r="C2281" s="6" t="s">
        <v>1097</v>
      </c>
      <c r="D2281" s="6" t="s">
        <v>1098</v>
      </c>
      <c r="E2281" s="6" t="s">
        <v>522</v>
      </c>
      <c r="F2281" s="18" t="str">
        <f>IFERROR(VLOOKUP(B2281,Invoices!$L$2:$M$413,2,FALSE),"")</f>
        <v/>
      </c>
      <c r="G2281" s="18" t="str">
        <f>IFERROR(VLOOKUP(B2281,Invoices!$N$2:$O$412,2,FALSE),"")</f>
        <v/>
      </c>
      <c r="H2281" s="18" t="str">
        <f>IFERROR(VLOOKUP($B2281,Invoices!$P$2:$Q$412,2,FALSE),"")</f>
        <v/>
      </c>
      <c r="I2281" s="18">
        <f>IFERROR(VLOOKUP($B2281,Invoices!$R$2:$S$412,2,FALSE),"")</f>
        <v>0.99</v>
      </c>
      <c r="J2281" s="18" t="str">
        <f>IFERROR(VLOOKUP($B2281,Invoices!$T$2:$U$412,2,FALSE),"")</f>
        <v/>
      </c>
      <c r="K2281" s="18" t="str">
        <f>IFERROR(VLOOKUP($B2281,Invoices!$V$2:$W$412,2,FALSE),"")</f>
        <v/>
      </c>
      <c r="L2281" s="18" t="str">
        <f>IFERROR(VLOOKUP($B2281,Invoices!$X$2:$Y$412,2,FALSE),"")</f>
        <v/>
      </c>
      <c r="M2281" s="18" t="str">
        <f>IFERROR(VLOOKUP($B2281,Invoices!$Z$2:$AA$412,2,FALSE),"")</f>
        <v/>
      </c>
      <c r="N2281" s="18" t="str">
        <f>IFERROR(VLOOKUP($B2281,Invoices!$AB$2:$AC$412,2,FALSE),"")</f>
        <v/>
      </c>
      <c r="O2281" s="18" t="str">
        <f>IFERROR(VLOOKUP($B2281,Invoices!$AD$2:$AE$412,2,FALSE),"")</f>
        <v/>
      </c>
      <c r="P2281" s="18" t="str">
        <f>IFERROR(VLOOKUP($B2281,Invoices!$AF$2:$AG$412,2,FALSE),"")</f>
        <v/>
      </c>
      <c r="Q2281" s="18" t="str">
        <f>IFERROR(VLOOKUP($B2281,Invoices!$AH$2:$AI$412,2,FALSE),"")</f>
        <v/>
      </c>
      <c r="R2281" s="18" t="str">
        <f>IFERROR(VLOOKUP($B2281,Invoices!$AJ$2:$AK$412,2,FALSE),"")</f>
        <v/>
      </c>
      <c r="S2281" s="18" t="str">
        <f>IFERROR(VLOOKUP($B2281,Invoices!$AL$2:$AM$412,2,FALSE),"")</f>
        <v/>
      </c>
      <c r="T2281" s="18" t="str">
        <f>IFERROR(VLOOKUP($B2281,Invoices!$AN$2:$AO$412,2,FALSE),"")</f>
        <v/>
      </c>
      <c r="U2281" s="18" cm="1">
        <f t="array" ref="U2281">IFERROR(INDEX(F2281:T2281, 1, MATCH(TRUE, ISNUMBER(F2281:T2281), 0)), "0.0")</f>
        <v>0.99</v>
      </c>
    </row>
    <row r="2282" spans="1:21" ht="13" x14ac:dyDescent="0.15">
      <c r="A2282" s="14" t="s">
        <v>8314</v>
      </c>
      <c r="B2282" s="6" t="s">
        <v>3710</v>
      </c>
      <c r="C2282" s="6" t="s">
        <v>3711</v>
      </c>
      <c r="D2282" s="6" t="s">
        <v>2190</v>
      </c>
      <c r="E2282" s="6" t="s">
        <v>2191</v>
      </c>
      <c r="F2282" s="18" t="str">
        <f>IFERROR(VLOOKUP(B2282,Invoices!$L$2:$M$413,2,FALSE),"")</f>
        <v/>
      </c>
      <c r="G2282" s="18" t="str">
        <f>IFERROR(VLOOKUP(B2282,Invoices!$N$2:$O$412,2,FALSE),"")</f>
        <v/>
      </c>
      <c r="H2282" s="18" t="str">
        <f>IFERROR(VLOOKUP($B2282,Invoices!$P$2:$Q$412,2,FALSE),"")</f>
        <v/>
      </c>
      <c r="I2282" s="18">
        <f>IFERROR(VLOOKUP($B2282,Invoices!$R$2:$S$412,2,FALSE),"")</f>
        <v>0.99</v>
      </c>
      <c r="J2282" s="18" t="str">
        <f>IFERROR(VLOOKUP($B2282,Invoices!$T$2:$U$412,2,FALSE),"")</f>
        <v/>
      </c>
      <c r="K2282" s="18" t="str">
        <f>IFERROR(VLOOKUP($B2282,Invoices!$V$2:$W$412,2,FALSE),"")</f>
        <v/>
      </c>
      <c r="L2282" s="18" t="str">
        <f>IFERROR(VLOOKUP($B2282,Invoices!$X$2:$Y$412,2,FALSE),"")</f>
        <v/>
      </c>
      <c r="M2282" s="18" t="str">
        <f>IFERROR(VLOOKUP($B2282,Invoices!$Z$2:$AA$412,2,FALSE),"")</f>
        <v/>
      </c>
      <c r="N2282" s="18" t="str">
        <f>IFERROR(VLOOKUP($B2282,Invoices!$AB$2:$AC$412,2,FALSE),"")</f>
        <v/>
      </c>
      <c r="O2282" s="18" t="str">
        <f>IFERROR(VLOOKUP($B2282,Invoices!$AD$2:$AE$412,2,FALSE),"")</f>
        <v/>
      </c>
      <c r="P2282" s="18" t="str">
        <f>IFERROR(VLOOKUP($B2282,Invoices!$AF$2:$AG$412,2,FALSE),"")</f>
        <v/>
      </c>
      <c r="Q2282" s="18" t="str">
        <f>IFERROR(VLOOKUP($B2282,Invoices!$AH$2:$AI$412,2,FALSE),"")</f>
        <v/>
      </c>
      <c r="R2282" s="18" t="str">
        <f>IFERROR(VLOOKUP($B2282,Invoices!$AJ$2:$AK$412,2,FALSE),"")</f>
        <v/>
      </c>
      <c r="S2282" s="18" t="str">
        <f>IFERROR(VLOOKUP($B2282,Invoices!$AL$2:$AM$412,2,FALSE),"")</f>
        <v/>
      </c>
      <c r="T2282" s="18" t="str">
        <f>IFERROR(VLOOKUP($B2282,Invoices!$AN$2:$AO$412,2,FALSE),"")</f>
        <v/>
      </c>
      <c r="U2282" s="18" cm="1">
        <f t="array" ref="U2282">IFERROR(INDEX(F2282:T2282, 1, MATCH(TRUE, ISNUMBER(F2282:T2282), 0)), "0.0")</f>
        <v>0.99</v>
      </c>
    </row>
    <row r="2283" spans="1:21" ht="13" x14ac:dyDescent="0.15">
      <c r="A2283" s="14" t="s">
        <v>8315</v>
      </c>
      <c r="B2283" s="6" t="s">
        <v>3712</v>
      </c>
      <c r="D2283" s="6" t="s">
        <v>1075</v>
      </c>
      <c r="E2283" s="6" t="s">
        <v>1076</v>
      </c>
      <c r="F2283" s="18" t="str">
        <f>IFERROR(VLOOKUP(B2283,Invoices!$L$2:$M$413,2,FALSE),"")</f>
        <v/>
      </c>
      <c r="G2283" s="18" t="str">
        <f>IFERROR(VLOOKUP(B2283,Invoices!$N$2:$O$412,2,FALSE),"")</f>
        <v/>
      </c>
      <c r="H2283" s="18" t="str">
        <f>IFERROR(VLOOKUP($B2283,Invoices!$P$2:$Q$412,2,FALSE),"")</f>
        <v/>
      </c>
      <c r="I2283" s="18" t="str">
        <f>IFERROR(VLOOKUP($B2283,Invoices!$R$2:$S$412,2,FALSE),"")</f>
        <v/>
      </c>
      <c r="J2283" s="18" t="str">
        <f>IFERROR(VLOOKUP($B2283,Invoices!$T$2:$U$412,2,FALSE),"")</f>
        <v/>
      </c>
      <c r="K2283" s="18" t="str">
        <f>IFERROR(VLOOKUP($B2283,Invoices!$V$2:$W$412,2,FALSE),"")</f>
        <v/>
      </c>
      <c r="L2283" s="18">
        <f>IFERROR(VLOOKUP($B2283,Invoices!$X$2:$Y$412,2,FALSE),"")</f>
        <v>0.99</v>
      </c>
      <c r="M2283" s="18" t="str">
        <f>IFERROR(VLOOKUP($B2283,Invoices!$Z$2:$AA$412,2,FALSE),"")</f>
        <v/>
      </c>
      <c r="N2283" s="18" t="str">
        <f>IFERROR(VLOOKUP($B2283,Invoices!$AB$2:$AC$412,2,FALSE),"")</f>
        <v/>
      </c>
      <c r="O2283" s="18" t="str">
        <f>IFERROR(VLOOKUP($B2283,Invoices!$AD$2:$AE$412,2,FALSE),"")</f>
        <v/>
      </c>
      <c r="P2283" s="18" t="str">
        <f>IFERROR(VLOOKUP($B2283,Invoices!$AF$2:$AG$412,2,FALSE),"")</f>
        <v/>
      </c>
      <c r="Q2283" s="18" t="str">
        <f>IFERROR(VLOOKUP($B2283,Invoices!$AH$2:$AI$412,2,FALSE),"")</f>
        <v/>
      </c>
      <c r="R2283" s="18" t="str">
        <f>IFERROR(VLOOKUP($B2283,Invoices!$AJ$2:$AK$412,2,FALSE),"")</f>
        <v/>
      </c>
      <c r="S2283" s="18" t="str">
        <f>IFERROR(VLOOKUP($B2283,Invoices!$AL$2:$AM$412,2,FALSE),"")</f>
        <v/>
      </c>
      <c r="T2283" s="18" t="str">
        <f>IFERROR(VLOOKUP($B2283,Invoices!$AN$2:$AO$412,2,FALSE),"")</f>
        <v/>
      </c>
      <c r="U2283" s="18" cm="1">
        <f t="array" ref="U2283">IFERROR(INDEX(F2283:T2283, 1, MATCH(TRUE, ISNUMBER(F2283:T2283), 0)), "0.0")</f>
        <v>0.99</v>
      </c>
    </row>
    <row r="2284" spans="1:21" ht="13" x14ac:dyDescent="0.15">
      <c r="A2284" s="14" t="s">
        <v>8316</v>
      </c>
      <c r="B2284" s="6" t="s">
        <v>3713</v>
      </c>
      <c r="C2284" s="6" t="s">
        <v>2878</v>
      </c>
      <c r="D2284" s="6" t="s">
        <v>1081</v>
      </c>
      <c r="E2284" s="6" t="s">
        <v>758</v>
      </c>
      <c r="F2284" s="18">
        <f>IFERROR(VLOOKUP(B2284,Invoices!$L$2:$M$413,2,FALSE),"")</f>
        <v>0.99</v>
      </c>
      <c r="G2284" s="18" t="str">
        <f>IFERROR(VLOOKUP(B2284,Invoices!$N$2:$O$412,2,FALSE),"")</f>
        <v/>
      </c>
      <c r="H2284" s="18" t="str">
        <f>IFERROR(VLOOKUP($B2284,Invoices!$P$2:$Q$412,2,FALSE),"")</f>
        <v/>
      </c>
      <c r="I2284" s="18" t="str">
        <f>IFERROR(VLOOKUP($B2284,Invoices!$R$2:$S$412,2,FALSE),"")</f>
        <v/>
      </c>
      <c r="J2284" s="18" t="str">
        <f>IFERROR(VLOOKUP($B2284,Invoices!$T$2:$U$412,2,FALSE),"")</f>
        <v/>
      </c>
      <c r="K2284" s="18" t="str">
        <f>IFERROR(VLOOKUP($B2284,Invoices!$V$2:$W$412,2,FALSE),"")</f>
        <v/>
      </c>
      <c r="L2284" s="18" t="str">
        <f>IFERROR(VLOOKUP($B2284,Invoices!$X$2:$Y$412,2,FALSE),"")</f>
        <v/>
      </c>
      <c r="M2284" s="18" t="str">
        <f>IFERROR(VLOOKUP($B2284,Invoices!$Z$2:$AA$412,2,FALSE),"")</f>
        <v/>
      </c>
      <c r="N2284" s="18" t="str">
        <f>IFERROR(VLOOKUP($B2284,Invoices!$AB$2:$AC$412,2,FALSE),"")</f>
        <v/>
      </c>
      <c r="O2284" s="18" t="str">
        <f>IFERROR(VLOOKUP($B2284,Invoices!$AD$2:$AE$412,2,FALSE),"")</f>
        <v/>
      </c>
      <c r="P2284" s="18" t="str">
        <f>IFERROR(VLOOKUP($B2284,Invoices!$AF$2:$AG$412,2,FALSE),"")</f>
        <v/>
      </c>
      <c r="Q2284" s="18" t="str">
        <f>IFERROR(VLOOKUP($B2284,Invoices!$AH$2:$AI$412,2,FALSE),"")</f>
        <v/>
      </c>
      <c r="R2284" s="18" t="str">
        <f>IFERROR(VLOOKUP($B2284,Invoices!$AJ$2:$AK$412,2,FALSE),"")</f>
        <v/>
      </c>
      <c r="S2284" s="18" t="str">
        <f>IFERROR(VLOOKUP($B2284,Invoices!$AL$2:$AM$412,2,FALSE),"")</f>
        <v/>
      </c>
      <c r="T2284" s="18" t="str">
        <f>IFERROR(VLOOKUP($B2284,Invoices!$AN$2:$AO$412,2,FALSE),"")</f>
        <v/>
      </c>
      <c r="U2284" s="18" cm="1">
        <f t="array" ref="U2284">IFERROR(INDEX(F2284:T2284, 1, MATCH(TRUE, ISNUMBER(F2284:T2284), 0)), "0.0")</f>
        <v>0.99</v>
      </c>
    </row>
    <row r="2285" spans="1:21" ht="13" x14ac:dyDescent="0.15">
      <c r="A2285" s="14" t="s">
        <v>8317</v>
      </c>
      <c r="B2285" s="6" t="s">
        <v>3714</v>
      </c>
      <c r="C2285" s="6" t="s">
        <v>1140</v>
      </c>
      <c r="D2285" s="6" t="s">
        <v>1141</v>
      </c>
      <c r="E2285" s="6" t="s">
        <v>1140</v>
      </c>
      <c r="F2285" s="18">
        <f>IFERROR(VLOOKUP(B2285,Invoices!$L$2:$M$413,2,FALSE),"")</f>
        <v>0.99</v>
      </c>
      <c r="G2285" s="18" t="str">
        <f>IFERROR(VLOOKUP(B2285,Invoices!$N$2:$O$412,2,FALSE),"")</f>
        <v/>
      </c>
      <c r="H2285" s="18" t="str">
        <f>IFERROR(VLOOKUP($B2285,Invoices!$P$2:$Q$412,2,FALSE),"")</f>
        <v/>
      </c>
      <c r="I2285" s="18" t="str">
        <f>IFERROR(VLOOKUP($B2285,Invoices!$R$2:$S$412,2,FALSE),"")</f>
        <v/>
      </c>
      <c r="J2285" s="18" t="str">
        <f>IFERROR(VLOOKUP($B2285,Invoices!$T$2:$U$412,2,FALSE),"")</f>
        <v/>
      </c>
      <c r="K2285" s="18" t="str">
        <f>IFERROR(VLOOKUP($B2285,Invoices!$V$2:$W$412,2,FALSE),"")</f>
        <v/>
      </c>
      <c r="L2285" s="18" t="str">
        <f>IFERROR(VLOOKUP($B2285,Invoices!$X$2:$Y$412,2,FALSE),"")</f>
        <v/>
      </c>
      <c r="M2285" s="18" t="str">
        <f>IFERROR(VLOOKUP($B2285,Invoices!$Z$2:$AA$412,2,FALSE),"")</f>
        <v/>
      </c>
      <c r="N2285" s="18" t="str">
        <f>IFERROR(VLOOKUP($B2285,Invoices!$AB$2:$AC$412,2,FALSE),"")</f>
        <v/>
      </c>
      <c r="O2285" s="18" t="str">
        <f>IFERROR(VLOOKUP($B2285,Invoices!$AD$2:$AE$412,2,FALSE),"")</f>
        <v/>
      </c>
      <c r="P2285" s="18" t="str">
        <f>IFERROR(VLOOKUP($B2285,Invoices!$AF$2:$AG$412,2,FALSE),"")</f>
        <v/>
      </c>
      <c r="Q2285" s="18" t="str">
        <f>IFERROR(VLOOKUP($B2285,Invoices!$AH$2:$AI$412,2,FALSE),"")</f>
        <v/>
      </c>
      <c r="R2285" s="18" t="str">
        <f>IFERROR(VLOOKUP($B2285,Invoices!$AJ$2:$AK$412,2,FALSE),"")</f>
        <v/>
      </c>
      <c r="S2285" s="18" t="str">
        <f>IFERROR(VLOOKUP($B2285,Invoices!$AL$2:$AM$412,2,FALSE),"")</f>
        <v/>
      </c>
      <c r="T2285" s="18" t="str">
        <f>IFERROR(VLOOKUP($B2285,Invoices!$AN$2:$AO$412,2,FALSE),"")</f>
        <v/>
      </c>
      <c r="U2285" s="18" cm="1">
        <f t="array" ref="U2285">IFERROR(INDEX(F2285:T2285, 1, MATCH(TRUE, ISNUMBER(F2285:T2285), 0)), "0.0")</f>
        <v>0.99</v>
      </c>
    </row>
    <row r="2286" spans="1:21" ht="13" x14ac:dyDescent="0.15">
      <c r="A2286" s="14" t="s">
        <v>8318</v>
      </c>
      <c r="B2286" s="6" t="s">
        <v>3715</v>
      </c>
      <c r="C2286" s="6" t="s">
        <v>573</v>
      </c>
      <c r="D2286" s="6" t="s">
        <v>988</v>
      </c>
      <c r="E2286" s="6" t="s">
        <v>574</v>
      </c>
      <c r="F2286" s="18" t="str">
        <f>IFERROR(VLOOKUP(B2286,Invoices!$L$2:$M$413,2,FALSE),"")</f>
        <v/>
      </c>
      <c r="G2286" s="18" t="str">
        <f>IFERROR(VLOOKUP(B2286,Invoices!$N$2:$O$412,2,FALSE),"")</f>
        <v/>
      </c>
      <c r="H2286" s="18" t="str">
        <f>IFERROR(VLOOKUP($B2286,Invoices!$P$2:$Q$412,2,FALSE),"")</f>
        <v/>
      </c>
      <c r="I2286" s="18" t="str">
        <f>IFERROR(VLOOKUP($B2286,Invoices!$R$2:$S$412,2,FALSE),"")</f>
        <v/>
      </c>
      <c r="J2286" s="18" t="str">
        <f>IFERROR(VLOOKUP($B2286,Invoices!$T$2:$U$412,2,FALSE),"")</f>
        <v/>
      </c>
      <c r="K2286" s="18" t="str">
        <f>IFERROR(VLOOKUP($B2286,Invoices!$V$2:$W$412,2,FALSE),"")</f>
        <v/>
      </c>
      <c r="L2286" s="18" t="str">
        <f>IFERROR(VLOOKUP($B2286,Invoices!$X$2:$Y$412,2,FALSE),"")</f>
        <v/>
      </c>
      <c r="M2286" s="18" t="str">
        <f>IFERROR(VLOOKUP($B2286,Invoices!$Z$2:$AA$412,2,FALSE),"")</f>
        <v/>
      </c>
      <c r="N2286" s="18" t="str">
        <f>IFERROR(VLOOKUP($B2286,Invoices!$AB$2:$AC$412,2,FALSE),"")</f>
        <v/>
      </c>
      <c r="O2286" s="18" t="str">
        <f>IFERROR(VLOOKUP($B2286,Invoices!$AD$2:$AE$412,2,FALSE),"")</f>
        <v/>
      </c>
      <c r="P2286" s="18" t="str">
        <f>IFERROR(VLOOKUP($B2286,Invoices!$AF$2:$AG$412,2,FALSE),"")</f>
        <v/>
      </c>
      <c r="Q2286" s="18" t="str">
        <f>IFERROR(VLOOKUP($B2286,Invoices!$AH$2:$AI$412,2,FALSE),"")</f>
        <v/>
      </c>
      <c r="R2286" s="18" t="str">
        <f>IFERROR(VLOOKUP($B2286,Invoices!$AJ$2:$AK$412,2,FALSE),"")</f>
        <v/>
      </c>
      <c r="S2286" s="18" t="str">
        <f>IFERROR(VLOOKUP($B2286,Invoices!$AL$2:$AM$412,2,FALSE),"")</f>
        <v/>
      </c>
      <c r="T2286" s="18" t="str">
        <f>IFERROR(VLOOKUP($B2286,Invoices!$AN$2:$AO$412,2,FALSE),"")</f>
        <v/>
      </c>
      <c r="U2286" s="18" t="str" cm="1">
        <f t="array" ref="U2286">IFERROR(INDEX(F2286:T2286, 1, MATCH(TRUE, ISNUMBER(F2286:T2286), 0)), "0.0")</f>
        <v>0.0</v>
      </c>
    </row>
    <row r="2287" spans="1:21" ht="13" x14ac:dyDescent="0.15">
      <c r="A2287" s="14" t="s">
        <v>8319</v>
      </c>
      <c r="B2287" s="6" t="s">
        <v>3716</v>
      </c>
      <c r="D2287" s="6" t="s">
        <v>672</v>
      </c>
      <c r="E2287" s="6" t="s">
        <v>673</v>
      </c>
      <c r="F2287" s="18" t="str">
        <f>IFERROR(VLOOKUP(B2287,Invoices!$L$2:$M$413,2,FALSE),"")</f>
        <v/>
      </c>
      <c r="G2287" s="18" t="str">
        <f>IFERROR(VLOOKUP(B2287,Invoices!$N$2:$O$412,2,FALSE),"")</f>
        <v/>
      </c>
      <c r="H2287" s="18">
        <f>IFERROR(VLOOKUP($B2287,Invoices!$P$2:$Q$412,2,FALSE),"")</f>
        <v>1.99</v>
      </c>
      <c r="I2287" s="18" t="str">
        <f>IFERROR(VLOOKUP($B2287,Invoices!$R$2:$S$412,2,FALSE),"")</f>
        <v/>
      </c>
      <c r="J2287" s="18" t="str">
        <f>IFERROR(VLOOKUP($B2287,Invoices!$T$2:$U$412,2,FALSE),"")</f>
        <v/>
      </c>
      <c r="K2287" s="18" t="str">
        <f>IFERROR(VLOOKUP($B2287,Invoices!$V$2:$W$412,2,FALSE),"")</f>
        <v/>
      </c>
      <c r="L2287" s="18" t="str">
        <f>IFERROR(VLOOKUP($B2287,Invoices!$X$2:$Y$412,2,FALSE),"")</f>
        <v/>
      </c>
      <c r="M2287" s="18" t="str">
        <f>IFERROR(VLOOKUP($B2287,Invoices!$Z$2:$AA$412,2,FALSE),"")</f>
        <v/>
      </c>
      <c r="N2287" s="18" t="str">
        <f>IFERROR(VLOOKUP($B2287,Invoices!$AB$2:$AC$412,2,FALSE),"")</f>
        <v/>
      </c>
      <c r="O2287" s="18" t="str">
        <f>IFERROR(VLOOKUP($B2287,Invoices!$AD$2:$AE$412,2,FALSE),"")</f>
        <v/>
      </c>
      <c r="P2287" s="18" t="str">
        <f>IFERROR(VLOOKUP($B2287,Invoices!$AF$2:$AG$412,2,FALSE),"")</f>
        <v/>
      </c>
      <c r="Q2287" s="18" t="str">
        <f>IFERROR(VLOOKUP($B2287,Invoices!$AH$2:$AI$412,2,FALSE),"")</f>
        <v/>
      </c>
      <c r="R2287" s="18" t="str">
        <f>IFERROR(VLOOKUP($B2287,Invoices!$AJ$2:$AK$412,2,FALSE),"")</f>
        <v/>
      </c>
      <c r="S2287" s="18" t="str">
        <f>IFERROR(VLOOKUP($B2287,Invoices!$AL$2:$AM$412,2,FALSE),"")</f>
        <v/>
      </c>
      <c r="T2287" s="18" t="str">
        <f>IFERROR(VLOOKUP($B2287,Invoices!$AN$2:$AO$412,2,FALSE),"")</f>
        <v/>
      </c>
      <c r="U2287" s="18" cm="1">
        <f t="array" ref="U2287">IFERROR(INDEX(F2287:T2287, 1, MATCH(TRUE, ISNUMBER(F2287:T2287), 0)), "0.0")</f>
        <v>1.99</v>
      </c>
    </row>
    <row r="2288" spans="1:21" ht="13" x14ac:dyDescent="0.15">
      <c r="A2288" s="14" t="s">
        <v>8320</v>
      </c>
      <c r="B2288" s="6" t="s">
        <v>3717</v>
      </c>
      <c r="D2288" s="6" t="s">
        <v>672</v>
      </c>
      <c r="E2288" s="6" t="s">
        <v>673</v>
      </c>
      <c r="F2288" s="18" t="str">
        <f>IFERROR(VLOOKUP(B2288,Invoices!$L$2:$M$413,2,FALSE),"")</f>
        <v/>
      </c>
      <c r="G2288" s="18" t="str">
        <f>IFERROR(VLOOKUP(B2288,Invoices!$N$2:$O$412,2,FALSE),"")</f>
        <v/>
      </c>
      <c r="H2288" s="18" t="str">
        <f>IFERROR(VLOOKUP($B2288,Invoices!$P$2:$Q$412,2,FALSE),"")</f>
        <v/>
      </c>
      <c r="I2288" s="18" t="str">
        <f>IFERROR(VLOOKUP($B2288,Invoices!$R$2:$S$412,2,FALSE),"")</f>
        <v/>
      </c>
      <c r="J2288" s="18" t="str">
        <f>IFERROR(VLOOKUP($B2288,Invoices!$T$2:$U$412,2,FALSE),"")</f>
        <v/>
      </c>
      <c r="K2288" s="18" t="str">
        <f>IFERROR(VLOOKUP($B2288,Invoices!$V$2:$W$412,2,FALSE),"")</f>
        <v/>
      </c>
      <c r="L2288" s="18" t="str">
        <f>IFERROR(VLOOKUP($B2288,Invoices!$X$2:$Y$412,2,FALSE),"")</f>
        <v/>
      </c>
      <c r="M2288" s="18" t="str">
        <f>IFERROR(VLOOKUP($B2288,Invoices!$Z$2:$AA$412,2,FALSE),"")</f>
        <v/>
      </c>
      <c r="N2288" s="18" t="str">
        <f>IFERROR(VLOOKUP($B2288,Invoices!$AB$2:$AC$412,2,FALSE),"")</f>
        <v/>
      </c>
      <c r="O2288" s="18" t="str">
        <f>IFERROR(VLOOKUP($B2288,Invoices!$AD$2:$AE$412,2,FALSE),"")</f>
        <v/>
      </c>
      <c r="P2288" s="18" t="str">
        <f>IFERROR(VLOOKUP($B2288,Invoices!$AF$2:$AG$412,2,FALSE),"")</f>
        <v/>
      </c>
      <c r="Q2288" s="18" t="str">
        <f>IFERROR(VLOOKUP($B2288,Invoices!$AH$2:$AI$412,2,FALSE),"")</f>
        <v/>
      </c>
      <c r="R2288" s="18" t="str">
        <f>IFERROR(VLOOKUP($B2288,Invoices!$AJ$2:$AK$412,2,FALSE),"")</f>
        <v/>
      </c>
      <c r="S2288" s="18" t="str">
        <f>IFERROR(VLOOKUP($B2288,Invoices!$AL$2:$AM$412,2,FALSE),"")</f>
        <v/>
      </c>
      <c r="T2288" s="18" t="str">
        <f>IFERROR(VLOOKUP($B2288,Invoices!$AN$2:$AO$412,2,FALSE),"")</f>
        <v/>
      </c>
      <c r="U2288" s="18" t="str" cm="1">
        <f t="array" ref="U2288">IFERROR(INDEX(F2288:T2288, 1, MATCH(TRUE, ISNUMBER(F2288:T2288), 0)), "0.0")</f>
        <v>0.0</v>
      </c>
    </row>
    <row r="2289" spans="1:21" ht="13" x14ac:dyDescent="0.15">
      <c r="A2289" s="14" t="s">
        <v>8321</v>
      </c>
      <c r="B2289" s="6" t="s">
        <v>3718</v>
      </c>
      <c r="C2289" s="6" t="s">
        <v>3623</v>
      </c>
      <c r="D2289" s="6" t="s">
        <v>3719</v>
      </c>
      <c r="E2289" s="6" t="s">
        <v>3720</v>
      </c>
      <c r="F2289" s="18">
        <f>IFERROR(VLOOKUP(B2289,Invoices!$L$2:$M$413,2,FALSE),"")</f>
        <v>0.99</v>
      </c>
      <c r="G2289" s="18" t="str">
        <f>IFERROR(VLOOKUP(B2289,Invoices!$N$2:$O$412,2,FALSE),"")</f>
        <v/>
      </c>
      <c r="H2289" s="18" t="str">
        <f>IFERROR(VLOOKUP($B2289,Invoices!$P$2:$Q$412,2,FALSE),"")</f>
        <v/>
      </c>
      <c r="I2289" s="18" t="str">
        <f>IFERROR(VLOOKUP($B2289,Invoices!$R$2:$S$412,2,FALSE),"")</f>
        <v/>
      </c>
      <c r="J2289" s="18" t="str">
        <f>IFERROR(VLOOKUP($B2289,Invoices!$T$2:$U$412,2,FALSE),"")</f>
        <v/>
      </c>
      <c r="K2289" s="18" t="str">
        <f>IFERROR(VLOOKUP($B2289,Invoices!$V$2:$W$412,2,FALSE),"")</f>
        <v/>
      </c>
      <c r="L2289" s="18" t="str">
        <f>IFERROR(VLOOKUP($B2289,Invoices!$X$2:$Y$412,2,FALSE),"")</f>
        <v/>
      </c>
      <c r="M2289" s="18" t="str">
        <f>IFERROR(VLOOKUP($B2289,Invoices!$Z$2:$AA$412,2,FALSE),"")</f>
        <v/>
      </c>
      <c r="N2289" s="18" t="str">
        <f>IFERROR(VLOOKUP($B2289,Invoices!$AB$2:$AC$412,2,FALSE),"")</f>
        <v/>
      </c>
      <c r="O2289" s="18" t="str">
        <f>IFERROR(VLOOKUP($B2289,Invoices!$AD$2:$AE$412,2,FALSE),"")</f>
        <v/>
      </c>
      <c r="P2289" s="18" t="str">
        <f>IFERROR(VLOOKUP($B2289,Invoices!$AF$2:$AG$412,2,FALSE),"")</f>
        <v/>
      </c>
      <c r="Q2289" s="18" t="str">
        <f>IFERROR(VLOOKUP($B2289,Invoices!$AH$2:$AI$412,2,FALSE),"")</f>
        <v/>
      </c>
      <c r="R2289" s="18" t="str">
        <f>IFERROR(VLOOKUP($B2289,Invoices!$AJ$2:$AK$412,2,FALSE),"")</f>
        <v/>
      </c>
      <c r="S2289" s="18" t="str">
        <f>IFERROR(VLOOKUP($B2289,Invoices!$AL$2:$AM$412,2,FALSE),"")</f>
        <v/>
      </c>
      <c r="T2289" s="18" t="str">
        <f>IFERROR(VLOOKUP($B2289,Invoices!$AN$2:$AO$412,2,FALSE),"")</f>
        <v/>
      </c>
      <c r="U2289" s="18" cm="1">
        <f t="array" ref="U2289">IFERROR(INDEX(F2289:T2289, 1, MATCH(TRUE, ISNUMBER(F2289:T2289), 0)), "0.0")</f>
        <v>0.99</v>
      </c>
    </row>
    <row r="2290" spans="1:21" ht="13" x14ac:dyDescent="0.15">
      <c r="A2290" s="14" t="s">
        <v>8322</v>
      </c>
      <c r="B2290" s="6" t="s">
        <v>3721</v>
      </c>
      <c r="C2290" s="6" t="s">
        <v>3722</v>
      </c>
      <c r="D2290" s="6" t="s">
        <v>848</v>
      </c>
      <c r="E2290" s="6" t="s">
        <v>744</v>
      </c>
      <c r="F2290" s="18">
        <f>IFERROR(VLOOKUP(B2290,Invoices!$L$2:$M$413,2,FALSE),"")</f>
        <v>0.99</v>
      </c>
      <c r="G2290" s="18">
        <f>IFERROR(VLOOKUP(B2290,Invoices!$N$2:$O$412,2,FALSE),"")</f>
        <v>0.99</v>
      </c>
      <c r="H2290" s="18" t="str">
        <f>IFERROR(VLOOKUP($B2290,Invoices!$P$2:$Q$412,2,FALSE),"")</f>
        <v/>
      </c>
      <c r="I2290" s="18" t="str">
        <f>IFERROR(VLOOKUP($B2290,Invoices!$R$2:$S$412,2,FALSE),"")</f>
        <v/>
      </c>
      <c r="J2290" s="18" t="str">
        <f>IFERROR(VLOOKUP($B2290,Invoices!$T$2:$U$412,2,FALSE),"")</f>
        <v/>
      </c>
      <c r="K2290" s="18" t="str">
        <f>IFERROR(VLOOKUP($B2290,Invoices!$V$2:$W$412,2,FALSE),"")</f>
        <v/>
      </c>
      <c r="L2290" s="18" t="str">
        <f>IFERROR(VLOOKUP($B2290,Invoices!$X$2:$Y$412,2,FALSE),"")</f>
        <v/>
      </c>
      <c r="M2290" s="18" t="str">
        <f>IFERROR(VLOOKUP($B2290,Invoices!$Z$2:$AA$412,2,FALSE),"")</f>
        <v/>
      </c>
      <c r="N2290" s="18" t="str">
        <f>IFERROR(VLOOKUP($B2290,Invoices!$AB$2:$AC$412,2,FALSE),"")</f>
        <v/>
      </c>
      <c r="O2290" s="18" t="str">
        <f>IFERROR(VLOOKUP($B2290,Invoices!$AD$2:$AE$412,2,FALSE),"")</f>
        <v/>
      </c>
      <c r="P2290" s="18" t="str">
        <f>IFERROR(VLOOKUP($B2290,Invoices!$AF$2:$AG$412,2,FALSE),"")</f>
        <v/>
      </c>
      <c r="Q2290" s="18" t="str">
        <f>IFERROR(VLOOKUP($B2290,Invoices!$AH$2:$AI$412,2,FALSE),"")</f>
        <v/>
      </c>
      <c r="R2290" s="18" t="str">
        <f>IFERROR(VLOOKUP($B2290,Invoices!$AJ$2:$AK$412,2,FALSE),"")</f>
        <v/>
      </c>
      <c r="S2290" s="18" t="str">
        <f>IFERROR(VLOOKUP($B2290,Invoices!$AL$2:$AM$412,2,FALSE),"")</f>
        <v/>
      </c>
      <c r="T2290" s="18" t="str">
        <f>IFERROR(VLOOKUP($B2290,Invoices!$AN$2:$AO$412,2,FALSE),"")</f>
        <v/>
      </c>
      <c r="U2290" s="18" cm="1">
        <f t="array" ref="U2290">IFERROR(INDEX(F2290:T2290, 1, MATCH(TRUE, ISNUMBER(F2290:T2290), 0)), "0.0")</f>
        <v>0.99</v>
      </c>
    </row>
    <row r="2291" spans="1:21" ht="13" x14ac:dyDescent="0.15">
      <c r="A2291" s="14" t="s">
        <v>8323</v>
      </c>
      <c r="B2291" s="6" t="s">
        <v>3723</v>
      </c>
      <c r="D2291" s="6" t="s">
        <v>1555</v>
      </c>
      <c r="E2291" s="6" t="s">
        <v>1555</v>
      </c>
      <c r="F2291" s="18" t="str">
        <f>IFERROR(VLOOKUP(B2291,Invoices!$L$2:$M$413,2,FALSE),"")</f>
        <v/>
      </c>
      <c r="G2291" s="18">
        <f>IFERROR(VLOOKUP(B2291,Invoices!$N$2:$O$412,2,FALSE),"")</f>
        <v>0.99</v>
      </c>
      <c r="H2291" s="18" t="str">
        <f>IFERROR(VLOOKUP($B2291,Invoices!$P$2:$Q$412,2,FALSE),"")</f>
        <v/>
      </c>
      <c r="I2291" s="18" t="str">
        <f>IFERROR(VLOOKUP($B2291,Invoices!$R$2:$S$412,2,FALSE),"")</f>
        <v/>
      </c>
      <c r="J2291" s="18" t="str">
        <f>IFERROR(VLOOKUP($B2291,Invoices!$T$2:$U$412,2,FALSE),"")</f>
        <v/>
      </c>
      <c r="K2291" s="18" t="str">
        <f>IFERROR(VLOOKUP($B2291,Invoices!$V$2:$W$412,2,FALSE),"")</f>
        <v/>
      </c>
      <c r="L2291" s="18" t="str">
        <f>IFERROR(VLOOKUP($B2291,Invoices!$X$2:$Y$412,2,FALSE),"")</f>
        <v/>
      </c>
      <c r="M2291" s="18" t="str">
        <f>IFERROR(VLOOKUP($B2291,Invoices!$Z$2:$AA$412,2,FALSE),"")</f>
        <v/>
      </c>
      <c r="N2291" s="18" t="str">
        <f>IFERROR(VLOOKUP($B2291,Invoices!$AB$2:$AC$412,2,FALSE),"")</f>
        <v/>
      </c>
      <c r="O2291" s="18" t="str">
        <f>IFERROR(VLOOKUP($B2291,Invoices!$AD$2:$AE$412,2,FALSE),"")</f>
        <v/>
      </c>
      <c r="P2291" s="18" t="str">
        <f>IFERROR(VLOOKUP($B2291,Invoices!$AF$2:$AG$412,2,FALSE),"")</f>
        <v/>
      </c>
      <c r="Q2291" s="18" t="str">
        <f>IFERROR(VLOOKUP($B2291,Invoices!$AH$2:$AI$412,2,FALSE),"")</f>
        <v/>
      </c>
      <c r="R2291" s="18" t="str">
        <f>IFERROR(VLOOKUP($B2291,Invoices!$AJ$2:$AK$412,2,FALSE),"")</f>
        <v/>
      </c>
      <c r="S2291" s="18" t="str">
        <f>IFERROR(VLOOKUP($B2291,Invoices!$AL$2:$AM$412,2,FALSE),"")</f>
        <v/>
      </c>
      <c r="T2291" s="18" t="str">
        <f>IFERROR(VLOOKUP($B2291,Invoices!$AN$2:$AO$412,2,FALSE),"")</f>
        <v/>
      </c>
      <c r="U2291" s="18" cm="1">
        <f t="array" ref="U2291">IFERROR(INDEX(F2291:T2291, 1, MATCH(TRUE, ISNUMBER(F2291:T2291), 0)), "0.0")</f>
        <v>0.99</v>
      </c>
    </row>
    <row r="2292" spans="1:21" ht="13" x14ac:dyDescent="0.15">
      <c r="A2292" s="14" t="s">
        <v>8324</v>
      </c>
      <c r="B2292" s="6" t="s">
        <v>3724</v>
      </c>
      <c r="C2292" s="6" t="s">
        <v>1143</v>
      </c>
      <c r="D2292" s="6" t="s">
        <v>1144</v>
      </c>
      <c r="E2292" s="6" t="s">
        <v>559</v>
      </c>
      <c r="F2292" s="18" t="str">
        <f>IFERROR(VLOOKUP(B2292,Invoices!$L$2:$M$413,2,FALSE),"")</f>
        <v/>
      </c>
      <c r="G2292" s="18">
        <f>IFERROR(VLOOKUP(B2292,Invoices!$N$2:$O$412,2,FALSE),"")</f>
        <v>0.99</v>
      </c>
      <c r="H2292" s="18" t="str">
        <f>IFERROR(VLOOKUP($B2292,Invoices!$P$2:$Q$412,2,FALSE),"")</f>
        <v/>
      </c>
      <c r="I2292" s="18" t="str">
        <f>IFERROR(VLOOKUP($B2292,Invoices!$R$2:$S$412,2,FALSE),"")</f>
        <v/>
      </c>
      <c r="J2292" s="18" t="str">
        <f>IFERROR(VLOOKUP($B2292,Invoices!$T$2:$U$412,2,FALSE),"")</f>
        <v/>
      </c>
      <c r="K2292" s="18" t="str">
        <f>IFERROR(VLOOKUP($B2292,Invoices!$V$2:$W$412,2,FALSE),"")</f>
        <v/>
      </c>
      <c r="L2292" s="18" t="str">
        <f>IFERROR(VLOOKUP($B2292,Invoices!$X$2:$Y$412,2,FALSE),"")</f>
        <v/>
      </c>
      <c r="M2292" s="18" t="str">
        <f>IFERROR(VLOOKUP($B2292,Invoices!$Z$2:$AA$412,2,FALSE),"")</f>
        <v/>
      </c>
      <c r="N2292" s="18" t="str">
        <f>IFERROR(VLOOKUP($B2292,Invoices!$AB$2:$AC$412,2,FALSE),"")</f>
        <v/>
      </c>
      <c r="O2292" s="18" t="str">
        <f>IFERROR(VLOOKUP($B2292,Invoices!$AD$2:$AE$412,2,FALSE),"")</f>
        <v/>
      </c>
      <c r="P2292" s="18" t="str">
        <f>IFERROR(VLOOKUP($B2292,Invoices!$AF$2:$AG$412,2,FALSE),"")</f>
        <v/>
      </c>
      <c r="Q2292" s="18" t="str">
        <f>IFERROR(VLOOKUP($B2292,Invoices!$AH$2:$AI$412,2,FALSE),"")</f>
        <v/>
      </c>
      <c r="R2292" s="18" t="str">
        <f>IFERROR(VLOOKUP($B2292,Invoices!$AJ$2:$AK$412,2,FALSE),"")</f>
        <v/>
      </c>
      <c r="S2292" s="18" t="str">
        <f>IFERROR(VLOOKUP($B2292,Invoices!$AL$2:$AM$412,2,FALSE),"")</f>
        <v/>
      </c>
      <c r="T2292" s="18" t="str">
        <f>IFERROR(VLOOKUP($B2292,Invoices!$AN$2:$AO$412,2,FALSE),"")</f>
        <v/>
      </c>
      <c r="U2292" s="18" cm="1">
        <f t="array" ref="U2292">IFERROR(INDEX(F2292:T2292, 1, MATCH(TRUE, ISNUMBER(F2292:T2292), 0)), "0.0")</f>
        <v>0.99</v>
      </c>
    </row>
    <row r="2293" spans="1:21" ht="13" x14ac:dyDescent="0.15">
      <c r="A2293" s="14" t="s">
        <v>8325</v>
      </c>
      <c r="B2293" s="6" t="s">
        <v>3725</v>
      </c>
      <c r="C2293" s="6" t="s">
        <v>573</v>
      </c>
      <c r="D2293" s="6" t="s">
        <v>618</v>
      </c>
      <c r="E2293" s="6" t="s">
        <v>574</v>
      </c>
      <c r="F2293" s="18">
        <f>IFERROR(VLOOKUP(B2293,Invoices!$L$2:$M$413,2,FALSE),"")</f>
        <v>0.99</v>
      </c>
      <c r="G2293" s="18" t="str">
        <f>IFERROR(VLOOKUP(B2293,Invoices!$N$2:$O$412,2,FALSE),"")</f>
        <v/>
      </c>
      <c r="H2293" s="18">
        <f>IFERROR(VLOOKUP($B2293,Invoices!$P$2:$Q$412,2,FALSE),"")</f>
        <v>0.99</v>
      </c>
      <c r="I2293" s="18" t="str">
        <f>IFERROR(VLOOKUP($B2293,Invoices!$R$2:$S$412,2,FALSE),"")</f>
        <v/>
      </c>
      <c r="J2293" s="18" t="str">
        <f>IFERROR(VLOOKUP($B2293,Invoices!$T$2:$U$412,2,FALSE),"")</f>
        <v/>
      </c>
      <c r="K2293" s="18" t="str">
        <f>IFERROR(VLOOKUP($B2293,Invoices!$V$2:$W$412,2,FALSE),"")</f>
        <v/>
      </c>
      <c r="L2293" s="18" t="str">
        <f>IFERROR(VLOOKUP($B2293,Invoices!$X$2:$Y$412,2,FALSE),"")</f>
        <v/>
      </c>
      <c r="M2293" s="18" t="str">
        <f>IFERROR(VLOOKUP($B2293,Invoices!$Z$2:$AA$412,2,FALSE),"")</f>
        <v/>
      </c>
      <c r="N2293" s="18" t="str">
        <f>IFERROR(VLOOKUP($B2293,Invoices!$AB$2:$AC$412,2,FALSE),"")</f>
        <v/>
      </c>
      <c r="O2293" s="18" t="str">
        <f>IFERROR(VLOOKUP($B2293,Invoices!$AD$2:$AE$412,2,FALSE),"")</f>
        <v/>
      </c>
      <c r="P2293" s="18" t="str">
        <f>IFERROR(VLOOKUP($B2293,Invoices!$AF$2:$AG$412,2,FALSE),"")</f>
        <v/>
      </c>
      <c r="Q2293" s="18" t="str">
        <f>IFERROR(VLOOKUP($B2293,Invoices!$AH$2:$AI$412,2,FALSE),"")</f>
        <v/>
      </c>
      <c r="R2293" s="18" t="str">
        <f>IFERROR(VLOOKUP($B2293,Invoices!$AJ$2:$AK$412,2,FALSE),"")</f>
        <v/>
      </c>
      <c r="S2293" s="18" t="str">
        <f>IFERROR(VLOOKUP($B2293,Invoices!$AL$2:$AM$412,2,FALSE),"")</f>
        <v/>
      </c>
      <c r="T2293" s="18" t="str">
        <f>IFERROR(VLOOKUP($B2293,Invoices!$AN$2:$AO$412,2,FALSE),"")</f>
        <v/>
      </c>
      <c r="U2293" s="18" cm="1">
        <f t="array" ref="U2293">IFERROR(INDEX(F2293:T2293, 1, MATCH(TRUE, ISNUMBER(F2293:T2293), 0)), "0.0")</f>
        <v>0.99</v>
      </c>
    </row>
    <row r="2294" spans="1:21" ht="13" x14ac:dyDescent="0.15">
      <c r="A2294" s="14" t="s">
        <v>8326</v>
      </c>
      <c r="B2294" s="6" t="s">
        <v>3725</v>
      </c>
      <c r="C2294" s="6" t="s">
        <v>573</v>
      </c>
      <c r="D2294" s="6" t="s">
        <v>2713</v>
      </c>
      <c r="E2294" s="6" t="s">
        <v>2714</v>
      </c>
      <c r="F2294" s="18">
        <f>IFERROR(VLOOKUP(B2294,Invoices!$L$2:$M$413,2,FALSE),"")</f>
        <v>0.99</v>
      </c>
      <c r="G2294" s="18" t="str">
        <f>IFERROR(VLOOKUP(B2294,Invoices!$N$2:$O$412,2,FALSE),"")</f>
        <v/>
      </c>
      <c r="H2294" s="18">
        <f>IFERROR(VLOOKUP($B2294,Invoices!$P$2:$Q$412,2,FALSE),"")</f>
        <v>0.99</v>
      </c>
      <c r="I2294" s="18" t="str">
        <f>IFERROR(VLOOKUP($B2294,Invoices!$R$2:$S$412,2,FALSE),"")</f>
        <v/>
      </c>
      <c r="J2294" s="18" t="str">
        <f>IFERROR(VLOOKUP($B2294,Invoices!$T$2:$U$412,2,FALSE),"")</f>
        <v/>
      </c>
      <c r="K2294" s="18" t="str">
        <f>IFERROR(VLOOKUP($B2294,Invoices!$V$2:$W$412,2,FALSE),"")</f>
        <v/>
      </c>
      <c r="L2294" s="18" t="str">
        <f>IFERROR(VLOOKUP($B2294,Invoices!$X$2:$Y$412,2,FALSE),"")</f>
        <v/>
      </c>
      <c r="M2294" s="18" t="str">
        <f>IFERROR(VLOOKUP($B2294,Invoices!$Z$2:$AA$412,2,FALSE),"")</f>
        <v/>
      </c>
      <c r="N2294" s="18" t="str">
        <f>IFERROR(VLOOKUP($B2294,Invoices!$AB$2:$AC$412,2,FALSE),"")</f>
        <v/>
      </c>
      <c r="O2294" s="18" t="str">
        <f>IFERROR(VLOOKUP($B2294,Invoices!$AD$2:$AE$412,2,FALSE),"")</f>
        <v/>
      </c>
      <c r="P2294" s="18" t="str">
        <f>IFERROR(VLOOKUP($B2294,Invoices!$AF$2:$AG$412,2,FALSE),"")</f>
        <v/>
      </c>
      <c r="Q2294" s="18" t="str">
        <f>IFERROR(VLOOKUP($B2294,Invoices!$AH$2:$AI$412,2,FALSE),"")</f>
        <v/>
      </c>
      <c r="R2294" s="18" t="str">
        <f>IFERROR(VLOOKUP($B2294,Invoices!$AJ$2:$AK$412,2,FALSE),"")</f>
        <v/>
      </c>
      <c r="S2294" s="18" t="str">
        <f>IFERROR(VLOOKUP($B2294,Invoices!$AL$2:$AM$412,2,FALSE),"")</f>
        <v/>
      </c>
      <c r="T2294" s="18" t="str">
        <f>IFERROR(VLOOKUP($B2294,Invoices!$AN$2:$AO$412,2,FALSE),"")</f>
        <v/>
      </c>
      <c r="U2294" s="18" cm="1">
        <f t="array" ref="U2294">IFERROR(INDEX(F2294:T2294, 1, MATCH(TRUE, ISNUMBER(F2294:T2294), 0)), "0.0")</f>
        <v>0.99</v>
      </c>
    </row>
    <row r="2295" spans="1:21" ht="13" x14ac:dyDescent="0.15">
      <c r="A2295" s="14" t="s">
        <v>8327</v>
      </c>
      <c r="B2295" s="6" t="s">
        <v>3726</v>
      </c>
      <c r="C2295" s="6" t="s">
        <v>1291</v>
      </c>
      <c r="D2295" s="6" t="s">
        <v>1292</v>
      </c>
      <c r="E2295" s="6" t="s">
        <v>1293</v>
      </c>
      <c r="F2295" s="18" t="str">
        <f>IFERROR(VLOOKUP(B2295,Invoices!$L$2:$M$413,2,FALSE),"")</f>
        <v/>
      </c>
      <c r="G2295" s="18" t="str">
        <f>IFERROR(VLOOKUP(B2295,Invoices!$N$2:$O$412,2,FALSE),"")</f>
        <v/>
      </c>
      <c r="H2295" s="18" t="str">
        <f>IFERROR(VLOOKUP($B2295,Invoices!$P$2:$Q$412,2,FALSE),"")</f>
        <v/>
      </c>
      <c r="I2295" s="18" t="str">
        <f>IFERROR(VLOOKUP($B2295,Invoices!$R$2:$S$412,2,FALSE),"")</f>
        <v/>
      </c>
      <c r="J2295" s="18" t="str">
        <f>IFERROR(VLOOKUP($B2295,Invoices!$T$2:$U$412,2,FALSE),"")</f>
        <v/>
      </c>
      <c r="K2295" s="18">
        <f>IFERROR(VLOOKUP($B2295,Invoices!$V$2:$W$412,2,FALSE),"")</f>
        <v>0.99</v>
      </c>
      <c r="L2295" s="18" t="str">
        <f>IFERROR(VLOOKUP($B2295,Invoices!$X$2:$Y$412,2,FALSE),"")</f>
        <v/>
      </c>
      <c r="M2295" s="18" t="str">
        <f>IFERROR(VLOOKUP($B2295,Invoices!$Z$2:$AA$412,2,FALSE),"")</f>
        <v/>
      </c>
      <c r="N2295" s="18" t="str">
        <f>IFERROR(VLOOKUP($B2295,Invoices!$AB$2:$AC$412,2,FALSE),"")</f>
        <v/>
      </c>
      <c r="O2295" s="18" t="str">
        <f>IFERROR(VLOOKUP($B2295,Invoices!$AD$2:$AE$412,2,FALSE),"")</f>
        <v/>
      </c>
      <c r="P2295" s="18" t="str">
        <f>IFERROR(VLOOKUP($B2295,Invoices!$AF$2:$AG$412,2,FALSE),"")</f>
        <v/>
      </c>
      <c r="Q2295" s="18" t="str">
        <f>IFERROR(VLOOKUP($B2295,Invoices!$AH$2:$AI$412,2,FALSE),"")</f>
        <v/>
      </c>
      <c r="R2295" s="18" t="str">
        <f>IFERROR(VLOOKUP($B2295,Invoices!$AJ$2:$AK$412,2,FALSE),"")</f>
        <v/>
      </c>
      <c r="S2295" s="18" t="str">
        <f>IFERROR(VLOOKUP($B2295,Invoices!$AL$2:$AM$412,2,FALSE),"")</f>
        <v/>
      </c>
      <c r="T2295" s="18" t="str">
        <f>IFERROR(VLOOKUP($B2295,Invoices!$AN$2:$AO$412,2,FALSE),"")</f>
        <v/>
      </c>
      <c r="U2295" s="18" cm="1">
        <f t="array" ref="U2295">IFERROR(INDEX(F2295:T2295, 1, MATCH(TRUE, ISNUMBER(F2295:T2295), 0)), "0.0")</f>
        <v>0.99</v>
      </c>
    </row>
    <row r="2296" spans="1:21" ht="13" x14ac:dyDescent="0.15">
      <c r="A2296" s="14" t="s">
        <v>8328</v>
      </c>
      <c r="B2296" s="6" t="s">
        <v>3727</v>
      </c>
      <c r="C2296" s="6" t="s">
        <v>850</v>
      </c>
      <c r="D2296" s="6" t="s">
        <v>1123</v>
      </c>
      <c r="E2296" s="6" t="s">
        <v>850</v>
      </c>
      <c r="F2296" s="18" t="str">
        <f>IFERROR(VLOOKUP(B2296,Invoices!$L$2:$M$413,2,FALSE),"")</f>
        <v/>
      </c>
      <c r="G2296" s="18" t="str">
        <f>IFERROR(VLOOKUP(B2296,Invoices!$N$2:$O$412,2,FALSE),"")</f>
        <v/>
      </c>
      <c r="H2296" s="18" t="str">
        <f>IFERROR(VLOOKUP($B2296,Invoices!$P$2:$Q$412,2,FALSE),"")</f>
        <v/>
      </c>
      <c r="I2296" s="18" t="str">
        <f>IFERROR(VLOOKUP($B2296,Invoices!$R$2:$S$412,2,FALSE),"")</f>
        <v/>
      </c>
      <c r="J2296" s="18" t="str">
        <f>IFERROR(VLOOKUP($B2296,Invoices!$T$2:$U$412,2,FALSE),"")</f>
        <v/>
      </c>
      <c r="K2296" s="18" t="str">
        <f>IFERROR(VLOOKUP($B2296,Invoices!$V$2:$W$412,2,FALSE),"")</f>
        <v/>
      </c>
      <c r="L2296" s="18" t="str">
        <f>IFERROR(VLOOKUP($B2296,Invoices!$X$2:$Y$412,2,FALSE),"")</f>
        <v/>
      </c>
      <c r="M2296" s="18" t="str">
        <f>IFERROR(VLOOKUP($B2296,Invoices!$Z$2:$AA$412,2,FALSE),"")</f>
        <v/>
      </c>
      <c r="N2296" s="18" t="str">
        <f>IFERROR(VLOOKUP($B2296,Invoices!$AB$2:$AC$412,2,FALSE),"")</f>
        <v/>
      </c>
      <c r="O2296" s="18" t="str">
        <f>IFERROR(VLOOKUP($B2296,Invoices!$AD$2:$AE$412,2,FALSE),"")</f>
        <v/>
      </c>
      <c r="P2296" s="18" t="str">
        <f>IFERROR(VLOOKUP($B2296,Invoices!$AF$2:$AG$412,2,FALSE),"")</f>
        <v/>
      </c>
      <c r="Q2296" s="18" t="str">
        <f>IFERROR(VLOOKUP($B2296,Invoices!$AH$2:$AI$412,2,FALSE),"")</f>
        <v/>
      </c>
      <c r="R2296" s="18" t="str">
        <f>IFERROR(VLOOKUP($B2296,Invoices!$AJ$2:$AK$412,2,FALSE),"")</f>
        <v/>
      </c>
      <c r="S2296" s="18">
        <f>IFERROR(VLOOKUP($B2296,Invoices!$AL$2:$AM$412,2,FALSE),"")</f>
        <v>0.99</v>
      </c>
      <c r="T2296" s="18" t="str">
        <f>IFERROR(VLOOKUP($B2296,Invoices!$AN$2:$AO$412,2,FALSE),"")</f>
        <v/>
      </c>
      <c r="U2296" s="18" cm="1">
        <f t="array" ref="U2296">IFERROR(INDEX(F2296:T2296, 1, MATCH(TRUE, ISNUMBER(F2296:T2296), 0)), "0.0")</f>
        <v>0.99</v>
      </c>
    </row>
    <row r="2297" spans="1:21" ht="13" x14ac:dyDescent="0.15">
      <c r="A2297" s="14" t="s">
        <v>8329</v>
      </c>
      <c r="B2297" s="6" t="s">
        <v>3727</v>
      </c>
      <c r="C2297" s="6" t="s">
        <v>850</v>
      </c>
      <c r="D2297" s="6" t="s">
        <v>851</v>
      </c>
      <c r="E2297" s="6" t="s">
        <v>850</v>
      </c>
      <c r="F2297" s="18" t="str">
        <f>IFERROR(VLOOKUP(B2297,Invoices!$L$2:$M$413,2,FALSE),"")</f>
        <v/>
      </c>
      <c r="G2297" s="18" t="str">
        <f>IFERROR(VLOOKUP(B2297,Invoices!$N$2:$O$412,2,FALSE),"")</f>
        <v/>
      </c>
      <c r="H2297" s="18" t="str">
        <f>IFERROR(VLOOKUP($B2297,Invoices!$P$2:$Q$412,2,FALSE),"")</f>
        <v/>
      </c>
      <c r="I2297" s="18" t="str">
        <f>IFERROR(VLOOKUP($B2297,Invoices!$R$2:$S$412,2,FALSE),"")</f>
        <v/>
      </c>
      <c r="J2297" s="18" t="str">
        <f>IFERROR(VLOOKUP($B2297,Invoices!$T$2:$U$412,2,FALSE),"")</f>
        <v/>
      </c>
      <c r="K2297" s="18" t="str">
        <f>IFERROR(VLOOKUP($B2297,Invoices!$V$2:$W$412,2,FALSE),"")</f>
        <v/>
      </c>
      <c r="L2297" s="18" t="str">
        <f>IFERROR(VLOOKUP($B2297,Invoices!$X$2:$Y$412,2,FALSE),"")</f>
        <v/>
      </c>
      <c r="M2297" s="18" t="str">
        <f>IFERROR(VLOOKUP($B2297,Invoices!$Z$2:$AA$412,2,FALSE),"")</f>
        <v/>
      </c>
      <c r="N2297" s="18" t="str">
        <f>IFERROR(VLOOKUP($B2297,Invoices!$AB$2:$AC$412,2,FALSE),"")</f>
        <v/>
      </c>
      <c r="O2297" s="18" t="str">
        <f>IFERROR(VLOOKUP($B2297,Invoices!$AD$2:$AE$412,2,FALSE),"")</f>
        <v/>
      </c>
      <c r="P2297" s="18" t="str">
        <f>IFERROR(VLOOKUP($B2297,Invoices!$AF$2:$AG$412,2,FALSE),"")</f>
        <v/>
      </c>
      <c r="Q2297" s="18" t="str">
        <f>IFERROR(VLOOKUP($B2297,Invoices!$AH$2:$AI$412,2,FALSE),"")</f>
        <v/>
      </c>
      <c r="R2297" s="18" t="str">
        <f>IFERROR(VLOOKUP($B2297,Invoices!$AJ$2:$AK$412,2,FALSE),"")</f>
        <v/>
      </c>
      <c r="S2297" s="18">
        <f>IFERROR(VLOOKUP($B2297,Invoices!$AL$2:$AM$412,2,FALSE),"")</f>
        <v>0.99</v>
      </c>
      <c r="T2297" s="18" t="str">
        <f>IFERROR(VLOOKUP($B2297,Invoices!$AN$2:$AO$412,2,FALSE),"")</f>
        <v/>
      </c>
      <c r="U2297" s="18" cm="1">
        <f t="array" ref="U2297">IFERROR(INDEX(F2297:T2297, 1, MATCH(TRUE, ISNUMBER(F2297:T2297), 0)), "0.0")</f>
        <v>0.99</v>
      </c>
    </row>
    <row r="2298" spans="1:21" ht="13" x14ac:dyDescent="0.15">
      <c r="A2298" s="14" t="s">
        <v>8330</v>
      </c>
      <c r="B2298" s="6" t="s">
        <v>3728</v>
      </c>
      <c r="C2298" s="6" t="s">
        <v>1578</v>
      </c>
      <c r="D2298" s="6" t="s">
        <v>2195</v>
      </c>
      <c r="E2298" s="6" t="s">
        <v>574</v>
      </c>
      <c r="F2298" s="18" t="str">
        <f>IFERROR(VLOOKUP(B2298,Invoices!$L$2:$M$413,2,FALSE),"")</f>
        <v/>
      </c>
      <c r="G2298" s="18" t="str">
        <f>IFERROR(VLOOKUP(B2298,Invoices!$N$2:$O$412,2,FALSE),"")</f>
        <v/>
      </c>
      <c r="H2298" s="18" t="str">
        <f>IFERROR(VLOOKUP($B2298,Invoices!$P$2:$Q$412,2,FALSE),"")</f>
        <v/>
      </c>
      <c r="I2298" s="18" t="str">
        <f>IFERROR(VLOOKUP($B2298,Invoices!$R$2:$S$412,2,FALSE),"")</f>
        <v/>
      </c>
      <c r="J2298" s="18" t="str">
        <f>IFERROR(VLOOKUP($B2298,Invoices!$T$2:$U$412,2,FALSE),"")</f>
        <v/>
      </c>
      <c r="K2298" s="18" t="str">
        <f>IFERROR(VLOOKUP($B2298,Invoices!$V$2:$W$412,2,FALSE),"")</f>
        <v/>
      </c>
      <c r="L2298" s="18" t="str">
        <f>IFERROR(VLOOKUP($B2298,Invoices!$X$2:$Y$412,2,FALSE),"")</f>
        <v/>
      </c>
      <c r="M2298" s="18" t="str">
        <f>IFERROR(VLOOKUP($B2298,Invoices!$Z$2:$AA$412,2,FALSE),"")</f>
        <v/>
      </c>
      <c r="N2298" s="18" t="str">
        <f>IFERROR(VLOOKUP($B2298,Invoices!$AB$2:$AC$412,2,FALSE),"")</f>
        <v/>
      </c>
      <c r="O2298" s="18" t="str">
        <f>IFERROR(VLOOKUP($B2298,Invoices!$AD$2:$AE$412,2,FALSE),"")</f>
        <v/>
      </c>
      <c r="P2298" s="18" t="str">
        <f>IFERROR(VLOOKUP($B2298,Invoices!$AF$2:$AG$412,2,FALSE),"")</f>
        <v/>
      </c>
      <c r="Q2298" s="18" t="str">
        <f>IFERROR(VLOOKUP($B2298,Invoices!$AH$2:$AI$412,2,FALSE),"")</f>
        <v/>
      </c>
      <c r="R2298" s="18" t="str">
        <f>IFERROR(VLOOKUP($B2298,Invoices!$AJ$2:$AK$412,2,FALSE),"")</f>
        <v/>
      </c>
      <c r="S2298" s="18" t="str">
        <f>IFERROR(VLOOKUP($B2298,Invoices!$AL$2:$AM$412,2,FALSE),"")</f>
        <v/>
      </c>
      <c r="T2298" s="18" t="str">
        <f>IFERROR(VLOOKUP($B2298,Invoices!$AN$2:$AO$412,2,FALSE),"")</f>
        <v/>
      </c>
      <c r="U2298" s="18" t="str" cm="1">
        <f t="array" ref="U2298">IFERROR(INDEX(F2298:T2298, 1, MATCH(TRUE, ISNUMBER(F2298:T2298), 0)), "0.0")</f>
        <v>0.0</v>
      </c>
    </row>
    <row r="2299" spans="1:21" ht="13" x14ac:dyDescent="0.15">
      <c r="A2299" s="14" t="s">
        <v>8331</v>
      </c>
      <c r="B2299" s="6" t="s">
        <v>3729</v>
      </c>
      <c r="C2299" s="6" t="s">
        <v>850</v>
      </c>
      <c r="D2299" s="6" t="s">
        <v>851</v>
      </c>
      <c r="E2299" s="6" t="s">
        <v>850</v>
      </c>
      <c r="F2299" s="18" t="str">
        <f>IFERROR(VLOOKUP(B2299,Invoices!$L$2:$M$413,2,FALSE),"")</f>
        <v/>
      </c>
      <c r="G2299" s="18" t="str">
        <f>IFERROR(VLOOKUP(B2299,Invoices!$N$2:$O$412,2,FALSE),"")</f>
        <v/>
      </c>
      <c r="H2299" s="18" t="str">
        <f>IFERROR(VLOOKUP($B2299,Invoices!$P$2:$Q$412,2,FALSE),"")</f>
        <v/>
      </c>
      <c r="I2299" s="18" t="str">
        <f>IFERROR(VLOOKUP($B2299,Invoices!$R$2:$S$412,2,FALSE),"")</f>
        <v/>
      </c>
      <c r="J2299" s="18" t="str">
        <f>IFERROR(VLOOKUP($B2299,Invoices!$T$2:$U$412,2,FALSE),"")</f>
        <v/>
      </c>
      <c r="K2299" s="18" t="str">
        <f>IFERROR(VLOOKUP($B2299,Invoices!$V$2:$W$412,2,FALSE),"")</f>
        <v/>
      </c>
      <c r="L2299" s="18" t="str">
        <f>IFERROR(VLOOKUP($B2299,Invoices!$X$2:$Y$412,2,FALSE),"")</f>
        <v/>
      </c>
      <c r="M2299" s="18" t="str">
        <f>IFERROR(VLOOKUP($B2299,Invoices!$Z$2:$AA$412,2,FALSE),"")</f>
        <v/>
      </c>
      <c r="N2299" s="18" t="str">
        <f>IFERROR(VLOOKUP($B2299,Invoices!$AB$2:$AC$412,2,FALSE),"")</f>
        <v/>
      </c>
      <c r="O2299" s="18" t="str">
        <f>IFERROR(VLOOKUP($B2299,Invoices!$AD$2:$AE$412,2,FALSE),"")</f>
        <v/>
      </c>
      <c r="P2299" s="18" t="str">
        <f>IFERROR(VLOOKUP($B2299,Invoices!$AF$2:$AG$412,2,FALSE),"")</f>
        <v/>
      </c>
      <c r="Q2299" s="18" t="str">
        <f>IFERROR(VLOOKUP($B2299,Invoices!$AH$2:$AI$412,2,FALSE),"")</f>
        <v/>
      </c>
      <c r="R2299" s="18" t="str">
        <f>IFERROR(VLOOKUP($B2299,Invoices!$AJ$2:$AK$412,2,FALSE),"")</f>
        <v/>
      </c>
      <c r="S2299" s="18" t="str">
        <f>IFERROR(VLOOKUP($B2299,Invoices!$AL$2:$AM$412,2,FALSE),"")</f>
        <v/>
      </c>
      <c r="T2299" s="18" t="str">
        <f>IFERROR(VLOOKUP($B2299,Invoices!$AN$2:$AO$412,2,FALSE),"")</f>
        <v/>
      </c>
      <c r="U2299" s="18" t="str" cm="1">
        <f t="array" ref="U2299">IFERROR(INDEX(F2299:T2299, 1, MATCH(TRUE, ISNUMBER(F2299:T2299), 0)), "0.0")</f>
        <v>0.0</v>
      </c>
    </row>
    <row r="2300" spans="1:21" ht="13" x14ac:dyDescent="0.15">
      <c r="A2300" s="14" t="s">
        <v>8332</v>
      </c>
      <c r="B2300" s="6" t="s">
        <v>3730</v>
      </c>
      <c r="C2300" s="6" t="s">
        <v>1404</v>
      </c>
      <c r="D2300" s="6" t="s">
        <v>1405</v>
      </c>
      <c r="E2300" s="6" t="s">
        <v>1404</v>
      </c>
      <c r="F2300" s="18" t="str">
        <f>IFERROR(VLOOKUP(B2300,Invoices!$L$2:$M$413,2,FALSE),"")</f>
        <v/>
      </c>
      <c r="G2300" s="18" t="str">
        <f>IFERROR(VLOOKUP(B2300,Invoices!$N$2:$O$412,2,FALSE),"")</f>
        <v/>
      </c>
      <c r="H2300" s="18" t="str">
        <f>IFERROR(VLOOKUP($B2300,Invoices!$P$2:$Q$412,2,FALSE),"")</f>
        <v/>
      </c>
      <c r="I2300" s="18" t="str">
        <f>IFERROR(VLOOKUP($B2300,Invoices!$R$2:$S$412,2,FALSE),"")</f>
        <v/>
      </c>
      <c r="J2300" s="18" t="str">
        <f>IFERROR(VLOOKUP($B2300,Invoices!$T$2:$U$412,2,FALSE),"")</f>
        <v/>
      </c>
      <c r="K2300" s="18" t="str">
        <f>IFERROR(VLOOKUP($B2300,Invoices!$V$2:$W$412,2,FALSE),"")</f>
        <v/>
      </c>
      <c r="L2300" s="18" t="str">
        <f>IFERROR(VLOOKUP($B2300,Invoices!$X$2:$Y$412,2,FALSE),"")</f>
        <v/>
      </c>
      <c r="M2300" s="18" t="str">
        <f>IFERROR(VLOOKUP($B2300,Invoices!$Z$2:$AA$412,2,FALSE),"")</f>
        <v/>
      </c>
      <c r="N2300" s="18" t="str">
        <f>IFERROR(VLOOKUP($B2300,Invoices!$AB$2:$AC$412,2,FALSE),"")</f>
        <v/>
      </c>
      <c r="O2300" s="18" t="str">
        <f>IFERROR(VLOOKUP($B2300,Invoices!$AD$2:$AE$412,2,FALSE),"")</f>
        <v/>
      </c>
      <c r="P2300" s="18" t="str">
        <f>IFERROR(VLOOKUP($B2300,Invoices!$AF$2:$AG$412,2,FALSE),"")</f>
        <v/>
      </c>
      <c r="Q2300" s="18" t="str">
        <f>IFERROR(VLOOKUP($B2300,Invoices!$AH$2:$AI$412,2,FALSE),"")</f>
        <v/>
      </c>
      <c r="R2300" s="18" t="str">
        <f>IFERROR(VLOOKUP($B2300,Invoices!$AJ$2:$AK$412,2,FALSE),"")</f>
        <v/>
      </c>
      <c r="S2300" s="18" t="str">
        <f>IFERROR(VLOOKUP($B2300,Invoices!$AL$2:$AM$412,2,FALSE),"")</f>
        <v/>
      </c>
      <c r="T2300" s="18" t="str">
        <f>IFERROR(VLOOKUP($B2300,Invoices!$AN$2:$AO$412,2,FALSE),"")</f>
        <v/>
      </c>
      <c r="U2300" s="18" t="str" cm="1">
        <f t="array" ref="U2300">IFERROR(INDEX(F2300:T2300, 1, MATCH(TRUE, ISNUMBER(F2300:T2300), 0)), "0.0")</f>
        <v>0.0</v>
      </c>
    </row>
    <row r="2301" spans="1:21" ht="13" x14ac:dyDescent="0.15">
      <c r="A2301" s="14" t="s">
        <v>8333</v>
      </c>
      <c r="B2301" s="6" t="s">
        <v>3731</v>
      </c>
      <c r="C2301" s="6" t="s">
        <v>573</v>
      </c>
      <c r="D2301" s="6" t="s">
        <v>988</v>
      </c>
      <c r="E2301" s="6" t="s">
        <v>574</v>
      </c>
      <c r="F2301" s="18" t="str">
        <f>IFERROR(VLOOKUP(B2301,Invoices!$L$2:$M$413,2,FALSE),"")</f>
        <v/>
      </c>
      <c r="G2301" s="18" t="str">
        <f>IFERROR(VLOOKUP(B2301,Invoices!$N$2:$O$412,2,FALSE),"")</f>
        <v/>
      </c>
      <c r="H2301" s="18" t="str">
        <f>IFERROR(VLOOKUP($B2301,Invoices!$P$2:$Q$412,2,FALSE),"")</f>
        <v/>
      </c>
      <c r="I2301" s="18" t="str">
        <f>IFERROR(VLOOKUP($B2301,Invoices!$R$2:$S$412,2,FALSE),"")</f>
        <v/>
      </c>
      <c r="J2301" s="18" t="str">
        <f>IFERROR(VLOOKUP($B2301,Invoices!$T$2:$U$412,2,FALSE),"")</f>
        <v/>
      </c>
      <c r="K2301" s="18" t="str">
        <f>IFERROR(VLOOKUP($B2301,Invoices!$V$2:$W$412,2,FALSE),"")</f>
        <v/>
      </c>
      <c r="L2301" s="18" t="str">
        <f>IFERROR(VLOOKUP($B2301,Invoices!$X$2:$Y$412,2,FALSE),"")</f>
        <v/>
      </c>
      <c r="M2301" s="18">
        <f>IFERROR(VLOOKUP($B2301,Invoices!$Z$2:$AA$412,2,FALSE),"")</f>
        <v>0.99</v>
      </c>
      <c r="N2301" s="18" t="str">
        <f>IFERROR(VLOOKUP($B2301,Invoices!$AB$2:$AC$412,2,FALSE),"")</f>
        <v/>
      </c>
      <c r="O2301" s="18" t="str">
        <f>IFERROR(VLOOKUP($B2301,Invoices!$AD$2:$AE$412,2,FALSE),"")</f>
        <v/>
      </c>
      <c r="P2301" s="18" t="str">
        <f>IFERROR(VLOOKUP($B2301,Invoices!$AF$2:$AG$412,2,FALSE),"")</f>
        <v/>
      </c>
      <c r="Q2301" s="18" t="str">
        <f>IFERROR(VLOOKUP($B2301,Invoices!$AH$2:$AI$412,2,FALSE),"")</f>
        <v/>
      </c>
      <c r="R2301" s="18" t="str">
        <f>IFERROR(VLOOKUP($B2301,Invoices!$AJ$2:$AK$412,2,FALSE),"")</f>
        <v/>
      </c>
      <c r="S2301" s="18" t="str">
        <f>IFERROR(VLOOKUP($B2301,Invoices!$AL$2:$AM$412,2,FALSE),"")</f>
        <v/>
      </c>
      <c r="T2301" s="18" t="str">
        <f>IFERROR(VLOOKUP($B2301,Invoices!$AN$2:$AO$412,2,FALSE),"")</f>
        <v/>
      </c>
      <c r="U2301" s="18" cm="1">
        <f t="array" ref="U2301">IFERROR(INDEX(F2301:T2301, 1, MATCH(TRUE, ISNUMBER(F2301:T2301), 0)), "0.0")</f>
        <v>0.99</v>
      </c>
    </row>
    <row r="2302" spans="1:21" ht="13" x14ac:dyDescent="0.15">
      <c r="A2302" s="14" t="s">
        <v>8334</v>
      </c>
      <c r="B2302" s="6" t="s">
        <v>3732</v>
      </c>
      <c r="C2302" s="6" t="s">
        <v>927</v>
      </c>
      <c r="D2302" s="6" t="s">
        <v>928</v>
      </c>
      <c r="E2302" s="6" t="s">
        <v>522</v>
      </c>
      <c r="F2302" s="18" t="str">
        <f>IFERROR(VLOOKUP(B2302,Invoices!$L$2:$M$413,2,FALSE),"")</f>
        <v/>
      </c>
      <c r="G2302" s="18" t="str">
        <f>IFERROR(VLOOKUP(B2302,Invoices!$N$2:$O$412,2,FALSE),"")</f>
        <v/>
      </c>
      <c r="H2302" s="18" t="str">
        <f>IFERROR(VLOOKUP($B2302,Invoices!$P$2:$Q$412,2,FALSE),"")</f>
        <v/>
      </c>
      <c r="I2302" s="18" t="str">
        <f>IFERROR(VLOOKUP($B2302,Invoices!$R$2:$S$412,2,FALSE),"")</f>
        <v/>
      </c>
      <c r="J2302" s="18" t="str">
        <f>IFERROR(VLOOKUP($B2302,Invoices!$T$2:$U$412,2,FALSE),"")</f>
        <v/>
      </c>
      <c r="K2302" s="18" t="str">
        <f>IFERROR(VLOOKUP($B2302,Invoices!$V$2:$W$412,2,FALSE),"")</f>
        <v/>
      </c>
      <c r="L2302" s="18" t="str">
        <f>IFERROR(VLOOKUP($B2302,Invoices!$X$2:$Y$412,2,FALSE),"")</f>
        <v/>
      </c>
      <c r="M2302" s="18" t="str">
        <f>IFERROR(VLOOKUP($B2302,Invoices!$Z$2:$AA$412,2,FALSE),"")</f>
        <v/>
      </c>
      <c r="N2302" s="18" t="str">
        <f>IFERROR(VLOOKUP($B2302,Invoices!$AB$2:$AC$412,2,FALSE),"")</f>
        <v/>
      </c>
      <c r="O2302" s="18" t="str">
        <f>IFERROR(VLOOKUP($B2302,Invoices!$AD$2:$AE$412,2,FALSE),"")</f>
        <v/>
      </c>
      <c r="P2302" s="18" t="str">
        <f>IFERROR(VLOOKUP($B2302,Invoices!$AF$2:$AG$412,2,FALSE),"")</f>
        <v/>
      </c>
      <c r="Q2302" s="18" t="str">
        <f>IFERROR(VLOOKUP($B2302,Invoices!$AH$2:$AI$412,2,FALSE),"")</f>
        <v/>
      </c>
      <c r="R2302" s="18" t="str">
        <f>IFERROR(VLOOKUP($B2302,Invoices!$AJ$2:$AK$412,2,FALSE),"")</f>
        <v/>
      </c>
      <c r="S2302" s="18" t="str">
        <f>IFERROR(VLOOKUP($B2302,Invoices!$AL$2:$AM$412,2,FALSE),"")</f>
        <v/>
      </c>
      <c r="T2302" s="18" t="str">
        <f>IFERROR(VLOOKUP($B2302,Invoices!$AN$2:$AO$412,2,FALSE),"")</f>
        <v/>
      </c>
      <c r="U2302" s="18" t="str" cm="1">
        <f t="array" ref="U2302">IFERROR(INDEX(F2302:T2302, 1, MATCH(TRUE, ISNUMBER(F2302:T2302), 0)), "0.0")</f>
        <v>0.0</v>
      </c>
    </row>
    <row r="2303" spans="1:21" ht="13" x14ac:dyDescent="0.15">
      <c r="A2303" s="14" t="s">
        <v>8335</v>
      </c>
      <c r="B2303" s="6" t="s">
        <v>3733</v>
      </c>
      <c r="C2303" s="6" t="s">
        <v>663</v>
      </c>
      <c r="D2303" s="6" t="s">
        <v>664</v>
      </c>
      <c r="E2303" s="6" t="s">
        <v>663</v>
      </c>
      <c r="F2303" s="18" t="str">
        <f>IFERROR(VLOOKUP(B2303,Invoices!$L$2:$M$413,2,FALSE),"")</f>
        <v/>
      </c>
      <c r="G2303" s="18" t="str">
        <f>IFERROR(VLOOKUP(B2303,Invoices!$N$2:$O$412,2,FALSE),"")</f>
        <v/>
      </c>
      <c r="H2303" s="18" t="str">
        <f>IFERROR(VLOOKUP($B2303,Invoices!$P$2:$Q$412,2,FALSE),"")</f>
        <v/>
      </c>
      <c r="I2303" s="18" t="str">
        <f>IFERROR(VLOOKUP($B2303,Invoices!$R$2:$S$412,2,FALSE),"")</f>
        <v/>
      </c>
      <c r="J2303" s="18" t="str">
        <f>IFERROR(VLOOKUP($B2303,Invoices!$T$2:$U$412,2,FALSE),"")</f>
        <v/>
      </c>
      <c r="K2303" s="18" t="str">
        <f>IFERROR(VLOOKUP($B2303,Invoices!$V$2:$W$412,2,FALSE),"")</f>
        <v/>
      </c>
      <c r="L2303" s="18" t="str">
        <f>IFERROR(VLOOKUP($B2303,Invoices!$X$2:$Y$412,2,FALSE),"")</f>
        <v/>
      </c>
      <c r="M2303" s="18" t="str">
        <f>IFERROR(VLOOKUP($B2303,Invoices!$Z$2:$AA$412,2,FALSE),"")</f>
        <v/>
      </c>
      <c r="N2303" s="18" t="str">
        <f>IFERROR(VLOOKUP($B2303,Invoices!$AB$2:$AC$412,2,FALSE),"")</f>
        <v/>
      </c>
      <c r="O2303" s="18" t="str">
        <f>IFERROR(VLOOKUP($B2303,Invoices!$AD$2:$AE$412,2,FALSE),"")</f>
        <v/>
      </c>
      <c r="P2303" s="18" t="str">
        <f>IFERROR(VLOOKUP($B2303,Invoices!$AF$2:$AG$412,2,FALSE),"")</f>
        <v/>
      </c>
      <c r="Q2303" s="18" t="str">
        <f>IFERROR(VLOOKUP($B2303,Invoices!$AH$2:$AI$412,2,FALSE),"")</f>
        <v/>
      </c>
      <c r="R2303" s="18" t="str">
        <f>IFERROR(VLOOKUP($B2303,Invoices!$AJ$2:$AK$412,2,FALSE),"")</f>
        <v/>
      </c>
      <c r="S2303" s="18" t="str">
        <f>IFERROR(VLOOKUP($B2303,Invoices!$AL$2:$AM$412,2,FALSE),"")</f>
        <v/>
      </c>
      <c r="T2303" s="18" t="str">
        <f>IFERROR(VLOOKUP($B2303,Invoices!$AN$2:$AO$412,2,FALSE),"")</f>
        <v/>
      </c>
      <c r="U2303" s="18" t="str" cm="1">
        <f t="array" ref="U2303">IFERROR(INDEX(F2303:T2303, 1, MATCH(TRUE, ISNUMBER(F2303:T2303), 0)), "0.0")</f>
        <v>0.0</v>
      </c>
    </row>
    <row r="2304" spans="1:21" ht="13" x14ac:dyDescent="0.15">
      <c r="A2304" s="14" t="s">
        <v>8336</v>
      </c>
      <c r="B2304" s="6" t="s">
        <v>3734</v>
      </c>
      <c r="C2304" s="6" t="s">
        <v>1021</v>
      </c>
      <c r="D2304" s="6" t="s">
        <v>1051</v>
      </c>
      <c r="E2304" s="6" t="s">
        <v>1021</v>
      </c>
      <c r="F2304" s="18" t="str">
        <f>IFERROR(VLOOKUP(B2304,Invoices!$L$2:$M$413,2,FALSE),"")</f>
        <v/>
      </c>
      <c r="G2304" s="18" t="str">
        <f>IFERROR(VLOOKUP(B2304,Invoices!$N$2:$O$412,2,FALSE),"")</f>
        <v/>
      </c>
      <c r="H2304" s="18" t="str">
        <f>IFERROR(VLOOKUP($B2304,Invoices!$P$2:$Q$412,2,FALSE),"")</f>
        <v/>
      </c>
      <c r="I2304" s="18" t="str">
        <f>IFERROR(VLOOKUP($B2304,Invoices!$R$2:$S$412,2,FALSE),"")</f>
        <v/>
      </c>
      <c r="J2304" s="18" t="str">
        <f>IFERROR(VLOOKUP($B2304,Invoices!$T$2:$U$412,2,FALSE),"")</f>
        <v/>
      </c>
      <c r="K2304" s="18" t="str">
        <f>IFERROR(VLOOKUP($B2304,Invoices!$V$2:$W$412,2,FALSE),"")</f>
        <v/>
      </c>
      <c r="L2304" s="18" t="str">
        <f>IFERROR(VLOOKUP($B2304,Invoices!$X$2:$Y$412,2,FALSE),"")</f>
        <v/>
      </c>
      <c r="M2304" s="18" t="str">
        <f>IFERROR(VLOOKUP($B2304,Invoices!$Z$2:$AA$412,2,FALSE),"")</f>
        <v/>
      </c>
      <c r="N2304" s="18" t="str">
        <f>IFERROR(VLOOKUP($B2304,Invoices!$AB$2:$AC$412,2,FALSE),"")</f>
        <v/>
      </c>
      <c r="O2304" s="18" t="str">
        <f>IFERROR(VLOOKUP($B2304,Invoices!$AD$2:$AE$412,2,FALSE),"")</f>
        <v/>
      </c>
      <c r="P2304" s="18" t="str">
        <f>IFERROR(VLOOKUP($B2304,Invoices!$AF$2:$AG$412,2,FALSE),"")</f>
        <v/>
      </c>
      <c r="Q2304" s="18" t="str">
        <f>IFERROR(VLOOKUP($B2304,Invoices!$AH$2:$AI$412,2,FALSE),"")</f>
        <v/>
      </c>
      <c r="R2304" s="18" t="str">
        <f>IFERROR(VLOOKUP($B2304,Invoices!$AJ$2:$AK$412,2,FALSE),"")</f>
        <v/>
      </c>
      <c r="S2304" s="18" t="str">
        <f>IFERROR(VLOOKUP($B2304,Invoices!$AL$2:$AM$412,2,FALSE),"")</f>
        <v/>
      </c>
      <c r="T2304" s="18" t="str">
        <f>IFERROR(VLOOKUP($B2304,Invoices!$AN$2:$AO$412,2,FALSE),"")</f>
        <v/>
      </c>
      <c r="U2304" s="18" t="str" cm="1">
        <f t="array" ref="U2304">IFERROR(INDEX(F2304:T2304, 1, MATCH(TRUE, ISNUMBER(F2304:T2304), 0)), "0.0")</f>
        <v>0.0</v>
      </c>
    </row>
    <row r="2305" spans="1:21" ht="13" x14ac:dyDescent="0.15">
      <c r="A2305" s="14" t="s">
        <v>8337</v>
      </c>
      <c r="B2305" s="6" t="s">
        <v>3735</v>
      </c>
      <c r="D2305" s="6" t="s">
        <v>921</v>
      </c>
      <c r="E2305" s="6" t="s">
        <v>921</v>
      </c>
      <c r="F2305" s="18" t="str">
        <f>IFERROR(VLOOKUP(B2305,Invoices!$L$2:$M$413,2,FALSE),"")</f>
        <v/>
      </c>
      <c r="G2305" s="18" t="str">
        <f>IFERROR(VLOOKUP(B2305,Invoices!$N$2:$O$412,2,FALSE),"")</f>
        <v/>
      </c>
      <c r="H2305" s="18" t="str">
        <f>IFERROR(VLOOKUP($B2305,Invoices!$P$2:$Q$412,2,FALSE),"")</f>
        <v/>
      </c>
      <c r="I2305" s="18" t="str">
        <f>IFERROR(VLOOKUP($B2305,Invoices!$R$2:$S$412,2,FALSE),"")</f>
        <v/>
      </c>
      <c r="J2305" s="18" t="str">
        <f>IFERROR(VLOOKUP($B2305,Invoices!$T$2:$U$412,2,FALSE),"")</f>
        <v/>
      </c>
      <c r="K2305" s="18" t="str">
        <f>IFERROR(VLOOKUP($B2305,Invoices!$V$2:$W$412,2,FALSE),"")</f>
        <v/>
      </c>
      <c r="L2305" s="18" t="str">
        <f>IFERROR(VLOOKUP($B2305,Invoices!$X$2:$Y$412,2,FALSE),"")</f>
        <v/>
      </c>
      <c r="M2305" s="18" t="str">
        <f>IFERROR(VLOOKUP($B2305,Invoices!$Z$2:$AA$412,2,FALSE),"")</f>
        <v/>
      </c>
      <c r="N2305" s="18" t="str">
        <f>IFERROR(VLOOKUP($B2305,Invoices!$AB$2:$AC$412,2,FALSE),"")</f>
        <v/>
      </c>
      <c r="O2305" s="18" t="str">
        <f>IFERROR(VLOOKUP($B2305,Invoices!$AD$2:$AE$412,2,FALSE),"")</f>
        <v/>
      </c>
      <c r="P2305" s="18" t="str">
        <f>IFERROR(VLOOKUP($B2305,Invoices!$AF$2:$AG$412,2,FALSE),"")</f>
        <v/>
      </c>
      <c r="Q2305" s="18" t="str">
        <f>IFERROR(VLOOKUP($B2305,Invoices!$AH$2:$AI$412,2,FALSE),"")</f>
        <v/>
      </c>
      <c r="R2305" s="18" t="str">
        <f>IFERROR(VLOOKUP($B2305,Invoices!$AJ$2:$AK$412,2,FALSE),"")</f>
        <v/>
      </c>
      <c r="S2305" s="18" t="str">
        <f>IFERROR(VLOOKUP($B2305,Invoices!$AL$2:$AM$412,2,FALSE),"")</f>
        <v/>
      </c>
      <c r="T2305" s="18" t="str">
        <f>IFERROR(VLOOKUP($B2305,Invoices!$AN$2:$AO$412,2,FALSE),"")</f>
        <v/>
      </c>
      <c r="U2305" s="18" t="str" cm="1">
        <f t="array" ref="U2305">IFERROR(INDEX(F2305:T2305, 1, MATCH(TRUE, ISNUMBER(F2305:T2305), 0)), "0.0")</f>
        <v>0.0</v>
      </c>
    </row>
    <row r="2306" spans="1:21" ht="13" x14ac:dyDescent="0.15">
      <c r="A2306" s="14" t="s">
        <v>8338</v>
      </c>
      <c r="B2306" s="6" t="s">
        <v>3736</v>
      </c>
      <c r="C2306" s="6" t="s">
        <v>1434</v>
      </c>
      <c r="D2306" s="6" t="s">
        <v>1435</v>
      </c>
      <c r="E2306" s="6" t="s">
        <v>1140</v>
      </c>
      <c r="F2306" s="18">
        <f>IFERROR(VLOOKUP(B2306,Invoices!$L$2:$M$413,2,FALSE),"")</f>
        <v>0.99</v>
      </c>
      <c r="G2306" s="18" t="str">
        <f>IFERROR(VLOOKUP(B2306,Invoices!$N$2:$O$412,2,FALSE),"")</f>
        <v/>
      </c>
      <c r="H2306" s="18" t="str">
        <f>IFERROR(VLOOKUP($B2306,Invoices!$P$2:$Q$412,2,FALSE),"")</f>
        <v/>
      </c>
      <c r="I2306" s="18" t="str">
        <f>IFERROR(VLOOKUP($B2306,Invoices!$R$2:$S$412,2,FALSE),"")</f>
        <v/>
      </c>
      <c r="J2306" s="18" t="str">
        <f>IFERROR(VLOOKUP($B2306,Invoices!$T$2:$U$412,2,FALSE),"")</f>
        <v/>
      </c>
      <c r="K2306" s="18" t="str">
        <f>IFERROR(VLOOKUP($B2306,Invoices!$V$2:$W$412,2,FALSE),"")</f>
        <v/>
      </c>
      <c r="L2306" s="18" t="str">
        <f>IFERROR(VLOOKUP($B2306,Invoices!$X$2:$Y$412,2,FALSE),"")</f>
        <v/>
      </c>
      <c r="M2306" s="18" t="str">
        <f>IFERROR(VLOOKUP($B2306,Invoices!$Z$2:$AA$412,2,FALSE),"")</f>
        <v/>
      </c>
      <c r="N2306" s="18" t="str">
        <f>IFERROR(VLOOKUP($B2306,Invoices!$AB$2:$AC$412,2,FALSE),"")</f>
        <v/>
      </c>
      <c r="O2306" s="18" t="str">
        <f>IFERROR(VLOOKUP($B2306,Invoices!$AD$2:$AE$412,2,FALSE),"")</f>
        <v/>
      </c>
      <c r="P2306" s="18" t="str">
        <f>IFERROR(VLOOKUP($B2306,Invoices!$AF$2:$AG$412,2,FALSE),"")</f>
        <v/>
      </c>
      <c r="Q2306" s="18" t="str">
        <f>IFERROR(VLOOKUP($B2306,Invoices!$AH$2:$AI$412,2,FALSE),"")</f>
        <v/>
      </c>
      <c r="R2306" s="18" t="str">
        <f>IFERROR(VLOOKUP($B2306,Invoices!$AJ$2:$AK$412,2,FALSE),"")</f>
        <v/>
      </c>
      <c r="S2306" s="18" t="str">
        <f>IFERROR(VLOOKUP($B2306,Invoices!$AL$2:$AM$412,2,FALSE),"")</f>
        <v/>
      </c>
      <c r="T2306" s="18" t="str">
        <f>IFERROR(VLOOKUP($B2306,Invoices!$AN$2:$AO$412,2,FALSE),"")</f>
        <v/>
      </c>
      <c r="U2306" s="18" cm="1">
        <f t="array" ref="U2306">IFERROR(INDEX(F2306:T2306, 1, MATCH(TRUE, ISNUMBER(F2306:T2306), 0)), "0.0")</f>
        <v>0.99</v>
      </c>
    </row>
    <row r="2307" spans="1:21" ht="13" x14ac:dyDescent="0.15">
      <c r="A2307" s="14" t="s">
        <v>8339</v>
      </c>
      <c r="B2307" s="6" t="s">
        <v>3737</v>
      </c>
      <c r="C2307" s="6" t="s">
        <v>1336</v>
      </c>
      <c r="D2307" s="6" t="s">
        <v>1337</v>
      </c>
      <c r="E2307" s="6" t="s">
        <v>1338</v>
      </c>
      <c r="F2307" s="18" t="str">
        <f>IFERROR(VLOOKUP(B2307,Invoices!$L$2:$M$413,2,FALSE),"")</f>
        <v/>
      </c>
      <c r="G2307" s="18" t="str">
        <f>IFERROR(VLOOKUP(B2307,Invoices!$N$2:$O$412,2,FALSE),"")</f>
        <v/>
      </c>
      <c r="H2307" s="18" t="str">
        <f>IFERROR(VLOOKUP($B2307,Invoices!$P$2:$Q$412,2,FALSE),"")</f>
        <v/>
      </c>
      <c r="I2307" s="18" t="str">
        <f>IFERROR(VLOOKUP($B2307,Invoices!$R$2:$S$412,2,FALSE),"")</f>
        <v/>
      </c>
      <c r="J2307" s="18" t="str">
        <f>IFERROR(VLOOKUP($B2307,Invoices!$T$2:$U$412,2,FALSE),"")</f>
        <v/>
      </c>
      <c r="K2307" s="18" t="str">
        <f>IFERROR(VLOOKUP($B2307,Invoices!$V$2:$W$412,2,FALSE),"")</f>
        <v/>
      </c>
      <c r="L2307" s="18" t="str">
        <f>IFERROR(VLOOKUP($B2307,Invoices!$X$2:$Y$412,2,FALSE),"")</f>
        <v/>
      </c>
      <c r="M2307" s="18" t="str">
        <f>IFERROR(VLOOKUP($B2307,Invoices!$Z$2:$AA$412,2,FALSE),"")</f>
        <v/>
      </c>
      <c r="N2307" s="18" t="str">
        <f>IFERROR(VLOOKUP($B2307,Invoices!$AB$2:$AC$412,2,FALSE),"")</f>
        <v/>
      </c>
      <c r="O2307" s="18" t="str">
        <f>IFERROR(VLOOKUP($B2307,Invoices!$AD$2:$AE$412,2,FALSE),"")</f>
        <v/>
      </c>
      <c r="P2307" s="18" t="str">
        <f>IFERROR(VLOOKUP($B2307,Invoices!$AF$2:$AG$412,2,FALSE),"")</f>
        <v/>
      </c>
      <c r="Q2307" s="18" t="str">
        <f>IFERROR(VLOOKUP($B2307,Invoices!$AH$2:$AI$412,2,FALSE),"")</f>
        <v/>
      </c>
      <c r="R2307" s="18" t="str">
        <f>IFERROR(VLOOKUP($B2307,Invoices!$AJ$2:$AK$412,2,FALSE),"")</f>
        <v/>
      </c>
      <c r="S2307" s="18" t="str">
        <f>IFERROR(VLOOKUP($B2307,Invoices!$AL$2:$AM$412,2,FALSE),"")</f>
        <v/>
      </c>
      <c r="T2307" s="18" t="str">
        <f>IFERROR(VLOOKUP($B2307,Invoices!$AN$2:$AO$412,2,FALSE),"")</f>
        <v/>
      </c>
      <c r="U2307" s="18" t="str" cm="1">
        <f t="array" ref="U2307">IFERROR(INDEX(F2307:T2307, 1, MATCH(TRUE, ISNUMBER(F2307:T2307), 0)), "0.0")</f>
        <v>0.0</v>
      </c>
    </row>
    <row r="2308" spans="1:21" ht="13" x14ac:dyDescent="0.15">
      <c r="A2308" s="14" t="s">
        <v>8340</v>
      </c>
      <c r="B2308" s="6" t="s">
        <v>3738</v>
      </c>
      <c r="C2308" s="6" t="s">
        <v>3739</v>
      </c>
      <c r="D2308" s="6" t="s">
        <v>918</v>
      </c>
      <c r="E2308" s="6" t="s">
        <v>919</v>
      </c>
      <c r="F2308" s="18" t="str">
        <f>IFERROR(VLOOKUP(B2308,Invoices!$L$2:$M$413,2,FALSE),"")</f>
        <v/>
      </c>
      <c r="G2308" s="18" t="str">
        <f>IFERROR(VLOOKUP(B2308,Invoices!$N$2:$O$412,2,FALSE),"")</f>
        <v/>
      </c>
      <c r="H2308" s="18">
        <f>IFERROR(VLOOKUP($B2308,Invoices!$P$2:$Q$412,2,FALSE),"")</f>
        <v>0.99</v>
      </c>
      <c r="I2308" s="18" t="str">
        <f>IFERROR(VLOOKUP($B2308,Invoices!$R$2:$S$412,2,FALSE),"")</f>
        <v/>
      </c>
      <c r="J2308" s="18" t="str">
        <f>IFERROR(VLOOKUP($B2308,Invoices!$T$2:$U$412,2,FALSE),"")</f>
        <v/>
      </c>
      <c r="K2308" s="18" t="str">
        <f>IFERROR(VLOOKUP($B2308,Invoices!$V$2:$W$412,2,FALSE),"")</f>
        <v/>
      </c>
      <c r="L2308" s="18" t="str">
        <f>IFERROR(VLOOKUP($B2308,Invoices!$X$2:$Y$412,2,FALSE),"")</f>
        <v/>
      </c>
      <c r="M2308" s="18" t="str">
        <f>IFERROR(VLOOKUP($B2308,Invoices!$Z$2:$AA$412,2,FALSE),"")</f>
        <v/>
      </c>
      <c r="N2308" s="18" t="str">
        <f>IFERROR(VLOOKUP($B2308,Invoices!$AB$2:$AC$412,2,FALSE),"")</f>
        <v/>
      </c>
      <c r="O2308" s="18" t="str">
        <f>IFERROR(VLOOKUP($B2308,Invoices!$AD$2:$AE$412,2,FALSE),"")</f>
        <v/>
      </c>
      <c r="P2308" s="18" t="str">
        <f>IFERROR(VLOOKUP($B2308,Invoices!$AF$2:$AG$412,2,FALSE),"")</f>
        <v/>
      </c>
      <c r="Q2308" s="18" t="str">
        <f>IFERROR(VLOOKUP($B2308,Invoices!$AH$2:$AI$412,2,FALSE),"")</f>
        <v/>
      </c>
      <c r="R2308" s="18" t="str">
        <f>IFERROR(VLOOKUP($B2308,Invoices!$AJ$2:$AK$412,2,FALSE),"")</f>
        <v/>
      </c>
      <c r="S2308" s="18" t="str">
        <f>IFERROR(VLOOKUP($B2308,Invoices!$AL$2:$AM$412,2,FALSE),"")</f>
        <v/>
      </c>
      <c r="T2308" s="18" t="str">
        <f>IFERROR(VLOOKUP($B2308,Invoices!$AN$2:$AO$412,2,FALSE),"")</f>
        <v/>
      </c>
      <c r="U2308" s="18" cm="1">
        <f t="array" ref="U2308">IFERROR(INDEX(F2308:T2308, 1, MATCH(TRUE, ISNUMBER(F2308:T2308), 0)), "0.0")</f>
        <v>0.99</v>
      </c>
    </row>
    <row r="2309" spans="1:21" ht="13" x14ac:dyDescent="0.15">
      <c r="A2309" s="14" t="s">
        <v>8341</v>
      </c>
      <c r="B2309" s="6" t="s">
        <v>3740</v>
      </c>
      <c r="C2309" s="6" t="s">
        <v>3741</v>
      </c>
      <c r="D2309" s="6" t="s">
        <v>536</v>
      </c>
      <c r="E2309" s="6" t="s">
        <v>535</v>
      </c>
      <c r="F2309" s="18" t="str">
        <f>IFERROR(VLOOKUP(B2309,Invoices!$L$2:$M$413,2,FALSE),"")</f>
        <v/>
      </c>
      <c r="G2309" s="18">
        <f>IFERROR(VLOOKUP(B2309,Invoices!$N$2:$O$412,2,FALSE),"")</f>
        <v>0.99</v>
      </c>
      <c r="H2309" s="18" t="str">
        <f>IFERROR(VLOOKUP($B2309,Invoices!$P$2:$Q$412,2,FALSE),"")</f>
        <v/>
      </c>
      <c r="I2309" s="18" t="str">
        <f>IFERROR(VLOOKUP($B2309,Invoices!$R$2:$S$412,2,FALSE),"")</f>
        <v/>
      </c>
      <c r="J2309" s="18" t="str">
        <f>IFERROR(VLOOKUP($B2309,Invoices!$T$2:$U$412,2,FALSE),"")</f>
        <v/>
      </c>
      <c r="K2309" s="18" t="str">
        <f>IFERROR(VLOOKUP($B2309,Invoices!$V$2:$W$412,2,FALSE),"")</f>
        <v/>
      </c>
      <c r="L2309" s="18" t="str">
        <f>IFERROR(VLOOKUP($B2309,Invoices!$X$2:$Y$412,2,FALSE),"")</f>
        <v/>
      </c>
      <c r="M2309" s="18" t="str">
        <f>IFERROR(VLOOKUP($B2309,Invoices!$Z$2:$AA$412,2,FALSE),"")</f>
        <v/>
      </c>
      <c r="N2309" s="18" t="str">
        <f>IFERROR(VLOOKUP($B2309,Invoices!$AB$2:$AC$412,2,FALSE),"")</f>
        <v/>
      </c>
      <c r="O2309" s="18" t="str">
        <f>IFERROR(VLOOKUP($B2309,Invoices!$AD$2:$AE$412,2,FALSE),"")</f>
        <v/>
      </c>
      <c r="P2309" s="18" t="str">
        <f>IFERROR(VLOOKUP($B2309,Invoices!$AF$2:$AG$412,2,FALSE),"")</f>
        <v/>
      </c>
      <c r="Q2309" s="18" t="str">
        <f>IFERROR(VLOOKUP($B2309,Invoices!$AH$2:$AI$412,2,FALSE),"")</f>
        <v/>
      </c>
      <c r="R2309" s="18" t="str">
        <f>IFERROR(VLOOKUP($B2309,Invoices!$AJ$2:$AK$412,2,FALSE),"")</f>
        <v/>
      </c>
      <c r="S2309" s="18" t="str">
        <f>IFERROR(VLOOKUP($B2309,Invoices!$AL$2:$AM$412,2,FALSE),"")</f>
        <v/>
      </c>
      <c r="T2309" s="18" t="str">
        <f>IFERROR(VLOOKUP($B2309,Invoices!$AN$2:$AO$412,2,FALSE),"")</f>
        <v/>
      </c>
      <c r="U2309" s="18" cm="1">
        <f t="array" ref="U2309">IFERROR(INDEX(F2309:T2309, 1, MATCH(TRUE, ISNUMBER(F2309:T2309), 0)), "0.0")</f>
        <v>0.99</v>
      </c>
    </row>
    <row r="2310" spans="1:21" ht="13" x14ac:dyDescent="0.15">
      <c r="A2310" s="14" t="s">
        <v>8342</v>
      </c>
      <c r="B2310" s="6" t="s">
        <v>3742</v>
      </c>
      <c r="C2310" s="6" t="s">
        <v>764</v>
      </c>
      <c r="D2310" s="6" t="s">
        <v>765</v>
      </c>
      <c r="E2310" s="6" t="s">
        <v>766</v>
      </c>
      <c r="F2310" s="18">
        <f>IFERROR(VLOOKUP(B2310,Invoices!$L$2:$M$413,2,FALSE),"")</f>
        <v>0.99</v>
      </c>
      <c r="G2310" s="18" t="str">
        <f>IFERROR(VLOOKUP(B2310,Invoices!$N$2:$O$412,2,FALSE),"")</f>
        <v/>
      </c>
      <c r="H2310" s="18" t="str">
        <f>IFERROR(VLOOKUP($B2310,Invoices!$P$2:$Q$412,2,FALSE),"")</f>
        <v/>
      </c>
      <c r="I2310" s="18" t="str">
        <f>IFERROR(VLOOKUP($B2310,Invoices!$R$2:$S$412,2,FALSE),"")</f>
        <v/>
      </c>
      <c r="J2310" s="18" t="str">
        <f>IFERROR(VLOOKUP($B2310,Invoices!$T$2:$U$412,2,FALSE),"")</f>
        <v/>
      </c>
      <c r="K2310" s="18" t="str">
        <f>IFERROR(VLOOKUP($B2310,Invoices!$V$2:$W$412,2,FALSE),"")</f>
        <v/>
      </c>
      <c r="L2310" s="18" t="str">
        <f>IFERROR(VLOOKUP($B2310,Invoices!$X$2:$Y$412,2,FALSE),"")</f>
        <v/>
      </c>
      <c r="M2310" s="18" t="str">
        <f>IFERROR(VLOOKUP($B2310,Invoices!$Z$2:$AA$412,2,FALSE),"")</f>
        <v/>
      </c>
      <c r="N2310" s="18" t="str">
        <f>IFERROR(VLOOKUP($B2310,Invoices!$AB$2:$AC$412,2,FALSE),"")</f>
        <v/>
      </c>
      <c r="O2310" s="18" t="str">
        <f>IFERROR(VLOOKUP($B2310,Invoices!$AD$2:$AE$412,2,FALSE),"")</f>
        <v/>
      </c>
      <c r="P2310" s="18" t="str">
        <f>IFERROR(VLOOKUP($B2310,Invoices!$AF$2:$AG$412,2,FALSE),"")</f>
        <v/>
      </c>
      <c r="Q2310" s="18" t="str">
        <f>IFERROR(VLOOKUP($B2310,Invoices!$AH$2:$AI$412,2,FALSE),"")</f>
        <v/>
      </c>
      <c r="R2310" s="18" t="str">
        <f>IFERROR(VLOOKUP($B2310,Invoices!$AJ$2:$AK$412,2,FALSE),"")</f>
        <v/>
      </c>
      <c r="S2310" s="18" t="str">
        <f>IFERROR(VLOOKUP($B2310,Invoices!$AL$2:$AM$412,2,FALSE),"")</f>
        <v/>
      </c>
      <c r="T2310" s="18" t="str">
        <f>IFERROR(VLOOKUP($B2310,Invoices!$AN$2:$AO$412,2,FALSE),"")</f>
        <v/>
      </c>
      <c r="U2310" s="18" cm="1">
        <f t="array" ref="U2310">IFERROR(INDEX(F2310:T2310, 1, MATCH(TRUE, ISNUMBER(F2310:T2310), 0)), "0.0")</f>
        <v>0.99</v>
      </c>
    </row>
    <row r="2311" spans="1:21" ht="13" x14ac:dyDescent="0.15">
      <c r="A2311" s="14" t="s">
        <v>8343</v>
      </c>
      <c r="B2311" s="6" t="s">
        <v>3743</v>
      </c>
      <c r="C2311" s="6" t="s">
        <v>1943</v>
      </c>
      <c r="D2311" s="6" t="s">
        <v>1942</v>
      </c>
      <c r="E2311" s="6" t="s">
        <v>1943</v>
      </c>
      <c r="F2311" s="18" t="str">
        <f>IFERROR(VLOOKUP(B2311,Invoices!$L$2:$M$413,2,FALSE),"")</f>
        <v/>
      </c>
      <c r="G2311" s="18" t="str">
        <f>IFERROR(VLOOKUP(B2311,Invoices!$N$2:$O$412,2,FALSE),"")</f>
        <v/>
      </c>
      <c r="H2311" s="18" t="str">
        <f>IFERROR(VLOOKUP($B2311,Invoices!$P$2:$Q$412,2,FALSE),"")</f>
        <v/>
      </c>
      <c r="I2311" s="18" t="str">
        <f>IFERROR(VLOOKUP($B2311,Invoices!$R$2:$S$412,2,FALSE),"")</f>
        <v/>
      </c>
      <c r="J2311" s="18" t="str">
        <f>IFERROR(VLOOKUP($B2311,Invoices!$T$2:$U$412,2,FALSE),"")</f>
        <v/>
      </c>
      <c r="K2311" s="18" t="str">
        <f>IFERROR(VLOOKUP($B2311,Invoices!$V$2:$W$412,2,FALSE),"")</f>
        <v/>
      </c>
      <c r="L2311" s="18" t="str">
        <f>IFERROR(VLOOKUP($B2311,Invoices!$X$2:$Y$412,2,FALSE),"")</f>
        <v/>
      </c>
      <c r="M2311" s="18" t="str">
        <f>IFERROR(VLOOKUP($B2311,Invoices!$Z$2:$AA$412,2,FALSE),"")</f>
        <v/>
      </c>
      <c r="N2311" s="18" t="str">
        <f>IFERROR(VLOOKUP($B2311,Invoices!$AB$2:$AC$412,2,FALSE),"")</f>
        <v/>
      </c>
      <c r="O2311" s="18" t="str">
        <f>IFERROR(VLOOKUP($B2311,Invoices!$AD$2:$AE$412,2,FALSE),"")</f>
        <v/>
      </c>
      <c r="P2311" s="18" t="str">
        <f>IFERROR(VLOOKUP($B2311,Invoices!$AF$2:$AG$412,2,FALSE),"")</f>
        <v/>
      </c>
      <c r="Q2311" s="18" t="str">
        <f>IFERROR(VLOOKUP($B2311,Invoices!$AH$2:$AI$412,2,FALSE),"")</f>
        <v/>
      </c>
      <c r="R2311" s="18" t="str">
        <f>IFERROR(VLOOKUP($B2311,Invoices!$AJ$2:$AK$412,2,FALSE),"")</f>
        <v/>
      </c>
      <c r="S2311" s="18" t="str">
        <f>IFERROR(VLOOKUP($B2311,Invoices!$AL$2:$AM$412,2,FALSE),"")</f>
        <v/>
      </c>
      <c r="T2311" s="18" t="str">
        <f>IFERROR(VLOOKUP($B2311,Invoices!$AN$2:$AO$412,2,FALSE),"")</f>
        <v/>
      </c>
      <c r="U2311" s="18" t="str" cm="1">
        <f t="array" ref="U2311">IFERROR(INDEX(F2311:T2311, 1, MATCH(TRUE, ISNUMBER(F2311:T2311), 0)), "0.0")</f>
        <v>0.0</v>
      </c>
    </row>
    <row r="2312" spans="1:21" ht="13" x14ac:dyDescent="0.15">
      <c r="A2312" s="14" t="s">
        <v>8344</v>
      </c>
      <c r="B2312" s="6" t="s">
        <v>3744</v>
      </c>
      <c r="D2312" s="6" t="s">
        <v>666</v>
      </c>
      <c r="E2312" s="6" t="s">
        <v>667</v>
      </c>
      <c r="F2312" s="18" t="str">
        <f>IFERROR(VLOOKUP(B2312,Invoices!$L$2:$M$413,2,FALSE),"")</f>
        <v/>
      </c>
      <c r="G2312" s="18" t="str">
        <f>IFERROR(VLOOKUP(B2312,Invoices!$N$2:$O$412,2,FALSE),"")</f>
        <v/>
      </c>
      <c r="H2312" s="18" t="str">
        <f>IFERROR(VLOOKUP($B2312,Invoices!$P$2:$Q$412,2,FALSE),"")</f>
        <v/>
      </c>
      <c r="I2312" s="18" t="str">
        <f>IFERROR(VLOOKUP($B2312,Invoices!$R$2:$S$412,2,FALSE),"")</f>
        <v/>
      </c>
      <c r="J2312" s="18" t="str">
        <f>IFERROR(VLOOKUP($B2312,Invoices!$T$2:$U$412,2,FALSE),"")</f>
        <v/>
      </c>
      <c r="K2312" s="18" t="str">
        <f>IFERROR(VLOOKUP($B2312,Invoices!$V$2:$W$412,2,FALSE),"")</f>
        <v/>
      </c>
      <c r="L2312" s="18" t="str">
        <f>IFERROR(VLOOKUP($B2312,Invoices!$X$2:$Y$412,2,FALSE),"")</f>
        <v/>
      </c>
      <c r="M2312" s="18" t="str">
        <f>IFERROR(VLOOKUP($B2312,Invoices!$Z$2:$AA$412,2,FALSE),"")</f>
        <v/>
      </c>
      <c r="N2312" s="18" t="str">
        <f>IFERROR(VLOOKUP($B2312,Invoices!$AB$2:$AC$412,2,FALSE),"")</f>
        <v/>
      </c>
      <c r="O2312" s="18" t="str">
        <f>IFERROR(VLOOKUP($B2312,Invoices!$AD$2:$AE$412,2,FALSE),"")</f>
        <v/>
      </c>
      <c r="P2312" s="18" t="str">
        <f>IFERROR(VLOOKUP($B2312,Invoices!$AF$2:$AG$412,2,FALSE),"")</f>
        <v/>
      </c>
      <c r="Q2312" s="18" t="str">
        <f>IFERROR(VLOOKUP($B2312,Invoices!$AH$2:$AI$412,2,FALSE),"")</f>
        <v/>
      </c>
      <c r="R2312" s="18" t="str">
        <f>IFERROR(VLOOKUP($B2312,Invoices!$AJ$2:$AK$412,2,FALSE),"")</f>
        <v/>
      </c>
      <c r="S2312" s="18" t="str">
        <f>IFERROR(VLOOKUP($B2312,Invoices!$AL$2:$AM$412,2,FALSE),"")</f>
        <v/>
      </c>
      <c r="T2312" s="18" t="str">
        <f>IFERROR(VLOOKUP($B2312,Invoices!$AN$2:$AO$412,2,FALSE),"")</f>
        <v/>
      </c>
      <c r="U2312" s="18" t="str" cm="1">
        <f t="array" ref="U2312">IFERROR(INDEX(F2312:T2312, 1, MATCH(TRUE, ISNUMBER(F2312:T2312), 0)), "0.0")</f>
        <v>0.0</v>
      </c>
    </row>
    <row r="2313" spans="1:21" ht="13" x14ac:dyDescent="0.15">
      <c r="A2313" s="14" t="s">
        <v>8345</v>
      </c>
      <c r="B2313" s="6" t="s">
        <v>3745</v>
      </c>
      <c r="C2313" s="6" t="s">
        <v>610</v>
      </c>
      <c r="D2313" s="6" t="s">
        <v>611</v>
      </c>
      <c r="E2313" s="6" t="s">
        <v>612</v>
      </c>
      <c r="F2313" s="18" t="str">
        <f>IFERROR(VLOOKUP(B2313,Invoices!$L$2:$M$413,2,FALSE),"")</f>
        <v/>
      </c>
      <c r="G2313" s="18" t="str">
        <f>IFERROR(VLOOKUP(B2313,Invoices!$N$2:$O$412,2,FALSE),"")</f>
        <v/>
      </c>
      <c r="H2313" s="18" t="str">
        <f>IFERROR(VLOOKUP($B2313,Invoices!$P$2:$Q$412,2,FALSE),"")</f>
        <v/>
      </c>
      <c r="I2313" s="18">
        <f>IFERROR(VLOOKUP($B2313,Invoices!$R$2:$S$412,2,FALSE),"")</f>
        <v>0.99</v>
      </c>
      <c r="J2313" s="18" t="str">
        <f>IFERROR(VLOOKUP($B2313,Invoices!$T$2:$U$412,2,FALSE),"")</f>
        <v/>
      </c>
      <c r="K2313" s="18" t="str">
        <f>IFERROR(VLOOKUP($B2313,Invoices!$V$2:$W$412,2,FALSE),"")</f>
        <v/>
      </c>
      <c r="L2313" s="18" t="str">
        <f>IFERROR(VLOOKUP($B2313,Invoices!$X$2:$Y$412,2,FALSE),"")</f>
        <v/>
      </c>
      <c r="M2313" s="18" t="str">
        <f>IFERROR(VLOOKUP($B2313,Invoices!$Z$2:$AA$412,2,FALSE),"")</f>
        <v/>
      </c>
      <c r="N2313" s="18" t="str">
        <f>IFERROR(VLOOKUP($B2313,Invoices!$AB$2:$AC$412,2,FALSE),"")</f>
        <v/>
      </c>
      <c r="O2313" s="18" t="str">
        <f>IFERROR(VLOOKUP($B2313,Invoices!$AD$2:$AE$412,2,FALSE),"")</f>
        <v/>
      </c>
      <c r="P2313" s="18" t="str">
        <f>IFERROR(VLOOKUP($B2313,Invoices!$AF$2:$AG$412,2,FALSE),"")</f>
        <v/>
      </c>
      <c r="Q2313" s="18" t="str">
        <f>IFERROR(VLOOKUP($B2313,Invoices!$AH$2:$AI$412,2,FALSE),"")</f>
        <v/>
      </c>
      <c r="R2313" s="18" t="str">
        <f>IFERROR(VLOOKUP($B2313,Invoices!$AJ$2:$AK$412,2,FALSE),"")</f>
        <v/>
      </c>
      <c r="S2313" s="18" t="str">
        <f>IFERROR(VLOOKUP($B2313,Invoices!$AL$2:$AM$412,2,FALSE),"")</f>
        <v/>
      </c>
      <c r="T2313" s="18" t="str">
        <f>IFERROR(VLOOKUP($B2313,Invoices!$AN$2:$AO$412,2,FALSE),"")</f>
        <v/>
      </c>
      <c r="U2313" s="18" cm="1">
        <f t="array" ref="U2313">IFERROR(INDEX(F2313:T2313, 1, MATCH(TRUE, ISNUMBER(F2313:T2313), 0)), "0.0")</f>
        <v>0.99</v>
      </c>
    </row>
    <row r="2314" spans="1:21" ht="13" x14ac:dyDescent="0.15">
      <c r="A2314" s="14" t="s">
        <v>8346</v>
      </c>
      <c r="B2314" s="6" t="s">
        <v>3746</v>
      </c>
      <c r="D2314" s="6" t="s">
        <v>746</v>
      </c>
      <c r="E2314" s="6" t="s">
        <v>742</v>
      </c>
      <c r="F2314" s="18">
        <f>IFERROR(VLOOKUP(B2314,Invoices!$L$2:$M$413,2,FALSE),"")</f>
        <v>0.99</v>
      </c>
      <c r="G2314" s="18" t="str">
        <f>IFERROR(VLOOKUP(B2314,Invoices!$N$2:$O$412,2,FALSE),"")</f>
        <v/>
      </c>
      <c r="H2314" s="18" t="str">
        <f>IFERROR(VLOOKUP($B2314,Invoices!$P$2:$Q$412,2,FALSE),"")</f>
        <v/>
      </c>
      <c r="I2314" s="18" t="str">
        <f>IFERROR(VLOOKUP($B2314,Invoices!$R$2:$S$412,2,FALSE),"")</f>
        <v/>
      </c>
      <c r="J2314" s="18" t="str">
        <f>IFERROR(VLOOKUP($B2314,Invoices!$T$2:$U$412,2,FALSE),"")</f>
        <v/>
      </c>
      <c r="K2314" s="18" t="str">
        <f>IFERROR(VLOOKUP($B2314,Invoices!$V$2:$W$412,2,FALSE),"")</f>
        <v/>
      </c>
      <c r="L2314" s="18" t="str">
        <f>IFERROR(VLOOKUP($B2314,Invoices!$X$2:$Y$412,2,FALSE),"")</f>
        <v/>
      </c>
      <c r="M2314" s="18" t="str">
        <f>IFERROR(VLOOKUP($B2314,Invoices!$Z$2:$AA$412,2,FALSE),"")</f>
        <v/>
      </c>
      <c r="N2314" s="18" t="str">
        <f>IFERROR(VLOOKUP($B2314,Invoices!$AB$2:$AC$412,2,FALSE),"")</f>
        <v/>
      </c>
      <c r="O2314" s="18" t="str">
        <f>IFERROR(VLOOKUP($B2314,Invoices!$AD$2:$AE$412,2,FALSE),"")</f>
        <v/>
      </c>
      <c r="P2314" s="18" t="str">
        <f>IFERROR(VLOOKUP($B2314,Invoices!$AF$2:$AG$412,2,FALSE),"")</f>
        <v/>
      </c>
      <c r="Q2314" s="18" t="str">
        <f>IFERROR(VLOOKUP($B2314,Invoices!$AH$2:$AI$412,2,FALSE),"")</f>
        <v/>
      </c>
      <c r="R2314" s="18" t="str">
        <f>IFERROR(VLOOKUP($B2314,Invoices!$AJ$2:$AK$412,2,FALSE),"")</f>
        <v/>
      </c>
      <c r="S2314" s="18" t="str">
        <f>IFERROR(VLOOKUP($B2314,Invoices!$AL$2:$AM$412,2,FALSE),"")</f>
        <v/>
      </c>
      <c r="T2314" s="18" t="str">
        <f>IFERROR(VLOOKUP($B2314,Invoices!$AN$2:$AO$412,2,FALSE),"")</f>
        <v/>
      </c>
      <c r="U2314" s="18" cm="1">
        <f t="array" ref="U2314">IFERROR(INDEX(F2314:T2314, 1, MATCH(TRUE, ISNUMBER(F2314:T2314), 0)), "0.0")</f>
        <v>0.99</v>
      </c>
    </row>
    <row r="2315" spans="1:21" ht="13" x14ac:dyDescent="0.15">
      <c r="A2315" s="14" t="s">
        <v>8347</v>
      </c>
      <c r="B2315" s="6" t="s">
        <v>3747</v>
      </c>
      <c r="D2315" s="6" t="s">
        <v>877</v>
      </c>
      <c r="E2315" s="6" t="s">
        <v>878</v>
      </c>
      <c r="F2315" s="18" t="str">
        <f>IFERROR(VLOOKUP(B2315,Invoices!$L$2:$M$413,2,FALSE),"")</f>
        <v/>
      </c>
      <c r="G2315" s="18">
        <f>IFERROR(VLOOKUP(B2315,Invoices!$N$2:$O$412,2,FALSE),"")</f>
        <v>0.99</v>
      </c>
      <c r="H2315" s="18" t="str">
        <f>IFERROR(VLOOKUP($B2315,Invoices!$P$2:$Q$412,2,FALSE),"")</f>
        <v/>
      </c>
      <c r="I2315" s="18" t="str">
        <f>IFERROR(VLOOKUP($B2315,Invoices!$R$2:$S$412,2,FALSE),"")</f>
        <v/>
      </c>
      <c r="J2315" s="18" t="str">
        <f>IFERROR(VLOOKUP($B2315,Invoices!$T$2:$U$412,2,FALSE),"")</f>
        <v/>
      </c>
      <c r="K2315" s="18" t="str">
        <f>IFERROR(VLOOKUP($B2315,Invoices!$V$2:$W$412,2,FALSE),"")</f>
        <v/>
      </c>
      <c r="L2315" s="18" t="str">
        <f>IFERROR(VLOOKUP($B2315,Invoices!$X$2:$Y$412,2,FALSE),"")</f>
        <v/>
      </c>
      <c r="M2315" s="18" t="str">
        <f>IFERROR(VLOOKUP($B2315,Invoices!$Z$2:$AA$412,2,FALSE),"")</f>
        <v/>
      </c>
      <c r="N2315" s="18" t="str">
        <f>IFERROR(VLOOKUP($B2315,Invoices!$AB$2:$AC$412,2,FALSE),"")</f>
        <v/>
      </c>
      <c r="O2315" s="18" t="str">
        <f>IFERROR(VLOOKUP($B2315,Invoices!$AD$2:$AE$412,2,FALSE),"")</f>
        <v/>
      </c>
      <c r="P2315" s="18" t="str">
        <f>IFERROR(VLOOKUP($B2315,Invoices!$AF$2:$AG$412,2,FALSE),"")</f>
        <v/>
      </c>
      <c r="Q2315" s="18" t="str">
        <f>IFERROR(VLOOKUP($B2315,Invoices!$AH$2:$AI$412,2,FALSE),"")</f>
        <v/>
      </c>
      <c r="R2315" s="18" t="str">
        <f>IFERROR(VLOOKUP($B2315,Invoices!$AJ$2:$AK$412,2,FALSE),"")</f>
        <v/>
      </c>
      <c r="S2315" s="18" t="str">
        <f>IFERROR(VLOOKUP($B2315,Invoices!$AL$2:$AM$412,2,FALSE),"")</f>
        <v/>
      </c>
      <c r="T2315" s="18" t="str">
        <f>IFERROR(VLOOKUP($B2315,Invoices!$AN$2:$AO$412,2,FALSE),"")</f>
        <v/>
      </c>
      <c r="U2315" s="18" cm="1">
        <f t="array" ref="U2315">IFERROR(INDEX(F2315:T2315, 1, MATCH(TRUE, ISNUMBER(F2315:T2315), 0)), "0.0")</f>
        <v>0.99</v>
      </c>
    </row>
    <row r="2316" spans="1:21" ht="13" x14ac:dyDescent="0.15">
      <c r="A2316" s="14" t="s">
        <v>8348</v>
      </c>
      <c r="B2316" s="6" t="s">
        <v>3748</v>
      </c>
      <c r="D2316" s="6" t="s">
        <v>1059</v>
      </c>
      <c r="E2316" s="6" t="s">
        <v>1059</v>
      </c>
      <c r="F2316" s="18" t="str">
        <f>IFERROR(VLOOKUP(B2316,Invoices!$L$2:$M$413,2,FALSE),"")</f>
        <v/>
      </c>
      <c r="G2316" s="18" t="str">
        <f>IFERROR(VLOOKUP(B2316,Invoices!$N$2:$O$412,2,FALSE),"")</f>
        <v/>
      </c>
      <c r="H2316" s="18" t="str">
        <f>IFERROR(VLOOKUP($B2316,Invoices!$P$2:$Q$412,2,FALSE),"")</f>
        <v/>
      </c>
      <c r="I2316" s="18" t="str">
        <f>IFERROR(VLOOKUP($B2316,Invoices!$R$2:$S$412,2,FALSE),"")</f>
        <v/>
      </c>
      <c r="J2316" s="18">
        <f>IFERROR(VLOOKUP($B2316,Invoices!$T$2:$U$412,2,FALSE),"")</f>
        <v>0.99</v>
      </c>
      <c r="K2316" s="18" t="str">
        <f>IFERROR(VLOOKUP($B2316,Invoices!$V$2:$W$412,2,FALSE),"")</f>
        <v/>
      </c>
      <c r="L2316" s="18">
        <f>IFERROR(VLOOKUP($B2316,Invoices!$X$2:$Y$412,2,FALSE),"")</f>
        <v>0.99</v>
      </c>
      <c r="M2316" s="18" t="str">
        <f>IFERROR(VLOOKUP($B2316,Invoices!$Z$2:$AA$412,2,FALSE),"")</f>
        <v/>
      </c>
      <c r="N2316" s="18" t="str">
        <f>IFERROR(VLOOKUP($B2316,Invoices!$AB$2:$AC$412,2,FALSE),"")</f>
        <v/>
      </c>
      <c r="O2316" s="18" t="str">
        <f>IFERROR(VLOOKUP($B2316,Invoices!$AD$2:$AE$412,2,FALSE),"")</f>
        <v/>
      </c>
      <c r="P2316" s="18" t="str">
        <f>IFERROR(VLOOKUP($B2316,Invoices!$AF$2:$AG$412,2,FALSE),"")</f>
        <v/>
      </c>
      <c r="Q2316" s="18" t="str">
        <f>IFERROR(VLOOKUP($B2316,Invoices!$AH$2:$AI$412,2,FALSE),"")</f>
        <v/>
      </c>
      <c r="R2316" s="18" t="str">
        <f>IFERROR(VLOOKUP($B2316,Invoices!$AJ$2:$AK$412,2,FALSE),"")</f>
        <v/>
      </c>
      <c r="S2316" s="18" t="str">
        <f>IFERROR(VLOOKUP($B2316,Invoices!$AL$2:$AM$412,2,FALSE),"")</f>
        <v/>
      </c>
      <c r="T2316" s="18" t="str">
        <f>IFERROR(VLOOKUP($B2316,Invoices!$AN$2:$AO$412,2,FALSE),"")</f>
        <v/>
      </c>
      <c r="U2316" s="18" cm="1">
        <f t="array" ref="U2316">IFERROR(INDEX(F2316:T2316, 1, MATCH(TRUE, ISNUMBER(F2316:T2316), 0)), "0.0")</f>
        <v>0.99</v>
      </c>
    </row>
    <row r="2317" spans="1:21" ht="13" x14ac:dyDescent="0.15">
      <c r="A2317" s="14" t="s">
        <v>8349</v>
      </c>
      <c r="B2317" s="6" t="s">
        <v>3749</v>
      </c>
      <c r="D2317" s="6" t="s">
        <v>883</v>
      </c>
      <c r="E2317" s="6" t="s">
        <v>884</v>
      </c>
      <c r="F2317" s="18" t="str">
        <f>IFERROR(VLOOKUP(B2317,Invoices!$L$2:$M$413,2,FALSE),"")</f>
        <v/>
      </c>
      <c r="G2317" s="18" t="str">
        <f>IFERROR(VLOOKUP(B2317,Invoices!$N$2:$O$412,2,FALSE),"")</f>
        <v/>
      </c>
      <c r="H2317" s="18" t="str">
        <f>IFERROR(VLOOKUP($B2317,Invoices!$P$2:$Q$412,2,FALSE),"")</f>
        <v/>
      </c>
      <c r="I2317" s="18" t="str">
        <f>IFERROR(VLOOKUP($B2317,Invoices!$R$2:$S$412,2,FALSE),"")</f>
        <v/>
      </c>
      <c r="J2317" s="18" t="str">
        <f>IFERROR(VLOOKUP($B2317,Invoices!$T$2:$U$412,2,FALSE),"")</f>
        <v/>
      </c>
      <c r="K2317" s="18" t="str">
        <f>IFERROR(VLOOKUP($B2317,Invoices!$V$2:$W$412,2,FALSE),"")</f>
        <v/>
      </c>
      <c r="L2317" s="18" t="str">
        <f>IFERROR(VLOOKUP($B2317,Invoices!$X$2:$Y$412,2,FALSE),"")</f>
        <v/>
      </c>
      <c r="M2317" s="18" t="str">
        <f>IFERROR(VLOOKUP($B2317,Invoices!$Z$2:$AA$412,2,FALSE),"")</f>
        <v/>
      </c>
      <c r="N2317" s="18" t="str">
        <f>IFERROR(VLOOKUP($B2317,Invoices!$AB$2:$AC$412,2,FALSE),"")</f>
        <v/>
      </c>
      <c r="O2317" s="18" t="str">
        <f>IFERROR(VLOOKUP($B2317,Invoices!$AD$2:$AE$412,2,FALSE),"")</f>
        <v/>
      </c>
      <c r="P2317" s="18" t="str">
        <f>IFERROR(VLOOKUP($B2317,Invoices!$AF$2:$AG$412,2,FALSE),"")</f>
        <v/>
      </c>
      <c r="Q2317" s="18" t="str">
        <f>IFERROR(VLOOKUP($B2317,Invoices!$AH$2:$AI$412,2,FALSE),"")</f>
        <v/>
      </c>
      <c r="R2317" s="18" t="str">
        <f>IFERROR(VLOOKUP($B2317,Invoices!$AJ$2:$AK$412,2,FALSE),"")</f>
        <v/>
      </c>
      <c r="S2317" s="18" t="str">
        <f>IFERROR(VLOOKUP($B2317,Invoices!$AL$2:$AM$412,2,FALSE),"")</f>
        <v/>
      </c>
      <c r="T2317" s="18" t="str">
        <f>IFERROR(VLOOKUP($B2317,Invoices!$AN$2:$AO$412,2,FALSE),"")</f>
        <v/>
      </c>
      <c r="U2317" s="18" t="str" cm="1">
        <f t="array" ref="U2317">IFERROR(INDEX(F2317:T2317, 1, MATCH(TRUE, ISNUMBER(F2317:T2317), 0)), "0.0")</f>
        <v>0.0</v>
      </c>
    </row>
    <row r="2318" spans="1:21" ht="13" x14ac:dyDescent="0.15">
      <c r="A2318" s="14" t="s">
        <v>8350</v>
      </c>
      <c r="B2318" s="6" t="s">
        <v>3750</v>
      </c>
      <c r="C2318" s="6" t="s">
        <v>610</v>
      </c>
      <c r="D2318" s="6" t="s">
        <v>871</v>
      </c>
      <c r="E2318" s="6" t="s">
        <v>612</v>
      </c>
      <c r="F2318" s="18" t="str">
        <f>IFERROR(VLOOKUP(B2318,Invoices!$L$2:$M$413,2,FALSE),"")</f>
        <v/>
      </c>
      <c r="G2318" s="18" t="str">
        <f>IFERROR(VLOOKUP(B2318,Invoices!$N$2:$O$412,2,FALSE),"")</f>
        <v/>
      </c>
      <c r="H2318" s="18" t="str">
        <f>IFERROR(VLOOKUP($B2318,Invoices!$P$2:$Q$412,2,FALSE),"")</f>
        <v/>
      </c>
      <c r="I2318" s="18" t="str">
        <f>IFERROR(VLOOKUP($B2318,Invoices!$R$2:$S$412,2,FALSE),"")</f>
        <v/>
      </c>
      <c r="J2318" s="18" t="str">
        <f>IFERROR(VLOOKUP($B2318,Invoices!$T$2:$U$412,2,FALSE),"")</f>
        <v/>
      </c>
      <c r="K2318" s="18" t="str">
        <f>IFERROR(VLOOKUP($B2318,Invoices!$V$2:$W$412,2,FALSE),"")</f>
        <v/>
      </c>
      <c r="L2318" s="18" t="str">
        <f>IFERROR(VLOOKUP($B2318,Invoices!$X$2:$Y$412,2,FALSE),"")</f>
        <v/>
      </c>
      <c r="M2318" s="18" t="str">
        <f>IFERROR(VLOOKUP($B2318,Invoices!$Z$2:$AA$412,2,FALSE),"")</f>
        <v/>
      </c>
      <c r="N2318" s="18" t="str">
        <f>IFERROR(VLOOKUP($B2318,Invoices!$AB$2:$AC$412,2,FALSE),"")</f>
        <v/>
      </c>
      <c r="O2318" s="18" t="str">
        <f>IFERROR(VLOOKUP($B2318,Invoices!$AD$2:$AE$412,2,FALSE),"")</f>
        <v/>
      </c>
      <c r="P2318" s="18" t="str">
        <f>IFERROR(VLOOKUP($B2318,Invoices!$AF$2:$AG$412,2,FALSE),"")</f>
        <v/>
      </c>
      <c r="Q2318" s="18" t="str">
        <f>IFERROR(VLOOKUP($B2318,Invoices!$AH$2:$AI$412,2,FALSE),"")</f>
        <v/>
      </c>
      <c r="R2318" s="18" t="str">
        <f>IFERROR(VLOOKUP($B2318,Invoices!$AJ$2:$AK$412,2,FALSE),"")</f>
        <v/>
      </c>
      <c r="S2318" s="18" t="str">
        <f>IFERROR(VLOOKUP($B2318,Invoices!$AL$2:$AM$412,2,FALSE),"")</f>
        <v/>
      </c>
      <c r="T2318" s="18" t="str">
        <f>IFERROR(VLOOKUP($B2318,Invoices!$AN$2:$AO$412,2,FALSE),"")</f>
        <v/>
      </c>
      <c r="U2318" s="18" t="str" cm="1">
        <f t="array" ref="U2318">IFERROR(INDEX(F2318:T2318, 1, MATCH(TRUE, ISNUMBER(F2318:T2318), 0)), "0.0")</f>
        <v>0.0</v>
      </c>
    </row>
    <row r="2319" spans="1:21" ht="13" x14ac:dyDescent="0.15">
      <c r="A2319" s="14" t="s">
        <v>8351</v>
      </c>
      <c r="B2319" s="6" t="s">
        <v>3750</v>
      </c>
      <c r="C2319" s="6" t="s">
        <v>610</v>
      </c>
      <c r="D2319" s="6" t="s">
        <v>1395</v>
      </c>
      <c r="E2319" s="6" t="s">
        <v>878</v>
      </c>
      <c r="F2319" s="18" t="str">
        <f>IFERROR(VLOOKUP(B2319,Invoices!$L$2:$M$413,2,FALSE),"")</f>
        <v/>
      </c>
      <c r="G2319" s="18" t="str">
        <f>IFERROR(VLOOKUP(B2319,Invoices!$N$2:$O$412,2,FALSE),"")</f>
        <v/>
      </c>
      <c r="H2319" s="18" t="str">
        <f>IFERROR(VLOOKUP($B2319,Invoices!$P$2:$Q$412,2,FALSE),"")</f>
        <v/>
      </c>
      <c r="I2319" s="18" t="str">
        <f>IFERROR(VLOOKUP($B2319,Invoices!$R$2:$S$412,2,FALSE),"")</f>
        <v/>
      </c>
      <c r="J2319" s="18" t="str">
        <f>IFERROR(VLOOKUP($B2319,Invoices!$T$2:$U$412,2,FALSE),"")</f>
        <v/>
      </c>
      <c r="K2319" s="18" t="str">
        <f>IFERROR(VLOOKUP($B2319,Invoices!$V$2:$W$412,2,FALSE),"")</f>
        <v/>
      </c>
      <c r="L2319" s="18" t="str">
        <f>IFERROR(VLOOKUP($B2319,Invoices!$X$2:$Y$412,2,FALSE),"")</f>
        <v/>
      </c>
      <c r="M2319" s="18" t="str">
        <f>IFERROR(VLOOKUP($B2319,Invoices!$Z$2:$AA$412,2,FALSE),"")</f>
        <v/>
      </c>
      <c r="N2319" s="18" t="str">
        <f>IFERROR(VLOOKUP($B2319,Invoices!$AB$2:$AC$412,2,FALSE),"")</f>
        <v/>
      </c>
      <c r="O2319" s="18" t="str">
        <f>IFERROR(VLOOKUP($B2319,Invoices!$AD$2:$AE$412,2,FALSE),"")</f>
        <v/>
      </c>
      <c r="P2319" s="18" t="str">
        <f>IFERROR(VLOOKUP($B2319,Invoices!$AF$2:$AG$412,2,FALSE),"")</f>
        <v/>
      </c>
      <c r="Q2319" s="18" t="str">
        <f>IFERROR(VLOOKUP($B2319,Invoices!$AH$2:$AI$412,2,FALSE),"")</f>
        <v/>
      </c>
      <c r="R2319" s="18" t="str">
        <f>IFERROR(VLOOKUP($B2319,Invoices!$AJ$2:$AK$412,2,FALSE),"")</f>
        <v/>
      </c>
      <c r="S2319" s="18" t="str">
        <f>IFERROR(VLOOKUP($B2319,Invoices!$AL$2:$AM$412,2,FALSE),"")</f>
        <v/>
      </c>
      <c r="T2319" s="18" t="str">
        <f>IFERROR(VLOOKUP($B2319,Invoices!$AN$2:$AO$412,2,FALSE),"")</f>
        <v/>
      </c>
      <c r="U2319" s="18" t="str" cm="1">
        <f t="array" ref="U2319">IFERROR(INDEX(F2319:T2319, 1, MATCH(TRUE, ISNUMBER(F2319:T2319), 0)), "0.0")</f>
        <v>0.0</v>
      </c>
    </row>
    <row r="2320" spans="1:21" ht="13" x14ac:dyDescent="0.15">
      <c r="A2320" s="14" t="s">
        <v>8352</v>
      </c>
      <c r="B2320" s="6" t="s">
        <v>3751</v>
      </c>
      <c r="D2320" s="6" t="s">
        <v>592</v>
      </c>
      <c r="E2320" s="6" t="s">
        <v>593</v>
      </c>
      <c r="F2320" s="18" t="str">
        <f>IFERROR(VLOOKUP(B2320,Invoices!$L$2:$M$413,2,FALSE),"")</f>
        <v/>
      </c>
      <c r="G2320" s="18" t="str">
        <f>IFERROR(VLOOKUP(B2320,Invoices!$N$2:$O$412,2,FALSE),"")</f>
        <v/>
      </c>
      <c r="H2320" s="18" t="str">
        <f>IFERROR(VLOOKUP($B2320,Invoices!$P$2:$Q$412,2,FALSE),"")</f>
        <v/>
      </c>
      <c r="I2320" s="18" t="str">
        <f>IFERROR(VLOOKUP($B2320,Invoices!$R$2:$S$412,2,FALSE),"")</f>
        <v/>
      </c>
      <c r="J2320" s="18" t="str">
        <f>IFERROR(VLOOKUP($B2320,Invoices!$T$2:$U$412,2,FALSE),"")</f>
        <v/>
      </c>
      <c r="K2320" s="18" t="str">
        <f>IFERROR(VLOOKUP($B2320,Invoices!$V$2:$W$412,2,FALSE),"")</f>
        <v/>
      </c>
      <c r="L2320" s="18" t="str">
        <f>IFERROR(VLOOKUP($B2320,Invoices!$X$2:$Y$412,2,FALSE),"")</f>
        <v/>
      </c>
      <c r="M2320" s="18" t="str">
        <f>IFERROR(VLOOKUP($B2320,Invoices!$Z$2:$AA$412,2,FALSE),"")</f>
        <v/>
      </c>
      <c r="N2320" s="18" t="str">
        <f>IFERROR(VLOOKUP($B2320,Invoices!$AB$2:$AC$412,2,FALSE),"")</f>
        <v/>
      </c>
      <c r="O2320" s="18" t="str">
        <f>IFERROR(VLOOKUP($B2320,Invoices!$AD$2:$AE$412,2,FALSE),"")</f>
        <v/>
      </c>
      <c r="P2320" s="18" t="str">
        <f>IFERROR(VLOOKUP($B2320,Invoices!$AF$2:$AG$412,2,FALSE),"")</f>
        <v/>
      </c>
      <c r="Q2320" s="18" t="str">
        <f>IFERROR(VLOOKUP($B2320,Invoices!$AH$2:$AI$412,2,FALSE),"")</f>
        <v/>
      </c>
      <c r="R2320" s="18" t="str">
        <f>IFERROR(VLOOKUP($B2320,Invoices!$AJ$2:$AK$412,2,FALSE),"")</f>
        <v/>
      </c>
      <c r="S2320" s="18" t="str">
        <f>IFERROR(VLOOKUP($B2320,Invoices!$AL$2:$AM$412,2,FALSE),"")</f>
        <v/>
      </c>
      <c r="T2320" s="18" t="str">
        <f>IFERROR(VLOOKUP($B2320,Invoices!$AN$2:$AO$412,2,FALSE),"")</f>
        <v/>
      </c>
      <c r="U2320" s="18" t="str" cm="1">
        <f t="array" ref="U2320">IFERROR(INDEX(F2320:T2320, 1, MATCH(TRUE, ISNUMBER(F2320:T2320), 0)), "0.0")</f>
        <v>0.0</v>
      </c>
    </row>
    <row r="2321" spans="1:21" ht="13" x14ac:dyDescent="0.15">
      <c r="A2321" s="14" t="s">
        <v>8353</v>
      </c>
      <c r="B2321" s="6" t="s">
        <v>3752</v>
      </c>
      <c r="D2321" s="6" t="s">
        <v>666</v>
      </c>
      <c r="E2321" s="6" t="s">
        <v>667</v>
      </c>
      <c r="F2321" s="18" t="str">
        <f>IFERROR(VLOOKUP(B2321,Invoices!$L$2:$M$413,2,FALSE),"")</f>
        <v/>
      </c>
      <c r="G2321" s="18" t="str">
        <f>IFERROR(VLOOKUP(B2321,Invoices!$N$2:$O$412,2,FALSE),"")</f>
        <v/>
      </c>
      <c r="H2321" s="18" t="str">
        <f>IFERROR(VLOOKUP($B2321,Invoices!$P$2:$Q$412,2,FALSE),"")</f>
        <v/>
      </c>
      <c r="I2321" s="18">
        <f>IFERROR(VLOOKUP($B2321,Invoices!$R$2:$S$412,2,FALSE),"")</f>
        <v>0.99</v>
      </c>
      <c r="J2321" s="18" t="str">
        <f>IFERROR(VLOOKUP($B2321,Invoices!$T$2:$U$412,2,FALSE),"")</f>
        <v/>
      </c>
      <c r="K2321" s="18" t="str">
        <f>IFERROR(VLOOKUP($B2321,Invoices!$V$2:$W$412,2,FALSE),"")</f>
        <v/>
      </c>
      <c r="L2321" s="18" t="str">
        <f>IFERROR(VLOOKUP($B2321,Invoices!$X$2:$Y$412,2,FALSE),"")</f>
        <v/>
      </c>
      <c r="M2321" s="18" t="str">
        <f>IFERROR(VLOOKUP($B2321,Invoices!$Z$2:$AA$412,2,FALSE),"")</f>
        <v/>
      </c>
      <c r="N2321" s="18" t="str">
        <f>IFERROR(VLOOKUP($B2321,Invoices!$AB$2:$AC$412,2,FALSE),"")</f>
        <v/>
      </c>
      <c r="O2321" s="18" t="str">
        <f>IFERROR(VLOOKUP($B2321,Invoices!$AD$2:$AE$412,2,FALSE),"")</f>
        <v/>
      </c>
      <c r="P2321" s="18" t="str">
        <f>IFERROR(VLOOKUP($B2321,Invoices!$AF$2:$AG$412,2,FALSE),"")</f>
        <v/>
      </c>
      <c r="Q2321" s="18" t="str">
        <f>IFERROR(VLOOKUP($B2321,Invoices!$AH$2:$AI$412,2,FALSE),"")</f>
        <v/>
      </c>
      <c r="R2321" s="18" t="str">
        <f>IFERROR(VLOOKUP($B2321,Invoices!$AJ$2:$AK$412,2,FALSE),"")</f>
        <v/>
      </c>
      <c r="S2321" s="18" t="str">
        <f>IFERROR(VLOOKUP($B2321,Invoices!$AL$2:$AM$412,2,FALSE),"")</f>
        <v/>
      </c>
      <c r="T2321" s="18" t="str">
        <f>IFERROR(VLOOKUP($B2321,Invoices!$AN$2:$AO$412,2,FALSE),"")</f>
        <v/>
      </c>
      <c r="U2321" s="18" cm="1">
        <f t="array" ref="U2321">IFERROR(INDEX(F2321:T2321, 1, MATCH(TRUE, ISNUMBER(F2321:T2321), 0)), "0.0")</f>
        <v>0.99</v>
      </c>
    </row>
    <row r="2322" spans="1:21" ht="13" x14ac:dyDescent="0.15">
      <c r="A2322" s="14" t="s">
        <v>8354</v>
      </c>
      <c r="B2322" s="6" t="s">
        <v>3753</v>
      </c>
      <c r="D2322" s="6" t="s">
        <v>1067</v>
      </c>
      <c r="E2322" s="6" t="s">
        <v>1068</v>
      </c>
      <c r="F2322" s="18">
        <f>IFERROR(VLOOKUP(B2322,Invoices!$L$2:$M$413,2,FALSE),"")</f>
        <v>0.99</v>
      </c>
      <c r="G2322" s="18" t="str">
        <f>IFERROR(VLOOKUP(B2322,Invoices!$N$2:$O$412,2,FALSE),"")</f>
        <v/>
      </c>
      <c r="H2322" s="18" t="str">
        <f>IFERROR(VLOOKUP($B2322,Invoices!$P$2:$Q$412,2,FALSE),"")</f>
        <v/>
      </c>
      <c r="I2322" s="18" t="str">
        <f>IFERROR(VLOOKUP($B2322,Invoices!$R$2:$S$412,2,FALSE),"")</f>
        <v/>
      </c>
      <c r="J2322" s="18" t="str">
        <f>IFERROR(VLOOKUP($B2322,Invoices!$T$2:$U$412,2,FALSE),"")</f>
        <v/>
      </c>
      <c r="K2322" s="18" t="str">
        <f>IFERROR(VLOOKUP($B2322,Invoices!$V$2:$W$412,2,FALSE),"")</f>
        <v/>
      </c>
      <c r="L2322" s="18" t="str">
        <f>IFERROR(VLOOKUP($B2322,Invoices!$X$2:$Y$412,2,FALSE),"")</f>
        <v/>
      </c>
      <c r="M2322" s="18" t="str">
        <f>IFERROR(VLOOKUP($B2322,Invoices!$Z$2:$AA$412,2,FALSE),"")</f>
        <v/>
      </c>
      <c r="N2322" s="18" t="str">
        <f>IFERROR(VLOOKUP($B2322,Invoices!$AB$2:$AC$412,2,FALSE),"")</f>
        <v/>
      </c>
      <c r="O2322" s="18" t="str">
        <f>IFERROR(VLOOKUP($B2322,Invoices!$AD$2:$AE$412,2,FALSE),"")</f>
        <v/>
      </c>
      <c r="P2322" s="18" t="str">
        <f>IFERROR(VLOOKUP($B2322,Invoices!$AF$2:$AG$412,2,FALSE),"")</f>
        <v/>
      </c>
      <c r="Q2322" s="18" t="str">
        <f>IFERROR(VLOOKUP($B2322,Invoices!$AH$2:$AI$412,2,FALSE),"")</f>
        <v/>
      </c>
      <c r="R2322" s="18" t="str">
        <f>IFERROR(VLOOKUP($B2322,Invoices!$AJ$2:$AK$412,2,FALSE),"")</f>
        <v/>
      </c>
      <c r="S2322" s="18" t="str">
        <f>IFERROR(VLOOKUP($B2322,Invoices!$AL$2:$AM$412,2,FALSE),"")</f>
        <v/>
      </c>
      <c r="T2322" s="18" t="str">
        <f>IFERROR(VLOOKUP($B2322,Invoices!$AN$2:$AO$412,2,FALSE),"")</f>
        <v/>
      </c>
      <c r="U2322" s="18" cm="1">
        <f t="array" ref="U2322">IFERROR(INDEX(F2322:T2322, 1, MATCH(TRUE, ISNUMBER(F2322:T2322), 0)), "0.0")</f>
        <v>0.99</v>
      </c>
    </row>
    <row r="2323" spans="1:21" ht="13" x14ac:dyDescent="0.15">
      <c r="A2323" s="14" t="s">
        <v>8355</v>
      </c>
      <c r="B2323" s="6" t="s">
        <v>3754</v>
      </c>
      <c r="D2323" s="6" t="s">
        <v>592</v>
      </c>
      <c r="E2323" s="6" t="s">
        <v>593</v>
      </c>
      <c r="F2323" s="18" t="str">
        <f>IFERROR(VLOOKUP(B2323,Invoices!$L$2:$M$413,2,FALSE),"")</f>
        <v/>
      </c>
      <c r="G2323" s="18" t="str">
        <f>IFERROR(VLOOKUP(B2323,Invoices!$N$2:$O$412,2,FALSE),"")</f>
        <v/>
      </c>
      <c r="H2323" s="18" t="str">
        <f>IFERROR(VLOOKUP($B2323,Invoices!$P$2:$Q$412,2,FALSE),"")</f>
        <v/>
      </c>
      <c r="I2323" s="18" t="str">
        <f>IFERROR(VLOOKUP($B2323,Invoices!$R$2:$S$412,2,FALSE),"")</f>
        <v/>
      </c>
      <c r="J2323" s="18" t="str">
        <f>IFERROR(VLOOKUP($B2323,Invoices!$T$2:$U$412,2,FALSE),"")</f>
        <v/>
      </c>
      <c r="K2323" s="18" t="str">
        <f>IFERROR(VLOOKUP($B2323,Invoices!$V$2:$W$412,2,FALSE),"")</f>
        <v/>
      </c>
      <c r="L2323" s="18" t="str">
        <f>IFERROR(VLOOKUP($B2323,Invoices!$X$2:$Y$412,2,FALSE),"")</f>
        <v/>
      </c>
      <c r="M2323" s="18" t="str">
        <f>IFERROR(VLOOKUP($B2323,Invoices!$Z$2:$AA$412,2,FALSE),"")</f>
        <v/>
      </c>
      <c r="N2323" s="18" t="str">
        <f>IFERROR(VLOOKUP($B2323,Invoices!$AB$2:$AC$412,2,FALSE),"")</f>
        <v/>
      </c>
      <c r="O2323" s="18" t="str">
        <f>IFERROR(VLOOKUP($B2323,Invoices!$AD$2:$AE$412,2,FALSE),"")</f>
        <v/>
      </c>
      <c r="P2323" s="18" t="str">
        <f>IFERROR(VLOOKUP($B2323,Invoices!$AF$2:$AG$412,2,FALSE),"")</f>
        <v/>
      </c>
      <c r="Q2323" s="18" t="str">
        <f>IFERROR(VLOOKUP($B2323,Invoices!$AH$2:$AI$412,2,FALSE),"")</f>
        <v/>
      </c>
      <c r="R2323" s="18" t="str">
        <f>IFERROR(VLOOKUP($B2323,Invoices!$AJ$2:$AK$412,2,FALSE),"")</f>
        <v/>
      </c>
      <c r="S2323" s="18" t="str">
        <f>IFERROR(VLOOKUP($B2323,Invoices!$AL$2:$AM$412,2,FALSE),"")</f>
        <v/>
      </c>
      <c r="T2323" s="18" t="str">
        <f>IFERROR(VLOOKUP($B2323,Invoices!$AN$2:$AO$412,2,FALSE),"")</f>
        <v/>
      </c>
      <c r="U2323" s="18" t="str" cm="1">
        <f t="array" ref="U2323">IFERROR(INDEX(F2323:T2323, 1, MATCH(TRUE, ISNUMBER(F2323:T2323), 0)), "0.0")</f>
        <v>0.0</v>
      </c>
    </row>
    <row r="2324" spans="1:21" ht="13" x14ac:dyDescent="0.15">
      <c r="A2324" s="14" t="s">
        <v>8356</v>
      </c>
      <c r="B2324" s="6" t="s">
        <v>3755</v>
      </c>
      <c r="C2324" s="6" t="s">
        <v>655</v>
      </c>
      <c r="D2324" s="6" t="s">
        <v>656</v>
      </c>
      <c r="E2324" s="6" t="s">
        <v>655</v>
      </c>
      <c r="F2324" s="18">
        <f>IFERROR(VLOOKUP(B2324,Invoices!$L$2:$M$413,2,FALSE),"")</f>
        <v>0.99</v>
      </c>
      <c r="G2324" s="18" t="str">
        <f>IFERROR(VLOOKUP(B2324,Invoices!$N$2:$O$412,2,FALSE),"")</f>
        <v/>
      </c>
      <c r="H2324" s="18" t="str">
        <f>IFERROR(VLOOKUP($B2324,Invoices!$P$2:$Q$412,2,FALSE),"")</f>
        <v/>
      </c>
      <c r="I2324" s="18" t="str">
        <f>IFERROR(VLOOKUP($B2324,Invoices!$R$2:$S$412,2,FALSE),"")</f>
        <v/>
      </c>
      <c r="J2324" s="18" t="str">
        <f>IFERROR(VLOOKUP($B2324,Invoices!$T$2:$U$412,2,FALSE),"")</f>
        <v/>
      </c>
      <c r="K2324" s="18" t="str">
        <f>IFERROR(VLOOKUP($B2324,Invoices!$V$2:$W$412,2,FALSE),"")</f>
        <v/>
      </c>
      <c r="L2324" s="18" t="str">
        <f>IFERROR(VLOOKUP($B2324,Invoices!$X$2:$Y$412,2,FALSE),"")</f>
        <v/>
      </c>
      <c r="M2324" s="18" t="str">
        <f>IFERROR(VLOOKUP($B2324,Invoices!$Z$2:$AA$412,2,FALSE),"")</f>
        <v/>
      </c>
      <c r="N2324" s="18" t="str">
        <f>IFERROR(VLOOKUP($B2324,Invoices!$AB$2:$AC$412,2,FALSE),"")</f>
        <v/>
      </c>
      <c r="O2324" s="18" t="str">
        <f>IFERROR(VLOOKUP($B2324,Invoices!$AD$2:$AE$412,2,FALSE),"")</f>
        <v/>
      </c>
      <c r="P2324" s="18" t="str">
        <f>IFERROR(VLOOKUP($B2324,Invoices!$AF$2:$AG$412,2,FALSE),"")</f>
        <v/>
      </c>
      <c r="Q2324" s="18" t="str">
        <f>IFERROR(VLOOKUP($B2324,Invoices!$AH$2:$AI$412,2,FALSE),"")</f>
        <v/>
      </c>
      <c r="R2324" s="18" t="str">
        <f>IFERROR(VLOOKUP($B2324,Invoices!$AJ$2:$AK$412,2,FALSE),"")</f>
        <v/>
      </c>
      <c r="S2324" s="18" t="str">
        <f>IFERROR(VLOOKUP($B2324,Invoices!$AL$2:$AM$412,2,FALSE),"")</f>
        <v/>
      </c>
      <c r="T2324" s="18" t="str">
        <f>IFERROR(VLOOKUP($B2324,Invoices!$AN$2:$AO$412,2,FALSE),"")</f>
        <v/>
      </c>
      <c r="U2324" s="18" cm="1">
        <f t="array" ref="U2324">IFERROR(INDEX(F2324:T2324, 1, MATCH(TRUE, ISNUMBER(F2324:T2324), 0)), "0.0")</f>
        <v>0.99</v>
      </c>
    </row>
    <row r="2325" spans="1:21" ht="13" x14ac:dyDescent="0.15">
      <c r="A2325" s="14" t="s">
        <v>8357</v>
      </c>
      <c r="B2325" s="6" t="s">
        <v>3756</v>
      </c>
      <c r="C2325" s="6" t="s">
        <v>573</v>
      </c>
      <c r="D2325" s="6" t="s">
        <v>1895</v>
      </c>
      <c r="E2325" s="6" t="s">
        <v>574</v>
      </c>
      <c r="F2325" s="18" t="str">
        <f>IFERROR(VLOOKUP(B2325,Invoices!$L$2:$M$413,2,FALSE),"")</f>
        <v/>
      </c>
      <c r="G2325" s="18" t="str">
        <f>IFERROR(VLOOKUP(B2325,Invoices!$N$2:$O$412,2,FALSE),"")</f>
        <v/>
      </c>
      <c r="H2325" s="18" t="str">
        <f>IFERROR(VLOOKUP($B2325,Invoices!$P$2:$Q$412,2,FALSE),"")</f>
        <v/>
      </c>
      <c r="I2325" s="18" t="str">
        <f>IFERROR(VLOOKUP($B2325,Invoices!$R$2:$S$412,2,FALSE),"")</f>
        <v/>
      </c>
      <c r="J2325" s="18" t="str">
        <f>IFERROR(VLOOKUP($B2325,Invoices!$T$2:$U$412,2,FALSE),"")</f>
        <v/>
      </c>
      <c r="K2325" s="18" t="str">
        <f>IFERROR(VLOOKUP($B2325,Invoices!$V$2:$W$412,2,FALSE),"")</f>
        <v/>
      </c>
      <c r="L2325" s="18" t="str">
        <f>IFERROR(VLOOKUP($B2325,Invoices!$X$2:$Y$412,2,FALSE),"")</f>
        <v/>
      </c>
      <c r="M2325" s="18" t="str">
        <f>IFERROR(VLOOKUP($B2325,Invoices!$Z$2:$AA$412,2,FALSE),"")</f>
        <v/>
      </c>
      <c r="N2325" s="18" t="str">
        <f>IFERROR(VLOOKUP($B2325,Invoices!$AB$2:$AC$412,2,FALSE),"")</f>
        <v/>
      </c>
      <c r="O2325" s="18" t="str">
        <f>IFERROR(VLOOKUP($B2325,Invoices!$AD$2:$AE$412,2,FALSE),"")</f>
        <v/>
      </c>
      <c r="P2325" s="18" t="str">
        <f>IFERROR(VLOOKUP($B2325,Invoices!$AF$2:$AG$412,2,FALSE),"")</f>
        <v/>
      </c>
      <c r="Q2325" s="18" t="str">
        <f>IFERROR(VLOOKUP($B2325,Invoices!$AH$2:$AI$412,2,FALSE),"")</f>
        <v/>
      </c>
      <c r="R2325" s="18" t="str">
        <f>IFERROR(VLOOKUP($B2325,Invoices!$AJ$2:$AK$412,2,FALSE),"")</f>
        <v/>
      </c>
      <c r="S2325" s="18" t="str">
        <f>IFERROR(VLOOKUP($B2325,Invoices!$AL$2:$AM$412,2,FALSE),"")</f>
        <v/>
      </c>
      <c r="T2325" s="18" t="str">
        <f>IFERROR(VLOOKUP($B2325,Invoices!$AN$2:$AO$412,2,FALSE),"")</f>
        <v/>
      </c>
      <c r="U2325" s="18" t="str" cm="1">
        <f t="array" ref="U2325">IFERROR(INDEX(F2325:T2325, 1, MATCH(TRUE, ISNUMBER(F2325:T2325), 0)), "0.0")</f>
        <v>0.0</v>
      </c>
    </row>
    <row r="2326" spans="1:21" ht="13" x14ac:dyDescent="0.15">
      <c r="A2326" s="14" t="s">
        <v>8358</v>
      </c>
      <c r="B2326" s="6" t="s">
        <v>3757</v>
      </c>
      <c r="C2326" s="6" t="s">
        <v>1109</v>
      </c>
      <c r="D2326" s="6" t="s">
        <v>1110</v>
      </c>
      <c r="E2326" s="6" t="s">
        <v>1111</v>
      </c>
      <c r="F2326" s="18" t="str">
        <f>IFERROR(VLOOKUP(B2326,Invoices!$L$2:$M$413,2,FALSE),"")</f>
        <v/>
      </c>
      <c r="G2326" s="18" t="str">
        <f>IFERROR(VLOOKUP(B2326,Invoices!$N$2:$O$412,2,FALSE),"")</f>
        <v/>
      </c>
      <c r="H2326" s="18" t="str">
        <f>IFERROR(VLOOKUP($B2326,Invoices!$P$2:$Q$412,2,FALSE),"")</f>
        <v/>
      </c>
      <c r="I2326" s="18" t="str">
        <f>IFERROR(VLOOKUP($B2326,Invoices!$R$2:$S$412,2,FALSE),"")</f>
        <v/>
      </c>
      <c r="J2326" s="18">
        <f>IFERROR(VLOOKUP($B2326,Invoices!$T$2:$U$412,2,FALSE),"")</f>
        <v>0.99</v>
      </c>
      <c r="K2326" s="18">
        <f>IFERROR(VLOOKUP($B2326,Invoices!$V$2:$W$412,2,FALSE),"")</f>
        <v>0.99</v>
      </c>
      <c r="L2326" s="18" t="str">
        <f>IFERROR(VLOOKUP($B2326,Invoices!$X$2:$Y$412,2,FALSE),"")</f>
        <v/>
      </c>
      <c r="M2326" s="18" t="str">
        <f>IFERROR(VLOOKUP($B2326,Invoices!$Z$2:$AA$412,2,FALSE),"")</f>
        <v/>
      </c>
      <c r="N2326" s="18" t="str">
        <f>IFERROR(VLOOKUP($B2326,Invoices!$AB$2:$AC$412,2,FALSE),"")</f>
        <v/>
      </c>
      <c r="O2326" s="18" t="str">
        <f>IFERROR(VLOOKUP($B2326,Invoices!$AD$2:$AE$412,2,FALSE),"")</f>
        <v/>
      </c>
      <c r="P2326" s="18" t="str">
        <f>IFERROR(VLOOKUP($B2326,Invoices!$AF$2:$AG$412,2,FALSE),"")</f>
        <v/>
      </c>
      <c r="Q2326" s="18" t="str">
        <f>IFERROR(VLOOKUP($B2326,Invoices!$AH$2:$AI$412,2,FALSE),"")</f>
        <v/>
      </c>
      <c r="R2326" s="18" t="str">
        <f>IFERROR(VLOOKUP($B2326,Invoices!$AJ$2:$AK$412,2,FALSE),"")</f>
        <v/>
      </c>
      <c r="S2326" s="18" t="str">
        <f>IFERROR(VLOOKUP($B2326,Invoices!$AL$2:$AM$412,2,FALSE),"")</f>
        <v/>
      </c>
      <c r="T2326" s="18" t="str">
        <f>IFERROR(VLOOKUP($B2326,Invoices!$AN$2:$AO$412,2,FALSE),"")</f>
        <v/>
      </c>
      <c r="U2326" s="18" cm="1">
        <f t="array" ref="U2326">IFERROR(INDEX(F2326:T2326, 1, MATCH(TRUE, ISNUMBER(F2326:T2326), 0)), "0.0")</f>
        <v>0.99</v>
      </c>
    </row>
    <row r="2327" spans="1:21" ht="13" x14ac:dyDescent="0.15">
      <c r="A2327" s="14" t="s">
        <v>8359</v>
      </c>
      <c r="B2327" s="6" t="s">
        <v>3758</v>
      </c>
      <c r="C2327" s="6" t="s">
        <v>1073</v>
      </c>
      <c r="D2327" s="6" t="s">
        <v>783</v>
      </c>
      <c r="E2327" s="6" t="s">
        <v>742</v>
      </c>
      <c r="F2327" s="18" t="str">
        <f>IFERROR(VLOOKUP(B2327,Invoices!$L$2:$M$413,2,FALSE),"")</f>
        <v/>
      </c>
      <c r="G2327" s="18" t="str">
        <f>IFERROR(VLOOKUP(B2327,Invoices!$N$2:$O$412,2,FALSE),"")</f>
        <v/>
      </c>
      <c r="H2327" s="18" t="str">
        <f>IFERROR(VLOOKUP($B2327,Invoices!$P$2:$Q$412,2,FALSE),"")</f>
        <v/>
      </c>
      <c r="I2327" s="18" t="str">
        <f>IFERROR(VLOOKUP($B2327,Invoices!$R$2:$S$412,2,FALSE),"")</f>
        <v/>
      </c>
      <c r="J2327" s="18" t="str">
        <f>IFERROR(VLOOKUP($B2327,Invoices!$T$2:$U$412,2,FALSE),"")</f>
        <v/>
      </c>
      <c r="K2327" s="18" t="str">
        <f>IFERROR(VLOOKUP($B2327,Invoices!$V$2:$W$412,2,FALSE),"")</f>
        <v/>
      </c>
      <c r="L2327" s="18" t="str">
        <f>IFERROR(VLOOKUP($B2327,Invoices!$X$2:$Y$412,2,FALSE),"")</f>
        <v/>
      </c>
      <c r="M2327" s="18" t="str">
        <f>IFERROR(VLOOKUP($B2327,Invoices!$Z$2:$AA$412,2,FALSE),"")</f>
        <v/>
      </c>
      <c r="N2327" s="18" t="str">
        <f>IFERROR(VLOOKUP($B2327,Invoices!$AB$2:$AC$412,2,FALSE),"")</f>
        <v/>
      </c>
      <c r="O2327" s="18" t="str">
        <f>IFERROR(VLOOKUP($B2327,Invoices!$AD$2:$AE$412,2,FALSE),"")</f>
        <v/>
      </c>
      <c r="P2327" s="18" t="str">
        <f>IFERROR(VLOOKUP($B2327,Invoices!$AF$2:$AG$412,2,FALSE),"")</f>
        <v/>
      </c>
      <c r="Q2327" s="18" t="str">
        <f>IFERROR(VLOOKUP($B2327,Invoices!$AH$2:$AI$412,2,FALSE),"")</f>
        <v/>
      </c>
      <c r="R2327" s="18" t="str">
        <f>IFERROR(VLOOKUP($B2327,Invoices!$AJ$2:$AK$412,2,FALSE),"")</f>
        <v/>
      </c>
      <c r="S2327" s="18" t="str">
        <f>IFERROR(VLOOKUP($B2327,Invoices!$AL$2:$AM$412,2,FALSE),"")</f>
        <v/>
      </c>
      <c r="T2327" s="18" t="str">
        <f>IFERROR(VLOOKUP($B2327,Invoices!$AN$2:$AO$412,2,FALSE),"")</f>
        <v/>
      </c>
      <c r="U2327" s="18" t="str" cm="1">
        <f t="array" ref="U2327">IFERROR(INDEX(F2327:T2327, 1, MATCH(TRUE, ISNUMBER(F2327:T2327), 0)), "0.0")</f>
        <v>0.0</v>
      </c>
    </row>
    <row r="2328" spans="1:21" ht="13" x14ac:dyDescent="0.15">
      <c r="A2328" s="14" t="s">
        <v>8360</v>
      </c>
      <c r="B2328" s="6" t="s">
        <v>3759</v>
      </c>
      <c r="C2328" s="6" t="s">
        <v>966</v>
      </c>
      <c r="D2328" s="6" t="s">
        <v>967</v>
      </c>
      <c r="E2328" s="6" t="s">
        <v>968</v>
      </c>
      <c r="F2328" s="18" t="str">
        <f>IFERROR(VLOOKUP(B2328,Invoices!$L$2:$M$413,2,FALSE),"")</f>
        <v/>
      </c>
      <c r="G2328" s="18" t="str">
        <f>IFERROR(VLOOKUP(B2328,Invoices!$N$2:$O$412,2,FALSE),"")</f>
        <v/>
      </c>
      <c r="H2328" s="18" t="str">
        <f>IFERROR(VLOOKUP($B2328,Invoices!$P$2:$Q$412,2,FALSE),"")</f>
        <v/>
      </c>
      <c r="I2328" s="18" t="str">
        <f>IFERROR(VLOOKUP($B2328,Invoices!$R$2:$S$412,2,FALSE),"")</f>
        <v/>
      </c>
      <c r="J2328" s="18" t="str">
        <f>IFERROR(VLOOKUP($B2328,Invoices!$T$2:$U$412,2,FALSE),"")</f>
        <v/>
      </c>
      <c r="K2328" s="18" t="str">
        <f>IFERROR(VLOOKUP($B2328,Invoices!$V$2:$W$412,2,FALSE),"")</f>
        <v/>
      </c>
      <c r="L2328" s="18" t="str">
        <f>IFERROR(VLOOKUP($B2328,Invoices!$X$2:$Y$412,2,FALSE),"")</f>
        <v/>
      </c>
      <c r="M2328" s="18" t="str">
        <f>IFERROR(VLOOKUP($B2328,Invoices!$Z$2:$AA$412,2,FALSE),"")</f>
        <v/>
      </c>
      <c r="N2328" s="18" t="str">
        <f>IFERROR(VLOOKUP($B2328,Invoices!$AB$2:$AC$412,2,FALSE),"")</f>
        <v/>
      </c>
      <c r="O2328" s="18" t="str">
        <f>IFERROR(VLOOKUP($B2328,Invoices!$AD$2:$AE$412,2,FALSE),"")</f>
        <v/>
      </c>
      <c r="P2328" s="18" t="str">
        <f>IFERROR(VLOOKUP($B2328,Invoices!$AF$2:$AG$412,2,FALSE),"")</f>
        <v/>
      </c>
      <c r="Q2328" s="18" t="str">
        <f>IFERROR(VLOOKUP($B2328,Invoices!$AH$2:$AI$412,2,FALSE),"")</f>
        <v/>
      </c>
      <c r="R2328" s="18" t="str">
        <f>IFERROR(VLOOKUP($B2328,Invoices!$AJ$2:$AK$412,2,FALSE),"")</f>
        <v/>
      </c>
      <c r="S2328" s="18" t="str">
        <f>IFERROR(VLOOKUP($B2328,Invoices!$AL$2:$AM$412,2,FALSE),"")</f>
        <v/>
      </c>
      <c r="T2328" s="18" t="str">
        <f>IFERROR(VLOOKUP($B2328,Invoices!$AN$2:$AO$412,2,FALSE),"")</f>
        <v/>
      </c>
      <c r="U2328" s="18" t="str" cm="1">
        <f t="array" ref="U2328">IFERROR(INDEX(F2328:T2328, 1, MATCH(TRUE, ISNUMBER(F2328:T2328), 0)), "0.0")</f>
        <v>0.0</v>
      </c>
    </row>
    <row r="2329" spans="1:21" ht="13" x14ac:dyDescent="0.15">
      <c r="A2329" s="14" t="s">
        <v>8361</v>
      </c>
      <c r="B2329" s="6" t="s">
        <v>3760</v>
      </c>
      <c r="C2329" s="6" t="s">
        <v>1694</v>
      </c>
      <c r="D2329" s="6" t="s">
        <v>3761</v>
      </c>
      <c r="E2329" s="6" t="s">
        <v>3762</v>
      </c>
      <c r="F2329" s="18" t="str">
        <f>IFERROR(VLOOKUP(B2329,Invoices!$L$2:$M$413,2,FALSE),"")</f>
        <v/>
      </c>
      <c r="G2329" s="18" t="str">
        <f>IFERROR(VLOOKUP(B2329,Invoices!$N$2:$O$412,2,FALSE),"")</f>
        <v/>
      </c>
      <c r="H2329" s="18" t="str">
        <f>IFERROR(VLOOKUP($B2329,Invoices!$P$2:$Q$412,2,FALSE),"")</f>
        <v/>
      </c>
      <c r="I2329" s="18" t="str">
        <f>IFERROR(VLOOKUP($B2329,Invoices!$R$2:$S$412,2,FALSE),"")</f>
        <v/>
      </c>
      <c r="J2329" s="18" t="str">
        <f>IFERROR(VLOOKUP($B2329,Invoices!$T$2:$U$412,2,FALSE),"")</f>
        <v/>
      </c>
      <c r="K2329" s="18" t="str">
        <f>IFERROR(VLOOKUP($B2329,Invoices!$V$2:$W$412,2,FALSE),"")</f>
        <v/>
      </c>
      <c r="L2329" s="18" t="str">
        <f>IFERROR(VLOOKUP($B2329,Invoices!$X$2:$Y$412,2,FALSE),"")</f>
        <v/>
      </c>
      <c r="M2329" s="18" t="str">
        <f>IFERROR(VLOOKUP($B2329,Invoices!$Z$2:$AA$412,2,FALSE),"")</f>
        <v/>
      </c>
      <c r="N2329" s="18" t="str">
        <f>IFERROR(VLOOKUP($B2329,Invoices!$AB$2:$AC$412,2,FALSE),"")</f>
        <v/>
      </c>
      <c r="O2329" s="18" t="str">
        <f>IFERROR(VLOOKUP($B2329,Invoices!$AD$2:$AE$412,2,FALSE),"")</f>
        <v/>
      </c>
      <c r="P2329" s="18" t="str">
        <f>IFERROR(VLOOKUP($B2329,Invoices!$AF$2:$AG$412,2,FALSE),"")</f>
        <v/>
      </c>
      <c r="Q2329" s="18" t="str">
        <f>IFERROR(VLOOKUP($B2329,Invoices!$AH$2:$AI$412,2,FALSE),"")</f>
        <v/>
      </c>
      <c r="R2329" s="18" t="str">
        <f>IFERROR(VLOOKUP($B2329,Invoices!$AJ$2:$AK$412,2,FALSE),"")</f>
        <v/>
      </c>
      <c r="S2329" s="18" t="str">
        <f>IFERROR(VLOOKUP($B2329,Invoices!$AL$2:$AM$412,2,FALSE),"")</f>
        <v/>
      </c>
      <c r="T2329" s="18" t="str">
        <f>IFERROR(VLOOKUP($B2329,Invoices!$AN$2:$AO$412,2,FALSE),"")</f>
        <v/>
      </c>
      <c r="U2329" s="18" t="str" cm="1">
        <f t="array" ref="U2329">IFERROR(INDEX(F2329:T2329, 1, MATCH(TRUE, ISNUMBER(F2329:T2329), 0)), "0.0")</f>
        <v>0.0</v>
      </c>
    </row>
    <row r="2330" spans="1:21" ht="13" x14ac:dyDescent="0.15">
      <c r="A2330" s="14" t="s">
        <v>8362</v>
      </c>
      <c r="B2330" s="6" t="s">
        <v>3763</v>
      </c>
      <c r="C2330" s="6" t="s">
        <v>1210</v>
      </c>
      <c r="D2330" s="6" t="s">
        <v>1506</v>
      </c>
      <c r="E2330" s="6" t="s">
        <v>1210</v>
      </c>
      <c r="F2330" s="18">
        <f>IFERROR(VLOOKUP(B2330,Invoices!$L$2:$M$413,2,FALSE),"")</f>
        <v>0.99</v>
      </c>
      <c r="G2330" s="18" t="str">
        <f>IFERROR(VLOOKUP(B2330,Invoices!$N$2:$O$412,2,FALSE),"")</f>
        <v/>
      </c>
      <c r="H2330" s="18" t="str">
        <f>IFERROR(VLOOKUP($B2330,Invoices!$P$2:$Q$412,2,FALSE),"")</f>
        <v/>
      </c>
      <c r="I2330" s="18" t="str">
        <f>IFERROR(VLOOKUP($B2330,Invoices!$R$2:$S$412,2,FALSE),"")</f>
        <v/>
      </c>
      <c r="J2330" s="18" t="str">
        <f>IFERROR(VLOOKUP($B2330,Invoices!$T$2:$U$412,2,FALSE),"")</f>
        <v/>
      </c>
      <c r="K2330" s="18" t="str">
        <f>IFERROR(VLOOKUP($B2330,Invoices!$V$2:$W$412,2,FALSE),"")</f>
        <v/>
      </c>
      <c r="L2330" s="18" t="str">
        <f>IFERROR(VLOOKUP($B2330,Invoices!$X$2:$Y$412,2,FALSE),"")</f>
        <v/>
      </c>
      <c r="M2330" s="18" t="str">
        <f>IFERROR(VLOOKUP($B2330,Invoices!$Z$2:$AA$412,2,FALSE),"")</f>
        <v/>
      </c>
      <c r="N2330" s="18" t="str">
        <f>IFERROR(VLOOKUP($B2330,Invoices!$AB$2:$AC$412,2,FALSE),"")</f>
        <v/>
      </c>
      <c r="O2330" s="18" t="str">
        <f>IFERROR(VLOOKUP($B2330,Invoices!$AD$2:$AE$412,2,FALSE),"")</f>
        <v/>
      </c>
      <c r="P2330" s="18" t="str">
        <f>IFERROR(VLOOKUP($B2330,Invoices!$AF$2:$AG$412,2,FALSE),"")</f>
        <v/>
      </c>
      <c r="Q2330" s="18" t="str">
        <f>IFERROR(VLOOKUP($B2330,Invoices!$AH$2:$AI$412,2,FALSE),"")</f>
        <v/>
      </c>
      <c r="R2330" s="18" t="str">
        <f>IFERROR(VLOOKUP($B2330,Invoices!$AJ$2:$AK$412,2,FALSE),"")</f>
        <v/>
      </c>
      <c r="S2330" s="18" t="str">
        <f>IFERROR(VLOOKUP($B2330,Invoices!$AL$2:$AM$412,2,FALSE),"")</f>
        <v/>
      </c>
      <c r="T2330" s="18" t="str">
        <f>IFERROR(VLOOKUP($B2330,Invoices!$AN$2:$AO$412,2,FALSE),"")</f>
        <v/>
      </c>
      <c r="U2330" s="18" cm="1">
        <f t="array" ref="U2330">IFERROR(INDEX(F2330:T2330, 1, MATCH(TRUE, ISNUMBER(F2330:T2330), 0)), "0.0")</f>
        <v>0.99</v>
      </c>
    </row>
    <row r="2331" spans="1:21" ht="13" x14ac:dyDescent="0.15">
      <c r="A2331" s="14" t="s">
        <v>8363</v>
      </c>
      <c r="B2331" s="6" t="s">
        <v>3764</v>
      </c>
      <c r="C2331" s="6" t="s">
        <v>712</v>
      </c>
      <c r="D2331" s="6" t="s">
        <v>713</v>
      </c>
      <c r="E2331" s="6" t="s">
        <v>714</v>
      </c>
      <c r="F2331" s="18" t="str">
        <f>IFERROR(VLOOKUP(B2331,Invoices!$L$2:$M$413,2,FALSE),"")</f>
        <v/>
      </c>
      <c r="G2331" s="18" t="str">
        <f>IFERROR(VLOOKUP(B2331,Invoices!$N$2:$O$412,2,FALSE),"")</f>
        <v/>
      </c>
      <c r="H2331" s="18" t="str">
        <f>IFERROR(VLOOKUP($B2331,Invoices!$P$2:$Q$412,2,FALSE),"")</f>
        <v/>
      </c>
      <c r="I2331" s="18" t="str">
        <f>IFERROR(VLOOKUP($B2331,Invoices!$R$2:$S$412,2,FALSE),"")</f>
        <v/>
      </c>
      <c r="J2331" s="18" t="str">
        <f>IFERROR(VLOOKUP($B2331,Invoices!$T$2:$U$412,2,FALSE),"")</f>
        <v/>
      </c>
      <c r="K2331" s="18" t="str">
        <f>IFERROR(VLOOKUP($B2331,Invoices!$V$2:$W$412,2,FALSE),"")</f>
        <v/>
      </c>
      <c r="L2331" s="18" t="str">
        <f>IFERROR(VLOOKUP($B2331,Invoices!$X$2:$Y$412,2,FALSE),"")</f>
        <v/>
      </c>
      <c r="M2331" s="18" t="str">
        <f>IFERROR(VLOOKUP($B2331,Invoices!$Z$2:$AA$412,2,FALSE),"")</f>
        <v/>
      </c>
      <c r="N2331" s="18" t="str">
        <f>IFERROR(VLOOKUP($B2331,Invoices!$AB$2:$AC$412,2,FALSE),"")</f>
        <v/>
      </c>
      <c r="O2331" s="18" t="str">
        <f>IFERROR(VLOOKUP($B2331,Invoices!$AD$2:$AE$412,2,FALSE),"")</f>
        <v/>
      </c>
      <c r="P2331" s="18">
        <f>IFERROR(VLOOKUP($B2331,Invoices!$AF$2:$AG$412,2,FALSE),"")</f>
        <v>0.99</v>
      </c>
      <c r="Q2331" s="18" t="str">
        <f>IFERROR(VLOOKUP($B2331,Invoices!$AH$2:$AI$412,2,FALSE),"")</f>
        <v/>
      </c>
      <c r="R2331" s="18" t="str">
        <f>IFERROR(VLOOKUP($B2331,Invoices!$AJ$2:$AK$412,2,FALSE),"")</f>
        <v/>
      </c>
      <c r="S2331" s="18" t="str">
        <f>IFERROR(VLOOKUP($B2331,Invoices!$AL$2:$AM$412,2,FALSE),"")</f>
        <v/>
      </c>
      <c r="T2331" s="18" t="str">
        <f>IFERROR(VLOOKUP($B2331,Invoices!$AN$2:$AO$412,2,FALSE),"")</f>
        <v/>
      </c>
      <c r="U2331" s="18" cm="1">
        <f t="array" ref="U2331">IFERROR(INDEX(F2331:T2331, 1, MATCH(TRUE, ISNUMBER(F2331:T2331), 0)), "0.0")</f>
        <v>0.99</v>
      </c>
    </row>
    <row r="2332" spans="1:21" ht="13" x14ac:dyDescent="0.15">
      <c r="A2332" s="14" t="s">
        <v>8364</v>
      </c>
      <c r="B2332" s="6" t="s">
        <v>3765</v>
      </c>
      <c r="C2332" s="6" t="s">
        <v>2359</v>
      </c>
      <c r="D2332" s="6" t="s">
        <v>1033</v>
      </c>
      <c r="E2332" s="6" t="s">
        <v>1034</v>
      </c>
      <c r="F2332" s="18" t="str">
        <f>IFERROR(VLOOKUP(B2332,Invoices!$L$2:$M$413,2,FALSE),"")</f>
        <v/>
      </c>
      <c r="G2332" s="18" t="str">
        <f>IFERROR(VLOOKUP(B2332,Invoices!$N$2:$O$412,2,FALSE),"")</f>
        <v/>
      </c>
      <c r="H2332" s="18">
        <f>IFERROR(VLOOKUP($B2332,Invoices!$P$2:$Q$412,2,FALSE),"")</f>
        <v>0.99</v>
      </c>
      <c r="I2332" s="18">
        <f>IFERROR(VLOOKUP($B2332,Invoices!$R$2:$S$412,2,FALSE),"")</f>
        <v>0.99</v>
      </c>
      <c r="J2332" s="18" t="str">
        <f>IFERROR(VLOOKUP($B2332,Invoices!$T$2:$U$412,2,FALSE),"")</f>
        <v/>
      </c>
      <c r="K2332" s="18" t="str">
        <f>IFERROR(VLOOKUP($B2332,Invoices!$V$2:$W$412,2,FALSE),"")</f>
        <v/>
      </c>
      <c r="L2332" s="18" t="str">
        <f>IFERROR(VLOOKUP($B2332,Invoices!$X$2:$Y$412,2,FALSE),"")</f>
        <v/>
      </c>
      <c r="M2332" s="18" t="str">
        <f>IFERROR(VLOOKUP($B2332,Invoices!$Z$2:$AA$412,2,FALSE),"")</f>
        <v/>
      </c>
      <c r="N2332" s="18" t="str">
        <f>IFERROR(VLOOKUP($B2332,Invoices!$AB$2:$AC$412,2,FALSE),"")</f>
        <v/>
      </c>
      <c r="O2332" s="18" t="str">
        <f>IFERROR(VLOOKUP($B2332,Invoices!$AD$2:$AE$412,2,FALSE),"")</f>
        <v/>
      </c>
      <c r="P2332" s="18" t="str">
        <f>IFERROR(VLOOKUP($B2332,Invoices!$AF$2:$AG$412,2,FALSE),"")</f>
        <v/>
      </c>
      <c r="Q2332" s="18" t="str">
        <f>IFERROR(VLOOKUP($B2332,Invoices!$AH$2:$AI$412,2,FALSE),"")</f>
        <v/>
      </c>
      <c r="R2332" s="18" t="str">
        <f>IFERROR(VLOOKUP($B2332,Invoices!$AJ$2:$AK$412,2,FALSE),"")</f>
        <v/>
      </c>
      <c r="S2332" s="18" t="str">
        <f>IFERROR(VLOOKUP($B2332,Invoices!$AL$2:$AM$412,2,FALSE),"")</f>
        <v/>
      </c>
      <c r="T2332" s="18" t="str">
        <f>IFERROR(VLOOKUP($B2332,Invoices!$AN$2:$AO$412,2,FALSE),"")</f>
        <v/>
      </c>
      <c r="U2332" s="18" cm="1">
        <f t="array" ref="U2332">IFERROR(INDEX(F2332:T2332, 1, MATCH(TRUE, ISNUMBER(F2332:T2332), 0)), "0.0")</f>
        <v>0.99</v>
      </c>
    </row>
    <row r="2333" spans="1:21" ht="13" x14ac:dyDescent="0.15">
      <c r="A2333" s="14" t="s">
        <v>8365</v>
      </c>
      <c r="B2333" s="6" t="s">
        <v>3765</v>
      </c>
      <c r="C2333" s="6" t="s">
        <v>1249</v>
      </c>
      <c r="D2333" s="6" t="s">
        <v>1250</v>
      </c>
      <c r="E2333" s="6" t="s">
        <v>1251</v>
      </c>
      <c r="F2333" s="18" t="str">
        <f>IFERROR(VLOOKUP(B2333,Invoices!$L$2:$M$413,2,FALSE),"")</f>
        <v/>
      </c>
      <c r="G2333" s="18" t="str">
        <f>IFERROR(VLOOKUP(B2333,Invoices!$N$2:$O$412,2,FALSE),"")</f>
        <v/>
      </c>
      <c r="H2333" s="18">
        <f>IFERROR(VLOOKUP($B2333,Invoices!$P$2:$Q$412,2,FALSE),"")</f>
        <v>0.99</v>
      </c>
      <c r="I2333" s="18">
        <f>IFERROR(VLOOKUP($B2333,Invoices!$R$2:$S$412,2,FALSE),"")</f>
        <v>0.99</v>
      </c>
      <c r="J2333" s="18" t="str">
        <f>IFERROR(VLOOKUP($B2333,Invoices!$T$2:$U$412,2,FALSE),"")</f>
        <v/>
      </c>
      <c r="K2333" s="18" t="str">
        <f>IFERROR(VLOOKUP($B2333,Invoices!$V$2:$W$412,2,FALSE),"")</f>
        <v/>
      </c>
      <c r="L2333" s="18" t="str">
        <f>IFERROR(VLOOKUP($B2333,Invoices!$X$2:$Y$412,2,FALSE),"")</f>
        <v/>
      </c>
      <c r="M2333" s="18" t="str">
        <f>IFERROR(VLOOKUP($B2333,Invoices!$Z$2:$AA$412,2,FALSE),"")</f>
        <v/>
      </c>
      <c r="N2333" s="18" t="str">
        <f>IFERROR(VLOOKUP($B2333,Invoices!$AB$2:$AC$412,2,FALSE),"")</f>
        <v/>
      </c>
      <c r="O2333" s="18" t="str">
        <f>IFERROR(VLOOKUP($B2333,Invoices!$AD$2:$AE$412,2,FALSE),"")</f>
        <v/>
      </c>
      <c r="P2333" s="18" t="str">
        <f>IFERROR(VLOOKUP($B2333,Invoices!$AF$2:$AG$412,2,FALSE),"")</f>
        <v/>
      </c>
      <c r="Q2333" s="18" t="str">
        <f>IFERROR(VLOOKUP($B2333,Invoices!$AH$2:$AI$412,2,FALSE),"")</f>
        <v/>
      </c>
      <c r="R2333" s="18" t="str">
        <f>IFERROR(VLOOKUP($B2333,Invoices!$AJ$2:$AK$412,2,FALSE),"")</f>
        <v/>
      </c>
      <c r="S2333" s="18" t="str">
        <f>IFERROR(VLOOKUP($B2333,Invoices!$AL$2:$AM$412,2,FALSE),"")</f>
        <v/>
      </c>
      <c r="T2333" s="18" t="str">
        <f>IFERROR(VLOOKUP($B2333,Invoices!$AN$2:$AO$412,2,FALSE),"")</f>
        <v/>
      </c>
      <c r="U2333" s="18" cm="1">
        <f t="array" ref="U2333">IFERROR(INDEX(F2333:T2333, 1, MATCH(TRUE, ISNUMBER(F2333:T2333), 0)), "0.0")</f>
        <v>0.99</v>
      </c>
    </row>
    <row r="2334" spans="1:21" ht="13" x14ac:dyDescent="0.15">
      <c r="A2334" s="14" t="s">
        <v>8366</v>
      </c>
      <c r="B2334" s="6" t="s">
        <v>3766</v>
      </c>
      <c r="C2334" s="6" t="s">
        <v>3471</v>
      </c>
      <c r="D2334" s="6" t="s">
        <v>1110</v>
      </c>
      <c r="E2334" s="6" t="s">
        <v>1111</v>
      </c>
      <c r="F2334" s="18">
        <f>IFERROR(VLOOKUP(B2334,Invoices!$L$2:$M$413,2,FALSE),"")</f>
        <v>0.99</v>
      </c>
      <c r="G2334" s="18" t="str">
        <f>IFERROR(VLOOKUP(B2334,Invoices!$N$2:$O$412,2,FALSE),"")</f>
        <v/>
      </c>
      <c r="H2334" s="18" t="str">
        <f>IFERROR(VLOOKUP($B2334,Invoices!$P$2:$Q$412,2,FALSE),"")</f>
        <v/>
      </c>
      <c r="I2334" s="18" t="str">
        <f>IFERROR(VLOOKUP($B2334,Invoices!$R$2:$S$412,2,FALSE),"")</f>
        <v/>
      </c>
      <c r="J2334" s="18" t="str">
        <f>IFERROR(VLOOKUP($B2334,Invoices!$T$2:$U$412,2,FALSE),"")</f>
        <v/>
      </c>
      <c r="K2334" s="18" t="str">
        <f>IFERROR(VLOOKUP($B2334,Invoices!$V$2:$W$412,2,FALSE),"")</f>
        <v/>
      </c>
      <c r="L2334" s="18" t="str">
        <f>IFERROR(VLOOKUP($B2334,Invoices!$X$2:$Y$412,2,FALSE),"")</f>
        <v/>
      </c>
      <c r="M2334" s="18" t="str">
        <f>IFERROR(VLOOKUP($B2334,Invoices!$Z$2:$AA$412,2,FALSE),"")</f>
        <v/>
      </c>
      <c r="N2334" s="18" t="str">
        <f>IFERROR(VLOOKUP($B2334,Invoices!$AB$2:$AC$412,2,FALSE),"")</f>
        <v/>
      </c>
      <c r="O2334" s="18" t="str">
        <f>IFERROR(VLOOKUP($B2334,Invoices!$AD$2:$AE$412,2,FALSE),"")</f>
        <v/>
      </c>
      <c r="P2334" s="18" t="str">
        <f>IFERROR(VLOOKUP($B2334,Invoices!$AF$2:$AG$412,2,FALSE),"")</f>
        <v/>
      </c>
      <c r="Q2334" s="18" t="str">
        <f>IFERROR(VLOOKUP($B2334,Invoices!$AH$2:$AI$412,2,FALSE),"")</f>
        <v/>
      </c>
      <c r="R2334" s="18" t="str">
        <f>IFERROR(VLOOKUP($B2334,Invoices!$AJ$2:$AK$412,2,FALSE),"")</f>
        <v/>
      </c>
      <c r="S2334" s="18" t="str">
        <f>IFERROR(VLOOKUP($B2334,Invoices!$AL$2:$AM$412,2,FALSE),"")</f>
        <v/>
      </c>
      <c r="T2334" s="18" t="str">
        <f>IFERROR(VLOOKUP($B2334,Invoices!$AN$2:$AO$412,2,FALSE),"")</f>
        <v/>
      </c>
      <c r="U2334" s="18" cm="1">
        <f t="array" ref="U2334">IFERROR(INDEX(F2334:T2334, 1, MATCH(TRUE, ISNUMBER(F2334:T2334), 0)), "0.0")</f>
        <v>0.99</v>
      </c>
    </row>
    <row r="2335" spans="1:21" ht="13" x14ac:dyDescent="0.15">
      <c r="A2335" s="14" t="s">
        <v>8367</v>
      </c>
      <c r="B2335" s="6" t="s">
        <v>3767</v>
      </c>
      <c r="C2335" s="6" t="s">
        <v>3768</v>
      </c>
      <c r="D2335" s="6" t="s">
        <v>954</v>
      </c>
      <c r="E2335" s="6" t="s">
        <v>955</v>
      </c>
      <c r="F2335" s="18" t="str">
        <f>IFERROR(VLOOKUP(B2335,Invoices!$L$2:$M$413,2,FALSE),"")</f>
        <v/>
      </c>
      <c r="G2335" s="18">
        <f>IFERROR(VLOOKUP(B2335,Invoices!$N$2:$O$412,2,FALSE),"")</f>
        <v>0.99</v>
      </c>
      <c r="H2335" s="18" t="str">
        <f>IFERROR(VLOOKUP($B2335,Invoices!$P$2:$Q$412,2,FALSE),"")</f>
        <v/>
      </c>
      <c r="I2335" s="18" t="str">
        <f>IFERROR(VLOOKUP($B2335,Invoices!$R$2:$S$412,2,FALSE),"")</f>
        <v/>
      </c>
      <c r="J2335" s="18" t="str">
        <f>IFERROR(VLOOKUP($B2335,Invoices!$T$2:$U$412,2,FALSE),"")</f>
        <v/>
      </c>
      <c r="K2335" s="18" t="str">
        <f>IFERROR(VLOOKUP($B2335,Invoices!$V$2:$W$412,2,FALSE),"")</f>
        <v/>
      </c>
      <c r="L2335" s="18" t="str">
        <f>IFERROR(VLOOKUP($B2335,Invoices!$X$2:$Y$412,2,FALSE),"")</f>
        <v/>
      </c>
      <c r="M2335" s="18" t="str">
        <f>IFERROR(VLOOKUP($B2335,Invoices!$Z$2:$AA$412,2,FALSE),"")</f>
        <v/>
      </c>
      <c r="N2335" s="18" t="str">
        <f>IFERROR(VLOOKUP($B2335,Invoices!$AB$2:$AC$412,2,FALSE),"")</f>
        <v/>
      </c>
      <c r="O2335" s="18" t="str">
        <f>IFERROR(VLOOKUP($B2335,Invoices!$AD$2:$AE$412,2,FALSE),"")</f>
        <v/>
      </c>
      <c r="P2335" s="18" t="str">
        <f>IFERROR(VLOOKUP($B2335,Invoices!$AF$2:$AG$412,2,FALSE),"")</f>
        <v/>
      </c>
      <c r="Q2335" s="18" t="str">
        <f>IFERROR(VLOOKUP($B2335,Invoices!$AH$2:$AI$412,2,FALSE),"")</f>
        <v/>
      </c>
      <c r="R2335" s="18" t="str">
        <f>IFERROR(VLOOKUP($B2335,Invoices!$AJ$2:$AK$412,2,FALSE),"")</f>
        <v/>
      </c>
      <c r="S2335" s="18" t="str">
        <f>IFERROR(VLOOKUP($B2335,Invoices!$AL$2:$AM$412,2,FALSE),"")</f>
        <v/>
      </c>
      <c r="T2335" s="18" t="str">
        <f>IFERROR(VLOOKUP($B2335,Invoices!$AN$2:$AO$412,2,FALSE),"")</f>
        <v/>
      </c>
      <c r="U2335" s="18" cm="1">
        <f t="array" ref="U2335">IFERROR(INDEX(F2335:T2335, 1, MATCH(TRUE, ISNUMBER(F2335:T2335), 0)), "0.0")</f>
        <v>0.99</v>
      </c>
    </row>
    <row r="2336" spans="1:21" ht="13" x14ac:dyDescent="0.15">
      <c r="A2336" s="14" t="s">
        <v>8368</v>
      </c>
      <c r="B2336" s="6" t="s">
        <v>3769</v>
      </c>
      <c r="D2336" s="6" t="s">
        <v>2030</v>
      </c>
      <c r="E2336" s="6" t="s">
        <v>959</v>
      </c>
      <c r="F2336" s="18" t="str">
        <f>IFERROR(VLOOKUP(B2336,Invoices!$L$2:$M$413,2,FALSE),"")</f>
        <v/>
      </c>
      <c r="G2336" s="18" t="str">
        <f>IFERROR(VLOOKUP(B2336,Invoices!$N$2:$O$412,2,FALSE),"")</f>
        <v/>
      </c>
      <c r="H2336" s="18" t="str">
        <f>IFERROR(VLOOKUP($B2336,Invoices!$P$2:$Q$412,2,FALSE),"")</f>
        <v/>
      </c>
      <c r="I2336" s="18" t="str">
        <f>IFERROR(VLOOKUP($B2336,Invoices!$R$2:$S$412,2,FALSE),"")</f>
        <v/>
      </c>
      <c r="J2336" s="18" t="str">
        <f>IFERROR(VLOOKUP($B2336,Invoices!$T$2:$U$412,2,FALSE),"")</f>
        <v/>
      </c>
      <c r="K2336" s="18" t="str">
        <f>IFERROR(VLOOKUP($B2336,Invoices!$V$2:$W$412,2,FALSE),"")</f>
        <v/>
      </c>
      <c r="L2336" s="18" t="str">
        <f>IFERROR(VLOOKUP($B2336,Invoices!$X$2:$Y$412,2,FALSE),"")</f>
        <v/>
      </c>
      <c r="M2336" s="18" t="str">
        <f>IFERROR(VLOOKUP($B2336,Invoices!$Z$2:$AA$412,2,FALSE),"")</f>
        <v/>
      </c>
      <c r="N2336" s="18" t="str">
        <f>IFERROR(VLOOKUP($B2336,Invoices!$AB$2:$AC$412,2,FALSE),"")</f>
        <v/>
      </c>
      <c r="O2336" s="18" t="str">
        <f>IFERROR(VLOOKUP($B2336,Invoices!$AD$2:$AE$412,2,FALSE),"")</f>
        <v/>
      </c>
      <c r="P2336" s="18" t="str">
        <f>IFERROR(VLOOKUP($B2336,Invoices!$AF$2:$AG$412,2,FALSE),"")</f>
        <v/>
      </c>
      <c r="Q2336" s="18" t="str">
        <f>IFERROR(VLOOKUP($B2336,Invoices!$AH$2:$AI$412,2,FALSE),"")</f>
        <v/>
      </c>
      <c r="R2336" s="18" t="str">
        <f>IFERROR(VLOOKUP($B2336,Invoices!$AJ$2:$AK$412,2,FALSE),"")</f>
        <v/>
      </c>
      <c r="S2336" s="18" t="str">
        <f>IFERROR(VLOOKUP($B2336,Invoices!$AL$2:$AM$412,2,FALSE),"")</f>
        <v/>
      </c>
      <c r="T2336" s="18" t="str">
        <f>IFERROR(VLOOKUP($B2336,Invoices!$AN$2:$AO$412,2,FALSE),"")</f>
        <v/>
      </c>
      <c r="U2336" s="18" t="str" cm="1">
        <f t="array" ref="U2336">IFERROR(INDEX(F2336:T2336, 1, MATCH(TRUE, ISNUMBER(F2336:T2336), 0)), "0.0")</f>
        <v>0.0</v>
      </c>
    </row>
    <row r="2337" spans="1:21" ht="13" x14ac:dyDescent="0.15">
      <c r="A2337" s="14" t="s">
        <v>8369</v>
      </c>
      <c r="B2337" s="6" t="s">
        <v>3770</v>
      </c>
      <c r="C2337" s="6" t="s">
        <v>1303</v>
      </c>
      <c r="D2337" s="6" t="s">
        <v>1574</v>
      </c>
      <c r="E2337" s="6" t="s">
        <v>810</v>
      </c>
      <c r="F2337" s="18" t="str">
        <f>IFERROR(VLOOKUP(B2337,Invoices!$L$2:$M$413,2,FALSE),"")</f>
        <v/>
      </c>
      <c r="G2337" s="18" t="str">
        <f>IFERROR(VLOOKUP(B2337,Invoices!$N$2:$O$412,2,FALSE),"")</f>
        <v/>
      </c>
      <c r="H2337" s="18" t="str">
        <f>IFERROR(VLOOKUP($B2337,Invoices!$P$2:$Q$412,2,FALSE),"")</f>
        <v/>
      </c>
      <c r="I2337" s="18" t="str">
        <f>IFERROR(VLOOKUP($B2337,Invoices!$R$2:$S$412,2,FALSE),"")</f>
        <v/>
      </c>
      <c r="J2337" s="18" t="str">
        <f>IFERROR(VLOOKUP($B2337,Invoices!$T$2:$U$412,2,FALSE),"")</f>
        <v/>
      </c>
      <c r="K2337" s="18" t="str">
        <f>IFERROR(VLOOKUP($B2337,Invoices!$V$2:$W$412,2,FALSE),"")</f>
        <v/>
      </c>
      <c r="L2337" s="18" t="str">
        <f>IFERROR(VLOOKUP($B2337,Invoices!$X$2:$Y$412,2,FALSE),"")</f>
        <v/>
      </c>
      <c r="M2337" s="18" t="str">
        <f>IFERROR(VLOOKUP($B2337,Invoices!$Z$2:$AA$412,2,FALSE),"")</f>
        <v/>
      </c>
      <c r="N2337" s="18" t="str">
        <f>IFERROR(VLOOKUP($B2337,Invoices!$AB$2:$AC$412,2,FALSE),"")</f>
        <v/>
      </c>
      <c r="O2337" s="18" t="str">
        <f>IFERROR(VLOOKUP($B2337,Invoices!$AD$2:$AE$412,2,FALSE),"")</f>
        <v/>
      </c>
      <c r="P2337" s="18" t="str">
        <f>IFERROR(VLOOKUP($B2337,Invoices!$AF$2:$AG$412,2,FALSE),"")</f>
        <v/>
      </c>
      <c r="Q2337" s="18" t="str">
        <f>IFERROR(VLOOKUP($B2337,Invoices!$AH$2:$AI$412,2,FALSE),"")</f>
        <v/>
      </c>
      <c r="R2337" s="18" t="str">
        <f>IFERROR(VLOOKUP($B2337,Invoices!$AJ$2:$AK$412,2,FALSE),"")</f>
        <v/>
      </c>
      <c r="S2337" s="18" t="str">
        <f>IFERROR(VLOOKUP($B2337,Invoices!$AL$2:$AM$412,2,FALSE),"")</f>
        <v/>
      </c>
      <c r="T2337" s="18" t="str">
        <f>IFERROR(VLOOKUP($B2337,Invoices!$AN$2:$AO$412,2,FALSE),"")</f>
        <v/>
      </c>
      <c r="U2337" s="18" t="str" cm="1">
        <f t="array" ref="U2337">IFERROR(INDEX(F2337:T2337, 1, MATCH(TRUE, ISNUMBER(F2337:T2337), 0)), "0.0")</f>
        <v>0.0</v>
      </c>
    </row>
    <row r="2338" spans="1:21" ht="13" x14ac:dyDescent="0.15">
      <c r="A2338" s="14" t="s">
        <v>8370</v>
      </c>
      <c r="B2338" s="6" t="s">
        <v>3771</v>
      </c>
      <c r="C2338" s="6" t="s">
        <v>1419</v>
      </c>
      <c r="D2338" s="6" t="s">
        <v>855</v>
      </c>
      <c r="E2338" s="6" t="s">
        <v>574</v>
      </c>
      <c r="F2338" s="18" t="str">
        <f>IFERROR(VLOOKUP(B2338,Invoices!$L$2:$M$413,2,FALSE),"")</f>
        <v/>
      </c>
      <c r="G2338" s="18" t="str">
        <f>IFERROR(VLOOKUP(B2338,Invoices!$N$2:$O$412,2,FALSE),"")</f>
        <v/>
      </c>
      <c r="H2338" s="18" t="str">
        <f>IFERROR(VLOOKUP($B2338,Invoices!$P$2:$Q$412,2,FALSE),"")</f>
        <v/>
      </c>
      <c r="I2338" s="18" t="str">
        <f>IFERROR(VLOOKUP($B2338,Invoices!$R$2:$S$412,2,FALSE),"")</f>
        <v/>
      </c>
      <c r="J2338" s="18" t="str">
        <f>IFERROR(VLOOKUP($B2338,Invoices!$T$2:$U$412,2,FALSE),"")</f>
        <v/>
      </c>
      <c r="K2338" s="18" t="str">
        <f>IFERROR(VLOOKUP($B2338,Invoices!$V$2:$W$412,2,FALSE),"")</f>
        <v/>
      </c>
      <c r="L2338" s="18" t="str">
        <f>IFERROR(VLOOKUP($B2338,Invoices!$X$2:$Y$412,2,FALSE),"")</f>
        <v/>
      </c>
      <c r="M2338" s="18" t="str">
        <f>IFERROR(VLOOKUP($B2338,Invoices!$Z$2:$AA$412,2,FALSE),"")</f>
        <v/>
      </c>
      <c r="N2338" s="18" t="str">
        <f>IFERROR(VLOOKUP($B2338,Invoices!$AB$2:$AC$412,2,FALSE),"")</f>
        <v/>
      </c>
      <c r="O2338" s="18" t="str">
        <f>IFERROR(VLOOKUP($B2338,Invoices!$AD$2:$AE$412,2,FALSE),"")</f>
        <v/>
      </c>
      <c r="P2338" s="18" t="str">
        <f>IFERROR(VLOOKUP($B2338,Invoices!$AF$2:$AG$412,2,FALSE),"")</f>
        <v/>
      </c>
      <c r="Q2338" s="18" t="str">
        <f>IFERROR(VLOOKUP($B2338,Invoices!$AH$2:$AI$412,2,FALSE),"")</f>
        <v/>
      </c>
      <c r="R2338" s="18" t="str">
        <f>IFERROR(VLOOKUP($B2338,Invoices!$AJ$2:$AK$412,2,FALSE),"")</f>
        <v/>
      </c>
      <c r="S2338" s="18" t="str">
        <f>IFERROR(VLOOKUP($B2338,Invoices!$AL$2:$AM$412,2,FALSE),"")</f>
        <v/>
      </c>
      <c r="T2338" s="18" t="str">
        <f>IFERROR(VLOOKUP($B2338,Invoices!$AN$2:$AO$412,2,FALSE),"")</f>
        <v/>
      </c>
      <c r="U2338" s="18" t="str" cm="1">
        <f t="array" ref="U2338">IFERROR(INDEX(F2338:T2338, 1, MATCH(TRUE, ISNUMBER(F2338:T2338), 0)), "0.0")</f>
        <v>0.0</v>
      </c>
    </row>
    <row r="2339" spans="1:21" ht="13" x14ac:dyDescent="0.15">
      <c r="A2339" s="14" t="s">
        <v>8371</v>
      </c>
      <c r="B2339" s="6" t="s">
        <v>3772</v>
      </c>
      <c r="D2339" s="6" t="s">
        <v>524</v>
      </c>
      <c r="E2339" s="6" t="s">
        <v>518</v>
      </c>
      <c r="F2339" s="18" t="str">
        <f>IFERROR(VLOOKUP(B2339,Invoices!$L$2:$M$413,2,FALSE),"")</f>
        <v/>
      </c>
      <c r="G2339" s="18" t="str">
        <f>IFERROR(VLOOKUP(B2339,Invoices!$N$2:$O$412,2,FALSE),"")</f>
        <v/>
      </c>
      <c r="H2339" s="18" t="str">
        <f>IFERROR(VLOOKUP($B2339,Invoices!$P$2:$Q$412,2,FALSE),"")</f>
        <v/>
      </c>
      <c r="I2339" s="18" t="str">
        <f>IFERROR(VLOOKUP($B2339,Invoices!$R$2:$S$412,2,FALSE),"")</f>
        <v/>
      </c>
      <c r="J2339" s="18" t="str">
        <f>IFERROR(VLOOKUP($B2339,Invoices!$T$2:$U$412,2,FALSE),"")</f>
        <v/>
      </c>
      <c r="K2339" s="18" t="str">
        <f>IFERROR(VLOOKUP($B2339,Invoices!$V$2:$W$412,2,FALSE),"")</f>
        <v/>
      </c>
      <c r="L2339" s="18" t="str">
        <f>IFERROR(VLOOKUP($B2339,Invoices!$X$2:$Y$412,2,FALSE),"")</f>
        <v/>
      </c>
      <c r="M2339" s="18" t="str">
        <f>IFERROR(VLOOKUP($B2339,Invoices!$Z$2:$AA$412,2,FALSE),"")</f>
        <v/>
      </c>
      <c r="N2339" s="18" t="str">
        <f>IFERROR(VLOOKUP($B2339,Invoices!$AB$2:$AC$412,2,FALSE),"")</f>
        <v/>
      </c>
      <c r="O2339" s="18" t="str">
        <f>IFERROR(VLOOKUP($B2339,Invoices!$AD$2:$AE$412,2,FALSE),"")</f>
        <v/>
      </c>
      <c r="P2339" s="18" t="str">
        <f>IFERROR(VLOOKUP($B2339,Invoices!$AF$2:$AG$412,2,FALSE),"")</f>
        <v/>
      </c>
      <c r="Q2339" s="18" t="str">
        <f>IFERROR(VLOOKUP($B2339,Invoices!$AH$2:$AI$412,2,FALSE),"")</f>
        <v/>
      </c>
      <c r="R2339" s="18" t="str">
        <f>IFERROR(VLOOKUP($B2339,Invoices!$AJ$2:$AK$412,2,FALSE),"")</f>
        <v/>
      </c>
      <c r="S2339" s="18" t="str">
        <f>IFERROR(VLOOKUP($B2339,Invoices!$AL$2:$AM$412,2,FALSE),"")</f>
        <v/>
      </c>
      <c r="T2339" s="18" t="str">
        <f>IFERROR(VLOOKUP($B2339,Invoices!$AN$2:$AO$412,2,FALSE),"")</f>
        <v/>
      </c>
      <c r="U2339" s="18" t="str" cm="1">
        <f t="array" ref="U2339">IFERROR(INDEX(F2339:T2339, 1, MATCH(TRUE, ISNUMBER(F2339:T2339), 0)), "0.0")</f>
        <v>0.0</v>
      </c>
    </row>
    <row r="2340" spans="1:21" ht="13" x14ac:dyDescent="0.15">
      <c r="A2340" s="14" t="s">
        <v>8372</v>
      </c>
      <c r="B2340" s="6" t="s">
        <v>3773</v>
      </c>
      <c r="D2340" s="6" t="s">
        <v>1431</v>
      </c>
      <c r="E2340" s="6" t="s">
        <v>1432</v>
      </c>
      <c r="F2340" s="18" t="str">
        <f>IFERROR(VLOOKUP(B2340,Invoices!$L$2:$M$413,2,FALSE),"")</f>
        <v/>
      </c>
      <c r="G2340" s="18" t="str">
        <f>IFERROR(VLOOKUP(B2340,Invoices!$N$2:$O$412,2,FALSE),"")</f>
        <v/>
      </c>
      <c r="H2340" s="18" t="str">
        <f>IFERROR(VLOOKUP($B2340,Invoices!$P$2:$Q$412,2,FALSE),"")</f>
        <v/>
      </c>
      <c r="I2340" s="18" t="str">
        <f>IFERROR(VLOOKUP($B2340,Invoices!$R$2:$S$412,2,FALSE),"")</f>
        <v/>
      </c>
      <c r="J2340" s="18" t="str">
        <f>IFERROR(VLOOKUP($B2340,Invoices!$T$2:$U$412,2,FALSE),"")</f>
        <v/>
      </c>
      <c r="K2340" s="18" t="str">
        <f>IFERROR(VLOOKUP($B2340,Invoices!$V$2:$W$412,2,FALSE),"")</f>
        <v/>
      </c>
      <c r="L2340" s="18" t="str">
        <f>IFERROR(VLOOKUP($B2340,Invoices!$X$2:$Y$412,2,FALSE),"")</f>
        <v/>
      </c>
      <c r="M2340" s="18" t="str">
        <f>IFERROR(VLOOKUP($B2340,Invoices!$Z$2:$AA$412,2,FALSE),"")</f>
        <v/>
      </c>
      <c r="N2340" s="18" t="str">
        <f>IFERROR(VLOOKUP($B2340,Invoices!$AB$2:$AC$412,2,FALSE),"")</f>
        <v/>
      </c>
      <c r="O2340" s="18" t="str">
        <f>IFERROR(VLOOKUP($B2340,Invoices!$AD$2:$AE$412,2,FALSE),"")</f>
        <v/>
      </c>
      <c r="P2340" s="18">
        <f>IFERROR(VLOOKUP($B2340,Invoices!$AF$2:$AG$412,2,FALSE),"")</f>
        <v>0.99</v>
      </c>
      <c r="Q2340" s="18" t="str">
        <f>IFERROR(VLOOKUP($B2340,Invoices!$AH$2:$AI$412,2,FALSE),"")</f>
        <v/>
      </c>
      <c r="R2340" s="18" t="str">
        <f>IFERROR(VLOOKUP($B2340,Invoices!$AJ$2:$AK$412,2,FALSE),"")</f>
        <v/>
      </c>
      <c r="S2340" s="18" t="str">
        <f>IFERROR(VLOOKUP($B2340,Invoices!$AL$2:$AM$412,2,FALSE),"")</f>
        <v/>
      </c>
      <c r="T2340" s="18" t="str">
        <f>IFERROR(VLOOKUP($B2340,Invoices!$AN$2:$AO$412,2,FALSE),"")</f>
        <v/>
      </c>
      <c r="U2340" s="18" cm="1">
        <f t="array" ref="U2340">IFERROR(INDEX(F2340:T2340, 1, MATCH(TRUE, ISNUMBER(F2340:T2340), 0)), "0.0")</f>
        <v>0.99</v>
      </c>
    </row>
    <row r="2341" spans="1:21" ht="13" x14ac:dyDescent="0.15">
      <c r="A2341" s="14" t="s">
        <v>8373</v>
      </c>
      <c r="B2341" s="6" t="s">
        <v>3774</v>
      </c>
      <c r="C2341" s="6" t="s">
        <v>1445</v>
      </c>
      <c r="D2341" s="6" t="s">
        <v>1446</v>
      </c>
      <c r="E2341" s="6" t="s">
        <v>810</v>
      </c>
      <c r="F2341" s="18" t="str">
        <f>IFERROR(VLOOKUP(B2341,Invoices!$L$2:$M$413,2,FALSE),"")</f>
        <v/>
      </c>
      <c r="G2341" s="18" t="str">
        <f>IFERROR(VLOOKUP(B2341,Invoices!$N$2:$O$412,2,FALSE),"")</f>
        <v/>
      </c>
      <c r="H2341" s="18" t="str">
        <f>IFERROR(VLOOKUP($B2341,Invoices!$P$2:$Q$412,2,FALSE),"")</f>
        <v/>
      </c>
      <c r="I2341" s="18" t="str">
        <f>IFERROR(VLOOKUP($B2341,Invoices!$R$2:$S$412,2,FALSE),"")</f>
        <v/>
      </c>
      <c r="J2341" s="18">
        <f>IFERROR(VLOOKUP($B2341,Invoices!$T$2:$U$412,2,FALSE),"")</f>
        <v>0.99</v>
      </c>
      <c r="K2341" s="18" t="str">
        <f>IFERROR(VLOOKUP($B2341,Invoices!$V$2:$W$412,2,FALSE),"")</f>
        <v/>
      </c>
      <c r="L2341" s="18">
        <f>IFERROR(VLOOKUP($B2341,Invoices!$X$2:$Y$412,2,FALSE),"")</f>
        <v>0.99</v>
      </c>
      <c r="M2341" s="18" t="str">
        <f>IFERROR(VLOOKUP($B2341,Invoices!$Z$2:$AA$412,2,FALSE),"")</f>
        <v/>
      </c>
      <c r="N2341" s="18" t="str">
        <f>IFERROR(VLOOKUP($B2341,Invoices!$AB$2:$AC$412,2,FALSE),"")</f>
        <v/>
      </c>
      <c r="O2341" s="18" t="str">
        <f>IFERROR(VLOOKUP($B2341,Invoices!$AD$2:$AE$412,2,FALSE),"")</f>
        <v/>
      </c>
      <c r="P2341" s="18" t="str">
        <f>IFERROR(VLOOKUP($B2341,Invoices!$AF$2:$AG$412,2,FALSE),"")</f>
        <v/>
      </c>
      <c r="Q2341" s="18" t="str">
        <f>IFERROR(VLOOKUP($B2341,Invoices!$AH$2:$AI$412,2,FALSE),"")</f>
        <v/>
      </c>
      <c r="R2341" s="18" t="str">
        <f>IFERROR(VLOOKUP($B2341,Invoices!$AJ$2:$AK$412,2,FALSE),"")</f>
        <v/>
      </c>
      <c r="S2341" s="18" t="str">
        <f>IFERROR(VLOOKUP($B2341,Invoices!$AL$2:$AM$412,2,FALSE),"")</f>
        <v/>
      </c>
      <c r="T2341" s="18" t="str">
        <f>IFERROR(VLOOKUP($B2341,Invoices!$AN$2:$AO$412,2,FALSE),"")</f>
        <v/>
      </c>
      <c r="U2341" s="18" cm="1">
        <f t="array" ref="U2341">IFERROR(INDEX(F2341:T2341, 1, MATCH(TRUE, ISNUMBER(F2341:T2341), 0)), "0.0")</f>
        <v>0.99</v>
      </c>
    </row>
    <row r="2342" spans="1:21" ht="13" x14ac:dyDescent="0.15">
      <c r="A2342" s="14" t="s">
        <v>8374</v>
      </c>
      <c r="B2342" s="6" t="s">
        <v>3775</v>
      </c>
      <c r="C2342" s="6" t="s">
        <v>774</v>
      </c>
      <c r="D2342" s="6" t="s">
        <v>775</v>
      </c>
      <c r="E2342" s="6" t="s">
        <v>681</v>
      </c>
      <c r="F2342" s="18" t="str">
        <f>IFERROR(VLOOKUP(B2342,Invoices!$L$2:$M$413,2,FALSE),"")</f>
        <v/>
      </c>
      <c r="G2342" s="18" t="str">
        <f>IFERROR(VLOOKUP(B2342,Invoices!$N$2:$O$412,2,FALSE),"")</f>
        <v/>
      </c>
      <c r="H2342" s="18" t="str">
        <f>IFERROR(VLOOKUP($B2342,Invoices!$P$2:$Q$412,2,FALSE),"")</f>
        <v/>
      </c>
      <c r="I2342" s="18" t="str">
        <f>IFERROR(VLOOKUP($B2342,Invoices!$R$2:$S$412,2,FALSE),"")</f>
        <v/>
      </c>
      <c r="J2342" s="18" t="str">
        <f>IFERROR(VLOOKUP($B2342,Invoices!$T$2:$U$412,2,FALSE),"")</f>
        <v/>
      </c>
      <c r="K2342" s="18" t="str">
        <f>IFERROR(VLOOKUP($B2342,Invoices!$V$2:$W$412,2,FALSE),"")</f>
        <v/>
      </c>
      <c r="L2342" s="18" t="str">
        <f>IFERROR(VLOOKUP($B2342,Invoices!$X$2:$Y$412,2,FALSE),"")</f>
        <v/>
      </c>
      <c r="M2342" s="18" t="str">
        <f>IFERROR(VLOOKUP($B2342,Invoices!$Z$2:$AA$412,2,FALSE),"")</f>
        <v/>
      </c>
      <c r="N2342" s="18">
        <f>IFERROR(VLOOKUP($B2342,Invoices!$AB$2:$AC$412,2,FALSE),"")</f>
        <v>0.99</v>
      </c>
      <c r="O2342" s="18" t="str">
        <f>IFERROR(VLOOKUP($B2342,Invoices!$AD$2:$AE$412,2,FALSE),"")</f>
        <v/>
      </c>
      <c r="P2342" s="18" t="str">
        <f>IFERROR(VLOOKUP($B2342,Invoices!$AF$2:$AG$412,2,FALSE),"")</f>
        <v/>
      </c>
      <c r="Q2342" s="18" t="str">
        <f>IFERROR(VLOOKUP($B2342,Invoices!$AH$2:$AI$412,2,FALSE),"")</f>
        <v/>
      </c>
      <c r="R2342" s="18" t="str">
        <f>IFERROR(VLOOKUP($B2342,Invoices!$AJ$2:$AK$412,2,FALSE),"")</f>
        <v/>
      </c>
      <c r="S2342" s="18" t="str">
        <f>IFERROR(VLOOKUP($B2342,Invoices!$AL$2:$AM$412,2,FALSE),"")</f>
        <v/>
      </c>
      <c r="T2342" s="18" t="str">
        <f>IFERROR(VLOOKUP($B2342,Invoices!$AN$2:$AO$412,2,FALSE),"")</f>
        <v/>
      </c>
      <c r="U2342" s="18" cm="1">
        <f t="array" ref="U2342">IFERROR(INDEX(F2342:T2342, 1, MATCH(TRUE, ISNUMBER(F2342:T2342), 0)), "0.0")</f>
        <v>0.99</v>
      </c>
    </row>
    <row r="2343" spans="1:21" ht="13" x14ac:dyDescent="0.15">
      <c r="A2343" s="14" t="s">
        <v>8375</v>
      </c>
      <c r="B2343" s="6" t="s">
        <v>3776</v>
      </c>
      <c r="D2343" s="6" t="s">
        <v>770</v>
      </c>
      <c r="E2343" s="6" t="s">
        <v>771</v>
      </c>
      <c r="F2343" s="18" t="str">
        <f>IFERROR(VLOOKUP(B2343,Invoices!$L$2:$M$413,2,FALSE),"")</f>
        <v/>
      </c>
      <c r="G2343" s="18" t="str">
        <f>IFERROR(VLOOKUP(B2343,Invoices!$N$2:$O$412,2,FALSE),"")</f>
        <v/>
      </c>
      <c r="H2343" s="18" t="str">
        <f>IFERROR(VLOOKUP($B2343,Invoices!$P$2:$Q$412,2,FALSE),"")</f>
        <v/>
      </c>
      <c r="I2343" s="18" t="str">
        <f>IFERROR(VLOOKUP($B2343,Invoices!$R$2:$S$412,2,FALSE),"")</f>
        <v/>
      </c>
      <c r="J2343" s="18" t="str">
        <f>IFERROR(VLOOKUP($B2343,Invoices!$T$2:$U$412,2,FALSE),"")</f>
        <v/>
      </c>
      <c r="K2343" s="18" t="str">
        <f>IFERROR(VLOOKUP($B2343,Invoices!$V$2:$W$412,2,FALSE),"")</f>
        <v/>
      </c>
      <c r="L2343" s="18" t="str">
        <f>IFERROR(VLOOKUP($B2343,Invoices!$X$2:$Y$412,2,FALSE),"")</f>
        <v/>
      </c>
      <c r="M2343" s="18" t="str">
        <f>IFERROR(VLOOKUP($B2343,Invoices!$Z$2:$AA$412,2,FALSE),"")</f>
        <v/>
      </c>
      <c r="N2343" s="18" t="str">
        <f>IFERROR(VLOOKUP($B2343,Invoices!$AB$2:$AC$412,2,FALSE),"")</f>
        <v/>
      </c>
      <c r="O2343" s="18" t="str">
        <f>IFERROR(VLOOKUP($B2343,Invoices!$AD$2:$AE$412,2,FALSE),"")</f>
        <v/>
      </c>
      <c r="P2343" s="18" t="str">
        <f>IFERROR(VLOOKUP($B2343,Invoices!$AF$2:$AG$412,2,FALSE),"")</f>
        <v/>
      </c>
      <c r="Q2343" s="18" t="str">
        <f>IFERROR(VLOOKUP($B2343,Invoices!$AH$2:$AI$412,2,FALSE),"")</f>
        <v/>
      </c>
      <c r="R2343" s="18" t="str">
        <f>IFERROR(VLOOKUP($B2343,Invoices!$AJ$2:$AK$412,2,FALSE),"")</f>
        <v/>
      </c>
      <c r="S2343" s="18" t="str">
        <f>IFERROR(VLOOKUP($B2343,Invoices!$AL$2:$AM$412,2,FALSE),"")</f>
        <v/>
      </c>
      <c r="T2343" s="18" t="str">
        <f>IFERROR(VLOOKUP($B2343,Invoices!$AN$2:$AO$412,2,FALSE),"")</f>
        <v/>
      </c>
      <c r="U2343" s="18" t="str" cm="1">
        <f t="array" ref="U2343">IFERROR(INDEX(F2343:T2343, 1, MATCH(TRUE, ISNUMBER(F2343:T2343), 0)), "0.0")</f>
        <v>0.0</v>
      </c>
    </row>
    <row r="2344" spans="1:21" ht="13" x14ac:dyDescent="0.15">
      <c r="A2344" s="14" t="s">
        <v>8376</v>
      </c>
      <c r="B2344" s="6" t="s">
        <v>3777</v>
      </c>
      <c r="D2344" s="6" t="s">
        <v>592</v>
      </c>
      <c r="E2344" s="6" t="s">
        <v>593</v>
      </c>
      <c r="F2344" s="18">
        <f>IFERROR(VLOOKUP(B2344,Invoices!$L$2:$M$413,2,FALSE),"")</f>
        <v>0.99</v>
      </c>
      <c r="G2344" s="18" t="str">
        <f>IFERROR(VLOOKUP(B2344,Invoices!$N$2:$O$412,2,FALSE),"")</f>
        <v/>
      </c>
      <c r="H2344" s="18" t="str">
        <f>IFERROR(VLOOKUP($B2344,Invoices!$P$2:$Q$412,2,FALSE),"")</f>
        <v/>
      </c>
      <c r="I2344" s="18" t="str">
        <f>IFERROR(VLOOKUP($B2344,Invoices!$R$2:$S$412,2,FALSE),"")</f>
        <v/>
      </c>
      <c r="J2344" s="18" t="str">
        <f>IFERROR(VLOOKUP($B2344,Invoices!$T$2:$U$412,2,FALSE),"")</f>
        <v/>
      </c>
      <c r="K2344" s="18" t="str">
        <f>IFERROR(VLOOKUP($B2344,Invoices!$V$2:$W$412,2,FALSE),"")</f>
        <v/>
      </c>
      <c r="L2344" s="18" t="str">
        <f>IFERROR(VLOOKUP($B2344,Invoices!$X$2:$Y$412,2,FALSE),"")</f>
        <v/>
      </c>
      <c r="M2344" s="18" t="str">
        <f>IFERROR(VLOOKUP($B2344,Invoices!$Z$2:$AA$412,2,FALSE),"")</f>
        <v/>
      </c>
      <c r="N2344" s="18" t="str">
        <f>IFERROR(VLOOKUP($B2344,Invoices!$AB$2:$AC$412,2,FALSE),"")</f>
        <v/>
      </c>
      <c r="O2344" s="18" t="str">
        <f>IFERROR(VLOOKUP($B2344,Invoices!$AD$2:$AE$412,2,FALSE),"")</f>
        <v/>
      </c>
      <c r="P2344" s="18" t="str">
        <f>IFERROR(VLOOKUP($B2344,Invoices!$AF$2:$AG$412,2,FALSE),"")</f>
        <v/>
      </c>
      <c r="Q2344" s="18" t="str">
        <f>IFERROR(VLOOKUP($B2344,Invoices!$AH$2:$AI$412,2,FALSE),"")</f>
        <v/>
      </c>
      <c r="R2344" s="18">
        <f>IFERROR(VLOOKUP($B2344,Invoices!$AJ$2:$AK$412,2,FALSE),"")</f>
        <v>0.99</v>
      </c>
      <c r="S2344" s="18" t="str">
        <f>IFERROR(VLOOKUP($B2344,Invoices!$AL$2:$AM$412,2,FALSE),"")</f>
        <v/>
      </c>
      <c r="T2344" s="18" t="str">
        <f>IFERROR(VLOOKUP($B2344,Invoices!$AN$2:$AO$412,2,FALSE),"")</f>
        <v/>
      </c>
      <c r="U2344" s="18" cm="1">
        <f t="array" ref="U2344">IFERROR(INDEX(F2344:T2344, 1, MATCH(TRUE, ISNUMBER(F2344:T2344), 0)), "0.0")</f>
        <v>0.99</v>
      </c>
    </row>
    <row r="2345" spans="1:21" ht="13" x14ac:dyDescent="0.15">
      <c r="A2345" s="14" t="s">
        <v>8377</v>
      </c>
      <c r="B2345" s="6" t="s">
        <v>3778</v>
      </c>
      <c r="D2345" s="6" t="s">
        <v>692</v>
      </c>
      <c r="E2345" s="6" t="s">
        <v>693</v>
      </c>
      <c r="F2345" s="18" t="str">
        <f>IFERROR(VLOOKUP(B2345,Invoices!$L$2:$M$413,2,FALSE),"")</f>
        <v/>
      </c>
      <c r="G2345" s="18" t="str">
        <f>IFERROR(VLOOKUP(B2345,Invoices!$N$2:$O$412,2,FALSE),"")</f>
        <v/>
      </c>
      <c r="H2345" s="18" t="str">
        <f>IFERROR(VLOOKUP($B2345,Invoices!$P$2:$Q$412,2,FALSE),"")</f>
        <v/>
      </c>
      <c r="I2345" s="18" t="str">
        <f>IFERROR(VLOOKUP($B2345,Invoices!$R$2:$S$412,2,FALSE),"")</f>
        <v/>
      </c>
      <c r="J2345" s="18" t="str">
        <f>IFERROR(VLOOKUP($B2345,Invoices!$T$2:$U$412,2,FALSE),"")</f>
        <v/>
      </c>
      <c r="K2345" s="18" t="str">
        <f>IFERROR(VLOOKUP($B2345,Invoices!$V$2:$W$412,2,FALSE),"")</f>
        <v/>
      </c>
      <c r="L2345" s="18" t="str">
        <f>IFERROR(VLOOKUP($B2345,Invoices!$X$2:$Y$412,2,FALSE),"")</f>
        <v/>
      </c>
      <c r="M2345" s="18" t="str">
        <f>IFERROR(VLOOKUP($B2345,Invoices!$Z$2:$AA$412,2,FALSE),"")</f>
        <v/>
      </c>
      <c r="N2345" s="18" t="str">
        <f>IFERROR(VLOOKUP($B2345,Invoices!$AB$2:$AC$412,2,FALSE),"")</f>
        <v/>
      </c>
      <c r="O2345" s="18" t="str">
        <f>IFERROR(VLOOKUP($B2345,Invoices!$AD$2:$AE$412,2,FALSE),"")</f>
        <v/>
      </c>
      <c r="P2345" s="18" t="str">
        <f>IFERROR(VLOOKUP($B2345,Invoices!$AF$2:$AG$412,2,FALSE),"")</f>
        <v/>
      </c>
      <c r="Q2345" s="18" t="str">
        <f>IFERROR(VLOOKUP($B2345,Invoices!$AH$2:$AI$412,2,FALSE),"")</f>
        <v/>
      </c>
      <c r="R2345" s="18" t="str">
        <f>IFERROR(VLOOKUP($B2345,Invoices!$AJ$2:$AK$412,2,FALSE),"")</f>
        <v/>
      </c>
      <c r="S2345" s="18" t="str">
        <f>IFERROR(VLOOKUP($B2345,Invoices!$AL$2:$AM$412,2,FALSE),"")</f>
        <v/>
      </c>
      <c r="T2345" s="18" t="str">
        <f>IFERROR(VLOOKUP($B2345,Invoices!$AN$2:$AO$412,2,FALSE),"")</f>
        <v/>
      </c>
      <c r="U2345" s="18" t="str" cm="1">
        <f t="array" ref="U2345">IFERROR(INDEX(F2345:T2345, 1, MATCH(TRUE, ISNUMBER(F2345:T2345), 0)), "0.0")</f>
        <v>0.0</v>
      </c>
    </row>
    <row r="2346" spans="1:21" ht="13" x14ac:dyDescent="0.15">
      <c r="A2346" s="14" t="s">
        <v>8378</v>
      </c>
      <c r="B2346" s="6" t="s">
        <v>3779</v>
      </c>
      <c r="C2346" s="6" t="s">
        <v>2786</v>
      </c>
      <c r="D2346" s="6" t="s">
        <v>2071</v>
      </c>
      <c r="E2346" s="6" t="s">
        <v>1071</v>
      </c>
      <c r="F2346" s="18">
        <f>IFERROR(VLOOKUP(B2346,Invoices!$L$2:$M$413,2,FALSE),"")</f>
        <v>0.99</v>
      </c>
      <c r="G2346" s="18" t="str">
        <f>IFERROR(VLOOKUP(B2346,Invoices!$N$2:$O$412,2,FALSE),"")</f>
        <v/>
      </c>
      <c r="H2346" s="18" t="str">
        <f>IFERROR(VLOOKUP($B2346,Invoices!$P$2:$Q$412,2,FALSE),"")</f>
        <v/>
      </c>
      <c r="I2346" s="18" t="str">
        <f>IFERROR(VLOOKUP($B2346,Invoices!$R$2:$S$412,2,FALSE),"")</f>
        <v/>
      </c>
      <c r="J2346" s="18" t="str">
        <f>IFERROR(VLOOKUP($B2346,Invoices!$T$2:$U$412,2,FALSE),"")</f>
        <v/>
      </c>
      <c r="K2346" s="18" t="str">
        <f>IFERROR(VLOOKUP($B2346,Invoices!$V$2:$W$412,2,FALSE),"")</f>
        <v/>
      </c>
      <c r="L2346" s="18" t="str">
        <f>IFERROR(VLOOKUP($B2346,Invoices!$X$2:$Y$412,2,FALSE),"")</f>
        <v/>
      </c>
      <c r="M2346" s="18" t="str">
        <f>IFERROR(VLOOKUP($B2346,Invoices!$Z$2:$AA$412,2,FALSE),"")</f>
        <v/>
      </c>
      <c r="N2346" s="18" t="str">
        <f>IFERROR(VLOOKUP($B2346,Invoices!$AB$2:$AC$412,2,FALSE),"")</f>
        <v/>
      </c>
      <c r="O2346" s="18" t="str">
        <f>IFERROR(VLOOKUP($B2346,Invoices!$AD$2:$AE$412,2,FALSE),"")</f>
        <v/>
      </c>
      <c r="P2346" s="18" t="str">
        <f>IFERROR(VLOOKUP($B2346,Invoices!$AF$2:$AG$412,2,FALSE),"")</f>
        <v/>
      </c>
      <c r="Q2346" s="18" t="str">
        <f>IFERROR(VLOOKUP($B2346,Invoices!$AH$2:$AI$412,2,FALSE),"")</f>
        <v/>
      </c>
      <c r="R2346" s="18" t="str">
        <f>IFERROR(VLOOKUP($B2346,Invoices!$AJ$2:$AK$412,2,FALSE),"")</f>
        <v/>
      </c>
      <c r="S2346" s="18" t="str">
        <f>IFERROR(VLOOKUP($B2346,Invoices!$AL$2:$AM$412,2,FALSE),"")</f>
        <v/>
      </c>
      <c r="T2346" s="18" t="str">
        <f>IFERROR(VLOOKUP($B2346,Invoices!$AN$2:$AO$412,2,FALSE),"")</f>
        <v/>
      </c>
      <c r="U2346" s="18" cm="1">
        <f t="array" ref="U2346">IFERROR(INDEX(F2346:T2346, 1, MATCH(TRUE, ISNUMBER(F2346:T2346), 0)), "0.0")</f>
        <v>0.99</v>
      </c>
    </row>
    <row r="2347" spans="1:21" ht="13" x14ac:dyDescent="0.15">
      <c r="A2347" s="14" t="s">
        <v>8379</v>
      </c>
      <c r="B2347" s="6" t="s">
        <v>3780</v>
      </c>
      <c r="C2347" s="6" t="s">
        <v>985</v>
      </c>
      <c r="D2347" s="6" t="s">
        <v>986</v>
      </c>
      <c r="E2347" s="6" t="s">
        <v>587</v>
      </c>
      <c r="F2347" s="18" t="str">
        <f>IFERROR(VLOOKUP(B2347,Invoices!$L$2:$M$413,2,FALSE),"")</f>
        <v/>
      </c>
      <c r="G2347" s="18" t="str">
        <f>IFERROR(VLOOKUP(B2347,Invoices!$N$2:$O$412,2,FALSE),"")</f>
        <v/>
      </c>
      <c r="H2347" s="18" t="str">
        <f>IFERROR(VLOOKUP($B2347,Invoices!$P$2:$Q$412,2,FALSE),"")</f>
        <v/>
      </c>
      <c r="I2347" s="18" t="str">
        <f>IFERROR(VLOOKUP($B2347,Invoices!$R$2:$S$412,2,FALSE),"")</f>
        <v/>
      </c>
      <c r="J2347" s="18" t="str">
        <f>IFERROR(VLOOKUP($B2347,Invoices!$T$2:$U$412,2,FALSE),"")</f>
        <v/>
      </c>
      <c r="K2347" s="18" t="str">
        <f>IFERROR(VLOOKUP($B2347,Invoices!$V$2:$W$412,2,FALSE),"")</f>
        <v/>
      </c>
      <c r="L2347" s="18" t="str">
        <f>IFERROR(VLOOKUP($B2347,Invoices!$X$2:$Y$412,2,FALSE),"")</f>
        <v/>
      </c>
      <c r="M2347" s="18" t="str">
        <f>IFERROR(VLOOKUP($B2347,Invoices!$Z$2:$AA$412,2,FALSE),"")</f>
        <v/>
      </c>
      <c r="N2347" s="18" t="str">
        <f>IFERROR(VLOOKUP($B2347,Invoices!$AB$2:$AC$412,2,FALSE),"")</f>
        <v/>
      </c>
      <c r="O2347" s="18" t="str">
        <f>IFERROR(VLOOKUP($B2347,Invoices!$AD$2:$AE$412,2,FALSE),"")</f>
        <v/>
      </c>
      <c r="P2347" s="18" t="str">
        <f>IFERROR(VLOOKUP($B2347,Invoices!$AF$2:$AG$412,2,FALSE),"")</f>
        <v/>
      </c>
      <c r="Q2347" s="18" t="str">
        <f>IFERROR(VLOOKUP($B2347,Invoices!$AH$2:$AI$412,2,FALSE),"")</f>
        <v/>
      </c>
      <c r="R2347" s="18" t="str">
        <f>IFERROR(VLOOKUP($B2347,Invoices!$AJ$2:$AK$412,2,FALSE),"")</f>
        <v/>
      </c>
      <c r="S2347" s="18" t="str">
        <f>IFERROR(VLOOKUP($B2347,Invoices!$AL$2:$AM$412,2,FALSE),"")</f>
        <v/>
      </c>
      <c r="T2347" s="18" t="str">
        <f>IFERROR(VLOOKUP($B2347,Invoices!$AN$2:$AO$412,2,FALSE),"")</f>
        <v/>
      </c>
      <c r="U2347" s="18" t="str" cm="1">
        <f t="array" ref="U2347">IFERROR(INDEX(F2347:T2347, 1, MATCH(TRUE, ISNUMBER(F2347:T2347), 0)), "0.0")</f>
        <v>0.0</v>
      </c>
    </row>
    <row r="2348" spans="1:21" ht="13" x14ac:dyDescent="0.15">
      <c r="A2348" s="14" t="s">
        <v>8380</v>
      </c>
      <c r="B2348" s="6" t="s">
        <v>3781</v>
      </c>
      <c r="C2348" s="6" t="s">
        <v>993</v>
      </c>
      <c r="D2348" s="6" t="s">
        <v>994</v>
      </c>
      <c r="E2348" s="6" t="s">
        <v>912</v>
      </c>
      <c r="F2348" s="18" t="str">
        <f>IFERROR(VLOOKUP(B2348,Invoices!$L$2:$M$413,2,FALSE),"")</f>
        <v/>
      </c>
      <c r="G2348" s="18" t="str">
        <f>IFERROR(VLOOKUP(B2348,Invoices!$N$2:$O$412,2,FALSE),"")</f>
        <v/>
      </c>
      <c r="H2348" s="18" t="str">
        <f>IFERROR(VLOOKUP($B2348,Invoices!$P$2:$Q$412,2,FALSE),"")</f>
        <v/>
      </c>
      <c r="I2348" s="18">
        <f>IFERROR(VLOOKUP($B2348,Invoices!$R$2:$S$412,2,FALSE),"")</f>
        <v>0.99</v>
      </c>
      <c r="J2348" s="18" t="str">
        <f>IFERROR(VLOOKUP($B2348,Invoices!$T$2:$U$412,2,FALSE),"")</f>
        <v/>
      </c>
      <c r="K2348" s="18" t="str">
        <f>IFERROR(VLOOKUP($B2348,Invoices!$V$2:$W$412,2,FALSE),"")</f>
        <v/>
      </c>
      <c r="L2348" s="18" t="str">
        <f>IFERROR(VLOOKUP($B2348,Invoices!$X$2:$Y$412,2,FALSE),"")</f>
        <v/>
      </c>
      <c r="M2348" s="18" t="str">
        <f>IFERROR(VLOOKUP($B2348,Invoices!$Z$2:$AA$412,2,FALSE),"")</f>
        <v/>
      </c>
      <c r="N2348" s="18" t="str">
        <f>IFERROR(VLOOKUP($B2348,Invoices!$AB$2:$AC$412,2,FALSE),"")</f>
        <v/>
      </c>
      <c r="O2348" s="18" t="str">
        <f>IFERROR(VLOOKUP($B2348,Invoices!$AD$2:$AE$412,2,FALSE),"")</f>
        <v/>
      </c>
      <c r="P2348" s="18" t="str">
        <f>IFERROR(VLOOKUP($B2348,Invoices!$AF$2:$AG$412,2,FALSE),"")</f>
        <v/>
      </c>
      <c r="Q2348" s="18" t="str">
        <f>IFERROR(VLOOKUP($B2348,Invoices!$AH$2:$AI$412,2,FALSE),"")</f>
        <v/>
      </c>
      <c r="R2348" s="18" t="str">
        <f>IFERROR(VLOOKUP($B2348,Invoices!$AJ$2:$AK$412,2,FALSE),"")</f>
        <v/>
      </c>
      <c r="S2348" s="18" t="str">
        <f>IFERROR(VLOOKUP($B2348,Invoices!$AL$2:$AM$412,2,FALSE),"")</f>
        <v/>
      </c>
      <c r="T2348" s="18" t="str">
        <f>IFERROR(VLOOKUP($B2348,Invoices!$AN$2:$AO$412,2,FALSE),"")</f>
        <v/>
      </c>
      <c r="U2348" s="18" cm="1">
        <f t="array" ref="U2348">IFERROR(INDEX(F2348:T2348, 1, MATCH(TRUE, ISNUMBER(F2348:T2348), 0)), "0.0")</f>
        <v>0.99</v>
      </c>
    </row>
    <row r="2349" spans="1:21" ht="13" x14ac:dyDescent="0.15">
      <c r="A2349" s="14" t="s">
        <v>8381</v>
      </c>
      <c r="B2349" s="6" t="s">
        <v>3782</v>
      </c>
      <c r="C2349" s="6" t="s">
        <v>1848</v>
      </c>
      <c r="D2349" s="6" t="s">
        <v>1583</v>
      </c>
      <c r="E2349" s="6" t="s">
        <v>1584</v>
      </c>
      <c r="F2349" s="18" t="str">
        <f>IFERROR(VLOOKUP(B2349,Invoices!$L$2:$M$413,2,FALSE),"")</f>
        <v/>
      </c>
      <c r="G2349" s="18" t="str">
        <f>IFERROR(VLOOKUP(B2349,Invoices!$N$2:$O$412,2,FALSE),"")</f>
        <v/>
      </c>
      <c r="H2349" s="18" t="str">
        <f>IFERROR(VLOOKUP($B2349,Invoices!$P$2:$Q$412,2,FALSE),"")</f>
        <v/>
      </c>
      <c r="I2349" s="18">
        <f>IFERROR(VLOOKUP($B2349,Invoices!$R$2:$S$412,2,FALSE),"")</f>
        <v>0.99</v>
      </c>
      <c r="J2349" s="18" t="str">
        <f>IFERROR(VLOOKUP($B2349,Invoices!$T$2:$U$412,2,FALSE),"")</f>
        <v/>
      </c>
      <c r="K2349" s="18" t="str">
        <f>IFERROR(VLOOKUP($B2349,Invoices!$V$2:$W$412,2,FALSE),"")</f>
        <v/>
      </c>
      <c r="L2349" s="18" t="str">
        <f>IFERROR(VLOOKUP($B2349,Invoices!$X$2:$Y$412,2,FALSE),"")</f>
        <v/>
      </c>
      <c r="M2349" s="18" t="str">
        <f>IFERROR(VLOOKUP($B2349,Invoices!$Z$2:$AA$412,2,FALSE),"")</f>
        <v/>
      </c>
      <c r="N2349" s="18" t="str">
        <f>IFERROR(VLOOKUP($B2349,Invoices!$AB$2:$AC$412,2,FALSE),"")</f>
        <v/>
      </c>
      <c r="O2349" s="18" t="str">
        <f>IFERROR(VLOOKUP($B2349,Invoices!$AD$2:$AE$412,2,FALSE),"")</f>
        <v/>
      </c>
      <c r="P2349" s="18" t="str">
        <f>IFERROR(VLOOKUP($B2349,Invoices!$AF$2:$AG$412,2,FALSE),"")</f>
        <v/>
      </c>
      <c r="Q2349" s="18">
        <f>IFERROR(VLOOKUP($B2349,Invoices!$AH$2:$AI$412,2,FALSE),"")</f>
        <v>0.99</v>
      </c>
      <c r="R2349" s="18" t="str">
        <f>IFERROR(VLOOKUP($B2349,Invoices!$AJ$2:$AK$412,2,FALSE),"")</f>
        <v/>
      </c>
      <c r="S2349" s="18" t="str">
        <f>IFERROR(VLOOKUP($B2349,Invoices!$AL$2:$AM$412,2,FALSE),"")</f>
        <v/>
      </c>
      <c r="T2349" s="18" t="str">
        <f>IFERROR(VLOOKUP($B2349,Invoices!$AN$2:$AO$412,2,FALSE),"")</f>
        <v/>
      </c>
      <c r="U2349" s="18" cm="1">
        <f t="array" ref="U2349">IFERROR(INDEX(F2349:T2349, 1, MATCH(TRUE, ISNUMBER(F2349:T2349), 0)), "0.0")</f>
        <v>0.99</v>
      </c>
    </row>
    <row r="2350" spans="1:21" ht="13" x14ac:dyDescent="0.15">
      <c r="A2350" s="14" t="s">
        <v>8382</v>
      </c>
      <c r="B2350" s="6" t="s">
        <v>3783</v>
      </c>
      <c r="D2350" s="6" t="s">
        <v>921</v>
      </c>
      <c r="E2350" s="6" t="s">
        <v>921</v>
      </c>
      <c r="F2350" s="18" t="str">
        <f>IFERROR(VLOOKUP(B2350,Invoices!$L$2:$M$413,2,FALSE),"")</f>
        <v/>
      </c>
      <c r="G2350" s="18" t="str">
        <f>IFERROR(VLOOKUP(B2350,Invoices!$N$2:$O$412,2,FALSE),"")</f>
        <v/>
      </c>
      <c r="H2350" s="18" t="str">
        <f>IFERROR(VLOOKUP($B2350,Invoices!$P$2:$Q$412,2,FALSE),"")</f>
        <v/>
      </c>
      <c r="I2350" s="18" t="str">
        <f>IFERROR(VLOOKUP($B2350,Invoices!$R$2:$S$412,2,FALSE),"")</f>
        <v/>
      </c>
      <c r="J2350" s="18" t="str">
        <f>IFERROR(VLOOKUP($B2350,Invoices!$T$2:$U$412,2,FALSE),"")</f>
        <v/>
      </c>
      <c r="K2350" s="18" t="str">
        <f>IFERROR(VLOOKUP($B2350,Invoices!$V$2:$W$412,2,FALSE),"")</f>
        <v/>
      </c>
      <c r="L2350" s="18" t="str">
        <f>IFERROR(VLOOKUP($B2350,Invoices!$X$2:$Y$412,2,FALSE),"")</f>
        <v/>
      </c>
      <c r="M2350" s="18" t="str">
        <f>IFERROR(VLOOKUP($B2350,Invoices!$Z$2:$AA$412,2,FALSE),"")</f>
        <v/>
      </c>
      <c r="N2350" s="18" t="str">
        <f>IFERROR(VLOOKUP($B2350,Invoices!$AB$2:$AC$412,2,FALSE),"")</f>
        <v/>
      </c>
      <c r="O2350" s="18" t="str">
        <f>IFERROR(VLOOKUP($B2350,Invoices!$AD$2:$AE$412,2,FALSE),"")</f>
        <v/>
      </c>
      <c r="P2350" s="18" t="str">
        <f>IFERROR(VLOOKUP($B2350,Invoices!$AF$2:$AG$412,2,FALSE),"")</f>
        <v/>
      </c>
      <c r="Q2350" s="18" t="str">
        <f>IFERROR(VLOOKUP($B2350,Invoices!$AH$2:$AI$412,2,FALSE),"")</f>
        <v/>
      </c>
      <c r="R2350" s="18" t="str">
        <f>IFERROR(VLOOKUP($B2350,Invoices!$AJ$2:$AK$412,2,FALSE),"")</f>
        <v/>
      </c>
      <c r="S2350" s="18" t="str">
        <f>IFERROR(VLOOKUP($B2350,Invoices!$AL$2:$AM$412,2,FALSE),"")</f>
        <v/>
      </c>
      <c r="T2350" s="18" t="str">
        <f>IFERROR(VLOOKUP($B2350,Invoices!$AN$2:$AO$412,2,FALSE),"")</f>
        <v/>
      </c>
      <c r="U2350" s="18" t="str" cm="1">
        <f t="array" ref="U2350">IFERROR(INDEX(F2350:T2350, 1, MATCH(TRUE, ISNUMBER(F2350:T2350), 0)), "0.0")</f>
        <v>0.0</v>
      </c>
    </row>
    <row r="2351" spans="1:21" ht="13" x14ac:dyDescent="0.15">
      <c r="A2351" s="14" t="s">
        <v>8383</v>
      </c>
      <c r="B2351" s="6" t="s">
        <v>3784</v>
      </c>
      <c r="C2351" s="6" t="s">
        <v>564</v>
      </c>
      <c r="D2351" s="6" t="s">
        <v>565</v>
      </c>
      <c r="E2351" s="6" t="s">
        <v>566</v>
      </c>
      <c r="F2351" s="18">
        <f>IFERROR(VLOOKUP(B2351,Invoices!$L$2:$M$413,2,FALSE),"")</f>
        <v>0.99</v>
      </c>
      <c r="G2351" s="18" t="str">
        <f>IFERROR(VLOOKUP(B2351,Invoices!$N$2:$O$412,2,FALSE),"")</f>
        <v/>
      </c>
      <c r="H2351" s="18" t="str">
        <f>IFERROR(VLOOKUP($B2351,Invoices!$P$2:$Q$412,2,FALSE),"")</f>
        <v/>
      </c>
      <c r="I2351" s="18" t="str">
        <f>IFERROR(VLOOKUP($B2351,Invoices!$R$2:$S$412,2,FALSE),"")</f>
        <v/>
      </c>
      <c r="J2351" s="18" t="str">
        <f>IFERROR(VLOOKUP($B2351,Invoices!$T$2:$U$412,2,FALSE),"")</f>
        <v/>
      </c>
      <c r="K2351" s="18" t="str">
        <f>IFERROR(VLOOKUP($B2351,Invoices!$V$2:$W$412,2,FALSE),"")</f>
        <v/>
      </c>
      <c r="L2351" s="18" t="str">
        <f>IFERROR(VLOOKUP($B2351,Invoices!$X$2:$Y$412,2,FALSE),"")</f>
        <v/>
      </c>
      <c r="M2351" s="18" t="str">
        <f>IFERROR(VLOOKUP($B2351,Invoices!$Z$2:$AA$412,2,FALSE),"")</f>
        <v/>
      </c>
      <c r="N2351" s="18" t="str">
        <f>IFERROR(VLOOKUP($B2351,Invoices!$AB$2:$AC$412,2,FALSE),"")</f>
        <v/>
      </c>
      <c r="O2351" s="18" t="str">
        <f>IFERROR(VLOOKUP($B2351,Invoices!$AD$2:$AE$412,2,FALSE),"")</f>
        <v/>
      </c>
      <c r="P2351" s="18" t="str">
        <f>IFERROR(VLOOKUP($B2351,Invoices!$AF$2:$AG$412,2,FALSE),"")</f>
        <v/>
      </c>
      <c r="Q2351" s="18" t="str">
        <f>IFERROR(VLOOKUP($B2351,Invoices!$AH$2:$AI$412,2,FALSE),"")</f>
        <v/>
      </c>
      <c r="R2351" s="18">
        <f>IFERROR(VLOOKUP($B2351,Invoices!$AJ$2:$AK$412,2,FALSE),"")</f>
        <v>0.99</v>
      </c>
      <c r="S2351" s="18" t="str">
        <f>IFERROR(VLOOKUP($B2351,Invoices!$AL$2:$AM$412,2,FALSE),"")</f>
        <v/>
      </c>
      <c r="T2351" s="18" t="str">
        <f>IFERROR(VLOOKUP($B2351,Invoices!$AN$2:$AO$412,2,FALSE),"")</f>
        <v/>
      </c>
      <c r="U2351" s="18" cm="1">
        <f t="array" ref="U2351">IFERROR(INDEX(F2351:T2351, 1, MATCH(TRUE, ISNUMBER(F2351:T2351), 0)), "0.0")</f>
        <v>0.99</v>
      </c>
    </row>
    <row r="2352" spans="1:21" ht="13" x14ac:dyDescent="0.15">
      <c r="A2352" s="14" t="s">
        <v>8384</v>
      </c>
      <c r="B2352" s="6" t="s">
        <v>3784</v>
      </c>
      <c r="D2352" s="6" t="s">
        <v>561</v>
      </c>
      <c r="E2352" s="6" t="s">
        <v>562</v>
      </c>
      <c r="F2352" s="18">
        <f>IFERROR(VLOOKUP(B2352,Invoices!$L$2:$M$413,2,FALSE),"")</f>
        <v>0.99</v>
      </c>
      <c r="G2352" s="18" t="str">
        <f>IFERROR(VLOOKUP(B2352,Invoices!$N$2:$O$412,2,FALSE),"")</f>
        <v/>
      </c>
      <c r="H2352" s="18" t="str">
        <f>IFERROR(VLOOKUP($B2352,Invoices!$P$2:$Q$412,2,FALSE),"")</f>
        <v/>
      </c>
      <c r="I2352" s="18" t="str">
        <f>IFERROR(VLOOKUP($B2352,Invoices!$R$2:$S$412,2,FALSE),"")</f>
        <v/>
      </c>
      <c r="J2352" s="18" t="str">
        <f>IFERROR(VLOOKUP($B2352,Invoices!$T$2:$U$412,2,FALSE),"")</f>
        <v/>
      </c>
      <c r="K2352" s="18" t="str">
        <f>IFERROR(VLOOKUP($B2352,Invoices!$V$2:$W$412,2,FALSE),"")</f>
        <v/>
      </c>
      <c r="L2352" s="18" t="str">
        <f>IFERROR(VLOOKUP($B2352,Invoices!$X$2:$Y$412,2,FALSE),"")</f>
        <v/>
      </c>
      <c r="M2352" s="18" t="str">
        <f>IFERROR(VLOOKUP($B2352,Invoices!$Z$2:$AA$412,2,FALSE),"")</f>
        <v/>
      </c>
      <c r="N2352" s="18" t="str">
        <f>IFERROR(VLOOKUP($B2352,Invoices!$AB$2:$AC$412,2,FALSE),"")</f>
        <v/>
      </c>
      <c r="O2352" s="18" t="str">
        <f>IFERROR(VLOOKUP($B2352,Invoices!$AD$2:$AE$412,2,FALSE),"")</f>
        <v/>
      </c>
      <c r="P2352" s="18" t="str">
        <f>IFERROR(VLOOKUP($B2352,Invoices!$AF$2:$AG$412,2,FALSE),"")</f>
        <v/>
      </c>
      <c r="Q2352" s="18" t="str">
        <f>IFERROR(VLOOKUP($B2352,Invoices!$AH$2:$AI$412,2,FALSE),"")</f>
        <v/>
      </c>
      <c r="R2352" s="18">
        <f>IFERROR(VLOOKUP($B2352,Invoices!$AJ$2:$AK$412,2,FALSE),"")</f>
        <v>0.99</v>
      </c>
      <c r="S2352" s="18" t="str">
        <f>IFERROR(VLOOKUP($B2352,Invoices!$AL$2:$AM$412,2,FALSE),"")</f>
        <v/>
      </c>
      <c r="T2352" s="18" t="str">
        <f>IFERROR(VLOOKUP($B2352,Invoices!$AN$2:$AO$412,2,FALSE),"")</f>
        <v/>
      </c>
      <c r="U2352" s="18" cm="1">
        <f t="array" ref="U2352">IFERROR(INDEX(F2352:T2352, 1, MATCH(TRUE, ISNUMBER(F2352:T2352), 0)), "0.0")</f>
        <v>0.99</v>
      </c>
    </row>
    <row r="2353" spans="1:21" ht="13" x14ac:dyDescent="0.15">
      <c r="A2353" s="14" t="s">
        <v>8385</v>
      </c>
      <c r="B2353" s="6" t="s">
        <v>3785</v>
      </c>
      <c r="C2353" s="6" t="s">
        <v>2593</v>
      </c>
      <c r="D2353" s="6" t="s">
        <v>1337</v>
      </c>
      <c r="E2353" s="6" t="s">
        <v>1338</v>
      </c>
      <c r="F2353" s="18" t="str">
        <f>IFERROR(VLOOKUP(B2353,Invoices!$L$2:$M$413,2,FALSE),"")</f>
        <v/>
      </c>
      <c r="G2353" s="18">
        <f>IFERROR(VLOOKUP(B2353,Invoices!$N$2:$O$412,2,FALSE),"")</f>
        <v>0.99</v>
      </c>
      <c r="H2353" s="18" t="str">
        <f>IFERROR(VLOOKUP($B2353,Invoices!$P$2:$Q$412,2,FALSE),"")</f>
        <v/>
      </c>
      <c r="I2353" s="18" t="str">
        <f>IFERROR(VLOOKUP($B2353,Invoices!$R$2:$S$412,2,FALSE),"")</f>
        <v/>
      </c>
      <c r="J2353" s="18" t="str">
        <f>IFERROR(VLOOKUP($B2353,Invoices!$T$2:$U$412,2,FALSE),"")</f>
        <v/>
      </c>
      <c r="K2353" s="18" t="str">
        <f>IFERROR(VLOOKUP($B2353,Invoices!$V$2:$W$412,2,FALSE),"")</f>
        <v/>
      </c>
      <c r="L2353" s="18" t="str">
        <f>IFERROR(VLOOKUP($B2353,Invoices!$X$2:$Y$412,2,FALSE),"")</f>
        <v/>
      </c>
      <c r="M2353" s="18" t="str">
        <f>IFERROR(VLOOKUP($B2353,Invoices!$Z$2:$AA$412,2,FALSE),"")</f>
        <v/>
      </c>
      <c r="N2353" s="18" t="str">
        <f>IFERROR(VLOOKUP($B2353,Invoices!$AB$2:$AC$412,2,FALSE),"")</f>
        <v/>
      </c>
      <c r="O2353" s="18" t="str">
        <f>IFERROR(VLOOKUP($B2353,Invoices!$AD$2:$AE$412,2,FALSE),"")</f>
        <v/>
      </c>
      <c r="P2353" s="18" t="str">
        <f>IFERROR(VLOOKUP($B2353,Invoices!$AF$2:$AG$412,2,FALSE),"")</f>
        <v/>
      </c>
      <c r="Q2353" s="18" t="str">
        <f>IFERROR(VLOOKUP($B2353,Invoices!$AH$2:$AI$412,2,FALSE),"")</f>
        <v/>
      </c>
      <c r="R2353" s="18" t="str">
        <f>IFERROR(VLOOKUP($B2353,Invoices!$AJ$2:$AK$412,2,FALSE),"")</f>
        <v/>
      </c>
      <c r="S2353" s="18" t="str">
        <f>IFERROR(VLOOKUP($B2353,Invoices!$AL$2:$AM$412,2,FALSE),"")</f>
        <v/>
      </c>
      <c r="T2353" s="18" t="str">
        <f>IFERROR(VLOOKUP($B2353,Invoices!$AN$2:$AO$412,2,FALSE),"")</f>
        <v/>
      </c>
      <c r="U2353" s="18" cm="1">
        <f t="array" ref="U2353">IFERROR(INDEX(F2353:T2353, 1, MATCH(TRUE, ISNUMBER(F2353:T2353), 0)), "0.0")</f>
        <v>0.99</v>
      </c>
    </row>
    <row r="2354" spans="1:21" ht="13" x14ac:dyDescent="0.15">
      <c r="A2354" s="14" t="s">
        <v>8386</v>
      </c>
      <c r="B2354" s="6" t="s">
        <v>3786</v>
      </c>
      <c r="C2354" s="6" t="s">
        <v>742</v>
      </c>
      <c r="D2354" s="6" t="s">
        <v>743</v>
      </c>
      <c r="E2354" s="6" t="s">
        <v>744</v>
      </c>
      <c r="F2354" s="18" t="str">
        <f>IFERROR(VLOOKUP(B2354,Invoices!$L$2:$M$413,2,FALSE),"")</f>
        <v/>
      </c>
      <c r="G2354" s="18" t="str">
        <f>IFERROR(VLOOKUP(B2354,Invoices!$N$2:$O$412,2,FALSE),"")</f>
        <v/>
      </c>
      <c r="H2354" s="18" t="str">
        <f>IFERROR(VLOOKUP($B2354,Invoices!$P$2:$Q$412,2,FALSE),"")</f>
        <v/>
      </c>
      <c r="I2354" s="18" t="str">
        <f>IFERROR(VLOOKUP($B2354,Invoices!$R$2:$S$412,2,FALSE),"")</f>
        <v/>
      </c>
      <c r="J2354" s="18" t="str">
        <f>IFERROR(VLOOKUP($B2354,Invoices!$T$2:$U$412,2,FALSE),"")</f>
        <v/>
      </c>
      <c r="K2354" s="18" t="str">
        <f>IFERROR(VLOOKUP($B2354,Invoices!$V$2:$W$412,2,FALSE),"")</f>
        <v/>
      </c>
      <c r="L2354" s="18" t="str">
        <f>IFERROR(VLOOKUP($B2354,Invoices!$X$2:$Y$412,2,FALSE),"")</f>
        <v/>
      </c>
      <c r="M2354" s="18" t="str">
        <f>IFERROR(VLOOKUP($B2354,Invoices!$Z$2:$AA$412,2,FALSE),"")</f>
        <v/>
      </c>
      <c r="N2354" s="18" t="str">
        <f>IFERROR(VLOOKUP($B2354,Invoices!$AB$2:$AC$412,2,FALSE),"")</f>
        <v/>
      </c>
      <c r="O2354" s="18">
        <f>IFERROR(VLOOKUP($B2354,Invoices!$AD$2:$AE$412,2,FALSE),"")</f>
        <v>0.99</v>
      </c>
      <c r="P2354" s="18" t="str">
        <f>IFERROR(VLOOKUP($B2354,Invoices!$AF$2:$AG$412,2,FALSE),"")</f>
        <v/>
      </c>
      <c r="Q2354" s="18" t="str">
        <f>IFERROR(VLOOKUP($B2354,Invoices!$AH$2:$AI$412,2,FALSE),"")</f>
        <v/>
      </c>
      <c r="R2354" s="18" t="str">
        <f>IFERROR(VLOOKUP($B2354,Invoices!$AJ$2:$AK$412,2,FALSE),"")</f>
        <v/>
      </c>
      <c r="S2354" s="18" t="str">
        <f>IFERROR(VLOOKUP($B2354,Invoices!$AL$2:$AM$412,2,FALSE),"")</f>
        <v/>
      </c>
      <c r="T2354" s="18" t="str">
        <f>IFERROR(VLOOKUP($B2354,Invoices!$AN$2:$AO$412,2,FALSE),"")</f>
        <v/>
      </c>
      <c r="U2354" s="18" cm="1">
        <f t="array" ref="U2354">IFERROR(INDEX(F2354:T2354, 1, MATCH(TRUE, ISNUMBER(F2354:T2354), 0)), "0.0")</f>
        <v>0.99</v>
      </c>
    </row>
    <row r="2355" spans="1:21" ht="13" x14ac:dyDescent="0.15">
      <c r="A2355" s="14" t="s">
        <v>8387</v>
      </c>
      <c r="B2355" s="6" t="s">
        <v>3787</v>
      </c>
      <c r="C2355" s="6" t="s">
        <v>703</v>
      </c>
      <c r="D2355" s="6" t="s">
        <v>684</v>
      </c>
      <c r="E2355" s="6" t="s">
        <v>685</v>
      </c>
      <c r="F2355" s="18" t="str">
        <f>IFERROR(VLOOKUP(B2355,Invoices!$L$2:$M$413,2,FALSE),"")</f>
        <v/>
      </c>
      <c r="G2355" s="18" t="str">
        <f>IFERROR(VLOOKUP(B2355,Invoices!$N$2:$O$412,2,FALSE),"")</f>
        <v/>
      </c>
      <c r="H2355" s="18" t="str">
        <f>IFERROR(VLOOKUP($B2355,Invoices!$P$2:$Q$412,2,FALSE),"")</f>
        <v/>
      </c>
      <c r="I2355" s="18" t="str">
        <f>IFERROR(VLOOKUP($B2355,Invoices!$R$2:$S$412,2,FALSE),"")</f>
        <v/>
      </c>
      <c r="J2355" s="18" t="str">
        <f>IFERROR(VLOOKUP($B2355,Invoices!$T$2:$U$412,2,FALSE),"")</f>
        <v/>
      </c>
      <c r="K2355" s="18" t="str">
        <f>IFERROR(VLOOKUP($B2355,Invoices!$V$2:$W$412,2,FALSE),"")</f>
        <v/>
      </c>
      <c r="L2355" s="18" t="str">
        <f>IFERROR(VLOOKUP($B2355,Invoices!$X$2:$Y$412,2,FALSE),"")</f>
        <v/>
      </c>
      <c r="M2355" s="18" t="str">
        <f>IFERROR(VLOOKUP($B2355,Invoices!$Z$2:$AA$412,2,FALSE),"")</f>
        <v/>
      </c>
      <c r="N2355" s="18" t="str">
        <f>IFERROR(VLOOKUP($B2355,Invoices!$AB$2:$AC$412,2,FALSE),"")</f>
        <v/>
      </c>
      <c r="O2355" s="18" t="str">
        <f>IFERROR(VLOOKUP($B2355,Invoices!$AD$2:$AE$412,2,FALSE),"")</f>
        <v/>
      </c>
      <c r="P2355" s="18" t="str">
        <f>IFERROR(VLOOKUP($B2355,Invoices!$AF$2:$AG$412,2,FALSE),"")</f>
        <v/>
      </c>
      <c r="Q2355" s="18" t="str">
        <f>IFERROR(VLOOKUP($B2355,Invoices!$AH$2:$AI$412,2,FALSE),"")</f>
        <v/>
      </c>
      <c r="R2355" s="18" t="str">
        <f>IFERROR(VLOOKUP($B2355,Invoices!$AJ$2:$AK$412,2,FALSE),"")</f>
        <v/>
      </c>
      <c r="S2355" s="18" t="str">
        <f>IFERROR(VLOOKUP($B2355,Invoices!$AL$2:$AM$412,2,FALSE),"")</f>
        <v/>
      </c>
      <c r="T2355" s="18" t="str">
        <f>IFERROR(VLOOKUP($B2355,Invoices!$AN$2:$AO$412,2,FALSE),"")</f>
        <v/>
      </c>
      <c r="U2355" s="18" t="str" cm="1">
        <f t="array" ref="U2355">IFERROR(INDEX(F2355:T2355, 1, MATCH(TRUE, ISNUMBER(F2355:T2355), 0)), "0.0")</f>
        <v>0.0</v>
      </c>
    </row>
    <row r="2356" spans="1:21" ht="13" x14ac:dyDescent="0.15">
      <c r="A2356" s="14" t="s">
        <v>8388</v>
      </c>
      <c r="B2356" s="6" t="s">
        <v>3787</v>
      </c>
      <c r="C2356" s="6" t="s">
        <v>3788</v>
      </c>
      <c r="D2356" s="6" t="s">
        <v>687</v>
      </c>
      <c r="E2356" s="6" t="s">
        <v>685</v>
      </c>
      <c r="F2356" s="18" t="str">
        <f>IFERROR(VLOOKUP(B2356,Invoices!$L$2:$M$413,2,FALSE),"")</f>
        <v/>
      </c>
      <c r="G2356" s="18" t="str">
        <f>IFERROR(VLOOKUP(B2356,Invoices!$N$2:$O$412,2,FALSE),"")</f>
        <v/>
      </c>
      <c r="H2356" s="18" t="str">
        <f>IFERROR(VLOOKUP($B2356,Invoices!$P$2:$Q$412,2,FALSE),"")</f>
        <v/>
      </c>
      <c r="I2356" s="18" t="str">
        <f>IFERROR(VLOOKUP($B2356,Invoices!$R$2:$S$412,2,FALSE),"")</f>
        <v/>
      </c>
      <c r="J2356" s="18" t="str">
        <f>IFERROR(VLOOKUP($B2356,Invoices!$T$2:$U$412,2,FALSE),"")</f>
        <v/>
      </c>
      <c r="K2356" s="18" t="str">
        <f>IFERROR(VLOOKUP($B2356,Invoices!$V$2:$W$412,2,FALSE),"")</f>
        <v/>
      </c>
      <c r="L2356" s="18" t="str">
        <f>IFERROR(VLOOKUP($B2356,Invoices!$X$2:$Y$412,2,FALSE),"")</f>
        <v/>
      </c>
      <c r="M2356" s="18" t="str">
        <f>IFERROR(VLOOKUP($B2356,Invoices!$Z$2:$AA$412,2,FALSE),"")</f>
        <v/>
      </c>
      <c r="N2356" s="18" t="str">
        <f>IFERROR(VLOOKUP($B2356,Invoices!$AB$2:$AC$412,2,FALSE),"")</f>
        <v/>
      </c>
      <c r="O2356" s="18" t="str">
        <f>IFERROR(VLOOKUP($B2356,Invoices!$AD$2:$AE$412,2,FALSE),"")</f>
        <v/>
      </c>
      <c r="P2356" s="18" t="str">
        <f>IFERROR(VLOOKUP($B2356,Invoices!$AF$2:$AG$412,2,FALSE),"")</f>
        <v/>
      </c>
      <c r="Q2356" s="18" t="str">
        <f>IFERROR(VLOOKUP($B2356,Invoices!$AH$2:$AI$412,2,FALSE),"")</f>
        <v/>
      </c>
      <c r="R2356" s="18" t="str">
        <f>IFERROR(VLOOKUP($B2356,Invoices!$AJ$2:$AK$412,2,FALSE),"")</f>
        <v/>
      </c>
      <c r="S2356" s="18" t="str">
        <f>IFERROR(VLOOKUP($B2356,Invoices!$AL$2:$AM$412,2,FALSE),"")</f>
        <v/>
      </c>
      <c r="T2356" s="18" t="str">
        <f>IFERROR(VLOOKUP($B2356,Invoices!$AN$2:$AO$412,2,FALSE),"")</f>
        <v/>
      </c>
      <c r="U2356" s="18" t="str" cm="1">
        <f t="array" ref="U2356">IFERROR(INDEX(F2356:T2356, 1, MATCH(TRUE, ISNUMBER(F2356:T2356), 0)), "0.0")</f>
        <v>0.0</v>
      </c>
    </row>
    <row r="2357" spans="1:21" ht="13" x14ac:dyDescent="0.15">
      <c r="A2357" s="14" t="s">
        <v>8389</v>
      </c>
      <c r="B2357" s="6" t="s">
        <v>3789</v>
      </c>
      <c r="C2357" s="6" t="s">
        <v>1592</v>
      </c>
      <c r="D2357" s="6" t="s">
        <v>1388</v>
      </c>
      <c r="E2357" s="6" t="s">
        <v>1389</v>
      </c>
      <c r="F2357" s="18" t="str">
        <f>IFERROR(VLOOKUP(B2357,Invoices!$L$2:$M$413,2,FALSE),"")</f>
        <v/>
      </c>
      <c r="G2357" s="18" t="str">
        <f>IFERROR(VLOOKUP(B2357,Invoices!$N$2:$O$412,2,FALSE),"")</f>
        <v/>
      </c>
      <c r="H2357" s="18" t="str">
        <f>IFERROR(VLOOKUP($B2357,Invoices!$P$2:$Q$412,2,FALSE),"")</f>
        <v/>
      </c>
      <c r="I2357" s="18" t="str">
        <f>IFERROR(VLOOKUP($B2357,Invoices!$R$2:$S$412,2,FALSE),"")</f>
        <v/>
      </c>
      <c r="J2357" s="18" t="str">
        <f>IFERROR(VLOOKUP($B2357,Invoices!$T$2:$U$412,2,FALSE),"")</f>
        <v/>
      </c>
      <c r="K2357" s="18" t="str">
        <f>IFERROR(VLOOKUP($B2357,Invoices!$V$2:$W$412,2,FALSE),"")</f>
        <v/>
      </c>
      <c r="L2357" s="18" t="str">
        <f>IFERROR(VLOOKUP($B2357,Invoices!$X$2:$Y$412,2,FALSE),"")</f>
        <v/>
      </c>
      <c r="M2357" s="18" t="str">
        <f>IFERROR(VLOOKUP($B2357,Invoices!$Z$2:$AA$412,2,FALSE),"")</f>
        <v/>
      </c>
      <c r="N2357" s="18" t="str">
        <f>IFERROR(VLOOKUP($B2357,Invoices!$AB$2:$AC$412,2,FALSE),"")</f>
        <v/>
      </c>
      <c r="O2357" s="18" t="str">
        <f>IFERROR(VLOOKUP($B2357,Invoices!$AD$2:$AE$412,2,FALSE),"")</f>
        <v/>
      </c>
      <c r="P2357" s="18" t="str">
        <f>IFERROR(VLOOKUP($B2357,Invoices!$AF$2:$AG$412,2,FALSE),"")</f>
        <v/>
      </c>
      <c r="Q2357" s="18" t="str">
        <f>IFERROR(VLOOKUP($B2357,Invoices!$AH$2:$AI$412,2,FALSE),"")</f>
        <v/>
      </c>
      <c r="R2357" s="18">
        <f>IFERROR(VLOOKUP($B2357,Invoices!$AJ$2:$AK$412,2,FALSE),"")</f>
        <v>0.99</v>
      </c>
      <c r="S2357" s="18" t="str">
        <f>IFERROR(VLOOKUP($B2357,Invoices!$AL$2:$AM$412,2,FALSE),"")</f>
        <v/>
      </c>
      <c r="T2357" s="18" t="str">
        <f>IFERROR(VLOOKUP($B2357,Invoices!$AN$2:$AO$412,2,FALSE),"")</f>
        <v/>
      </c>
      <c r="U2357" s="18" cm="1">
        <f t="array" ref="U2357">IFERROR(INDEX(F2357:T2357, 1, MATCH(TRUE, ISNUMBER(F2357:T2357), 0)), "0.0")</f>
        <v>0.99</v>
      </c>
    </row>
    <row r="2358" spans="1:21" ht="13" x14ac:dyDescent="0.15">
      <c r="A2358" s="14" t="s">
        <v>8390</v>
      </c>
      <c r="B2358" s="6" t="s">
        <v>3790</v>
      </c>
      <c r="C2358" s="6" t="s">
        <v>985</v>
      </c>
      <c r="D2358" s="6" t="s">
        <v>986</v>
      </c>
      <c r="E2358" s="6" t="s">
        <v>587</v>
      </c>
      <c r="F2358" s="18" t="str">
        <f>IFERROR(VLOOKUP(B2358,Invoices!$L$2:$M$413,2,FALSE),"")</f>
        <v/>
      </c>
      <c r="G2358" s="18" t="str">
        <f>IFERROR(VLOOKUP(B2358,Invoices!$N$2:$O$412,2,FALSE),"")</f>
        <v/>
      </c>
      <c r="H2358" s="18" t="str">
        <f>IFERROR(VLOOKUP($B2358,Invoices!$P$2:$Q$412,2,FALSE),"")</f>
        <v/>
      </c>
      <c r="I2358" s="18" t="str">
        <f>IFERROR(VLOOKUP($B2358,Invoices!$R$2:$S$412,2,FALSE),"")</f>
        <v/>
      </c>
      <c r="J2358" s="18" t="str">
        <f>IFERROR(VLOOKUP($B2358,Invoices!$T$2:$U$412,2,FALSE),"")</f>
        <v/>
      </c>
      <c r="K2358" s="18" t="str">
        <f>IFERROR(VLOOKUP($B2358,Invoices!$V$2:$W$412,2,FALSE),"")</f>
        <v/>
      </c>
      <c r="L2358" s="18" t="str">
        <f>IFERROR(VLOOKUP($B2358,Invoices!$X$2:$Y$412,2,FALSE),"")</f>
        <v/>
      </c>
      <c r="M2358" s="18" t="str">
        <f>IFERROR(VLOOKUP($B2358,Invoices!$Z$2:$AA$412,2,FALSE),"")</f>
        <v/>
      </c>
      <c r="N2358" s="18" t="str">
        <f>IFERROR(VLOOKUP($B2358,Invoices!$AB$2:$AC$412,2,FALSE),"")</f>
        <v/>
      </c>
      <c r="O2358" s="18" t="str">
        <f>IFERROR(VLOOKUP($B2358,Invoices!$AD$2:$AE$412,2,FALSE),"")</f>
        <v/>
      </c>
      <c r="P2358" s="18" t="str">
        <f>IFERROR(VLOOKUP($B2358,Invoices!$AF$2:$AG$412,2,FALSE),"")</f>
        <v/>
      </c>
      <c r="Q2358" s="18" t="str">
        <f>IFERROR(VLOOKUP($B2358,Invoices!$AH$2:$AI$412,2,FALSE),"")</f>
        <v/>
      </c>
      <c r="R2358" s="18" t="str">
        <f>IFERROR(VLOOKUP($B2358,Invoices!$AJ$2:$AK$412,2,FALSE),"")</f>
        <v/>
      </c>
      <c r="S2358" s="18" t="str">
        <f>IFERROR(VLOOKUP($B2358,Invoices!$AL$2:$AM$412,2,FALSE),"")</f>
        <v/>
      </c>
      <c r="T2358" s="18" t="str">
        <f>IFERROR(VLOOKUP($B2358,Invoices!$AN$2:$AO$412,2,FALSE),"")</f>
        <v/>
      </c>
      <c r="U2358" s="18" t="str" cm="1">
        <f t="array" ref="U2358">IFERROR(INDEX(F2358:T2358, 1, MATCH(TRUE, ISNUMBER(F2358:T2358), 0)), "0.0")</f>
        <v>0.0</v>
      </c>
    </row>
    <row r="2359" spans="1:21" ht="13" x14ac:dyDescent="0.15">
      <c r="A2359" s="14" t="s">
        <v>8391</v>
      </c>
      <c r="B2359" s="6" t="s">
        <v>3791</v>
      </c>
      <c r="C2359" s="6" t="s">
        <v>2053</v>
      </c>
      <c r="D2359" s="6" t="s">
        <v>778</v>
      </c>
      <c r="E2359" s="6" t="s">
        <v>779</v>
      </c>
      <c r="F2359" s="18" t="str">
        <f>IFERROR(VLOOKUP(B2359,Invoices!$L$2:$M$413,2,FALSE),"")</f>
        <v/>
      </c>
      <c r="G2359" s="18" t="str">
        <f>IFERROR(VLOOKUP(B2359,Invoices!$N$2:$O$412,2,FALSE),"")</f>
        <v/>
      </c>
      <c r="H2359" s="18" t="str">
        <f>IFERROR(VLOOKUP($B2359,Invoices!$P$2:$Q$412,2,FALSE),"")</f>
        <v/>
      </c>
      <c r="I2359" s="18" t="str">
        <f>IFERROR(VLOOKUP($B2359,Invoices!$R$2:$S$412,2,FALSE),"")</f>
        <v/>
      </c>
      <c r="J2359" s="18" t="str">
        <f>IFERROR(VLOOKUP($B2359,Invoices!$T$2:$U$412,2,FALSE),"")</f>
        <v/>
      </c>
      <c r="K2359" s="18" t="str">
        <f>IFERROR(VLOOKUP($B2359,Invoices!$V$2:$W$412,2,FALSE),"")</f>
        <v/>
      </c>
      <c r="L2359" s="18" t="str">
        <f>IFERROR(VLOOKUP($B2359,Invoices!$X$2:$Y$412,2,FALSE),"")</f>
        <v/>
      </c>
      <c r="M2359" s="18" t="str">
        <f>IFERROR(VLOOKUP($B2359,Invoices!$Z$2:$AA$412,2,FALSE),"")</f>
        <v/>
      </c>
      <c r="N2359" s="18" t="str">
        <f>IFERROR(VLOOKUP($B2359,Invoices!$AB$2:$AC$412,2,FALSE),"")</f>
        <v/>
      </c>
      <c r="O2359" s="18" t="str">
        <f>IFERROR(VLOOKUP($B2359,Invoices!$AD$2:$AE$412,2,FALSE),"")</f>
        <v/>
      </c>
      <c r="P2359" s="18" t="str">
        <f>IFERROR(VLOOKUP($B2359,Invoices!$AF$2:$AG$412,2,FALSE),"")</f>
        <v/>
      </c>
      <c r="Q2359" s="18" t="str">
        <f>IFERROR(VLOOKUP($B2359,Invoices!$AH$2:$AI$412,2,FALSE),"")</f>
        <v/>
      </c>
      <c r="R2359" s="18" t="str">
        <f>IFERROR(VLOOKUP($B2359,Invoices!$AJ$2:$AK$412,2,FALSE),"")</f>
        <v/>
      </c>
      <c r="S2359" s="18" t="str">
        <f>IFERROR(VLOOKUP($B2359,Invoices!$AL$2:$AM$412,2,FALSE),"")</f>
        <v/>
      </c>
      <c r="T2359" s="18" t="str">
        <f>IFERROR(VLOOKUP($B2359,Invoices!$AN$2:$AO$412,2,FALSE),"")</f>
        <v/>
      </c>
      <c r="U2359" s="18" t="str" cm="1">
        <f t="array" ref="U2359">IFERROR(INDEX(F2359:T2359, 1, MATCH(TRUE, ISNUMBER(F2359:T2359), 0)), "0.0")</f>
        <v>0.0</v>
      </c>
    </row>
    <row r="2360" spans="1:21" ht="13" x14ac:dyDescent="0.15">
      <c r="A2360" s="14" t="s">
        <v>8392</v>
      </c>
      <c r="B2360" s="6" t="s">
        <v>3792</v>
      </c>
      <c r="C2360" s="6" t="s">
        <v>3793</v>
      </c>
      <c r="D2360" s="6" t="s">
        <v>1195</v>
      </c>
      <c r="E2360" s="6" t="s">
        <v>863</v>
      </c>
      <c r="F2360" s="18" t="str">
        <f>IFERROR(VLOOKUP(B2360,Invoices!$L$2:$M$413,2,FALSE),"")</f>
        <v/>
      </c>
      <c r="G2360" s="18" t="str">
        <f>IFERROR(VLOOKUP(B2360,Invoices!$N$2:$O$412,2,FALSE),"")</f>
        <v/>
      </c>
      <c r="H2360" s="18" t="str">
        <f>IFERROR(VLOOKUP($B2360,Invoices!$P$2:$Q$412,2,FALSE),"")</f>
        <v/>
      </c>
      <c r="I2360" s="18" t="str">
        <f>IFERROR(VLOOKUP($B2360,Invoices!$R$2:$S$412,2,FALSE),"")</f>
        <v/>
      </c>
      <c r="J2360" s="18" t="str">
        <f>IFERROR(VLOOKUP($B2360,Invoices!$T$2:$U$412,2,FALSE),"")</f>
        <v/>
      </c>
      <c r="K2360" s="18" t="str">
        <f>IFERROR(VLOOKUP($B2360,Invoices!$V$2:$W$412,2,FALSE),"")</f>
        <v/>
      </c>
      <c r="L2360" s="18" t="str">
        <f>IFERROR(VLOOKUP($B2360,Invoices!$X$2:$Y$412,2,FALSE),"")</f>
        <v/>
      </c>
      <c r="M2360" s="18" t="str">
        <f>IFERROR(VLOOKUP($B2360,Invoices!$Z$2:$AA$412,2,FALSE),"")</f>
        <v/>
      </c>
      <c r="N2360" s="18" t="str">
        <f>IFERROR(VLOOKUP($B2360,Invoices!$AB$2:$AC$412,2,FALSE),"")</f>
        <v/>
      </c>
      <c r="O2360" s="18" t="str">
        <f>IFERROR(VLOOKUP($B2360,Invoices!$AD$2:$AE$412,2,FALSE),"")</f>
        <v/>
      </c>
      <c r="P2360" s="18" t="str">
        <f>IFERROR(VLOOKUP($B2360,Invoices!$AF$2:$AG$412,2,FALSE),"")</f>
        <v/>
      </c>
      <c r="Q2360" s="18" t="str">
        <f>IFERROR(VLOOKUP($B2360,Invoices!$AH$2:$AI$412,2,FALSE),"")</f>
        <v/>
      </c>
      <c r="R2360" s="18" t="str">
        <f>IFERROR(VLOOKUP($B2360,Invoices!$AJ$2:$AK$412,2,FALSE),"")</f>
        <v/>
      </c>
      <c r="S2360" s="18" t="str">
        <f>IFERROR(VLOOKUP($B2360,Invoices!$AL$2:$AM$412,2,FALSE),"")</f>
        <v/>
      </c>
      <c r="T2360" s="18" t="str">
        <f>IFERROR(VLOOKUP($B2360,Invoices!$AN$2:$AO$412,2,FALSE),"")</f>
        <v/>
      </c>
      <c r="U2360" s="18" t="str" cm="1">
        <f t="array" ref="U2360">IFERROR(INDEX(F2360:T2360, 1, MATCH(TRUE, ISNUMBER(F2360:T2360), 0)), "0.0")</f>
        <v>0.0</v>
      </c>
    </row>
    <row r="2361" spans="1:21" ht="13" x14ac:dyDescent="0.15">
      <c r="A2361" s="14" t="s">
        <v>8393</v>
      </c>
      <c r="B2361" s="6" t="s">
        <v>3794</v>
      </c>
      <c r="C2361" s="6" t="s">
        <v>663</v>
      </c>
      <c r="D2361" s="6" t="s">
        <v>664</v>
      </c>
      <c r="E2361" s="6" t="s">
        <v>663</v>
      </c>
      <c r="F2361" s="18" t="str">
        <f>IFERROR(VLOOKUP(B2361,Invoices!$L$2:$M$413,2,FALSE),"")</f>
        <v/>
      </c>
      <c r="G2361" s="18" t="str">
        <f>IFERROR(VLOOKUP(B2361,Invoices!$N$2:$O$412,2,FALSE),"")</f>
        <v/>
      </c>
      <c r="H2361" s="18" t="str">
        <f>IFERROR(VLOOKUP($B2361,Invoices!$P$2:$Q$412,2,FALSE),"")</f>
        <v/>
      </c>
      <c r="I2361" s="18" t="str">
        <f>IFERROR(VLOOKUP($B2361,Invoices!$R$2:$S$412,2,FALSE),"")</f>
        <v/>
      </c>
      <c r="J2361" s="18">
        <f>IFERROR(VLOOKUP($B2361,Invoices!$T$2:$U$412,2,FALSE),"")</f>
        <v>0.99</v>
      </c>
      <c r="K2361" s="18" t="str">
        <f>IFERROR(VLOOKUP($B2361,Invoices!$V$2:$W$412,2,FALSE),"")</f>
        <v/>
      </c>
      <c r="L2361" s="18" t="str">
        <f>IFERROR(VLOOKUP($B2361,Invoices!$X$2:$Y$412,2,FALSE),"")</f>
        <v/>
      </c>
      <c r="M2361" s="18" t="str">
        <f>IFERROR(VLOOKUP($B2361,Invoices!$Z$2:$AA$412,2,FALSE),"")</f>
        <v/>
      </c>
      <c r="N2361" s="18" t="str">
        <f>IFERROR(VLOOKUP($B2361,Invoices!$AB$2:$AC$412,2,FALSE),"")</f>
        <v/>
      </c>
      <c r="O2361" s="18" t="str">
        <f>IFERROR(VLOOKUP($B2361,Invoices!$AD$2:$AE$412,2,FALSE),"")</f>
        <v/>
      </c>
      <c r="P2361" s="18" t="str">
        <f>IFERROR(VLOOKUP($B2361,Invoices!$AF$2:$AG$412,2,FALSE),"")</f>
        <v/>
      </c>
      <c r="Q2361" s="18" t="str">
        <f>IFERROR(VLOOKUP($B2361,Invoices!$AH$2:$AI$412,2,FALSE),"")</f>
        <v/>
      </c>
      <c r="R2361" s="18" t="str">
        <f>IFERROR(VLOOKUP($B2361,Invoices!$AJ$2:$AK$412,2,FALSE),"")</f>
        <v/>
      </c>
      <c r="S2361" s="18" t="str">
        <f>IFERROR(VLOOKUP($B2361,Invoices!$AL$2:$AM$412,2,FALSE),"")</f>
        <v/>
      </c>
      <c r="T2361" s="18" t="str">
        <f>IFERROR(VLOOKUP($B2361,Invoices!$AN$2:$AO$412,2,FALSE),"")</f>
        <v/>
      </c>
      <c r="U2361" s="18" cm="1">
        <f t="array" ref="U2361">IFERROR(INDEX(F2361:T2361, 1, MATCH(TRUE, ISNUMBER(F2361:T2361), 0)), "0.0")</f>
        <v>0.99</v>
      </c>
    </row>
    <row r="2362" spans="1:21" ht="13" x14ac:dyDescent="0.15">
      <c r="A2362" s="14" t="s">
        <v>8394</v>
      </c>
      <c r="B2362" s="6" t="s">
        <v>3795</v>
      </c>
      <c r="C2362" s="6" t="s">
        <v>562</v>
      </c>
      <c r="D2362" s="6" t="s">
        <v>657</v>
      </c>
      <c r="E2362" s="6" t="s">
        <v>562</v>
      </c>
      <c r="F2362" s="18" t="str">
        <f>IFERROR(VLOOKUP(B2362,Invoices!$L$2:$M$413,2,FALSE),"")</f>
        <v/>
      </c>
      <c r="G2362" s="18" t="str">
        <f>IFERROR(VLOOKUP(B2362,Invoices!$N$2:$O$412,2,FALSE),"")</f>
        <v/>
      </c>
      <c r="H2362" s="18" t="str">
        <f>IFERROR(VLOOKUP($B2362,Invoices!$P$2:$Q$412,2,FALSE),"")</f>
        <v/>
      </c>
      <c r="I2362" s="18" t="str">
        <f>IFERROR(VLOOKUP($B2362,Invoices!$R$2:$S$412,2,FALSE),"")</f>
        <v/>
      </c>
      <c r="J2362" s="18">
        <f>IFERROR(VLOOKUP($B2362,Invoices!$T$2:$U$412,2,FALSE),"")</f>
        <v>0.99</v>
      </c>
      <c r="K2362" s="18" t="str">
        <f>IFERROR(VLOOKUP($B2362,Invoices!$V$2:$W$412,2,FALSE),"")</f>
        <v/>
      </c>
      <c r="L2362" s="18">
        <f>IFERROR(VLOOKUP($B2362,Invoices!$X$2:$Y$412,2,FALSE),"")</f>
        <v>0.99</v>
      </c>
      <c r="M2362" s="18" t="str">
        <f>IFERROR(VLOOKUP($B2362,Invoices!$Z$2:$AA$412,2,FALSE),"")</f>
        <v/>
      </c>
      <c r="N2362" s="18" t="str">
        <f>IFERROR(VLOOKUP($B2362,Invoices!$AB$2:$AC$412,2,FALSE),"")</f>
        <v/>
      </c>
      <c r="O2362" s="18" t="str">
        <f>IFERROR(VLOOKUP($B2362,Invoices!$AD$2:$AE$412,2,FALSE),"")</f>
        <v/>
      </c>
      <c r="P2362" s="18" t="str">
        <f>IFERROR(VLOOKUP($B2362,Invoices!$AF$2:$AG$412,2,FALSE),"")</f>
        <v/>
      </c>
      <c r="Q2362" s="18" t="str">
        <f>IFERROR(VLOOKUP($B2362,Invoices!$AH$2:$AI$412,2,FALSE),"")</f>
        <v/>
      </c>
      <c r="R2362" s="18" t="str">
        <f>IFERROR(VLOOKUP($B2362,Invoices!$AJ$2:$AK$412,2,FALSE),"")</f>
        <v/>
      </c>
      <c r="S2362" s="18" t="str">
        <f>IFERROR(VLOOKUP($B2362,Invoices!$AL$2:$AM$412,2,FALSE),"")</f>
        <v/>
      </c>
      <c r="T2362" s="18" t="str">
        <f>IFERROR(VLOOKUP($B2362,Invoices!$AN$2:$AO$412,2,FALSE),"")</f>
        <v/>
      </c>
      <c r="U2362" s="18" cm="1">
        <f t="array" ref="U2362">IFERROR(INDEX(F2362:T2362, 1, MATCH(TRUE, ISNUMBER(F2362:T2362), 0)), "0.0")</f>
        <v>0.99</v>
      </c>
    </row>
    <row r="2363" spans="1:21" ht="13" x14ac:dyDescent="0.15">
      <c r="A2363" s="14" t="s">
        <v>8395</v>
      </c>
      <c r="B2363" s="6" t="s">
        <v>3796</v>
      </c>
      <c r="C2363" s="6" t="s">
        <v>3797</v>
      </c>
      <c r="D2363" s="6" t="s">
        <v>1270</v>
      </c>
      <c r="E2363" s="6" t="s">
        <v>587</v>
      </c>
      <c r="F2363" s="18" t="str">
        <f>IFERROR(VLOOKUP(B2363,Invoices!$L$2:$M$413,2,FALSE),"")</f>
        <v/>
      </c>
      <c r="G2363" s="18" t="str">
        <f>IFERROR(VLOOKUP(B2363,Invoices!$N$2:$O$412,2,FALSE),"")</f>
        <v/>
      </c>
      <c r="H2363" s="18" t="str">
        <f>IFERROR(VLOOKUP($B2363,Invoices!$P$2:$Q$412,2,FALSE),"")</f>
        <v/>
      </c>
      <c r="I2363" s="18" t="str">
        <f>IFERROR(VLOOKUP($B2363,Invoices!$R$2:$S$412,2,FALSE),"")</f>
        <v/>
      </c>
      <c r="J2363" s="18" t="str">
        <f>IFERROR(VLOOKUP($B2363,Invoices!$T$2:$U$412,2,FALSE),"")</f>
        <v/>
      </c>
      <c r="K2363" s="18" t="str">
        <f>IFERROR(VLOOKUP($B2363,Invoices!$V$2:$W$412,2,FALSE),"")</f>
        <v/>
      </c>
      <c r="L2363" s="18" t="str">
        <f>IFERROR(VLOOKUP($B2363,Invoices!$X$2:$Y$412,2,FALSE),"")</f>
        <v/>
      </c>
      <c r="M2363" s="18" t="str">
        <f>IFERROR(VLOOKUP($B2363,Invoices!$Z$2:$AA$412,2,FALSE),"")</f>
        <v/>
      </c>
      <c r="N2363" s="18" t="str">
        <f>IFERROR(VLOOKUP($B2363,Invoices!$AB$2:$AC$412,2,FALSE),"")</f>
        <v/>
      </c>
      <c r="O2363" s="18" t="str">
        <f>IFERROR(VLOOKUP($B2363,Invoices!$AD$2:$AE$412,2,FALSE),"")</f>
        <v/>
      </c>
      <c r="P2363" s="18" t="str">
        <f>IFERROR(VLOOKUP($B2363,Invoices!$AF$2:$AG$412,2,FALSE),"")</f>
        <v/>
      </c>
      <c r="Q2363" s="18" t="str">
        <f>IFERROR(VLOOKUP($B2363,Invoices!$AH$2:$AI$412,2,FALSE),"")</f>
        <v/>
      </c>
      <c r="R2363" s="18" t="str">
        <f>IFERROR(VLOOKUP($B2363,Invoices!$AJ$2:$AK$412,2,FALSE),"")</f>
        <v/>
      </c>
      <c r="S2363" s="18" t="str">
        <f>IFERROR(VLOOKUP($B2363,Invoices!$AL$2:$AM$412,2,FALSE),"")</f>
        <v/>
      </c>
      <c r="T2363" s="18" t="str">
        <f>IFERROR(VLOOKUP($B2363,Invoices!$AN$2:$AO$412,2,FALSE),"")</f>
        <v/>
      </c>
      <c r="U2363" s="18" t="str" cm="1">
        <f t="array" ref="U2363">IFERROR(INDEX(F2363:T2363, 1, MATCH(TRUE, ISNUMBER(F2363:T2363), 0)), "0.0")</f>
        <v>0.0</v>
      </c>
    </row>
    <row r="2364" spans="1:21" ht="13" x14ac:dyDescent="0.15">
      <c r="A2364" s="14" t="s">
        <v>8396</v>
      </c>
      <c r="B2364" s="6" t="s">
        <v>3798</v>
      </c>
      <c r="C2364" s="6" t="s">
        <v>1184</v>
      </c>
      <c r="D2364" s="6" t="s">
        <v>1185</v>
      </c>
      <c r="E2364" s="6" t="s">
        <v>962</v>
      </c>
      <c r="F2364" s="18">
        <f>IFERROR(VLOOKUP(B2364,Invoices!$L$2:$M$413,2,FALSE),"")</f>
        <v>0.99</v>
      </c>
      <c r="G2364" s="18" t="str">
        <f>IFERROR(VLOOKUP(B2364,Invoices!$N$2:$O$412,2,FALSE),"")</f>
        <v/>
      </c>
      <c r="H2364" s="18" t="str">
        <f>IFERROR(VLOOKUP($B2364,Invoices!$P$2:$Q$412,2,FALSE),"")</f>
        <v/>
      </c>
      <c r="I2364" s="18" t="str">
        <f>IFERROR(VLOOKUP($B2364,Invoices!$R$2:$S$412,2,FALSE),"")</f>
        <v/>
      </c>
      <c r="J2364" s="18" t="str">
        <f>IFERROR(VLOOKUP($B2364,Invoices!$T$2:$U$412,2,FALSE),"")</f>
        <v/>
      </c>
      <c r="K2364" s="18" t="str">
        <f>IFERROR(VLOOKUP($B2364,Invoices!$V$2:$W$412,2,FALSE),"")</f>
        <v/>
      </c>
      <c r="L2364" s="18" t="str">
        <f>IFERROR(VLOOKUP($B2364,Invoices!$X$2:$Y$412,2,FALSE),"")</f>
        <v/>
      </c>
      <c r="M2364" s="18" t="str">
        <f>IFERROR(VLOOKUP($B2364,Invoices!$Z$2:$AA$412,2,FALSE),"")</f>
        <v/>
      </c>
      <c r="N2364" s="18" t="str">
        <f>IFERROR(VLOOKUP($B2364,Invoices!$AB$2:$AC$412,2,FALSE),"")</f>
        <v/>
      </c>
      <c r="O2364" s="18" t="str">
        <f>IFERROR(VLOOKUP($B2364,Invoices!$AD$2:$AE$412,2,FALSE),"")</f>
        <v/>
      </c>
      <c r="P2364" s="18" t="str">
        <f>IFERROR(VLOOKUP($B2364,Invoices!$AF$2:$AG$412,2,FALSE),"")</f>
        <v/>
      </c>
      <c r="Q2364" s="18" t="str">
        <f>IFERROR(VLOOKUP($B2364,Invoices!$AH$2:$AI$412,2,FALSE),"")</f>
        <v/>
      </c>
      <c r="R2364" s="18" t="str">
        <f>IFERROR(VLOOKUP($B2364,Invoices!$AJ$2:$AK$412,2,FALSE),"")</f>
        <v/>
      </c>
      <c r="S2364" s="18" t="str">
        <f>IFERROR(VLOOKUP($B2364,Invoices!$AL$2:$AM$412,2,FALSE),"")</f>
        <v/>
      </c>
      <c r="T2364" s="18" t="str">
        <f>IFERROR(VLOOKUP($B2364,Invoices!$AN$2:$AO$412,2,FALSE),"")</f>
        <v/>
      </c>
      <c r="U2364" s="18" cm="1">
        <f t="array" ref="U2364">IFERROR(INDEX(F2364:T2364, 1, MATCH(TRUE, ISNUMBER(F2364:T2364), 0)), "0.0")</f>
        <v>0.99</v>
      </c>
    </row>
    <row r="2365" spans="1:21" ht="13" x14ac:dyDescent="0.15">
      <c r="A2365" s="14" t="s">
        <v>8397</v>
      </c>
      <c r="B2365" s="6" t="s">
        <v>3799</v>
      </c>
      <c r="D2365" s="6" t="s">
        <v>746</v>
      </c>
      <c r="E2365" s="6" t="s">
        <v>742</v>
      </c>
      <c r="F2365" s="18" t="str">
        <f>IFERROR(VLOOKUP(B2365,Invoices!$L$2:$M$413,2,FALSE),"")</f>
        <v/>
      </c>
      <c r="G2365" s="18">
        <f>IFERROR(VLOOKUP(B2365,Invoices!$N$2:$O$412,2,FALSE),"")</f>
        <v>0.99</v>
      </c>
      <c r="H2365" s="18" t="str">
        <f>IFERROR(VLOOKUP($B2365,Invoices!$P$2:$Q$412,2,FALSE),"")</f>
        <v/>
      </c>
      <c r="I2365" s="18" t="str">
        <f>IFERROR(VLOOKUP($B2365,Invoices!$R$2:$S$412,2,FALSE),"")</f>
        <v/>
      </c>
      <c r="J2365" s="18" t="str">
        <f>IFERROR(VLOOKUP($B2365,Invoices!$T$2:$U$412,2,FALSE),"")</f>
        <v/>
      </c>
      <c r="K2365" s="18" t="str">
        <f>IFERROR(VLOOKUP($B2365,Invoices!$V$2:$W$412,2,FALSE),"")</f>
        <v/>
      </c>
      <c r="L2365" s="18" t="str">
        <f>IFERROR(VLOOKUP($B2365,Invoices!$X$2:$Y$412,2,FALSE),"")</f>
        <v/>
      </c>
      <c r="M2365" s="18" t="str">
        <f>IFERROR(VLOOKUP($B2365,Invoices!$Z$2:$AA$412,2,FALSE),"")</f>
        <v/>
      </c>
      <c r="N2365" s="18" t="str">
        <f>IFERROR(VLOOKUP($B2365,Invoices!$AB$2:$AC$412,2,FALSE),"")</f>
        <v/>
      </c>
      <c r="O2365" s="18" t="str">
        <f>IFERROR(VLOOKUP($B2365,Invoices!$AD$2:$AE$412,2,FALSE),"")</f>
        <v/>
      </c>
      <c r="P2365" s="18" t="str">
        <f>IFERROR(VLOOKUP($B2365,Invoices!$AF$2:$AG$412,2,FALSE),"")</f>
        <v/>
      </c>
      <c r="Q2365" s="18" t="str">
        <f>IFERROR(VLOOKUP($B2365,Invoices!$AH$2:$AI$412,2,FALSE),"")</f>
        <v/>
      </c>
      <c r="R2365" s="18" t="str">
        <f>IFERROR(VLOOKUP($B2365,Invoices!$AJ$2:$AK$412,2,FALSE),"")</f>
        <v/>
      </c>
      <c r="S2365" s="18" t="str">
        <f>IFERROR(VLOOKUP($B2365,Invoices!$AL$2:$AM$412,2,FALSE),"")</f>
        <v/>
      </c>
      <c r="T2365" s="18" t="str">
        <f>IFERROR(VLOOKUP($B2365,Invoices!$AN$2:$AO$412,2,FALSE),"")</f>
        <v/>
      </c>
      <c r="U2365" s="18" cm="1">
        <f t="array" ref="U2365">IFERROR(INDEX(F2365:T2365, 1, MATCH(TRUE, ISNUMBER(F2365:T2365), 0)), "0.0")</f>
        <v>0.99</v>
      </c>
    </row>
    <row r="2366" spans="1:21" ht="13" x14ac:dyDescent="0.15">
      <c r="A2366" s="14" t="s">
        <v>8398</v>
      </c>
      <c r="B2366" s="6" t="s">
        <v>3800</v>
      </c>
      <c r="C2366" s="6" t="s">
        <v>742</v>
      </c>
      <c r="D2366" s="6" t="s">
        <v>743</v>
      </c>
      <c r="E2366" s="6" t="s">
        <v>744</v>
      </c>
      <c r="F2366" s="18">
        <f>IFERROR(VLOOKUP(B2366,Invoices!$L$2:$M$413,2,FALSE),"")</f>
        <v>0.99</v>
      </c>
      <c r="G2366" s="18" t="str">
        <f>IFERROR(VLOOKUP(B2366,Invoices!$N$2:$O$412,2,FALSE),"")</f>
        <v/>
      </c>
      <c r="H2366" s="18" t="str">
        <f>IFERROR(VLOOKUP($B2366,Invoices!$P$2:$Q$412,2,FALSE),"")</f>
        <v/>
      </c>
      <c r="I2366" s="18" t="str">
        <f>IFERROR(VLOOKUP($B2366,Invoices!$R$2:$S$412,2,FALSE),"")</f>
        <v/>
      </c>
      <c r="J2366" s="18" t="str">
        <f>IFERROR(VLOOKUP($B2366,Invoices!$T$2:$U$412,2,FALSE),"")</f>
        <v/>
      </c>
      <c r="K2366" s="18" t="str">
        <f>IFERROR(VLOOKUP($B2366,Invoices!$V$2:$W$412,2,FALSE),"")</f>
        <v/>
      </c>
      <c r="L2366" s="18" t="str">
        <f>IFERROR(VLOOKUP($B2366,Invoices!$X$2:$Y$412,2,FALSE),"")</f>
        <v/>
      </c>
      <c r="M2366" s="18" t="str">
        <f>IFERROR(VLOOKUP($B2366,Invoices!$Z$2:$AA$412,2,FALSE),"")</f>
        <v/>
      </c>
      <c r="N2366" s="18" t="str">
        <f>IFERROR(VLOOKUP($B2366,Invoices!$AB$2:$AC$412,2,FALSE),"")</f>
        <v/>
      </c>
      <c r="O2366" s="18" t="str">
        <f>IFERROR(VLOOKUP($B2366,Invoices!$AD$2:$AE$412,2,FALSE),"")</f>
        <v/>
      </c>
      <c r="P2366" s="18" t="str">
        <f>IFERROR(VLOOKUP($B2366,Invoices!$AF$2:$AG$412,2,FALSE),"")</f>
        <v/>
      </c>
      <c r="Q2366" s="18" t="str">
        <f>IFERROR(VLOOKUP($B2366,Invoices!$AH$2:$AI$412,2,FALSE),"")</f>
        <v/>
      </c>
      <c r="R2366" s="18" t="str">
        <f>IFERROR(VLOOKUP($B2366,Invoices!$AJ$2:$AK$412,2,FALSE),"")</f>
        <v/>
      </c>
      <c r="S2366" s="18" t="str">
        <f>IFERROR(VLOOKUP($B2366,Invoices!$AL$2:$AM$412,2,FALSE),"")</f>
        <v/>
      </c>
      <c r="T2366" s="18" t="str">
        <f>IFERROR(VLOOKUP($B2366,Invoices!$AN$2:$AO$412,2,FALSE),"")</f>
        <v/>
      </c>
      <c r="U2366" s="18" cm="1">
        <f t="array" ref="U2366">IFERROR(INDEX(F2366:T2366, 1, MATCH(TRUE, ISNUMBER(F2366:T2366), 0)), "0.0")</f>
        <v>0.99</v>
      </c>
    </row>
    <row r="2367" spans="1:21" ht="13" x14ac:dyDescent="0.15">
      <c r="A2367" s="14" t="s">
        <v>8399</v>
      </c>
      <c r="B2367" s="6" t="s">
        <v>3801</v>
      </c>
      <c r="D2367" s="6" t="s">
        <v>538</v>
      </c>
      <c r="E2367" s="6" t="s">
        <v>539</v>
      </c>
      <c r="F2367" s="18" t="str">
        <f>IFERROR(VLOOKUP(B2367,Invoices!$L$2:$M$413,2,FALSE),"")</f>
        <v/>
      </c>
      <c r="G2367" s="18" t="str">
        <f>IFERROR(VLOOKUP(B2367,Invoices!$N$2:$O$412,2,FALSE),"")</f>
        <v/>
      </c>
      <c r="H2367" s="18" t="str">
        <f>IFERROR(VLOOKUP($B2367,Invoices!$P$2:$Q$412,2,FALSE),"")</f>
        <v/>
      </c>
      <c r="I2367" s="18" t="str">
        <f>IFERROR(VLOOKUP($B2367,Invoices!$R$2:$S$412,2,FALSE),"")</f>
        <v/>
      </c>
      <c r="J2367" s="18" t="str">
        <f>IFERROR(VLOOKUP($B2367,Invoices!$T$2:$U$412,2,FALSE),"")</f>
        <v/>
      </c>
      <c r="K2367" s="18" t="str">
        <f>IFERROR(VLOOKUP($B2367,Invoices!$V$2:$W$412,2,FALSE),"")</f>
        <v/>
      </c>
      <c r="L2367" s="18" t="str">
        <f>IFERROR(VLOOKUP($B2367,Invoices!$X$2:$Y$412,2,FALSE),"")</f>
        <v/>
      </c>
      <c r="M2367" s="18" t="str">
        <f>IFERROR(VLOOKUP($B2367,Invoices!$Z$2:$AA$412,2,FALSE),"")</f>
        <v/>
      </c>
      <c r="N2367" s="18" t="str">
        <f>IFERROR(VLOOKUP($B2367,Invoices!$AB$2:$AC$412,2,FALSE),"")</f>
        <v/>
      </c>
      <c r="O2367" s="18" t="str">
        <f>IFERROR(VLOOKUP($B2367,Invoices!$AD$2:$AE$412,2,FALSE),"")</f>
        <v/>
      </c>
      <c r="P2367" s="18" t="str">
        <f>IFERROR(VLOOKUP($B2367,Invoices!$AF$2:$AG$412,2,FALSE),"")</f>
        <v/>
      </c>
      <c r="Q2367" s="18" t="str">
        <f>IFERROR(VLOOKUP($B2367,Invoices!$AH$2:$AI$412,2,FALSE),"")</f>
        <v/>
      </c>
      <c r="R2367" s="18" t="str">
        <f>IFERROR(VLOOKUP($B2367,Invoices!$AJ$2:$AK$412,2,FALSE),"")</f>
        <v/>
      </c>
      <c r="S2367" s="18" t="str">
        <f>IFERROR(VLOOKUP($B2367,Invoices!$AL$2:$AM$412,2,FALSE),"")</f>
        <v/>
      </c>
      <c r="T2367" s="18" t="str">
        <f>IFERROR(VLOOKUP($B2367,Invoices!$AN$2:$AO$412,2,FALSE),"")</f>
        <v/>
      </c>
      <c r="U2367" s="18" t="str" cm="1">
        <f t="array" ref="U2367">IFERROR(INDEX(F2367:T2367, 1, MATCH(TRUE, ISNUMBER(F2367:T2367), 0)), "0.0")</f>
        <v>0.0</v>
      </c>
    </row>
    <row r="2368" spans="1:21" ht="13" x14ac:dyDescent="0.15">
      <c r="A2368" s="14" t="s">
        <v>8400</v>
      </c>
      <c r="B2368" s="6" t="s">
        <v>3802</v>
      </c>
      <c r="D2368" s="6" t="s">
        <v>1555</v>
      </c>
      <c r="E2368" s="6" t="s">
        <v>1555</v>
      </c>
      <c r="F2368" s="18">
        <f>IFERROR(VLOOKUP(B2368,Invoices!$L$2:$M$413,2,FALSE),"")</f>
        <v>0.99</v>
      </c>
      <c r="G2368" s="18" t="str">
        <f>IFERROR(VLOOKUP(B2368,Invoices!$N$2:$O$412,2,FALSE),"")</f>
        <v/>
      </c>
      <c r="H2368" s="18" t="str">
        <f>IFERROR(VLOOKUP($B2368,Invoices!$P$2:$Q$412,2,FALSE),"")</f>
        <v/>
      </c>
      <c r="I2368" s="18" t="str">
        <f>IFERROR(VLOOKUP($B2368,Invoices!$R$2:$S$412,2,FALSE),"")</f>
        <v/>
      </c>
      <c r="J2368" s="18" t="str">
        <f>IFERROR(VLOOKUP($B2368,Invoices!$T$2:$U$412,2,FALSE),"")</f>
        <v/>
      </c>
      <c r="K2368" s="18" t="str">
        <f>IFERROR(VLOOKUP($B2368,Invoices!$V$2:$W$412,2,FALSE),"")</f>
        <v/>
      </c>
      <c r="L2368" s="18" t="str">
        <f>IFERROR(VLOOKUP($B2368,Invoices!$X$2:$Y$412,2,FALSE),"")</f>
        <v/>
      </c>
      <c r="M2368" s="18" t="str">
        <f>IFERROR(VLOOKUP($B2368,Invoices!$Z$2:$AA$412,2,FALSE),"")</f>
        <v/>
      </c>
      <c r="N2368" s="18" t="str">
        <f>IFERROR(VLOOKUP($B2368,Invoices!$AB$2:$AC$412,2,FALSE),"")</f>
        <v/>
      </c>
      <c r="O2368" s="18" t="str">
        <f>IFERROR(VLOOKUP($B2368,Invoices!$AD$2:$AE$412,2,FALSE),"")</f>
        <v/>
      </c>
      <c r="P2368" s="18" t="str">
        <f>IFERROR(VLOOKUP($B2368,Invoices!$AF$2:$AG$412,2,FALSE),"")</f>
        <v/>
      </c>
      <c r="Q2368" s="18" t="str">
        <f>IFERROR(VLOOKUP($B2368,Invoices!$AH$2:$AI$412,2,FALSE),"")</f>
        <v/>
      </c>
      <c r="R2368" s="18" t="str">
        <f>IFERROR(VLOOKUP($B2368,Invoices!$AJ$2:$AK$412,2,FALSE),"")</f>
        <v/>
      </c>
      <c r="S2368" s="18" t="str">
        <f>IFERROR(VLOOKUP($B2368,Invoices!$AL$2:$AM$412,2,FALSE),"")</f>
        <v/>
      </c>
      <c r="T2368" s="18" t="str">
        <f>IFERROR(VLOOKUP($B2368,Invoices!$AN$2:$AO$412,2,FALSE),"")</f>
        <v/>
      </c>
      <c r="U2368" s="18" cm="1">
        <f t="array" ref="U2368">IFERROR(INDEX(F2368:T2368, 1, MATCH(TRUE, ISNUMBER(F2368:T2368), 0)), "0.0")</f>
        <v>0.99</v>
      </c>
    </row>
    <row r="2369" spans="1:21" ht="13" x14ac:dyDescent="0.15">
      <c r="A2369" s="14" t="s">
        <v>8401</v>
      </c>
      <c r="B2369" s="6" t="s">
        <v>3803</v>
      </c>
      <c r="C2369" s="6" t="s">
        <v>3804</v>
      </c>
      <c r="D2369" s="6" t="s">
        <v>1195</v>
      </c>
      <c r="E2369" s="6" t="s">
        <v>863</v>
      </c>
      <c r="F2369" s="18" t="str">
        <f>IFERROR(VLOOKUP(B2369,Invoices!$L$2:$M$413,2,FALSE),"")</f>
        <v/>
      </c>
      <c r="G2369" s="18" t="str">
        <f>IFERROR(VLOOKUP(B2369,Invoices!$N$2:$O$412,2,FALSE),"")</f>
        <v/>
      </c>
      <c r="H2369" s="18" t="str">
        <f>IFERROR(VLOOKUP($B2369,Invoices!$P$2:$Q$412,2,FALSE),"")</f>
        <v/>
      </c>
      <c r="I2369" s="18" t="str">
        <f>IFERROR(VLOOKUP($B2369,Invoices!$R$2:$S$412,2,FALSE),"")</f>
        <v/>
      </c>
      <c r="J2369" s="18" t="str">
        <f>IFERROR(VLOOKUP($B2369,Invoices!$T$2:$U$412,2,FALSE),"")</f>
        <v/>
      </c>
      <c r="K2369" s="18" t="str">
        <f>IFERROR(VLOOKUP($B2369,Invoices!$V$2:$W$412,2,FALSE),"")</f>
        <v/>
      </c>
      <c r="L2369" s="18" t="str">
        <f>IFERROR(VLOOKUP($B2369,Invoices!$X$2:$Y$412,2,FALSE),"")</f>
        <v/>
      </c>
      <c r="M2369" s="18" t="str">
        <f>IFERROR(VLOOKUP($B2369,Invoices!$Z$2:$AA$412,2,FALSE),"")</f>
        <v/>
      </c>
      <c r="N2369" s="18">
        <f>IFERROR(VLOOKUP($B2369,Invoices!$AB$2:$AC$412,2,FALSE),"")</f>
        <v>0.99</v>
      </c>
      <c r="O2369" s="18" t="str">
        <f>IFERROR(VLOOKUP($B2369,Invoices!$AD$2:$AE$412,2,FALSE),"")</f>
        <v/>
      </c>
      <c r="P2369" s="18" t="str">
        <f>IFERROR(VLOOKUP($B2369,Invoices!$AF$2:$AG$412,2,FALSE),"")</f>
        <v/>
      </c>
      <c r="Q2369" s="18" t="str">
        <f>IFERROR(VLOOKUP($B2369,Invoices!$AH$2:$AI$412,2,FALSE),"")</f>
        <v/>
      </c>
      <c r="R2369" s="18" t="str">
        <f>IFERROR(VLOOKUP($B2369,Invoices!$AJ$2:$AK$412,2,FALSE),"")</f>
        <v/>
      </c>
      <c r="S2369" s="18" t="str">
        <f>IFERROR(VLOOKUP($B2369,Invoices!$AL$2:$AM$412,2,FALSE),"")</f>
        <v/>
      </c>
      <c r="T2369" s="18" t="str">
        <f>IFERROR(VLOOKUP($B2369,Invoices!$AN$2:$AO$412,2,FALSE),"")</f>
        <v/>
      </c>
      <c r="U2369" s="18" cm="1">
        <f t="array" ref="U2369">IFERROR(INDEX(F2369:T2369, 1, MATCH(TRUE, ISNUMBER(F2369:T2369), 0)), "0.0")</f>
        <v>0.99</v>
      </c>
    </row>
    <row r="2370" spans="1:21" ht="13" x14ac:dyDescent="0.15">
      <c r="A2370" s="14" t="s">
        <v>8402</v>
      </c>
      <c r="B2370" s="6" t="s">
        <v>3805</v>
      </c>
      <c r="D2370" s="6" t="s">
        <v>1129</v>
      </c>
      <c r="E2370" s="6" t="s">
        <v>547</v>
      </c>
      <c r="F2370" s="18">
        <f>IFERROR(VLOOKUP(B2370,Invoices!$L$2:$M$413,2,FALSE),"")</f>
        <v>0.99</v>
      </c>
      <c r="G2370" s="18" t="str">
        <f>IFERROR(VLOOKUP(B2370,Invoices!$N$2:$O$412,2,FALSE),"")</f>
        <v/>
      </c>
      <c r="H2370" s="18" t="str">
        <f>IFERROR(VLOOKUP($B2370,Invoices!$P$2:$Q$412,2,FALSE),"")</f>
        <v/>
      </c>
      <c r="I2370" s="18" t="str">
        <f>IFERROR(VLOOKUP($B2370,Invoices!$R$2:$S$412,2,FALSE),"")</f>
        <v/>
      </c>
      <c r="J2370" s="18" t="str">
        <f>IFERROR(VLOOKUP($B2370,Invoices!$T$2:$U$412,2,FALSE),"")</f>
        <v/>
      </c>
      <c r="K2370" s="18" t="str">
        <f>IFERROR(VLOOKUP($B2370,Invoices!$V$2:$W$412,2,FALSE),"")</f>
        <v/>
      </c>
      <c r="L2370" s="18" t="str">
        <f>IFERROR(VLOOKUP($B2370,Invoices!$X$2:$Y$412,2,FALSE),"")</f>
        <v/>
      </c>
      <c r="M2370" s="18" t="str">
        <f>IFERROR(VLOOKUP($B2370,Invoices!$Z$2:$AA$412,2,FALSE),"")</f>
        <v/>
      </c>
      <c r="N2370" s="18" t="str">
        <f>IFERROR(VLOOKUP($B2370,Invoices!$AB$2:$AC$412,2,FALSE),"")</f>
        <v/>
      </c>
      <c r="O2370" s="18" t="str">
        <f>IFERROR(VLOOKUP($B2370,Invoices!$AD$2:$AE$412,2,FALSE),"")</f>
        <v/>
      </c>
      <c r="P2370" s="18" t="str">
        <f>IFERROR(VLOOKUP($B2370,Invoices!$AF$2:$AG$412,2,FALSE),"")</f>
        <v/>
      </c>
      <c r="Q2370" s="18" t="str">
        <f>IFERROR(VLOOKUP($B2370,Invoices!$AH$2:$AI$412,2,FALSE),"")</f>
        <v/>
      </c>
      <c r="R2370" s="18">
        <f>IFERROR(VLOOKUP($B2370,Invoices!$AJ$2:$AK$412,2,FALSE),"")</f>
        <v>0.99</v>
      </c>
      <c r="S2370" s="18" t="str">
        <f>IFERROR(VLOOKUP($B2370,Invoices!$AL$2:$AM$412,2,FALSE),"")</f>
        <v/>
      </c>
      <c r="T2370" s="18" t="str">
        <f>IFERROR(VLOOKUP($B2370,Invoices!$AN$2:$AO$412,2,FALSE),"")</f>
        <v/>
      </c>
      <c r="U2370" s="18" cm="1">
        <f t="array" ref="U2370">IFERROR(INDEX(F2370:T2370, 1, MATCH(TRUE, ISNUMBER(F2370:T2370), 0)), "0.0")</f>
        <v>0.99</v>
      </c>
    </row>
    <row r="2371" spans="1:21" ht="13" x14ac:dyDescent="0.15">
      <c r="A2371" s="14" t="s">
        <v>8403</v>
      </c>
      <c r="B2371" s="6" t="s">
        <v>3806</v>
      </c>
      <c r="D2371" s="6" t="s">
        <v>1129</v>
      </c>
      <c r="E2371" s="6" t="s">
        <v>547</v>
      </c>
      <c r="F2371" s="18" t="str">
        <f>IFERROR(VLOOKUP(B2371,Invoices!$L$2:$M$413,2,FALSE),"")</f>
        <v/>
      </c>
      <c r="G2371" s="18" t="str">
        <f>IFERROR(VLOOKUP(B2371,Invoices!$N$2:$O$412,2,FALSE),"")</f>
        <v/>
      </c>
      <c r="H2371" s="18" t="str">
        <f>IFERROR(VLOOKUP($B2371,Invoices!$P$2:$Q$412,2,FALSE),"")</f>
        <v/>
      </c>
      <c r="I2371" s="18" t="str">
        <f>IFERROR(VLOOKUP($B2371,Invoices!$R$2:$S$412,2,FALSE),"")</f>
        <v/>
      </c>
      <c r="J2371" s="18">
        <f>IFERROR(VLOOKUP($B2371,Invoices!$T$2:$U$412,2,FALSE),"")</f>
        <v>0.99</v>
      </c>
      <c r="K2371" s="18" t="str">
        <f>IFERROR(VLOOKUP($B2371,Invoices!$V$2:$W$412,2,FALSE),"")</f>
        <v/>
      </c>
      <c r="L2371" s="18" t="str">
        <f>IFERROR(VLOOKUP($B2371,Invoices!$X$2:$Y$412,2,FALSE),"")</f>
        <v/>
      </c>
      <c r="M2371" s="18" t="str">
        <f>IFERROR(VLOOKUP($B2371,Invoices!$Z$2:$AA$412,2,FALSE),"")</f>
        <v/>
      </c>
      <c r="N2371" s="18" t="str">
        <f>IFERROR(VLOOKUP($B2371,Invoices!$AB$2:$AC$412,2,FALSE),"")</f>
        <v/>
      </c>
      <c r="O2371" s="18" t="str">
        <f>IFERROR(VLOOKUP($B2371,Invoices!$AD$2:$AE$412,2,FALSE),"")</f>
        <v/>
      </c>
      <c r="P2371" s="18" t="str">
        <f>IFERROR(VLOOKUP($B2371,Invoices!$AF$2:$AG$412,2,FALSE),"")</f>
        <v/>
      </c>
      <c r="Q2371" s="18" t="str">
        <f>IFERROR(VLOOKUP($B2371,Invoices!$AH$2:$AI$412,2,FALSE),"")</f>
        <v/>
      </c>
      <c r="R2371" s="18" t="str">
        <f>IFERROR(VLOOKUP($B2371,Invoices!$AJ$2:$AK$412,2,FALSE),"")</f>
        <v/>
      </c>
      <c r="S2371" s="18" t="str">
        <f>IFERROR(VLOOKUP($B2371,Invoices!$AL$2:$AM$412,2,FALSE),"")</f>
        <v/>
      </c>
      <c r="T2371" s="18" t="str">
        <f>IFERROR(VLOOKUP($B2371,Invoices!$AN$2:$AO$412,2,FALSE),"")</f>
        <v/>
      </c>
      <c r="U2371" s="18" cm="1">
        <f t="array" ref="U2371">IFERROR(INDEX(F2371:T2371, 1, MATCH(TRUE, ISNUMBER(F2371:T2371), 0)), "0.0")</f>
        <v>0.99</v>
      </c>
    </row>
    <row r="2372" spans="1:21" ht="13" x14ac:dyDescent="0.15">
      <c r="A2372" s="14" t="s">
        <v>8404</v>
      </c>
      <c r="B2372" s="6" t="s">
        <v>3807</v>
      </c>
      <c r="C2372" s="6" t="s">
        <v>3808</v>
      </c>
      <c r="D2372" s="6" t="s">
        <v>894</v>
      </c>
      <c r="E2372" s="6" t="s">
        <v>587</v>
      </c>
      <c r="F2372" s="18">
        <f>IFERROR(VLOOKUP(B2372,Invoices!$L$2:$M$413,2,FALSE),"")</f>
        <v>0.99</v>
      </c>
      <c r="G2372" s="18" t="str">
        <f>IFERROR(VLOOKUP(B2372,Invoices!$N$2:$O$412,2,FALSE),"")</f>
        <v/>
      </c>
      <c r="H2372" s="18">
        <f>IFERROR(VLOOKUP($B2372,Invoices!$P$2:$Q$412,2,FALSE),"")</f>
        <v>0.99</v>
      </c>
      <c r="I2372" s="18" t="str">
        <f>IFERROR(VLOOKUP($B2372,Invoices!$R$2:$S$412,2,FALSE),"")</f>
        <v/>
      </c>
      <c r="J2372" s="18" t="str">
        <f>IFERROR(VLOOKUP($B2372,Invoices!$T$2:$U$412,2,FALSE),"")</f>
        <v/>
      </c>
      <c r="K2372" s="18" t="str">
        <f>IFERROR(VLOOKUP($B2372,Invoices!$V$2:$W$412,2,FALSE),"")</f>
        <v/>
      </c>
      <c r="L2372" s="18" t="str">
        <f>IFERROR(VLOOKUP($B2372,Invoices!$X$2:$Y$412,2,FALSE),"")</f>
        <v/>
      </c>
      <c r="M2372" s="18" t="str">
        <f>IFERROR(VLOOKUP($B2372,Invoices!$Z$2:$AA$412,2,FALSE),"")</f>
        <v/>
      </c>
      <c r="N2372" s="18" t="str">
        <f>IFERROR(VLOOKUP($B2372,Invoices!$AB$2:$AC$412,2,FALSE),"")</f>
        <v/>
      </c>
      <c r="O2372" s="18" t="str">
        <f>IFERROR(VLOOKUP($B2372,Invoices!$AD$2:$AE$412,2,FALSE),"")</f>
        <v/>
      </c>
      <c r="P2372" s="18" t="str">
        <f>IFERROR(VLOOKUP($B2372,Invoices!$AF$2:$AG$412,2,FALSE),"")</f>
        <v/>
      </c>
      <c r="Q2372" s="18" t="str">
        <f>IFERROR(VLOOKUP($B2372,Invoices!$AH$2:$AI$412,2,FALSE),"")</f>
        <v/>
      </c>
      <c r="R2372" s="18">
        <f>IFERROR(VLOOKUP($B2372,Invoices!$AJ$2:$AK$412,2,FALSE),"")</f>
        <v>0.99</v>
      </c>
      <c r="S2372" s="18" t="str">
        <f>IFERROR(VLOOKUP($B2372,Invoices!$AL$2:$AM$412,2,FALSE),"")</f>
        <v/>
      </c>
      <c r="T2372" s="18" t="str">
        <f>IFERROR(VLOOKUP($B2372,Invoices!$AN$2:$AO$412,2,FALSE),"")</f>
        <v/>
      </c>
      <c r="U2372" s="18" cm="1">
        <f t="array" ref="U2372">IFERROR(INDEX(F2372:T2372, 1, MATCH(TRUE, ISNUMBER(F2372:T2372), 0)), "0.0")</f>
        <v>0.99</v>
      </c>
    </row>
    <row r="2373" spans="1:21" ht="13" x14ac:dyDescent="0.15">
      <c r="A2373" s="14" t="s">
        <v>8405</v>
      </c>
      <c r="B2373" s="6" t="s">
        <v>3807</v>
      </c>
      <c r="C2373" s="6" t="s">
        <v>850</v>
      </c>
      <c r="D2373" s="6" t="s">
        <v>1123</v>
      </c>
      <c r="E2373" s="6" t="s">
        <v>850</v>
      </c>
      <c r="F2373" s="18">
        <f>IFERROR(VLOOKUP(B2373,Invoices!$L$2:$M$413,2,FALSE),"")</f>
        <v>0.99</v>
      </c>
      <c r="G2373" s="18" t="str">
        <f>IFERROR(VLOOKUP(B2373,Invoices!$N$2:$O$412,2,FALSE),"")</f>
        <v/>
      </c>
      <c r="H2373" s="18">
        <f>IFERROR(VLOOKUP($B2373,Invoices!$P$2:$Q$412,2,FALSE),"")</f>
        <v>0.99</v>
      </c>
      <c r="I2373" s="18" t="str">
        <f>IFERROR(VLOOKUP($B2373,Invoices!$R$2:$S$412,2,FALSE),"")</f>
        <v/>
      </c>
      <c r="J2373" s="18" t="str">
        <f>IFERROR(VLOOKUP($B2373,Invoices!$T$2:$U$412,2,FALSE),"")</f>
        <v/>
      </c>
      <c r="K2373" s="18" t="str">
        <f>IFERROR(VLOOKUP($B2373,Invoices!$V$2:$W$412,2,FALSE),"")</f>
        <v/>
      </c>
      <c r="L2373" s="18" t="str">
        <f>IFERROR(VLOOKUP($B2373,Invoices!$X$2:$Y$412,2,FALSE),"")</f>
        <v/>
      </c>
      <c r="M2373" s="18" t="str">
        <f>IFERROR(VLOOKUP($B2373,Invoices!$Z$2:$AA$412,2,FALSE),"")</f>
        <v/>
      </c>
      <c r="N2373" s="18" t="str">
        <f>IFERROR(VLOOKUP($B2373,Invoices!$AB$2:$AC$412,2,FALSE),"")</f>
        <v/>
      </c>
      <c r="O2373" s="18" t="str">
        <f>IFERROR(VLOOKUP($B2373,Invoices!$AD$2:$AE$412,2,FALSE),"")</f>
        <v/>
      </c>
      <c r="P2373" s="18" t="str">
        <f>IFERROR(VLOOKUP($B2373,Invoices!$AF$2:$AG$412,2,FALSE),"")</f>
        <v/>
      </c>
      <c r="Q2373" s="18" t="str">
        <f>IFERROR(VLOOKUP($B2373,Invoices!$AH$2:$AI$412,2,FALSE),"")</f>
        <v/>
      </c>
      <c r="R2373" s="18">
        <f>IFERROR(VLOOKUP($B2373,Invoices!$AJ$2:$AK$412,2,FALSE),"")</f>
        <v>0.99</v>
      </c>
      <c r="S2373" s="18" t="str">
        <f>IFERROR(VLOOKUP($B2373,Invoices!$AL$2:$AM$412,2,FALSE),"")</f>
        <v/>
      </c>
      <c r="T2373" s="18" t="str">
        <f>IFERROR(VLOOKUP($B2373,Invoices!$AN$2:$AO$412,2,FALSE),"")</f>
        <v/>
      </c>
      <c r="U2373" s="18" cm="1">
        <f t="array" ref="U2373">IFERROR(INDEX(F2373:T2373, 1, MATCH(TRUE, ISNUMBER(F2373:T2373), 0)), "0.0")</f>
        <v>0.99</v>
      </c>
    </row>
    <row r="2374" spans="1:21" ht="13" x14ac:dyDescent="0.15">
      <c r="A2374" s="14" t="s">
        <v>8406</v>
      </c>
      <c r="B2374" s="6" t="s">
        <v>3807</v>
      </c>
      <c r="C2374" s="6" t="s">
        <v>850</v>
      </c>
      <c r="D2374" s="6" t="s">
        <v>851</v>
      </c>
      <c r="E2374" s="6" t="s">
        <v>850</v>
      </c>
      <c r="F2374" s="18">
        <f>IFERROR(VLOOKUP(B2374,Invoices!$L$2:$M$413,2,FALSE),"")</f>
        <v>0.99</v>
      </c>
      <c r="G2374" s="18" t="str">
        <f>IFERROR(VLOOKUP(B2374,Invoices!$N$2:$O$412,2,FALSE),"")</f>
        <v/>
      </c>
      <c r="H2374" s="18">
        <f>IFERROR(VLOOKUP($B2374,Invoices!$P$2:$Q$412,2,FALSE),"")</f>
        <v>0.99</v>
      </c>
      <c r="I2374" s="18" t="str">
        <f>IFERROR(VLOOKUP($B2374,Invoices!$R$2:$S$412,2,FALSE),"")</f>
        <v/>
      </c>
      <c r="J2374" s="18" t="str">
        <f>IFERROR(VLOOKUP($B2374,Invoices!$T$2:$U$412,2,FALSE),"")</f>
        <v/>
      </c>
      <c r="K2374" s="18" t="str">
        <f>IFERROR(VLOOKUP($B2374,Invoices!$V$2:$W$412,2,FALSE),"")</f>
        <v/>
      </c>
      <c r="L2374" s="18" t="str">
        <f>IFERROR(VLOOKUP($B2374,Invoices!$X$2:$Y$412,2,FALSE),"")</f>
        <v/>
      </c>
      <c r="M2374" s="18" t="str">
        <f>IFERROR(VLOOKUP($B2374,Invoices!$Z$2:$AA$412,2,FALSE),"")</f>
        <v/>
      </c>
      <c r="N2374" s="18" t="str">
        <f>IFERROR(VLOOKUP($B2374,Invoices!$AB$2:$AC$412,2,FALSE),"")</f>
        <v/>
      </c>
      <c r="O2374" s="18" t="str">
        <f>IFERROR(VLOOKUP($B2374,Invoices!$AD$2:$AE$412,2,FALSE),"")</f>
        <v/>
      </c>
      <c r="P2374" s="18" t="str">
        <f>IFERROR(VLOOKUP($B2374,Invoices!$AF$2:$AG$412,2,FALSE),"")</f>
        <v/>
      </c>
      <c r="Q2374" s="18" t="str">
        <f>IFERROR(VLOOKUP($B2374,Invoices!$AH$2:$AI$412,2,FALSE),"")</f>
        <v/>
      </c>
      <c r="R2374" s="18">
        <f>IFERROR(VLOOKUP($B2374,Invoices!$AJ$2:$AK$412,2,FALSE),"")</f>
        <v>0.99</v>
      </c>
      <c r="S2374" s="18" t="str">
        <f>IFERROR(VLOOKUP($B2374,Invoices!$AL$2:$AM$412,2,FALSE),"")</f>
        <v/>
      </c>
      <c r="T2374" s="18" t="str">
        <f>IFERROR(VLOOKUP($B2374,Invoices!$AN$2:$AO$412,2,FALSE),"")</f>
        <v/>
      </c>
      <c r="U2374" s="18" cm="1">
        <f t="array" ref="U2374">IFERROR(INDEX(F2374:T2374, 1, MATCH(TRUE, ISNUMBER(F2374:T2374), 0)), "0.0")</f>
        <v>0.99</v>
      </c>
    </row>
    <row r="2375" spans="1:21" ht="13" x14ac:dyDescent="0.15">
      <c r="A2375" s="14" t="s">
        <v>8407</v>
      </c>
      <c r="B2375" s="6" t="s">
        <v>3809</v>
      </c>
      <c r="C2375" s="6" t="s">
        <v>1848</v>
      </c>
      <c r="D2375" s="6" t="s">
        <v>1583</v>
      </c>
      <c r="E2375" s="6" t="s">
        <v>1584</v>
      </c>
      <c r="F2375" s="18" t="str">
        <f>IFERROR(VLOOKUP(B2375,Invoices!$L$2:$M$413,2,FALSE),"")</f>
        <v/>
      </c>
      <c r="G2375" s="18" t="str">
        <f>IFERROR(VLOOKUP(B2375,Invoices!$N$2:$O$412,2,FALSE),"")</f>
        <v/>
      </c>
      <c r="H2375" s="18" t="str">
        <f>IFERROR(VLOOKUP($B2375,Invoices!$P$2:$Q$412,2,FALSE),"")</f>
        <v/>
      </c>
      <c r="I2375" s="18" t="str">
        <f>IFERROR(VLOOKUP($B2375,Invoices!$R$2:$S$412,2,FALSE),"")</f>
        <v/>
      </c>
      <c r="J2375" s="18" t="str">
        <f>IFERROR(VLOOKUP($B2375,Invoices!$T$2:$U$412,2,FALSE),"")</f>
        <v/>
      </c>
      <c r="K2375" s="18" t="str">
        <f>IFERROR(VLOOKUP($B2375,Invoices!$V$2:$W$412,2,FALSE),"")</f>
        <v/>
      </c>
      <c r="L2375" s="18" t="str">
        <f>IFERROR(VLOOKUP($B2375,Invoices!$X$2:$Y$412,2,FALSE),"")</f>
        <v/>
      </c>
      <c r="M2375" s="18" t="str">
        <f>IFERROR(VLOOKUP($B2375,Invoices!$Z$2:$AA$412,2,FALSE),"")</f>
        <v/>
      </c>
      <c r="N2375" s="18" t="str">
        <f>IFERROR(VLOOKUP($B2375,Invoices!$AB$2:$AC$412,2,FALSE),"")</f>
        <v/>
      </c>
      <c r="O2375" s="18" t="str">
        <f>IFERROR(VLOOKUP($B2375,Invoices!$AD$2:$AE$412,2,FALSE),"")</f>
        <v/>
      </c>
      <c r="P2375" s="18" t="str">
        <f>IFERROR(VLOOKUP($B2375,Invoices!$AF$2:$AG$412,2,FALSE),"")</f>
        <v/>
      </c>
      <c r="Q2375" s="18" t="str">
        <f>IFERROR(VLOOKUP($B2375,Invoices!$AH$2:$AI$412,2,FALSE),"")</f>
        <v/>
      </c>
      <c r="R2375" s="18" t="str">
        <f>IFERROR(VLOOKUP($B2375,Invoices!$AJ$2:$AK$412,2,FALSE),"")</f>
        <v/>
      </c>
      <c r="S2375" s="18" t="str">
        <f>IFERROR(VLOOKUP($B2375,Invoices!$AL$2:$AM$412,2,FALSE),"")</f>
        <v/>
      </c>
      <c r="T2375" s="18" t="str">
        <f>IFERROR(VLOOKUP($B2375,Invoices!$AN$2:$AO$412,2,FALSE),"")</f>
        <v/>
      </c>
      <c r="U2375" s="18" t="str" cm="1">
        <f t="array" ref="U2375">IFERROR(INDEX(F2375:T2375, 1, MATCH(TRUE, ISNUMBER(F2375:T2375), 0)), "0.0")</f>
        <v>0.0</v>
      </c>
    </row>
    <row r="2376" spans="1:21" ht="13" x14ac:dyDescent="0.15">
      <c r="A2376" s="14" t="s">
        <v>8408</v>
      </c>
      <c r="B2376" s="6" t="s">
        <v>3810</v>
      </c>
      <c r="C2376" s="6" t="s">
        <v>1244</v>
      </c>
      <c r="D2376" s="6" t="s">
        <v>1245</v>
      </c>
      <c r="E2376" s="6" t="s">
        <v>1182</v>
      </c>
      <c r="F2376" s="18">
        <f>IFERROR(VLOOKUP(B2376,Invoices!$L$2:$M$413,2,FALSE),"")</f>
        <v>0.99</v>
      </c>
      <c r="G2376" s="18" t="str">
        <f>IFERROR(VLOOKUP(B2376,Invoices!$N$2:$O$412,2,FALSE),"")</f>
        <v/>
      </c>
      <c r="H2376" s="18" t="str">
        <f>IFERROR(VLOOKUP($B2376,Invoices!$P$2:$Q$412,2,FALSE),"")</f>
        <v/>
      </c>
      <c r="I2376" s="18" t="str">
        <f>IFERROR(VLOOKUP($B2376,Invoices!$R$2:$S$412,2,FALSE),"")</f>
        <v/>
      </c>
      <c r="J2376" s="18" t="str">
        <f>IFERROR(VLOOKUP($B2376,Invoices!$T$2:$U$412,2,FALSE),"")</f>
        <v/>
      </c>
      <c r="K2376" s="18" t="str">
        <f>IFERROR(VLOOKUP($B2376,Invoices!$V$2:$W$412,2,FALSE),"")</f>
        <v/>
      </c>
      <c r="L2376" s="18" t="str">
        <f>IFERROR(VLOOKUP($B2376,Invoices!$X$2:$Y$412,2,FALSE),"")</f>
        <v/>
      </c>
      <c r="M2376" s="18" t="str">
        <f>IFERROR(VLOOKUP($B2376,Invoices!$Z$2:$AA$412,2,FALSE),"")</f>
        <v/>
      </c>
      <c r="N2376" s="18" t="str">
        <f>IFERROR(VLOOKUP($B2376,Invoices!$AB$2:$AC$412,2,FALSE),"")</f>
        <v/>
      </c>
      <c r="O2376" s="18" t="str">
        <f>IFERROR(VLOOKUP($B2376,Invoices!$AD$2:$AE$412,2,FALSE),"")</f>
        <v/>
      </c>
      <c r="P2376" s="18" t="str">
        <f>IFERROR(VLOOKUP($B2376,Invoices!$AF$2:$AG$412,2,FALSE),"")</f>
        <v/>
      </c>
      <c r="Q2376" s="18" t="str">
        <f>IFERROR(VLOOKUP($B2376,Invoices!$AH$2:$AI$412,2,FALSE),"")</f>
        <v/>
      </c>
      <c r="R2376" s="18" t="str">
        <f>IFERROR(VLOOKUP($B2376,Invoices!$AJ$2:$AK$412,2,FALSE),"")</f>
        <v/>
      </c>
      <c r="S2376" s="18" t="str">
        <f>IFERROR(VLOOKUP($B2376,Invoices!$AL$2:$AM$412,2,FALSE),"")</f>
        <v/>
      </c>
      <c r="T2376" s="18" t="str">
        <f>IFERROR(VLOOKUP($B2376,Invoices!$AN$2:$AO$412,2,FALSE),"")</f>
        <v/>
      </c>
      <c r="U2376" s="18" cm="1">
        <f t="array" ref="U2376">IFERROR(INDEX(F2376:T2376, 1, MATCH(TRUE, ISNUMBER(F2376:T2376), 0)), "0.0")</f>
        <v>0.99</v>
      </c>
    </row>
    <row r="2377" spans="1:21" ht="13" x14ac:dyDescent="0.15">
      <c r="A2377" s="14" t="s">
        <v>8409</v>
      </c>
      <c r="B2377" s="6" t="s">
        <v>3811</v>
      </c>
      <c r="C2377" s="6" t="s">
        <v>1320</v>
      </c>
      <c r="D2377" s="6" t="s">
        <v>1321</v>
      </c>
      <c r="E2377" s="6" t="s">
        <v>1322</v>
      </c>
      <c r="F2377" s="18" t="str">
        <f>IFERROR(VLOOKUP(B2377,Invoices!$L$2:$M$413,2,FALSE),"")</f>
        <v/>
      </c>
      <c r="G2377" s="18" t="str">
        <f>IFERROR(VLOOKUP(B2377,Invoices!$N$2:$O$412,2,FALSE),"")</f>
        <v/>
      </c>
      <c r="H2377" s="18" t="str">
        <f>IFERROR(VLOOKUP($B2377,Invoices!$P$2:$Q$412,2,FALSE),"")</f>
        <v/>
      </c>
      <c r="I2377" s="18" t="str">
        <f>IFERROR(VLOOKUP($B2377,Invoices!$R$2:$S$412,2,FALSE),"")</f>
        <v/>
      </c>
      <c r="J2377" s="18" t="str">
        <f>IFERROR(VLOOKUP($B2377,Invoices!$T$2:$U$412,2,FALSE),"")</f>
        <v/>
      </c>
      <c r="K2377" s="18" t="str">
        <f>IFERROR(VLOOKUP($B2377,Invoices!$V$2:$W$412,2,FALSE),"")</f>
        <v/>
      </c>
      <c r="L2377" s="18">
        <f>IFERROR(VLOOKUP($B2377,Invoices!$X$2:$Y$412,2,FALSE),"")</f>
        <v>0.99</v>
      </c>
      <c r="M2377" s="18" t="str">
        <f>IFERROR(VLOOKUP($B2377,Invoices!$Z$2:$AA$412,2,FALSE),"")</f>
        <v/>
      </c>
      <c r="N2377" s="18" t="str">
        <f>IFERROR(VLOOKUP($B2377,Invoices!$AB$2:$AC$412,2,FALSE),"")</f>
        <v/>
      </c>
      <c r="O2377" s="18" t="str">
        <f>IFERROR(VLOOKUP($B2377,Invoices!$AD$2:$AE$412,2,FALSE),"")</f>
        <v/>
      </c>
      <c r="P2377" s="18" t="str">
        <f>IFERROR(VLOOKUP($B2377,Invoices!$AF$2:$AG$412,2,FALSE),"")</f>
        <v/>
      </c>
      <c r="Q2377" s="18" t="str">
        <f>IFERROR(VLOOKUP($B2377,Invoices!$AH$2:$AI$412,2,FALSE),"")</f>
        <v/>
      </c>
      <c r="R2377" s="18" t="str">
        <f>IFERROR(VLOOKUP($B2377,Invoices!$AJ$2:$AK$412,2,FALSE),"")</f>
        <v/>
      </c>
      <c r="S2377" s="18" t="str">
        <f>IFERROR(VLOOKUP($B2377,Invoices!$AL$2:$AM$412,2,FALSE),"")</f>
        <v/>
      </c>
      <c r="T2377" s="18" t="str">
        <f>IFERROR(VLOOKUP($B2377,Invoices!$AN$2:$AO$412,2,FALSE),"")</f>
        <v/>
      </c>
      <c r="U2377" s="18" cm="1">
        <f t="array" ref="U2377">IFERROR(INDEX(F2377:T2377, 1, MATCH(TRUE, ISNUMBER(F2377:T2377), 0)), "0.0")</f>
        <v>0.99</v>
      </c>
    </row>
    <row r="2378" spans="1:21" ht="13" x14ac:dyDescent="0.15">
      <c r="A2378" s="14" t="s">
        <v>8410</v>
      </c>
      <c r="B2378" s="6" t="s">
        <v>3812</v>
      </c>
      <c r="C2378" s="6" t="s">
        <v>663</v>
      </c>
      <c r="D2378" s="6" t="s">
        <v>664</v>
      </c>
      <c r="E2378" s="6" t="s">
        <v>663</v>
      </c>
      <c r="F2378" s="18" t="str">
        <f>IFERROR(VLOOKUP(B2378,Invoices!$L$2:$M$413,2,FALSE),"")</f>
        <v/>
      </c>
      <c r="G2378" s="18" t="str">
        <f>IFERROR(VLOOKUP(B2378,Invoices!$N$2:$O$412,2,FALSE),"")</f>
        <v/>
      </c>
      <c r="H2378" s="18" t="str">
        <f>IFERROR(VLOOKUP($B2378,Invoices!$P$2:$Q$412,2,FALSE),"")</f>
        <v/>
      </c>
      <c r="I2378" s="18" t="str">
        <f>IFERROR(VLOOKUP($B2378,Invoices!$R$2:$S$412,2,FALSE),"")</f>
        <v/>
      </c>
      <c r="J2378" s="18" t="str">
        <f>IFERROR(VLOOKUP($B2378,Invoices!$T$2:$U$412,2,FALSE),"")</f>
        <v/>
      </c>
      <c r="K2378" s="18" t="str">
        <f>IFERROR(VLOOKUP($B2378,Invoices!$V$2:$W$412,2,FALSE),"")</f>
        <v/>
      </c>
      <c r="L2378" s="18" t="str">
        <f>IFERROR(VLOOKUP($B2378,Invoices!$X$2:$Y$412,2,FALSE),"")</f>
        <v/>
      </c>
      <c r="M2378" s="18" t="str">
        <f>IFERROR(VLOOKUP($B2378,Invoices!$Z$2:$AA$412,2,FALSE),"")</f>
        <v/>
      </c>
      <c r="N2378" s="18" t="str">
        <f>IFERROR(VLOOKUP($B2378,Invoices!$AB$2:$AC$412,2,FALSE),"")</f>
        <v/>
      </c>
      <c r="O2378" s="18" t="str">
        <f>IFERROR(VLOOKUP($B2378,Invoices!$AD$2:$AE$412,2,FALSE),"")</f>
        <v/>
      </c>
      <c r="P2378" s="18" t="str">
        <f>IFERROR(VLOOKUP($B2378,Invoices!$AF$2:$AG$412,2,FALSE),"")</f>
        <v/>
      </c>
      <c r="Q2378" s="18" t="str">
        <f>IFERROR(VLOOKUP($B2378,Invoices!$AH$2:$AI$412,2,FALSE),"")</f>
        <v/>
      </c>
      <c r="R2378" s="18" t="str">
        <f>IFERROR(VLOOKUP($B2378,Invoices!$AJ$2:$AK$412,2,FALSE),"")</f>
        <v/>
      </c>
      <c r="S2378" s="18" t="str">
        <f>IFERROR(VLOOKUP($B2378,Invoices!$AL$2:$AM$412,2,FALSE),"")</f>
        <v/>
      </c>
      <c r="T2378" s="18" t="str">
        <f>IFERROR(VLOOKUP($B2378,Invoices!$AN$2:$AO$412,2,FALSE),"")</f>
        <v/>
      </c>
      <c r="U2378" s="18" t="str" cm="1">
        <f t="array" ref="U2378">IFERROR(INDEX(F2378:T2378, 1, MATCH(TRUE, ISNUMBER(F2378:T2378), 0)), "0.0")</f>
        <v>0.0</v>
      </c>
    </row>
    <row r="2379" spans="1:21" ht="13" x14ac:dyDescent="0.15">
      <c r="A2379" s="14" t="s">
        <v>8411</v>
      </c>
      <c r="B2379" s="6" t="s">
        <v>3813</v>
      </c>
      <c r="C2379" s="6" t="s">
        <v>2817</v>
      </c>
      <c r="D2379" s="6" t="s">
        <v>618</v>
      </c>
      <c r="E2379" s="6" t="s">
        <v>574</v>
      </c>
      <c r="F2379" s="18" t="str">
        <f>IFERROR(VLOOKUP(B2379,Invoices!$L$2:$M$413,2,FALSE),"")</f>
        <v/>
      </c>
      <c r="G2379" s="18" t="str">
        <f>IFERROR(VLOOKUP(B2379,Invoices!$N$2:$O$412,2,FALSE),"")</f>
        <v/>
      </c>
      <c r="H2379" s="18" t="str">
        <f>IFERROR(VLOOKUP($B2379,Invoices!$P$2:$Q$412,2,FALSE),"")</f>
        <v/>
      </c>
      <c r="I2379" s="18" t="str">
        <f>IFERROR(VLOOKUP($B2379,Invoices!$R$2:$S$412,2,FALSE),"")</f>
        <v/>
      </c>
      <c r="J2379" s="18" t="str">
        <f>IFERROR(VLOOKUP($B2379,Invoices!$T$2:$U$412,2,FALSE),"")</f>
        <v/>
      </c>
      <c r="K2379" s="18" t="str">
        <f>IFERROR(VLOOKUP($B2379,Invoices!$V$2:$W$412,2,FALSE),"")</f>
        <v/>
      </c>
      <c r="L2379" s="18" t="str">
        <f>IFERROR(VLOOKUP($B2379,Invoices!$X$2:$Y$412,2,FALSE),"")</f>
        <v/>
      </c>
      <c r="M2379" s="18" t="str">
        <f>IFERROR(VLOOKUP($B2379,Invoices!$Z$2:$AA$412,2,FALSE),"")</f>
        <v/>
      </c>
      <c r="N2379" s="18" t="str">
        <f>IFERROR(VLOOKUP($B2379,Invoices!$AB$2:$AC$412,2,FALSE),"")</f>
        <v/>
      </c>
      <c r="O2379" s="18" t="str">
        <f>IFERROR(VLOOKUP($B2379,Invoices!$AD$2:$AE$412,2,FALSE),"")</f>
        <v/>
      </c>
      <c r="P2379" s="18" t="str">
        <f>IFERROR(VLOOKUP($B2379,Invoices!$AF$2:$AG$412,2,FALSE),"")</f>
        <v/>
      </c>
      <c r="Q2379" s="18" t="str">
        <f>IFERROR(VLOOKUP($B2379,Invoices!$AH$2:$AI$412,2,FALSE),"")</f>
        <v/>
      </c>
      <c r="R2379" s="18" t="str">
        <f>IFERROR(VLOOKUP($B2379,Invoices!$AJ$2:$AK$412,2,FALSE),"")</f>
        <v/>
      </c>
      <c r="S2379" s="18" t="str">
        <f>IFERROR(VLOOKUP($B2379,Invoices!$AL$2:$AM$412,2,FALSE),"")</f>
        <v/>
      </c>
      <c r="T2379" s="18" t="str">
        <f>IFERROR(VLOOKUP($B2379,Invoices!$AN$2:$AO$412,2,FALSE),"")</f>
        <v/>
      </c>
      <c r="U2379" s="18" t="str" cm="1">
        <f t="array" ref="U2379">IFERROR(INDEX(F2379:T2379, 1, MATCH(TRUE, ISNUMBER(F2379:T2379), 0)), "0.0")</f>
        <v>0.0</v>
      </c>
    </row>
    <row r="2380" spans="1:21" ht="13" x14ac:dyDescent="0.15">
      <c r="A2380" s="14" t="s">
        <v>8412</v>
      </c>
      <c r="B2380" s="6" t="s">
        <v>3813</v>
      </c>
      <c r="C2380" s="6" t="s">
        <v>2817</v>
      </c>
      <c r="D2380" s="6" t="s">
        <v>2713</v>
      </c>
      <c r="E2380" s="6" t="s">
        <v>2714</v>
      </c>
      <c r="F2380" s="18" t="str">
        <f>IFERROR(VLOOKUP(B2380,Invoices!$L$2:$M$413,2,FALSE),"")</f>
        <v/>
      </c>
      <c r="G2380" s="18" t="str">
        <f>IFERROR(VLOOKUP(B2380,Invoices!$N$2:$O$412,2,FALSE),"")</f>
        <v/>
      </c>
      <c r="H2380" s="18" t="str">
        <f>IFERROR(VLOOKUP($B2380,Invoices!$P$2:$Q$412,2,FALSE),"")</f>
        <v/>
      </c>
      <c r="I2380" s="18" t="str">
        <f>IFERROR(VLOOKUP($B2380,Invoices!$R$2:$S$412,2,FALSE),"")</f>
        <v/>
      </c>
      <c r="J2380" s="18" t="str">
        <f>IFERROR(VLOOKUP($B2380,Invoices!$T$2:$U$412,2,FALSE),"")</f>
        <v/>
      </c>
      <c r="K2380" s="18" t="str">
        <f>IFERROR(VLOOKUP($B2380,Invoices!$V$2:$W$412,2,FALSE),"")</f>
        <v/>
      </c>
      <c r="L2380" s="18" t="str">
        <f>IFERROR(VLOOKUP($B2380,Invoices!$X$2:$Y$412,2,FALSE),"")</f>
        <v/>
      </c>
      <c r="M2380" s="18" t="str">
        <f>IFERROR(VLOOKUP($B2380,Invoices!$Z$2:$AA$412,2,FALSE),"")</f>
        <v/>
      </c>
      <c r="N2380" s="18" t="str">
        <f>IFERROR(VLOOKUP($B2380,Invoices!$AB$2:$AC$412,2,FALSE),"")</f>
        <v/>
      </c>
      <c r="O2380" s="18" t="str">
        <f>IFERROR(VLOOKUP($B2380,Invoices!$AD$2:$AE$412,2,FALSE),"")</f>
        <v/>
      </c>
      <c r="P2380" s="18" t="str">
        <f>IFERROR(VLOOKUP($B2380,Invoices!$AF$2:$AG$412,2,FALSE),"")</f>
        <v/>
      </c>
      <c r="Q2380" s="18" t="str">
        <f>IFERROR(VLOOKUP($B2380,Invoices!$AH$2:$AI$412,2,FALSE),"")</f>
        <v/>
      </c>
      <c r="R2380" s="18" t="str">
        <f>IFERROR(VLOOKUP($B2380,Invoices!$AJ$2:$AK$412,2,FALSE),"")</f>
        <v/>
      </c>
      <c r="S2380" s="18" t="str">
        <f>IFERROR(VLOOKUP($B2380,Invoices!$AL$2:$AM$412,2,FALSE),"")</f>
        <v/>
      </c>
      <c r="T2380" s="18" t="str">
        <f>IFERROR(VLOOKUP($B2380,Invoices!$AN$2:$AO$412,2,FALSE),"")</f>
        <v/>
      </c>
      <c r="U2380" s="18" t="str" cm="1">
        <f t="array" ref="U2380">IFERROR(INDEX(F2380:T2380, 1, MATCH(TRUE, ISNUMBER(F2380:T2380), 0)), "0.0")</f>
        <v>0.0</v>
      </c>
    </row>
    <row r="2381" spans="1:21" ht="13" x14ac:dyDescent="0.15">
      <c r="A2381" s="14" t="s">
        <v>8413</v>
      </c>
      <c r="B2381" s="6" t="s">
        <v>3814</v>
      </c>
      <c r="C2381" s="6" t="s">
        <v>553</v>
      </c>
      <c r="D2381" s="6" t="s">
        <v>554</v>
      </c>
      <c r="E2381" s="6" t="s">
        <v>555</v>
      </c>
      <c r="F2381" s="18" t="str">
        <f>IFERROR(VLOOKUP(B2381,Invoices!$L$2:$M$413,2,FALSE),"")</f>
        <v/>
      </c>
      <c r="G2381" s="18" t="str">
        <f>IFERROR(VLOOKUP(B2381,Invoices!$N$2:$O$412,2,FALSE),"")</f>
        <v/>
      </c>
      <c r="H2381" s="18" t="str">
        <f>IFERROR(VLOOKUP($B2381,Invoices!$P$2:$Q$412,2,FALSE),"")</f>
        <v/>
      </c>
      <c r="I2381" s="18" t="str">
        <f>IFERROR(VLOOKUP($B2381,Invoices!$R$2:$S$412,2,FALSE),"")</f>
        <v/>
      </c>
      <c r="J2381" s="18" t="str">
        <f>IFERROR(VLOOKUP($B2381,Invoices!$T$2:$U$412,2,FALSE),"")</f>
        <v/>
      </c>
      <c r="K2381" s="18" t="str">
        <f>IFERROR(VLOOKUP($B2381,Invoices!$V$2:$W$412,2,FALSE),"")</f>
        <v/>
      </c>
      <c r="L2381" s="18" t="str">
        <f>IFERROR(VLOOKUP($B2381,Invoices!$X$2:$Y$412,2,FALSE),"")</f>
        <v/>
      </c>
      <c r="M2381" s="18" t="str">
        <f>IFERROR(VLOOKUP($B2381,Invoices!$Z$2:$AA$412,2,FALSE),"")</f>
        <v/>
      </c>
      <c r="N2381" s="18" t="str">
        <f>IFERROR(VLOOKUP($B2381,Invoices!$AB$2:$AC$412,2,FALSE),"")</f>
        <v/>
      </c>
      <c r="O2381" s="18" t="str">
        <f>IFERROR(VLOOKUP($B2381,Invoices!$AD$2:$AE$412,2,FALSE),"")</f>
        <v/>
      </c>
      <c r="P2381" s="18" t="str">
        <f>IFERROR(VLOOKUP($B2381,Invoices!$AF$2:$AG$412,2,FALSE),"")</f>
        <v/>
      </c>
      <c r="Q2381" s="18" t="str">
        <f>IFERROR(VLOOKUP($B2381,Invoices!$AH$2:$AI$412,2,FALSE),"")</f>
        <v/>
      </c>
      <c r="R2381" s="18" t="str">
        <f>IFERROR(VLOOKUP($B2381,Invoices!$AJ$2:$AK$412,2,FALSE),"")</f>
        <v/>
      </c>
      <c r="S2381" s="18" t="str">
        <f>IFERROR(VLOOKUP($B2381,Invoices!$AL$2:$AM$412,2,FALSE),"")</f>
        <v/>
      </c>
      <c r="T2381" s="18" t="str">
        <f>IFERROR(VLOOKUP($B2381,Invoices!$AN$2:$AO$412,2,FALSE),"")</f>
        <v/>
      </c>
      <c r="U2381" s="18" t="str" cm="1">
        <f t="array" ref="U2381">IFERROR(INDEX(F2381:T2381, 1, MATCH(TRUE, ISNUMBER(F2381:T2381), 0)), "0.0")</f>
        <v>0.0</v>
      </c>
    </row>
    <row r="2382" spans="1:21" ht="13" x14ac:dyDescent="0.15">
      <c r="A2382" s="14" t="s">
        <v>8414</v>
      </c>
      <c r="B2382" s="6" t="s">
        <v>3815</v>
      </c>
      <c r="D2382" s="6" t="s">
        <v>1555</v>
      </c>
      <c r="E2382" s="6" t="s">
        <v>1555</v>
      </c>
      <c r="F2382" s="18" t="str">
        <f>IFERROR(VLOOKUP(B2382,Invoices!$L$2:$M$413,2,FALSE),"")</f>
        <v/>
      </c>
      <c r="G2382" s="18" t="str">
        <f>IFERROR(VLOOKUP(B2382,Invoices!$N$2:$O$412,2,FALSE),"")</f>
        <v/>
      </c>
      <c r="H2382" s="18" t="str">
        <f>IFERROR(VLOOKUP($B2382,Invoices!$P$2:$Q$412,2,FALSE),"")</f>
        <v/>
      </c>
      <c r="I2382" s="18" t="str">
        <f>IFERROR(VLOOKUP($B2382,Invoices!$R$2:$S$412,2,FALSE),"")</f>
        <v/>
      </c>
      <c r="J2382" s="18" t="str">
        <f>IFERROR(VLOOKUP($B2382,Invoices!$T$2:$U$412,2,FALSE),"")</f>
        <v/>
      </c>
      <c r="K2382" s="18" t="str">
        <f>IFERROR(VLOOKUP($B2382,Invoices!$V$2:$W$412,2,FALSE),"")</f>
        <v/>
      </c>
      <c r="L2382" s="18" t="str">
        <f>IFERROR(VLOOKUP($B2382,Invoices!$X$2:$Y$412,2,FALSE),"")</f>
        <v/>
      </c>
      <c r="M2382" s="18" t="str">
        <f>IFERROR(VLOOKUP($B2382,Invoices!$Z$2:$AA$412,2,FALSE),"")</f>
        <v/>
      </c>
      <c r="N2382" s="18" t="str">
        <f>IFERROR(VLOOKUP($B2382,Invoices!$AB$2:$AC$412,2,FALSE),"")</f>
        <v/>
      </c>
      <c r="O2382" s="18" t="str">
        <f>IFERROR(VLOOKUP($B2382,Invoices!$AD$2:$AE$412,2,FALSE),"")</f>
        <v/>
      </c>
      <c r="P2382" s="18" t="str">
        <f>IFERROR(VLOOKUP($B2382,Invoices!$AF$2:$AG$412,2,FALSE),"")</f>
        <v/>
      </c>
      <c r="Q2382" s="18" t="str">
        <f>IFERROR(VLOOKUP($B2382,Invoices!$AH$2:$AI$412,2,FALSE),"")</f>
        <v/>
      </c>
      <c r="R2382" s="18" t="str">
        <f>IFERROR(VLOOKUP($B2382,Invoices!$AJ$2:$AK$412,2,FALSE),"")</f>
        <v/>
      </c>
      <c r="S2382" s="18" t="str">
        <f>IFERROR(VLOOKUP($B2382,Invoices!$AL$2:$AM$412,2,FALSE),"")</f>
        <v/>
      </c>
      <c r="T2382" s="18" t="str">
        <f>IFERROR(VLOOKUP($B2382,Invoices!$AN$2:$AO$412,2,FALSE),"")</f>
        <v/>
      </c>
      <c r="U2382" s="18" t="str" cm="1">
        <f t="array" ref="U2382">IFERROR(INDEX(F2382:T2382, 1, MATCH(TRUE, ISNUMBER(F2382:T2382), 0)), "0.0")</f>
        <v>0.0</v>
      </c>
    </row>
    <row r="2383" spans="1:21" ht="13" x14ac:dyDescent="0.15">
      <c r="A2383" s="14" t="s">
        <v>8415</v>
      </c>
      <c r="B2383" s="6" t="s">
        <v>3816</v>
      </c>
      <c r="C2383" s="6" t="s">
        <v>3817</v>
      </c>
      <c r="D2383" s="6" t="s">
        <v>3818</v>
      </c>
      <c r="E2383" s="6" t="s">
        <v>3819</v>
      </c>
      <c r="F2383" s="18" t="str">
        <f>IFERROR(VLOOKUP(B2383,Invoices!$L$2:$M$413,2,FALSE),"")</f>
        <v/>
      </c>
      <c r="G2383" s="18" t="str">
        <f>IFERROR(VLOOKUP(B2383,Invoices!$N$2:$O$412,2,FALSE),"")</f>
        <v/>
      </c>
      <c r="H2383" s="18" t="str">
        <f>IFERROR(VLOOKUP($B2383,Invoices!$P$2:$Q$412,2,FALSE),"")</f>
        <v/>
      </c>
      <c r="I2383" s="18" t="str">
        <f>IFERROR(VLOOKUP($B2383,Invoices!$R$2:$S$412,2,FALSE),"")</f>
        <v/>
      </c>
      <c r="J2383" s="18" t="str">
        <f>IFERROR(VLOOKUP($B2383,Invoices!$T$2:$U$412,2,FALSE),"")</f>
        <v/>
      </c>
      <c r="K2383" s="18" t="str">
        <f>IFERROR(VLOOKUP($B2383,Invoices!$V$2:$W$412,2,FALSE),"")</f>
        <v/>
      </c>
      <c r="L2383" s="18" t="str">
        <f>IFERROR(VLOOKUP($B2383,Invoices!$X$2:$Y$412,2,FALSE),"")</f>
        <v/>
      </c>
      <c r="M2383" s="18" t="str">
        <f>IFERROR(VLOOKUP($B2383,Invoices!$Z$2:$AA$412,2,FALSE),"")</f>
        <v/>
      </c>
      <c r="N2383" s="18">
        <f>IFERROR(VLOOKUP($B2383,Invoices!$AB$2:$AC$412,2,FALSE),"")</f>
        <v>0.99</v>
      </c>
      <c r="O2383" s="18" t="str">
        <f>IFERROR(VLOOKUP($B2383,Invoices!$AD$2:$AE$412,2,FALSE),"")</f>
        <v/>
      </c>
      <c r="P2383" s="18" t="str">
        <f>IFERROR(VLOOKUP($B2383,Invoices!$AF$2:$AG$412,2,FALSE),"")</f>
        <v/>
      </c>
      <c r="Q2383" s="18" t="str">
        <f>IFERROR(VLOOKUP($B2383,Invoices!$AH$2:$AI$412,2,FALSE),"")</f>
        <v/>
      </c>
      <c r="R2383" s="18" t="str">
        <f>IFERROR(VLOOKUP($B2383,Invoices!$AJ$2:$AK$412,2,FALSE),"")</f>
        <v/>
      </c>
      <c r="S2383" s="18" t="str">
        <f>IFERROR(VLOOKUP($B2383,Invoices!$AL$2:$AM$412,2,FALSE),"")</f>
        <v/>
      </c>
      <c r="T2383" s="18" t="str">
        <f>IFERROR(VLOOKUP($B2383,Invoices!$AN$2:$AO$412,2,FALSE),"")</f>
        <v/>
      </c>
      <c r="U2383" s="18" cm="1">
        <f t="array" ref="U2383">IFERROR(INDEX(F2383:T2383, 1, MATCH(TRUE, ISNUMBER(F2383:T2383), 0)), "0.0")</f>
        <v>0.99</v>
      </c>
    </row>
    <row r="2384" spans="1:21" ht="13" x14ac:dyDescent="0.15">
      <c r="A2384" s="14" t="s">
        <v>8416</v>
      </c>
      <c r="B2384" s="6" t="s">
        <v>3820</v>
      </c>
      <c r="C2384" s="6" t="s">
        <v>1260</v>
      </c>
      <c r="D2384" s="6" t="s">
        <v>1261</v>
      </c>
      <c r="E2384" s="6" t="s">
        <v>912</v>
      </c>
      <c r="F2384" s="18" t="str">
        <f>IFERROR(VLOOKUP(B2384,Invoices!$L$2:$M$413,2,FALSE),"")</f>
        <v/>
      </c>
      <c r="G2384" s="18" t="str">
        <f>IFERROR(VLOOKUP(B2384,Invoices!$N$2:$O$412,2,FALSE),"")</f>
        <v/>
      </c>
      <c r="H2384" s="18" t="str">
        <f>IFERROR(VLOOKUP($B2384,Invoices!$P$2:$Q$412,2,FALSE),"")</f>
        <v/>
      </c>
      <c r="I2384" s="18" t="str">
        <f>IFERROR(VLOOKUP($B2384,Invoices!$R$2:$S$412,2,FALSE),"")</f>
        <v/>
      </c>
      <c r="J2384" s="18" t="str">
        <f>IFERROR(VLOOKUP($B2384,Invoices!$T$2:$U$412,2,FALSE),"")</f>
        <v/>
      </c>
      <c r="K2384" s="18" t="str">
        <f>IFERROR(VLOOKUP($B2384,Invoices!$V$2:$W$412,2,FALSE),"")</f>
        <v/>
      </c>
      <c r="L2384" s="18" t="str">
        <f>IFERROR(VLOOKUP($B2384,Invoices!$X$2:$Y$412,2,FALSE),"")</f>
        <v/>
      </c>
      <c r="M2384" s="18" t="str">
        <f>IFERROR(VLOOKUP($B2384,Invoices!$Z$2:$AA$412,2,FALSE),"")</f>
        <v/>
      </c>
      <c r="N2384" s="18" t="str">
        <f>IFERROR(VLOOKUP($B2384,Invoices!$AB$2:$AC$412,2,FALSE),"")</f>
        <v/>
      </c>
      <c r="O2384" s="18" t="str">
        <f>IFERROR(VLOOKUP($B2384,Invoices!$AD$2:$AE$412,2,FALSE),"")</f>
        <v/>
      </c>
      <c r="P2384" s="18" t="str">
        <f>IFERROR(VLOOKUP($B2384,Invoices!$AF$2:$AG$412,2,FALSE),"")</f>
        <v/>
      </c>
      <c r="Q2384" s="18" t="str">
        <f>IFERROR(VLOOKUP($B2384,Invoices!$AH$2:$AI$412,2,FALSE),"")</f>
        <v/>
      </c>
      <c r="R2384" s="18" t="str">
        <f>IFERROR(VLOOKUP($B2384,Invoices!$AJ$2:$AK$412,2,FALSE),"")</f>
        <v/>
      </c>
      <c r="S2384" s="18" t="str">
        <f>IFERROR(VLOOKUP($B2384,Invoices!$AL$2:$AM$412,2,FALSE),"")</f>
        <v/>
      </c>
      <c r="T2384" s="18" t="str">
        <f>IFERROR(VLOOKUP($B2384,Invoices!$AN$2:$AO$412,2,FALSE),"")</f>
        <v/>
      </c>
      <c r="U2384" s="18" t="str" cm="1">
        <f t="array" ref="U2384">IFERROR(INDEX(F2384:T2384, 1, MATCH(TRUE, ISNUMBER(F2384:T2384), 0)), "0.0")</f>
        <v>0.0</v>
      </c>
    </row>
    <row r="2385" spans="1:21" ht="13" x14ac:dyDescent="0.15">
      <c r="A2385" s="14" t="s">
        <v>8417</v>
      </c>
      <c r="B2385" s="6" t="s">
        <v>3821</v>
      </c>
      <c r="C2385" s="6" t="s">
        <v>606</v>
      </c>
      <c r="D2385" s="6" t="s">
        <v>1735</v>
      </c>
      <c r="E2385" s="6" t="s">
        <v>608</v>
      </c>
      <c r="F2385" s="18" t="str">
        <f>IFERROR(VLOOKUP(B2385,Invoices!$L$2:$M$413,2,FALSE),"")</f>
        <v/>
      </c>
      <c r="G2385" s="18" t="str">
        <f>IFERROR(VLOOKUP(B2385,Invoices!$N$2:$O$412,2,FALSE),"")</f>
        <v/>
      </c>
      <c r="H2385" s="18" t="str">
        <f>IFERROR(VLOOKUP($B2385,Invoices!$P$2:$Q$412,2,FALSE),"")</f>
        <v/>
      </c>
      <c r="I2385" s="18" t="str">
        <f>IFERROR(VLOOKUP($B2385,Invoices!$R$2:$S$412,2,FALSE),"")</f>
        <v/>
      </c>
      <c r="J2385" s="18" t="str">
        <f>IFERROR(VLOOKUP($B2385,Invoices!$T$2:$U$412,2,FALSE),"")</f>
        <v/>
      </c>
      <c r="K2385" s="18" t="str">
        <f>IFERROR(VLOOKUP($B2385,Invoices!$V$2:$W$412,2,FALSE),"")</f>
        <v/>
      </c>
      <c r="L2385" s="18" t="str">
        <f>IFERROR(VLOOKUP($B2385,Invoices!$X$2:$Y$412,2,FALSE),"")</f>
        <v/>
      </c>
      <c r="M2385" s="18" t="str">
        <f>IFERROR(VLOOKUP($B2385,Invoices!$Z$2:$AA$412,2,FALSE),"")</f>
        <v/>
      </c>
      <c r="N2385" s="18" t="str">
        <f>IFERROR(VLOOKUP($B2385,Invoices!$AB$2:$AC$412,2,FALSE),"")</f>
        <v/>
      </c>
      <c r="O2385" s="18">
        <f>IFERROR(VLOOKUP($B2385,Invoices!$AD$2:$AE$412,2,FALSE),"")</f>
        <v>0.99</v>
      </c>
      <c r="P2385" s="18" t="str">
        <f>IFERROR(VLOOKUP($B2385,Invoices!$AF$2:$AG$412,2,FALSE),"")</f>
        <v/>
      </c>
      <c r="Q2385" s="18" t="str">
        <f>IFERROR(VLOOKUP($B2385,Invoices!$AH$2:$AI$412,2,FALSE),"")</f>
        <v/>
      </c>
      <c r="R2385" s="18" t="str">
        <f>IFERROR(VLOOKUP($B2385,Invoices!$AJ$2:$AK$412,2,FALSE),"")</f>
        <v/>
      </c>
      <c r="S2385" s="18" t="str">
        <f>IFERROR(VLOOKUP($B2385,Invoices!$AL$2:$AM$412,2,FALSE),"")</f>
        <v/>
      </c>
      <c r="T2385" s="18" t="str">
        <f>IFERROR(VLOOKUP($B2385,Invoices!$AN$2:$AO$412,2,FALSE),"")</f>
        <v/>
      </c>
      <c r="U2385" s="18" cm="1">
        <f t="array" ref="U2385">IFERROR(INDEX(F2385:T2385, 1, MATCH(TRUE, ISNUMBER(F2385:T2385), 0)), "0.0")</f>
        <v>0.99</v>
      </c>
    </row>
    <row r="2386" spans="1:21" ht="13" x14ac:dyDescent="0.15">
      <c r="A2386" s="14" t="s">
        <v>8418</v>
      </c>
      <c r="B2386" s="6" t="s">
        <v>2190</v>
      </c>
      <c r="C2386" s="6" t="s">
        <v>3822</v>
      </c>
      <c r="D2386" s="6" t="s">
        <v>2190</v>
      </c>
      <c r="E2386" s="6" t="s">
        <v>2191</v>
      </c>
      <c r="F2386" s="18">
        <f>IFERROR(VLOOKUP(B2386,Invoices!$L$2:$M$413,2,FALSE),"")</f>
        <v>0.99</v>
      </c>
      <c r="G2386" s="18" t="str">
        <f>IFERROR(VLOOKUP(B2386,Invoices!$N$2:$O$412,2,FALSE),"")</f>
        <v/>
      </c>
      <c r="H2386" s="18" t="str">
        <f>IFERROR(VLOOKUP($B2386,Invoices!$P$2:$Q$412,2,FALSE),"")</f>
        <v/>
      </c>
      <c r="I2386" s="18" t="str">
        <f>IFERROR(VLOOKUP($B2386,Invoices!$R$2:$S$412,2,FALSE),"")</f>
        <v/>
      </c>
      <c r="J2386" s="18" t="str">
        <f>IFERROR(VLOOKUP($B2386,Invoices!$T$2:$U$412,2,FALSE),"")</f>
        <v/>
      </c>
      <c r="K2386" s="18" t="str">
        <f>IFERROR(VLOOKUP($B2386,Invoices!$V$2:$W$412,2,FALSE),"")</f>
        <v/>
      </c>
      <c r="L2386" s="18" t="str">
        <f>IFERROR(VLOOKUP($B2386,Invoices!$X$2:$Y$412,2,FALSE),"")</f>
        <v/>
      </c>
      <c r="M2386" s="18" t="str">
        <f>IFERROR(VLOOKUP($B2386,Invoices!$Z$2:$AA$412,2,FALSE),"")</f>
        <v/>
      </c>
      <c r="N2386" s="18" t="str">
        <f>IFERROR(VLOOKUP($B2386,Invoices!$AB$2:$AC$412,2,FALSE),"")</f>
        <v/>
      </c>
      <c r="O2386" s="18" t="str">
        <f>IFERROR(VLOOKUP($B2386,Invoices!$AD$2:$AE$412,2,FALSE),"")</f>
        <v/>
      </c>
      <c r="P2386" s="18" t="str">
        <f>IFERROR(VLOOKUP($B2386,Invoices!$AF$2:$AG$412,2,FALSE),"")</f>
        <v/>
      </c>
      <c r="Q2386" s="18" t="str">
        <f>IFERROR(VLOOKUP($B2386,Invoices!$AH$2:$AI$412,2,FALSE),"")</f>
        <v/>
      </c>
      <c r="R2386" s="18" t="str">
        <f>IFERROR(VLOOKUP($B2386,Invoices!$AJ$2:$AK$412,2,FALSE),"")</f>
        <v/>
      </c>
      <c r="S2386" s="18" t="str">
        <f>IFERROR(VLOOKUP($B2386,Invoices!$AL$2:$AM$412,2,FALSE),"")</f>
        <v/>
      </c>
      <c r="T2386" s="18" t="str">
        <f>IFERROR(VLOOKUP($B2386,Invoices!$AN$2:$AO$412,2,FALSE),"")</f>
        <v/>
      </c>
      <c r="U2386" s="18" cm="1">
        <f t="array" ref="U2386">IFERROR(INDEX(F2386:T2386, 1, MATCH(TRUE, ISNUMBER(F2386:T2386), 0)), "0.0")</f>
        <v>0.99</v>
      </c>
    </row>
    <row r="2387" spans="1:21" ht="13" x14ac:dyDescent="0.15">
      <c r="A2387" s="14" t="s">
        <v>8419</v>
      </c>
      <c r="B2387" s="6" t="s">
        <v>3823</v>
      </c>
      <c r="D2387" s="6" t="s">
        <v>2030</v>
      </c>
      <c r="E2387" s="6" t="s">
        <v>959</v>
      </c>
      <c r="F2387" s="18" t="str">
        <f>IFERROR(VLOOKUP(B2387,Invoices!$L$2:$M$413,2,FALSE),"")</f>
        <v/>
      </c>
      <c r="G2387" s="18" t="str">
        <f>IFERROR(VLOOKUP(B2387,Invoices!$N$2:$O$412,2,FALSE),"")</f>
        <v/>
      </c>
      <c r="H2387" s="18" t="str">
        <f>IFERROR(VLOOKUP($B2387,Invoices!$P$2:$Q$412,2,FALSE),"")</f>
        <v/>
      </c>
      <c r="I2387" s="18" t="str">
        <f>IFERROR(VLOOKUP($B2387,Invoices!$R$2:$S$412,2,FALSE),"")</f>
        <v/>
      </c>
      <c r="J2387" s="18" t="str">
        <f>IFERROR(VLOOKUP($B2387,Invoices!$T$2:$U$412,2,FALSE),"")</f>
        <v/>
      </c>
      <c r="K2387" s="18" t="str">
        <f>IFERROR(VLOOKUP($B2387,Invoices!$V$2:$W$412,2,FALSE),"")</f>
        <v/>
      </c>
      <c r="L2387" s="18" t="str">
        <f>IFERROR(VLOOKUP($B2387,Invoices!$X$2:$Y$412,2,FALSE),"")</f>
        <v/>
      </c>
      <c r="M2387" s="18" t="str">
        <f>IFERROR(VLOOKUP($B2387,Invoices!$Z$2:$AA$412,2,FALSE),"")</f>
        <v/>
      </c>
      <c r="N2387" s="18" t="str">
        <f>IFERROR(VLOOKUP($B2387,Invoices!$AB$2:$AC$412,2,FALSE),"")</f>
        <v/>
      </c>
      <c r="O2387" s="18" t="str">
        <f>IFERROR(VLOOKUP($B2387,Invoices!$AD$2:$AE$412,2,FALSE),"")</f>
        <v/>
      </c>
      <c r="P2387" s="18" t="str">
        <f>IFERROR(VLOOKUP($B2387,Invoices!$AF$2:$AG$412,2,FALSE),"")</f>
        <v/>
      </c>
      <c r="Q2387" s="18" t="str">
        <f>IFERROR(VLOOKUP($B2387,Invoices!$AH$2:$AI$412,2,FALSE),"")</f>
        <v/>
      </c>
      <c r="R2387" s="18" t="str">
        <f>IFERROR(VLOOKUP($B2387,Invoices!$AJ$2:$AK$412,2,FALSE),"")</f>
        <v/>
      </c>
      <c r="S2387" s="18" t="str">
        <f>IFERROR(VLOOKUP($B2387,Invoices!$AL$2:$AM$412,2,FALSE),"")</f>
        <v/>
      </c>
      <c r="T2387" s="18" t="str">
        <f>IFERROR(VLOOKUP($B2387,Invoices!$AN$2:$AO$412,2,FALSE),"")</f>
        <v/>
      </c>
      <c r="U2387" s="18" t="str" cm="1">
        <f t="array" ref="U2387">IFERROR(INDEX(F2387:T2387, 1, MATCH(TRUE, ISNUMBER(F2387:T2387), 0)), "0.0")</f>
        <v>0.0</v>
      </c>
    </row>
    <row r="2388" spans="1:21" ht="13" x14ac:dyDescent="0.15">
      <c r="A2388" s="14" t="s">
        <v>8420</v>
      </c>
      <c r="B2388" s="6" t="s">
        <v>3824</v>
      </c>
      <c r="C2388" s="6" t="s">
        <v>707</v>
      </c>
      <c r="D2388" s="6" t="s">
        <v>1089</v>
      </c>
      <c r="E2388" s="6" t="s">
        <v>707</v>
      </c>
      <c r="F2388" s="18" t="str">
        <f>IFERROR(VLOOKUP(B2388,Invoices!$L$2:$M$413,2,FALSE),"")</f>
        <v/>
      </c>
      <c r="G2388" s="18">
        <f>IFERROR(VLOOKUP(B2388,Invoices!$N$2:$O$412,2,FALSE),"")</f>
        <v>0.99</v>
      </c>
      <c r="H2388" s="18" t="str">
        <f>IFERROR(VLOOKUP($B2388,Invoices!$P$2:$Q$412,2,FALSE),"")</f>
        <v/>
      </c>
      <c r="I2388" s="18" t="str">
        <f>IFERROR(VLOOKUP($B2388,Invoices!$R$2:$S$412,2,FALSE),"")</f>
        <v/>
      </c>
      <c r="J2388" s="18" t="str">
        <f>IFERROR(VLOOKUP($B2388,Invoices!$T$2:$U$412,2,FALSE),"")</f>
        <v/>
      </c>
      <c r="K2388" s="18" t="str">
        <f>IFERROR(VLOOKUP($B2388,Invoices!$V$2:$W$412,2,FALSE),"")</f>
        <v/>
      </c>
      <c r="L2388" s="18" t="str">
        <f>IFERROR(VLOOKUP($B2388,Invoices!$X$2:$Y$412,2,FALSE),"")</f>
        <v/>
      </c>
      <c r="M2388" s="18" t="str">
        <f>IFERROR(VLOOKUP($B2388,Invoices!$Z$2:$AA$412,2,FALSE),"")</f>
        <v/>
      </c>
      <c r="N2388" s="18" t="str">
        <f>IFERROR(VLOOKUP($B2388,Invoices!$AB$2:$AC$412,2,FALSE),"")</f>
        <v/>
      </c>
      <c r="O2388" s="18" t="str">
        <f>IFERROR(VLOOKUP($B2388,Invoices!$AD$2:$AE$412,2,FALSE),"")</f>
        <v/>
      </c>
      <c r="P2388" s="18" t="str">
        <f>IFERROR(VLOOKUP($B2388,Invoices!$AF$2:$AG$412,2,FALSE),"")</f>
        <v/>
      </c>
      <c r="Q2388" s="18" t="str">
        <f>IFERROR(VLOOKUP($B2388,Invoices!$AH$2:$AI$412,2,FALSE),"")</f>
        <v/>
      </c>
      <c r="R2388" s="18" t="str">
        <f>IFERROR(VLOOKUP($B2388,Invoices!$AJ$2:$AK$412,2,FALSE),"")</f>
        <v/>
      </c>
      <c r="S2388" s="18" t="str">
        <f>IFERROR(VLOOKUP($B2388,Invoices!$AL$2:$AM$412,2,FALSE),"")</f>
        <v/>
      </c>
      <c r="T2388" s="18" t="str">
        <f>IFERROR(VLOOKUP($B2388,Invoices!$AN$2:$AO$412,2,FALSE),"")</f>
        <v/>
      </c>
      <c r="U2388" s="18" cm="1">
        <f t="array" ref="U2388">IFERROR(INDEX(F2388:T2388, 1, MATCH(TRUE, ISNUMBER(F2388:T2388), 0)), "0.0")</f>
        <v>0.99</v>
      </c>
    </row>
    <row r="2389" spans="1:21" ht="13" x14ac:dyDescent="0.15">
      <c r="A2389" s="14" t="s">
        <v>8421</v>
      </c>
      <c r="B2389" s="6" t="s">
        <v>1174</v>
      </c>
      <c r="C2389" s="6" t="s">
        <v>2238</v>
      </c>
      <c r="D2389" s="6" t="s">
        <v>620</v>
      </c>
      <c r="E2389" s="6" t="s">
        <v>574</v>
      </c>
      <c r="F2389" s="18" t="str">
        <f>IFERROR(VLOOKUP(B2389,Invoices!$L$2:$M$413,2,FALSE),"")</f>
        <v/>
      </c>
      <c r="G2389" s="18" t="str">
        <f>IFERROR(VLOOKUP(B2389,Invoices!$N$2:$O$412,2,FALSE),"")</f>
        <v/>
      </c>
      <c r="H2389" s="18" t="str">
        <f>IFERROR(VLOOKUP($B2389,Invoices!$P$2:$Q$412,2,FALSE),"")</f>
        <v/>
      </c>
      <c r="I2389" s="18" t="str">
        <f>IFERROR(VLOOKUP($B2389,Invoices!$R$2:$S$412,2,FALSE),"")</f>
        <v/>
      </c>
      <c r="J2389" s="18" t="str">
        <f>IFERROR(VLOOKUP($B2389,Invoices!$T$2:$U$412,2,FALSE),"")</f>
        <v/>
      </c>
      <c r="K2389" s="18" t="str">
        <f>IFERROR(VLOOKUP($B2389,Invoices!$V$2:$W$412,2,FALSE),"")</f>
        <v/>
      </c>
      <c r="L2389" s="18" t="str">
        <f>IFERROR(VLOOKUP($B2389,Invoices!$X$2:$Y$412,2,FALSE),"")</f>
        <v/>
      </c>
      <c r="M2389" s="18" t="str">
        <f>IFERROR(VLOOKUP($B2389,Invoices!$Z$2:$AA$412,2,FALSE),"")</f>
        <v/>
      </c>
      <c r="N2389" s="18" t="str">
        <f>IFERROR(VLOOKUP($B2389,Invoices!$AB$2:$AC$412,2,FALSE),"")</f>
        <v/>
      </c>
      <c r="O2389" s="18" t="str">
        <f>IFERROR(VLOOKUP($B2389,Invoices!$AD$2:$AE$412,2,FALSE),"")</f>
        <v/>
      </c>
      <c r="P2389" s="18" t="str">
        <f>IFERROR(VLOOKUP($B2389,Invoices!$AF$2:$AG$412,2,FALSE),"")</f>
        <v/>
      </c>
      <c r="Q2389" s="18" t="str">
        <f>IFERROR(VLOOKUP($B2389,Invoices!$AH$2:$AI$412,2,FALSE),"")</f>
        <v/>
      </c>
      <c r="R2389" s="18" t="str">
        <f>IFERROR(VLOOKUP($B2389,Invoices!$AJ$2:$AK$412,2,FALSE),"")</f>
        <v/>
      </c>
      <c r="S2389" s="18" t="str">
        <f>IFERROR(VLOOKUP($B2389,Invoices!$AL$2:$AM$412,2,FALSE),"")</f>
        <v/>
      </c>
      <c r="T2389" s="18" t="str">
        <f>IFERROR(VLOOKUP($B2389,Invoices!$AN$2:$AO$412,2,FALSE),"")</f>
        <v/>
      </c>
      <c r="U2389" s="18" t="str" cm="1">
        <f t="array" ref="U2389">IFERROR(INDEX(F2389:T2389, 1, MATCH(TRUE, ISNUMBER(F2389:T2389), 0)), "0.0")</f>
        <v>0.0</v>
      </c>
    </row>
    <row r="2390" spans="1:21" ht="13" x14ac:dyDescent="0.15">
      <c r="A2390" s="14" t="s">
        <v>8422</v>
      </c>
      <c r="B2390" s="6" t="s">
        <v>1174</v>
      </c>
      <c r="C2390" s="6" t="s">
        <v>1389</v>
      </c>
      <c r="D2390" s="6" t="s">
        <v>1895</v>
      </c>
      <c r="E2390" s="6" t="s">
        <v>574</v>
      </c>
      <c r="F2390" s="18" t="str">
        <f>IFERROR(VLOOKUP(B2390,Invoices!$L$2:$M$413,2,FALSE),"")</f>
        <v/>
      </c>
      <c r="G2390" s="18" t="str">
        <f>IFERROR(VLOOKUP(B2390,Invoices!$N$2:$O$412,2,FALSE),"")</f>
        <v/>
      </c>
      <c r="H2390" s="18" t="str">
        <f>IFERROR(VLOOKUP($B2390,Invoices!$P$2:$Q$412,2,FALSE),"")</f>
        <v/>
      </c>
      <c r="I2390" s="18" t="str">
        <f>IFERROR(VLOOKUP($B2390,Invoices!$R$2:$S$412,2,FALSE),"")</f>
        <v/>
      </c>
      <c r="J2390" s="18" t="str">
        <f>IFERROR(VLOOKUP($B2390,Invoices!$T$2:$U$412,2,FALSE),"")</f>
        <v/>
      </c>
      <c r="K2390" s="18" t="str">
        <f>IFERROR(VLOOKUP($B2390,Invoices!$V$2:$W$412,2,FALSE),"")</f>
        <v/>
      </c>
      <c r="L2390" s="18" t="str">
        <f>IFERROR(VLOOKUP($B2390,Invoices!$X$2:$Y$412,2,FALSE),"")</f>
        <v/>
      </c>
      <c r="M2390" s="18" t="str">
        <f>IFERROR(VLOOKUP($B2390,Invoices!$Z$2:$AA$412,2,FALSE),"")</f>
        <v/>
      </c>
      <c r="N2390" s="18" t="str">
        <f>IFERROR(VLOOKUP($B2390,Invoices!$AB$2:$AC$412,2,FALSE),"")</f>
        <v/>
      </c>
      <c r="O2390" s="18" t="str">
        <f>IFERROR(VLOOKUP($B2390,Invoices!$AD$2:$AE$412,2,FALSE),"")</f>
        <v/>
      </c>
      <c r="P2390" s="18" t="str">
        <f>IFERROR(VLOOKUP($B2390,Invoices!$AF$2:$AG$412,2,FALSE),"")</f>
        <v/>
      </c>
      <c r="Q2390" s="18" t="str">
        <f>IFERROR(VLOOKUP($B2390,Invoices!$AH$2:$AI$412,2,FALSE),"")</f>
        <v/>
      </c>
      <c r="R2390" s="18" t="str">
        <f>IFERROR(VLOOKUP($B2390,Invoices!$AJ$2:$AK$412,2,FALSE),"")</f>
        <v/>
      </c>
      <c r="S2390" s="18" t="str">
        <f>IFERROR(VLOOKUP($B2390,Invoices!$AL$2:$AM$412,2,FALSE),"")</f>
        <v/>
      </c>
      <c r="T2390" s="18" t="str">
        <f>IFERROR(VLOOKUP($B2390,Invoices!$AN$2:$AO$412,2,FALSE),"")</f>
        <v/>
      </c>
      <c r="U2390" s="18" t="str" cm="1">
        <f t="array" ref="U2390">IFERROR(INDEX(F2390:T2390, 1, MATCH(TRUE, ISNUMBER(F2390:T2390), 0)), "0.0")</f>
        <v>0.0</v>
      </c>
    </row>
    <row r="2391" spans="1:21" ht="13" x14ac:dyDescent="0.15">
      <c r="A2391" s="14" t="s">
        <v>8423</v>
      </c>
      <c r="B2391" s="6" t="s">
        <v>1174</v>
      </c>
      <c r="D2391" s="6" t="s">
        <v>1174</v>
      </c>
      <c r="E2391" s="6" t="s">
        <v>570</v>
      </c>
      <c r="F2391" s="18" t="str">
        <f>IFERROR(VLOOKUP(B2391,Invoices!$L$2:$M$413,2,FALSE),"")</f>
        <v/>
      </c>
      <c r="G2391" s="18" t="str">
        <f>IFERROR(VLOOKUP(B2391,Invoices!$N$2:$O$412,2,FALSE),"")</f>
        <v/>
      </c>
      <c r="H2391" s="18" t="str">
        <f>IFERROR(VLOOKUP($B2391,Invoices!$P$2:$Q$412,2,FALSE),"")</f>
        <v/>
      </c>
      <c r="I2391" s="18" t="str">
        <f>IFERROR(VLOOKUP($B2391,Invoices!$R$2:$S$412,2,FALSE),"")</f>
        <v/>
      </c>
      <c r="J2391" s="18" t="str">
        <f>IFERROR(VLOOKUP($B2391,Invoices!$T$2:$U$412,2,FALSE),"")</f>
        <v/>
      </c>
      <c r="K2391" s="18" t="str">
        <f>IFERROR(VLOOKUP($B2391,Invoices!$V$2:$W$412,2,FALSE),"")</f>
        <v/>
      </c>
      <c r="L2391" s="18" t="str">
        <f>IFERROR(VLOOKUP($B2391,Invoices!$X$2:$Y$412,2,FALSE),"")</f>
        <v/>
      </c>
      <c r="M2391" s="18" t="str">
        <f>IFERROR(VLOOKUP($B2391,Invoices!$Z$2:$AA$412,2,FALSE),"")</f>
        <v/>
      </c>
      <c r="N2391" s="18" t="str">
        <f>IFERROR(VLOOKUP($B2391,Invoices!$AB$2:$AC$412,2,FALSE),"")</f>
        <v/>
      </c>
      <c r="O2391" s="18" t="str">
        <f>IFERROR(VLOOKUP($B2391,Invoices!$AD$2:$AE$412,2,FALSE),"")</f>
        <v/>
      </c>
      <c r="P2391" s="18" t="str">
        <f>IFERROR(VLOOKUP($B2391,Invoices!$AF$2:$AG$412,2,FALSE),"")</f>
        <v/>
      </c>
      <c r="Q2391" s="18" t="str">
        <f>IFERROR(VLOOKUP($B2391,Invoices!$AH$2:$AI$412,2,FALSE),"")</f>
        <v/>
      </c>
      <c r="R2391" s="18" t="str">
        <f>IFERROR(VLOOKUP($B2391,Invoices!$AJ$2:$AK$412,2,FALSE),"")</f>
        <v/>
      </c>
      <c r="S2391" s="18" t="str">
        <f>IFERROR(VLOOKUP($B2391,Invoices!$AL$2:$AM$412,2,FALSE),"")</f>
        <v/>
      </c>
      <c r="T2391" s="18" t="str">
        <f>IFERROR(VLOOKUP($B2391,Invoices!$AN$2:$AO$412,2,FALSE),"")</f>
        <v/>
      </c>
      <c r="U2391" s="18" t="str" cm="1">
        <f t="array" ref="U2391">IFERROR(INDEX(F2391:T2391, 1, MATCH(TRUE, ISNUMBER(F2391:T2391), 0)), "0.0")</f>
        <v>0.0</v>
      </c>
    </row>
    <row r="2392" spans="1:21" ht="13" x14ac:dyDescent="0.15">
      <c r="A2392" s="14" t="s">
        <v>8424</v>
      </c>
      <c r="B2392" s="6" t="s">
        <v>3825</v>
      </c>
      <c r="C2392" s="6" t="s">
        <v>1109</v>
      </c>
      <c r="D2392" s="6" t="s">
        <v>1110</v>
      </c>
      <c r="E2392" s="6" t="s">
        <v>1111</v>
      </c>
      <c r="F2392" s="18" t="str">
        <f>IFERROR(VLOOKUP(B2392,Invoices!$L$2:$M$413,2,FALSE),"")</f>
        <v/>
      </c>
      <c r="G2392" s="18">
        <f>IFERROR(VLOOKUP(B2392,Invoices!$N$2:$O$412,2,FALSE),"")</f>
        <v>0.99</v>
      </c>
      <c r="H2392" s="18" t="str">
        <f>IFERROR(VLOOKUP($B2392,Invoices!$P$2:$Q$412,2,FALSE),"")</f>
        <v/>
      </c>
      <c r="I2392" s="18" t="str">
        <f>IFERROR(VLOOKUP($B2392,Invoices!$R$2:$S$412,2,FALSE),"")</f>
        <v/>
      </c>
      <c r="J2392" s="18" t="str">
        <f>IFERROR(VLOOKUP($B2392,Invoices!$T$2:$U$412,2,FALSE),"")</f>
        <v/>
      </c>
      <c r="K2392" s="18" t="str">
        <f>IFERROR(VLOOKUP($B2392,Invoices!$V$2:$W$412,2,FALSE),"")</f>
        <v/>
      </c>
      <c r="L2392" s="18" t="str">
        <f>IFERROR(VLOOKUP($B2392,Invoices!$X$2:$Y$412,2,FALSE),"")</f>
        <v/>
      </c>
      <c r="M2392" s="18" t="str">
        <f>IFERROR(VLOOKUP($B2392,Invoices!$Z$2:$AA$412,2,FALSE),"")</f>
        <v/>
      </c>
      <c r="N2392" s="18" t="str">
        <f>IFERROR(VLOOKUP($B2392,Invoices!$AB$2:$AC$412,2,FALSE),"")</f>
        <v/>
      </c>
      <c r="O2392" s="18" t="str">
        <f>IFERROR(VLOOKUP($B2392,Invoices!$AD$2:$AE$412,2,FALSE),"")</f>
        <v/>
      </c>
      <c r="P2392" s="18" t="str">
        <f>IFERROR(VLOOKUP($B2392,Invoices!$AF$2:$AG$412,2,FALSE),"")</f>
        <v/>
      </c>
      <c r="Q2392" s="18" t="str">
        <f>IFERROR(VLOOKUP($B2392,Invoices!$AH$2:$AI$412,2,FALSE),"")</f>
        <v/>
      </c>
      <c r="R2392" s="18" t="str">
        <f>IFERROR(VLOOKUP($B2392,Invoices!$AJ$2:$AK$412,2,FALSE),"")</f>
        <v/>
      </c>
      <c r="S2392" s="18" t="str">
        <f>IFERROR(VLOOKUP($B2392,Invoices!$AL$2:$AM$412,2,FALSE),"")</f>
        <v/>
      </c>
      <c r="T2392" s="18" t="str">
        <f>IFERROR(VLOOKUP($B2392,Invoices!$AN$2:$AO$412,2,FALSE),"")</f>
        <v/>
      </c>
      <c r="U2392" s="18" cm="1">
        <f t="array" ref="U2392">IFERROR(INDEX(F2392:T2392, 1, MATCH(TRUE, ISNUMBER(F2392:T2392), 0)), "0.0")</f>
        <v>0.99</v>
      </c>
    </row>
    <row r="2393" spans="1:21" ht="13" x14ac:dyDescent="0.15">
      <c r="A2393" s="14" t="s">
        <v>8425</v>
      </c>
      <c r="B2393" s="6" t="s">
        <v>3826</v>
      </c>
      <c r="D2393" s="6" t="s">
        <v>1555</v>
      </c>
      <c r="E2393" s="6" t="s">
        <v>1555</v>
      </c>
      <c r="F2393" s="18">
        <f>IFERROR(VLOOKUP(B2393,Invoices!$L$2:$M$413,2,FALSE),"")</f>
        <v>0.99</v>
      </c>
      <c r="G2393" s="18" t="str">
        <f>IFERROR(VLOOKUP(B2393,Invoices!$N$2:$O$412,2,FALSE),"")</f>
        <v/>
      </c>
      <c r="H2393" s="18" t="str">
        <f>IFERROR(VLOOKUP($B2393,Invoices!$P$2:$Q$412,2,FALSE),"")</f>
        <v/>
      </c>
      <c r="I2393" s="18" t="str">
        <f>IFERROR(VLOOKUP($B2393,Invoices!$R$2:$S$412,2,FALSE),"")</f>
        <v/>
      </c>
      <c r="J2393" s="18" t="str">
        <f>IFERROR(VLOOKUP($B2393,Invoices!$T$2:$U$412,2,FALSE),"")</f>
        <v/>
      </c>
      <c r="K2393" s="18" t="str">
        <f>IFERROR(VLOOKUP($B2393,Invoices!$V$2:$W$412,2,FALSE),"")</f>
        <v/>
      </c>
      <c r="L2393" s="18" t="str">
        <f>IFERROR(VLOOKUP($B2393,Invoices!$X$2:$Y$412,2,FALSE),"")</f>
        <v/>
      </c>
      <c r="M2393" s="18" t="str">
        <f>IFERROR(VLOOKUP($B2393,Invoices!$Z$2:$AA$412,2,FALSE),"")</f>
        <v/>
      </c>
      <c r="N2393" s="18" t="str">
        <f>IFERROR(VLOOKUP($B2393,Invoices!$AB$2:$AC$412,2,FALSE),"")</f>
        <v/>
      </c>
      <c r="O2393" s="18" t="str">
        <f>IFERROR(VLOOKUP($B2393,Invoices!$AD$2:$AE$412,2,FALSE),"")</f>
        <v/>
      </c>
      <c r="P2393" s="18" t="str">
        <f>IFERROR(VLOOKUP($B2393,Invoices!$AF$2:$AG$412,2,FALSE),"")</f>
        <v/>
      </c>
      <c r="Q2393" s="18" t="str">
        <f>IFERROR(VLOOKUP($B2393,Invoices!$AH$2:$AI$412,2,FALSE),"")</f>
        <v/>
      </c>
      <c r="R2393" s="18">
        <f>IFERROR(VLOOKUP($B2393,Invoices!$AJ$2:$AK$412,2,FALSE),"")</f>
        <v>0.99</v>
      </c>
      <c r="S2393" s="18" t="str">
        <f>IFERROR(VLOOKUP($B2393,Invoices!$AL$2:$AM$412,2,FALSE),"")</f>
        <v/>
      </c>
      <c r="T2393" s="18" t="str">
        <f>IFERROR(VLOOKUP($B2393,Invoices!$AN$2:$AO$412,2,FALSE),"")</f>
        <v/>
      </c>
      <c r="U2393" s="18" cm="1">
        <f t="array" ref="U2393">IFERROR(INDEX(F2393:T2393, 1, MATCH(TRUE, ISNUMBER(F2393:T2393), 0)), "0.0")</f>
        <v>0.99</v>
      </c>
    </row>
    <row r="2394" spans="1:21" ht="13" x14ac:dyDescent="0.15">
      <c r="A2394" s="14" t="s">
        <v>8426</v>
      </c>
      <c r="B2394" s="6" t="s">
        <v>3827</v>
      </c>
      <c r="D2394" s="6" t="s">
        <v>2030</v>
      </c>
      <c r="E2394" s="6" t="s">
        <v>959</v>
      </c>
      <c r="F2394" s="18" t="str">
        <f>IFERROR(VLOOKUP(B2394,Invoices!$L$2:$M$413,2,FALSE),"")</f>
        <v/>
      </c>
      <c r="G2394" s="18" t="str">
        <f>IFERROR(VLOOKUP(B2394,Invoices!$N$2:$O$412,2,FALSE),"")</f>
        <v/>
      </c>
      <c r="H2394" s="18" t="str">
        <f>IFERROR(VLOOKUP($B2394,Invoices!$P$2:$Q$412,2,FALSE),"")</f>
        <v/>
      </c>
      <c r="I2394" s="18" t="str">
        <f>IFERROR(VLOOKUP($B2394,Invoices!$R$2:$S$412,2,FALSE),"")</f>
        <v/>
      </c>
      <c r="J2394" s="18" t="str">
        <f>IFERROR(VLOOKUP($B2394,Invoices!$T$2:$U$412,2,FALSE),"")</f>
        <v/>
      </c>
      <c r="K2394" s="18" t="str">
        <f>IFERROR(VLOOKUP($B2394,Invoices!$V$2:$W$412,2,FALSE),"")</f>
        <v/>
      </c>
      <c r="L2394" s="18" t="str">
        <f>IFERROR(VLOOKUP($B2394,Invoices!$X$2:$Y$412,2,FALSE),"")</f>
        <v/>
      </c>
      <c r="M2394" s="18" t="str">
        <f>IFERROR(VLOOKUP($B2394,Invoices!$Z$2:$AA$412,2,FALSE),"")</f>
        <v/>
      </c>
      <c r="N2394" s="18" t="str">
        <f>IFERROR(VLOOKUP($B2394,Invoices!$AB$2:$AC$412,2,FALSE),"")</f>
        <v/>
      </c>
      <c r="O2394" s="18" t="str">
        <f>IFERROR(VLOOKUP($B2394,Invoices!$AD$2:$AE$412,2,FALSE),"")</f>
        <v/>
      </c>
      <c r="P2394" s="18" t="str">
        <f>IFERROR(VLOOKUP($B2394,Invoices!$AF$2:$AG$412,2,FALSE),"")</f>
        <v/>
      </c>
      <c r="Q2394" s="18" t="str">
        <f>IFERROR(VLOOKUP($B2394,Invoices!$AH$2:$AI$412,2,FALSE),"")</f>
        <v/>
      </c>
      <c r="R2394" s="18" t="str">
        <f>IFERROR(VLOOKUP($B2394,Invoices!$AJ$2:$AK$412,2,FALSE),"")</f>
        <v/>
      </c>
      <c r="S2394" s="18" t="str">
        <f>IFERROR(VLOOKUP($B2394,Invoices!$AL$2:$AM$412,2,FALSE),"")</f>
        <v/>
      </c>
      <c r="T2394" s="18" t="str">
        <f>IFERROR(VLOOKUP($B2394,Invoices!$AN$2:$AO$412,2,FALSE),"")</f>
        <v/>
      </c>
      <c r="U2394" s="18" t="str" cm="1">
        <f t="array" ref="U2394">IFERROR(INDEX(F2394:T2394, 1, MATCH(TRUE, ISNUMBER(F2394:T2394), 0)), "0.0")</f>
        <v>0.0</v>
      </c>
    </row>
    <row r="2395" spans="1:21" ht="13" x14ac:dyDescent="0.15">
      <c r="A2395" s="14" t="s">
        <v>8427</v>
      </c>
      <c r="B2395" s="6" t="s">
        <v>3828</v>
      </c>
      <c r="C2395" s="6" t="s">
        <v>1360</v>
      </c>
      <c r="D2395" s="6" t="s">
        <v>1361</v>
      </c>
      <c r="E2395" s="6" t="s">
        <v>1301</v>
      </c>
      <c r="F2395" s="18" t="str">
        <f>IFERROR(VLOOKUP(B2395,Invoices!$L$2:$M$413,2,FALSE),"")</f>
        <v/>
      </c>
      <c r="G2395" s="18" t="str">
        <f>IFERROR(VLOOKUP(B2395,Invoices!$N$2:$O$412,2,FALSE),"")</f>
        <v/>
      </c>
      <c r="H2395" s="18" t="str">
        <f>IFERROR(VLOOKUP($B2395,Invoices!$P$2:$Q$412,2,FALSE),"")</f>
        <v/>
      </c>
      <c r="I2395" s="18" t="str">
        <f>IFERROR(VLOOKUP($B2395,Invoices!$R$2:$S$412,2,FALSE),"")</f>
        <v/>
      </c>
      <c r="J2395" s="18" t="str">
        <f>IFERROR(VLOOKUP($B2395,Invoices!$T$2:$U$412,2,FALSE),"")</f>
        <v/>
      </c>
      <c r="K2395" s="18" t="str">
        <f>IFERROR(VLOOKUP($B2395,Invoices!$V$2:$W$412,2,FALSE),"")</f>
        <v/>
      </c>
      <c r="L2395" s="18" t="str">
        <f>IFERROR(VLOOKUP($B2395,Invoices!$X$2:$Y$412,2,FALSE),"")</f>
        <v/>
      </c>
      <c r="M2395" s="18" t="str">
        <f>IFERROR(VLOOKUP($B2395,Invoices!$Z$2:$AA$412,2,FALSE),"")</f>
        <v/>
      </c>
      <c r="N2395" s="18" t="str">
        <f>IFERROR(VLOOKUP($B2395,Invoices!$AB$2:$AC$412,2,FALSE),"")</f>
        <v/>
      </c>
      <c r="O2395" s="18" t="str">
        <f>IFERROR(VLOOKUP($B2395,Invoices!$AD$2:$AE$412,2,FALSE),"")</f>
        <v/>
      </c>
      <c r="P2395" s="18" t="str">
        <f>IFERROR(VLOOKUP($B2395,Invoices!$AF$2:$AG$412,2,FALSE),"")</f>
        <v/>
      </c>
      <c r="Q2395" s="18" t="str">
        <f>IFERROR(VLOOKUP($B2395,Invoices!$AH$2:$AI$412,2,FALSE),"")</f>
        <v/>
      </c>
      <c r="R2395" s="18" t="str">
        <f>IFERROR(VLOOKUP($B2395,Invoices!$AJ$2:$AK$412,2,FALSE),"")</f>
        <v/>
      </c>
      <c r="S2395" s="18" t="str">
        <f>IFERROR(VLOOKUP($B2395,Invoices!$AL$2:$AM$412,2,FALSE),"")</f>
        <v/>
      </c>
      <c r="T2395" s="18" t="str">
        <f>IFERROR(VLOOKUP($B2395,Invoices!$AN$2:$AO$412,2,FALSE),"")</f>
        <v/>
      </c>
      <c r="U2395" s="18" t="str" cm="1">
        <f t="array" ref="U2395">IFERROR(INDEX(F2395:T2395, 1, MATCH(TRUE, ISNUMBER(F2395:T2395), 0)), "0.0")</f>
        <v>0.0</v>
      </c>
    </row>
    <row r="2396" spans="1:21" ht="13" x14ac:dyDescent="0.15">
      <c r="A2396" s="14" t="s">
        <v>8428</v>
      </c>
      <c r="B2396" s="6" t="s">
        <v>3829</v>
      </c>
      <c r="C2396" s="6" t="s">
        <v>564</v>
      </c>
      <c r="D2396" s="6" t="s">
        <v>565</v>
      </c>
      <c r="E2396" s="6" t="s">
        <v>566</v>
      </c>
      <c r="F2396" s="18">
        <f>IFERROR(VLOOKUP(B2396,Invoices!$L$2:$M$413,2,FALSE),"")</f>
        <v>0.99</v>
      </c>
      <c r="G2396" s="18" t="str">
        <f>IFERROR(VLOOKUP(B2396,Invoices!$N$2:$O$412,2,FALSE),"")</f>
        <v/>
      </c>
      <c r="H2396" s="18" t="str">
        <f>IFERROR(VLOOKUP($B2396,Invoices!$P$2:$Q$412,2,FALSE),"")</f>
        <v/>
      </c>
      <c r="I2396" s="18" t="str">
        <f>IFERROR(VLOOKUP($B2396,Invoices!$R$2:$S$412,2,FALSE),"")</f>
        <v/>
      </c>
      <c r="J2396" s="18" t="str">
        <f>IFERROR(VLOOKUP($B2396,Invoices!$T$2:$U$412,2,FALSE),"")</f>
        <v/>
      </c>
      <c r="K2396" s="18" t="str">
        <f>IFERROR(VLOOKUP($B2396,Invoices!$V$2:$W$412,2,FALSE),"")</f>
        <v/>
      </c>
      <c r="L2396" s="18" t="str">
        <f>IFERROR(VLOOKUP($B2396,Invoices!$X$2:$Y$412,2,FALSE),"")</f>
        <v/>
      </c>
      <c r="M2396" s="18" t="str">
        <f>IFERROR(VLOOKUP($B2396,Invoices!$Z$2:$AA$412,2,FALSE),"")</f>
        <v/>
      </c>
      <c r="N2396" s="18" t="str">
        <f>IFERROR(VLOOKUP($B2396,Invoices!$AB$2:$AC$412,2,FALSE),"")</f>
        <v/>
      </c>
      <c r="O2396" s="18" t="str">
        <f>IFERROR(VLOOKUP($B2396,Invoices!$AD$2:$AE$412,2,FALSE),"")</f>
        <v/>
      </c>
      <c r="P2396" s="18" t="str">
        <f>IFERROR(VLOOKUP($B2396,Invoices!$AF$2:$AG$412,2,FALSE),"")</f>
        <v/>
      </c>
      <c r="Q2396" s="18" t="str">
        <f>IFERROR(VLOOKUP($B2396,Invoices!$AH$2:$AI$412,2,FALSE),"")</f>
        <v/>
      </c>
      <c r="R2396" s="18" t="str">
        <f>IFERROR(VLOOKUP($B2396,Invoices!$AJ$2:$AK$412,2,FALSE),"")</f>
        <v/>
      </c>
      <c r="S2396" s="18" t="str">
        <f>IFERROR(VLOOKUP($B2396,Invoices!$AL$2:$AM$412,2,FALSE),"")</f>
        <v/>
      </c>
      <c r="T2396" s="18" t="str">
        <f>IFERROR(VLOOKUP($B2396,Invoices!$AN$2:$AO$412,2,FALSE),"")</f>
        <v/>
      </c>
      <c r="U2396" s="18" cm="1">
        <f t="array" ref="U2396">IFERROR(INDEX(F2396:T2396, 1, MATCH(TRUE, ISNUMBER(F2396:T2396), 0)), "0.0")</f>
        <v>0.99</v>
      </c>
    </row>
    <row r="2397" spans="1:21" ht="13" x14ac:dyDescent="0.15">
      <c r="A2397" s="14" t="s">
        <v>8429</v>
      </c>
      <c r="B2397" s="6" t="s">
        <v>3830</v>
      </c>
      <c r="D2397" s="6" t="s">
        <v>1241</v>
      </c>
      <c r="E2397" s="6" t="s">
        <v>1242</v>
      </c>
      <c r="F2397" s="18" t="str">
        <f>IFERROR(VLOOKUP(B2397,Invoices!$L$2:$M$413,2,FALSE),"")</f>
        <v/>
      </c>
      <c r="G2397" s="18" t="str">
        <f>IFERROR(VLOOKUP(B2397,Invoices!$N$2:$O$412,2,FALSE),"")</f>
        <v/>
      </c>
      <c r="H2397" s="18" t="str">
        <f>IFERROR(VLOOKUP($B2397,Invoices!$P$2:$Q$412,2,FALSE),"")</f>
        <v/>
      </c>
      <c r="I2397" s="18" t="str">
        <f>IFERROR(VLOOKUP($B2397,Invoices!$R$2:$S$412,2,FALSE),"")</f>
        <v/>
      </c>
      <c r="J2397" s="18" t="str">
        <f>IFERROR(VLOOKUP($B2397,Invoices!$T$2:$U$412,2,FALSE),"")</f>
        <v/>
      </c>
      <c r="K2397" s="18" t="str">
        <f>IFERROR(VLOOKUP($B2397,Invoices!$V$2:$W$412,2,FALSE),"")</f>
        <v/>
      </c>
      <c r="L2397" s="18" t="str">
        <f>IFERROR(VLOOKUP($B2397,Invoices!$X$2:$Y$412,2,FALSE),"")</f>
        <v/>
      </c>
      <c r="M2397" s="18" t="str">
        <f>IFERROR(VLOOKUP($B2397,Invoices!$Z$2:$AA$412,2,FALSE),"")</f>
        <v/>
      </c>
      <c r="N2397" s="18" t="str">
        <f>IFERROR(VLOOKUP($B2397,Invoices!$AB$2:$AC$412,2,FALSE),"")</f>
        <v/>
      </c>
      <c r="O2397" s="18" t="str">
        <f>IFERROR(VLOOKUP($B2397,Invoices!$AD$2:$AE$412,2,FALSE),"")</f>
        <v/>
      </c>
      <c r="P2397" s="18" t="str">
        <f>IFERROR(VLOOKUP($B2397,Invoices!$AF$2:$AG$412,2,FALSE),"")</f>
        <v/>
      </c>
      <c r="Q2397" s="18" t="str">
        <f>IFERROR(VLOOKUP($B2397,Invoices!$AH$2:$AI$412,2,FALSE),"")</f>
        <v/>
      </c>
      <c r="R2397" s="18" t="str">
        <f>IFERROR(VLOOKUP($B2397,Invoices!$AJ$2:$AK$412,2,FALSE),"")</f>
        <v/>
      </c>
      <c r="S2397" s="18" t="str">
        <f>IFERROR(VLOOKUP($B2397,Invoices!$AL$2:$AM$412,2,FALSE),"")</f>
        <v/>
      </c>
      <c r="T2397" s="18" t="str">
        <f>IFERROR(VLOOKUP($B2397,Invoices!$AN$2:$AO$412,2,FALSE),"")</f>
        <v/>
      </c>
      <c r="U2397" s="18" t="str" cm="1">
        <f t="array" ref="U2397">IFERROR(INDEX(F2397:T2397, 1, MATCH(TRUE, ISNUMBER(F2397:T2397), 0)), "0.0")</f>
        <v>0.0</v>
      </c>
    </row>
    <row r="2398" spans="1:21" ht="13" x14ac:dyDescent="0.15">
      <c r="A2398" s="14" t="s">
        <v>8430</v>
      </c>
      <c r="B2398" s="6" t="s">
        <v>3831</v>
      </c>
      <c r="C2398" s="6" t="s">
        <v>799</v>
      </c>
      <c r="D2398" s="6" t="s">
        <v>800</v>
      </c>
      <c r="E2398" s="6" t="s">
        <v>758</v>
      </c>
      <c r="F2398" s="18" t="str">
        <f>IFERROR(VLOOKUP(B2398,Invoices!$L$2:$M$413,2,FALSE),"")</f>
        <v/>
      </c>
      <c r="G2398" s="18" t="str">
        <f>IFERROR(VLOOKUP(B2398,Invoices!$N$2:$O$412,2,FALSE),"")</f>
        <v/>
      </c>
      <c r="H2398" s="18" t="str">
        <f>IFERROR(VLOOKUP($B2398,Invoices!$P$2:$Q$412,2,FALSE),"")</f>
        <v/>
      </c>
      <c r="I2398" s="18" t="str">
        <f>IFERROR(VLOOKUP($B2398,Invoices!$R$2:$S$412,2,FALSE),"")</f>
        <v/>
      </c>
      <c r="J2398" s="18" t="str">
        <f>IFERROR(VLOOKUP($B2398,Invoices!$T$2:$U$412,2,FALSE),"")</f>
        <v/>
      </c>
      <c r="K2398" s="18" t="str">
        <f>IFERROR(VLOOKUP($B2398,Invoices!$V$2:$W$412,2,FALSE),"")</f>
        <v/>
      </c>
      <c r="L2398" s="18" t="str">
        <f>IFERROR(VLOOKUP($B2398,Invoices!$X$2:$Y$412,2,FALSE),"")</f>
        <v/>
      </c>
      <c r="M2398" s="18" t="str">
        <f>IFERROR(VLOOKUP($B2398,Invoices!$Z$2:$AA$412,2,FALSE),"")</f>
        <v/>
      </c>
      <c r="N2398" s="18" t="str">
        <f>IFERROR(VLOOKUP($B2398,Invoices!$AB$2:$AC$412,2,FALSE),"")</f>
        <v/>
      </c>
      <c r="O2398" s="18" t="str">
        <f>IFERROR(VLOOKUP($B2398,Invoices!$AD$2:$AE$412,2,FALSE),"")</f>
        <v/>
      </c>
      <c r="P2398" s="18" t="str">
        <f>IFERROR(VLOOKUP($B2398,Invoices!$AF$2:$AG$412,2,FALSE),"")</f>
        <v/>
      </c>
      <c r="Q2398" s="18" t="str">
        <f>IFERROR(VLOOKUP($B2398,Invoices!$AH$2:$AI$412,2,FALSE),"")</f>
        <v/>
      </c>
      <c r="R2398" s="18" t="str">
        <f>IFERROR(VLOOKUP($B2398,Invoices!$AJ$2:$AK$412,2,FALSE),"")</f>
        <v/>
      </c>
      <c r="S2398" s="18" t="str">
        <f>IFERROR(VLOOKUP($B2398,Invoices!$AL$2:$AM$412,2,FALSE),"")</f>
        <v/>
      </c>
      <c r="T2398" s="18" t="str">
        <f>IFERROR(VLOOKUP($B2398,Invoices!$AN$2:$AO$412,2,FALSE),"")</f>
        <v/>
      </c>
      <c r="U2398" s="18" t="str" cm="1">
        <f t="array" ref="U2398">IFERROR(INDEX(F2398:T2398, 1, MATCH(TRUE, ISNUMBER(F2398:T2398), 0)), "0.0")</f>
        <v>0.0</v>
      </c>
    </row>
    <row r="2399" spans="1:21" ht="13" x14ac:dyDescent="0.15">
      <c r="A2399" s="14" t="s">
        <v>8431</v>
      </c>
      <c r="B2399" s="6" t="s">
        <v>1764</v>
      </c>
      <c r="C2399" s="6" t="s">
        <v>522</v>
      </c>
      <c r="D2399" s="6" t="s">
        <v>1764</v>
      </c>
      <c r="E2399" s="6" t="s">
        <v>522</v>
      </c>
      <c r="F2399" s="18">
        <f>IFERROR(VLOOKUP(B2399,Invoices!$L$2:$M$413,2,FALSE),"")</f>
        <v>0.99</v>
      </c>
      <c r="G2399" s="18" t="str">
        <f>IFERROR(VLOOKUP(B2399,Invoices!$N$2:$O$412,2,FALSE),"")</f>
        <v/>
      </c>
      <c r="H2399" s="18" t="str">
        <f>IFERROR(VLOOKUP($B2399,Invoices!$P$2:$Q$412,2,FALSE),"")</f>
        <v/>
      </c>
      <c r="I2399" s="18" t="str">
        <f>IFERROR(VLOOKUP($B2399,Invoices!$R$2:$S$412,2,FALSE),"")</f>
        <v/>
      </c>
      <c r="J2399" s="18" t="str">
        <f>IFERROR(VLOOKUP($B2399,Invoices!$T$2:$U$412,2,FALSE),"")</f>
        <v/>
      </c>
      <c r="K2399" s="18" t="str">
        <f>IFERROR(VLOOKUP($B2399,Invoices!$V$2:$W$412,2,FALSE),"")</f>
        <v/>
      </c>
      <c r="L2399" s="18" t="str">
        <f>IFERROR(VLOOKUP($B2399,Invoices!$X$2:$Y$412,2,FALSE),"")</f>
        <v/>
      </c>
      <c r="M2399" s="18" t="str">
        <f>IFERROR(VLOOKUP($B2399,Invoices!$Z$2:$AA$412,2,FALSE),"")</f>
        <v/>
      </c>
      <c r="N2399" s="18" t="str">
        <f>IFERROR(VLOOKUP($B2399,Invoices!$AB$2:$AC$412,2,FALSE),"")</f>
        <v/>
      </c>
      <c r="O2399" s="18" t="str">
        <f>IFERROR(VLOOKUP($B2399,Invoices!$AD$2:$AE$412,2,FALSE),"")</f>
        <v/>
      </c>
      <c r="P2399" s="18" t="str">
        <f>IFERROR(VLOOKUP($B2399,Invoices!$AF$2:$AG$412,2,FALSE),"")</f>
        <v/>
      </c>
      <c r="Q2399" s="18" t="str">
        <f>IFERROR(VLOOKUP($B2399,Invoices!$AH$2:$AI$412,2,FALSE),"")</f>
        <v/>
      </c>
      <c r="R2399" s="18" t="str">
        <f>IFERROR(VLOOKUP($B2399,Invoices!$AJ$2:$AK$412,2,FALSE),"")</f>
        <v/>
      </c>
      <c r="S2399" s="18" t="str">
        <f>IFERROR(VLOOKUP($B2399,Invoices!$AL$2:$AM$412,2,FALSE),"")</f>
        <v/>
      </c>
      <c r="T2399" s="18" t="str">
        <f>IFERROR(VLOOKUP($B2399,Invoices!$AN$2:$AO$412,2,FALSE),"")</f>
        <v/>
      </c>
      <c r="U2399" s="18" cm="1">
        <f t="array" ref="U2399">IFERROR(INDEX(F2399:T2399, 1, MATCH(TRUE, ISNUMBER(F2399:T2399), 0)), "0.0")</f>
        <v>0.99</v>
      </c>
    </row>
    <row r="2400" spans="1:21" ht="13" x14ac:dyDescent="0.15">
      <c r="A2400" s="14" t="s">
        <v>8432</v>
      </c>
      <c r="B2400" s="6" t="s">
        <v>3832</v>
      </c>
      <c r="D2400" s="6" t="s">
        <v>1133</v>
      </c>
      <c r="E2400" s="6" t="s">
        <v>600</v>
      </c>
      <c r="F2400" s="18">
        <f>IFERROR(VLOOKUP(B2400,Invoices!$L$2:$M$413,2,FALSE),"")</f>
        <v>0.99</v>
      </c>
      <c r="G2400" s="18" t="str">
        <f>IFERROR(VLOOKUP(B2400,Invoices!$N$2:$O$412,2,FALSE),"")</f>
        <v/>
      </c>
      <c r="H2400" s="18" t="str">
        <f>IFERROR(VLOOKUP($B2400,Invoices!$P$2:$Q$412,2,FALSE),"")</f>
        <v/>
      </c>
      <c r="I2400" s="18" t="str">
        <f>IFERROR(VLOOKUP($B2400,Invoices!$R$2:$S$412,2,FALSE),"")</f>
        <v/>
      </c>
      <c r="J2400" s="18" t="str">
        <f>IFERROR(VLOOKUP($B2400,Invoices!$T$2:$U$412,2,FALSE),"")</f>
        <v/>
      </c>
      <c r="K2400" s="18" t="str">
        <f>IFERROR(VLOOKUP($B2400,Invoices!$V$2:$W$412,2,FALSE),"")</f>
        <v/>
      </c>
      <c r="L2400" s="18" t="str">
        <f>IFERROR(VLOOKUP($B2400,Invoices!$X$2:$Y$412,2,FALSE),"")</f>
        <v/>
      </c>
      <c r="M2400" s="18" t="str">
        <f>IFERROR(VLOOKUP($B2400,Invoices!$Z$2:$AA$412,2,FALSE),"")</f>
        <v/>
      </c>
      <c r="N2400" s="18" t="str">
        <f>IFERROR(VLOOKUP($B2400,Invoices!$AB$2:$AC$412,2,FALSE),"")</f>
        <v/>
      </c>
      <c r="O2400" s="18" t="str">
        <f>IFERROR(VLOOKUP($B2400,Invoices!$AD$2:$AE$412,2,FALSE),"")</f>
        <v/>
      </c>
      <c r="P2400" s="18" t="str">
        <f>IFERROR(VLOOKUP($B2400,Invoices!$AF$2:$AG$412,2,FALSE),"")</f>
        <v/>
      </c>
      <c r="Q2400" s="18" t="str">
        <f>IFERROR(VLOOKUP($B2400,Invoices!$AH$2:$AI$412,2,FALSE),"")</f>
        <v/>
      </c>
      <c r="R2400" s="18" t="str">
        <f>IFERROR(VLOOKUP($B2400,Invoices!$AJ$2:$AK$412,2,FALSE),"")</f>
        <v/>
      </c>
      <c r="S2400" s="18" t="str">
        <f>IFERROR(VLOOKUP($B2400,Invoices!$AL$2:$AM$412,2,FALSE),"")</f>
        <v/>
      </c>
      <c r="T2400" s="18" t="str">
        <f>IFERROR(VLOOKUP($B2400,Invoices!$AN$2:$AO$412,2,FALSE),"")</f>
        <v/>
      </c>
      <c r="U2400" s="18" cm="1">
        <f t="array" ref="U2400">IFERROR(INDEX(F2400:T2400, 1, MATCH(TRUE, ISNUMBER(F2400:T2400), 0)), "0.0")</f>
        <v>0.99</v>
      </c>
    </row>
    <row r="2401" spans="1:21" ht="13" x14ac:dyDescent="0.15">
      <c r="A2401" s="14" t="s">
        <v>8433</v>
      </c>
      <c r="B2401" s="6" t="s">
        <v>3833</v>
      </c>
      <c r="C2401" s="6" t="s">
        <v>543</v>
      </c>
      <c r="D2401" s="6" t="s">
        <v>866</v>
      </c>
      <c r="E2401" s="6" t="s">
        <v>543</v>
      </c>
      <c r="F2401" s="18" t="str">
        <f>IFERROR(VLOOKUP(B2401,Invoices!$L$2:$M$413,2,FALSE),"")</f>
        <v/>
      </c>
      <c r="G2401" s="18" t="str">
        <f>IFERROR(VLOOKUP(B2401,Invoices!$N$2:$O$412,2,FALSE),"")</f>
        <v/>
      </c>
      <c r="H2401" s="18" t="str">
        <f>IFERROR(VLOOKUP($B2401,Invoices!$P$2:$Q$412,2,FALSE),"")</f>
        <v/>
      </c>
      <c r="I2401" s="18">
        <f>IFERROR(VLOOKUP($B2401,Invoices!$R$2:$S$412,2,FALSE),"")</f>
        <v>0.99</v>
      </c>
      <c r="J2401" s="18" t="str">
        <f>IFERROR(VLOOKUP($B2401,Invoices!$T$2:$U$412,2,FALSE),"")</f>
        <v/>
      </c>
      <c r="K2401" s="18" t="str">
        <f>IFERROR(VLOOKUP($B2401,Invoices!$V$2:$W$412,2,FALSE),"")</f>
        <v/>
      </c>
      <c r="L2401" s="18" t="str">
        <f>IFERROR(VLOOKUP($B2401,Invoices!$X$2:$Y$412,2,FALSE),"")</f>
        <v/>
      </c>
      <c r="M2401" s="18" t="str">
        <f>IFERROR(VLOOKUP($B2401,Invoices!$Z$2:$AA$412,2,FALSE),"")</f>
        <v/>
      </c>
      <c r="N2401" s="18" t="str">
        <f>IFERROR(VLOOKUP($B2401,Invoices!$AB$2:$AC$412,2,FALSE),"")</f>
        <v/>
      </c>
      <c r="O2401" s="18" t="str">
        <f>IFERROR(VLOOKUP($B2401,Invoices!$AD$2:$AE$412,2,FALSE),"")</f>
        <v/>
      </c>
      <c r="P2401" s="18" t="str">
        <f>IFERROR(VLOOKUP($B2401,Invoices!$AF$2:$AG$412,2,FALSE),"")</f>
        <v/>
      </c>
      <c r="Q2401" s="18" t="str">
        <f>IFERROR(VLOOKUP($B2401,Invoices!$AH$2:$AI$412,2,FALSE),"")</f>
        <v/>
      </c>
      <c r="R2401" s="18" t="str">
        <f>IFERROR(VLOOKUP($B2401,Invoices!$AJ$2:$AK$412,2,FALSE),"")</f>
        <v/>
      </c>
      <c r="S2401" s="18" t="str">
        <f>IFERROR(VLOOKUP($B2401,Invoices!$AL$2:$AM$412,2,FALSE),"")</f>
        <v/>
      </c>
      <c r="T2401" s="18" t="str">
        <f>IFERROR(VLOOKUP($B2401,Invoices!$AN$2:$AO$412,2,FALSE),"")</f>
        <v/>
      </c>
      <c r="U2401" s="18" cm="1">
        <f t="array" ref="U2401">IFERROR(INDEX(F2401:T2401, 1, MATCH(TRUE, ISNUMBER(F2401:T2401), 0)), "0.0")</f>
        <v>0.99</v>
      </c>
    </row>
    <row r="2402" spans="1:21" ht="13" x14ac:dyDescent="0.15">
      <c r="A2402" s="14" t="s">
        <v>8434</v>
      </c>
      <c r="B2402" s="6" t="s">
        <v>3834</v>
      </c>
      <c r="C2402" s="6" t="s">
        <v>1021</v>
      </c>
      <c r="D2402" s="6" t="s">
        <v>1051</v>
      </c>
      <c r="E2402" s="6" t="s">
        <v>1021</v>
      </c>
      <c r="F2402" s="18" t="str">
        <f>IFERROR(VLOOKUP(B2402,Invoices!$L$2:$M$413,2,FALSE),"")</f>
        <v/>
      </c>
      <c r="G2402" s="18" t="str">
        <f>IFERROR(VLOOKUP(B2402,Invoices!$N$2:$O$412,2,FALSE),"")</f>
        <v/>
      </c>
      <c r="H2402" s="18" t="str">
        <f>IFERROR(VLOOKUP($B2402,Invoices!$P$2:$Q$412,2,FALSE),"")</f>
        <v/>
      </c>
      <c r="I2402" s="18" t="str">
        <f>IFERROR(VLOOKUP($B2402,Invoices!$R$2:$S$412,2,FALSE),"")</f>
        <v/>
      </c>
      <c r="J2402" s="18" t="str">
        <f>IFERROR(VLOOKUP($B2402,Invoices!$T$2:$U$412,2,FALSE),"")</f>
        <v/>
      </c>
      <c r="K2402" s="18" t="str">
        <f>IFERROR(VLOOKUP($B2402,Invoices!$V$2:$W$412,2,FALSE),"")</f>
        <v/>
      </c>
      <c r="L2402" s="18">
        <f>IFERROR(VLOOKUP($B2402,Invoices!$X$2:$Y$412,2,FALSE),"")</f>
        <v>0.99</v>
      </c>
      <c r="M2402" s="18">
        <f>IFERROR(VLOOKUP($B2402,Invoices!$Z$2:$AA$412,2,FALSE),"")</f>
        <v>0.99</v>
      </c>
      <c r="N2402" s="18" t="str">
        <f>IFERROR(VLOOKUP($B2402,Invoices!$AB$2:$AC$412,2,FALSE),"")</f>
        <v/>
      </c>
      <c r="O2402" s="18" t="str">
        <f>IFERROR(VLOOKUP($B2402,Invoices!$AD$2:$AE$412,2,FALSE),"")</f>
        <v/>
      </c>
      <c r="P2402" s="18" t="str">
        <f>IFERROR(VLOOKUP($B2402,Invoices!$AF$2:$AG$412,2,FALSE),"")</f>
        <v/>
      </c>
      <c r="Q2402" s="18" t="str">
        <f>IFERROR(VLOOKUP($B2402,Invoices!$AH$2:$AI$412,2,FALSE),"")</f>
        <v/>
      </c>
      <c r="R2402" s="18" t="str">
        <f>IFERROR(VLOOKUP($B2402,Invoices!$AJ$2:$AK$412,2,FALSE),"")</f>
        <v/>
      </c>
      <c r="S2402" s="18" t="str">
        <f>IFERROR(VLOOKUP($B2402,Invoices!$AL$2:$AM$412,2,FALSE),"")</f>
        <v/>
      </c>
      <c r="T2402" s="18" t="str">
        <f>IFERROR(VLOOKUP($B2402,Invoices!$AN$2:$AO$412,2,FALSE),"")</f>
        <v/>
      </c>
      <c r="U2402" s="18" cm="1">
        <f t="array" ref="U2402">IFERROR(INDEX(F2402:T2402, 1, MATCH(TRUE, ISNUMBER(F2402:T2402), 0)), "0.0")</f>
        <v>0.99</v>
      </c>
    </row>
    <row r="2403" spans="1:21" ht="13" x14ac:dyDescent="0.15">
      <c r="A2403" s="14" t="s">
        <v>8435</v>
      </c>
      <c r="B2403" s="6" t="s">
        <v>3835</v>
      </c>
      <c r="C2403" s="6" t="s">
        <v>904</v>
      </c>
      <c r="D2403" s="6" t="s">
        <v>905</v>
      </c>
      <c r="E2403" s="6" t="s">
        <v>906</v>
      </c>
      <c r="F2403" s="18">
        <f>IFERROR(VLOOKUP(B2403,Invoices!$L$2:$M$413,2,FALSE),"")</f>
        <v>0.99</v>
      </c>
      <c r="G2403" s="18" t="str">
        <f>IFERROR(VLOOKUP(B2403,Invoices!$N$2:$O$412,2,FALSE),"")</f>
        <v/>
      </c>
      <c r="H2403" s="18" t="str">
        <f>IFERROR(VLOOKUP($B2403,Invoices!$P$2:$Q$412,2,FALSE),"")</f>
        <v/>
      </c>
      <c r="I2403" s="18" t="str">
        <f>IFERROR(VLOOKUP($B2403,Invoices!$R$2:$S$412,2,FALSE),"")</f>
        <v/>
      </c>
      <c r="J2403" s="18" t="str">
        <f>IFERROR(VLOOKUP($B2403,Invoices!$T$2:$U$412,2,FALSE),"")</f>
        <v/>
      </c>
      <c r="K2403" s="18" t="str">
        <f>IFERROR(VLOOKUP($B2403,Invoices!$V$2:$W$412,2,FALSE),"")</f>
        <v/>
      </c>
      <c r="L2403" s="18" t="str">
        <f>IFERROR(VLOOKUP($B2403,Invoices!$X$2:$Y$412,2,FALSE),"")</f>
        <v/>
      </c>
      <c r="M2403" s="18" t="str">
        <f>IFERROR(VLOOKUP($B2403,Invoices!$Z$2:$AA$412,2,FALSE),"")</f>
        <v/>
      </c>
      <c r="N2403" s="18" t="str">
        <f>IFERROR(VLOOKUP($B2403,Invoices!$AB$2:$AC$412,2,FALSE),"")</f>
        <v/>
      </c>
      <c r="O2403" s="18" t="str">
        <f>IFERROR(VLOOKUP($B2403,Invoices!$AD$2:$AE$412,2,FALSE),"")</f>
        <v/>
      </c>
      <c r="P2403" s="18" t="str">
        <f>IFERROR(VLOOKUP($B2403,Invoices!$AF$2:$AG$412,2,FALSE),"")</f>
        <v/>
      </c>
      <c r="Q2403" s="18" t="str">
        <f>IFERROR(VLOOKUP($B2403,Invoices!$AH$2:$AI$412,2,FALSE),"")</f>
        <v/>
      </c>
      <c r="R2403" s="18" t="str">
        <f>IFERROR(VLOOKUP($B2403,Invoices!$AJ$2:$AK$412,2,FALSE),"")</f>
        <v/>
      </c>
      <c r="S2403" s="18" t="str">
        <f>IFERROR(VLOOKUP($B2403,Invoices!$AL$2:$AM$412,2,FALSE),"")</f>
        <v/>
      </c>
      <c r="T2403" s="18" t="str">
        <f>IFERROR(VLOOKUP($B2403,Invoices!$AN$2:$AO$412,2,FALSE),"")</f>
        <v/>
      </c>
      <c r="U2403" s="18" cm="1">
        <f t="array" ref="U2403">IFERROR(INDEX(F2403:T2403, 1, MATCH(TRUE, ISNUMBER(F2403:T2403), 0)), "0.0")</f>
        <v>0.99</v>
      </c>
    </row>
    <row r="2404" spans="1:21" ht="13" x14ac:dyDescent="0.15">
      <c r="A2404" s="14" t="s">
        <v>8436</v>
      </c>
      <c r="B2404" s="6" t="s">
        <v>3836</v>
      </c>
      <c r="D2404" s="6" t="s">
        <v>620</v>
      </c>
      <c r="E2404" s="6" t="s">
        <v>574</v>
      </c>
      <c r="F2404" s="18" t="str">
        <f>IFERROR(VLOOKUP(B2404,Invoices!$L$2:$M$413,2,FALSE),"")</f>
        <v/>
      </c>
      <c r="G2404" s="18" t="str">
        <f>IFERROR(VLOOKUP(B2404,Invoices!$N$2:$O$412,2,FALSE),"")</f>
        <v/>
      </c>
      <c r="H2404" s="18" t="str">
        <f>IFERROR(VLOOKUP($B2404,Invoices!$P$2:$Q$412,2,FALSE),"")</f>
        <v/>
      </c>
      <c r="I2404" s="18">
        <f>IFERROR(VLOOKUP($B2404,Invoices!$R$2:$S$412,2,FALSE),"")</f>
        <v>0.99</v>
      </c>
      <c r="J2404" s="18" t="str">
        <f>IFERROR(VLOOKUP($B2404,Invoices!$T$2:$U$412,2,FALSE),"")</f>
        <v/>
      </c>
      <c r="K2404" s="18" t="str">
        <f>IFERROR(VLOOKUP($B2404,Invoices!$V$2:$W$412,2,FALSE),"")</f>
        <v/>
      </c>
      <c r="L2404" s="18" t="str">
        <f>IFERROR(VLOOKUP($B2404,Invoices!$X$2:$Y$412,2,FALSE),"")</f>
        <v/>
      </c>
      <c r="M2404" s="18" t="str">
        <f>IFERROR(VLOOKUP($B2404,Invoices!$Z$2:$AA$412,2,FALSE),"")</f>
        <v/>
      </c>
      <c r="N2404" s="18" t="str">
        <f>IFERROR(VLOOKUP($B2404,Invoices!$AB$2:$AC$412,2,FALSE),"")</f>
        <v/>
      </c>
      <c r="O2404" s="18" t="str">
        <f>IFERROR(VLOOKUP($B2404,Invoices!$AD$2:$AE$412,2,FALSE),"")</f>
        <v/>
      </c>
      <c r="P2404" s="18" t="str">
        <f>IFERROR(VLOOKUP($B2404,Invoices!$AF$2:$AG$412,2,FALSE),"")</f>
        <v/>
      </c>
      <c r="Q2404" s="18" t="str">
        <f>IFERROR(VLOOKUP($B2404,Invoices!$AH$2:$AI$412,2,FALSE),"")</f>
        <v/>
      </c>
      <c r="R2404" s="18" t="str">
        <f>IFERROR(VLOOKUP($B2404,Invoices!$AJ$2:$AK$412,2,FALSE),"")</f>
        <v/>
      </c>
      <c r="S2404" s="18" t="str">
        <f>IFERROR(VLOOKUP($B2404,Invoices!$AL$2:$AM$412,2,FALSE),"")</f>
        <v/>
      </c>
      <c r="T2404" s="18" t="str">
        <f>IFERROR(VLOOKUP($B2404,Invoices!$AN$2:$AO$412,2,FALSE),"")</f>
        <v/>
      </c>
      <c r="U2404" s="18" cm="1">
        <f t="array" ref="U2404">IFERROR(INDEX(F2404:T2404, 1, MATCH(TRUE, ISNUMBER(F2404:T2404), 0)), "0.0")</f>
        <v>0.99</v>
      </c>
    </row>
    <row r="2405" spans="1:21" ht="13" x14ac:dyDescent="0.15">
      <c r="A2405" s="14" t="s">
        <v>8437</v>
      </c>
      <c r="B2405" s="6" t="s">
        <v>3837</v>
      </c>
      <c r="C2405" s="6" t="s">
        <v>806</v>
      </c>
      <c r="D2405" s="6" t="s">
        <v>622</v>
      </c>
      <c r="E2405" s="6" t="s">
        <v>574</v>
      </c>
      <c r="F2405" s="18" t="str">
        <f>IFERROR(VLOOKUP(B2405,Invoices!$L$2:$M$413,2,FALSE),"")</f>
        <v/>
      </c>
      <c r="G2405" s="18" t="str">
        <f>IFERROR(VLOOKUP(B2405,Invoices!$N$2:$O$412,2,FALSE),"")</f>
        <v/>
      </c>
      <c r="H2405" s="18" t="str">
        <f>IFERROR(VLOOKUP($B2405,Invoices!$P$2:$Q$412,2,FALSE),"")</f>
        <v/>
      </c>
      <c r="I2405" s="18">
        <f>IFERROR(VLOOKUP($B2405,Invoices!$R$2:$S$412,2,FALSE),"")</f>
        <v>0.99</v>
      </c>
      <c r="J2405" s="18" t="str">
        <f>IFERROR(VLOOKUP($B2405,Invoices!$T$2:$U$412,2,FALSE),"")</f>
        <v/>
      </c>
      <c r="K2405" s="18" t="str">
        <f>IFERROR(VLOOKUP($B2405,Invoices!$V$2:$W$412,2,FALSE),"")</f>
        <v/>
      </c>
      <c r="L2405" s="18" t="str">
        <f>IFERROR(VLOOKUP($B2405,Invoices!$X$2:$Y$412,2,FALSE),"")</f>
        <v/>
      </c>
      <c r="M2405" s="18" t="str">
        <f>IFERROR(VLOOKUP($B2405,Invoices!$Z$2:$AA$412,2,FALSE),"")</f>
        <v/>
      </c>
      <c r="N2405" s="18" t="str">
        <f>IFERROR(VLOOKUP($B2405,Invoices!$AB$2:$AC$412,2,FALSE),"")</f>
        <v/>
      </c>
      <c r="O2405" s="18" t="str">
        <f>IFERROR(VLOOKUP($B2405,Invoices!$AD$2:$AE$412,2,FALSE),"")</f>
        <v/>
      </c>
      <c r="P2405" s="18" t="str">
        <f>IFERROR(VLOOKUP($B2405,Invoices!$AF$2:$AG$412,2,FALSE),"")</f>
        <v/>
      </c>
      <c r="Q2405" s="18" t="str">
        <f>IFERROR(VLOOKUP($B2405,Invoices!$AH$2:$AI$412,2,FALSE),"")</f>
        <v/>
      </c>
      <c r="R2405" s="18" t="str">
        <f>IFERROR(VLOOKUP($B2405,Invoices!$AJ$2:$AK$412,2,FALSE),"")</f>
        <v/>
      </c>
      <c r="S2405" s="18" t="str">
        <f>IFERROR(VLOOKUP($B2405,Invoices!$AL$2:$AM$412,2,FALSE),"")</f>
        <v/>
      </c>
      <c r="T2405" s="18" t="str">
        <f>IFERROR(VLOOKUP($B2405,Invoices!$AN$2:$AO$412,2,FALSE),"")</f>
        <v/>
      </c>
      <c r="U2405" s="18" cm="1">
        <f t="array" ref="U2405">IFERROR(INDEX(F2405:T2405, 1, MATCH(TRUE, ISNUMBER(F2405:T2405), 0)), "0.0")</f>
        <v>0.99</v>
      </c>
    </row>
    <row r="2406" spans="1:21" ht="13" x14ac:dyDescent="0.15">
      <c r="A2406" s="14" t="s">
        <v>8438</v>
      </c>
      <c r="B2406" s="6" t="s">
        <v>3838</v>
      </c>
      <c r="D2406" s="6" t="s">
        <v>1075</v>
      </c>
      <c r="E2406" s="6" t="s">
        <v>1076</v>
      </c>
      <c r="F2406" s="18" t="str">
        <f>IFERROR(VLOOKUP(B2406,Invoices!$L$2:$M$413,2,FALSE),"")</f>
        <v/>
      </c>
      <c r="G2406" s="18" t="str">
        <f>IFERROR(VLOOKUP(B2406,Invoices!$N$2:$O$412,2,FALSE),"")</f>
        <v/>
      </c>
      <c r="H2406" s="18" t="str">
        <f>IFERROR(VLOOKUP($B2406,Invoices!$P$2:$Q$412,2,FALSE),"")</f>
        <v/>
      </c>
      <c r="I2406" s="18" t="str">
        <f>IFERROR(VLOOKUP($B2406,Invoices!$R$2:$S$412,2,FALSE),"")</f>
        <v/>
      </c>
      <c r="J2406" s="18" t="str">
        <f>IFERROR(VLOOKUP($B2406,Invoices!$T$2:$U$412,2,FALSE),"")</f>
        <v/>
      </c>
      <c r="K2406" s="18" t="str">
        <f>IFERROR(VLOOKUP($B2406,Invoices!$V$2:$W$412,2,FALSE),"")</f>
        <v/>
      </c>
      <c r="L2406" s="18" t="str">
        <f>IFERROR(VLOOKUP($B2406,Invoices!$X$2:$Y$412,2,FALSE),"")</f>
        <v/>
      </c>
      <c r="M2406" s="18" t="str">
        <f>IFERROR(VLOOKUP($B2406,Invoices!$Z$2:$AA$412,2,FALSE),"")</f>
        <v/>
      </c>
      <c r="N2406" s="18" t="str">
        <f>IFERROR(VLOOKUP($B2406,Invoices!$AB$2:$AC$412,2,FALSE),"")</f>
        <v/>
      </c>
      <c r="O2406" s="18" t="str">
        <f>IFERROR(VLOOKUP($B2406,Invoices!$AD$2:$AE$412,2,FALSE),"")</f>
        <v/>
      </c>
      <c r="P2406" s="18" t="str">
        <f>IFERROR(VLOOKUP($B2406,Invoices!$AF$2:$AG$412,2,FALSE),"")</f>
        <v/>
      </c>
      <c r="Q2406" s="18" t="str">
        <f>IFERROR(VLOOKUP($B2406,Invoices!$AH$2:$AI$412,2,FALSE),"")</f>
        <v/>
      </c>
      <c r="R2406" s="18" t="str">
        <f>IFERROR(VLOOKUP($B2406,Invoices!$AJ$2:$AK$412,2,FALSE),"")</f>
        <v/>
      </c>
      <c r="S2406" s="18" t="str">
        <f>IFERROR(VLOOKUP($B2406,Invoices!$AL$2:$AM$412,2,FALSE),"")</f>
        <v/>
      </c>
      <c r="T2406" s="18" t="str">
        <f>IFERROR(VLOOKUP($B2406,Invoices!$AN$2:$AO$412,2,FALSE),"")</f>
        <v/>
      </c>
      <c r="U2406" s="18" t="str" cm="1">
        <f t="array" ref="U2406">IFERROR(INDEX(F2406:T2406, 1, MATCH(TRUE, ISNUMBER(F2406:T2406), 0)), "0.0")</f>
        <v>0.0</v>
      </c>
    </row>
    <row r="2407" spans="1:21" ht="13" x14ac:dyDescent="0.15">
      <c r="A2407" s="14" t="s">
        <v>8439</v>
      </c>
      <c r="B2407" s="6" t="s">
        <v>3839</v>
      </c>
      <c r="D2407" s="6" t="s">
        <v>996</v>
      </c>
      <c r="E2407" s="6" t="s">
        <v>968</v>
      </c>
      <c r="F2407" s="18" t="str">
        <f>IFERROR(VLOOKUP(B2407,Invoices!$L$2:$M$413,2,FALSE),"")</f>
        <v/>
      </c>
      <c r="G2407" s="18">
        <f>IFERROR(VLOOKUP(B2407,Invoices!$N$2:$O$412,2,FALSE),"")</f>
        <v>0.99</v>
      </c>
      <c r="H2407" s="18" t="str">
        <f>IFERROR(VLOOKUP($B2407,Invoices!$P$2:$Q$412,2,FALSE),"")</f>
        <v/>
      </c>
      <c r="I2407" s="18" t="str">
        <f>IFERROR(VLOOKUP($B2407,Invoices!$R$2:$S$412,2,FALSE),"")</f>
        <v/>
      </c>
      <c r="J2407" s="18" t="str">
        <f>IFERROR(VLOOKUP($B2407,Invoices!$T$2:$U$412,2,FALSE),"")</f>
        <v/>
      </c>
      <c r="K2407" s="18" t="str">
        <f>IFERROR(VLOOKUP($B2407,Invoices!$V$2:$W$412,2,FALSE),"")</f>
        <v/>
      </c>
      <c r="L2407" s="18" t="str">
        <f>IFERROR(VLOOKUP($B2407,Invoices!$X$2:$Y$412,2,FALSE),"")</f>
        <v/>
      </c>
      <c r="M2407" s="18" t="str">
        <f>IFERROR(VLOOKUP($B2407,Invoices!$Z$2:$AA$412,2,FALSE),"")</f>
        <v/>
      </c>
      <c r="N2407" s="18" t="str">
        <f>IFERROR(VLOOKUP($B2407,Invoices!$AB$2:$AC$412,2,FALSE),"")</f>
        <v/>
      </c>
      <c r="O2407" s="18" t="str">
        <f>IFERROR(VLOOKUP($B2407,Invoices!$AD$2:$AE$412,2,FALSE),"")</f>
        <v/>
      </c>
      <c r="P2407" s="18" t="str">
        <f>IFERROR(VLOOKUP($B2407,Invoices!$AF$2:$AG$412,2,FALSE),"")</f>
        <v/>
      </c>
      <c r="Q2407" s="18" t="str">
        <f>IFERROR(VLOOKUP($B2407,Invoices!$AH$2:$AI$412,2,FALSE),"")</f>
        <v/>
      </c>
      <c r="R2407" s="18" t="str">
        <f>IFERROR(VLOOKUP($B2407,Invoices!$AJ$2:$AK$412,2,FALSE),"")</f>
        <v/>
      </c>
      <c r="S2407" s="18" t="str">
        <f>IFERROR(VLOOKUP($B2407,Invoices!$AL$2:$AM$412,2,FALSE),"")</f>
        <v/>
      </c>
      <c r="T2407" s="18" t="str">
        <f>IFERROR(VLOOKUP($B2407,Invoices!$AN$2:$AO$412,2,FALSE),"")</f>
        <v/>
      </c>
      <c r="U2407" s="18" cm="1">
        <f t="array" ref="U2407">IFERROR(INDEX(F2407:T2407, 1, MATCH(TRUE, ISNUMBER(F2407:T2407), 0)), "0.0")</f>
        <v>0.99</v>
      </c>
    </row>
    <row r="2408" spans="1:21" ht="13" x14ac:dyDescent="0.15">
      <c r="A2408" s="14" t="s">
        <v>8440</v>
      </c>
      <c r="B2408" s="6" t="s">
        <v>3840</v>
      </c>
      <c r="C2408" s="6" t="s">
        <v>957</v>
      </c>
      <c r="D2408" s="6" t="s">
        <v>958</v>
      </c>
      <c r="E2408" s="6" t="s">
        <v>959</v>
      </c>
      <c r="F2408" s="18" t="str">
        <f>IFERROR(VLOOKUP(B2408,Invoices!$L$2:$M$413,2,FALSE),"")</f>
        <v/>
      </c>
      <c r="G2408" s="18" t="str">
        <f>IFERROR(VLOOKUP(B2408,Invoices!$N$2:$O$412,2,FALSE),"")</f>
        <v/>
      </c>
      <c r="H2408" s="18" t="str">
        <f>IFERROR(VLOOKUP($B2408,Invoices!$P$2:$Q$412,2,FALSE),"")</f>
        <v/>
      </c>
      <c r="I2408" s="18" t="str">
        <f>IFERROR(VLOOKUP($B2408,Invoices!$R$2:$S$412,2,FALSE),"")</f>
        <v/>
      </c>
      <c r="J2408" s="18" t="str">
        <f>IFERROR(VLOOKUP($B2408,Invoices!$T$2:$U$412,2,FALSE),"")</f>
        <v/>
      </c>
      <c r="K2408" s="18" t="str">
        <f>IFERROR(VLOOKUP($B2408,Invoices!$V$2:$W$412,2,FALSE),"")</f>
        <v/>
      </c>
      <c r="L2408" s="18" t="str">
        <f>IFERROR(VLOOKUP($B2408,Invoices!$X$2:$Y$412,2,FALSE),"")</f>
        <v/>
      </c>
      <c r="M2408" s="18" t="str">
        <f>IFERROR(VLOOKUP($B2408,Invoices!$Z$2:$AA$412,2,FALSE),"")</f>
        <v/>
      </c>
      <c r="N2408" s="18" t="str">
        <f>IFERROR(VLOOKUP($B2408,Invoices!$AB$2:$AC$412,2,FALSE),"")</f>
        <v/>
      </c>
      <c r="O2408" s="18" t="str">
        <f>IFERROR(VLOOKUP($B2408,Invoices!$AD$2:$AE$412,2,FALSE),"")</f>
        <v/>
      </c>
      <c r="P2408" s="18" t="str">
        <f>IFERROR(VLOOKUP($B2408,Invoices!$AF$2:$AG$412,2,FALSE),"")</f>
        <v/>
      </c>
      <c r="Q2408" s="18" t="str">
        <f>IFERROR(VLOOKUP($B2408,Invoices!$AH$2:$AI$412,2,FALSE),"")</f>
        <v/>
      </c>
      <c r="R2408" s="18" t="str">
        <f>IFERROR(VLOOKUP($B2408,Invoices!$AJ$2:$AK$412,2,FALSE),"")</f>
        <v/>
      </c>
      <c r="S2408" s="18" t="str">
        <f>IFERROR(VLOOKUP($B2408,Invoices!$AL$2:$AM$412,2,FALSE),"")</f>
        <v/>
      </c>
      <c r="T2408" s="18" t="str">
        <f>IFERROR(VLOOKUP($B2408,Invoices!$AN$2:$AO$412,2,FALSE),"")</f>
        <v/>
      </c>
      <c r="U2408" s="18" t="str" cm="1">
        <f t="array" ref="U2408">IFERROR(INDEX(F2408:T2408, 1, MATCH(TRUE, ISNUMBER(F2408:T2408), 0)), "0.0")</f>
        <v>0.0</v>
      </c>
    </row>
    <row r="2409" spans="1:21" ht="13" x14ac:dyDescent="0.15">
      <c r="A2409" s="14" t="s">
        <v>8441</v>
      </c>
      <c r="B2409" s="6" t="s">
        <v>3841</v>
      </c>
      <c r="D2409" s="6" t="s">
        <v>996</v>
      </c>
      <c r="E2409" s="6" t="s">
        <v>968</v>
      </c>
      <c r="F2409" s="18" t="str">
        <f>IFERROR(VLOOKUP(B2409,Invoices!$L$2:$M$413,2,FALSE),"")</f>
        <v/>
      </c>
      <c r="G2409" s="18" t="str">
        <f>IFERROR(VLOOKUP(B2409,Invoices!$N$2:$O$412,2,FALSE),"")</f>
        <v/>
      </c>
      <c r="H2409" s="18" t="str">
        <f>IFERROR(VLOOKUP($B2409,Invoices!$P$2:$Q$412,2,FALSE),"")</f>
        <v/>
      </c>
      <c r="I2409" s="18" t="str">
        <f>IFERROR(VLOOKUP($B2409,Invoices!$R$2:$S$412,2,FALSE),"")</f>
        <v/>
      </c>
      <c r="J2409" s="18" t="str">
        <f>IFERROR(VLOOKUP($B2409,Invoices!$T$2:$U$412,2,FALSE),"")</f>
        <v/>
      </c>
      <c r="K2409" s="18" t="str">
        <f>IFERROR(VLOOKUP($B2409,Invoices!$V$2:$W$412,2,FALSE),"")</f>
        <v/>
      </c>
      <c r="L2409" s="18" t="str">
        <f>IFERROR(VLOOKUP($B2409,Invoices!$X$2:$Y$412,2,FALSE),"")</f>
        <v/>
      </c>
      <c r="M2409" s="18" t="str">
        <f>IFERROR(VLOOKUP($B2409,Invoices!$Z$2:$AA$412,2,FALSE),"")</f>
        <v/>
      </c>
      <c r="N2409" s="18" t="str">
        <f>IFERROR(VLOOKUP($B2409,Invoices!$AB$2:$AC$412,2,FALSE),"")</f>
        <v/>
      </c>
      <c r="O2409" s="18" t="str">
        <f>IFERROR(VLOOKUP($B2409,Invoices!$AD$2:$AE$412,2,FALSE),"")</f>
        <v/>
      </c>
      <c r="P2409" s="18" t="str">
        <f>IFERROR(VLOOKUP($B2409,Invoices!$AF$2:$AG$412,2,FALSE),"")</f>
        <v/>
      </c>
      <c r="Q2409" s="18" t="str">
        <f>IFERROR(VLOOKUP($B2409,Invoices!$AH$2:$AI$412,2,FALSE),"")</f>
        <v/>
      </c>
      <c r="R2409" s="18" t="str">
        <f>IFERROR(VLOOKUP($B2409,Invoices!$AJ$2:$AK$412,2,FALSE),"")</f>
        <v/>
      </c>
      <c r="S2409" s="18" t="str">
        <f>IFERROR(VLOOKUP($B2409,Invoices!$AL$2:$AM$412,2,FALSE),"")</f>
        <v/>
      </c>
      <c r="T2409" s="18" t="str">
        <f>IFERROR(VLOOKUP($B2409,Invoices!$AN$2:$AO$412,2,FALSE),"")</f>
        <v/>
      </c>
      <c r="U2409" s="18" t="str" cm="1">
        <f t="array" ref="U2409">IFERROR(INDEX(F2409:T2409, 1, MATCH(TRUE, ISNUMBER(F2409:T2409), 0)), "0.0")</f>
        <v>0.0</v>
      </c>
    </row>
    <row r="2410" spans="1:21" ht="13" x14ac:dyDescent="0.15">
      <c r="A2410" s="14" t="s">
        <v>8442</v>
      </c>
      <c r="B2410" s="6" t="s">
        <v>3842</v>
      </c>
      <c r="C2410" s="6" t="s">
        <v>3843</v>
      </c>
      <c r="D2410" s="6" t="s">
        <v>700</v>
      </c>
      <c r="E2410" s="6" t="s">
        <v>701</v>
      </c>
      <c r="F2410" s="18" t="str">
        <f>IFERROR(VLOOKUP(B2410,Invoices!$L$2:$M$413,2,FALSE),"")</f>
        <v/>
      </c>
      <c r="G2410" s="18" t="str">
        <f>IFERROR(VLOOKUP(B2410,Invoices!$N$2:$O$412,2,FALSE),"")</f>
        <v/>
      </c>
      <c r="H2410" s="18" t="str">
        <f>IFERROR(VLOOKUP($B2410,Invoices!$P$2:$Q$412,2,FALSE),"")</f>
        <v/>
      </c>
      <c r="I2410" s="18" t="str">
        <f>IFERROR(VLOOKUP($B2410,Invoices!$R$2:$S$412,2,FALSE),"")</f>
        <v/>
      </c>
      <c r="J2410" s="18" t="str">
        <f>IFERROR(VLOOKUP($B2410,Invoices!$T$2:$U$412,2,FALSE),"")</f>
        <v/>
      </c>
      <c r="K2410" s="18">
        <f>IFERROR(VLOOKUP($B2410,Invoices!$V$2:$W$412,2,FALSE),"")</f>
        <v>0.99</v>
      </c>
      <c r="L2410" s="18" t="str">
        <f>IFERROR(VLOOKUP($B2410,Invoices!$X$2:$Y$412,2,FALSE),"")</f>
        <v/>
      </c>
      <c r="M2410" s="18" t="str">
        <f>IFERROR(VLOOKUP($B2410,Invoices!$Z$2:$AA$412,2,FALSE),"")</f>
        <v/>
      </c>
      <c r="N2410" s="18" t="str">
        <f>IFERROR(VLOOKUP($B2410,Invoices!$AB$2:$AC$412,2,FALSE),"")</f>
        <v/>
      </c>
      <c r="O2410" s="18" t="str">
        <f>IFERROR(VLOOKUP($B2410,Invoices!$AD$2:$AE$412,2,FALSE),"")</f>
        <v/>
      </c>
      <c r="P2410" s="18" t="str">
        <f>IFERROR(VLOOKUP($B2410,Invoices!$AF$2:$AG$412,2,FALSE),"")</f>
        <v/>
      </c>
      <c r="Q2410" s="18" t="str">
        <f>IFERROR(VLOOKUP($B2410,Invoices!$AH$2:$AI$412,2,FALSE),"")</f>
        <v/>
      </c>
      <c r="R2410" s="18" t="str">
        <f>IFERROR(VLOOKUP($B2410,Invoices!$AJ$2:$AK$412,2,FALSE),"")</f>
        <v/>
      </c>
      <c r="S2410" s="18" t="str">
        <f>IFERROR(VLOOKUP($B2410,Invoices!$AL$2:$AM$412,2,FALSE),"")</f>
        <v/>
      </c>
      <c r="T2410" s="18" t="str">
        <f>IFERROR(VLOOKUP($B2410,Invoices!$AN$2:$AO$412,2,FALSE),"")</f>
        <v/>
      </c>
      <c r="U2410" s="18" cm="1">
        <f t="array" ref="U2410">IFERROR(INDEX(F2410:T2410, 1, MATCH(TRUE, ISNUMBER(F2410:T2410), 0)), "0.0")</f>
        <v>0.99</v>
      </c>
    </row>
    <row r="2411" spans="1:21" ht="13" x14ac:dyDescent="0.15">
      <c r="A2411" s="14" t="s">
        <v>8443</v>
      </c>
      <c r="B2411" s="6" t="s">
        <v>3844</v>
      </c>
      <c r="C2411" s="6" t="s">
        <v>1783</v>
      </c>
      <c r="D2411" s="6" t="s">
        <v>1782</v>
      </c>
      <c r="E2411" s="6" t="s">
        <v>1783</v>
      </c>
      <c r="F2411" s="18" t="str">
        <f>IFERROR(VLOOKUP(B2411,Invoices!$L$2:$M$413,2,FALSE),"")</f>
        <v/>
      </c>
      <c r="G2411" s="18" t="str">
        <f>IFERROR(VLOOKUP(B2411,Invoices!$N$2:$O$412,2,FALSE),"")</f>
        <v/>
      </c>
      <c r="H2411" s="18" t="str">
        <f>IFERROR(VLOOKUP($B2411,Invoices!$P$2:$Q$412,2,FALSE),"")</f>
        <v/>
      </c>
      <c r="I2411" s="18" t="str">
        <f>IFERROR(VLOOKUP($B2411,Invoices!$R$2:$S$412,2,FALSE),"")</f>
        <v/>
      </c>
      <c r="J2411" s="18" t="str">
        <f>IFERROR(VLOOKUP($B2411,Invoices!$T$2:$U$412,2,FALSE),"")</f>
        <v/>
      </c>
      <c r="K2411" s="18">
        <f>IFERROR(VLOOKUP($B2411,Invoices!$V$2:$W$412,2,FALSE),"")</f>
        <v>0.99</v>
      </c>
      <c r="L2411" s="18" t="str">
        <f>IFERROR(VLOOKUP($B2411,Invoices!$X$2:$Y$412,2,FALSE),"")</f>
        <v/>
      </c>
      <c r="M2411" s="18" t="str">
        <f>IFERROR(VLOOKUP($B2411,Invoices!$Z$2:$AA$412,2,FALSE),"")</f>
        <v/>
      </c>
      <c r="N2411" s="18" t="str">
        <f>IFERROR(VLOOKUP($B2411,Invoices!$AB$2:$AC$412,2,FALSE),"")</f>
        <v/>
      </c>
      <c r="O2411" s="18" t="str">
        <f>IFERROR(VLOOKUP($B2411,Invoices!$AD$2:$AE$412,2,FALSE),"")</f>
        <v/>
      </c>
      <c r="P2411" s="18" t="str">
        <f>IFERROR(VLOOKUP($B2411,Invoices!$AF$2:$AG$412,2,FALSE),"")</f>
        <v/>
      </c>
      <c r="Q2411" s="18" t="str">
        <f>IFERROR(VLOOKUP($B2411,Invoices!$AH$2:$AI$412,2,FALSE),"")</f>
        <v/>
      </c>
      <c r="R2411" s="18" t="str">
        <f>IFERROR(VLOOKUP($B2411,Invoices!$AJ$2:$AK$412,2,FALSE),"")</f>
        <v/>
      </c>
      <c r="S2411" s="18" t="str">
        <f>IFERROR(VLOOKUP($B2411,Invoices!$AL$2:$AM$412,2,FALSE),"")</f>
        <v/>
      </c>
      <c r="T2411" s="18" t="str">
        <f>IFERROR(VLOOKUP($B2411,Invoices!$AN$2:$AO$412,2,FALSE),"")</f>
        <v/>
      </c>
      <c r="U2411" s="18" cm="1">
        <f t="array" ref="U2411">IFERROR(INDEX(F2411:T2411, 1, MATCH(TRUE, ISNUMBER(F2411:T2411), 0)), "0.0")</f>
        <v>0.99</v>
      </c>
    </row>
    <row r="2412" spans="1:21" ht="13" x14ac:dyDescent="0.15">
      <c r="A2412" s="14" t="s">
        <v>8444</v>
      </c>
      <c r="B2412" s="6" t="s">
        <v>3845</v>
      </c>
      <c r="C2412" s="6" t="s">
        <v>3846</v>
      </c>
      <c r="D2412" s="6" t="s">
        <v>1772</v>
      </c>
      <c r="E2412" s="6" t="s">
        <v>1773</v>
      </c>
      <c r="F2412" s="18" t="str">
        <f>IFERROR(VLOOKUP(B2412,Invoices!$L$2:$M$413,2,FALSE),"")</f>
        <v/>
      </c>
      <c r="G2412" s="18" t="str">
        <f>IFERROR(VLOOKUP(B2412,Invoices!$N$2:$O$412,2,FALSE),"")</f>
        <v/>
      </c>
      <c r="H2412" s="18" t="str">
        <f>IFERROR(VLOOKUP($B2412,Invoices!$P$2:$Q$412,2,FALSE),"")</f>
        <v/>
      </c>
      <c r="I2412" s="18">
        <f>IFERROR(VLOOKUP($B2412,Invoices!$R$2:$S$412,2,FALSE),"")</f>
        <v>0.99</v>
      </c>
      <c r="J2412" s="18" t="str">
        <f>IFERROR(VLOOKUP($B2412,Invoices!$T$2:$U$412,2,FALSE),"")</f>
        <v/>
      </c>
      <c r="K2412" s="18" t="str">
        <f>IFERROR(VLOOKUP($B2412,Invoices!$V$2:$W$412,2,FALSE),"")</f>
        <v/>
      </c>
      <c r="L2412" s="18" t="str">
        <f>IFERROR(VLOOKUP($B2412,Invoices!$X$2:$Y$412,2,FALSE),"")</f>
        <v/>
      </c>
      <c r="M2412" s="18" t="str">
        <f>IFERROR(VLOOKUP($B2412,Invoices!$Z$2:$AA$412,2,FALSE),"")</f>
        <v/>
      </c>
      <c r="N2412" s="18" t="str">
        <f>IFERROR(VLOOKUP($B2412,Invoices!$AB$2:$AC$412,2,FALSE),"")</f>
        <v/>
      </c>
      <c r="O2412" s="18" t="str">
        <f>IFERROR(VLOOKUP($B2412,Invoices!$AD$2:$AE$412,2,FALSE),"")</f>
        <v/>
      </c>
      <c r="P2412" s="18" t="str">
        <f>IFERROR(VLOOKUP($B2412,Invoices!$AF$2:$AG$412,2,FALSE),"")</f>
        <v/>
      </c>
      <c r="Q2412" s="18" t="str">
        <f>IFERROR(VLOOKUP($B2412,Invoices!$AH$2:$AI$412,2,FALSE),"")</f>
        <v/>
      </c>
      <c r="R2412" s="18" t="str">
        <f>IFERROR(VLOOKUP($B2412,Invoices!$AJ$2:$AK$412,2,FALSE),"")</f>
        <v/>
      </c>
      <c r="S2412" s="18" t="str">
        <f>IFERROR(VLOOKUP($B2412,Invoices!$AL$2:$AM$412,2,FALSE),"")</f>
        <v/>
      </c>
      <c r="T2412" s="18" t="str">
        <f>IFERROR(VLOOKUP($B2412,Invoices!$AN$2:$AO$412,2,FALSE),"")</f>
        <v/>
      </c>
      <c r="U2412" s="18" cm="1">
        <f t="array" ref="U2412">IFERROR(INDEX(F2412:T2412, 1, MATCH(TRUE, ISNUMBER(F2412:T2412), 0)), "0.0")</f>
        <v>0.99</v>
      </c>
    </row>
    <row r="2413" spans="1:21" ht="13" x14ac:dyDescent="0.15">
      <c r="A2413" s="14" t="s">
        <v>8445</v>
      </c>
      <c r="B2413" s="6" t="s">
        <v>3847</v>
      </c>
      <c r="D2413" s="6" t="s">
        <v>1028</v>
      </c>
      <c r="E2413" s="6" t="s">
        <v>690</v>
      </c>
      <c r="F2413" s="18" t="str">
        <f>IFERROR(VLOOKUP(B2413,Invoices!$L$2:$M$413,2,FALSE),"")</f>
        <v/>
      </c>
      <c r="G2413" s="18" t="str">
        <f>IFERROR(VLOOKUP(B2413,Invoices!$N$2:$O$412,2,FALSE),"")</f>
        <v/>
      </c>
      <c r="H2413" s="18" t="str">
        <f>IFERROR(VLOOKUP($B2413,Invoices!$P$2:$Q$412,2,FALSE),"")</f>
        <v/>
      </c>
      <c r="I2413" s="18" t="str">
        <f>IFERROR(VLOOKUP($B2413,Invoices!$R$2:$S$412,2,FALSE),"")</f>
        <v/>
      </c>
      <c r="J2413" s="18" t="str">
        <f>IFERROR(VLOOKUP($B2413,Invoices!$T$2:$U$412,2,FALSE),"")</f>
        <v/>
      </c>
      <c r="K2413" s="18" t="str">
        <f>IFERROR(VLOOKUP($B2413,Invoices!$V$2:$W$412,2,FALSE),"")</f>
        <v/>
      </c>
      <c r="L2413" s="18" t="str">
        <f>IFERROR(VLOOKUP($B2413,Invoices!$X$2:$Y$412,2,FALSE),"")</f>
        <v/>
      </c>
      <c r="M2413" s="18" t="str">
        <f>IFERROR(VLOOKUP($B2413,Invoices!$Z$2:$AA$412,2,FALSE),"")</f>
        <v/>
      </c>
      <c r="N2413" s="18" t="str">
        <f>IFERROR(VLOOKUP($B2413,Invoices!$AB$2:$AC$412,2,FALSE),"")</f>
        <v/>
      </c>
      <c r="O2413" s="18">
        <f>IFERROR(VLOOKUP($B2413,Invoices!$AD$2:$AE$412,2,FALSE),"")</f>
        <v>0.99</v>
      </c>
      <c r="P2413" s="18" t="str">
        <f>IFERROR(VLOOKUP($B2413,Invoices!$AF$2:$AG$412,2,FALSE),"")</f>
        <v/>
      </c>
      <c r="Q2413" s="18" t="str">
        <f>IFERROR(VLOOKUP($B2413,Invoices!$AH$2:$AI$412,2,FALSE),"")</f>
        <v/>
      </c>
      <c r="R2413" s="18" t="str">
        <f>IFERROR(VLOOKUP($B2413,Invoices!$AJ$2:$AK$412,2,FALSE),"")</f>
        <v/>
      </c>
      <c r="S2413" s="18" t="str">
        <f>IFERROR(VLOOKUP($B2413,Invoices!$AL$2:$AM$412,2,FALSE),"")</f>
        <v/>
      </c>
      <c r="T2413" s="18" t="str">
        <f>IFERROR(VLOOKUP($B2413,Invoices!$AN$2:$AO$412,2,FALSE),"")</f>
        <v/>
      </c>
      <c r="U2413" s="18" cm="1">
        <f t="array" ref="U2413">IFERROR(INDEX(F2413:T2413, 1, MATCH(TRUE, ISNUMBER(F2413:T2413), 0)), "0.0")</f>
        <v>0.99</v>
      </c>
    </row>
    <row r="2414" spans="1:21" ht="13" x14ac:dyDescent="0.15">
      <c r="A2414" s="14" t="s">
        <v>8446</v>
      </c>
      <c r="B2414" s="6" t="s">
        <v>3848</v>
      </c>
      <c r="C2414" s="6" t="s">
        <v>1021</v>
      </c>
      <c r="D2414" s="6" t="s">
        <v>1051</v>
      </c>
      <c r="E2414" s="6" t="s">
        <v>1021</v>
      </c>
      <c r="F2414" s="18" t="str">
        <f>IFERROR(VLOOKUP(B2414,Invoices!$L$2:$M$413,2,FALSE),"")</f>
        <v/>
      </c>
      <c r="G2414" s="18">
        <f>IFERROR(VLOOKUP(B2414,Invoices!$N$2:$O$412,2,FALSE),"")</f>
        <v>0.99</v>
      </c>
      <c r="H2414" s="18" t="str">
        <f>IFERROR(VLOOKUP($B2414,Invoices!$P$2:$Q$412,2,FALSE),"")</f>
        <v/>
      </c>
      <c r="I2414" s="18" t="str">
        <f>IFERROR(VLOOKUP($B2414,Invoices!$R$2:$S$412,2,FALSE),"")</f>
        <v/>
      </c>
      <c r="J2414" s="18" t="str">
        <f>IFERROR(VLOOKUP($B2414,Invoices!$T$2:$U$412,2,FALSE),"")</f>
        <v/>
      </c>
      <c r="K2414" s="18" t="str">
        <f>IFERROR(VLOOKUP($B2414,Invoices!$V$2:$W$412,2,FALSE),"")</f>
        <v/>
      </c>
      <c r="L2414" s="18" t="str">
        <f>IFERROR(VLOOKUP($B2414,Invoices!$X$2:$Y$412,2,FALSE),"")</f>
        <v/>
      </c>
      <c r="M2414" s="18" t="str">
        <f>IFERROR(VLOOKUP($B2414,Invoices!$Z$2:$AA$412,2,FALSE),"")</f>
        <v/>
      </c>
      <c r="N2414" s="18" t="str">
        <f>IFERROR(VLOOKUP($B2414,Invoices!$AB$2:$AC$412,2,FALSE),"")</f>
        <v/>
      </c>
      <c r="O2414" s="18" t="str">
        <f>IFERROR(VLOOKUP($B2414,Invoices!$AD$2:$AE$412,2,FALSE),"")</f>
        <v/>
      </c>
      <c r="P2414" s="18" t="str">
        <f>IFERROR(VLOOKUP($B2414,Invoices!$AF$2:$AG$412,2,FALSE),"")</f>
        <v/>
      </c>
      <c r="Q2414" s="18" t="str">
        <f>IFERROR(VLOOKUP($B2414,Invoices!$AH$2:$AI$412,2,FALSE),"")</f>
        <v/>
      </c>
      <c r="R2414" s="18" t="str">
        <f>IFERROR(VLOOKUP($B2414,Invoices!$AJ$2:$AK$412,2,FALSE),"")</f>
        <v/>
      </c>
      <c r="S2414" s="18" t="str">
        <f>IFERROR(VLOOKUP($B2414,Invoices!$AL$2:$AM$412,2,FALSE),"")</f>
        <v/>
      </c>
      <c r="T2414" s="18" t="str">
        <f>IFERROR(VLOOKUP($B2414,Invoices!$AN$2:$AO$412,2,FALSE),"")</f>
        <v/>
      </c>
      <c r="U2414" s="18" cm="1">
        <f t="array" ref="U2414">IFERROR(INDEX(F2414:T2414, 1, MATCH(TRUE, ISNUMBER(F2414:T2414), 0)), "0.0")</f>
        <v>0.99</v>
      </c>
    </row>
    <row r="2415" spans="1:21" ht="13" x14ac:dyDescent="0.15">
      <c r="A2415" s="14" t="s">
        <v>8447</v>
      </c>
      <c r="B2415" s="6" t="s">
        <v>3849</v>
      </c>
      <c r="C2415" s="6" t="s">
        <v>3850</v>
      </c>
      <c r="D2415" s="6" t="s">
        <v>633</v>
      </c>
      <c r="E2415" s="6" t="s">
        <v>634</v>
      </c>
      <c r="F2415" s="18" t="str">
        <f>IFERROR(VLOOKUP(B2415,Invoices!$L$2:$M$413,2,FALSE),"")</f>
        <v/>
      </c>
      <c r="G2415" s="18" t="str">
        <f>IFERROR(VLOOKUP(B2415,Invoices!$N$2:$O$412,2,FALSE),"")</f>
        <v/>
      </c>
      <c r="H2415" s="18" t="str">
        <f>IFERROR(VLOOKUP($B2415,Invoices!$P$2:$Q$412,2,FALSE),"")</f>
        <v/>
      </c>
      <c r="I2415" s="18" t="str">
        <f>IFERROR(VLOOKUP($B2415,Invoices!$R$2:$S$412,2,FALSE),"")</f>
        <v/>
      </c>
      <c r="J2415" s="18" t="str">
        <f>IFERROR(VLOOKUP($B2415,Invoices!$T$2:$U$412,2,FALSE),"")</f>
        <v/>
      </c>
      <c r="K2415" s="18" t="str">
        <f>IFERROR(VLOOKUP($B2415,Invoices!$V$2:$W$412,2,FALSE),"")</f>
        <v/>
      </c>
      <c r="L2415" s="18" t="str">
        <f>IFERROR(VLOOKUP($B2415,Invoices!$X$2:$Y$412,2,FALSE),"")</f>
        <v/>
      </c>
      <c r="M2415" s="18" t="str">
        <f>IFERROR(VLOOKUP($B2415,Invoices!$Z$2:$AA$412,2,FALSE),"")</f>
        <v/>
      </c>
      <c r="N2415" s="18" t="str">
        <f>IFERROR(VLOOKUP($B2415,Invoices!$AB$2:$AC$412,2,FALSE),"")</f>
        <v/>
      </c>
      <c r="O2415" s="18" t="str">
        <f>IFERROR(VLOOKUP($B2415,Invoices!$AD$2:$AE$412,2,FALSE),"")</f>
        <v/>
      </c>
      <c r="P2415" s="18" t="str">
        <f>IFERROR(VLOOKUP($B2415,Invoices!$AF$2:$AG$412,2,FALSE),"")</f>
        <v/>
      </c>
      <c r="Q2415" s="18" t="str">
        <f>IFERROR(VLOOKUP($B2415,Invoices!$AH$2:$AI$412,2,FALSE),"")</f>
        <v/>
      </c>
      <c r="R2415" s="18" t="str">
        <f>IFERROR(VLOOKUP($B2415,Invoices!$AJ$2:$AK$412,2,FALSE),"")</f>
        <v/>
      </c>
      <c r="S2415" s="18" t="str">
        <f>IFERROR(VLOOKUP($B2415,Invoices!$AL$2:$AM$412,2,FALSE),"")</f>
        <v/>
      </c>
      <c r="T2415" s="18" t="str">
        <f>IFERROR(VLOOKUP($B2415,Invoices!$AN$2:$AO$412,2,FALSE),"")</f>
        <v/>
      </c>
      <c r="U2415" s="18" t="str" cm="1">
        <f t="array" ref="U2415">IFERROR(INDEX(F2415:T2415, 1, MATCH(TRUE, ISNUMBER(F2415:T2415), 0)), "0.0")</f>
        <v>0.0</v>
      </c>
    </row>
    <row r="2416" spans="1:21" ht="13" x14ac:dyDescent="0.15">
      <c r="A2416" s="14" t="s">
        <v>8448</v>
      </c>
      <c r="B2416" s="6" t="s">
        <v>3851</v>
      </c>
      <c r="C2416" s="6" t="s">
        <v>1547</v>
      </c>
      <c r="D2416" s="6" t="s">
        <v>633</v>
      </c>
      <c r="E2416" s="6" t="s">
        <v>634</v>
      </c>
      <c r="F2416" s="18" t="str">
        <f>IFERROR(VLOOKUP(B2416,Invoices!$L$2:$M$413,2,FALSE),"")</f>
        <v/>
      </c>
      <c r="G2416" s="18" t="str">
        <f>IFERROR(VLOOKUP(B2416,Invoices!$N$2:$O$412,2,FALSE),"")</f>
        <v/>
      </c>
      <c r="H2416" s="18">
        <f>IFERROR(VLOOKUP($B2416,Invoices!$P$2:$Q$412,2,FALSE),"")</f>
        <v>0.99</v>
      </c>
      <c r="I2416" s="18" t="str">
        <f>IFERROR(VLOOKUP($B2416,Invoices!$R$2:$S$412,2,FALSE),"")</f>
        <v/>
      </c>
      <c r="J2416" s="18" t="str">
        <f>IFERROR(VLOOKUP($B2416,Invoices!$T$2:$U$412,2,FALSE),"")</f>
        <v/>
      </c>
      <c r="K2416" s="18" t="str">
        <f>IFERROR(VLOOKUP($B2416,Invoices!$V$2:$W$412,2,FALSE),"")</f>
        <v/>
      </c>
      <c r="L2416" s="18" t="str">
        <f>IFERROR(VLOOKUP($B2416,Invoices!$X$2:$Y$412,2,FALSE),"")</f>
        <v/>
      </c>
      <c r="M2416" s="18" t="str">
        <f>IFERROR(VLOOKUP($B2416,Invoices!$Z$2:$AA$412,2,FALSE),"")</f>
        <v/>
      </c>
      <c r="N2416" s="18" t="str">
        <f>IFERROR(VLOOKUP($B2416,Invoices!$AB$2:$AC$412,2,FALSE),"")</f>
        <v/>
      </c>
      <c r="O2416" s="18" t="str">
        <f>IFERROR(VLOOKUP($B2416,Invoices!$AD$2:$AE$412,2,FALSE),"")</f>
        <v/>
      </c>
      <c r="P2416" s="18" t="str">
        <f>IFERROR(VLOOKUP($B2416,Invoices!$AF$2:$AG$412,2,FALSE),"")</f>
        <v/>
      </c>
      <c r="Q2416" s="18" t="str">
        <f>IFERROR(VLOOKUP($B2416,Invoices!$AH$2:$AI$412,2,FALSE),"")</f>
        <v/>
      </c>
      <c r="R2416" s="18" t="str">
        <f>IFERROR(VLOOKUP($B2416,Invoices!$AJ$2:$AK$412,2,FALSE),"")</f>
        <v/>
      </c>
      <c r="S2416" s="18" t="str">
        <f>IFERROR(VLOOKUP($B2416,Invoices!$AL$2:$AM$412,2,FALSE),"")</f>
        <v/>
      </c>
      <c r="T2416" s="18" t="str">
        <f>IFERROR(VLOOKUP($B2416,Invoices!$AN$2:$AO$412,2,FALSE),"")</f>
        <v/>
      </c>
      <c r="U2416" s="18" cm="1">
        <f t="array" ref="U2416">IFERROR(INDEX(F2416:T2416, 1, MATCH(TRUE, ISNUMBER(F2416:T2416), 0)), "0.0")</f>
        <v>0.99</v>
      </c>
    </row>
    <row r="2417" spans="1:21" ht="13" x14ac:dyDescent="0.15">
      <c r="A2417" s="14" t="s">
        <v>8449</v>
      </c>
      <c r="B2417" s="6" t="s">
        <v>3852</v>
      </c>
      <c r="C2417" s="6" t="s">
        <v>2481</v>
      </c>
      <c r="D2417" s="6" t="s">
        <v>1311</v>
      </c>
      <c r="E2417" s="6" t="s">
        <v>810</v>
      </c>
      <c r="F2417" s="18" t="str">
        <f>IFERROR(VLOOKUP(B2417,Invoices!$L$2:$M$413,2,FALSE),"")</f>
        <v/>
      </c>
      <c r="G2417" s="18" t="str">
        <f>IFERROR(VLOOKUP(B2417,Invoices!$N$2:$O$412,2,FALSE),"")</f>
        <v/>
      </c>
      <c r="H2417" s="18">
        <f>IFERROR(VLOOKUP($B2417,Invoices!$P$2:$Q$412,2,FALSE),"")</f>
        <v>0.99</v>
      </c>
      <c r="I2417" s="18" t="str">
        <f>IFERROR(VLOOKUP($B2417,Invoices!$R$2:$S$412,2,FALSE),"")</f>
        <v/>
      </c>
      <c r="J2417" s="18" t="str">
        <f>IFERROR(VLOOKUP($B2417,Invoices!$T$2:$U$412,2,FALSE),"")</f>
        <v/>
      </c>
      <c r="K2417" s="18" t="str">
        <f>IFERROR(VLOOKUP($B2417,Invoices!$V$2:$W$412,2,FALSE),"")</f>
        <v/>
      </c>
      <c r="L2417" s="18" t="str">
        <f>IFERROR(VLOOKUP($B2417,Invoices!$X$2:$Y$412,2,FALSE),"")</f>
        <v/>
      </c>
      <c r="M2417" s="18">
        <f>IFERROR(VLOOKUP($B2417,Invoices!$Z$2:$AA$412,2,FALSE),"")</f>
        <v>0.99</v>
      </c>
      <c r="N2417" s="18" t="str">
        <f>IFERROR(VLOOKUP($B2417,Invoices!$AB$2:$AC$412,2,FALSE),"")</f>
        <v/>
      </c>
      <c r="O2417" s="18" t="str">
        <f>IFERROR(VLOOKUP($B2417,Invoices!$AD$2:$AE$412,2,FALSE),"")</f>
        <v/>
      </c>
      <c r="P2417" s="18" t="str">
        <f>IFERROR(VLOOKUP($B2417,Invoices!$AF$2:$AG$412,2,FALSE),"")</f>
        <v/>
      </c>
      <c r="Q2417" s="18" t="str">
        <f>IFERROR(VLOOKUP($B2417,Invoices!$AH$2:$AI$412,2,FALSE),"")</f>
        <v/>
      </c>
      <c r="R2417" s="18" t="str">
        <f>IFERROR(VLOOKUP($B2417,Invoices!$AJ$2:$AK$412,2,FALSE),"")</f>
        <v/>
      </c>
      <c r="S2417" s="18" t="str">
        <f>IFERROR(VLOOKUP($B2417,Invoices!$AL$2:$AM$412,2,FALSE),"")</f>
        <v/>
      </c>
      <c r="T2417" s="18" t="str">
        <f>IFERROR(VLOOKUP($B2417,Invoices!$AN$2:$AO$412,2,FALSE),"")</f>
        <v/>
      </c>
      <c r="U2417" s="18" cm="1">
        <f t="array" ref="U2417">IFERROR(INDEX(F2417:T2417, 1, MATCH(TRUE, ISNUMBER(F2417:T2417), 0)), "0.0")</f>
        <v>0.99</v>
      </c>
    </row>
    <row r="2418" spans="1:21" ht="13" x14ac:dyDescent="0.15">
      <c r="A2418" s="14" t="s">
        <v>8450</v>
      </c>
      <c r="B2418" s="6" t="s">
        <v>3852</v>
      </c>
      <c r="C2418" s="6" t="s">
        <v>2480</v>
      </c>
      <c r="D2418" s="6" t="s">
        <v>1574</v>
      </c>
      <c r="E2418" s="6" t="s">
        <v>810</v>
      </c>
      <c r="F2418" s="18" t="str">
        <f>IFERROR(VLOOKUP(B2418,Invoices!$L$2:$M$413,2,FALSE),"")</f>
        <v/>
      </c>
      <c r="G2418" s="18" t="str">
        <f>IFERROR(VLOOKUP(B2418,Invoices!$N$2:$O$412,2,FALSE),"")</f>
        <v/>
      </c>
      <c r="H2418" s="18">
        <f>IFERROR(VLOOKUP($B2418,Invoices!$P$2:$Q$412,2,FALSE),"")</f>
        <v>0.99</v>
      </c>
      <c r="I2418" s="18" t="str">
        <f>IFERROR(VLOOKUP($B2418,Invoices!$R$2:$S$412,2,FALSE),"")</f>
        <v/>
      </c>
      <c r="J2418" s="18" t="str">
        <f>IFERROR(VLOOKUP($B2418,Invoices!$T$2:$U$412,2,FALSE),"")</f>
        <v/>
      </c>
      <c r="K2418" s="18" t="str">
        <f>IFERROR(VLOOKUP($B2418,Invoices!$V$2:$W$412,2,FALSE),"")</f>
        <v/>
      </c>
      <c r="L2418" s="18" t="str">
        <f>IFERROR(VLOOKUP($B2418,Invoices!$X$2:$Y$412,2,FALSE),"")</f>
        <v/>
      </c>
      <c r="M2418" s="18">
        <f>IFERROR(VLOOKUP($B2418,Invoices!$Z$2:$AA$412,2,FALSE),"")</f>
        <v>0.99</v>
      </c>
      <c r="N2418" s="18" t="str">
        <f>IFERROR(VLOOKUP($B2418,Invoices!$AB$2:$AC$412,2,FALSE),"")</f>
        <v/>
      </c>
      <c r="O2418" s="18" t="str">
        <f>IFERROR(VLOOKUP($B2418,Invoices!$AD$2:$AE$412,2,FALSE),"")</f>
        <v/>
      </c>
      <c r="P2418" s="18" t="str">
        <f>IFERROR(VLOOKUP($B2418,Invoices!$AF$2:$AG$412,2,FALSE),"")</f>
        <v/>
      </c>
      <c r="Q2418" s="18" t="str">
        <f>IFERROR(VLOOKUP($B2418,Invoices!$AH$2:$AI$412,2,FALSE),"")</f>
        <v/>
      </c>
      <c r="R2418" s="18" t="str">
        <f>IFERROR(VLOOKUP($B2418,Invoices!$AJ$2:$AK$412,2,FALSE),"")</f>
        <v/>
      </c>
      <c r="S2418" s="18" t="str">
        <f>IFERROR(VLOOKUP($B2418,Invoices!$AL$2:$AM$412,2,FALSE),"")</f>
        <v/>
      </c>
      <c r="T2418" s="18" t="str">
        <f>IFERROR(VLOOKUP($B2418,Invoices!$AN$2:$AO$412,2,FALSE),"")</f>
        <v/>
      </c>
      <c r="U2418" s="18" cm="1">
        <f t="array" ref="U2418">IFERROR(INDEX(F2418:T2418, 1, MATCH(TRUE, ISNUMBER(F2418:T2418), 0)), "0.0")</f>
        <v>0.99</v>
      </c>
    </row>
    <row r="2419" spans="1:21" ht="13" x14ac:dyDescent="0.15">
      <c r="A2419" s="14" t="s">
        <v>8451</v>
      </c>
      <c r="B2419" s="6" t="s">
        <v>3853</v>
      </c>
      <c r="C2419" s="6" t="s">
        <v>3854</v>
      </c>
      <c r="D2419" s="6" t="s">
        <v>1265</v>
      </c>
      <c r="E2419" s="6" t="s">
        <v>630</v>
      </c>
      <c r="F2419" s="18">
        <f>IFERROR(VLOOKUP(B2419,Invoices!$L$2:$M$413,2,FALSE),"")</f>
        <v>0.99</v>
      </c>
      <c r="G2419" s="18" t="str">
        <f>IFERROR(VLOOKUP(B2419,Invoices!$N$2:$O$412,2,FALSE),"")</f>
        <v/>
      </c>
      <c r="H2419" s="18" t="str">
        <f>IFERROR(VLOOKUP($B2419,Invoices!$P$2:$Q$412,2,FALSE),"")</f>
        <v/>
      </c>
      <c r="I2419" s="18" t="str">
        <f>IFERROR(VLOOKUP($B2419,Invoices!$R$2:$S$412,2,FALSE),"")</f>
        <v/>
      </c>
      <c r="J2419" s="18" t="str">
        <f>IFERROR(VLOOKUP($B2419,Invoices!$T$2:$U$412,2,FALSE),"")</f>
        <v/>
      </c>
      <c r="K2419" s="18" t="str">
        <f>IFERROR(VLOOKUP($B2419,Invoices!$V$2:$W$412,2,FALSE),"")</f>
        <v/>
      </c>
      <c r="L2419" s="18" t="str">
        <f>IFERROR(VLOOKUP($B2419,Invoices!$X$2:$Y$412,2,FALSE),"")</f>
        <v/>
      </c>
      <c r="M2419" s="18" t="str">
        <f>IFERROR(VLOOKUP($B2419,Invoices!$Z$2:$AA$412,2,FALSE),"")</f>
        <v/>
      </c>
      <c r="N2419" s="18" t="str">
        <f>IFERROR(VLOOKUP($B2419,Invoices!$AB$2:$AC$412,2,FALSE),"")</f>
        <v/>
      </c>
      <c r="O2419" s="18" t="str">
        <f>IFERROR(VLOOKUP($B2419,Invoices!$AD$2:$AE$412,2,FALSE),"")</f>
        <v/>
      </c>
      <c r="P2419" s="18" t="str">
        <f>IFERROR(VLOOKUP($B2419,Invoices!$AF$2:$AG$412,2,FALSE),"")</f>
        <v/>
      </c>
      <c r="Q2419" s="18" t="str">
        <f>IFERROR(VLOOKUP($B2419,Invoices!$AH$2:$AI$412,2,FALSE),"")</f>
        <v/>
      </c>
      <c r="R2419" s="18">
        <f>IFERROR(VLOOKUP($B2419,Invoices!$AJ$2:$AK$412,2,FALSE),"")</f>
        <v>0.99</v>
      </c>
      <c r="S2419" s="18" t="str">
        <f>IFERROR(VLOOKUP($B2419,Invoices!$AL$2:$AM$412,2,FALSE),"")</f>
        <v/>
      </c>
      <c r="T2419" s="18" t="str">
        <f>IFERROR(VLOOKUP($B2419,Invoices!$AN$2:$AO$412,2,FALSE),"")</f>
        <v/>
      </c>
      <c r="U2419" s="18" cm="1">
        <f t="array" ref="U2419">IFERROR(INDEX(F2419:T2419, 1, MATCH(TRUE, ISNUMBER(F2419:T2419), 0)), "0.0")</f>
        <v>0.99</v>
      </c>
    </row>
    <row r="2420" spans="1:21" ht="13" x14ac:dyDescent="0.15">
      <c r="A2420" s="14" t="s">
        <v>8452</v>
      </c>
      <c r="B2420" s="6" t="s">
        <v>3853</v>
      </c>
      <c r="C2420" s="6" t="s">
        <v>3854</v>
      </c>
      <c r="D2420" s="6" t="s">
        <v>629</v>
      </c>
      <c r="E2420" s="6" t="s">
        <v>630</v>
      </c>
      <c r="F2420" s="18">
        <f>IFERROR(VLOOKUP(B2420,Invoices!$L$2:$M$413,2,FALSE),"")</f>
        <v>0.99</v>
      </c>
      <c r="G2420" s="18" t="str">
        <f>IFERROR(VLOOKUP(B2420,Invoices!$N$2:$O$412,2,FALSE),"")</f>
        <v/>
      </c>
      <c r="H2420" s="18" t="str">
        <f>IFERROR(VLOOKUP($B2420,Invoices!$P$2:$Q$412,2,FALSE),"")</f>
        <v/>
      </c>
      <c r="I2420" s="18" t="str">
        <f>IFERROR(VLOOKUP($B2420,Invoices!$R$2:$S$412,2,FALSE),"")</f>
        <v/>
      </c>
      <c r="J2420" s="18" t="str">
        <f>IFERROR(VLOOKUP($B2420,Invoices!$T$2:$U$412,2,FALSE),"")</f>
        <v/>
      </c>
      <c r="K2420" s="18" t="str">
        <f>IFERROR(VLOOKUP($B2420,Invoices!$V$2:$W$412,2,FALSE),"")</f>
        <v/>
      </c>
      <c r="L2420" s="18" t="str">
        <f>IFERROR(VLOOKUP($B2420,Invoices!$X$2:$Y$412,2,FALSE),"")</f>
        <v/>
      </c>
      <c r="M2420" s="18" t="str">
        <f>IFERROR(VLOOKUP($B2420,Invoices!$Z$2:$AA$412,2,FALSE),"")</f>
        <v/>
      </c>
      <c r="N2420" s="18" t="str">
        <f>IFERROR(VLOOKUP($B2420,Invoices!$AB$2:$AC$412,2,FALSE),"")</f>
        <v/>
      </c>
      <c r="O2420" s="18" t="str">
        <f>IFERROR(VLOOKUP($B2420,Invoices!$AD$2:$AE$412,2,FALSE),"")</f>
        <v/>
      </c>
      <c r="P2420" s="18" t="str">
        <f>IFERROR(VLOOKUP($B2420,Invoices!$AF$2:$AG$412,2,FALSE),"")</f>
        <v/>
      </c>
      <c r="Q2420" s="18" t="str">
        <f>IFERROR(VLOOKUP($B2420,Invoices!$AH$2:$AI$412,2,FALSE),"")</f>
        <v/>
      </c>
      <c r="R2420" s="18">
        <f>IFERROR(VLOOKUP($B2420,Invoices!$AJ$2:$AK$412,2,FALSE),"")</f>
        <v>0.99</v>
      </c>
      <c r="S2420" s="18" t="str">
        <f>IFERROR(VLOOKUP($B2420,Invoices!$AL$2:$AM$412,2,FALSE),"")</f>
        <v/>
      </c>
      <c r="T2420" s="18" t="str">
        <f>IFERROR(VLOOKUP($B2420,Invoices!$AN$2:$AO$412,2,FALSE),"")</f>
        <v/>
      </c>
      <c r="U2420" s="18" cm="1">
        <f t="array" ref="U2420">IFERROR(INDEX(F2420:T2420, 1, MATCH(TRUE, ISNUMBER(F2420:T2420), 0)), "0.0")</f>
        <v>0.99</v>
      </c>
    </row>
    <row r="2421" spans="1:21" ht="13" x14ac:dyDescent="0.15">
      <c r="A2421" s="14" t="s">
        <v>8453</v>
      </c>
      <c r="B2421" s="6" t="s">
        <v>3855</v>
      </c>
      <c r="C2421" s="6" t="s">
        <v>736</v>
      </c>
      <c r="D2421" s="6" t="s">
        <v>735</v>
      </c>
      <c r="E2421" s="6" t="s">
        <v>736</v>
      </c>
      <c r="F2421" s="18" t="str">
        <f>IFERROR(VLOOKUP(B2421,Invoices!$L$2:$M$413,2,FALSE),"")</f>
        <v/>
      </c>
      <c r="G2421" s="18" t="str">
        <f>IFERROR(VLOOKUP(B2421,Invoices!$N$2:$O$412,2,FALSE),"")</f>
        <v/>
      </c>
      <c r="H2421" s="18" t="str">
        <f>IFERROR(VLOOKUP($B2421,Invoices!$P$2:$Q$412,2,FALSE),"")</f>
        <v/>
      </c>
      <c r="I2421" s="18">
        <f>IFERROR(VLOOKUP($B2421,Invoices!$R$2:$S$412,2,FALSE),"")</f>
        <v>0.99</v>
      </c>
      <c r="J2421" s="18" t="str">
        <f>IFERROR(VLOOKUP($B2421,Invoices!$T$2:$U$412,2,FALSE),"")</f>
        <v/>
      </c>
      <c r="K2421" s="18" t="str">
        <f>IFERROR(VLOOKUP($B2421,Invoices!$V$2:$W$412,2,FALSE),"")</f>
        <v/>
      </c>
      <c r="L2421" s="18" t="str">
        <f>IFERROR(VLOOKUP($B2421,Invoices!$X$2:$Y$412,2,FALSE),"")</f>
        <v/>
      </c>
      <c r="M2421" s="18" t="str">
        <f>IFERROR(VLOOKUP($B2421,Invoices!$Z$2:$AA$412,2,FALSE),"")</f>
        <v/>
      </c>
      <c r="N2421" s="18" t="str">
        <f>IFERROR(VLOOKUP($B2421,Invoices!$AB$2:$AC$412,2,FALSE),"")</f>
        <v/>
      </c>
      <c r="O2421" s="18" t="str">
        <f>IFERROR(VLOOKUP($B2421,Invoices!$AD$2:$AE$412,2,FALSE),"")</f>
        <v/>
      </c>
      <c r="P2421" s="18" t="str">
        <f>IFERROR(VLOOKUP($B2421,Invoices!$AF$2:$AG$412,2,FALSE),"")</f>
        <v/>
      </c>
      <c r="Q2421" s="18" t="str">
        <f>IFERROR(VLOOKUP($B2421,Invoices!$AH$2:$AI$412,2,FALSE),"")</f>
        <v/>
      </c>
      <c r="R2421" s="18" t="str">
        <f>IFERROR(VLOOKUP($B2421,Invoices!$AJ$2:$AK$412,2,FALSE),"")</f>
        <v/>
      </c>
      <c r="S2421" s="18" t="str">
        <f>IFERROR(VLOOKUP($B2421,Invoices!$AL$2:$AM$412,2,FALSE),"")</f>
        <v/>
      </c>
      <c r="T2421" s="18" t="str">
        <f>IFERROR(VLOOKUP($B2421,Invoices!$AN$2:$AO$412,2,FALSE),"")</f>
        <v/>
      </c>
      <c r="U2421" s="18" cm="1">
        <f t="array" ref="U2421">IFERROR(INDEX(F2421:T2421, 1, MATCH(TRUE, ISNUMBER(F2421:T2421), 0)), "0.0")</f>
        <v>0.99</v>
      </c>
    </row>
    <row r="2422" spans="1:21" ht="13" x14ac:dyDescent="0.15">
      <c r="A2422" s="14" t="s">
        <v>8454</v>
      </c>
      <c r="B2422" s="6" t="s">
        <v>3856</v>
      </c>
      <c r="C2422" s="6" t="s">
        <v>1660</v>
      </c>
      <c r="D2422" s="6" t="s">
        <v>629</v>
      </c>
      <c r="E2422" s="6" t="s">
        <v>630</v>
      </c>
      <c r="F2422" s="18" t="str">
        <f>IFERROR(VLOOKUP(B2422,Invoices!$L$2:$M$413,2,FALSE),"")</f>
        <v/>
      </c>
      <c r="G2422" s="18" t="str">
        <f>IFERROR(VLOOKUP(B2422,Invoices!$N$2:$O$412,2,FALSE),"")</f>
        <v/>
      </c>
      <c r="H2422" s="18" t="str">
        <f>IFERROR(VLOOKUP($B2422,Invoices!$P$2:$Q$412,2,FALSE),"")</f>
        <v/>
      </c>
      <c r="I2422" s="18" t="str">
        <f>IFERROR(VLOOKUP($B2422,Invoices!$R$2:$S$412,2,FALSE),"")</f>
        <v/>
      </c>
      <c r="J2422" s="18" t="str">
        <f>IFERROR(VLOOKUP($B2422,Invoices!$T$2:$U$412,2,FALSE),"")</f>
        <v/>
      </c>
      <c r="K2422" s="18" t="str">
        <f>IFERROR(VLOOKUP($B2422,Invoices!$V$2:$W$412,2,FALSE),"")</f>
        <v/>
      </c>
      <c r="L2422" s="18" t="str">
        <f>IFERROR(VLOOKUP($B2422,Invoices!$X$2:$Y$412,2,FALSE),"")</f>
        <v/>
      </c>
      <c r="M2422" s="18" t="str">
        <f>IFERROR(VLOOKUP($B2422,Invoices!$Z$2:$AA$412,2,FALSE),"")</f>
        <v/>
      </c>
      <c r="N2422" s="18" t="str">
        <f>IFERROR(VLOOKUP($B2422,Invoices!$AB$2:$AC$412,2,FALSE),"")</f>
        <v/>
      </c>
      <c r="O2422" s="18" t="str">
        <f>IFERROR(VLOOKUP($B2422,Invoices!$AD$2:$AE$412,2,FALSE),"")</f>
        <v/>
      </c>
      <c r="P2422" s="18" t="str">
        <f>IFERROR(VLOOKUP($B2422,Invoices!$AF$2:$AG$412,2,FALSE),"")</f>
        <v/>
      </c>
      <c r="Q2422" s="18" t="str">
        <f>IFERROR(VLOOKUP($B2422,Invoices!$AH$2:$AI$412,2,FALSE),"")</f>
        <v/>
      </c>
      <c r="R2422" s="18" t="str">
        <f>IFERROR(VLOOKUP($B2422,Invoices!$AJ$2:$AK$412,2,FALSE),"")</f>
        <v/>
      </c>
      <c r="S2422" s="18" t="str">
        <f>IFERROR(VLOOKUP($B2422,Invoices!$AL$2:$AM$412,2,FALSE),"")</f>
        <v/>
      </c>
      <c r="T2422" s="18" t="str">
        <f>IFERROR(VLOOKUP($B2422,Invoices!$AN$2:$AO$412,2,FALSE),"")</f>
        <v/>
      </c>
      <c r="U2422" s="18" t="str" cm="1">
        <f t="array" ref="U2422">IFERROR(INDEX(F2422:T2422, 1, MATCH(TRUE, ISNUMBER(F2422:T2422), 0)), "0.0")</f>
        <v>0.0</v>
      </c>
    </row>
    <row r="2423" spans="1:21" ht="13" x14ac:dyDescent="0.15">
      <c r="A2423" s="14" t="s">
        <v>8455</v>
      </c>
      <c r="B2423" s="6" t="s">
        <v>3857</v>
      </c>
      <c r="D2423" s="6" t="s">
        <v>1059</v>
      </c>
      <c r="E2423" s="6" t="s">
        <v>1059</v>
      </c>
      <c r="F2423" s="18" t="str">
        <f>IFERROR(VLOOKUP(B2423,Invoices!$L$2:$M$413,2,FALSE),"")</f>
        <v/>
      </c>
      <c r="G2423" s="18" t="str">
        <f>IFERROR(VLOOKUP(B2423,Invoices!$N$2:$O$412,2,FALSE),"")</f>
        <v/>
      </c>
      <c r="H2423" s="18" t="str">
        <f>IFERROR(VLOOKUP($B2423,Invoices!$P$2:$Q$412,2,FALSE),"")</f>
        <v/>
      </c>
      <c r="I2423" s="18">
        <f>IFERROR(VLOOKUP($B2423,Invoices!$R$2:$S$412,2,FALSE),"")</f>
        <v>0.99</v>
      </c>
      <c r="J2423" s="18" t="str">
        <f>IFERROR(VLOOKUP($B2423,Invoices!$T$2:$U$412,2,FALSE),"")</f>
        <v/>
      </c>
      <c r="K2423" s="18" t="str">
        <f>IFERROR(VLOOKUP($B2423,Invoices!$V$2:$W$412,2,FALSE),"")</f>
        <v/>
      </c>
      <c r="L2423" s="18" t="str">
        <f>IFERROR(VLOOKUP($B2423,Invoices!$X$2:$Y$412,2,FALSE),"")</f>
        <v/>
      </c>
      <c r="M2423" s="18" t="str">
        <f>IFERROR(VLOOKUP($B2423,Invoices!$Z$2:$AA$412,2,FALSE),"")</f>
        <v/>
      </c>
      <c r="N2423" s="18" t="str">
        <f>IFERROR(VLOOKUP($B2423,Invoices!$AB$2:$AC$412,2,FALSE),"")</f>
        <v/>
      </c>
      <c r="O2423" s="18" t="str">
        <f>IFERROR(VLOOKUP($B2423,Invoices!$AD$2:$AE$412,2,FALSE),"")</f>
        <v/>
      </c>
      <c r="P2423" s="18" t="str">
        <f>IFERROR(VLOOKUP($B2423,Invoices!$AF$2:$AG$412,2,FALSE),"")</f>
        <v/>
      </c>
      <c r="Q2423" s="18" t="str">
        <f>IFERROR(VLOOKUP($B2423,Invoices!$AH$2:$AI$412,2,FALSE),"")</f>
        <v/>
      </c>
      <c r="R2423" s="18" t="str">
        <f>IFERROR(VLOOKUP($B2423,Invoices!$AJ$2:$AK$412,2,FALSE),"")</f>
        <v/>
      </c>
      <c r="S2423" s="18" t="str">
        <f>IFERROR(VLOOKUP($B2423,Invoices!$AL$2:$AM$412,2,FALSE),"")</f>
        <v/>
      </c>
      <c r="T2423" s="18" t="str">
        <f>IFERROR(VLOOKUP($B2423,Invoices!$AN$2:$AO$412,2,FALSE),"")</f>
        <v/>
      </c>
      <c r="U2423" s="18" cm="1">
        <f t="array" ref="U2423">IFERROR(INDEX(F2423:T2423, 1, MATCH(TRUE, ISNUMBER(F2423:T2423), 0)), "0.0")</f>
        <v>0.99</v>
      </c>
    </row>
    <row r="2424" spans="1:21" ht="13" x14ac:dyDescent="0.15">
      <c r="A2424" s="14" t="s">
        <v>8456</v>
      </c>
      <c r="B2424" s="6" t="s">
        <v>3858</v>
      </c>
      <c r="D2424" s="6" t="s">
        <v>2143</v>
      </c>
      <c r="E2424" s="6" t="s">
        <v>535</v>
      </c>
      <c r="F2424" s="18" t="str">
        <f>IFERROR(VLOOKUP(B2424,Invoices!$L$2:$M$413,2,FALSE),"")</f>
        <v/>
      </c>
      <c r="G2424" s="18" t="str">
        <f>IFERROR(VLOOKUP(B2424,Invoices!$N$2:$O$412,2,FALSE),"")</f>
        <v/>
      </c>
      <c r="H2424" s="18" t="str">
        <f>IFERROR(VLOOKUP($B2424,Invoices!$P$2:$Q$412,2,FALSE),"")</f>
        <v/>
      </c>
      <c r="I2424" s="18" t="str">
        <f>IFERROR(VLOOKUP($B2424,Invoices!$R$2:$S$412,2,FALSE),"")</f>
        <v/>
      </c>
      <c r="J2424" s="18" t="str">
        <f>IFERROR(VLOOKUP($B2424,Invoices!$T$2:$U$412,2,FALSE),"")</f>
        <v/>
      </c>
      <c r="K2424" s="18" t="str">
        <f>IFERROR(VLOOKUP($B2424,Invoices!$V$2:$W$412,2,FALSE),"")</f>
        <v/>
      </c>
      <c r="L2424" s="18" t="str">
        <f>IFERROR(VLOOKUP($B2424,Invoices!$X$2:$Y$412,2,FALSE),"")</f>
        <v/>
      </c>
      <c r="M2424" s="18" t="str">
        <f>IFERROR(VLOOKUP($B2424,Invoices!$Z$2:$AA$412,2,FALSE),"")</f>
        <v/>
      </c>
      <c r="N2424" s="18" t="str">
        <f>IFERROR(VLOOKUP($B2424,Invoices!$AB$2:$AC$412,2,FALSE),"")</f>
        <v/>
      </c>
      <c r="O2424" s="18" t="str">
        <f>IFERROR(VLOOKUP($B2424,Invoices!$AD$2:$AE$412,2,FALSE),"")</f>
        <v/>
      </c>
      <c r="P2424" s="18" t="str">
        <f>IFERROR(VLOOKUP($B2424,Invoices!$AF$2:$AG$412,2,FALSE),"")</f>
        <v/>
      </c>
      <c r="Q2424" s="18" t="str">
        <f>IFERROR(VLOOKUP($B2424,Invoices!$AH$2:$AI$412,2,FALSE),"")</f>
        <v/>
      </c>
      <c r="R2424" s="18" t="str">
        <f>IFERROR(VLOOKUP($B2424,Invoices!$AJ$2:$AK$412,2,FALSE),"")</f>
        <v/>
      </c>
      <c r="S2424" s="18" t="str">
        <f>IFERROR(VLOOKUP($B2424,Invoices!$AL$2:$AM$412,2,FALSE),"")</f>
        <v/>
      </c>
      <c r="T2424" s="18" t="str">
        <f>IFERROR(VLOOKUP($B2424,Invoices!$AN$2:$AO$412,2,FALSE),"")</f>
        <v/>
      </c>
      <c r="U2424" s="18" t="str" cm="1">
        <f t="array" ref="U2424">IFERROR(INDEX(F2424:T2424, 1, MATCH(TRUE, ISNUMBER(F2424:T2424), 0)), "0.0")</f>
        <v>0.0</v>
      </c>
    </row>
    <row r="2425" spans="1:21" ht="13" x14ac:dyDescent="0.15">
      <c r="A2425" s="14" t="s">
        <v>8457</v>
      </c>
      <c r="B2425" s="6" t="s">
        <v>3859</v>
      </c>
      <c r="D2425" s="6" t="s">
        <v>818</v>
      </c>
      <c r="E2425" s="6" t="s">
        <v>819</v>
      </c>
      <c r="F2425" s="18" t="str">
        <f>IFERROR(VLOOKUP(B2425,Invoices!$L$2:$M$413,2,FALSE),"")</f>
        <v/>
      </c>
      <c r="G2425" s="18" t="str">
        <f>IFERROR(VLOOKUP(B2425,Invoices!$N$2:$O$412,2,FALSE),"")</f>
        <v/>
      </c>
      <c r="H2425" s="18" t="str">
        <f>IFERROR(VLOOKUP($B2425,Invoices!$P$2:$Q$412,2,FALSE),"")</f>
        <v/>
      </c>
      <c r="I2425" s="18" t="str">
        <f>IFERROR(VLOOKUP($B2425,Invoices!$R$2:$S$412,2,FALSE),"")</f>
        <v/>
      </c>
      <c r="J2425" s="18" t="str">
        <f>IFERROR(VLOOKUP($B2425,Invoices!$T$2:$U$412,2,FALSE),"")</f>
        <v/>
      </c>
      <c r="K2425" s="18" t="str">
        <f>IFERROR(VLOOKUP($B2425,Invoices!$V$2:$W$412,2,FALSE),"")</f>
        <v/>
      </c>
      <c r="L2425" s="18" t="str">
        <f>IFERROR(VLOOKUP($B2425,Invoices!$X$2:$Y$412,2,FALSE),"")</f>
        <v/>
      </c>
      <c r="M2425" s="18" t="str">
        <f>IFERROR(VLOOKUP($B2425,Invoices!$Z$2:$AA$412,2,FALSE),"")</f>
        <v/>
      </c>
      <c r="N2425" s="18" t="str">
        <f>IFERROR(VLOOKUP($B2425,Invoices!$AB$2:$AC$412,2,FALSE),"")</f>
        <v/>
      </c>
      <c r="O2425" s="18" t="str">
        <f>IFERROR(VLOOKUP($B2425,Invoices!$AD$2:$AE$412,2,FALSE),"")</f>
        <v/>
      </c>
      <c r="P2425" s="18">
        <f>IFERROR(VLOOKUP($B2425,Invoices!$AF$2:$AG$412,2,FALSE),"")</f>
        <v>0.99</v>
      </c>
      <c r="Q2425" s="18" t="str">
        <f>IFERROR(VLOOKUP($B2425,Invoices!$AH$2:$AI$412,2,FALSE),"")</f>
        <v/>
      </c>
      <c r="R2425" s="18" t="str">
        <f>IFERROR(VLOOKUP($B2425,Invoices!$AJ$2:$AK$412,2,FALSE),"")</f>
        <v/>
      </c>
      <c r="S2425" s="18" t="str">
        <f>IFERROR(VLOOKUP($B2425,Invoices!$AL$2:$AM$412,2,FALSE),"")</f>
        <v/>
      </c>
      <c r="T2425" s="18" t="str">
        <f>IFERROR(VLOOKUP($B2425,Invoices!$AN$2:$AO$412,2,FALSE),"")</f>
        <v/>
      </c>
      <c r="U2425" s="18" cm="1">
        <f t="array" ref="U2425">IFERROR(INDEX(F2425:T2425, 1, MATCH(TRUE, ISNUMBER(F2425:T2425), 0)), "0.0")</f>
        <v>0.99</v>
      </c>
    </row>
    <row r="2426" spans="1:21" ht="13" x14ac:dyDescent="0.15">
      <c r="A2426" s="14" t="s">
        <v>8458</v>
      </c>
      <c r="B2426" s="6" t="s">
        <v>3860</v>
      </c>
      <c r="C2426" s="6" t="s">
        <v>3861</v>
      </c>
      <c r="D2426" s="6" t="s">
        <v>835</v>
      </c>
      <c r="E2426" s="6" t="s">
        <v>566</v>
      </c>
      <c r="F2426" s="18" t="str">
        <f>IFERROR(VLOOKUP(B2426,Invoices!$L$2:$M$413,2,FALSE),"")</f>
        <v/>
      </c>
      <c r="G2426" s="18">
        <f>IFERROR(VLOOKUP(B2426,Invoices!$N$2:$O$412,2,FALSE),"")</f>
        <v>0.99</v>
      </c>
      <c r="H2426" s="18" t="str">
        <f>IFERROR(VLOOKUP($B2426,Invoices!$P$2:$Q$412,2,FALSE),"")</f>
        <v/>
      </c>
      <c r="I2426" s="18" t="str">
        <f>IFERROR(VLOOKUP($B2426,Invoices!$R$2:$S$412,2,FALSE),"")</f>
        <v/>
      </c>
      <c r="J2426" s="18" t="str">
        <f>IFERROR(VLOOKUP($B2426,Invoices!$T$2:$U$412,2,FALSE),"")</f>
        <v/>
      </c>
      <c r="K2426" s="18" t="str">
        <f>IFERROR(VLOOKUP($B2426,Invoices!$V$2:$W$412,2,FALSE),"")</f>
        <v/>
      </c>
      <c r="L2426" s="18" t="str">
        <f>IFERROR(VLOOKUP($B2426,Invoices!$X$2:$Y$412,2,FALSE),"")</f>
        <v/>
      </c>
      <c r="M2426" s="18" t="str">
        <f>IFERROR(VLOOKUP($B2426,Invoices!$Z$2:$AA$412,2,FALSE),"")</f>
        <v/>
      </c>
      <c r="N2426" s="18" t="str">
        <f>IFERROR(VLOOKUP($B2426,Invoices!$AB$2:$AC$412,2,FALSE),"")</f>
        <v/>
      </c>
      <c r="O2426" s="18" t="str">
        <f>IFERROR(VLOOKUP($B2426,Invoices!$AD$2:$AE$412,2,FALSE),"")</f>
        <v/>
      </c>
      <c r="P2426" s="18" t="str">
        <f>IFERROR(VLOOKUP($B2426,Invoices!$AF$2:$AG$412,2,FALSE),"")</f>
        <v/>
      </c>
      <c r="Q2426" s="18" t="str">
        <f>IFERROR(VLOOKUP($B2426,Invoices!$AH$2:$AI$412,2,FALSE),"")</f>
        <v/>
      </c>
      <c r="R2426" s="18" t="str">
        <f>IFERROR(VLOOKUP($B2426,Invoices!$AJ$2:$AK$412,2,FALSE),"")</f>
        <v/>
      </c>
      <c r="S2426" s="18" t="str">
        <f>IFERROR(VLOOKUP($B2426,Invoices!$AL$2:$AM$412,2,FALSE),"")</f>
        <v/>
      </c>
      <c r="T2426" s="18" t="str">
        <f>IFERROR(VLOOKUP($B2426,Invoices!$AN$2:$AO$412,2,FALSE),"")</f>
        <v/>
      </c>
      <c r="U2426" s="18" cm="1">
        <f t="array" ref="U2426">IFERROR(INDEX(F2426:T2426, 1, MATCH(TRUE, ISNUMBER(F2426:T2426), 0)), "0.0")</f>
        <v>0.99</v>
      </c>
    </row>
    <row r="2427" spans="1:21" ht="13" x14ac:dyDescent="0.15">
      <c r="A2427" s="14" t="s">
        <v>8459</v>
      </c>
      <c r="B2427" s="6" t="s">
        <v>3862</v>
      </c>
      <c r="C2427" s="6" t="s">
        <v>555</v>
      </c>
      <c r="D2427" s="6" t="s">
        <v>554</v>
      </c>
      <c r="E2427" s="6" t="s">
        <v>555</v>
      </c>
      <c r="F2427" s="18" t="str">
        <f>IFERROR(VLOOKUP(B2427,Invoices!$L$2:$M$413,2,FALSE),"")</f>
        <v/>
      </c>
      <c r="G2427" s="18" t="str">
        <f>IFERROR(VLOOKUP(B2427,Invoices!$N$2:$O$412,2,FALSE),"")</f>
        <v/>
      </c>
      <c r="H2427" s="18" t="str">
        <f>IFERROR(VLOOKUP($B2427,Invoices!$P$2:$Q$412,2,FALSE),"")</f>
        <v/>
      </c>
      <c r="I2427" s="18" t="str">
        <f>IFERROR(VLOOKUP($B2427,Invoices!$R$2:$S$412,2,FALSE),"")</f>
        <v/>
      </c>
      <c r="J2427" s="18" t="str">
        <f>IFERROR(VLOOKUP($B2427,Invoices!$T$2:$U$412,2,FALSE),"")</f>
        <v/>
      </c>
      <c r="K2427" s="18" t="str">
        <f>IFERROR(VLOOKUP($B2427,Invoices!$V$2:$W$412,2,FALSE),"")</f>
        <v/>
      </c>
      <c r="L2427" s="18">
        <f>IFERROR(VLOOKUP($B2427,Invoices!$X$2:$Y$412,2,FALSE),"")</f>
        <v>0.99</v>
      </c>
      <c r="M2427" s="18" t="str">
        <f>IFERROR(VLOOKUP($B2427,Invoices!$Z$2:$AA$412,2,FALSE),"")</f>
        <v/>
      </c>
      <c r="N2427" s="18" t="str">
        <f>IFERROR(VLOOKUP($B2427,Invoices!$AB$2:$AC$412,2,FALSE),"")</f>
        <v/>
      </c>
      <c r="O2427" s="18" t="str">
        <f>IFERROR(VLOOKUP($B2427,Invoices!$AD$2:$AE$412,2,FALSE),"")</f>
        <v/>
      </c>
      <c r="P2427" s="18" t="str">
        <f>IFERROR(VLOOKUP($B2427,Invoices!$AF$2:$AG$412,2,FALSE),"")</f>
        <v/>
      </c>
      <c r="Q2427" s="18" t="str">
        <f>IFERROR(VLOOKUP($B2427,Invoices!$AH$2:$AI$412,2,FALSE),"")</f>
        <v/>
      </c>
      <c r="R2427" s="18" t="str">
        <f>IFERROR(VLOOKUP($B2427,Invoices!$AJ$2:$AK$412,2,FALSE),"")</f>
        <v/>
      </c>
      <c r="S2427" s="18" t="str">
        <f>IFERROR(VLOOKUP($B2427,Invoices!$AL$2:$AM$412,2,FALSE),"")</f>
        <v/>
      </c>
      <c r="T2427" s="18" t="str">
        <f>IFERROR(VLOOKUP($B2427,Invoices!$AN$2:$AO$412,2,FALSE),"")</f>
        <v/>
      </c>
      <c r="U2427" s="18" cm="1">
        <f t="array" ref="U2427">IFERROR(INDEX(F2427:T2427, 1, MATCH(TRUE, ISNUMBER(F2427:T2427), 0)), "0.0")</f>
        <v>0.99</v>
      </c>
    </row>
    <row r="2428" spans="1:21" ht="13" x14ac:dyDescent="0.15">
      <c r="A2428" s="14" t="s">
        <v>8460</v>
      </c>
      <c r="B2428" s="6" t="s">
        <v>3863</v>
      </c>
      <c r="D2428" s="6" t="s">
        <v>1241</v>
      </c>
      <c r="E2428" s="6" t="s">
        <v>1242</v>
      </c>
      <c r="F2428" s="18" t="str">
        <f>IFERROR(VLOOKUP(B2428,Invoices!$L$2:$M$413,2,FALSE),"")</f>
        <v/>
      </c>
      <c r="G2428" s="18" t="str">
        <f>IFERROR(VLOOKUP(B2428,Invoices!$N$2:$O$412,2,FALSE),"")</f>
        <v/>
      </c>
      <c r="H2428" s="18" t="str">
        <f>IFERROR(VLOOKUP($B2428,Invoices!$P$2:$Q$412,2,FALSE),"")</f>
        <v/>
      </c>
      <c r="I2428" s="18" t="str">
        <f>IFERROR(VLOOKUP($B2428,Invoices!$R$2:$S$412,2,FALSE),"")</f>
        <v/>
      </c>
      <c r="J2428" s="18" t="str">
        <f>IFERROR(VLOOKUP($B2428,Invoices!$T$2:$U$412,2,FALSE),"")</f>
        <v/>
      </c>
      <c r="K2428" s="18" t="str">
        <f>IFERROR(VLOOKUP($B2428,Invoices!$V$2:$W$412,2,FALSE),"")</f>
        <v/>
      </c>
      <c r="L2428" s="18" t="str">
        <f>IFERROR(VLOOKUP($B2428,Invoices!$X$2:$Y$412,2,FALSE),"")</f>
        <v/>
      </c>
      <c r="M2428" s="18" t="str">
        <f>IFERROR(VLOOKUP($B2428,Invoices!$Z$2:$AA$412,2,FALSE),"")</f>
        <v/>
      </c>
      <c r="N2428" s="18" t="str">
        <f>IFERROR(VLOOKUP($B2428,Invoices!$AB$2:$AC$412,2,FALSE),"")</f>
        <v/>
      </c>
      <c r="O2428" s="18" t="str">
        <f>IFERROR(VLOOKUP($B2428,Invoices!$AD$2:$AE$412,2,FALSE),"")</f>
        <v/>
      </c>
      <c r="P2428" s="18" t="str">
        <f>IFERROR(VLOOKUP($B2428,Invoices!$AF$2:$AG$412,2,FALSE),"")</f>
        <v/>
      </c>
      <c r="Q2428" s="18" t="str">
        <f>IFERROR(VLOOKUP($B2428,Invoices!$AH$2:$AI$412,2,FALSE),"")</f>
        <v/>
      </c>
      <c r="R2428" s="18" t="str">
        <f>IFERROR(VLOOKUP($B2428,Invoices!$AJ$2:$AK$412,2,FALSE),"")</f>
        <v/>
      </c>
      <c r="S2428" s="18" t="str">
        <f>IFERROR(VLOOKUP($B2428,Invoices!$AL$2:$AM$412,2,FALSE),"")</f>
        <v/>
      </c>
      <c r="T2428" s="18" t="str">
        <f>IFERROR(VLOOKUP($B2428,Invoices!$AN$2:$AO$412,2,FALSE),"")</f>
        <v/>
      </c>
      <c r="U2428" s="18" t="str" cm="1">
        <f t="array" ref="U2428">IFERROR(INDEX(F2428:T2428, 1, MATCH(TRUE, ISNUMBER(F2428:T2428), 0)), "0.0")</f>
        <v>0.0</v>
      </c>
    </row>
    <row r="2429" spans="1:21" ht="13" x14ac:dyDescent="0.15">
      <c r="A2429" s="14" t="s">
        <v>8461</v>
      </c>
      <c r="B2429" s="6" t="s">
        <v>3864</v>
      </c>
      <c r="D2429" s="6" t="s">
        <v>818</v>
      </c>
      <c r="E2429" s="6" t="s">
        <v>819</v>
      </c>
      <c r="F2429" s="18" t="str">
        <f>IFERROR(VLOOKUP(B2429,Invoices!$L$2:$M$413,2,FALSE),"")</f>
        <v/>
      </c>
      <c r="G2429" s="18" t="str">
        <f>IFERROR(VLOOKUP(B2429,Invoices!$N$2:$O$412,2,FALSE),"")</f>
        <v/>
      </c>
      <c r="H2429" s="18" t="str">
        <f>IFERROR(VLOOKUP($B2429,Invoices!$P$2:$Q$412,2,FALSE),"")</f>
        <v/>
      </c>
      <c r="I2429" s="18" t="str">
        <f>IFERROR(VLOOKUP($B2429,Invoices!$R$2:$S$412,2,FALSE),"")</f>
        <v/>
      </c>
      <c r="J2429" s="18" t="str">
        <f>IFERROR(VLOOKUP($B2429,Invoices!$T$2:$U$412,2,FALSE),"")</f>
        <v/>
      </c>
      <c r="K2429" s="18" t="str">
        <f>IFERROR(VLOOKUP($B2429,Invoices!$V$2:$W$412,2,FALSE),"")</f>
        <v/>
      </c>
      <c r="L2429" s="18" t="str">
        <f>IFERROR(VLOOKUP($B2429,Invoices!$X$2:$Y$412,2,FALSE),"")</f>
        <v/>
      </c>
      <c r="M2429" s="18" t="str">
        <f>IFERROR(VLOOKUP($B2429,Invoices!$Z$2:$AA$412,2,FALSE),"")</f>
        <v/>
      </c>
      <c r="N2429" s="18" t="str">
        <f>IFERROR(VLOOKUP($B2429,Invoices!$AB$2:$AC$412,2,FALSE),"")</f>
        <v/>
      </c>
      <c r="O2429" s="18" t="str">
        <f>IFERROR(VLOOKUP($B2429,Invoices!$AD$2:$AE$412,2,FALSE),"")</f>
        <v/>
      </c>
      <c r="P2429" s="18" t="str">
        <f>IFERROR(VLOOKUP($B2429,Invoices!$AF$2:$AG$412,2,FALSE),"")</f>
        <v/>
      </c>
      <c r="Q2429" s="18" t="str">
        <f>IFERROR(VLOOKUP($B2429,Invoices!$AH$2:$AI$412,2,FALSE),"")</f>
        <v/>
      </c>
      <c r="R2429" s="18" t="str">
        <f>IFERROR(VLOOKUP($B2429,Invoices!$AJ$2:$AK$412,2,FALSE),"")</f>
        <v/>
      </c>
      <c r="S2429" s="18" t="str">
        <f>IFERROR(VLOOKUP($B2429,Invoices!$AL$2:$AM$412,2,FALSE),"")</f>
        <v/>
      </c>
      <c r="T2429" s="18" t="str">
        <f>IFERROR(VLOOKUP($B2429,Invoices!$AN$2:$AO$412,2,FALSE),"")</f>
        <v/>
      </c>
      <c r="U2429" s="18" t="str" cm="1">
        <f t="array" ref="U2429">IFERROR(INDEX(F2429:T2429, 1, MATCH(TRUE, ISNUMBER(F2429:T2429), 0)), "0.0")</f>
        <v>0.0</v>
      </c>
    </row>
    <row r="2430" spans="1:21" ht="13" x14ac:dyDescent="0.15">
      <c r="A2430" s="14" t="s">
        <v>8462</v>
      </c>
      <c r="B2430" s="6" t="s">
        <v>3865</v>
      </c>
      <c r="D2430" s="6" t="s">
        <v>1010</v>
      </c>
      <c r="E2430" s="6" t="s">
        <v>600</v>
      </c>
      <c r="F2430" s="18" t="str">
        <f>IFERROR(VLOOKUP(B2430,Invoices!$L$2:$M$413,2,FALSE),"")</f>
        <v/>
      </c>
      <c r="G2430" s="18">
        <f>IFERROR(VLOOKUP(B2430,Invoices!$N$2:$O$412,2,FALSE),"")</f>
        <v>0.99</v>
      </c>
      <c r="H2430" s="18" t="str">
        <f>IFERROR(VLOOKUP($B2430,Invoices!$P$2:$Q$412,2,FALSE),"")</f>
        <v/>
      </c>
      <c r="I2430" s="18" t="str">
        <f>IFERROR(VLOOKUP($B2430,Invoices!$R$2:$S$412,2,FALSE),"")</f>
        <v/>
      </c>
      <c r="J2430" s="18">
        <f>IFERROR(VLOOKUP($B2430,Invoices!$T$2:$U$412,2,FALSE),"")</f>
        <v>0.99</v>
      </c>
      <c r="K2430" s="18" t="str">
        <f>IFERROR(VLOOKUP($B2430,Invoices!$V$2:$W$412,2,FALSE),"")</f>
        <v/>
      </c>
      <c r="L2430" s="18" t="str">
        <f>IFERROR(VLOOKUP($B2430,Invoices!$X$2:$Y$412,2,FALSE),"")</f>
        <v/>
      </c>
      <c r="M2430" s="18" t="str">
        <f>IFERROR(VLOOKUP($B2430,Invoices!$Z$2:$AA$412,2,FALSE),"")</f>
        <v/>
      </c>
      <c r="N2430" s="18" t="str">
        <f>IFERROR(VLOOKUP($B2430,Invoices!$AB$2:$AC$412,2,FALSE),"")</f>
        <v/>
      </c>
      <c r="O2430" s="18" t="str">
        <f>IFERROR(VLOOKUP($B2430,Invoices!$AD$2:$AE$412,2,FALSE),"")</f>
        <v/>
      </c>
      <c r="P2430" s="18" t="str">
        <f>IFERROR(VLOOKUP($B2430,Invoices!$AF$2:$AG$412,2,FALSE),"")</f>
        <v/>
      </c>
      <c r="Q2430" s="18" t="str">
        <f>IFERROR(VLOOKUP($B2430,Invoices!$AH$2:$AI$412,2,FALSE),"")</f>
        <v/>
      </c>
      <c r="R2430" s="18" t="str">
        <f>IFERROR(VLOOKUP($B2430,Invoices!$AJ$2:$AK$412,2,FALSE),"")</f>
        <v/>
      </c>
      <c r="S2430" s="18" t="str">
        <f>IFERROR(VLOOKUP($B2430,Invoices!$AL$2:$AM$412,2,FALSE),"")</f>
        <v/>
      </c>
      <c r="T2430" s="18" t="str">
        <f>IFERROR(VLOOKUP($B2430,Invoices!$AN$2:$AO$412,2,FALSE),"")</f>
        <v/>
      </c>
      <c r="U2430" s="18" cm="1">
        <f t="array" ref="U2430">IFERROR(INDEX(F2430:T2430, 1, MATCH(TRUE, ISNUMBER(F2430:T2430), 0)), "0.0")</f>
        <v>0.99</v>
      </c>
    </row>
    <row r="2431" spans="1:21" ht="13" x14ac:dyDescent="0.15">
      <c r="A2431" s="14" t="s">
        <v>8463</v>
      </c>
      <c r="B2431" s="6" t="s">
        <v>3866</v>
      </c>
      <c r="C2431" s="6" t="s">
        <v>2426</v>
      </c>
      <c r="D2431" s="6" t="s">
        <v>1171</v>
      </c>
      <c r="E2431" s="6" t="s">
        <v>1172</v>
      </c>
      <c r="F2431" s="18" t="str">
        <f>IFERROR(VLOOKUP(B2431,Invoices!$L$2:$M$413,2,FALSE),"")</f>
        <v/>
      </c>
      <c r="G2431" s="18" t="str">
        <f>IFERROR(VLOOKUP(B2431,Invoices!$N$2:$O$412,2,FALSE),"")</f>
        <v/>
      </c>
      <c r="H2431" s="18" t="str">
        <f>IFERROR(VLOOKUP($B2431,Invoices!$P$2:$Q$412,2,FALSE),"")</f>
        <v/>
      </c>
      <c r="I2431" s="18" t="str">
        <f>IFERROR(VLOOKUP($B2431,Invoices!$R$2:$S$412,2,FALSE),"")</f>
        <v/>
      </c>
      <c r="J2431" s="18" t="str">
        <f>IFERROR(VLOOKUP($B2431,Invoices!$T$2:$U$412,2,FALSE),"")</f>
        <v/>
      </c>
      <c r="K2431" s="18" t="str">
        <f>IFERROR(VLOOKUP($B2431,Invoices!$V$2:$W$412,2,FALSE),"")</f>
        <v/>
      </c>
      <c r="L2431" s="18" t="str">
        <f>IFERROR(VLOOKUP($B2431,Invoices!$X$2:$Y$412,2,FALSE),"")</f>
        <v/>
      </c>
      <c r="M2431" s="18" t="str">
        <f>IFERROR(VLOOKUP($B2431,Invoices!$Z$2:$AA$412,2,FALSE),"")</f>
        <v/>
      </c>
      <c r="N2431" s="18" t="str">
        <f>IFERROR(VLOOKUP($B2431,Invoices!$AB$2:$AC$412,2,FALSE),"")</f>
        <v/>
      </c>
      <c r="O2431" s="18" t="str">
        <f>IFERROR(VLOOKUP($B2431,Invoices!$AD$2:$AE$412,2,FALSE),"")</f>
        <v/>
      </c>
      <c r="P2431" s="18" t="str">
        <f>IFERROR(VLOOKUP($B2431,Invoices!$AF$2:$AG$412,2,FALSE),"")</f>
        <v/>
      </c>
      <c r="Q2431" s="18" t="str">
        <f>IFERROR(VLOOKUP($B2431,Invoices!$AH$2:$AI$412,2,FALSE),"")</f>
        <v/>
      </c>
      <c r="R2431" s="18" t="str">
        <f>IFERROR(VLOOKUP($B2431,Invoices!$AJ$2:$AK$412,2,FALSE),"")</f>
        <v/>
      </c>
      <c r="S2431" s="18" t="str">
        <f>IFERROR(VLOOKUP($B2431,Invoices!$AL$2:$AM$412,2,FALSE),"")</f>
        <v/>
      </c>
      <c r="T2431" s="18" t="str">
        <f>IFERROR(VLOOKUP($B2431,Invoices!$AN$2:$AO$412,2,FALSE),"")</f>
        <v/>
      </c>
      <c r="U2431" s="18" t="str" cm="1">
        <f t="array" ref="U2431">IFERROR(INDEX(F2431:T2431, 1, MATCH(TRUE, ISNUMBER(F2431:T2431), 0)), "0.0")</f>
        <v>0.0</v>
      </c>
    </row>
    <row r="2432" spans="1:21" ht="13" x14ac:dyDescent="0.15">
      <c r="A2432" s="14" t="s">
        <v>8464</v>
      </c>
      <c r="B2432" s="6" t="s">
        <v>3867</v>
      </c>
      <c r="C2432" s="6" t="s">
        <v>3868</v>
      </c>
      <c r="D2432" s="6" t="s">
        <v>743</v>
      </c>
      <c r="E2432" s="6" t="s">
        <v>744</v>
      </c>
      <c r="F2432" s="18" t="str">
        <f>IFERROR(VLOOKUP(B2432,Invoices!$L$2:$M$413,2,FALSE),"")</f>
        <v/>
      </c>
      <c r="G2432" s="18" t="str">
        <f>IFERROR(VLOOKUP(B2432,Invoices!$N$2:$O$412,2,FALSE),"")</f>
        <v/>
      </c>
      <c r="H2432" s="18" t="str">
        <f>IFERROR(VLOOKUP($B2432,Invoices!$P$2:$Q$412,2,FALSE),"")</f>
        <v/>
      </c>
      <c r="I2432" s="18" t="str">
        <f>IFERROR(VLOOKUP($B2432,Invoices!$R$2:$S$412,2,FALSE),"")</f>
        <v/>
      </c>
      <c r="J2432" s="18" t="str">
        <f>IFERROR(VLOOKUP($B2432,Invoices!$T$2:$U$412,2,FALSE),"")</f>
        <v/>
      </c>
      <c r="K2432" s="18" t="str">
        <f>IFERROR(VLOOKUP($B2432,Invoices!$V$2:$W$412,2,FALSE),"")</f>
        <v/>
      </c>
      <c r="L2432" s="18" t="str">
        <f>IFERROR(VLOOKUP($B2432,Invoices!$X$2:$Y$412,2,FALSE),"")</f>
        <v/>
      </c>
      <c r="M2432" s="18" t="str">
        <f>IFERROR(VLOOKUP($B2432,Invoices!$Z$2:$AA$412,2,FALSE),"")</f>
        <v/>
      </c>
      <c r="N2432" s="18" t="str">
        <f>IFERROR(VLOOKUP($B2432,Invoices!$AB$2:$AC$412,2,FALSE),"")</f>
        <v/>
      </c>
      <c r="O2432" s="18" t="str">
        <f>IFERROR(VLOOKUP($B2432,Invoices!$AD$2:$AE$412,2,FALSE),"")</f>
        <v/>
      </c>
      <c r="P2432" s="18" t="str">
        <f>IFERROR(VLOOKUP($B2432,Invoices!$AF$2:$AG$412,2,FALSE),"")</f>
        <v/>
      </c>
      <c r="Q2432" s="18" t="str">
        <f>IFERROR(VLOOKUP($B2432,Invoices!$AH$2:$AI$412,2,FALSE),"")</f>
        <v/>
      </c>
      <c r="R2432" s="18" t="str">
        <f>IFERROR(VLOOKUP($B2432,Invoices!$AJ$2:$AK$412,2,FALSE),"")</f>
        <v/>
      </c>
      <c r="S2432" s="18" t="str">
        <f>IFERROR(VLOOKUP($B2432,Invoices!$AL$2:$AM$412,2,FALSE),"")</f>
        <v/>
      </c>
      <c r="T2432" s="18" t="str">
        <f>IFERROR(VLOOKUP($B2432,Invoices!$AN$2:$AO$412,2,FALSE),"")</f>
        <v/>
      </c>
      <c r="U2432" s="18" t="str" cm="1">
        <f t="array" ref="U2432">IFERROR(INDEX(F2432:T2432, 1, MATCH(TRUE, ISNUMBER(F2432:T2432), 0)), "0.0")</f>
        <v>0.0</v>
      </c>
    </row>
    <row r="2433" spans="1:21" ht="13" x14ac:dyDescent="0.15">
      <c r="A2433" s="14" t="s">
        <v>8465</v>
      </c>
      <c r="B2433" s="6" t="s">
        <v>3869</v>
      </c>
      <c r="C2433" s="6" t="s">
        <v>2343</v>
      </c>
      <c r="D2433" s="6" t="s">
        <v>1033</v>
      </c>
      <c r="E2433" s="6" t="s">
        <v>1034</v>
      </c>
      <c r="F2433" s="18">
        <f>IFERROR(VLOOKUP(B2433,Invoices!$L$2:$M$413,2,FALSE),"")</f>
        <v>0.99</v>
      </c>
      <c r="G2433" s="18" t="str">
        <f>IFERROR(VLOOKUP(B2433,Invoices!$N$2:$O$412,2,FALSE),"")</f>
        <v/>
      </c>
      <c r="H2433" s="18" t="str">
        <f>IFERROR(VLOOKUP($B2433,Invoices!$P$2:$Q$412,2,FALSE),"")</f>
        <v/>
      </c>
      <c r="I2433" s="18" t="str">
        <f>IFERROR(VLOOKUP($B2433,Invoices!$R$2:$S$412,2,FALSE),"")</f>
        <v/>
      </c>
      <c r="J2433" s="18" t="str">
        <f>IFERROR(VLOOKUP($B2433,Invoices!$T$2:$U$412,2,FALSE),"")</f>
        <v/>
      </c>
      <c r="K2433" s="18" t="str">
        <f>IFERROR(VLOOKUP($B2433,Invoices!$V$2:$W$412,2,FALSE),"")</f>
        <v/>
      </c>
      <c r="L2433" s="18" t="str">
        <f>IFERROR(VLOOKUP($B2433,Invoices!$X$2:$Y$412,2,FALSE),"")</f>
        <v/>
      </c>
      <c r="M2433" s="18" t="str">
        <f>IFERROR(VLOOKUP($B2433,Invoices!$Z$2:$AA$412,2,FALSE),"")</f>
        <v/>
      </c>
      <c r="N2433" s="18" t="str">
        <f>IFERROR(VLOOKUP($B2433,Invoices!$AB$2:$AC$412,2,FALSE),"")</f>
        <v/>
      </c>
      <c r="O2433" s="18" t="str">
        <f>IFERROR(VLOOKUP($B2433,Invoices!$AD$2:$AE$412,2,FALSE),"")</f>
        <v/>
      </c>
      <c r="P2433" s="18" t="str">
        <f>IFERROR(VLOOKUP($B2433,Invoices!$AF$2:$AG$412,2,FALSE),"")</f>
        <v/>
      </c>
      <c r="Q2433" s="18" t="str">
        <f>IFERROR(VLOOKUP($B2433,Invoices!$AH$2:$AI$412,2,FALSE),"")</f>
        <v/>
      </c>
      <c r="R2433" s="18" t="str">
        <f>IFERROR(VLOOKUP($B2433,Invoices!$AJ$2:$AK$412,2,FALSE),"")</f>
        <v/>
      </c>
      <c r="S2433" s="18" t="str">
        <f>IFERROR(VLOOKUP($B2433,Invoices!$AL$2:$AM$412,2,FALSE),"")</f>
        <v/>
      </c>
      <c r="T2433" s="18" t="str">
        <f>IFERROR(VLOOKUP($B2433,Invoices!$AN$2:$AO$412,2,FALSE),"")</f>
        <v/>
      </c>
      <c r="U2433" s="18" cm="1">
        <f t="array" ref="U2433">IFERROR(INDEX(F2433:T2433, 1, MATCH(TRUE, ISNUMBER(F2433:T2433), 0)), "0.0")</f>
        <v>0.99</v>
      </c>
    </row>
    <row r="2434" spans="1:21" ht="13" x14ac:dyDescent="0.15">
      <c r="A2434" s="14" t="s">
        <v>8466</v>
      </c>
      <c r="B2434" s="6" t="s">
        <v>3870</v>
      </c>
      <c r="D2434" s="6" t="s">
        <v>877</v>
      </c>
      <c r="E2434" s="6" t="s">
        <v>878</v>
      </c>
      <c r="F2434" s="18">
        <f>IFERROR(VLOOKUP(B2434,Invoices!$L$2:$M$413,2,FALSE),"")</f>
        <v>0.99</v>
      </c>
      <c r="G2434" s="18">
        <f>IFERROR(VLOOKUP(B2434,Invoices!$N$2:$O$412,2,FALSE),"")</f>
        <v>0.99</v>
      </c>
      <c r="H2434" s="18" t="str">
        <f>IFERROR(VLOOKUP($B2434,Invoices!$P$2:$Q$412,2,FALSE),"")</f>
        <v/>
      </c>
      <c r="I2434" s="18" t="str">
        <f>IFERROR(VLOOKUP($B2434,Invoices!$R$2:$S$412,2,FALSE),"")</f>
        <v/>
      </c>
      <c r="J2434" s="18" t="str">
        <f>IFERROR(VLOOKUP($B2434,Invoices!$T$2:$U$412,2,FALSE),"")</f>
        <v/>
      </c>
      <c r="K2434" s="18" t="str">
        <f>IFERROR(VLOOKUP($B2434,Invoices!$V$2:$W$412,2,FALSE),"")</f>
        <v/>
      </c>
      <c r="L2434" s="18" t="str">
        <f>IFERROR(VLOOKUP($B2434,Invoices!$X$2:$Y$412,2,FALSE),"")</f>
        <v/>
      </c>
      <c r="M2434" s="18" t="str">
        <f>IFERROR(VLOOKUP($B2434,Invoices!$Z$2:$AA$412,2,FALSE),"")</f>
        <v/>
      </c>
      <c r="N2434" s="18" t="str">
        <f>IFERROR(VLOOKUP($B2434,Invoices!$AB$2:$AC$412,2,FALSE),"")</f>
        <v/>
      </c>
      <c r="O2434" s="18" t="str">
        <f>IFERROR(VLOOKUP($B2434,Invoices!$AD$2:$AE$412,2,FALSE),"")</f>
        <v/>
      </c>
      <c r="P2434" s="18" t="str">
        <f>IFERROR(VLOOKUP($B2434,Invoices!$AF$2:$AG$412,2,FALSE),"")</f>
        <v/>
      </c>
      <c r="Q2434" s="18" t="str">
        <f>IFERROR(VLOOKUP($B2434,Invoices!$AH$2:$AI$412,2,FALSE),"")</f>
        <v/>
      </c>
      <c r="R2434" s="18" t="str">
        <f>IFERROR(VLOOKUP($B2434,Invoices!$AJ$2:$AK$412,2,FALSE),"")</f>
        <v/>
      </c>
      <c r="S2434" s="18" t="str">
        <f>IFERROR(VLOOKUP($B2434,Invoices!$AL$2:$AM$412,2,FALSE),"")</f>
        <v/>
      </c>
      <c r="T2434" s="18" t="str">
        <f>IFERROR(VLOOKUP($B2434,Invoices!$AN$2:$AO$412,2,FALSE),"")</f>
        <v/>
      </c>
      <c r="U2434" s="18" cm="1">
        <f t="array" ref="U2434">IFERROR(INDEX(F2434:T2434, 1, MATCH(TRUE, ISNUMBER(F2434:T2434), 0)), "0.0")</f>
        <v>0.99</v>
      </c>
    </row>
    <row r="2435" spans="1:21" ht="13" x14ac:dyDescent="0.15">
      <c r="A2435" s="14" t="s">
        <v>8467</v>
      </c>
      <c r="B2435" s="6" t="s">
        <v>3871</v>
      </c>
      <c r="D2435" s="6" t="s">
        <v>931</v>
      </c>
      <c r="E2435" s="6" t="s">
        <v>932</v>
      </c>
      <c r="F2435" s="18" t="str">
        <f>IFERROR(VLOOKUP(B2435,Invoices!$L$2:$M$413,2,FALSE),"")</f>
        <v/>
      </c>
      <c r="G2435" s="18">
        <f>IFERROR(VLOOKUP(B2435,Invoices!$N$2:$O$412,2,FALSE),"")</f>
        <v>0.99</v>
      </c>
      <c r="H2435" s="18" t="str">
        <f>IFERROR(VLOOKUP($B2435,Invoices!$P$2:$Q$412,2,FALSE),"")</f>
        <v/>
      </c>
      <c r="I2435" s="18" t="str">
        <f>IFERROR(VLOOKUP($B2435,Invoices!$R$2:$S$412,2,FALSE),"")</f>
        <v/>
      </c>
      <c r="J2435" s="18" t="str">
        <f>IFERROR(VLOOKUP($B2435,Invoices!$T$2:$U$412,2,FALSE),"")</f>
        <v/>
      </c>
      <c r="K2435" s="18" t="str">
        <f>IFERROR(VLOOKUP($B2435,Invoices!$V$2:$W$412,2,FALSE),"")</f>
        <v/>
      </c>
      <c r="L2435" s="18" t="str">
        <f>IFERROR(VLOOKUP($B2435,Invoices!$X$2:$Y$412,2,FALSE),"")</f>
        <v/>
      </c>
      <c r="M2435" s="18" t="str">
        <f>IFERROR(VLOOKUP($B2435,Invoices!$Z$2:$AA$412,2,FALSE),"")</f>
        <v/>
      </c>
      <c r="N2435" s="18" t="str">
        <f>IFERROR(VLOOKUP($B2435,Invoices!$AB$2:$AC$412,2,FALSE),"")</f>
        <v/>
      </c>
      <c r="O2435" s="18" t="str">
        <f>IFERROR(VLOOKUP($B2435,Invoices!$AD$2:$AE$412,2,FALSE),"")</f>
        <v/>
      </c>
      <c r="P2435" s="18" t="str">
        <f>IFERROR(VLOOKUP($B2435,Invoices!$AF$2:$AG$412,2,FALSE),"")</f>
        <v/>
      </c>
      <c r="Q2435" s="18" t="str">
        <f>IFERROR(VLOOKUP($B2435,Invoices!$AH$2:$AI$412,2,FALSE),"")</f>
        <v/>
      </c>
      <c r="R2435" s="18" t="str">
        <f>IFERROR(VLOOKUP($B2435,Invoices!$AJ$2:$AK$412,2,FALSE),"")</f>
        <v/>
      </c>
      <c r="S2435" s="18" t="str">
        <f>IFERROR(VLOOKUP($B2435,Invoices!$AL$2:$AM$412,2,FALSE),"")</f>
        <v/>
      </c>
      <c r="T2435" s="18" t="str">
        <f>IFERROR(VLOOKUP($B2435,Invoices!$AN$2:$AO$412,2,FALSE),"")</f>
        <v/>
      </c>
      <c r="U2435" s="18" cm="1">
        <f t="array" ref="U2435">IFERROR(INDEX(F2435:T2435, 1, MATCH(TRUE, ISNUMBER(F2435:T2435), 0)), "0.0")</f>
        <v>0.99</v>
      </c>
    </row>
    <row r="2436" spans="1:21" ht="13" x14ac:dyDescent="0.15">
      <c r="A2436" s="14" t="s">
        <v>8468</v>
      </c>
      <c r="B2436" s="6" t="s">
        <v>3872</v>
      </c>
      <c r="D2436" s="6" t="s">
        <v>1025</v>
      </c>
      <c r="E2436" s="6" t="s">
        <v>863</v>
      </c>
      <c r="F2436" s="18" t="str">
        <f>IFERROR(VLOOKUP(B2436,Invoices!$L$2:$M$413,2,FALSE),"")</f>
        <v/>
      </c>
      <c r="G2436" s="18">
        <f>IFERROR(VLOOKUP(B2436,Invoices!$N$2:$O$412,2,FALSE),"")</f>
        <v>0.99</v>
      </c>
      <c r="H2436" s="18" t="str">
        <f>IFERROR(VLOOKUP($B2436,Invoices!$P$2:$Q$412,2,FALSE),"")</f>
        <v/>
      </c>
      <c r="I2436" s="18" t="str">
        <f>IFERROR(VLOOKUP($B2436,Invoices!$R$2:$S$412,2,FALSE),"")</f>
        <v/>
      </c>
      <c r="J2436" s="18" t="str">
        <f>IFERROR(VLOOKUP($B2436,Invoices!$T$2:$U$412,2,FALSE),"")</f>
        <v/>
      </c>
      <c r="K2436" s="18" t="str">
        <f>IFERROR(VLOOKUP($B2436,Invoices!$V$2:$W$412,2,FALSE),"")</f>
        <v/>
      </c>
      <c r="L2436" s="18" t="str">
        <f>IFERROR(VLOOKUP($B2436,Invoices!$X$2:$Y$412,2,FALSE),"")</f>
        <v/>
      </c>
      <c r="M2436" s="18" t="str">
        <f>IFERROR(VLOOKUP($B2436,Invoices!$Z$2:$AA$412,2,FALSE),"")</f>
        <v/>
      </c>
      <c r="N2436" s="18" t="str">
        <f>IFERROR(VLOOKUP($B2436,Invoices!$AB$2:$AC$412,2,FALSE),"")</f>
        <v/>
      </c>
      <c r="O2436" s="18" t="str">
        <f>IFERROR(VLOOKUP($B2436,Invoices!$AD$2:$AE$412,2,FALSE),"")</f>
        <v/>
      </c>
      <c r="P2436" s="18" t="str">
        <f>IFERROR(VLOOKUP($B2436,Invoices!$AF$2:$AG$412,2,FALSE),"")</f>
        <v/>
      </c>
      <c r="Q2436" s="18" t="str">
        <f>IFERROR(VLOOKUP($B2436,Invoices!$AH$2:$AI$412,2,FALSE),"")</f>
        <v/>
      </c>
      <c r="R2436" s="18" t="str">
        <f>IFERROR(VLOOKUP($B2436,Invoices!$AJ$2:$AK$412,2,FALSE),"")</f>
        <v/>
      </c>
      <c r="S2436" s="18" t="str">
        <f>IFERROR(VLOOKUP($B2436,Invoices!$AL$2:$AM$412,2,FALSE),"")</f>
        <v/>
      </c>
      <c r="T2436" s="18" t="str">
        <f>IFERROR(VLOOKUP($B2436,Invoices!$AN$2:$AO$412,2,FALSE),"")</f>
        <v/>
      </c>
      <c r="U2436" s="18" cm="1">
        <f t="array" ref="U2436">IFERROR(INDEX(F2436:T2436, 1, MATCH(TRUE, ISNUMBER(F2436:T2436), 0)), "0.0")</f>
        <v>0.99</v>
      </c>
    </row>
    <row r="2437" spans="1:21" ht="13" x14ac:dyDescent="0.15">
      <c r="A2437" s="14" t="s">
        <v>8469</v>
      </c>
      <c r="B2437" s="6" t="s">
        <v>3873</v>
      </c>
      <c r="D2437" s="6" t="s">
        <v>3874</v>
      </c>
      <c r="E2437" s="6" t="s">
        <v>3875</v>
      </c>
      <c r="F2437" s="18" t="str">
        <f>IFERROR(VLOOKUP(B2437,Invoices!$L$2:$M$413,2,FALSE),"")</f>
        <v/>
      </c>
      <c r="G2437" s="18" t="str">
        <f>IFERROR(VLOOKUP(B2437,Invoices!$N$2:$O$412,2,FALSE),"")</f>
        <v/>
      </c>
      <c r="H2437" s="18">
        <f>IFERROR(VLOOKUP($B2437,Invoices!$P$2:$Q$412,2,FALSE),"")</f>
        <v>0.99</v>
      </c>
      <c r="I2437" s="18" t="str">
        <f>IFERROR(VLOOKUP($B2437,Invoices!$R$2:$S$412,2,FALSE),"")</f>
        <v/>
      </c>
      <c r="J2437" s="18" t="str">
        <f>IFERROR(VLOOKUP($B2437,Invoices!$T$2:$U$412,2,FALSE),"")</f>
        <v/>
      </c>
      <c r="K2437" s="18" t="str">
        <f>IFERROR(VLOOKUP($B2437,Invoices!$V$2:$W$412,2,FALSE),"")</f>
        <v/>
      </c>
      <c r="L2437" s="18" t="str">
        <f>IFERROR(VLOOKUP($B2437,Invoices!$X$2:$Y$412,2,FALSE),"")</f>
        <v/>
      </c>
      <c r="M2437" s="18" t="str">
        <f>IFERROR(VLOOKUP($B2437,Invoices!$Z$2:$AA$412,2,FALSE),"")</f>
        <v/>
      </c>
      <c r="N2437" s="18" t="str">
        <f>IFERROR(VLOOKUP($B2437,Invoices!$AB$2:$AC$412,2,FALSE),"")</f>
        <v/>
      </c>
      <c r="O2437" s="18" t="str">
        <f>IFERROR(VLOOKUP($B2437,Invoices!$AD$2:$AE$412,2,FALSE),"")</f>
        <v/>
      </c>
      <c r="P2437" s="18" t="str">
        <f>IFERROR(VLOOKUP($B2437,Invoices!$AF$2:$AG$412,2,FALSE),"")</f>
        <v/>
      </c>
      <c r="Q2437" s="18" t="str">
        <f>IFERROR(VLOOKUP($B2437,Invoices!$AH$2:$AI$412,2,FALSE),"")</f>
        <v/>
      </c>
      <c r="R2437" s="18" t="str">
        <f>IFERROR(VLOOKUP($B2437,Invoices!$AJ$2:$AK$412,2,FALSE),"")</f>
        <v/>
      </c>
      <c r="S2437" s="18" t="str">
        <f>IFERROR(VLOOKUP($B2437,Invoices!$AL$2:$AM$412,2,FALSE),"")</f>
        <v/>
      </c>
      <c r="T2437" s="18" t="str">
        <f>IFERROR(VLOOKUP($B2437,Invoices!$AN$2:$AO$412,2,FALSE),"")</f>
        <v/>
      </c>
      <c r="U2437" s="18" cm="1">
        <f t="array" ref="U2437">IFERROR(INDEX(F2437:T2437, 1, MATCH(TRUE, ISNUMBER(F2437:T2437), 0)), "0.0")</f>
        <v>0.99</v>
      </c>
    </row>
    <row r="2438" spans="1:21" ht="13" x14ac:dyDescent="0.15">
      <c r="A2438" s="14" t="s">
        <v>8470</v>
      </c>
      <c r="B2438" s="6" t="s">
        <v>3876</v>
      </c>
      <c r="C2438" s="6" t="s">
        <v>1795</v>
      </c>
      <c r="D2438" s="6" t="s">
        <v>626</v>
      </c>
      <c r="E2438" s="6" t="s">
        <v>522</v>
      </c>
      <c r="F2438" s="18" t="str">
        <f>IFERROR(VLOOKUP(B2438,Invoices!$L$2:$M$413,2,FALSE),"")</f>
        <v/>
      </c>
      <c r="G2438" s="18" t="str">
        <f>IFERROR(VLOOKUP(B2438,Invoices!$N$2:$O$412,2,FALSE),"")</f>
        <v/>
      </c>
      <c r="H2438" s="18" t="str">
        <f>IFERROR(VLOOKUP($B2438,Invoices!$P$2:$Q$412,2,FALSE),"")</f>
        <v/>
      </c>
      <c r="I2438" s="18" t="str">
        <f>IFERROR(VLOOKUP($B2438,Invoices!$R$2:$S$412,2,FALSE),"")</f>
        <v/>
      </c>
      <c r="J2438" s="18" t="str">
        <f>IFERROR(VLOOKUP($B2438,Invoices!$T$2:$U$412,2,FALSE),"")</f>
        <v/>
      </c>
      <c r="K2438" s="18" t="str">
        <f>IFERROR(VLOOKUP($B2438,Invoices!$V$2:$W$412,2,FALSE),"")</f>
        <v/>
      </c>
      <c r="L2438" s="18" t="str">
        <f>IFERROR(VLOOKUP($B2438,Invoices!$X$2:$Y$412,2,FALSE),"")</f>
        <v/>
      </c>
      <c r="M2438" s="18" t="str">
        <f>IFERROR(VLOOKUP($B2438,Invoices!$Z$2:$AA$412,2,FALSE),"")</f>
        <v/>
      </c>
      <c r="N2438" s="18" t="str">
        <f>IFERROR(VLOOKUP($B2438,Invoices!$AB$2:$AC$412,2,FALSE),"")</f>
        <v/>
      </c>
      <c r="O2438" s="18" t="str">
        <f>IFERROR(VLOOKUP($B2438,Invoices!$AD$2:$AE$412,2,FALSE),"")</f>
        <v/>
      </c>
      <c r="P2438" s="18" t="str">
        <f>IFERROR(VLOOKUP($B2438,Invoices!$AF$2:$AG$412,2,FALSE),"")</f>
        <v/>
      </c>
      <c r="Q2438" s="18" t="str">
        <f>IFERROR(VLOOKUP($B2438,Invoices!$AH$2:$AI$412,2,FALSE),"")</f>
        <v/>
      </c>
      <c r="R2438" s="18" t="str">
        <f>IFERROR(VLOOKUP($B2438,Invoices!$AJ$2:$AK$412,2,FALSE),"")</f>
        <v/>
      </c>
      <c r="S2438" s="18" t="str">
        <f>IFERROR(VLOOKUP($B2438,Invoices!$AL$2:$AM$412,2,FALSE),"")</f>
        <v/>
      </c>
      <c r="T2438" s="18" t="str">
        <f>IFERROR(VLOOKUP($B2438,Invoices!$AN$2:$AO$412,2,FALSE),"")</f>
        <v/>
      </c>
      <c r="U2438" s="18" t="str" cm="1">
        <f t="array" ref="U2438">IFERROR(INDEX(F2438:T2438, 1, MATCH(TRUE, ISNUMBER(F2438:T2438), 0)), "0.0")</f>
        <v>0.0</v>
      </c>
    </row>
    <row r="2439" spans="1:21" ht="13" x14ac:dyDescent="0.15">
      <c r="A2439" s="14" t="s">
        <v>8471</v>
      </c>
      <c r="B2439" s="6" t="s">
        <v>3877</v>
      </c>
      <c r="C2439" s="6" t="s">
        <v>679</v>
      </c>
      <c r="D2439" s="6" t="s">
        <v>680</v>
      </c>
      <c r="E2439" s="6" t="s">
        <v>681</v>
      </c>
      <c r="F2439" s="18" t="str">
        <f>IFERROR(VLOOKUP(B2439,Invoices!$L$2:$M$413,2,FALSE),"")</f>
        <v/>
      </c>
      <c r="G2439" s="18" t="str">
        <f>IFERROR(VLOOKUP(B2439,Invoices!$N$2:$O$412,2,FALSE),"")</f>
        <v/>
      </c>
      <c r="H2439" s="18" t="str">
        <f>IFERROR(VLOOKUP($B2439,Invoices!$P$2:$Q$412,2,FALSE),"")</f>
        <v/>
      </c>
      <c r="I2439" s="18" t="str">
        <f>IFERROR(VLOOKUP($B2439,Invoices!$R$2:$S$412,2,FALSE),"")</f>
        <v/>
      </c>
      <c r="J2439" s="18" t="str">
        <f>IFERROR(VLOOKUP($B2439,Invoices!$T$2:$U$412,2,FALSE),"")</f>
        <v/>
      </c>
      <c r="K2439" s="18" t="str">
        <f>IFERROR(VLOOKUP($B2439,Invoices!$V$2:$W$412,2,FALSE),"")</f>
        <v/>
      </c>
      <c r="L2439" s="18" t="str">
        <f>IFERROR(VLOOKUP($B2439,Invoices!$X$2:$Y$412,2,FALSE),"")</f>
        <v/>
      </c>
      <c r="M2439" s="18" t="str">
        <f>IFERROR(VLOOKUP($B2439,Invoices!$Z$2:$AA$412,2,FALSE),"")</f>
        <v/>
      </c>
      <c r="N2439" s="18" t="str">
        <f>IFERROR(VLOOKUP($B2439,Invoices!$AB$2:$AC$412,2,FALSE),"")</f>
        <v/>
      </c>
      <c r="O2439" s="18" t="str">
        <f>IFERROR(VLOOKUP($B2439,Invoices!$AD$2:$AE$412,2,FALSE),"")</f>
        <v/>
      </c>
      <c r="P2439" s="18" t="str">
        <f>IFERROR(VLOOKUP($B2439,Invoices!$AF$2:$AG$412,2,FALSE),"")</f>
        <v/>
      </c>
      <c r="Q2439" s="18" t="str">
        <f>IFERROR(VLOOKUP($B2439,Invoices!$AH$2:$AI$412,2,FALSE),"")</f>
        <v/>
      </c>
      <c r="R2439" s="18" t="str">
        <f>IFERROR(VLOOKUP($B2439,Invoices!$AJ$2:$AK$412,2,FALSE),"")</f>
        <v/>
      </c>
      <c r="S2439" s="18" t="str">
        <f>IFERROR(VLOOKUP($B2439,Invoices!$AL$2:$AM$412,2,FALSE),"")</f>
        <v/>
      </c>
      <c r="T2439" s="18" t="str">
        <f>IFERROR(VLOOKUP($B2439,Invoices!$AN$2:$AO$412,2,FALSE),"")</f>
        <v/>
      </c>
      <c r="U2439" s="18" t="str" cm="1">
        <f t="array" ref="U2439">IFERROR(INDEX(F2439:T2439, 1, MATCH(TRUE, ISNUMBER(F2439:T2439), 0)), "0.0")</f>
        <v>0.0</v>
      </c>
    </row>
    <row r="2440" spans="1:21" ht="13" x14ac:dyDescent="0.15">
      <c r="A2440" s="14" t="s">
        <v>8472</v>
      </c>
      <c r="B2440" s="6" t="s">
        <v>3878</v>
      </c>
      <c r="D2440" s="6" t="s">
        <v>862</v>
      </c>
      <c r="E2440" s="6" t="s">
        <v>863</v>
      </c>
      <c r="F2440" s="18" t="str">
        <f>IFERROR(VLOOKUP(B2440,Invoices!$L$2:$M$413,2,FALSE),"")</f>
        <v/>
      </c>
      <c r="G2440" s="18" t="str">
        <f>IFERROR(VLOOKUP(B2440,Invoices!$N$2:$O$412,2,FALSE),"")</f>
        <v/>
      </c>
      <c r="H2440" s="18" t="str">
        <f>IFERROR(VLOOKUP($B2440,Invoices!$P$2:$Q$412,2,FALSE),"")</f>
        <v/>
      </c>
      <c r="I2440" s="18" t="str">
        <f>IFERROR(VLOOKUP($B2440,Invoices!$R$2:$S$412,2,FALSE),"")</f>
        <v/>
      </c>
      <c r="J2440" s="18" t="str">
        <f>IFERROR(VLOOKUP($B2440,Invoices!$T$2:$U$412,2,FALSE),"")</f>
        <v/>
      </c>
      <c r="K2440" s="18" t="str">
        <f>IFERROR(VLOOKUP($B2440,Invoices!$V$2:$W$412,2,FALSE),"")</f>
        <v/>
      </c>
      <c r="L2440" s="18" t="str">
        <f>IFERROR(VLOOKUP($B2440,Invoices!$X$2:$Y$412,2,FALSE),"")</f>
        <v/>
      </c>
      <c r="M2440" s="18" t="str">
        <f>IFERROR(VLOOKUP($B2440,Invoices!$Z$2:$AA$412,2,FALSE),"")</f>
        <v/>
      </c>
      <c r="N2440" s="18" t="str">
        <f>IFERROR(VLOOKUP($B2440,Invoices!$AB$2:$AC$412,2,FALSE),"")</f>
        <v/>
      </c>
      <c r="O2440" s="18" t="str">
        <f>IFERROR(VLOOKUP($B2440,Invoices!$AD$2:$AE$412,2,FALSE),"")</f>
        <v/>
      </c>
      <c r="P2440" s="18" t="str">
        <f>IFERROR(VLOOKUP($B2440,Invoices!$AF$2:$AG$412,2,FALSE),"")</f>
        <v/>
      </c>
      <c r="Q2440" s="18" t="str">
        <f>IFERROR(VLOOKUP($B2440,Invoices!$AH$2:$AI$412,2,FALSE),"")</f>
        <v/>
      </c>
      <c r="R2440" s="18" t="str">
        <f>IFERROR(VLOOKUP($B2440,Invoices!$AJ$2:$AK$412,2,FALSE),"")</f>
        <v/>
      </c>
      <c r="S2440" s="18" t="str">
        <f>IFERROR(VLOOKUP($B2440,Invoices!$AL$2:$AM$412,2,FALSE),"")</f>
        <v/>
      </c>
      <c r="T2440" s="18" t="str">
        <f>IFERROR(VLOOKUP($B2440,Invoices!$AN$2:$AO$412,2,FALSE),"")</f>
        <v/>
      </c>
      <c r="U2440" s="18" t="str" cm="1">
        <f t="array" ref="U2440">IFERROR(INDEX(F2440:T2440, 1, MATCH(TRUE, ISNUMBER(F2440:T2440), 0)), "0.0")</f>
        <v>0.0</v>
      </c>
    </row>
    <row r="2441" spans="1:21" ht="13" x14ac:dyDescent="0.15">
      <c r="A2441" s="14" t="s">
        <v>8473</v>
      </c>
      <c r="B2441" s="6" t="s">
        <v>3879</v>
      </c>
      <c r="C2441" s="6" t="s">
        <v>1512</v>
      </c>
      <c r="D2441" s="6" t="s">
        <v>1513</v>
      </c>
      <c r="E2441" s="6" t="s">
        <v>1514</v>
      </c>
      <c r="F2441" s="18" t="str">
        <f>IFERROR(VLOOKUP(B2441,Invoices!$L$2:$M$413,2,FALSE),"")</f>
        <v/>
      </c>
      <c r="G2441" s="18" t="str">
        <f>IFERROR(VLOOKUP(B2441,Invoices!$N$2:$O$412,2,FALSE),"")</f>
        <v/>
      </c>
      <c r="H2441" s="18" t="str">
        <f>IFERROR(VLOOKUP($B2441,Invoices!$P$2:$Q$412,2,FALSE),"")</f>
        <v/>
      </c>
      <c r="I2441" s="18" t="str">
        <f>IFERROR(VLOOKUP($B2441,Invoices!$R$2:$S$412,2,FALSE),"")</f>
        <v/>
      </c>
      <c r="J2441" s="18" t="str">
        <f>IFERROR(VLOOKUP($B2441,Invoices!$T$2:$U$412,2,FALSE),"")</f>
        <v/>
      </c>
      <c r="K2441" s="18">
        <f>IFERROR(VLOOKUP($B2441,Invoices!$V$2:$W$412,2,FALSE),"")</f>
        <v>0.99</v>
      </c>
      <c r="L2441" s="18" t="str">
        <f>IFERROR(VLOOKUP($B2441,Invoices!$X$2:$Y$412,2,FALSE),"")</f>
        <v/>
      </c>
      <c r="M2441" s="18" t="str">
        <f>IFERROR(VLOOKUP($B2441,Invoices!$Z$2:$AA$412,2,FALSE),"")</f>
        <v/>
      </c>
      <c r="N2441" s="18" t="str">
        <f>IFERROR(VLOOKUP($B2441,Invoices!$AB$2:$AC$412,2,FALSE),"")</f>
        <v/>
      </c>
      <c r="O2441" s="18" t="str">
        <f>IFERROR(VLOOKUP($B2441,Invoices!$AD$2:$AE$412,2,FALSE),"")</f>
        <v/>
      </c>
      <c r="P2441" s="18" t="str">
        <f>IFERROR(VLOOKUP($B2441,Invoices!$AF$2:$AG$412,2,FALSE),"")</f>
        <v/>
      </c>
      <c r="Q2441" s="18" t="str">
        <f>IFERROR(VLOOKUP($B2441,Invoices!$AH$2:$AI$412,2,FALSE),"")</f>
        <v/>
      </c>
      <c r="R2441" s="18" t="str">
        <f>IFERROR(VLOOKUP($B2441,Invoices!$AJ$2:$AK$412,2,FALSE),"")</f>
        <v/>
      </c>
      <c r="S2441" s="18" t="str">
        <f>IFERROR(VLOOKUP($B2441,Invoices!$AL$2:$AM$412,2,FALSE),"")</f>
        <v/>
      </c>
      <c r="T2441" s="18" t="str">
        <f>IFERROR(VLOOKUP($B2441,Invoices!$AN$2:$AO$412,2,FALSE),"")</f>
        <v/>
      </c>
      <c r="U2441" s="18" cm="1">
        <f t="array" ref="U2441">IFERROR(INDEX(F2441:T2441, 1, MATCH(TRUE, ISNUMBER(F2441:T2441), 0)), "0.0")</f>
        <v>0.99</v>
      </c>
    </row>
    <row r="2442" spans="1:21" ht="13" x14ac:dyDescent="0.15">
      <c r="A2442" s="14" t="s">
        <v>8474</v>
      </c>
      <c r="B2442" s="6" t="s">
        <v>3880</v>
      </c>
      <c r="C2442" s="6" t="s">
        <v>1803</v>
      </c>
      <c r="D2442" s="6" t="s">
        <v>809</v>
      </c>
      <c r="E2442" s="6" t="s">
        <v>810</v>
      </c>
      <c r="F2442" s="18" t="str">
        <f>IFERROR(VLOOKUP(B2442,Invoices!$L$2:$M$413,2,FALSE),"")</f>
        <v/>
      </c>
      <c r="G2442" s="18" t="str">
        <f>IFERROR(VLOOKUP(B2442,Invoices!$N$2:$O$412,2,FALSE),"")</f>
        <v/>
      </c>
      <c r="H2442" s="18" t="str">
        <f>IFERROR(VLOOKUP($B2442,Invoices!$P$2:$Q$412,2,FALSE),"")</f>
        <v/>
      </c>
      <c r="I2442" s="18" t="str">
        <f>IFERROR(VLOOKUP($B2442,Invoices!$R$2:$S$412,2,FALSE),"")</f>
        <v/>
      </c>
      <c r="J2442" s="18" t="str">
        <f>IFERROR(VLOOKUP($B2442,Invoices!$T$2:$U$412,2,FALSE),"")</f>
        <v/>
      </c>
      <c r="K2442" s="18" t="str">
        <f>IFERROR(VLOOKUP($B2442,Invoices!$V$2:$W$412,2,FALSE),"")</f>
        <v/>
      </c>
      <c r="L2442" s="18" t="str">
        <f>IFERROR(VLOOKUP($B2442,Invoices!$X$2:$Y$412,2,FALSE),"")</f>
        <v/>
      </c>
      <c r="M2442" s="18" t="str">
        <f>IFERROR(VLOOKUP($B2442,Invoices!$Z$2:$AA$412,2,FALSE),"")</f>
        <v/>
      </c>
      <c r="N2442" s="18" t="str">
        <f>IFERROR(VLOOKUP($B2442,Invoices!$AB$2:$AC$412,2,FALSE),"")</f>
        <v/>
      </c>
      <c r="O2442" s="18" t="str">
        <f>IFERROR(VLOOKUP($B2442,Invoices!$AD$2:$AE$412,2,FALSE),"")</f>
        <v/>
      </c>
      <c r="P2442" s="18" t="str">
        <f>IFERROR(VLOOKUP($B2442,Invoices!$AF$2:$AG$412,2,FALSE),"")</f>
        <v/>
      </c>
      <c r="Q2442" s="18" t="str">
        <f>IFERROR(VLOOKUP($B2442,Invoices!$AH$2:$AI$412,2,FALSE),"")</f>
        <v/>
      </c>
      <c r="R2442" s="18" t="str">
        <f>IFERROR(VLOOKUP($B2442,Invoices!$AJ$2:$AK$412,2,FALSE),"")</f>
        <v/>
      </c>
      <c r="S2442" s="18" t="str">
        <f>IFERROR(VLOOKUP($B2442,Invoices!$AL$2:$AM$412,2,FALSE),"")</f>
        <v/>
      </c>
      <c r="T2442" s="18" t="str">
        <f>IFERROR(VLOOKUP($B2442,Invoices!$AN$2:$AO$412,2,FALSE),"")</f>
        <v/>
      </c>
      <c r="U2442" s="18" t="str" cm="1">
        <f t="array" ref="U2442">IFERROR(INDEX(F2442:T2442, 1, MATCH(TRUE, ISNUMBER(F2442:T2442), 0)), "0.0")</f>
        <v>0.0</v>
      </c>
    </row>
    <row r="2443" spans="1:21" ht="13" x14ac:dyDescent="0.15">
      <c r="A2443" s="14" t="s">
        <v>8475</v>
      </c>
      <c r="B2443" s="6" t="s">
        <v>3881</v>
      </c>
      <c r="D2443" s="6" t="s">
        <v>830</v>
      </c>
      <c r="E2443" s="6" t="s">
        <v>590</v>
      </c>
      <c r="F2443" s="18" t="str">
        <f>IFERROR(VLOOKUP(B2443,Invoices!$L$2:$M$413,2,FALSE),"")</f>
        <v/>
      </c>
      <c r="G2443" s="18" t="str">
        <f>IFERROR(VLOOKUP(B2443,Invoices!$N$2:$O$412,2,FALSE),"")</f>
        <v/>
      </c>
      <c r="H2443" s="18" t="str">
        <f>IFERROR(VLOOKUP($B2443,Invoices!$P$2:$Q$412,2,FALSE),"")</f>
        <v/>
      </c>
      <c r="I2443" s="18" t="str">
        <f>IFERROR(VLOOKUP($B2443,Invoices!$R$2:$S$412,2,FALSE),"")</f>
        <v/>
      </c>
      <c r="J2443" s="18" t="str">
        <f>IFERROR(VLOOKUP($B2443,Invoices!$T$2:$U$412,2,FALSE),"")</f>
        <v/>
      </c>
      <c r="K2443" s="18" t="str">
        <f>IFERROR(VLOOKUP($B2443,Invoices!$V$2:$W$412,2,FALSE),"")</f>
        <v/>
      </c>
      <c r="L2443" s="18" t="str">
        <f>IFERROR(VLOOKUP($B2443,Invoices!$X$2:$Y$412,2,FALSE),"")</f>
        <v/>
      </c>
      <c r="M2443" s="18" t="str">
        <f>IFERROR(VLOOKUP($B2443,Invoices!$Z$2:$AA$412,2,FALSE),"")</f>
        <v/>
      </c>
      <c r="N2443" s="18" t="str">
        <f>IFERROR(VLOOKUP($B2443,Invoices!$AB$2:$AC$412,2,FALSE),"")</f>
        <v/>
      </c>
      <c r="O2443" s="18" t="str">
        <f>IFERROR(VLOOKUP($B2443,Invoices!$AD$2:$AE$412,2,FALSE),"")</f>
        <v/>
      </c>
      <c r="P2443" s="18" t="str">
        <f>IFERROR(VLOOKUP($B2443,Invoices!$AF$2:$AG$412,2,FALSE),"")</f>
        <v/>
      </c>
      <c r="Q2443" s="18" t="str">
        <f>IFERROR(VLOOKUP($B2443,Invoices!$AH$2:$AI$412,2,FALSE),"")</f>
        <v/>
      </c>
      <c r="R2443" s="18" t="str">
        <f>IFERROR(VLOOKUP($B2443,Invoices!$AJ$2:$AK$412,2,FALSE),"")</f>
        <v/>
      </c>
      <c r="S2443" s="18" t="str">
        <f>IFERROR(VLOOKUP($B2443,Invoices!$AL$2:$AM$412,2,FALSE),"")</f>
        <v/>
      </c>
      <c r="T2443" s="18" t="str">
        <f>IFERROR(VLOOKUP($B2443,Invoices!$AN$2:$AO$412,2,FALSE),"")</f>
        <v/>
      </c>
      <c r="U2443" s="18" t="str" cm="1">
        <f t="array" ref="U2443">IFERROR(INDEX(F2443:T2443, 1, MATCH(TRUE, ISNUMBER(F2443:T2443), 0)), "0.0")</f>
        <v>0.0</v>
      </c>
    </row>
    <row r="2444" spans="1:21" ht="13" x14ac:dyDescent="0.15">
      <c r="A2444" s="14" t="s">
        <v>8476</v>
      </c>
      <c r="B2444" s="6" t="s">
        <v>3882</v>
      </c>
      <c r="C2444" s="6" t="s">
        <v>606</v>
      </c>
      <c r="D2444" s="6" t="s">
        <v>607</v>
      </c>
      <c r="E2444" s="6" t="s">
        <v>608</v>
      </c>
      <c r="F2444" s="18" t="str">
        <f>IFERROR(VLOOKUP(B2444,Invoices!$L$2:$M$413,2,FALSE),"")</f>
        <v/>
      </c>
      <c r="G2444" s="18" t="str">
        <f>IFERROR(VLOOKUP(B2444,Invoices!$N$2:$O$412,2,FALSE),"")</f>
        <v/>
      </c>
      <c r="H2444" s="18" t="str">
        <f>IFERROR(VLOOKUP($B2444,Invoices!$P$2:$Q$412,2,FALSE),"")</f>
        <v/>
      </c>
      <c r="I2444" s="18" t="str">
        <f>IFERROR(VLOOKUP($B2444,Invoices!$R$2:$S$412,2,FALSE),"")</f>
        <v/>
      </c>
      <c r="J2444" s="18" t="str">
        <f>IFERROR(VLOOKUP($B2444,Invoices!$T$2:$U$412,2,FALSE),"")</f>
        <v/>
      </c>
      <c r="K2444" s="18" t="str">
        <f>IFERROR(VLOOKUP($B2444,Invoices!$V$2:$W$412,2,FALSE),"")</f>
        <v/>
      </c>
      <c r="L2444" s="18" t="str">
        <f>IFERROR(VLOOKUP($B2444,Invoices!$X$2:$Y$412,2,FALSE),"")</f>
        <v/>
      </c>
      <c r="M2444" s="18" t="str">
        <f>IFERROR(VLOOKUP($B2444,Invoices!$Z$2:$AA$412,2,FALSE),"")</f>
        <v/>
      </c>
      <c r="N2444" s="18" t="str">
        <f>IFERROR(VLOOKUP($B2444,Invoices!$AB$2:$AC$412,2,FALSE),"")</f>
        <v/>
      </c>
      <c r="O2444" s="18" t="str">
        <f>IFERROR(VLOOKUP($B2444,Invoices!$AD$2:$AE$412,2,FALSE),"")</f>
        <v/>
      </c>
      <c r="P2444" s="18" t="str">
        <f>IFERROR(VLOOKUP($B2444,Invoices!$AF$2:$AG$412,2,FALSE),"")</f>
        <v/>
      </c>
      <c r="Q2444" s="18" t="str">
        <f>IFERROR(VLOOKUP($B2444,Invoices!$AH$2:$AI$412,2,FALSE),"")</f>
        <v/>
      </c>
      <c r="R2444" s="18" t="str">
        <f>IFERROR(VLOOKUP($B2444,Invoices!$AJ$2:$AK$412,2,FALSE),"")</f>
        <v/>
      </c>
      <c r="S2444" s="18" t="str">
        <f>IFERROR(VLOOKUP($B2444,Invoices!$AL$2:$AM$412,2,FALSE),"")</f>
        <v/>
      </c>
      <c r="T2444" s="18" t="str">
        <f>IFERROR(VLOOKUP($B2444,Invoices!$AN$2:$AO$412,2,FALSE),"")</f>
        <v/>
      </c>
      <c r="U2444" s="18" t="str" cm="1">
        <f t="array" ref="U2444">IFERROR(INDEX(F2444:T2444, 1, MATCH(TRUE, ISNUMBER(F2444:T2444), 0)), "0.0")</f>
        <v>0.0</v>
      </c>
    </row>
    <row r="2445" spans="1:21" ht="13" x14ac:dyDescent="0.15">
      <c r="A2445" s="14" t="s">
        <v>8477</v>
      </c>
      <c r="B2445" s="6" t="s">
        <v>3883</v>
      </c>
      <c r="C2445" s="6" t="s">
        <v>3884</v>
      </c>
      <c r="D2445" s="6" t="s">
        <v>1497</v>
      </c>
      <c r="E2445" s="6" t="s">
        <v>1498</v>
      </c>
      <c r="F2445" s="18" t="str">
        <f>IFERROR(VLOOKUP(B2445,Invoices!$L$2:$M$413,2,FALSE),"")</f>
        <v/>
      </c>
      <c r="G2445" s="18" t="str">
        <f>IFERROR(VLOOKUP(B2445,Invoices!$N$2:$O$412,2,FALSE),"")</f>
        <v/>
      </c>
      <c r="H2445" s="18" t="str">
        <f>IFERROR(VLOOKUP($B2445,Invoices!$P$2:$Q$412,2,FALSE),"")</f>
        <v/>
      </c>
      <c r="I2445" s="18" t="str">
        <f>IFERROR(VLOOKUP($B2445,Invoices!$R$2:$S$412,2,FALSE),"")</f>
        <v/>
      </c>
      <c r="J2445" s="18" t="str">
        <f>IFERROR(VLOOKUP($B2445,Invoices!$T$2:$U$412,2,FALSE),"")</f>
        <v/>
      </c>
      <c r="K2445" s="18" t="str">
        <f>IFERROR(VLOOKUP($B2445,Invoices!$V$2:$W$412,2,FALSE),"")</f>
        <v/>
      </c>
      <c r="L2445" s="18" t="str">
        <f>IFERROR(VLOOKUP($B2445,Invoices!$X$2:$Y$412,2,FALSE),"")</f>
        <v/>
      </c>
      <c r="M2445" s="18" t="str">
        <f>IFERROR(VLOOKUP($B2445,Invoices!$Z$2:$AA$412,2,FALSE),"")</f>
        <v/>
      </c>
      <c r="N2445" s="18" t="str">
        <f>IFERROR(VLOOKUP($B2445,Invoices!$AB$2:$AC$412,2,FALSE),"")</f>
        <v/>
      </c>
      <c r="O2445" s="18" t="str">
        <f>IFERROR(VLOOKUP($B2445,Invoices!$AD$2:$AE$412,2,FALSE),"")</f>
        <v/>
      </c>
      <c r="P2445" s="18" t="str">
        <f>IFERROR(VLOOKUP($B2445,Invoices!$AF$2:$AG$412,2,FALSE),"")</f>
        <v/>
      </c>
      <c r="Q2445" s="18" t="str">
        <f>IFERROR(VLOOKUP($B2445,Invoices!$AH$2:$AI$412,2,FALSE),"")</f>
        <v/>
      </c>
      <c r="R2445" s="18" t="str">
        <f>IFERROR(VLOOKUP($B2445,Invoices!$AJ$2:$AK$412,2,FALSE),"")</f>
        <v/>
      </c>
      <c r="S2445" s="18" t="str">
        <f>IFERROR(VLOOKUP($B2445,Invoices!$AL$2:$AM$412,2,FALSE),"")</f>
        <v/>
      </c>
      <c r="T2445" s="18" t="str">
        <f>IFERROR(VLOOKUP($B2445,Invoices!$AN$2:$AO$412,2,FALSE),"")</f>
        <v/>
      </c>
      <c r="U2445" s="18" t="str" cm="1">
        <f t="array" ref="U2445">IFERROR(INDEX(F2445:T2445, 1, MATCH(TRUE, ISNUMBER(F2445:T2445), 0)), "0.0")</f>
        <v>0.0</v>
      </c>
    </row>
    <row r="2446" spans="1:21" ht="13" x14ac:dyDescent="0.15">
      <c r="A2446" s="14" t="s">
        <v>8478</v>
      </c>
      <c r="B2446" s="6" t="s">
        <v>3885</v>
      </c>
      <c r="C2446" s="6" t="s">
        <v>2544</v>
      </c>
      <c r="D2446" s="6" t="s">
        <v>2195</v>
      </c>
      <c r="E2446" s="6" t="s">
        <v>574</v>
      </c>
      <c r="F2446" s="18" t="str">
        <f>IFERROR(VLOOKUP(B2446,Invoices!$L$2:$M$413,2,FALSE),"")</f>
        <v/>
      </c>
      <c r="G2446" s="18">
        <f>IFERROR(VLOOKUP(B2446,Invoices!$N$2:$O$412,2,FALSE),"")</f>
        <v>0.99</v>
      </c>
      <c r="H2446" s="18" t="str">
        <f>IFERROR(VLOOKUP($B2446,Invoices!$P$2:$Q$412,2,FALSE),"")</f>
        <v/>
      </c>
      <c r="I2446" s="18" t="str">
        <f>IFERROR(VLOOKUP($B2446,Invoices!$R$2:$S$412,2,FALSE),"")</f>
        <v/>
      </c>
      <c r="J2446" s="18" t="str">
        <f>IFERROR(VLOOKUP($B2446,Invoices!$T$2:$U$412,2,FALSE),"")</f>
        <v/>
      </c>
      <c r="K2446" s="18" t="str">
        <f>IFERROR(VLOOKUP($B2446,Invoices!$V$2:$W$412,2,FALSE),"")</f>
        <v/>
      </c>
      <c r="L2446" s="18" t="str">
        <f>IFERROR(VLOOKUP($B2446,Invoices!$X$2:$Y$412,2,FALSE),"")</f>
        <v/>
      </c>
      <c r="M2446" s="18" t="str">
        <f>IFERROR(VLOOKUP($B2446,Invoices!$Z$2:$AA$412,2,FALSE),"")</f>
        <v/>
      </c>
      <c r="N2446" s="18">
        <f>IFERROR(VLOOKUP($B2446,Invoices!$AB$2:$AC$412,2,FALSE),"")</f>
        <v>0.99</v>
      </c>
      <c r="O2446" s="18" t="str">
        <f>IFERROR(VLOOKUP($B2446,Invoices!$AD$2:$AE$412,2,FALSE),"")</f>
        <v/>
      </c>
      <c r="P2446" s="18" t="str">
        <f>IFERROR(VLOOKUP($B2446,Invoices!$AF$2:$AG$412,2,FALSE),"")</f>
        <v/>
      </c>
      <c r="Q2446" s="18" t="str">
        <f>IFERROR(VLOOKUP($B2446,Invoices!$AH$2:$AI$412,2,FALSE),"")</f>
        <v/>
      </c>
      <c r="R2446" s="18" t="str">
        <f>IFERROR(VLOOKUP($B2446,Invoices!$AJ$2:$AK$412,2,FALSE),"")</f>
        <v/>
      </c>
      <c r="S2446" s="18" t="str">
        <f>IFERROR(VLOOKUP($B2446,Invoices!$AL$2:$AM$412,2,FALSE),"")</f>
        <v/>
      </c>
      <c r="T2446" s="18" t="str">
        <f>IFERROR(VLOOKUP($B2446,Invoices!$AN$2:$AO$412,2,FALSE),"")</f>
        <v/>
      </c>
      <c r="U2446" s="18" cm="1">
        <f t="array" ref="U2446">IFERROR(INDEX(F2446:T2446, 1, MATCH(TRUE, ISNUMBER(F2446:T2446), 0)), "0.0")</f>
        <v>0.99</v>
      </c>
    </row>
    <row r="2447" spans="1:21" ht="13" x14ac:dyDescent="0.15">
      <c r="A2447" s="14" t="s">
        <v>8479</v>
      </c>
      <c r="B2447" s="6" t="s">
        <v>3886</v>
      </c>
      <c r="C2447" s="6" t="s">
        <v>1143</v>
      </c>
      <c r="D2447" s="6" t="s">
        <v>1144</v>
      </c>
      <c r="E2447" s="6" t="s">
        <v>559</v>
      </c>
      <c r="F2447" s="18" t="str">
        <f>IFERROR(VLOOKUP(B2447,Invoices!$L$2:$M$413,2,FALSE),"")</f>
        <v/>
      </c>
      <c r="G2447" s="18" t="str">
        <f>IFERROR(VLOOKUP(B2447,Invoices!$N$2:$O$412,2,FALSE),"")</f>
        <v/>
      </c>
      <c r="H2447" s="18" t="str">
        <f>IFERROR(VLOOKUP($B2447,Invoices!$P$2:$Q$412,2,FALSE),"")</f>
        <v/>
      </c>
      <c r="I2447" s="18">
        <f>IFERROR(VLOOKUP($B2447,Invoices!$R$2:$S$412,2,FALSE),"")</f>
        <v>0.99</v>
      </c>
      <c r="J2447" s="18" t="str">
        <f>IFERROR(VLOOKUP($B2447,Invoices!$T$2:$U$412,2,FALSE),"")</f>
        <v/>
      </c>
      <c r="K2447" s="18" t="str">
        <f>IFERROR(VLOOKUP($B2447,Invoices!$V$2:$W$412,2,FALSE),"")</f>
        <v/>
      </c>
      <c r="L2447" s="18" t="str">
        <f>IFERROR(VLOOKUP($B2447,Invoices!$X$2:$Y$412,2,FALSE),"")</f>
        <v/>
      </c>
      <c r="M2447" s="18" t="str">
        <f>IFERROR(VLOOKUP($B2447,Invoices!$Z$2:$AA$412,2,FALSE),"")</f>
        <v/>
      </c>
      <c r="N2447" s="18" t="str">
        <f>IFERROR(VLOOKUP($B2447,Invoices!$AB$2:$AC$412,2,FALSE),"")</f>
        <v/>
      </c>
      <c r="O2447" s="18" t="str">
        <f>IFERROR(VLOOKUP($B2447,Invoices!$AD$2:$AE$412,2,FALSE),"")</f>
        <v/>
      </c>
      <c r="P2447" s="18" t="str">
        <f>IFERROR(VLOOKUP($B2447,Invoices!$AF$2:$AG$412,2,FALSE),"")</f>
        <v/>
      </c>
      <c r="Q2447" s="18" t="str">
        <f>IFERROR(VLOOKUP($B2447,Invoices!$AH$2:$AI$412,2,FALSE),"")</f>
        <v/>
      </c>
      <c r="R2447" s="18" t="str">
        <f>IFERROR(VLOOKUP($B2447,Invoices!$AJ$2:$AK$412,2,FALSE),"")</f>
        <v/>
      </c>
      <c r="S2447" s="18" t="str">
        <f>IFERROR(VLOOKUP($B2447,Invoices!$AL$2:$AM$412,2,FALSE),"")</f>
        <v/>
      </c>
      <c r="T2447" s="18" t="str">
        <f>IFERROR(VLOOKUP($B2447,Invoices!$AN$2:$AO$412,2,FALSE),"")</f>
        <v/>
      </c>
      <c r="U2447" s="18" cm="1">
        <f t="array" ref="U2447">IFERROR(INDEX(F2447:T2447, 1, MATCH(TRUE, ISNUMBER(F2447:T2447), 0)), "0.0")</f>
        <v>0.99</v>
      </c>
    </row>
    <row r="2448" spans="1:21" ht="13" x14ac:dyDescent="0.15">
      <c r="A2448" s="14" t="s">
        <v>8480</v>
      </c>
      <c r="B2448" s="6" t="s">
        <v>3887</v>
      </c>
      <c r="C2448" s="6" t="s">
        <v>806</v>
      </c>
      <c r="D2448" s="6" t="s">
        <v>620</v>
      </c>
      <c r="E2448" s="6" t="s">
        <v>574</v>
      </c>
      <c r="F2448" s="18" t="str">
        <f>IFERROR(VLOOKUP(B2448,Invoices!$L$2:$M$413,2,FALSE),"")</f>
        <v/>
      </c>
      <c r="G2448" s="18">
        <f>IFERROR(VLOOKUP(B2448,Invoices!$N$2:$O$412,2,FALSE),"")</f>
        <v>0.99</v>
      </c>
      <c r="H2448" s="18">
        <f>IFERROR(VLOOKUP($B2448,Invoices!$P$2:$Q$412,2,FALSE),"")</f>
        <v>0.99</v>
      </c>
      <c r="I2448" s="18" t="str">
        <f>IFERROR(VLOOKUP($B2448,Invoices!$R$2:$S$412,2,FALSE),"")</f>
        <v/>
      </c>
      <c r="J2448" s="18" t="str">
        <f>IFERROR(VLOOKUP($B2448,Invoices!$T$2:$U$412,2,FALSE),"")</f>
        <v/>
      </c>
      <c r="K2448" s="18" t="str">
        <f>IFERROR(VLOOKUP($B2448,Invoices!$V$2:$W$412,2,FALSE),"")</f>
        <v/>
      </c>
      <c r="L2448" s="18" t="str">
        <f>IFERROR(VLOOKUP($B2448,Invoices!$X$2:$Y$412,2,FALSE),"")</f>
        <v/>
      </c>
      <c r="M2448" s="18" t="str">
        <f>IFERROR(VLOOKUP($B2448,Invoices!$Z$2:$AA$412,2,FALSE),"")</f>
        <v/>
      </c>
      <c r="N2448" s="18" t="str">
        <f>IFERROR(VLOOKUP($B2448,Invoices!$AB$2:$AC$412,2,FALSE),"")</f>
        <v/>
      </c>
      <c r="O2448" s="18" t="str">
        <f>IFERROR(VLOOKUP($B2448,Invoices!$AD$2:$AE$412,2,FALSE),"")</f>
        <v/>
      </c>
      <c r="P2448" s="18" t="str">
        <f>IFERROR(VLOOKUP($B2448,Invoices!$AF$2:$AG$412,2,FALSE),"")</f>
        <v/>
      </c>
      <c r="Q2448" s="18" t="str">
        <f>IFERROR(VLOOKUP($B2448,Invoices!$AH$2:$AI$412,2,FALSE),"")</f>
        <v/>
      </c>
      <c r="R2448" s="18">
        <f>IFERROR(VLOOKUP($B2448,Invoices!$AJ$2:$AK$412,2,FALSE),"")</f>
        <v>0.99</v>
      </c>
      <c r="S2448" s="18" t="str">
        <f>IFERROR(VLOOKUP($B2448,Invoices!$AL$2:$AM$412,2,FALSE),"")</f>
        <v/>
      </c>
      <c r="T2448" s="18" t="str">
        <f>IFERROR(VLOOKUP($B2448,Invoices!$AN$2:$AO$412,2,FALSE),"")</f>
        <v/>
      </c>
      <c r="U2448" s="18" cm="1">
        <f t="array" ref="U2448">IFERROR(INDEX(F2448:T2448, 1, MATCH(TRUE, ISNUMBER(F2448:T2448), 0)), "0.0")</f>
        <v>0.99</v>
      </c>
    </row>
    <row r="2449" spans="1:21" ht="13" x14ac:dyDescent="0.15">
      <c r="A2449" s="14" t="s">
        <v>8481</v>
      </c>
      <c r="B2449" s="6" t="s">
        <v>3887</v>
      </c>
      <c r="D2449" s="6" t="s">
        <v>621</v>
      </c>
      <c r="E2449" s="6" t="s">
        <v>574</v>
      </c>
      <c r="F2449" s="18" t="str">
        <f>IFERROR(VLOOKUP(B2449,Invoices!$L$2:$M$413,2,FALSE),"")</f>
        <v/>
      </c>
      <c r="G2449" s="18">
        <f>IFERROR(VLOOKUP(B2449,Invoices!$N$2:$O$412,2,FALSE),"")</f>
        <v>0.99</v>
      </c>
      <c r="H2449" s="18">
        <f>IFERROR(VLOOKUP($B2449,Invoices!$P$2:$Q$412,2,FALSE),"")</f>
        <v>0.99</v>
      </c>
      <c r="I2449" s="18" t="str">
        <f>IFERROR(VLOOKUP($B2449,Invoices!$R$2:$S$412,2,FALSE),"")</f>
        <v/>
      </c>
      <c r="J2449" s="18" t="str">
        <f>IFERROR(VLOOKUP($B2449,Invoices!$T$2:$U$412,2,FALSE),"")</f>
        <v/>
      </c>
      <c r="K2449" s="18" t="str">
        <f>IFERROR(VLOOKUP($B2449,Invoices!$V$2:$W$412,2,FALSE),"")</f>
        <v/>
      </c>
      <c r="L2449" s="18" t="str">
        <f>IFERROR(VLOOKUP($B2449,Invoices!$X$2:$Y$412,2,FALSE),"")</f>
        <v/>
      </c>
      <c r="M2449" s="18" t="str">
        <f>IFERROR(VLOOKUP($B2449,Invoices!$Z$2:$AA$412,2,FALSE),"")</f>
        <v/>
      </c>
      <c r="N2449" s="18" t="str">
        <f>IFERROR(VLOOKUP($B2449,Invoices!$AB$2:$AC$412,2,FALSE),"")</f>
        <v/>
      </c>
      <c r="O2449" s="18" t="str">
        <f>IFERROR(VLOOKUP($B2449,Invoices!$AD$2:$AE$412,2,FALSE),"")</f>
        <v/>
      </c>
      <c r="P2449" s="18" t="str">
        <f>IFERROR(VLOOKUP($B2449,Invoices!$AF$2:$AG$412,2,FALSE),"")</f>
        <v/>
      </c>
      <c r="Q2449" s="18" t="str">
        <f>IFERROR(VLOOKUP($B2449,Invoices!$AH$2:$AI$412,2,FALSE),"")</f>
        <v/>
      </c>
      <c r="R2449" s="18">
        <f>IFERROR(VLOOKUP($B2449,Invoices!$AJ$2:$AK$412,2,FALSE),"")</f>
        <v>0.99</v>
      </c>
      <c r="S2449" s="18" t="str">
        <f>IFERROR(VLOOKUP($B2449,Invoices!$AL$2:$AM$412,2,FALSE),"")</f>
        <v/>
      </c>
      <c r="T2449" s="18" t="str">
        <f>IFERROR(VLOOKUP($B2449,Invoices!$AN$2:$AO$412,2,FALSE),"")</f>
        <v/>
      </c>
      <c r="U2449" s="18" cm="1">
        <f t="array" ref="U2449">IFERROR(INDEX(F2449:T2449, 1, MATCH(TRUE, ISNUMBER(F2449:T2449), 0)), "0.0")</f>
        <v>0.99</v>
      </c>
    </row>
    <row r="2450" spans="1:21" ht="13" x14ac:dyDescent="0.15">
      <c r="A2450" s="14" t="s">
        <v>8482</v>
      </c>
      <c r="B2450" s="6" t="s">
        <v>3887</v>
      </c>
      <c r="C2450" s="6" t="s">
        <v>573</v>
      </c>
      <c r="D2450" s="6" t="s">
        <v>1999</v>
      </c>
      <c r="E2450" s="6" t="s">
        <v>574</v>
      </c>
      <c r="F2450" s="18" t="str">
        <f>IFERROR(VLOOKUP(B2450,Invoices!$L$2:$M$413,2,FALSE),"")</f>
        <v/>
      </c>
      <c r="G2450" s="18">
        <f>IFERROR(VLOOKUP(B2450,Invoices!$N$2:$O$412,2,FALSE),"")</f>
        <v>0.99</v>
      </c>
      <c r="H2450" s="18">
        <f>IFERROR(VLOOKUP($B2450,Invoices!$P$2:$Q$412,2,FALSE),"")</f>
        <v>0.99</v>
      </c>
      <c r="I2450" s="18" t="str">
        <f>IFERROR(VLOOKUP($B2450,Invoices!$R$2:$S$412,2,FALSE),"")</f>
        <v/>
      </c>
      <c r="J2450" s="18" t="str">
        <f>IFERROR(VLOOKUP($B2450,Invoices!$T$2:$U$412,2,FALSE),"")</f>
        <v/>
      </c>
      <c r="K2450" s="18" t="str">
        <f>IFERROR(VLOOKUP($B2450,Invoices!$V$2:$W$412,2,FALSE),"")</f>
        <v/>
      </c>
      <c r="L2450" s="18" t="str">
        <f>IFERROR(VLOOKUP($B2450,Invoices!$X$2:$Y$412,2,FALSE),"")</f>
        <v/>
      </c>
      <c r="M2450" s="18" t="str">
        <f>IFERROR(VLOOKUP($B2450,Invoices!$Z$2:$AA$412,2,FALSE),"")</f>
        <v/>
      </c>
      <c r="N2450" s="18" t="str">
        <f>IFERROR(VLOOKUP($B2450,Invoices!$AB$2:$AC$412,2,FALSE),"")</f>
        <v/>
      </c>
      <c r="O2450" s="18" t="str">
        <f>IFERROR(VLOOKUP($B2450,Invoices!$AD$2:$AE$412,2,FALSE),"")</f>
        <v/>
      </c>
      <c r="P2450" s="18" t="str">
        <f>IFERROR(VLOOKUP($B2450,Invoices!$AF$2:$AG$412,2,FALSE),"")</f>
        <v/>
      </c>
      <c r="Q2450" s="18" t="str">
        <f>IFERROR(VLOOKUP($B2450,Invoices!$AH$2:$AI$412,2,FALSE),"")</f>
        <v/>
      </c>
      <c r="R2450" s="18">
        <f>IFERROR(VLOOKUP($B2450,Invoices!$AJ$2:$AK$412,2,FALSE),"")</f>
        <v>0.99</v>
      </c>
      <c r="S2450" s="18" t="str">
        <f>IFERROR(VLOOKUP($B2450,Invoices!$AL$2:$AM$412,2,FALSE),"")</f>
        <v/>
      </c>
      <c r="T2450" s="18" t="str">
        <f>IFERROR(VLOOKUP($B2450,Invoices!$AN$2:$AO$412,2,FALSE),"")</f>
        <v/>
      </c>
      <c r="U2450" s="18" cm="1">
        <f t="array" ref="U2450">IFERROR(INDEX(F2450:T2450, 1, MATCH(TRUE, ISNUMBER(F2450:T2450), 0)), "0.0")</f>
        <v>0.99</v>
      </c>
    </row>
    <row r="2451" spans="1:21" ht="13" x14ac:dyDescent="0.15">
      <c r="A2451" s="14" t="s">
        <v>8483</v>
      </c>
      <c r="B2451" s="6" t="s">
        <v>3888</v>
      </c>
      <c r="C2451" s="6" t="s">
        <v>573</v>
      </c>
      <c r="D2451" s="6" t="s">
        <v>645</v>
      </c>
      <c r="E2451" s="6" t="s">
        <v>574</v>
      </c>
      <c r="F2451" s="18" t="str">
        <f>IFERROR(VLOOKUP(B2451,Invoices!$L$2:$M$413,2,FALSE),"")</f>
        <v/>
      </c>
      <c r="G2451" s="18">
        <f>IFERROR(VLOOKUP(B2451,Invoices!$N$2:$O$412,2,FALSE),"")</f>
        <v>0.99</v>
      </c>
      <c r="H2451" s="18">
        <f>IFERROR(VLOOKUP($B2451,Invoices!$P$2:$Q$412,2,FALSE),"")</f>
        <v>0.99</v>
      </c>
      <c r="I2451" s="18" t="str">
        <f>IFERROR(VLOOKUP($B2451,Invoices!$R$2:$S$412,2,FALSE),"")</f>
        <v/>
      </c>
      <c r="J2451" s="18" t="str">
        <f>IFERROR(VLOOKUP($B2451,Invoices!$T$2:$U$412,2,FALSE),"")</f>
        <v/>
      </c>
      <c r="K2451" s="18" t="str">
        <f>IFERROR(VLOOKUP($B2451,Invoices!$V$2:$W$412,2,FALSE),"")</f>
        <v/>
      </c>
      <c r="L2451" s="18" t="str">
        <f>IFERROR(VLOOKUP($B2451,Invoices!$X$2:$Y$412,2,FALSE),"")</f>
        <v/>
      </c>
      <c r="M2451" s="18" t="str">
        <f>IFERROR(VLOOKUP($B2451,Invoices!$Z$2:$AA$412,2,FALSE),"")</f>
        <v/>
      </c>
      <c r="N2451" s="18" t="str">
        <f>IFERROR(VLOOKUP($B2451,Invoices!$AB$2:$AC$412,2,FALSE),"")</f>
        <v/>
      </c>
      <c r="O2451" s="18" t="str">
        <f>IFERROR(VLOOKUP($B2451,Invoices!$AD$2:$AE$412,2,FALSE),"")</f>
        <v/>
      </c>
      <c r="P2451" s="18" t="str">
        <f>IFERROR(VLOOKUP($B2451,Invoices!$AF$2:$AG$412,2,FALSE),"")</f>
        <v/>
      </c>
      <c r="Q2451" s="18" t="str">
        <f>IFERROR(VLOOKUP($B2451,Invoices!$AH$2:$AI$412,2,FALSE),"")</f>
        <v/>
      </c>
      <c r="R2451" s="18">
        <f>IFERROR(VLOOKUP($B2451,Invoices!$AJ$2:$AK$412,2,FALSE),"")</f>
        <v>0.99</v>
      </c>
      <c r="S2451" s="18" t="str">
        <f>IFERROR(VLOOKUP($B2451,Invoices!$AL$2:$AM$412,2,FALSE),"")</f>
        <v/>
      </c>
      <c r="T2451" s="18" t="str">
        <f>IFERROR(VLOOKUP($B2451,Invoices!$AN$2:$AO$412,2,FALSE),"")</f>
        <v/>
      </c>
      <c r="U2451" s="18" cm="1">
        <f t="array" ref="U2451">IFERROR(INDEX(F2451:T2451, 1, MATCH(TRUE, ISNUMBER(F2451:T2451), 0)), "0.0")</f>
        <v>0.99</v>
      </c>
    </row>
    <row r="2452" spans="1:21" ht="13" x14ac:dyDescent="0.15">
      <c r="A2452" s="14" t="s">
        <v>8484</v>
      </c>
      <c r="B2452" s="6" t="s">
        <v>3889</v>
      </c>
      <c r="C2452" s="6" t="s">
        <v>573</v>
      </c>
      <c r="D2452" s="6" t="s">
        <v>618</v>
      </c>
      <c r="E2452" s="6" t="s">
        <v>574</v>
      </c>
      <c r="F2452" s="18" t="str">
        <f>IFERROR(VLOOKUP(B2452,Invoices!$L$2:$M$413,2,FALSE),"")</f>
        <v/>
      </c>
      <c r="G2452" s="18" t="str">
        <f>IFERROR(VLOOKUP(B2452,Invoices!$N$2:$O$412,2,FALSE),"")</f>
        <v/>
      </c>
      <c r="H2452" s="18" t="str">
        <f>IFERROR(VLOOKUP($B2452,Invoices!$P$2:$Q$412,2,FALSE),"")</f>
        <v/>
      </c>
      <c r="I2452" s="18">
        <f>IFERROR(VLOOKUP($B2452,Invoices!$R$2:$S$412,2,FALSE),"")</f>
        <v>0.99</v>
      </c>
      <c r="J2452" s="18" t="str">
        <f>IFERROR(VLOOKUP($B2452,Invoices!$T$2:$U$412,2,FALSE),"")</f>
        <v/>
      </c>
      <c r="K2452" s="18" t="str">
        <f>IFERROR(VLOOKUP($B2452,Invoices!$V$2:$W$412,2,FALSE),"")</f>
        <v/>
      </c>
      <c r="L2452" s="18" t="str">
        <f>IFERROR(VLOOKUP($B2452,Invoices!$X$2:$Y$412,2,FALSE),"")</f>
        <v/>
      </c>
      <c r="M2452" s="18" t="str">
        <f>IFERROR(VLOOKUP($B2452,Invoices!$Z$2:$AA$412,2,FALSE),"")</f>
        <v/>
      </c>
      <c r="N2452" s="18" t="str">
        <f>IFERROR(VLOOKUP($B2452,Invoices!$AB$2:$AC$412,2,FALSE),"")</f>
        <v/>
      </c>
      <c r="O2452" s="18" t="str">
        <f>IFERROR(VLOOKUP($B2452,Invoices!$AD$2:$AE$412,2,FALSE),"")</f>
        <v/>
      </c>
      <c r="P2452" s="18" t="str">
        <f>IFERROR(VLOOKUP($B2452,Invoices!$AF$2:$AG$412,2,FALSE),"")</f>
        <v/>
      </c>
      <c r="Q2452" s="18" t="str">
        <f>IFERROR(VLOOKUP($B2452,Invoices!$AH$2:$AI$412,2,FALSE),"")</f>
        <v/>
      </c>
      <c r="R2452" s="18" t="str">
        <f>IFERROR(VLOOKUP($B2452,Invoices!$AJ$2:$AK$412,2,FALSE),"")</f>
        <v/>
      </c>
      <c r="S2452" s="18" t="str">
        <f>IFERROR(VLOOKUP($B2452,Invoices!$AL$2:$AM$412,2,FALSE),"")</f>
        <v/>
      </c>
      <c r="T2452" s="18" t="str">
        <f>IFERROR(VLOOKUP($B2452,Invoices!$AN$2:$AO$412,2,FALSE),"")</f>
        <v/>
      </c>
      <c r="U2452" s="18" cm="1">
        <f t="array" ref="U2452">IFERROR(INDEX(F2452:T2452, 1, MATCH(TRUE, ISNUMBER(F2452:T2452), 0)), "0.0")</f>
        <v>0.99</v>
      </c>
    </row>
    <row r="2453" spans="1:21" ht="13" x14ac:dyDescent="0.15">
      <c r="A2453" s="14" t="s">
        <v>8485</v>
      </c>
      <c r="B2453" s="6" t="s">
        <v>3890</v>
      </c>
      <c r="D2453" s="6" t="s">
        <v>526</v>
      </c>
      <c r="E2453" s="6" t="s">
        <v>527</v>
      </c>
      <c r="F2453" s="18" t="str">
        <f>IFERROR(VLOOKUP(B2453,Invoices!$L$2:$M$413,2,FALSE),"")</f>
        <v/>
      </c>
      <c r="G2453" s="18" t="str">
        <f>IFERROR(VLOOKUP(B2453,Invoices!$N$2:$O$412,2,FALSE),"")</f>
        <v/>
      </c>
      <c r="H2453" s="18" t="str">
        <f>IFERROR(VLOOKUP($B2453,Invoices!$P$2:$Q$412,2,FALSE),"")</f>
        <v/>
      </c>
      <c r="I2453" s="18" t="str">
        <f>IFERROR(VLOOKUP($B2453,Invoices!$R$2:$S$412,2,FALSE),"")</f>
        <v/>
      </c>
      <c r="J2453" s="18" t="str">
        <f>IFERROR(VLOOKUP($B2453,Invoices!$T$2:$U$412,2,FALSE),"")</f>
        <v/>
      </c>
      <c r="K2453" s="18" t="str">
        <f>IFERROR(VLOOKUP($B2453,Invoices!$V$2:$W$412,2,FALSE),"")</f>
        <v/>
      </c>
      <c r="L2453" s="18" t="str">
        <f>IFERROR(VLOOKUP($B2453,Invoices!$X$2:$Y$412,2,FALSE),"")</f>
        <v/>
      </c>
      <c r="M2453" s="18" t="str">
        <f>IFERROR(VLOOKUP($B2453,Invoices!$Z$2:$AA$412,2,FALSE),"")</f>
        <v/>
      </c>
      <c r="N2453" s="18" t="str">
        <f>IFERROR(VLOOKUP($B2453,Invoices!$AB$2:$AC$412,2,FALSE),"")</f>
        <v/>
      </c>
      <c r="O2453" s="18" t="str">
        <f>IFERROR(VLOOKUP($B2453,Invoices!$AD$2:$AE$412,2,FALSE),"")</f>
        <v/>
      </c>
      <c r="P2453" s="18" t="str">
        <f>IFERROR(VLOOKUP($B2453,Invoices!$AF$2:$AG$412,2,FALSE),"")</f>
        <v/>
      </c>
      <c r="Q2453" s="18" t="str">
        <f>IFERROR(VLOOKUP($B2453,Invoices!$AH$2:$AI$412,2,FALSE),"")</f>
        <v/>
      </c>
      <c r="R2453" s="18" t="str">
        <f>IFERROR(VLOOKUP($B2453,Invoices!$AJ$2:$AK$412,2,FALSE),"")</f>
        <v/>
      </c>
      <c r="S2453" s="18" t="str">
        <f>IFERROR(VLOOKUP($B2453,Invoices!$AL$2:$AM$412,2,FALSE),"")</f>
        <v/>
      </c>
      <c r="T2453" s="18" t="str">
        <f>IFERROR(VLOOKUP($B2453,Invoices!$AN$2:$AO$412,2,FALSE),"")</f>
        <v/>
      </c>
      <c r="U2453" s="18" t="str" cm="1">
        <f t="array" ref="U2453">IFERROR(INDEX(F2453:T2453, 1, MATCH(TRUE, ISNUMBER(F2453:T2453), 0)), "0.0")</f>
        <v>0.0</v>
      </c>
    </row>
    <row r="2454" spans="1:21" ht="13" x14ac:dyDescent="0.15">
      <c r="A2454" s="14" t="s">
        <v>8486</v>
      </c>
      <c r="B2454" s="6" t="s">
        <v>3891</v>
      </c>
      <c r="C2454" s="6" t="s">
        <v>865</v>
      </c>
      <c r="D2454" s="6" t="s">
        <v>866</v>
      </c>
      <c r="E2454" s="6" t="s">
        <v>543</v>
      </c>
      <c r="F2454" s="18" t="str">
        <f>IFERROR(VLOOKUP(B2454,Invoices!$L$2:$M$413,2,FALSE),"")</f>
        <v/>
      </c>
      <c r="G2454" s="18" t="str">
        <f>IFERROR(VLOOKUP(B2454,Invoices!$N$2:$O$412,2,FALSE),"")</f>
        <v/>
      </c>
      <c r="H2454" s="18" t="str">
        <f>IFERROR(VLOOKUP($B2454,Invoices!$P$2:$Q$412,2,FALSE),"")</f>
        <v/>
      </c>
      <c r="I2454" s="18" t="str">
        <f>IFERROR(VLOOKUP($B2454,Invoices!$R$2:$S$412,2,FALSE),"")</f>
        <v/>
      </c>
      <c r="J2454" s="18" t="str">
        <f>IFERROR(VLOOKUP($B2454,Invoices!$T$2:$U$412,2,FALSE),"")</f>
        <v/>
      </c>
      <c r="K2454" s="18" t="str">
        <f>IFERROR(VLOOKUP($B2454,Invoices!$V$2:$W$412,2,FALSE),"")</f>
        <v/>
      </c>
      <c r="L2454" s="18" t="str">
        <f>IFERROR(VLOOKUP($B2454,Invoices!$X$2:$Y$412,2,FALSE),"")</f>
        <v/>
      </c>
      <c r="M2454" s="18" t="str">
        <f>IFERROR(VLOOKUP($B2454,Invoices!$Z$2:$AA$412,2,FALSE),"")</f>
        <v/>
      </c>
      <c r="N2454" s="18" t="str">
        <f>IFERROR(VLOOKUP($B2454,Invoices!$AB$2:$AC$412,2,FALSE),"")</f>
        <v/>
      </c>
      <c r="O2454" s="18" t="str">
        <f>IFERROR(VLOOKUP($B2454,Invoices!$AD$2:$AE$412,2,FALSE),"")</f>
        <v/>
      </c>
      <c r="P2454" s="18" t="str">
        <f>IFERROR(VLOOKUP($B2454,Invoices!$AF$2:$AG$412,2,FALSE),"")</f>
        <v/>
      </c>
      <c r="Q2454" s="18" t="str">
        <f>IFERROR(VLOOKUP($B2454,Invoices!$AH$2:$AI$412,2,FALSE),"")</f>
        <v/>
      </c>
      <c r="R2454" s="18" t="str">
        <f>IFERROR(VLOOKUP($B2454,Invoices!$AJ$2:$AK$412,2,FALSE),"")</f>
        <v/>
      </c>
      <c r="S2454" s="18" t="str">
        <f>IFERROR(VLOOKUP($B2454,Invoices!$AL$2:$AM$412,2,FALSE),"")</f>
        <v/>
      </c>
      <c r="T2454" s="18" t="str">
        <f>IFERROR(VLOOKUP($B2454,Invoices!$AN$2:$AO$412,2,FALSE),"")</f>
        <v/>
      </c>
      <c r="U2454" s="18" t="str" cm="1">
        <f t="array" ref="U2454">IFERROR(INDEX(F2454:T2454, 1, MATCH(TRUE, ISNUMBER(F2454:T2454), 0)), "0.0")</f>
        <v>0.0</v>
      </c>
    </row>
    <row r="2455" spans="1:21" ht="13" x14ac:dyDescent="0.15">
      <c r="A2455" s="14" t="s">
        <v>8487</v>
      </c>
      <c r="B2455" s="6" t="s">
        <v>3891</v>
      </c>
      <c r="C2455" s="6" t="s">
        <v>868</v>
      </c>
      <c r="D2455" s="6" t="s">
        <v>543</v>
      </c>
      <c r="E2455" s="6" t="s">
        <v>543</v>
      </c>
      <c r="F2455" s="18" t="str">
        <f>IFERROR(VLOOKUP(B2455,Invoices!$L$2:$M$413,2,FALSE),"")</f>
        <v/>
      </c>
      <c r="G2455" s="18" t="str">
        <f>IFERROR(VLOOKUP(B2455,Invoices!$N$2:$O$412,2,FALSE),"")</f>
        <v/>
      </c>
      <c r="H2455" s="18" t="str">
        <f>IFERROR(VLOOKUP($B2455,Invoices!$P$2:$Q$412,2,FALSE),"")</f>
        <v/>
      </c>
      <c r="I2455" s="18" t="str">
        <f>IFERROR(VLOOKUP($B2455,Invoices!$R$2:$S$412,2,FALSE),"")</f>
        <v/>
      </c>
      <c r="J2455" s="18" t="str">
        <f>IFERROR(VLOOKUP($B2455,Invoices!$T$2:$U$412,2,FALSE),"")</f>
        <v/>
      </c>
      <c r="K2455" s="18" t="str">
        <f>IFERROR(VLOOKUP($B2455,Invoices!$V$2:$W$412,2,FALSE),"")</f>
        <v/>
      </c>
      <c r="L2455" s="18" t="str">
        <f>IFERROR(VLOOKUP($B2455,Invoices!$X$2:$Y$412,2,FALSE),"")</f>
        <v/>
      </c>
      <c r="M2455" s="18" t="str">
        <f>IFERROR(VLOOKUP($B2455,Invoices!$Z$2:$AA$412,2,FALSE),"")</f>
        <v/>
      </c>
      <c r="N2455" s="18" t="str">
        <f>IFERROR(VLOOKUP($B2455,Invoices!$AB$2:$AC$412,2,FALSE),"")</f>
        <v/>
      </c>
      <c r="O2455" s="18" t="str">
        <f>IFERROR(VLOOKUP($B2455,Invoices!$AD$2:$AE$412,2,FALSE),"")</f>
        <v/>
      </c>
      <c r="P2455" s="18" t="str">
        <f>IFERROR(VLOOKUP($B2455,Invoices!$AF$2:$AG$412,2,FALSE),"")</f>
        <v/>
      </c>
      <c r="Q2455" s="18" t="str">
        <f>IFERROR(VLOOKUP($B2455,Invoices!$AH$2:$AI$412,2,FALSE),"")</f>
        <v/>
      </c>
      <c r="R2455" s="18" t="str">
        <f>IFERROR(VLOOKUP($B2455,Invoices!$AJ$2:$AK$412,2,FALSE),"")</f>
        <v/>
      </c>
      <c r="S2455" s="18" t="str">
        <f>IFERROR(VLOOKUP($B2455,Invoices!$AL$2:$AM$412,2,FALSE),"")</f>
        <v/>
      </c>
      <c r="T2455" s="18" t="str">
        <f>IFERROR(VLOOKUP($B2455,Invoices!$AN$2:$AO$412,2,FALSE),"")</f>
        <v/>
      </c>
      <c r="U2455" s="18" t="str" cm="1">
        <f t="array" ref="U2455">IFERROR(INDEX(F2455:T2455, 1, MATCH(TRUE, ISNUMBER(F2455:T2455), 0)), "0.0")</f>
        <v>0.0</v>
      </c>
    </row>
    <row r="2456" spans="1:21" ht="13" x14ac:dyDescent="0.15">
      <c r="A2456" s="14" t="s">
        <v>8488</v>
      </c>
      <c r="B2456" s="6" t="s">
        <v>3892</v>
      </c>
      <c r="C2456" s="6" t="s">
        <v>2817</v>
      </c>
      <c r="D2456" s="6" t="s">
        <v>618</v>
      </c>
      <c r="E2456" s="6" t="s">
        <v>574</v>
      </c>
      <c r="F2456" s="18" t="str">
        <f>IFERROR(VLOOKUP(B2456,Invoices!$L$2:$M$413,2,FALSE),"")</f>
        <v/>
      </c>
      <c r="G2456" s="18" t="str">
        <f>IFERROR(VLOOKUP(B2456,Invoices!$N$2:$O$412,2,FALSE),"")</f>
        <v/>
      </c>
      <c r="H2456" s="18" t="str">
        <f>IFERROR(VLOOKUP($B2456,Invoices!$P$2:$Q$412,2,FALSE),"")</f>
        <v/>
      </c>
      <c r="I2456" s="18" t="str">
        <f>IFERROR(VLOOKUP($B2456,Invoices!$R$2:$S$412,2,FALSE),"")</f>
        <v/>
      </c>
      <c r="J2456" s="18" t="str">
        <f>IFERROR(VLOOKUP($B2456,Invoices!$T$2:$U$412,2,FALSE),"")</f>
        <v/>
      </c>
      <c r="K2456" s="18" t="str">
        <f>IFERROR(VLOOKUP($B2456,Invoices!$V$2:$W$412,2,FALSE),"")</f>
        <v/>
      </c>
      <c r="L2456" s="18" t="str">
        <f>IFERROR(VLOOKUP($B2456,Invoices!$X$2:$Y$412,2,FALSE),"")</f>
        <v/>
      </c>
      <c r="M2456" s="18">
        <f>IFERROR(VLOOKUP($B2456,Invoices!$Z$2:$AA$412,2,FALSE),"")</f>
        <v>0.99</v>
      </c>
      <c r="N2456" s="18" t="str">
        <f>IFERROR(VLOOKUP($B2456,Invoices!$AB$2:$AC$412,2,FALSE),"")</f>
        <v/>
      </c>
      <c r="O2456" s="18" t="str">
        <f>IFERROR(VLOOKUP($B2456,Invoices!$AD$2:$AE$412,2,FALSE),"")</f>
        <v/>
      </c>
      <c r="P2456" s="18" t="str">
        <f>IFERROR(VLOOKUP($B2456,Invoices!$AF$2:$AG$412,2,FALSE),"")</f>
        <v/>
      </c>
      <c r="Q2456" s="18" t="str">
        <f>IFERROR(VLOOKUP($B2456,Invoices!$AH$2:$AI$412,2,FALSE),"")</f>
        <v/>
      </c>
      <c r="R2456" s="18" t="str">
        <f>IFERROR(VLOOKUP($B2456,Invoices!$AJ$2:$AK$412,2,FALSE),"")</f>
        <v/>
      </c>
      <c r="S2456" s="18" t="str">
        <f>IFERROR(VLOOKUP($B2456,Invoices!$AL$2:$AM$412,2,FALSE),"")</f>
        <v/>
      </c>
      <c r="T2456" s="18" t="str">
        <f>IFERROR(VLOOKUP($B2456,Invoices!$AN$2:$AO$412,2,FALSE),"")</f>
        <v/>
      </c>
      <c r="U2456" s="18" cm="1">
        <f t="array" ref="U2456">IFERROR(INDEX(F2456:T2456, 1, MATCH(TRUE, ISNUMBER(F2456:T2456), 0)), "0.0")</f>
        <v>0.99</v>
      </c>
    </row>
    <row r="2457" spans="1:21" ht="13" x14ac:dyDescent="0.15">
      <c r="A2457" s="14" t="s">
        <v>8489</v>
      </c>
      <c r="B2457" s="6" t="s">
        <v>3892</v>
      </c>
      <c r="C2457" s="6" t="s">
        <v>3893</v>
      </c>
      <c r="D2457" s="6" t="s">
        <v>620</v>
      </c>
      <c r="E2457" s="6" t="s">
        <v>574</v>
      </c>
      <c r="F2457" s="18" t="str">
        <f>IFERROR(VLOOKUP(B2457,Invoices!$L$2:$M$413,2,FALSE),"")</f>
        <v/>
      </c>
      <c r="G2457" s="18" t="str">
        <f>IFERROR(VLOOKUP(B2457,Invoices!$N$2:$O$412,2,FALSE),"")</f>
        <v/>
      </c>
      <c r="H2457" s="18" t="str">
        <f>IFERROR(VLOOKUP($B2457,Invoices!$P$2:$Q$412,2,FALSE),"")</f>
        <v/>
      </c>
      <c r="I2457" s="18" t="str">
        <f>IFERROR(VLOOKUP($B2457,Invoices!$R$2:$S$412,2,FALSE),"")</f>
        <v/>
      </c>
      <c r="J2457" s="18" t="str">
        <f>IFERROR(VLOOKUP($B2457,Invoices!$T$2:$U$412,2,FALSE),"")</f>
        <v/>
      </c>
      <c r="K2457" s="18" t="str">
        <f>IFERROR(VLOOKUP($B2457,Invoices!$V$2:$W$412,2,FALSE),"")</f>
        <v/>
      </c>
      <c r="L2457" s="18" t="str">
        <f>IFERROR(VLOOKUP($B2457,Invoices!$X$2:$Y$412,2,FALSE),"")</f>
        <v/>
      </c>
      <c r="M2457" s="18">
        <f>IFERROR(VLOOKUP($B2457,Invoices!$Z$2:$AA$412,2,FALSE),"")</f>
        <v>0.99</v>
      </c>
      <c r="N2457" s="18" t="str">
        <f>IFERROR(VLOOKUP($B2457,Invoices!$AB$2:$AC$412,2,FALSE),"")</f>
        <v/>
      </c>
      <c r="O2457" s="18" t="str">
        <f>IFERROR(VLOOKUP($B2457,Invoices!$AD$2:$AE$412,2,FALSE),"")</f>
        <v/>
      </c>
      <c r="P2457" s="18" t="str">
        <f>IFERROR(VLOOKUP($B2457,Invoices!$AF$2:$AG$412,2,FALSE),"")</f>
        <v/>
      </c>
      <c r="Q2457" s="18" t="str">
        <f>IFERROR(VLOOKUP($B2457,Invoices!$AH$2:$AI$412,2,FALSE),"")</f>
        <v/>
      </c>
      <c r="R2457" s="18" t="str">
        <f>IFERROR(VLOOKUP($B2457,Invoices!$AJ$2:$AK$412,2,FALSE),"")</f>
        <v/>
      </c>
      <c r="S2457" s="18" t="str">
        <f>IFERROR(VLOOKUP($B2457,Invoices!$AL$2:$AM$412,2,FALSE),"")</f>
        <v/>
      </c>
      <c r="T2457" s="18" t="str">
        <f>IFERROR(VLOOKUP($B2457,Invoices!$AN$2:$AO$412,2,FALSE),"")</f>
        <v/>
      </c>
      <c r="U2457" s="18" cm="1">
        <f t="array" ref="U2457">IFERROR(INDEX(F2457:T2457, 1, MATCH(TRUE, ISNUMBER(F2457:T2457), 0)), "0.0")</f>
        <v>0.99</v>
      </c>
    </row>
    <row r="2458" spans="1:21" ht="13" x14ac:dyDescent="0.15">
      <c r="A2458" s="14" t="s">
        <v>8490</v>
      </c>
      <c r="B2458" s="6" t="s">
        <v>3892</v>
      </c>
      <c r="D2458" s="6" t="s">
        <v>621</v>
      </c>
      <c r="E2458" s="6" t="s">
        <v>574</v>
      </c>
      <c r="F2458" s="18" t="str">
        <f>IFERROR(VLOOKUP(B2458,Invoices!$L$2:$M$413,2,FALSE),"")</f>
        <v/>
      </c>
      <c r="G2458" s="18" t="str">
        <f>IFERROR(VLOOKUP(B2458,Invoices!$N$2:$O$412,2,FALSE),"")</f>
        <v/>
      </c>
      <c r="H2458" s="18" t="str">
        <f>IFERROR(VLOOKUP($B2458,Invoices!$P$2:$Q$412,2,FALSE),"")</f>
        <v/>
      </c>
      <c r="I2458" s="18" t="str">
        <f>IFERROR(VLOOKUP($B2458,Invoices!$R$2:$S$412,2,FALSE),"")</f>
        <v/>
      </c>
      <c r="J2458" s="18" t="str">
        <f>IFERROR(VLOOKUP($B2458,Invoices!$T$2:$U$412,2,FALSE),"")</f>
        <v/>
      </c>
      <c r="K2458" s="18" t="str">
        <f>IFERROR(VLOOKUP($B2458,Invoices!$V$2:$W$412,2,FALSE),"")</f>
        <v/>
      </c>
      <c r="L2458" s="18" t="str">
        <f>IFERROR(VLOOKUP($B2458,Invoices!$X$2:$Y$412,2,FALSE),"")</f>
        <v/>
      </c>
      <c r="M2458" s="18">
        <f>IFERROR(VLOOKUP($B2458,Invoices!$Z$2:$AA$412,2,FALSE),"")</f>
        <v>0.99</v>
      </c>
      <c r="N2458" s="18" t="str">
        <f>IFERROR(VLOOKUP($B2458,Invoices!$AB$2:$AC$412,2,FALSE),"")</f>
        <v/>
      </c>
      <c r="O2458" s="18" t="str">
        <f>IFERROR(VLOOKUP($B2458,Invoices!$AD$2:$AE$412,2,FALSE),"")</f>
        <v/>
      </c>
      <c r="P2458" s="18" t="str">
        <f>IFERROR(VLOOKUP($B2458,Invoices!$AF$2:$AG$412,2,FALSE),"")</f>
        <v/>
      </c>
      <c r="Q2458" s="18" t="str">
        <f>IFERROR(VLOOKUP($B2458,Invoices!$AH$2:$AI$412,2,FALSE),"")</f>
        <v/>
      </c>
      <c r="R2458" s="18" t="str">
        <f>IFERROR(VLOOKUP($B2458,Invoices!$AJ$2:$AK$412,2,FALSE),"")</f>
        <v/>
      </c>
      <c r="S2458" s="18" t="str">
        <f>IFERROR(VLOOKUP($B2458,Invoices!$AL$2:$AM$412,2,FALSE),"")</f>
        <v/>
      </c>
      <c r="T2458" s="18" t="str">
        <f>IFERROR(VLOOKUP($B2458,Invoices!$AN$2:$AO$412,2,FALSE),"")</f>
        <v/>
      </c>
      <c r="U2458" s="18" cm="1">
        <f t="array" ref="U2458">IFERROR(INDEX(F2458:T2458, 1, MATCH(TRUE, ISNUMBER(F2458:T2458), 0)), "0.0")</f>
        <v>0.99</v>
      </c>
    </row>
    <row r="2459" spans="1:21" ht="13" x14ac:dyDescent="0.15">
      <c r="A2459" s="14" t="s">
        <v>8491</v>
      </c>
      <c r="B2459" s="6" t="s">
        <v>3892</v>
      </c>
      <c r="C2459" s="6" t="s">
        <v>2817</v>
      </c>
      <c r="D2459" s="6" t="s">
        <v>2713</v>
      </c>
      <c r="E2459" s="6" t="s">
        <v>2714</v>
      </c>
      <c r="F2459" s="18" t="str">
        <f>IFERROR(VLOOKUP(B2459,Invoices!$L$2:$M$413,2,FALSE),"")</f>
        <v/>
      </c>
      <c r="G2459" s="18" t="str">
        <f>IFERROR(VLOOKUP(B2459,Invoices!$N$2:$O$412,2,FALSE),"")</f>
        <v/>
      </c>
      <c r="H2459" s="18" t="str">
        <f>IFERROR(VLOOKUP($B2459,Invoices!$P$2:$Q$412,2,FALSE),"")</f>
        <v/>
      </c>
      <c r="I2459" s="18" t="str">
        <f>IFERROR(VLOOKUP($B2459,Invoices!$R$2:$S$412,2,FALSE),"")</f>
        <v/>
      </c>
      <c r="J2459" s="18" t="str">
        <f>IFERROR(VLOOKUP($B2459,Invoices!$T$2:$U$412,2,FALSE),"")</f>
        <v/>
      </c>
      <c r="K2459" s="18" t="str">
        <f>IFERROR(VLOOKUP($B2459,Invoices!$V$2:$W$412,2,FALSE),"")</f>
        <v/>
      </c>
      <c r="L2459" s="18" t="str">
        <f>IFERROR(VLOOKUP($B2459,Invoices!$X$2:$Y$412,2,FALSE),"")</f>
        <v/>
      </c>
      <c r="M2459" s="18">
        <f>IFERROR(VLOOKUP($B2459,Invoices!$Z$2:$AA$412,2,FALSE),"")</f>
        <v>0.99</v>
      </c>
      <c r="N2459" s="18" t="str">
        <f>IFERROR(VLOOKUP($B2459,Invoices!$AB$2:$AC$412,2,FALSE),"")</f>
        <v/>
      </c>
      <c r="O2459" s="18" t="str">
        <f>IFERROR(VLOOKUP($B2459,Invoices!$AD$2:$AE$412,2,FALSE),"")</f>
        <v/>
      </c>
      <c r="P2459" s="18" t="str">
        <f>IFERROR(VLOOKUP($B2459,Invoices!$AF$2:$AG$412,2,FALSE),"")</f>
        <v/>
      </c>
      <c r="Q2459" s="18" t="str">
        <f>IFERROR(VLOOKUP($B2459,Invoices!$AH$2:$AI$412,2,FALSE),"")</f>
        <v/>
      </c>
      <c r="R2459" s="18" t="str">
        <f>IFERROR(VLOOKUP($B2459,Invoices!$AJ$2:$AK$412,2,FALSE),"")</f>
        <v/>
      </c>
      <c r="S2459" s="18" t="str">
        <f>IFERROR(VLOOKUP($B2459,Invoices!$AL$2:$AM$412,2,FALSE),"")</f>
        <v/>
      </c>
      <c r="T2459" s="18" t="str">
        <f>IFERROR(VLOOKUP($B2459,Invoices!$AN$2:$AO$412,2,FALSE),"")</f>
        <v/>
      </c>
      <c r="U2459" s="18" cm="1">
        <f t="array" ref="U2459">IFERROR(INDEX(F2459:T2459, 1, MATCH(TRUE, ISNUMBER(F2459:T2459), 0)), "0.0")</f>
        <v>0.99</v>
      </c>
    </row>
    <row r="2460" spans="1:21" ht="13" x14ac:dyDescent="0.15">
      <c r="A2460" s="14" t="s">
        <v>8492</v>
      </c>
      <c r="B2460" s="6" t="s">
        <v>3894</v>
      </c>
      <c r="C2460" s="6" t="s">
        <v>3895</v>
      </c>
      <c r="D2460" s="6" t="s">
        <v>743</v>
      </c>
      <c r="E2460" s="6" t="s">
        <v>744</v>
      </c>
      <c r="F2460" s="18" t="str">
        <f>IFERROR(VLOOKUP(B2460,Invoices!$L$2:$M$413,2,FALSE),"")</f>
        <v/>
      </c>
      <c r="G2460" s="18" t="str">
        <f>IFERROR(VLOOKUP(B2460,Invoices!$N$2:$O$412,2,FALSE),"")</f>
        <v/>
      </c>
      <c r="H2460" s="18" t="str">
        <f>IFERROR(VLOOKUP($B2460,Invoices!$P$2:$Q$412,2,FALSE),"")</f>
        <v/>
      </c>
      <c r="I2460" s="18" t="str">
        <f>IFERROR(VLOOKUP($B2460,Invoices!$R$2:$S$412,2,FALSE),"")</f>
        <v/>
      </c>
      <c r="J2460" s="18" t="str">
        <f>IFERROR(VLOOKUP($B2460,Invoices!$T$2:$U$412,2,FALSE),"")</f>
        <v/>
      </c>
      <c r="K2460" s="18" t="str">
        <f>IFERROR(VLOOKUP($B2460,Invoices!$V$2:$W$412,2,FALSE),"")</f>
        <v/>
      </c>
      <c r="L2460" s="18" t="str">
        <f>IFERROR(VLOOKUP($B2460,Invoices!$X$2:$Y$412,2,FALSE),"")</f>
        <v/>
      </c>
      <c r="M2460" s="18" t="str">
        <f>IFERROR(VLOOKUP($B2460,Invoices!$Z$2:$AA$412,2,FALSE),"")</f>
        <v/>
      </c>
      <c r="N2460" s="18" t="str">
        <f>IFERROR(VLOOKUP($B2460,Invoices!$AB$2:$AC$412,2,FALSE),"")</f>
        <v/>
      </c>
      <c r="O2460" s="18" t="str">
        <f>IFERROR(VLOOKUP($B2460,Invoices!$AD$2:$AE$412,2,FALSE),"")</f>
        <v/>
      </c>
      <c r="P2460" s="18" t="str">
        <f>IFERROR(VLOOKUP($B2460,Invoices!$AF$2:$AG$412,2,FALSE),"")</f>
        <v/>
      </c>
      <c r="Q2460" s="18" t="str">
        <f>IFERROR(VLOOKUP($B2460,Invoices!$AH$2:$AI$412,2,FALSE),"")</f>
        <v/>
      </c>
      <c r="R2460" s="18" t="str">
        <f>IFERROR(VLOOKUP($B2460,Invoices!$AJ$2:$AK$412,2,FALSE),"")</f>
        <v/>
      </c>
      <c r="S2460" s="18" t="str">
        <f>IFERROR(VLOOKUP($B2460,Invoices!$AL$2:$AM$412,2,FALSE),"")</f>
        <v/>
      </c>
      <c r="T2460" s="18" t="str">
        <f>IFERROR(VLOOKUP($B2460,Invoices!$AN$2:$AO$412,2,FALSE),"")</f>
        <v/>
      </c>
      <c r="U2460" s="18" t="str" cm="1">
        <f t="array" ref="U2460">IFERROR(INDEX(F2460:T2460, 1, MATCH(TRUE, ISNUMBER(F2460:T2460), 0)), "0.0")</f>
        <v>0.0</v>
      </c>
    </row>
    <row r="2461" spans="1:21" ht="13" x14ac:dyDescent="0.15">
      <c r="A2461" s="14" t="s">
        <v>8493</v>
      </c>
      <c r="B2461" s="6" t="s">
        <v>3896</v>
      </c>
      <c r="C2461" s="6" t="s">
        <v>1046</v>
      </c>
      <c r="D2461" s="6" t="s">
        <v>1314</v>
      </c>
      <c r="E2461" s="6" t="s">
        <v>1313</v>
      </c>
      <c r="F2461" s="18" t="str">
        <f>IFERROR(VLOOKUP(B2461,Invoices!$L$2:$M$413,2,FALSE),"")</f>
        <v/>
      </c>
      <c r="G2461" s="18" t="str">
        <f>IFERROR(VLOOKUP(B2461,Invoices!$N$2:$O$412,2,FALSE),"")</f>
        <v/>
      </c>
      <c r="H2461" s="18" t="str">
        <f>IFERROR(VLOOKUP($B2461,Invoices!$P$2:$Q$412,2,FALSE),"")</f>
        <v/>
      </c>
      <c r="I2461" s="18" t="str">
        <f>IFERROR(VLOOKUP($B2461,Invoices!$R$2:$S$412,2,FALSE),"")</f>
        <v/>
      </c>
      <c r="J2461" s="18" t="str">
        <f>IFERROR(VLOOKUP($B2461,Invoices!$T$2:$U$412,2,FALSE),"")</f>
        <v/>
      </c>
      <c r="K2461" s="18" t="str">
        <f>IFERROR(VLOOKUP($B2461,Invoices!$V$2:$W$412,2,FALSE),"")</f>
        <v/>
      </c>
      <c r="L2461" s="18" t="str">
        <f>IFERROR(VLOOKUP($B2461,Invoices!$X$2:$Y$412,2,FALSE),"")</f>
        <v/>
      </c>
      <c r="M2461" s="18" t="str">
        <f>IFERROR(VLOOKUP($B2461,Invoices!$Z$2:$AA$412,2,FALSE),"")</f>
        <v/>
      </c>
      <c r="N2461" s="18" t="str">
        <f>IFERROR(VLOOKUP($B2461,Invoices!$AB$2:$AC$412,2,FALSE),"")</f>
        <v/>
      </c>
      <c r="O2461" s="18" t="str">
        <f>IFERROR(VLOOKUP($B2461,Invoices!$AD$2:$AE$412,2,FALSE),"")</f>
        <v/>
      </c>
      <c r="P2461" s="18" t="str">
        <f>IFERROR(VLOOKUP($B2461,Invoices!$AF$2:$AG$412,2,FALSE),"")</f>
        <v/>
      </c>
      <c r="Q2461" s="18" t="str">
        <f>IFERROR(VLOOKUP($B2461,Invoices!$AH$2:$AI$412,2,FALSE),"")</f>
        <v/>
      </c>
      <c r="R2461" s="18" t="str">
        <f>IFERROR(VLOOKUP($B2461,Invoices!$AJ$2:$AK$412,2,FALSE),"")</f>
        <v/>
      </c>
      <c r="S2461" s="18">
        <f>IFERROR(VLOOKUP($B2461,Invoices!$AL$2:$AM$412,2,FALSE),"")</f>
        <v>0.99</v>
      </c>
      <c r="T2461" s="18" t="str">
        <f>IFERROR(VLOOKUP($B2461,Invoices!$AN$2:$AO$412,2,FALSE),"")</f>
        <v/>
      </c>
      <c r="U2461" s="18" cm="1">
        <f t="array" ref="U2461">IFERROR(INDEX(F2461:T2461, 1, MATCH(TRUE, ISNUMBER(F2461:T2461), 0)), "0.0")</f>
        <v>0.99</v>
      </c>
    </row>
    <row r="2462" spans="1:21" ht="13" x14ac:dyDescent="0.15">
      <c r="A2462" s="14" t="s">
        <v>8494</v>
      </c>
      <c r="B2462" s="6" t="s">
        <v>3897</v>
      </c>
      <c r="D2462" s="6" t="s">
        <v>757</v>
      </c>
      <c r="E2462" s="6" t="s">
        <v>758</v>
      </c>
      <c r="F2462" s="18" t="str">
        <f>IFERROR(VLOOKUP(B2462,Invoices!$L$2:$M$413,2,FALSE),"")</f>
        <v/>
      </c>
      <c r="G2462" s="18" t="str">
        <f>IFERROR(VLOOKUP(B2462,Invoices!$N$2:$O$412,2,FALSE),"")</f>
        <v/>
      </c>
      <c r="H2462" s="18">
        <f>IFERROR(VLOOKUP($B2462,Invoices!$P$2:$Q$412,2,FALSE),"")</f>
        <v>0.99</v>
      </c>
      <c r="I2462" s="18" t="str">
        <f>IFERROR(VLOOKUP($B2462,Invoices!$R$2:$S$412,2,FALSE),"")</f>
        <v/>
      </c>
      <c r="J2462" s="18" t="str">
        <f>IFERROR(VLOOKUP($B2462,Invoices!$T$2:$U$412,2,FALSE),"")</f>
        <v/>
      </c>
      <c r="K2462" s="18" t="str">
        <f>IFERROR(VLOOKUP($B2462,Invoices!$V$2:$W$412,2,FALSE),"")</f>
        <v/>
      </c>
      <c r="L2462" s="18" t="str">
        <f>IFERROR(VLOOKUP($B2462,Invoices!$X$2:$Y$412,2,FALSE),"")</f>
        <v/>
      </c>
      <c r="M2462" s="18" t="str">
        <f>IFERROR(VLOOKUP($B2462,Invoices!$Z$2:$AA$412,2,FALSE),"")</f>
        <v/>
      </c>
      <c r="N2462" s="18" t="str">
        <f>IFERROR(VLOOKUP($B2462,Invoices!$AB$2:$AC$412,2,FALSE),"")</f>
        <v/>
      </c>
      <c r="O2462" s="18" t="str">
        <f>IFERROR(VLOOKUP($B2462,Invoices!$AD$2:$AE$412,2,FALSE),"")</f>
        <v/>
      </c>
      <c r="P2462" s="18" t="str">
        <f>IFERROR(VLOOKUP($B2462,Invoices!$AF$2:$AG$412,2,FALSE),"")</f>
        <v/>
      </c>
      <c r="Q2462" s="18" t="str">
        <f>IFERROR(VLOOKUP($B2462,Invoices!$AH$2:$AI$412,2,FALSE),"")</f>
        <v/>
      </c>
      <c r="R2462" s="18" t="str">
        <f>IFERROR(VLOOKUP($B2462,Invoices!$AJ$2:$AK$412,2,FALSE),"")</f>
        <v/>
      </c>
      <c r="S2462" s="18" t="str">
        <f>IFERROR(VLOOKUP($B2462,Invoices!$AL$2:$AM$412,2,FALSE),"")</f>
        <v/>
      </c>
      <c r="T2462" s="18" t="str">
        <f>IFERROR(VLOOKUP($B2462,Invoices!$AN$2:$AO$412,2,FALSE),"")</f>
        <v/>
      </c>
      <c r="U2462" s="18" cm="1">
        <f t="array" ref="U2462">IFERROR(INDEX(F2462:T2462, 1, MATCH(TRUE, ISNUMBER(F2462:T2462), 0)), "0.0")</f>
        <v>0.99</v>
      </c>
    </row>
    <row r="2463" spans="1:21" ht="13" x14ac:dyDescent="0.15">
      <c r="A2463" s="14" t="s">
        <v>8495</v>
      </c>
      <c r="B2463" s="6" t="s">
        <v>3898</v>
      </c>
      <c r="D2463" s="6" t="s">
        <v>517</v>
      </c>
      <c r="E2463" s="6" t="s">
        <v>518</v>
      </c>
      <c r="F2463" s="18" t="str">
        <f>IFERROR(VLOOKUP(B2463,Invoices!$L$2:$M$413,2,FALSE),"")</f>
        <v/>
      </c>
      <c r="G2463" s="18" t="str">
        <f>IFERROR(VLOOKUP(B2463,Invoices!$N$2:$O$412,2,FALSE),"")</f>
        <v/>
      </c>
      <c r="H2463" s="18" t="str">
        <f>IFERROR(VLOOKUP($B2463,Invoices!$P$2:$Q$412,2,FALSE),"")</f>
        <v/>
      </c>
      <c r="I2463" s="18" t="str">
        <f>IFERROR(VLOOKUP($B2463,Invoices!$R$2:$S$412,2,FALSE),"")</f>
        <v/>
      </c>
      <c r="J2463" s="18" t="str">
        <f>IFERROR(VLOOKUP($B2463,Invoices!$T$2:$U$412,2,FALSE),"")</f>
        <v/>
      </c>
      <c r="K2463" s="18" t="str">
        <f>IFERROR(VLOOKUP($B2463,Invoices!$V$2:$W$412,2,FALSE),"")</f>
        <v/>
      </c>
      <c r="L2463" s="18">
        <f>IFERROR(VLOOKUP($B2463,Invoices!$X$2:$Y$412,2,FALSE),"")</f>
        <v>1.99</v>
      </c>
      <c r="M2463" s="18" t="str">
        <f>IFERROR(VLOOKUP($B2463,Invoices!$Z$2:$AA$412,2,FALSE),"")</f>
        <v/>
      </c>
      <c r="N2463" s="18" t="str">
        <f>IFERROR(VLOOKUP($B2463,Invoices!$AB$2:$AC$412,2,FALSE),"")</f>
        <v/>
      </c>
      <c r="O2463" s="18" t="str">
        <f>IFERROR(VLOOKUP($B2463,Invoices!$AD$2:$AE$412,2,FALSE),"")</f>
        <v/>
      </c>
      <c r="P2463" s="18" t="str">
        <f>IFERROR(VLOOKUP($B2463,Invoices!$AF$2:$AG$412,2,FALSE),"")</f>
        <v/>
      </c>
      <c r="Q2463" s="18" t="str">
        <f>IFERROR(VLOOKUP($B2463,Invoices!$AH$2:$AI$412,2,FALSE),"")</f>
        <v/>
      </c>
      <c r="R2463" s="18" t="str">
        <f>IFERROR(VLOOKUP($B2463,Invoices!$AJ$2:$AK$412,2,FALSE),"")</f>
        <v/>
      </c>
      <c r="S2463" s="18" t="str">
        <f>IFERROR(VLOOKUP($B2463,Invoices!$AL$2:$AM$412,2,FALSE),"")</f>
        <v/>
      </c>
      <c r="T2463" s="18" t="str">
        <f>IFERROR(VLOOKUP($B2463,Invoices!$AN$2:$AO$412,2,FALSE),"")</f>
        <v/>
      </c>
      <c r="U2463" s="18" cm="1">
        <f t="array" ref="U2463">IFERROR(INDEX(F2463:T2463, 1, MATCH(TRUE, ISNUMBER(F2463:T2463), 0)), "0.0")</f>
        <v>1.99</v>
      </c>
    </row>
    <row r="2464" spans="1:21" ht="13" x14ac:dyDescent="0.15">
      <c r="A2464" s="14" t="s">
        <v>8496</v>
      </c>
      <c r="B2464" s="6" t="s">
        <v>3899</v>
      </c>
      <c r="C2464" s="6" t="s">
        <v>690</v>
      </c>
      <c r="D2464" s="6" t="s">
        <v>687</v>
      </c>
      <c r="E2464" s="6" t="s">
        <v>685</v>
      </c>
      <c r="F2464" s="18" t="str">
        <f>IFERROR(VLOOKUP(B2464,Invoices!$L$2:$M$413,2,FALSE),"")</f>
        <v/>
      </c>
      <c r="G2464" s="18" t="str">
        <f>IFERROR(VLOOKUP(B2464,Invoices!$N$2:$O$412,2,FALSE),"")</f>
        <v/>
      </c>
      <c r="H2464" s="18" t="str">
        <f>IFERROR(VLOOKUP($B2464,Invoices!$P$2:$Q$412,2,FALSE),"")</f>
        <v/>
      </c>
      <c r="I2464" s="18" t="str">
        <f>IFERROR(VLOOKUP($B2464,Invoices!$R$2:$S$412,2,FALSE),"")</f>
        <v/>
      </c>
      <c r="J2464" s="18" t="str">
        <f>IFERROR(VLOOKUP($B2464,Invoices!$T$2:$U$412,2,FALSE),"")</f>
        <v/>
      </c>
      <c r="K2464" s="18" t="str">
        <f>IFERROR(VLOOKUP($B2464,Invoices!$V$2:$W$412,2,FALSE),"")</f>
        <v/>
      </c>
      <c r="L2464" s="18">
        <f>IFERROR(VLOOKUP($B2464,Invoices!$X$2:$Y$412,2,FALSE),"")</f>
        <v>0.99</v>
      </c>
      <c r="M2464" s="18" t="str">
        <f>IFERROR(VLOOKUP($B2464,Invoices!$Z$2:$AA$412,2,FALSE),"")</f>
        <v/>
      </c>
      <c r="N2464" s="18" t="str">
        <f>IFERROR(VLOOKUP($B2464,Invoices!$AB$2:$AC$412,2,FALSE),"")</f>
        <v/>
      </c>
      <c r="O2464" s="18" t="str">
        <f>IFERROR(VLOOKUP($B2464,Invoices!$AD$2:$AE$412,2,FALSE),"")</f>
        <v/>
      </c>
      <c r="P2464" s="18" t="str">
        <f>IFERROR(VLOOKUP($B2464,Invoices!$AF$2:$AG$412,2,FALSE),"")</f>
        <v/>
      </c>
      <c r="Q2464" s="18" t="str">
        <f>IFERROR(VLOOKUP($B2464,Invoices!$AH$2:$AI$412,2,FALSE),"")</f>
        <v/>
      </c>
      <c r="R2464" s="18" t="str">
        <f>IFERROR(VLOOKUP($B2464,Invoices!$AJ$2:$AK$412,2,FALSE),"")</f>
        <v/>
      </c>
      <c r="S2464" s="18" t="str">
        <f>IFERROR(VLOOKUP($B2464,Invoices!$AL$2:$AM$412,2,FALSE),"")</f>
        <v/>
      </c>
      <c r="T2464" s="18" t="str">
        <f>IFERROR(VLOOKUP($B2464,Invoices!$AN$2:$AO$412,2,FALSE),"")</f>
        <v/>
      </c>
      <c r="U2464" s="18" cm="1">
        <f t="array" ref="U2464">IFERROR(INDEX(F2464:T2464, 1, MATCH(TRUE, ISNUMBER(F2464:T2464), 0)), "0.0")</f>
        <v>0.99</v>
      </c>
    </row>
    <row r="2465" spans="1:21" ht="13" x14ac:dyDescent="0.15">
      <c r="A2465" s="14" t="s">
        <v>8497</v>
      </c>
      <c r="B2465" s="6" t="s">
        <v>3900</v>
      </c>
      <c r="D2465" s="6" t="s">
        <v>689</v>
      </c>
      <c r="E2465" s="6" t="s">
        <v>690</v>
      </c>
      <c r="F2465" s="18" t="str">
        <f>IFERROR(VLOOKUP(B2465,Invoices!$L$2:$M$413,2,FALSE),"")</f>
        <v/>
      </c>
      <c r="G2465" s="18" t="str">
        <f>IFERROR(VLOOKUP(B2465,Invoices!$N$2:$O$412,2,FALSE),"")</f>
        <v/>
      </c>
      <c r="H2465" s="18" t="str">
        <f>IFERROR(VLOOKUP($B2465,Invoices!$P$2:$Q$412,2,FALSE),"")</f>
        <v/>
      </c>
      <c r="I2465" s="18" t="str">
        <f>IFERROR(VLOOKUP($B2465,Invoices!$R$2:$S$412,2,FALSE),"")</f>
        <v/>
      </c>
      <c r="J2465" s="18" t="str">
        <f>IFERROR(VLOOKUP($B2465,Invoices!$T$2:$U$412,2,FALSE),"")</f>
        <v/>
      </c>
      <c r="K2465" s="18" t="str">
        <f>IFERROR(VLOOKUP($B2465,Invoices!$V$2:$W$412,2,FALSE),"")</f>
        <v/>
      </c>
      <c r="L2465" s="18" t="str">
        <f>IFERROR(VLOOKUP($B2465,Invoices!$X$2:$Y$412,2,FALSE),"")</f>
        <v/>
      </c>
      <c r="M2465" s="18" t="str">
        <f>IFERROR(VLOOKUP($B2465,Invoices!$Z$2:$AA$412,2,FALSE),"")</f>
        <v/>
      </c>
      <c r="N2465" s="18" t="str">
        <f>IFERROR(VLOOKUP($B2465,Invoices!$AB$2:$AC$412,2,FALSE),"")</f>
        <v/>
      </c>
      <c r="O2465" s="18" t="str">
        <f>IFERROR(VLOOKUP($B2465,Invoices!$AD$2:$AE$412,2,FALSE),"")</f>
        <v/>
      </c>
      <c r="P2465" s="18" t="str">
        <f>IFERROR(VLOOKUP($B2465,Invoices!$AF$2:$AG$412,2,FALSE),"")</f>
        <v/>
      </c>
      <c r="Q2465" s="18" t="str">
        <f>IFERROR(VLOOKUP($B2465,Invoices!$AH$2:$AI$412,2,FALSE),"")</f>
        <v/>
      </c>
      <c r="R2465" s="18" t="str">
        <f>IFERROR(VLOOKUP($B2465,Invoices!$AJ$2:$AK$412,2,FALSE),"")</f>
        <v/>
      </c>
      <c r="S2465" s="18" t="str">
        <f>IFERROR(VLOOKUP($B2465,Invoices!$AL$2:$AM$412,2,FALSE),"")</f>
        <v/>
      </c>
      <c r="T2465" s="18" t="str">
        <f>IFERROR(VLOOKUP($B2465,Invoices!$AN$2:$AO$412,2,FALSE),"")</f>
        <v/>
      </c>
      <c r="U2465" s="18" t="str" cm="1">
        <f t="array" ref="U2465">IFERROR(INDEX(F2465:T2465, 1, MATCH(TRUE, ISNUMBER(F2465:T2465), 0)), "0.0")</f>
        <v>0.0</v>
      </c>
    </row>
    <row r="2466" spans="1:21" ht="13" x14ac:dyDescent="0.15">
      <c r="A2466" s="14" t="s">
        <v>8498</v>
      </c>
      <c r="B2466" s="6" t="s">
        <v>3901</v>
      </c>
      <c r="D2466" s="6" t="s">
        <v>1327</v>
      </c>
      <c r="E2466" s="6" t="s">
        <v>1182</v>
      </c>
      <c r="F2466" s="18" t="str">
        <f>IFERROR(VLOOKUP(B2466,Invoices!$L$2:$M$413,2,FALSE),"")</f>
        <v/>
      </c>
      <c r="G2466" s="18" t="str">
        <f>IFERROR(VLOOKUP(B2466,Invoices!$N$2:$O$412,2,FALSE),"")</f>
        <v/>
      </c>
      <c r="H2466" s="18" t="str">
        <f>IFERROR(VLOOKUP($B2466,Invoices!$P$2:$Q$412,2,FALSE),"")</f>
        <v/>
      </c>
      <c r="I2466" s="18">
        <f>IFERROR(VLOOKUP($B2466,Invoices!$R$2:$S$412,2,FALSE),"")</f>
        <v>0.99</v>
      </c>
      <c r="J2466" s="18" t="str">
        <f>IFERROR(VLOOKUP($B2466,Invoices!$T$2:$U$412,2,FALSE),"")</f>
        <v/>
      </c>
      <c r="K2466" s="18" t="str">
        <f>IFERROR(VLOOKUP($B2466,Invoices!$V$2:$W$412,2,FALSE),"")</f>
        <v/>
      </c>
      <c r="L2466" s="18" t="str">
        <f>IFERROR(VLOOKUP($B2466,Invoices!$X$2:$Y$412,2,FALSE),"")</f>
        <v/>
      </c>
      <c r="M2466" s="18" t="str">
        <f>IFERROR(VLOOKUP($B2466,Invoices!$Z$2:$AA$412,2,FALSE),"")</f>
        <v/>
      </c>
      <c r="N2466" s="18" t="str">
        <f>IFERROR(VLOOKUP($B2466,Invoices!$AB$2:$AC$412,2,FALSE),"")</f>
        <v/>
      </c>
      <c r="O2466" s="18" t="str">
        <f>IFERROR(VLOOKUP($B2466,Invoices!$AD$2:$AE$412,2,FALSE),"")</f>
        <v/>
      </c>
      <c r="P2466" s="18" t="str">
        <f>IFERROR(VLOOKUP($B2466,Invoices!$AF$2:$AG$412,2,FALSE),"")</f>
        <v/>
      </c>
      <c r="Q2466" s="18" t="str">
        <f>IFERROR(VLOOKUP($B2466,Invoices!$AH$2:$AI$412,2,FALSE),"")</f>
        <v/>
      </c>
      <c r="R2466" s="18" t="str">
        <f>IFERROR(VLOOKUP($B2466,Invoices!$AJ$2:$AK$412,2,FALSE),"")</f>
        <v/>
      </c>
      <c r="S2466" s="18" t="str">
        <f>IFERROR(VLOOKUP($B2466,Invoices!$AL$2:$AM$412,2,FALSE),"")</f>
        <v/>
      </c>
      <c r="T2466" s="18" t="str">
        <f>IFERROR(VLOOKUP($B2466,Invoices!$AN$2:$AO$412,2,FALSE),"")</f>
        <v/>
      </c>
      <c r="U2466" s="18" cm="1">
        <f t="array" ref="U2466">IFERROR(INDEX(F2466:T2466, 1, MATCH(TRUE, ISNUMBER(F2466:T2466), 0)), "0.0")</f>
        <v>0.99</v>
      </c>
    </row>
    <row r="2467" spans="1:21" ht="13" x14ac:dyDescent="0.15">
      <c r="A2467" s="14" t="s">
        <v>8499</v>
      </c>
      <c r="B2467" s="6" t="s">
        <v>3902</v>
      </c>
      <c r="C2467" s="6" t="s">
        <v>1227</v>
      </c>
      <c r="D2467" s="6" t="s">
        <v>1087</v>
      </c>
      <c r="E2467" s="6" t="s">
        <v>522</v>
      </c>
      <c r="F2467" s="18" t="str">
        <f>IFERROR(VLOOKUP(B2467,Invoices!$L$2:$M$413,2,FALSE),"")</f>
        <v/>
      </c>
      <c r="G2467" s="18" t="str">
        <f>IFERROR(VLOOKUP(B2467,Invoices!$N$2:$O$412,2,FALSE),"")</f>
        <v/>
      </c>
      <c r="H2467" s="18" t="str">
        <f>IFERROR(VLOOKUP($B2467,Invoices!$P$2:$Q$412,2,FALSE),"")</f>
        <v/>
      </c>
      <c r="I2467" s="18" t="str">
        <f>IFERROR(VLOOKUP($B2467,Invoices!$R$2:$S$412,2,FALSE),"")</f>
        <v/>
      </c>
      <c r="J2467" s="18" t="str">
        <f>IFERROR(VLOOKUP($B2467,Invoices!$T$2:$U$412,2,FALSE),"")</f>
        <v/>
      </c>
      <c r="K2467" s="18" t="str">
        <f>IFERROR(VLOOKUP($B2467,Invoices!$V$2:$W$412,2,FALSE),"")</f>
        <v/>
      </c>
      <c r="L2467" s="18" t="str">
        <f>IFERROR(VLOOKUP($B2467,Invoices!$X$2:$Y$412,2,FALSE),"")</f>
        <v/>
      </c>
      <c r="M2467" s="18" t="str">
        <f>IFERROR(VLOOKUP($B2467,Invoices!$Z$2:$AA$412,2,FALSE),"")</f>
        <v/>
      </c>
      <c r="N2467" s="18" t="str">
        <f>IFERROR(VLOOKUP($B2467,Invoices!$AB$2:$AC$412,2,FALSE),"")</f>
        <v/>
      </c>
      <c r="O2467" s="18" t="str">
        <f>IFERROR(VLOOKUP($B2467,Invoices!$AD$2:$AE$412,2,FALSE),"")</f>
        <v/>
      </c>
      <c r="P2467" s="18" t="str">
        <f>IFERROR(VLOOKUP($B2467,Invoices!$AF$2:$AG$412,2,FALSE),"")</f>
        <v/>
      </c>
      <c r="Q2467" s="18" t="str">
        <f>IFERROR(VLOOKUP($B2467,Invoices!$AH$2:$AI$412,2,FALSE),"")</f>
        <v/>
      </c>
      <c r="R2467" s="18" t="str">
        <f>IFERROR(VLOOKUP($B2467,Invoices!$AJ$2:$AK$412,2,FALSE),"")</f>
        <v/>
      </c>
      <c r="S2467" s="18" t="str">
        <f>IFERROR(VLOOKUP($B2467,Invoices!$AL$2:$AM$412,2,FALSE),"")</f>
        <v/>
      </c>
      <c r="T2467" s="18" t="str">
        <f>IFERROR(VLOOKUP($B2467,Invoices!$AN$2:$AO$412,2,FALSE),"")</f>
        <v/>
      </c>
      <c r="U2467" s="18" t="str" cm="1">
        <f t="array" ref="U2467">IFERROR(INDEX(F2467:T2467, 1, MATCH(TRUE, ISNUMBER(F2467:T2467), 0)), "0.0")</f>
        <v>0.0</v>
      </c>
    </row>
    <row r="2468" spans="1:21" ht="13" x14ac:dyDescent="0.15">
      <c r="A2468" s="14" t="s">
        <v>8500</v>
      </c>
      <c r="B2468" s="6" t="s">
        <v>3903</v>
      </c>
      <c r="C2468" s="6" t="s">
        <v>1394</v>
      </c>
      <c r="D2468" s="6" t="s">
        <v>1016</v>
      </c>
      <c r="E2468" s="6" t="s">
        <v>878</v>
      </c>
      <c r="F2468" s="18" t="str">
        <f>IFERROR(VLOOKUP(B2468,Invoices!$L$2:$M$413,2,FALSE),"")</f>
        <v/>
      </c>
      <c r="G2468" s="18">
        <f>IFERROR(VLOOKUP(B2468,Invoices!$N$2:$O$412,2,FALSE),"")</f>
        <v>0.99</v>
      </c>
      <c r="H2468" s="18">
        <f>IFERROR(VLOOKUP($B2468,Invoices!$P$2:$Q$412,2,FALSE),"")</f>
        <v>0.99</v>
      </c>
      <c r="I2468" s="18" t="str">
        <f>IFERROR(VLOOKUP($B2468,Invoices!$R$2:$S$412,2,FALSE),"")</f>
        <v/>
      </c>
      <c r="J2468" s="18" t="str">
        <f>IFERROR(VLOOKUP($B2468,Invoices!$T$2:$U$412,2,FALSE),"")</f>
        <v/>
      </c>
      <c r="K2468" s="18" t="str">
        <f>IFERROR(VLOOKUP($B2468,Invoices!$V$2:$W$412,2,FALSE),"")</f>
        <v/>
      </c>
      <c r="L2468" s="18" t="str">
        <f>IFERROR(VLOOKUP($B2468,Invoices!$X$2:$Y$412,2,FALSE),"")</f>
        <v/>
      </c>
      <c r="M2468" s="18" t="str">
        <f>IFERROR(VLOOKUP($B2468,Invoices!$Z$2:$AA$412,2,FALSE),"")</f>
        <v/>
      </c>
      <c r="N2468" s="18" t="str">
        <f>IFERROR(VLOOKUP($B2468,Invoices!$AB$2:$AC$412,2,FALSE),"")</f>
        <v/>
      </c>
      <c r="O2468" s="18" t="str">
        <f>IFERROR(VLOOKUP($B2468,Invoices!$AD$2:$AE$412,2,FALSE),"")</f>
        <v/>
      </c>
      <c r="P2468" s="18" t="str">
        <f>IFERROR(VLOOKUP($B2468,Invoices!$AF$2:$AG$412,2,FALSE),"")</f>
        <v/>
      </c>
      <c r="Q2468" s="18" t="str">
        <f>IFERROR(VLOOKUP($B2468,Invoices!$AH$2:$AI$412,2,FALSE),"")</f>
        <v/>
      </c>
      <c r="R2468" s="18" t="str">
        <f>IFERROR(VLOOKUP($B2468,Invoices!$AJ$2:$AK$412,2,FALSE),"")</f>
        <v/>
      </c>
      <c r="S2468" s="18" t="str">
        <f>IFERROR(VLOOKUP($B2468,Invoices!$AL$2:$AM$412,2,FALSE),"")</f>
        <v/>
      </c>
      <c r="T2468" s="18" t="str">
        <f>IFERROR(VLOOKUP($B2468,Invoices!$AN$2:$AO$412,2,FALSE),"")</f>
        <v/>
      </c>
      <c r="U2468" s="18" cm="1">
        <f t="array" ref="U2468">IFERROR(INDEX(F2468:T2468, 1, MATCH(TRUE, ISNUMBER(F2468:T2468), 0)), "0.0")</f>
        <v>0.99</v>
      </c>
    </row>
    <row r="2469" spans="1:21" ht="13" x14ac:dyDescent="0.15">
      <c r="A2469" s="14" t="s">
        <v>8501</v>
      </c>
      <c r="B2469" s="6" t="s">
        <v>3904</v>
      </c>
      <c r="C2469" s="6" t="s">
        <v>1762</v>
      </c>
      <c r="D2469" s="6" t="s">
        <v>1763</v>
      </c>
      <c r="E2469" s="6" t="s">
        <v>1762</v>
      </c>
      <c r="F2469" s="18" t="str">
        <f>IFERROR(VLOOKUP(B2469,Invoices!$L$2:$M$413,2,FALSE),"")</f>
        <v/>
      </c>
      <c r="G2469" s="18" t="str">
        <f>IFERROR(VLOOKUP(B2469,Invoices!$N$2:$O$412,2,FALSE),"")</f>
        <v/>
      </c>
      <c r="H2469" s="18" t="str">
        <f>IFERROR(VLOOKUP($B2469,Invoices!$P$2:$Q$412,2,FALSE),"")</f>
        <v/>
      </c>
      <c r="I2469" s="18" t="str">
        <f>IFERROR(VLOOKUP($B2469,Invoices!$R$2:$S$412,2,FALSE),"")</f>
        <v/>
      </c>
      <c r="J2469" s="18" t="str">
        <f>IFERROR(VLOOKUP($B2469,Invoices!$T$2:$U$412,2,FALSE),"")</f>
        <v/>
      </c>
      <c r="K2469" s="18" t="str">
        <f>IFERROR(VLOOKUP($B2469,Invoices!$V$2:$W$412,2,FALSE),"")</f>
        <v/>
      </c>
      <c r="L2469" s="18" t="str">
        <f>IFERROR(VLOOKUP($B2469,Invoices!$X$2:$Y$412,2,FALSE),"")</f>
        <v/>
      </c>
      <c r="M2469" s="18" t="str">
        <f>IFERROR(VLOOKUP($B2469,Invoices!$Z$2:$AA$412,2,FALSE),"")</f>
        <v/>
      </c>
      <c r="N2469" s="18" t="str">
        <f>IFERROR(VLOOKUP($B2469,Invoices!$AB$2:$AC$412,2,FALSE),"")</f>
        <v/>
      </c>
      <c r="O2469" s="18" t="str">
        <f>IFERROR(VLOOKUP($B2469,Invoices!$AD$2:$AE$412,2,FALSE),"")</f>
        <v/>
      </c>
      <c r="P2469" s="18" t="str">
        <f>IFERROR(VLOOKUP($B2469,Invoices!$AF$2:$AG$412,2,FALSE),"")</f>
        <v/>
      </c>
      <c r="Q2469" s="18" t="str">
        <f>IFERROR(VLOOKUP($B2469,Invoices!$AH$2:$AI$412,2,FALSE),"")</f>
        <v/>
      </c>
      <c r="R2469" s="18" t="str">
        <f>IFERROR(VLOOKUP($B2469,Invoices!$AJ$2:$AK$412,2,FALSE),"")</f>
        <v/>
      </c>
      <c r="S2469" s="18" t="str">
        <f>IFERROR(VLOOKUP($B2469,Invoices!$AL$2:$AM$412,2,FALSE),"")</f>
        <v/>
      </c>
      <c r="T2469" s="18" t="str">
        <f>IFERROR(VLOOKUP($B2469,Invoices!$AN$2:$AO$412,2,FALSE),"")</f>
        <v/>
      </c>
      <c r="U2469" s="18" t="str" cm="1">
        <f t="array" ref="U2469">IFERROR(INDEX(F2469:T2469, 1, MATCH(TRUE, ISNUMBER(F2469:T2469), 0)), "0.0")</f>
        <v>0.0</v>
      </c>
    </row>
    <row r="2470" spans="1:21" ht="13" x14ac:dyDescent="0.15">
      <c r="A2470" s="14" t="s">
        <v>8502</v>
      </c>
      <c r="B2470" s="6" t="s">
        <v>3904</v>
      </c>
      <c r="C2470" s="6" t="s">
        <v>1981</v>
      </c>
      <c r="D2470" s="6" t="s">
        <v>1982</v>
      </c>
      <c r="E2470" s="6" t="s">
        <v>522</v>
      </c>
      <c r="F2470" s="18" t="str">
        <f>IFERROR(VLOOKUP(B2470,Invoices!$L$2:$M$413,2,FALSE),"")</f>
        <v/>
      </c>
      <c r="G2470" s="18" t="str">
        <f>IFERROR(VLOOKUP(B2470,Invoices!$N$2:$O$412,2,FALSE),"")</f>
        <v/>
      </c>
      <c r="H2470" s="18" t="str">
        <f>IFERROR(VLOOKUP($B2470,Invoices!$P$2:$Q$412,2,FALSE),"")</f>
        <v/>
      </c>
      <c r="I2470" s="18" t="str">
        <f>IFERROR(VLOOKUP($B2470,Invoices!$R$2:$S$412,2,FALSE),"")</f>
        <v/>
      </c>
      <c r="J2470" s="18" t="str">
        <f>IFERROR(VLOOKUP($B2470,Invoices!$T$2:$U$412,2,FALSE),"")</f>
        <v/>
      </c>
      <c r="K2470" s="18" t="str">
        <f>IFERROR(VLOOKUP($B2470,Invoices!$V$2:$W$412,2,FALSE),"")</f>
        <v/>
      </c>
      <c r="L2470" s="18" t="str">
        <f>IFERROR(VLOOKUP($B2470,Invoices!$X$2:$Y$412,2,FALSE),"")</f>
        <v/>
      </c>
      <c r="M2470" s="18" t="str">
        <f>IFERROR(VLOOKUP($B2470,Invoices!$Z$2:$AA$412,2,FALSE),"")</f>
        <v/>
      </c>
      <c r="N2470" s="18" t="str">
        <f>IFERROR(VLOOKUP($B2470,Invoices!$AB$2:$AC$412,2,FALSE),"")</f>
        <v/>
      </c>
      <c r="O2470" s="18" t="str">
        <f>IFERROR(VLOOKUP($B2470,Invoices!$AD$2:$AE$412,2,FALSE),"")</f>
        <v/>
      </c>
      <c r="P2470" s="18" t="str">
        <f>IFERROR(VLOOKUP($B2470,Invoices!$AF$2:$AG$412,2,FALSE),"")</f>
        <v/>
      </c>
      <c r="Q2470" s="18" t="str">
        <f>IFERROR(VLOOKUP($B2470,Invoices!$AH$2:$AI$412,2,FALSE),"")</f>
        <v/>
      </c>
      <c r="R2470" s="18" t="str">
        <f>IFERROR(VLOOKUP($B2470,Invoices!$AJ$2:$AK$412,2,FALSE),"")</f>
        <v/>
      </c>
      <c r="S2470" s="18" t="str">
        <f>IFERROR(VLOOKUP($B2470,Invoices!$AL$2:$AM$412,2,FALSE),"")</f>
        <v/>
      </c>
      <c r="T2470" s="18" t="str">
        <f>IFERROR(VLOOKUP($B2470,Invoices!$AN$2:$AO$412,2,FALSE),"")</f>
        <v/>
      </c>
      <c r="U2470" s="18" t="str" cm="1">
        <f t="array" ref="U2470">IFERROR(INDEX(F2470:T2470, 1, MATCH(TRUE, ISNUMBER(F2470:T2470), 0)), "0.0")</f>
        <v>0.0</v>
      </c>
    </row>
    <row r="2471" spans="1:21" ht="13" x14ac:dyDescent="0.15">
      <c r="A2471" s="14" t="s">
        <v>8503</v>
      </c>
      <c r="B2471" s="6" t="s">
        <v>3905</v>
      </c>
      <c r="C2471" s="6" t="s">
        <v>1109</v>
      </c>
      <c r="D2471" s="6" t="s">
        <v>1110</v>
      </c>
      <c r="E2471" s="6" t="s">
        <v>1111</v>
      </c>
      <c r="F2471" s="18" t="str">
        <f>IFERROR(VLOOKUP(B2471,Invoices!$L$2:$M$413,2,FALSE),"")</f>
        <v/>
      </c>
      <c r="G2471" s="18">
        <f>IFERROR(VLOOKUP(B2471,Invoices!$N$2:$O$412,2,FALSE),"")</f>
        <v>0.99</v>
      </c>
      <c r="H2471" s="18" t="str">
        <f>IFERROR(VLOOKUP($B2471,Invoices!$P$2:$Q$412,2,FALSE),"")</f>
        <v/>
      </c>
      <c r="I2471" s="18" t="str">
        <f>IFERROR(VLOOKUP($B2471,Invoices!$R$2:$S$412,2,FALSE),"")</f>
        <v/>
      </c>
      <c r="J2471" s="18" t="str">
        <f>IFERROR(VLOOKUP($B2471,Invoices!$T$2:$U$412,2,FALSE),"")</f>
        <v/>
      </c>
      <c r="K2471" s="18" t="str">
        <f>IFERROR(VLOOKUP($B2471,Invoices!$V$2:$W$412,2,FALSE),"")</f>
        <v/>
      </c>
      <c r="L2471" s="18" t="str">
        <f>IFERROR(VLOOKUP($B2471,Invoices!$X$2:$Y$412,2,FALSE),"")</f>
        <v/>
      </c>
      <c r="M2471" s="18" t="str">
        <f>IFERROR(VLOOKUP($B2471,Invoices!$Z$2:$AA$412,2,FALSE),"")</f>
        <v/>
      </c>
      <c r="N2471" s="18" t="str">
        <f>IFERROR(VLOOKUP($B2471,Invoices!$AB$2:$AC$412,2,FALSE),"")</f>
        <v/>
      </c>
      <c r="O2471" s="18" t="str">
        <f>IFERROR(VLOOKUP($B2471,Invoices!$AD$2:$AE$412,2,FALSE),"")</f>
        <v/>
      </c>
      <c r="P2471" s="18" t="str">
        <f>IFERROR(VLOOKUP($B2471,Invoices!$AF$2:$AG$412,2,FALSE),"")</f>
        <v/>
      </c>
      <c r="Q2471" s="18" t="str">
        <f>IFERROR(VLOOKUP($B2471,Invoices!$AH$2:$AI$412,2,FALSE),"")</f>
        <v/>
      </c>
      <c r="R2471" s="18" t="str">
        <f>IFERROR(VLOOKUP($B2471,Invoices!$AJ$2:$AK$412,2,FALSE),"")</f>
        <v/>
      </c>
      <c r="S2471" s="18" t="str">
        <f>IFERROR(VLOOKUP($B2471,Invoices!$AL$2:$AM$412,2,FALSE),"")</f>
        <v/>
      </c>
      <c r="T2471" s="18" t="str">
        <f>IFERROR(VLOOKUP($B2471,Invoices!$AN$2:$AO$412,2,FALSE),"")</f>
        <v/>
      </c>
      <c r="U2471" s="18" cm="1">
        <f t="array" ref="U2471">IFERROR(INDEX(F2471:T2471, 1, MATCH(TRUE, ISNUMBER(F2471:T2471), 0)), "0.0")</f>
        <v>0.99</v>
      </c>
    </row>
    <row r="2472" spans="1:21" ht="13" x14ac:dyDescent="0.15">
      <c r="A2472" s="14" t="s">
        <v>8504</v>
      </c>
      <c r="B2472" s="6" t="s">
        <v>3906</v>
      </c>
      <c r="C2472" s="6" t="s">
        <v>1046</v>
      </c>
      <c r="D2472" s="6" t="s">
        <v>1047</v>
      </c>
      <c r="E2472" s="6" t="s">
        <v>1046</v>
      </c>
      <c r="F2472" s="18" t="str">
        <f>IFERROR(VLOOKUP(B2472,Invoices!$L$2:$M$413,2,FALSE),"")</f>
        <v/>
      </c>
      <c r="G2472" s="18" t="str">
        <f>IFERROR(VLOOKUP(B2472,Invoices!$N$2:$O$412,2,FALSE),"")</f>
        <v/>
      </c>
      <c r="H2472" s="18" t="str">
        <f>IFERROR(VLOOKUP($B2472,Invoices!$P$2:$Q$412,2,FALSE),"")</f>
        <v/>
      </c>
      <c r="I2472" s="18" t="str">
        <f>IFERROR(VLOOKUP($B2472,Invoices!$R$2:$S$412,2,FALSE),"")</f>
        <v/>
      </c>
      <c r="J2472" s="18" t="str">
        <f>IFERROR(VLOOKUP($B2472,Invoices!$T$2:$U$412,2,FALSE),"")</f>
        <v/>
      </c>
      <c r="K2472" s="18" t="str">
        <f>IFERROR(VLOOKUP($B2472,Invoices!$V$2:$W$412,2,FALSE),"")</f>
        <v/>
      </c>
      <c r="L2472" s="18">
        <f>IFERROR(VLOOKUP($B2472,Invoices!$X$2:$Y$412,2,FALSE),"")</f>
        <v>0.99</v>
      </c>
      <c r="M2472" s="18" t="str">
        <f>IFERROR(VLOOKUP($B2472,Invoices!$Z$2:$AA$412,2,FALSE),"")</f>
        <v/>
      </c>
      <c r="N2472" s="18" t="str">
        <f>IFERROR(VLOOKUP($B2472,Invoices!$AB$2:$AC$412,2,FALSE),"")</f>
        <v/>
      </c>
      <c r="O2472" s="18" t="str">
        <f>IFERROR(VLOOKUP($B2472,Invoices!$AD$2:$AE$412,2,FALSE),"")</f>
        <v/>
      </c>
      <c r="P2472" s="18" t="str">
        <f>IFERROR(VLOOKUP($B2472,Invoices!$AF$2:$AG$412,2,FALSE),"")</f>
        <v/>
      </c>
      <c r="Q2472" s="18" t="str">
        <f>IFERROR(VLOOKUP($B2472,Invoices!$AH$2:$AI$412,2,FALSE),"")</f>
        <v/>
      </c>
      <c r="R2472" s="18" t="str">
        <f>IFERROR(VLOOKUP($B2472,Invoices!$AJ$2:$AK$412,2,FALSE),"")</f>
        <v/>
      </c>
      <c r="S2472" s="18" t="str">
        <f>IFERROR(VLOOKUP($B2472,Invoices!$AL$2:$AM$412,2,FALSE),"")</f>
        <v/>
      </c>
      <c r="T2472" s="18" t="str">
        <f>IFERROR(VLOOKUP($B2472,Invoices!$AN$2:$AO$412,2,FALSE),"")</f>
        <v/>
      </c>
      <c r="U2472" s="18" cm="1">
        <f t="array" ref="U2472">IFERROR(INDEX(F2472:T2472, 1, MATCH(TRUE, ISNUMBER(F2472:T2472), 0)), "0.0")</f>
        <v>0.99</v>
      </c>
    </row>
    <row r="2473" spans="1:21" ht="13" x14ac:dyDescent="0.15">
      <c r="A2473" s="14" t="s">
        <v>8505</v>
      </c>
      <c r="B2473" s="6" t="s">
        <v>3907</v>
      </c>
      <c r="D2473" s="6" t="s">
        <v>672</v>
      </c>
      <c r="E2473" s="6" t="s">
        <v>673</v>
      </c>
      <c r="F2473" s="18">
        <f>IFERROR(VLOOKUP(B2473,Invoices!$L$2:$M$413,2,FALSE),"")</f>
        <v>1.99</v>
      </c>
      <c r="G2473" s="18" t="str">
        <f>IFERROR(VLOOKUP(B2473,Invoices!$N$2:$O$412,2,FALSE),"")</f>
        <v/>
      </c>
      <c r="H2473" s="18" t="str">
        <f>IFERROR(VLOOKUP($B2473,Invoices!$P$2:$Q$412,2,FALSE),"")</f>
        <v/>
      </c>
      <c r="I2473" s="18" t="str">
        <f>IFERROR(VLOOKUP($B2473,Invoices!$R$2:$S$412,2,FALSE),"")</f>
        <v/>
      </c>
      <c r="J2473" s="18" t="str">
        <f>IFERROR(VLOOKUP($B2473,Invoices!$T$2:$U$412,2,FALSE),"")</f>
        <v/>
      </c>
      <c r="K2473" s="18" t="str">
        <f>IFERROR(VLOOKUP($B2473,Invoices!$V$2:$W$412,2,FALSE),"")</f>
        <v/>
      </c>
      <c r="L2473" s="18" t="str">
        <f>IFERROR(VLOOKUP($B2473,Invoices!$X$2:$Y$412,2,FALSE),"")</f>
        <v/>
      </c>
      <c r="M2473" s="18" t="str">
        <f>IFERROR(VLOOKUP($B2473,Invoices!$Z$2:$AA$412,2,FALSE),"")</f>
        <v/>
      </c>
      <c r="N2473" s="18" t="str">
        <f>IFERROR(VLOOKUP($B2473,Invoices!$AB$2:$AC$412,2,FALSE),"")</f>
        <v/>
      </c>
      <c r="O2473" s="18" t="str">
        <f>IFERROR(VLOOKUP($B2473,Invoices!$AD$2:$AE$412,2,FALSE),"")</f>
        <v/>
      </c>
      <c r="P2473" s="18" t="str">
        <f>IFERROR(VLOOKUP($B2473,Invoices!$AF$2:$AG$412,2,FALSE),"")</f>
        <v/>
      </c>
      <c r="Q2473" s="18" t="str">
        <f>IFERROR(VLOOKUP($B2473,Invoices!$AH$2:$AI$412,2,FALSE),"")</f>
        <v/>
      </c>
      <c r="R2473" s="18" t="str">
        <f>IFERROR(VLOOKUP($B2473,Invoices!$AJ$2:$AK$412,2,FALSE),"")</f>
        <v/>
      </c>
      <c r="S2473" s="18" t="str">
        <f>IFERROR(VLOOKUP($B2473,Invoices!$AL$2:$AM$412,2,FALSE),"")</f>
        <v/>
      </c>
      <c r="T2473" s="18" t="str">
        <f>IFERROR(VLOOKUP($B2473,Invoices!$AN$2:$AO$412,2,FALSE),"")</f>
        <v/>
      </c>
      <c r="U2473" s="18" cm="1">
        <f t="array" ref="U2473">IFERROR(INDEX(F2473:T2473, 1, MATCH(TRUE, ISNUMBER(F2473:T2473), 0)), "0.0")</f>
        <v>1.99</v>
      </c>
    </row>
    <row r="2474" spans="1:21" ht="13" x14ac:dyDescent="0.15">
      <c r="A2474" s="14" t="s">
        <v>8506</v>
      </c>
      <c r="B2474" s="6" t="s">
        <v>3908</v>
      </c>
      <c r="C2474" s="6" t="s">
        <v>606</v>
      </c>
      <c r="D2474" s="6" t="s">
        <v>1735</v>
      </c>
      <c r="E2474" s="6" t="s">
        <v>608</v>
      </c>
      <c r="F2474" s="18" t="str">
        <f>IFERROR(VLOOKUP(B2474,Invoices!$L$2:$M$413,2,FALSE),"")</f>
        <v/>
      </c>
      <c r="G2474" s="18" t="str">
        <f>IFERROR(VLOOKUP(B2474,Invoices!$N$2:$O$412,2,FALSE),"")</f>
        <v/>
      </c>
      <c r="H2474" s="18" t="str">
        <f>IFERROR(VLOOKUP($B2474,Invoices!$P$2:$Q$412,2,FALSE),"")</f>
        <v/>
      </c>
      <c r="I2474" s="18" t="str">
        <f>IFERROR(VLOOKUP($B2474,Invoices!$R$2:$S$412,2,FALSE),"")</f>
        <v/>
      </c>
      <c r="J2474" s="18" t="str">
        <f>IFERROR(VLOOKUP($B2474,Invoices!$T$2:$U$412,2,FALSE),"")</f>
        <v/>
      </c>
      <c r="K2474" s="18" t="str">
        <f>IFERROR(VLOOKUP($B2474,Invoices!$V$2:$W$412,2,FALSE),"")</f>
        <v/>
      </c>
      <c r="L2474" s="18">
        <f>IFERROR(VLOOKUP($B2474,Invoices!$X$2:$Y$412,2,FALSE),"")</f>
        <v>0.99</v>
      </c>
      <c r="M2474" s="18" t="str">
        <f>IFERROR(VLOOKUP($B2474,Invoices!$Z$2:$AA$412,2,FALSE),"")</f>
        <v/>
      </c>
      <c r="N2474" s="18" t="str">
        <f>IFERROR(VLOOKUP($B2474,Invoices!$AB$2:$AC$412,2,FALSE),"")</f>
        <v/>
      </c>
      <c r="O2474" s="18" t="str">
        <f>IFERROR(VLOOKUP($B2474,Invoices!$AD$2:$AE$412,2,FALSE),"")</f>
        <v/>
      </c>
      <c r="P2474" s="18" t="str">
        <f>IFERROR(VLOOKUP($B2474,Invoices!$AF$2:$AG$412,2,FALSE),"")</f>
        <v/>
      </c>
      <c r="Q2474" s="18" t="str">
        <f>IFERROR(VLOOKUP($B2474,Invoices!$AH$2:$AI$412,2,FALSE),"")</f>
        <v/>
      </c>
      <c r="R2474" s="18" t="str">
        <f>IFERROR(VLOOKUP($B2474,Invoices!$AJ$2:$AK$412,2,FALSE),"")</f>
        <v/>
      </c>
      <c r="S2474" s="18" t="str">
        <f>IFERROR(VLOOKUP($B2474,Invoices!$AL$2:$AM$412,2,FALSE),"")</f>
        <v/>
      </c>
      <c r="T2474" s="18" t="str">
        <f>IFERROR(VLOOKUP($B2474,Invoices!$AN$2:$AO$412,2,FALSE),"")</f>
        <v/>
      </c>
      <c r="U2474" s="18" cm="1">
        <f t="array" ref="U2474">IFERROR(INDEX(F2474:T2474, 1, MATCH(TRUE, ISNUMBER(F2474:T2474), 0)), "0.0")</f>
        <v>0.99</v>
      </c>
    </row>
    <row r="2475" spans="1:21" ht="13" x14ac:dyDescent="0.15">
      <c r="A2475" s="14" t="s">
        <v>8507</v>
      </c>
      <c r="B2475" s="6" t="s">
        <v>3909</v>
      </c>
      <c r="C2475" s="6" t="s">
        <v>3910</v>
      </c>
      <c r="D2475" s="6" t="s">
        <v>1231</v>
      </c>
      <c r="E2475" s="6" t="s">
        <v>863</v>
      </c>
      <c r="F2475" s="18" t="str">
        <f>IFERROR(VLOOKUP(B2475,Invoices!$L$2:$M$413,2,FALSE),"")</f>
        <v/>
      </c>
      <c r="G2475" s="18" t="str">
        <f>IFERROR(VLOOKUP(B2475,Invoices!$N$2:$O$412,2,FALSE),"")</f>
        <v/>
      </c>
      <c r="H2475" s="18" t="str">
        <f>IFERROR(VLOOKUP($B2475,Invoices!$P$2:$Q$412,2,FALSE),"")</f>
        <v/>
      </c>
      <c r="I2475" s="18" t="str">
        <f>IFERROR(VLOOKUP($B2475,Invoices!$R$2:$S$412,2,FALSE),"")</f>
        <v/>
      </c>
      <c r="J2475" s="18" t="str">
        <f>IFERROR(VLOOKUP($B2475,Invoices!$T$2:$U$412,2,FALSE),"")</f>
        <v/>
      </c>
      <c r="K2475" s="18" t="str">
        <f>IFERROR(VLOOKUP($B2475,Invoices!$V$2:$W$412,2,FALSE),"")</f>
        <v/>
      </c>
      <c r="L2475" s="18" t="str">
        <f>IFERROR(VLOOKUP($B2475,Invoices!$X$2:$Y$412,2,FALSE),"")</f>
        <v/>
      </c>
      <c r="M2475" s="18" t="str">
        <f>IFERROR(VLOOKUP($B2475,Invoices!$Z$2:$AA$412,2,FALSE),"")</f>
        <v/>
      </c>
      <c r="N2475" s="18" t="str">
        <f>IFERROR(VLOOKUP($B2475,Invoices!$AB$2:$AC$412,2,FALSE),"")</f>
        <v/>
      </c>
      <c r="O2475" s="18" t="str">
        <f>IFERROR(VLOOKUP($B2475,Invoices!$AD$2:$AE$412,2,FALSE),"")</f>
        <v/>
      </c>
      <c r="P2475" s="18" t="str">
        <f>IFERROR(VLOOKUP($B2475,Invoices!$AF$2:$AG$412,2,FALSE),"")</f>
        <v/>
      </c>
      <c r="Q2475" s="18" t="str">
        <f>IFERROR(VLOOKUP($B2475,Invoices!$AH$2:$AI$412,2,FALSE),"")</f>
        <v/>
      </c>
      <c r="R2475" s="18" t="str">
        <f>IFERROR(VLOOKUP($B2475,Invoices!$AJ$2:$AK$412,2,FALSE),"")</f>
        <v/>
      </c>
      <c r="S2475" s="18" t="str">
        <f>IFERROR(VLOOKUP($B2475,Invoices!$AL$2:$AM$412,2,FALSE),"")</f>
        <v/>
      </c>
      <c r="T2475" s="18" t="str">
        <f>IFERROR(VLOOKUP($B2475,Invoices!$AN$2:$AO$412,2,FALSE),"")</f>
        <v/>
      </c>
      <c r="U2475" s="18" t="str" cm="1">
        <f t="array" ref="U2475">IFERROR(INDEX(F2475:T2475, 1, MATCH(TRUE, ISNUMBER(F2475:T2475), 0)), "0.0")</f>
        <v>0.0</v>
      </c>
    </row>
    <row r="2476" spans="1:21" ht="13" x14ac:dyDescent="0.15">
      <c r="A2476" s="14" t="s">
        <v>8508</v>
      </c>
      <c r="B2476" s="6" t="s">
        <v>3911</v>
      </c>
      <c r="D2476" s="6" t="s">
        <v>996</v>
      </c>
      <c r="E2476" s="6" t="s">
        <v>968</v>
      </c>
      <c r="F2476" s="18" t="str">
        <f>IFERROR(VLOOKUP(B2476,Invoices!$L$2:$M$413,2,FALSE),"")</f>
        <v/>
      </c>
      <c r="G2476" s="18" t="str">
        <f>IFERROR(VLOOKUP(B2476,Invoices!$N$2:$O$412,2,FALSE),"")</f>
        <v/>
      </c>
      <c r="H2476" s="18" t="str">
        <f>IFERROR(VLOOKUP($B2476,Invoices!$P$2:$Q$412,2,FALSE),"")</f>
        <v/>
      </c>
      <c r="I2476" s="18" t="str">
        <f>IFERROR(VLOOKUP($B2476,Invoices!$R$2:$S$412,2,FALSE),"")</f>
        <v/>
      </c>
      <c r="J2476" s="18" t="str">
        <f>IFERROR(VLOOKUP($B2476,Invoices!$T$2:$U$412,2,FALSE),"")</f>
        <v/>
      </c>
      <c r="K2476" s="18" t="str">
        <f>IFERROR(VLOOKUP($B2476,Invoices!$V$2:$W$412,2,FALSE),"")</f>
        <v/>
      </c>
      <c r="L2476" s="18" t="str">
        <f>IFERROR(VLOOKUP($B2476,Invoices!$X$2:$Y$412,2,FALSE),"")</f>
        <v/>
      </c>
      <c r="M2476" s="18" t="str">
        <f>IFERROR(VLOOKUP($B2476,Invoices!$Z$2:$AA$412,2,FALSE),"")</f>
        <v/>
      </c>
      <c r="N2476" s="18" t="str">
        <f>IFERROR(VLOOKUP($B2476,Invoices!$AB$2:$AC$412,2,FALSE),"")</f>
        <v/>
      </c>
      <c r="O2476" s="18" t="str">
        <f>IFERROR(VLOOKUP($B2476,Invoices!$AD$2:$AE$412,2,FALSE),"")</f>
        <v/>
      </c>
      <c r="P2476" s="18" t="str">
        <f>IFERROR(VLOOKUP($B2476,Invoices!$AF$2:$AG$412,2,FALSE),"")</f>
        <v/>
      </c>
      <c r="Q2476" s="18" t="str">
        <f>IFERROR(VLOOKUP($B2476,Invoices!$AH$2:$AI$412,2,FALSE),"")</f>
        <v/>
      </c>
      <c r="R2476" s="18" t="str">
        <f>IFERROR(VLOOKUP($B2476,Invoices!$AJ$2:$AK$412,2,FALSE),"")</f>
        <v/>
      </c>
      <c r="S2476" s="18" t="str">
        <f>IFERROR(VLOOKUP($B2476,Invoices!$AL$2:$AM$412,2,FALSE),"")</f>
        <v/>
      </c>
      <c r="T2476" s="18" t="str">
        <f>IFERROR(VLOOKUP($B2476,Invoices!$AN$2:$AO$412,2,FALSE),"")</f>
        <v/>
      </c>
      <c r="U2476" s="18" t="str" cm="1">
        <f t="array" ref="U2476">IFERROR(INDEX(F2476:T2476, 1, MATCH(TRUE, ISNUMBER(F2476:T2476), 0)), "0.0")</f>
        <v>0.0</v>
      </c>
    </row>
    <row r="2477" spans="1:21" ht="13" x14ac:dyDescent="0.15">
      <c r="A2477" s="14" t="s">
        <v>8509</v>
      </c>
      <c r="B2477" s="6" t="s">
        <v>3912</v>
      </c>
      <c r="C2477" s="6" t="s">
        <v>917</v>
      </c>
      <c r="D2477" s="6" t="s">
        <v>918</v>
      </c>
      <c r="E2477" s="6" t="s">
        <v>919</v>
      </c>
      <c r="F2477" s="18">
        <f>IFERROR(VLOOKUP(B2477,Invoices!$L$2:$M$413,2,FALSE),"")</f>
        <v>0.99</v>
      </c>
      <c r="G2477" s="18" t="str">
        <f>IFERROR(VLOOKUP(B2477,Invoices!$N$2:$O$412,2,FALSE),"")</f>
        <v/>
      </c>
      <c r="H2477" s="18" t="str">
        <f>IFERROR(VLOOKUP($B2477,Invoices!$P$2:$Q$412,2,FALSE),"")</f>
        <v/>
      </c>
      <c r="I2477" s="18" t="str">
        <f>IFERROR(VLOOKUP($B2477,Invoices!$R$2:$S$412,2,FALSE),"")</f>
        <v/>
      </c>
      <c r="J2477" s="18" t="str">
        <f>IFERROR(VLOOKUP($B2477,Invoices!$T$2:$U$412,2,FALSE),"")</f>
        <v/>
      </c>
      <c r="K2477" s="18" t="str">
        <f>IFERROR(VLOOKUP($B2477,Invoices!$V$2:$W$412,2,FALSE),"")</f>
        <v/>
      </c>
      <c r="L2477" s="18" t="str">
        <f>IFERROR(VLOOKUP($B2477,Invoices!$X$2:$Y$412,2,FALSE),"")</f>
        <v/>
      </c>
      <c r="M2477" s="18" t="str">
        <f>IFERROR(VLOOKUP($B2477,Invoices!$Z$2:$AA$412,2,FALSE),"")</f>
        <v/>
      </c>
      <c r="N2477" s="18" t="str">
        <f>IFERROR(VLOOKUP($B2477,Invoices!$AB$2:$AC$412,2,FALSE),"")</f>
        <v/>
      </c>
      <c r="O2477" s="18" t="str">
        <f>IFERROR(VLOOKUP($B2477,Invoices!$AD$2:$AE$412,2,FALSE),"")</f>
        <v/>
      </c>
      <c r="P2477" s="18" t="str">
        <f>IFERROR(VLOOKUP($B2477,Invoices!$AF$2:$AG$412,2,FALSE),"")</f>
        <v/>
      </c>
      <c r="Q2477" s="18" t="str">
        <f>IFERROR(VLOOKUP($B2477,Invoices!$AH$2:$AI$412,2,FALSE),"")</f>
        <v/>
      </c>
      <c r="R2477" s="18" t="str">
        <f>IFERROR(VLOOKUP($B2477,Invoices!$AJ$2:$AK$412,2,FALSE),"")</f>
        <v/>
      </c>
      <c r="S2477" s="18" t="str">
        <f>IFERROR(VLOOKUP($B2477,Invoices!$AL$2:$AM$412,2,FALSE),"")</f>
        <v/>
      </c>
      <c r="T2477" s="18" t="str">
        <f>IFERROR(VLOOKUP($B2477,Invoices!$AN$2:$AO$412,2,FALSE),"")</f>
        <v/>
      </c>
      <c r="U2477" s="18" cm="1">
        <f t="array" ref="U2477">IFERROR(INDEX(F2477:T2477, 1, MATCH(TRUE, ISNUMBER(F2477:T2477), 0)), "0.0")</f>
        <v>0.99</v>
      </c>
    </row>
    <row r="2478" spans="1:21" ht="13" x14ac:dyDescent="0.15">
      <c r="A2478" s="14" t="s">
        <v>8510</v>
      </c>
      <c r="B2478" s="6" t="s">
        <v>3913</v>
      </c>
      <c r="C2478" s="6" t="s">
        <v>3914</v>
      </c>
      <c r="D2478" s="6" t="s">
        <v>1089</v>
      </c>
      <c r="E2478" s="6" t="s">
        <v>707</v>
      </c>
      <c r="F2478" s="18">
        <f>IFERROR(VLOOKUP(B2478,Invoices!$L$2:$M$413,2,FALSE),"")</f>
        <v>0.99</v>
      </c>
      <c r="G2478" s="18" t="str">
        <f>IFERROR(VLOOKUP(B2478,Invoices!$N$2:$O$412,2,FALSE),"")</f>
        <v/>
      </c>
      <c r="H2478" s="18" t="str">
        <f>IFERROR(VLOOKUP($B2478,Invoices!$P$2:$Q$412,2,FALSE),"")</f>
        <v/>
      </c>
      <c r="I2478" s="18" t="str">
        <f>IFERROR(VLOOKUP($B2478,Invoices!$R$2:$S$412,2,FALSE),"")</f>
        <v/>
      </c>
      <c r="J2478" s="18" t="str">
        <f>IFERROR(VLOOKUP($B2478,Invoices!$T$2:$U$412,2,FALSE),"")</f>
        <v/>
      </c>
      <c r="K2478" s="18" t="str">
        <f>IFERROR(VLOOKUP($B2478,Invoices!$V$2:$W$412,2,FALSE),"")</f>
        <v/>
      </c>
      <c r="L2478" s="18" t="str">
        <f>IFERROR(VLOOKUP($B2478,Invoices!$X$2:$Y$412,2,FALSE),"")</f>
        <v/>
      </c>
      <c r="M2478" s="18" t="str">
        <f>IFERROR(VLOOKUP($B2478,Invoices!$Z$2:$AA$412,2,FALSE),"")</f>
        <v/>
      </c>
      <c r="N2478" s="18" t="str">
        <f>IFERROR(VLOOKUP($B2478,Invoices!$AB$2:$AC$412,2,FALSE),"")</f>
        <v/>
      </c>
      <c r="O2478" s="18" t="str">
        <f>IFERROR(VLOOKUP($B2478,Invoices!$AD$2:$AE$412,2,FALSE),"")</f>
        <v/>
      </c>
      <c r="P2478" s="18" t="str">
        <f>IFERROR(VLOOKUP($B2478,Invoices!$AF$2:$AG$412,2,FALSE),"")</f>
        <v/>
      </c>
      <c r="Q2478" s="18" t="str">
        <f>IFERROR(VLOOKUP($B2478,Invoices!$AH$2:$AI$412,2,FALSE),"")</f>
        <v/>
      </c>
      <c r="R2478" s="18" t="str">
        <f>IFERROR(VLOOKUP($B2478,Invoices!$AJ$2:$AK$412,2,FALSE),"")</f>
        <v/>
      </c>
      <c r="S2478" s="18" t="str">
        <f>IFERROR(VLOOKUP($B2478,Invoices!$AL$2:$AM$412,2,FALSE),"")</f>
        <v/>
      </c>
      <c r="T2478" s="18" t="str">
        <f>IFERROR(VLOOKUP($B2478,Invoices!$AN$2:$AO$412,2,FALSE),"")</f>
        <v/>
      </c>
      <c r="U2478" s="18" cm="1">
        <f t="array" ref="U2478">IFERROR(INDEX(F2478:T2478, 1, MATCH(TRUE, ISNUMBER(F2478:T2478), 0)), "0.0")</f>
        <v>0.99</v>
      </c>
    </row>
    <row r="2479" spans="1:21" ht="13" x14ac:dyDescent="0.15">
      <c r="A2479" s="14" t="s">
        <v>8511</v>
      </c>
      <c r="B2479" s="6" t="s">
        <v>3915</v>
      </c>
      <c r="D2479" s="6" t="s">
        <v>883</v>
      </c>
      <c r="E2479" s="6" t="s">
        <v>884</v>
      </c>
      <c r="F2479" s="18" t="str">
        <f>IFERROR(VLOOKUP(B2479,Invoices!$L$2:$M$413,2,FALSE),"")</f>
        <v/>
      </c>
      <c r="G2479" s="18" t="str">
        <f>IFERROR(VLOOKUP(B2479,Invoices!$N$2:$O$412,2,FALSE),"")</f>
        <v/>
      </c>
      <c r="H2479" s="18">
        <f>IFERROR(VLOOKUP($B2479,Invoices!$P$2:$Q$412,2,FALSE),"")</f>
        <v>0.99</v>
      </c>
      <c r="I2479" s="18" t="str">
        <f>IFERROR(VLOOKUP($B2479,Invoices!$R$2:$S$412,2,FALSE),"")</f>
        <v/>
      </c>
      <c r="J2479" s="18" t="str">
        <f>IFERROR(VLOOKUP($B2479,Invoices!$T$2:$U$412,2,FALSE),"")</f>
        <v/>
      </c>
      <c r="K2479" s="18" t="str">
        <f>IFERROR(VLOOKUP($B2479,Invoices!$V$2:$W$412,2,FALSE),"")</f>
        <v/>
      </c>
      <c r="L2479" s="18" t="str">
        <f>IFERROR(VLOOKUP($B2479,Invoices!$X$2:$Y$412,2,FALSE),"")</f>
        <v/>
      </c>
      <c r="M2479" s="18" t="str">
        <f>IFERROR(VLOOKUP($B2479,Invoices!$Z$2:$AA$412,2,FALSE),"")</f>
        <v/>
      </c>
      <c r="N2479" s="18" t="str">
        <f>IFERROR(VLOOKUP($B2479,Invoices!$AB$2:$AC$412,2,FALSE),"")</f>
        <v/>
      </c>
      <c r="O2479" s="18" t="str">
        <f>IFERROR(VLOOKUP($B2479,Invoices!$AD$2:$AE$412,2,FALSE),"")</f>
        <v/>
      </c>
      <c r="P2479" s="18" t="str">
        <f>IFERROR(VLOOKUP($B2479,Invoices!$AF$2:$AG$412,2,FALSE),"")</f>
        <v/>
      </c>
      <c r="Q2479" s="18" t="str">
        <f>IFERROR(VLOOKUP($B2479,Invoices!$AH$2:$AI$412,2,FALSE),"")</f>
        <v/>
      </c>
      <c r="R2479" s="18" t="str">
        <f>IFERROR(VLOOKUP($B2479,Invoices!$AJ$2:$AK$412,2,FALSE),"")</f>
        <v/>
      </c>
      <c r="S2479" s="18" t="str">
        <f>IFERROR(VLOOKUP($B2479,Invoices!$AL$2:$AM$412,2,FALSE),"")</f>
        <v/>
      </c>
      <c r="T2479" s="18" t="str">
        <f>IFERROR(VLOOKUP($B2479,Invoices!$AN$2:$AO$412,2,FALSE),"")</f>
        <v/>
      </c>
      <c r="U2479" s="18" cm="1">
        <f t="array" ref="U2479">IFERROR(INDEX(F2479:T2479, 1, MATCH(TRUE, ISNUMBER(F2479:T2479), 0)), "0.0")</f>
        <v>0.99</v>
      </c>
    </row>
    <row r="2480" spans="1:21" ht="13" x14ac:dyDescent="0.15">
      <c r="A2480" s="14" t="s">
        <v>8512</v>
      </c>
      <c r="B2480" s="6" t="s">
        <v>3916</v>
      </c>
      <c r="C2480" s="6" t="s">
        <v>3089</v>
      </c>
      <c r="D2480" s="6" t="s">
        <v>637</v>
      </c>
      <c r="E2480" s="6" t="s">
        <v>638</v>
      </c>
      <c r="F2480" s="18" t="str">
        <f>IFERROR(VLOOKUP(B2480,Invoices!$L$2:$M$413,2,FALSE),"")</f>
        <v/>
      </c>
      <c r="G2480" s="18" t="str">
        <f>IFERROR(VLOOKUP(B2480,Invoices!$N$2:$O$412,2,FALSE),"")</f>
        <v/>
      </c>
      <c r="H2480" s="18" t="str">
        <f>IFERROR(VLOOKUP($B2480,Invoices!$P$2:$Q$412,2,FALSE),"")</f>
        <v/>
      </c>
      <c r="I2480" s="18" t="str">
        <f>IFERROR(VLOOKUP($B2480,Invoices!$R$2:$S$412,2,FALSE),"")</f>
        <v/>
      </c>
      <c r="J2480" s="18" t="str">
        <f>IFERROR(VLOOKUP($B2480,Invoices!$T$2:$U$412,2,FALSE),"")</f>
        <v/>
      </c>
      <c r="K2480" s="18">
        <f>IFERROR(VLOOKUP($B2480,Invoices!$V$2:$W$412,2,FALSE),"")</f>
        <v>0.99</v>
      </c>
      <c r="L2480" s="18" t="str">
        <f>IFERROR(VLOOKUP($B2480,Invoices!$X$2:$Y$412,2,FALSE),"")</f>
        <v/>
      </c>
      <c r="M2480" s="18" t="str">
        <f>IFERROR(VLOOKUP($B2480,Invoices!$Z$2:$AA$412,2,FALSE),"")</f>
        <v/>
      </c>
      <c r="N2480" s="18" t="str">
        <f>IFERROR(VLOOKUP($B2480,Invoices!$AB$2:$AC$412,2,FALSE),"")</f>
        <v/>
      </c>
      <c r="O2480" s="18" t="str">
        <f>IFERROR(VLOOKUP($B2480,Invoices!$AD$2:$AE$412,2,FALSE),"")</f>
        <v/>
      </c>
      <c r="P2480" s="18" t="str">
        <f>IFERROR(VLOOKUP($B2480,Invoices!$AF$2:$AG$412,2,FALSE),"")</f>
        <v/>
      </c>
      <c r="Q2480" s="18" t="str">
        <f>IFERROR(VLOOKUP($B2480,Invoices!$AH$2:$AI$412,2,FALSE),"")</f>
        <v/>
      </c>
      <c r="R2480" s="18" t="str">
        <f>IFERROR(VLOOKUP($B2480,Invoices!$AJ$2:$AK$412,2,FALSE),"")</f>
        <v/>
      </c>
      <c r="S2480" s="18" t="str">
        <f>IFERROR(VLOOKUP($B2480,Invoices!$AL$2:$AM$412,2,FALSE),"")</f>
        <v/>
      </c>
      <c r="T2480" s="18" t="str">
        <f>IFERROR(VLOOKUP($B2480,Invoices!$AN$2:$AO$412,2,FALSE),"")</f>
        <v/>
      </c>
      <c r="U2480" s="18" cm="1">
        <f t="array" ref="U2480">IFERROR(INDEX(F2480:T2480, 1, MATCH(TRUE, ISNUMBER(F2480:T2480), 0)), "0.0")</f>
        <v>0.99</v>
      </c>
    </row>
    <row r="2481" spans="1:21" ht="13" x14ac:dyDescent="0.15">
      <c r="A2481" s="14" t="s">
        <v>8513</v>
      </c>
      <c r="B2481" s="6" t="s">
        <v>3917</v>
      </c>
      <c r="C2481" s="6" t="s">
        <v>3918</v>
      </c>
      <c r="D2481" s="6" t="s">
        <v>749</v>
      </c>
      <c r="E2481" s="6" t="s">
        <v>750</v>
      </c>
      <c r="F2481" s="18" t="str">
        <f>IFERROR(VLOOKUP(B2481,Invoices!$L$2:$M$413,2,FALSE),"")</f>
        <v/>
      </c>
      <c r="G2481" s="18" t="str">
        <f>IFERROR(VLOOKUP(B2481,Invoices!$N$2:$O$412,2,FALSE),"")</f>
        <v/>
      </c>
      <c r="H2481" s="18" t="str">
        <f>IFERROR(VLOOKUP($B2481,Invoices!$P$2:$Q$412,2,FALSE),"")</f>
        <v/>
      </c>
      <c r="I2481" s="18" t="str">
        <f>IFERROR(VLOOKUP($B2481,Invoices!$R$2:$S$412,2,FALSE),"")</f>
        <v/>
      </c>
      <c r="J2481" s="18" t="str">
        <f>IFERROR(VLOOKUP($B2481,Invoices!$T$2:$U$412,2,FALSE),"")</f>
        <v/>
      </c>
      <c r="K2481" s="18" t="str">
        <f>IFERROR(VLOOKUP($B2481,Invoices!$V$2:$W$412,2,FALSE),"")</f>
        <v/>
      </c>
      <c r="L2481" s="18" t="str">
        <f>IFERROR(VLOOKUP($B2481,Invoices!$X$2:$Y$412,2,FALSE),"")</f>
        <v/>
      </c>
      <c r="M2481" s="18" t="str">
        <f>IFERROR(VLOOKUP($B2481,Invoices!$Z$2:$AA$412,2,FALSE),"")</f>
        <v/>
      </c>
      <c r="N2481" s="18">
        <f>IFERROR(VLOOKUP($B2481,Invoices!$AB$2:$AC$412,2,FALSE),"")</f>
        <v>0.99</v>
      </c>
      <c r="O2481" s="18" t="str">
        <f>IFERROR(VLOOKUP($B2481,Invoices!$AD$2:$AE$412,2,FALSE),"")</f>
        <v/>
      </c>
      <c r="P2481" s="18" t="str">
        <f>IFERROR(VLOOKUP($B2481,Invoices!$AF$2:$AG$412,2,FALSE),"")</f>
        <v/>
      </c>
      <c r="Q2481" s="18" t="str">
        <f>IFERROR(VLOOKUP($B2481,Invoices!$AH$2:$AI$412,2,FALSE),"")</f>
        <v/>
      </c>
      <c r="R2481" s="18" t="str">
        <f>IFERROR(VLOOKUP($B2481,Invoices!$AJ$2:$AK$412,2,FALSE),"")</f>
        <v/>
      </c>
      <c r="S2481" s="18" t="str">
        <f>IFERROR(VLOOKUP($B2481,Invoices!$AL$2:$AM$412,2,FALSE),"")</f>
        <v/>
      </c>
      <c r="T2481" s="18" t="str">
        <f>IFERROR(VLOOKUP($B2481,Invoices!$AN$2:$AO$412,2,FALSE),"")</f>
        <v/>
      </c>
      <c r="U2481" s="18" cm="1">
        <f t="array" ref="U2481">IFERROR(INDEX(F2481:T2481, 1, MATCH(TRUE, ISNUMBER(F2481:T2481), 0)), "0.0")</f>
        <v>0.99</v>
      </c>
    </row>
    <row r="2482" spans="1:21" ht="13" x14ac:dyDescent="0.15">
      <c r="A2482" s="14" t="s">
        <v>8514</v>
      </c>
      <c r="B2482" s="6" t="s">
        <v>3919</v>
      </c>
      <c r="D2482" s="6" t="s">
        <v>1256</v>
      </c>
      <c r="E2482" s="6" t="s">
        <v>1257</v>
      </c>
      <c r="F2482" s="18" t="str">
        <f>IFERROR(VLOOKUP(B2482,Invoices!$L$2:$M$413,2,FALSE),"")</f>
        <v/>
      </c>
      <c r="G2482" s="18" t="str">
        <f>IFERROR(VLOOKUP(B2482,Invoices!$N$2:$O$412,2,FALSE),"")</f>
        <v/>
      </c>
      <c r="H2482" s="18" t="str">
        <f>IFERROR(VLOOKUP($B2482,Invoices!$P$2:$Q$412,2,FALSE),"")</f>
        <v/>
      </c>
      <c r="I2482" s="18" t="str">
        <f>IFERROR(VLOOKUP($B2482,Invoices!$R$2:$S$412,2,FALSE),"")</f>
        <v/>
      </c>
      <c r="J2482" s="18" t="str">
        <f>IFERROR(VLOOKUP($B2482,Invoices!$T$2:$U$412,2,FALSE),"")</f>
        <v/>
      </c>
      <c r="K2482" s="18" t="str">
        <f>IFERROR(VLOOKUP($B2482,Invoices!$V$2:$W$412,2,FALSE),"")</f>
        <v/>
      </c>
      <c r="L2482" s="18" t="str">
        <f>IFERROR(VLOOKUP($B2482,Invoices!$X$2:$Y$412,2,FALSE),"")</f>
        <v/>
      </c>
      <c r="M2482" s="18" t="str">
        <f>IFERROR(VLOOKUP($B2482,Invoices!$Z$2:$AA$412,2,FALSE),"")</f>
        <v/>
      </c>
      <c r="N2482" s="18" t="str">
        <f>IFERROR(VLOOKUP($B2482,Invoices!$AB$2:$AC$412,2,FALSE),"")</f>
        <v/>
      </c>
      <c r="O2482" s="18" t="str">
        <f>IFERROR(VLOOKUP($B2482,Invoices!$AD$2:$AE$412,2,FALSE),"")</f>
        <v/>
      </c>
      <c r="P2482" s="18" t="str">
        <f>IFERROR(VLOOKUP($B2482,Invoices!$AF$2:$AG$412,2,FALSE),"")</f>
        <v/>
      </c>
      <c r="Q2482" s="18" t="str">
        <f>IFERROR(VLOOKUP($B2482,Invoices!$AH$2:$AI$412,2,FALSE),"")</f>
        <v/>
      </c>
      <c r="R2482" s="18" t="str">
        <f>IFERROR(VLOOKUP($B2482,Invoices!$AJ$2:$AK$412,2,FALSE),"")</f>
        <v/>
      </c>
      <c r="S2482" s="18" t="str">
        <f>IFERROR(VLOOKUP($B2482,Invoices!$AL$2:$AM$412,2,FALSE),"")</f>
        <v/>
      </c>
      <c r="T2482" s="18" t="str">
        <f>IFERROR(VLOOKUP($B2482,Invoices!$AN$2:$AO$412,2,FALSE),"")</f>
        <v/>
      </c>
      <c r="U2482" s="18" t="str" cm="1">
        <f t="array" ref="U2482">IFERROR(INDEX(F2482:T2482, 1, MATCH(TRUE, ISNUMBER(F2482:T2482), 0)), "0.0")</f>
        <v>0.0</v>
      </c>
    </row>
    <row r="2483" spans="1:21" ht="13" x14ac:dyDescent="0.15">
      <c r="A2483" s="14" t="s">
        <v>8515</v>
      </c>
      <c r="B2483" s="6" t="s">
        <v>3920</v>
      </c>
      <c r="D2483" s="6" t="s">
        <v>1256</v>
      </c>
      <c r="E2483" s="6" t="s">
        <v>1257</v>
      </c>
      <c r="F2483" s="18">
        <f>IFERROR(VLOOKUP(B2483,Invoices!$L$2:$M$413,2,FALSE),"")</f>
        <v>0.99</v>
      </c>
      <c r="G2483" s="18" t="str">
        <f>IFERROR(VLOOKUP(B2483,Invoices!$N$2:$O$412,2,FALSE),"")</f>
        <v/>
      </c>
      <c r="H2483" s="18" t="str">
        <f>IFERROR(VLOOKUP($B2483,Invoices!$P$2:$Q$412,2,FALSE),"")</f>
        <v/>
      </c>
      <c r="I2483" s="18" t="str">
        <f>IFERROR(VLOOKUP($B2483,Invoices!$R$2:$S$412,2,FALSE),"")</f>
        <v/>
      </c>
      <c r="J2483" s="18" t="str">
        <f>IFERROR(VLOOKUP($B2483,Invoices!$T$2:$U$412,2,FALSE),"")</f>
        <v/>
      </c>
      <c r="K2483" s="18" t="str">
        <f>IFERROR(VLOOKUP($B2483,Invoices!$V$2:$W$412,2,FALSE),"")</f>
        <v/>
      </c>
      <c r="L2483" s="18" t="str">
        <f>IFERROR(VLOOKUP($B2483,Invoices!$X$2:$Y$412,2,FALSE),"")</f>
        <v/>
      </c>
      <c r="M2483" s="18" t="str">
        <f>IFERROR(VLOOKUP($B2483,Invoices!$Z$2:$AA$412,2,FALSE),"")</f>
        <v/>
      </c>
      <c r="N2483" s="18" t="str">
        <f>IFERROR(VLOOKUP($B2483,Invoices!$AB$2:$AC$412,2,FALSE),"")</f>
        <v/>
      </c>
      <c r="O2483" s="18" t="str">
        <f>IFERROR(VLOOKUP($B2483,Invoices!$AD$2:$AE$412,2,FALSE),"")</f>
        <v/>
      </c>
      <c r="P2483" s="18" t="str">
        <f>IFERROR(VLOOKUP($B2483,Invoices!$AF$2:$AG$412,2,FALSE),"")</f>
        <v/>
      </c>
      <c r="Q2483" s="18" t="str">
        <f>IFERROR(VLOOKUP($B2483,Invoices!$AH$2:$AI$412,2,FALSE),"")</f>
        <v/>
      </c>
      <c r="R2483" s="18" t="str">
        <f>IFERROR(VLOOKUP($B2483,Invoices!$AJ$2:$AK$412,2,FALSE),"")</f>
        <v/>
      </c>
      <c r="S2483" s="18" t="str">
        <f>IFERROR(VLOOKUP($B2483,Invoices!$AL$2:$AM$412,2,FALSE),"")</f>
        <v/>
      </c>
      <c r="T2483" s="18" t="str">
        <f>IFERROR(VLOOKUP($B2483,Invoices!$AN$2:$AO$412,2,FALSE),"")</f>
        <v/>
      </c>
      <c r="U2483" s="18" cm="1">
        <f t="array" ref="U2483">IFERROR(INDEX(F2483:T2483, 1, MATCH(TRUE, ISNUMBER(F2483:T2483), 0)), "0.0")</f>
        <v>0.99</v>
      </c>
    </row>
    <row r="2484" spans="1:21" ht="13" x14ac:dyDescent="0.15">
      <c r="A2484" s="14" t="s">
        <v>8516</v>
      </c>
      <c r="B2484" s="6" t="s">
        <v>3921</v>
      </c>
      <c r="D2484" s="6" t="s">
        <v>666</v>
      </c>
      <c r="E2484" s="6" t="s">
        <v>667</v>
      </c>
      <c r="F2484" s="18" t="str">
        <f>IFERROR(VLOOKUP(B2484,Invoices!$L$2:$M$413,2,FALSE),"")</f>
        <v/>
      </c>
      <c r="G2484" s="18">
        <f>IFERROR(VLOOKUP(B2484,Invoices!$N$2:$O$412,2,FALSE),"")</f>
        <v>0.99</v>
      </c>
      <c r="H2484" s="18" t="str">
        <f>IFERROR(VLOOKUP($B2484,Invoices!$P$2:$Q$412,2,FALSE),"")</f>
        <v/>
      </c>
      <c r="I2484" s="18" t="str">
        <f>IFERROR(VLOOKUP($B2484,Invoices!$R$2:$S$412,2,FALSE),"")</f>
        <v/>
      </c>
      <c r="J2484" s="18">
        <f>IFERROR(VLOOKUP($B2484,Invoices!$T$2:$U$412,2,FALSE),"")</f>
        <v>0.99</v>
      </c>
      <c r="K2484" s="18" t="str">
        <f>IFERROR(VLOOKUP($B2484,Invoices!$V$2:$W$412,2,FALSE),"")</f>
        <v/>
      </c>
      <c r="L2484" s="18" t="str">
        <f>IFERROR(VLOOKUP($B2484,Invoices!$X$2:$Y$412,2,FALSE),"")</f>
        <v/>
      </c>
      <c r="M2484" s="18" t="str">
        <f>IFERROR(VLOOKUP($B2484,Invoices!$Z$2:$AA$412,2,FALSE),"")</f>
        <v/>
      </c>
      <c r="N2484" s="18" t="str">
        <f>IFERROR(VLOOKUP($B2484,Invoices!$AB$2:$AC$412,2,FALSE),"")</f>
        <v/>
      </c>
      <c r="O2484" s="18" t="str">
        <f>IFERROR(VLOOKUP($B2484,Invoices!$AD$2:$AE$412,2,FALSE),"")</f>
        <v/>
      </c>
      <c r="P2484" s="18" t="str">
        <f>IFERROR(VLOOKUP($B2484,Invoices!$AF$2:$AG$412,2,FALSE),"")</f>
        <v/>
      </c>
      <c r="Q2484" s="18" t="str">
        <f>IFERROR(VLOOKUP($B2484,Invoices!$AH$2:$AI$412,2,FALSE),"")</f>
        <v/>
      </c>
      <c r="R2484" s="18" t="str">
        <f>IFERROR(VLOOKUP($B2484,Invoices!$AJ$2:$AK$412,2,FALSE),"")</f>
        <v/>
      </c>
      <c r="S2484" s="18" t="str">
        <f>IFERROR(VLOOKUP($B2484,Invoices!$AL$2:$AM$412,2,FALSE),"")</f>
        <v/>
      </c>
      <c r="T2484" s="18" t="str">
        <f>IFERROR(VLOOKUP($B2484,Invoices!$AN$2:$AO$412,2,FALSE),"")</f>
        <v/>
      </c>
      <c r="U2484" s="18" cm="1">
        <f t="array" ref="U2484">IFERROR(INDEX(F2484:T2484, 1, MATCH(TRUE, ISNUMBER(F2484:T2484), 0)), "0.0")</f>
        <v>0.99</v>
      </c>
    </row>
    <row r="2485" spans="1:21" ht="13" x14ac:dyDescent="0.15">
      <c r="A2485" s="14" t="s">
        <v>8517</v>
      </c>
      <c r="B2485" s="6" t="s">
        <v>3922</v>
      </c>
      <c r="D2485" s="6" t="s">
        <v>983</v>
      </c>
      <c r="E2485" s="6" t="s">
        <v>797</v>
      </c>
      <c r="F2485" s="18" t="str">
        <f>IFERROR(VLOOKUP(B2485,Invoices!$L$2:$M$413,2,FALSE),"")</f>
        <v/>
      </c>
      <c r="G2485" s="18" t="str">
        <f>IFERROR(VLOOKUP(B2485,Invoices!$N$2:$O$412,2,FALSE),"")</f>
        <v/>
      </c>
      <c r="H2485" s="18" t="str">
        <f>IFERROR(VLOOKUP($B2485,Invoices!$P$2:$Q$412,2,FALSE),"")</f>
        <v/>
      </c>
      <c r="I2485" s="18" t="str">
        <f>IFERROR(VLOOKUP($B2485,Invoices!$R$2:$S$412,2,FALSE),"")</f>
        <v/>
      </c>
      <c r="J2485" s="18" t="str">
        <f>IFERROR(VLOOKUP($B2485,Invoices!$T$2:$U$412,2,FALSE),"")</f>
        <v/>
      </c>
      <c r="K2485" s="18" t="str">
        <f>IFERROR(VLOOKUP($B2485,Invoices!$V$2:$W$412,2,FALSE),"")</f>
        <v/>
      </c>
      <c r="L2485" s="18" t="str">
        <f>IFERROR(VLOOKUP($B2485,Invoices!$X$2:$Y$412,2,FALSE),"")</f>
        <v/>
      </c>
      <c r="M2485" s="18" t="str">
        <f>IFERROR(VLOOKUP($B2485,Invoices!$Z$2:$AA$412,2,FALSE),"")</f>
        <v/>
      </c>
      <c r="N2485" s="18" t="str">
        <f>IFERROR(VLOOKUP($B2485,Invoices!$AB$2:$AC$412,2,FALSE),"")</f>
        <v/>
      </c>
      <c r="O2485" s="18" t="str">
        <f>IFERROR(VLOOKUP($B2485,Invoices!$AD$2:$AE$412,2,FALSE),"")</f>
        <v/>
      </c>
      <c r="P2485" s="18" t="str">
        <f>IFERROR(VLOOKUP($B2485,Invoices!$AF$2:$AG$412,2,FALSE),"")</f>
        <v/>
      </c>
      <c r="Q2485" s="18" t="str">
        <f>IFERROR(VLOOKUP($B2485,Invoices!$AH$2:$AI$412,2,FALSE),"")</f>
        <v/>
      </c>
      <c r="R2485" s="18" t="str">
        <f>IFERROR(VLOOKUP($B2485,Invoices!$AJ$2:$AK$412,2,FALSE),"")</f>
        <v/>
      </c>
      <c r="S2485" s="18" t="str">
        <f>IFERROR(VLOOKUP($B2485,Invoices!$AL$2:$AM$412,2,FALSE),"")</f>
        <v/>
      </c>
      <c r="T2485" s="18" t="str">
        <f>IFERROR(VLOOKUP($B2485,Invoices!$AN$2:$AO$412,2,FALSE),"")</f>
        <v/>
      </c>
      <c r="U2485" s="18" t="str" cm="1">
        <f t="array" ref="U2485">IFERROR(INDEX(F2485:T2485, 1, MATCH(TRUE, ISNUMBER(F2485:T2485), 0)), "0.0")</f>
        <v>0.0</v>
      </c>
    </row>
    <row r="2486" spans="1:21" ht="13" x14ac:dyDescent="0.15">
      <c r="A2486" s="14" t="s">
        <v>8518</v>
      </c>
      <c r="B2486" s="6" t="s">
        <v>3923</v>
      </c>
      <c r="D2486" s="6" t="s">
        <v>669</v>
      </c>
      <c r="E2486" s="6" t="s">
        <v>670</v>
      </c>
      <c r="F2486" s="18" t="str">
        <f>IFERROR(VLOOKUP(B2486,Invoices!$L$2:$M$413,2,FALSE),"")</f>
        <v/>
      </c>
      <c r="G2486" s="18" t="str">
        <f>IFERROR(VLOOKUP(B2486,Invoices!$N$2:$O$412,2,FALSE),"")</f>
        <v/>
      </c>
      <c r="H2486" s="18" t="str">
        <f>IFERROR(VLOOKUP($B2486,Invoices!$P$2:$Q$412,2,FALSE),"")</f>
        <v/>
      </c>
      <c r="I2486" s="18" t="str">
        <f>IFERROR(VLOOKUP($B2486,Invoices!$R$2:$S$412,2,FALSE),"")</f>
        <v/>
      </c>
      <c r="J2486" s="18">
        <f>IFERROR(VLOOKUP($B2486,Invoices!$T$2:$U$412,2,FALSE),"")</f>
        <v>0.99</v>
      </c>
      <c r="K2486" s="18" t="str">
        <f>IFERROR(VLOOKUP($B2486,Invoices!$V$2:$W$412,2,FALSE),"")</f>
        <v/>
      </c>
      <c r="L2486" s="18" t="str">
        <f>IFERROR(VLOOKUP($B2486,Invoices!$X$2:$Y$412,2,FALSE),"")</f>
        <v/>
      </c>
      <c r="M2486" s="18" t="str">
        <f>IFERROR(VLOOKUP($B2486,Invoices!$Z$2:$AA$412,2,FALSE),"")</f>
        <v/>
      </c>
      <c r="N2486" s="18" t="str">
        <f>IFERROR(VLOOKUP($B2486,Invoices!$AB$2:$AC$412,2,FALSE),"")</f>
        <v/>
      </c>
      <c r="O2486" s="18" t="str">
        <f>IFERROR(VLOOKUP($B2486,Invoices!$AD$2:$AE$412,2,FALSE),"")</f>
        <v/>
      </c>
      <c r="P2486" s="18" t="str">
        <f>IFERROR(VLOOKUP($B2486,Invoices!$AF$2:$AG$412,2,FALSE),"")</f>
        <v/>
      </c>
      <c r="Q2486" s="18" t="str">
        <f>IFERROR(VLOOKUP($B2486,Invoices!$AH$2:$AI$412,2,FALSE),"")</f>
        <v/>
      </c>
      <c r="R2486" s="18" t="str">
        <f>IFERROR(VLOOKUP($B2486,Invoices!$AJ$2:$AK$412,2,FALSE),"")</f>
        <v/>
      </c>
      <c r="S2486" s="18" t="str">
        <f>IFERROR(VLOOKUP($B2486,Invoices!$AL$2:$AM$412,2,FALSE),"")</f>
        <v/>
      </c>
      <c r="T2486" s="18" t="str">
        <f>IFERROR(VLOOKUP($B2486,Invoices!$AN$2:$AO$412,2,FALSE),"")</f>
        <v/>
      </c>
      <c r="U2486" s="18" cm="1">
        <f t="array" ref="U2486">IFERROR(INDEX(F2486:T2486, 1, MATCH(TRUE, ISNUMBER(F2486:T2486), 0)), "0.0")</f>
        <v>0.99</v>
      </c>
    </row>
    <row r="2487" spans="1:21" ht="13" x14ac:dyDescent="0.15">
      <c r="A2487" s="14" t="s">
        <v>8519</v>
      </c>
      <c r="B2487" s="6" t="s">
        <v>3924</v>
      </c>
      <c r="C2487" s="6" t="s">
        <v>966</v>
      </c>
      <c r="D2487" s="6" t="s">
        <v>967</v>
      </c>
      <c r="E2487" s="6" t="s">
        <v>968</v>
      </c>
      <c r="F2487" s="18" t="str">
        <f>IFERROR(VLOOKUP(B2487,Invoices!$L$2:$M$413,2,FALSE),"")</f>
        <v/>
      </c>
      <c r="G2487" s="18">
        <f>IFERROR(VLOOKUP(B2487,Invoices!$N$2:$O$412,2,FALSE),"")</f>
        <v>0.99</v>
      </c>
      <c r="H2487" s="18" t="str">
        <f>IFERROR(VLOOKUP($B2487,Invoices!$P$2:$Q$412,2,FALSE),"")</f>
        <v/>
      </c>
      <c r="I2487" s="18" t="str">
        <f>IFERROR(VLOOKUP($B2487,Invoices!$R$2:$S$412,2,FALSE),"")</f>
        <v/>
      </c>
      <c r="J2487" s="18">
        <f>IFERROR(VLOOKUP($B2487,Invoices!$T$2:$U$412,2,FALSE),"")</f>
        <v>0.99</v>
      </c>
      <c r="K2487" s="18" t="str">
        <f>IFERROR(VLOOKUP($B2487,Invoices!$V$2:$W$412,2,FALSE),"")</f>
        <v/>
      </c>
      <c r="L2487" s="18" t="str">
        <f>IFERROR(VLOOKUP($B2487,Invoices!$X$2:$Y$412,2,FALSE),"")</f>
        <v/>
      </c>
      <c r="M2487" s="18" t="str">
        <f>IFERROR(VLOOKUP($B2487,Invoices!$Z$2:$AA$412,2,FALSE),"")</f>
        <v/>
      </c>
      <c r="N2487" s="18" t="str">
        <f>IFERROR(VLOOKUP($B2487,Invoices!$AB$2:$AC$412,2,FALSE),"")</f>
        <v/>
      </c>
      <c r="O2487" s="18" t="str">
        <f>IFERROR(VLOOKUP($B2487,Invoices!$AD$2:$AE$412,2,FALSE),"")</f>
        <v/>
      </c>
      <c r="P2487" s="18" t="str">
        <f>IFERROR(VLOOKUP($B2487,Invoices!$AF$2:$AG$412,2,FALSE),"")</f>
        <v/>
      </c>
      <c r="Q2487" s="18" t="str">
        <f>IFERROR(VLOOKUP($B2487,Invoices!$AH$2:$AI$412,2,FALSE),"")</f>
        <v/>
      </c>
      <c r="R2487" s="18" t="str">
        <f>IFERROR(VLOOKUP($B2487,Invoices!$AJ$2:$AK$412,2,FALSE),"")</f>
        <v/>
      </c>
      <c r="S2487" s="18" t="str">
        <f>IFERROR(VLOOKUP($B2487,Invoices!$AL$2:$AM$412,2,FALSE),"")</f>
        <v/>
      </c>
      <c r="T2487" s="18" t="str">
        <f>IFERROR(VLOOKUP($B2487,Invoices!$AN$2:$AO$412,2,FALSE),"")</f>
        <v/>
      </c>
      <c r="U2487" s="18" cm="1">
        <f t="array" ref="U2487">IFERROR(INDEX(F2487:T2487, 1, MATCH(TRUE, ISNUMBER(F2487:T2487), 0)), "0.0")</f>
        <v>0.99</v>
      </c>
    </row>
    <row r="2488" spans="1:21" ht="13" x14ac:dyDescent="0.15">
      <c r="A2488" s="14" t="s">
        <v>8520</v>
      </c>
      <c r="B2488" s="6" t="s">
        <v>3925</v>
      </c>
      <c r="D2488" s="6" t="s">
        <v>1256</v>
      </c>
      <c r="E2488" s="6" t="s">
        <v>1257</v>
      </c>
      <c r="F2488" s="18" t="str">
        <f>IFERROR(VLOOKUP(B2488,Invoices!$L$2:$M$413,2,FALSE),"")</f>
        <v/>
      </c>
      <c r="G2488" s="18" t="str">
        <f>IFERROR(VLOOKUP(B2488,Invoices!$N$2:$O$412,2,FALSE),"")</f>
        <v/>
      </c>
      <c r="H2488" s="18" t="str">
        <f>IFERROR(VLOOKUP($B2488,Invoices!$P$2:$Q$412,2,FALSE),"")</f>
        <v/>
      </c>
      <c r="I2488" s="18" t="str">
        <f>IFERROR(VLOOKUP($B2488,Invoices!$R$2:$S$412,2,FALSE),"")</f>
        <v/>
      </c>
      <c r="J2488" s="18">
        <f>IFERROR(VLOOKUP($B2488,Invoices!$T$2:$U$412,2,FALSE),"")</f>
        <v>0.99</v>
      </c>
      <c r="K2488" s="18" t="str">
        <f>IFERROR(VLOOKUP($B2488,Invoices!$V$2:$W$412,2,FALSE),"")</f>
        <v/>
      </c>
      <c r="L2488" s="18" t="str">
        <f>IFERROR(VLOOKUP($B2488,Invoices!$X$2:$Y$412,2,FALSE),"")</f>
        <v/>
      </c>
      <c r="M2488" s="18" t="str">
        <f>IFERROR(VLOOKUP($B2488,Invoices!$Z$2:$AA$412,2,FALSE),"")</f>
        <v/>
      </c>
      <c r="N2488" s="18" t="str">
        <f>IFERROR(VLOOKUP($B2488,Invoices!$AB$2:$AC$412,2,FALSE),"")</f>
        <v/>
      </c>
      <c r="O2488" s="18" t="str">
        <f>IFERROR(VLOOKUP($B2488,Invoices!$AD$2:$AE$412,2,FALSE),"")</f>
        <v/>
      </c>
      <c r="P2488" s="18" t="str">
        <f>IFERROR(VLOOKUP($B2488,Invoices!$AF$2:$AG$412,2,FALSE),"")</f>
        <v/>
      </c>
      <c r="Q2488" s="18" t="str">
        <f>IFERROR(VLOOKUP($B2488,Invoices!$AH$2:$AI$412,2,FALSE),"")</f>
        <v/>
      </c>
      <c r="R2488" s="18" t="str">
        <f>IFERROR(VLOOKUP($B2488,Invoices!$AJ$2:$AK$412,2,FALSE),"")</f>
        <v/>
      </c>
      <c r="S2488" s="18" t="str">
        <f>IFERROR(VLOOKUP($B2488,Invoices!$AL$2:$AM$412,2,FALSE),"")</f>
        <v/>
      </c>
      <c r="T2488" s="18" t="str">
        <f>IFERROR(VLOOKUP($B2488,Invoices!$AN$2:$AO$412,2,FALSE),"")</f>
        <v/>
      </c>
      <c r="U2488" s="18" cm="1">
        <f t="array" ref="U2488">IFERROR(INDEX(F2488:T2488, 1, MATCH(TRUE, ISNUMBER(F2488:T2488), 0)), "0.0")</f>
        <v>0.99</v>
      </c>
    </row>
    <row r="2489" spans="1:21" ht="13" x14ac:dyDescent="0.15">
      <c r="A2489" s="14" t="s">
        <v>8521</v>
      </c>
      <c r="B2489" s="6" t="s">
        <v>3926</v>
      </c>
      <c r="D2489" s="6" t="s">
        <v>996</v>
      </c>
      <c r="E2489" s="6" t="s">
        <v>968</v>
      </c>
      <c r="F2489" s="18">
        <f>IFERROR(VLOOKUP(B2489,Invoices!$L$2:$M$413,2,FALSE),"")</f>
        <v>0.99</v>
      </c>
      <c r="G2489" s="18" t="str">
        <f>IFERROR(VLOOKUP(B2489,Invoices!$N$2:$O$412,2,FALSE),"")</f>
        <v/>
      </c>
      <c r="H2489" s="18" t="str">
        <f>IFERROR(VLOOKUP($B2489,Invoices!$P$2:$Q$412,2,FALSE),"")</f>
        <v/>
      </c>
      <c r="I2489" s="18" t="str">
        <f>IFERROR(VLOOKUP($B2489,Invoices!$R$2:$S$412,2,FALSE),"")</f>
        <v/>
      </c>
      <c r="J2489" s="18" t="str">
        <f>IFERROR(VLOOKUP($B2489,Invoices!$T$2:$U$412,2,FALSE),"")</f>
        <v/>
      </c>
      <c r="K2489" s="18" t="str">
        <f>IFERROR(VLOOKUP($B2489,Invoices!$V$2:$W$412,2,FALSE),"")</f>
        <v/>
      </c>
      <c r="L2489" s="18" t="str">
        <f>IFERROR(VLOOKUP($B2489,Invoices!$X$2:$Y$412,2,FALSE),"")</f>
        <v/>
      </c>
      <c r="M2489" s="18" t="str">
        <f>IFERROR(VLOOKUP($B2489,Invoices!$Z$2:$AA$412,2,FALSE),"")</f>
        <v/>
      </c>
      <c r="N2489" s="18" t="str">
        <f>IFERROR(VLOOKUP($B2489,Invoices!$AB$2:$AC$412,2,FALSE),"")</f>
        <v/>
      </c>
      <c r="O2489" s="18" t="str">
        <f>IFERROR(VLOOKUP($B2489,Invoices!$AD$2:$AE$412,2,FALSE),"")</f>
        <v/>
      </c>
      <c r="P2489" s="18" t="str">
        <f>IFERROR(VLOOKUP($B2489,Invoices!$AF$2:$AG$412,2,FALSE),"")</f>
        <v/>
      </c>
      <c r="Q2489" s="18" t="str">
        <f>IFERROR(VLOOKUP($B2489,Invoices!$AH$2:$AI$412,2,FALSE),"")</f>
        <v/>
      </c>
      <c r="R2489" s="18" t="str">
        <f>IFERROR(VLOOKUP($B2489,Invoices!$AJ$2:$AK$412,2,FALSE),"")</f>
        <v/>
      </c>
      <c r="S2489" s="18" t="str">
        <f>IFERROR(VLOOKUP($B2489,Invoices!$AL$2:$AM$412,2,FALSE),"")</f>
        <v/>
      </c>
      <c r="T2489" s="18" t="str">
        <f>IFERROR(VLOOKUP($B2489,Invoices!$AN$2:$AO$412,2,FALSE),"")</f>
        <v/>
      </c>
      <c r="U2489" s="18" cm="1">
        <f t="array" ref="U2489">IFERROR(INDEX(F2489:T2489, 1, MATCH(TRUE, ISNUMBER(F2489:T2489), 0)), "0.0")</f>
        <v>0.99</v>
      </c>
    </row>
    <row r="2490" spans="1:21" ht="13" x14ac:dyDescent="0.15">
      <c r="A2490" s="14" t="s">
        <v>8522</v>
      </c>
      <c r="B2490" s="6" t="s">
        <v>3927</v>
      </c>
      <c r="D2490" s="6" t="s">
        <v>669</v>
      </c>
      <c r="E2490" s="6" t="s">
        <v>670</v>
      </c>
      <c r="F2490" s="18" t="str">
        <f>IFERROR(VLOOKUP(B2490,Invoices!$L$2:$M$413,2,FALSE),"")</f>
        <v/>
      </c>
      <c r="G2490" s="18" t="str">
        <f>IFERROR(VLOOKUP(B2490,Invoices!$N$2:$O$412,2,FALSE),"")</f>
        <v/>
      </c>
      <c r="H2490" s="18" t="str">
        <f>IFERROR(VLOOKUP($B2490,Invoices!$P$2:$Q$412,2,FALSE),"")</f>
        <v/>
      </c>
      <c r="I2490" s="18" t="str">
        <f>IFERROR(VLOOKUP($B2490,Invoices!$R$2:$S$412,2,FALSE),"")</f>
        <v/>
      </c>
      <c r="J2490" s="18" t="str">
        <f>IFERROR(VLOOKUP($B2490,Invoices!$T$2:$U$412,2,FALSE),"")</f>
        <v/>
      </c>
      <c r="K2490" s="18" t="str">
        <f>IFERROR(VLOOKUP($B2490,Invoices!$V$2:$W$412,2,FALSE),"")</f>
        <v/>
      </c>
      <c r="L2490" s="18">
        <f>IFERROR(VLOOKUP($B2490,Invoices!$X$2:$Y$412,2,FALSE),"")</f>
        <v>0.99</v>
      </c>
      <c r="M2490" s="18" t="str">
        <f>IFERROR(VLOOKUP($B2490,Invoices!$Z$2:$AA$412,2,FALSE),"")</f>
        <v/>
      </c>
      <c r="N2490" s="18" t="str">
        <f>IFERROR(VLOOKUP($B2490,Invoices!$AB$2:$AC$412,2,FALSE),"")</f>
        <v/>
      </c>
      <c r="O2490" s="18" t="str">
        <f>IFERROR(VLOOKUP($B2490,Invoices!$AD$2:$AE$412,2,FALSE),"")</f>
        <v/>
      </c>
      <c r="P2490" s="18" t="str">
        <f>IFERROR(VLOOKUP($B2490,Invoices!$AF$2:$AG$412,2,FALSE),"")</f>
        <v/>
      </c>
      <c r="Q2490" s="18" t="str">
        <f>IFERROR(VLOOKUP($B2490,Invoices!$AH$2:$AI$412,2,FALSE),"")</f>
        <v/>
      </c>
      <c r="R2490" s="18" t="str">
        <f>IFERROR(VLOOKUP($B2490,Invoices!$AJ$2:$AK$412,2,FALSE),"")</f>
        <v/>
      </c>
      <c r="S2490" s="18" t="str">
        <f>IFERROR(VLOOKUP($B2490,Invoices!$AL$2:$AM$412,2,FALSE),"")</f>
        <v/>
      </c>
      <c r="T2490" s="18" t="str">
        <f>IFERROR(VLOOKUP($B2490,Invoices!$AN$2:$AO$412,2,FALSE),"")</f>
        <v/>
      </c>
      <c r="U2490" s="18" cm="1">
        <f t="array" ref="U2490">IFERROR(INDEX(F2490:T2490, 1, MATCH(TRUE, ISNUMBER(F2490:T2490), 0)), "0.0")</f>
        <v>0.99</v>
      </c>
    </row>
    <row r="2491" spans="1:21" ht="13" x14ac:dyDescent="0.15">
      <c r="A2491" s="14" t="s">
        <v>8523</v>
      </c>
      <c r="B2491" s="6" t="s">
        <v>3928</v>
      </c>
      <c r="C2491" s="6" t="s">
        <v>3929</v>
      </c>
      <c r="D2491" s="6" t="s">
        <v>1497</v>
      </c>
      <c r="E2491" s="6" t="s">
        <v>1498</v>
      </c>
      <c r="F2491" s="18" t="str">
        <f>IFERROR(VLOOKUP(B2491,Invoices!$L$2:$M$413,2,FALSE),"")</f>
        <v/>
      </c>
      <c r="G2491" s="18" t="str">
        <f>IFERROR(VLOOKUP(B2491,Invoices!$N$2:$O$412,2,FALSE),"")</f>
        <v/>
      </c>
      <c r="H2491" s="18" t="str">
        <f>IFERROR(VLOOKUP($B2491,Invoices!$P$2:$Q$412,2,FALSE),"")</f>
        <v/>
      </c>
      <c r="I2491" s="18" t="str">
        <f>IFERROR(VLOOKUP($B2491,Invoices!$R$2:$S$412,2,FALSE),"")</f>
        <v/>
      </c>
      <c r="J2491" s="18" t="str">
        <f>IFERROR(VLOOKUP($B2491,Invoices!$T$2:$U$412,2,FALSE),"")</f>
        <v/>
      </c>
      <c r="K2491" s="18" t="str">
        <f>IFERROR(VLOOKUP($B2491,Invoices!$V$2:$W$412,2,FALSE),"")</f>
        <v/>
      </c>
      <c r="L2491" s="18" t="str">
        <f>IFERROR(VLOOKUP($B2491,Invoices!$X$2:$Y$412,2,FALSE),"")</f>
        <v/>
      </c>
      <c r="M2491" s="18" t="str">
        <f>IFERROR(VLOOKUP($B2491,Invoices!$Z$2:$AA$412,2,FALSE),"")</f>
        <v/>
      </c>
      <c r="N2491" s="18" t="str">
        <f>IFERROR(VLOOKUP($B2491,Invoices!$AB$2:$AC$412,2,FALSE),"")</f>
        <v/>
      </c>
      <c r="O2491" s="18" t="str">
        <f>IFERROR(VLOOKUP($B2491,Invoices!$AD$2:$AE$412,2,FALSE),"")</f>
        <v/>
      </c>
      <c r="P2491" s="18" t="str">
        <f>IFERROR(VLOOKUP($B2491,Invoices!$AF$2:$AG$412,2,FALSE),"")</f>
        <v/>
      </c>
      <c r="Q2491" s="18" t="str">
        <f>IFERROR(VLOOKUP($B2491,Invoices!$AH$2:$AI$412,2,FALSE),"")</f>
        <v/>
      </c>
      <c r="R2491" s="18" t="str">
        <f>IFERROR(VLOOKUP($B2491,Invoices!$AJ$2:$AK$412,2,FALSE),"")</f>
        <v/>
      </c>
      <c r="S2491" s="18">
        <f>IFERROR(VLOOKUP($B2491,Invoices!$AL$2:$AM$412,2,FALSE),"")</f>
        <v>0.99</v>
      </c>
      <c r="T2491" s="18" t="str">
        <f>IFERROR(VLOOKUP($B2491,Invoices!$AN$2:$AO$412,2,FALSE),"")</f>
        <v/>
      </c>
      <c r="U2491" s="18" cm="1">
        <f t="array" ref="U2491">IFERROR(INDEX(F2491:T2491, 1, MATCH(TRUE, ISNUMBER(F2491:T2491), 0)), "0.0")</f>
        <v>0.99</v>
      </c>
    </row>
    <row r="2492" spans="1:21" ht="13" x14ac:dyDescent="0.15">
      <c r="A2492" s="14" t="s">
        <v>8524</v>
      </c>
      <c r="B2492" s="6" t="s">
        <v>3930</v>
      </c>
      <c r="C2492" s="6" t="s">
        <v>3931</v>
      </c>
      <c r="D2492" s="6" t="s">
        <v>749</v>
      </c>
      <c r="E2492" s="6" t="s">
        <v>750</v>
      </c>
      <c r="F2492" s="18" t="str">
        <f>IFERROR(VLOOKUP(B2492,Invoices!$L$2:$M$413,2,FALSE),"")</f>
        <v/>
      </c>
      <c r="G2492" s="18" t="str">
        <f>IFERROR(VLOOKUP(B2492,Invoices!$N$2:$O$412,2,FALSE),"")</f>
        <v/>
      </c>
      <c r="H2492" s="18" t="str">
        <f>IFERROR(VLOOKUP($B2492,Invoices!$P$2:$Q$412,2,FALSE),"")</f>
        <v/>
      </c>
      <c r="I2492" s="18" t="str">
        <f>IFERROR(VLOOKUP($B2492,Invoices!$R$2:$S$412,2,FALSE),"")</f>
        <v/>
      </c>
      <c r="J2492" s="18" t="str">
        <f>IFERROR(VLOOKUP($B2492,Invoices!$T$2:$U$412,2,FALSE),"")</f>
        <v/>
      </c>
      <c r="K2492" s="18" t="str">
        <f>IFERROR(VLOOKUP($B2492,Invoices!$V$2:$W$412,2,FALSE),"")</f>
        <v/>
      </c>
      <c r="L2492" s="18" t="str">
        <f>IFERROR(VLOOKUP($B2492,Invoices!$X$2:$Y$412,2,FALSE),"")</f>
        <v/>
      </c>
      <c r="M2492" s="18" t="str">
        <f>IFERROR(VLOOKUP($B2492,Invoices!$Z$2:$AA$412,2,FALSE),"")</f>
        <v/>
      </c>
      <c r="N2492" s="18" t="str">
        <f>IFERROR(VLOOKUP($B2492,Invoices!$AB$2:$AC$412,2,FALSE),"")</f>
        <v/>
      </c>
      <c r="O2492" s="18" t="str">
        <f>IFERROR(VLOOKUP($B2492,Invoices!$AD$2:$AE$412,2,FALSE),"")</f>
        <v/>
      </c>
      <c r="P2492" s="18" t="str">
        <f>IFERROR(VLOOKUP($B2492,Invoices!$AF$2:$AG$412,2,FALSE),"")</f>
        <v/>
      </c>
      <c r="Q2492" s="18" t="str">
        <f>IFERROR(VLOOKUP($B2492,Invoices!$AH$2:$AI$412,2,FALSE),"")</f>
        <v/>
      </c>
      <c r="R2492" s="18" t="str">
        <f>IFERROR(VLOOKUP($B2492,Invoices!$AJ$2:$AK$412,2,FALSE),"")</f>
        <v/>
      </c>
      <c r="S2492" s="18" t="str">
        <f>IFERROR(VLOOKUP($B2492,Invoices!$AL$2:$AM$412,2,FALSE),"")</f>
        <v/>
      </c>
      <c r="T2492" s="18" t="str">
        <f>IFERROR(VLOOKUP($B2492,Invoices!$AN$2:$AO$412,2,FALSE),"")</f>
        <v/>
      </c>
      <c r="U2492" s="18" t="str" cm="1">
        <f t="array" ref="U2492">IFERROR(INDEX(F2492:T2492, 1, MATCH(TRUE, ISNUMBER(F2492:T2492), 0)), "0.0")</f>
        <v>0.0</v>
      </c>
    </row>
    <row r="2493" spans="1:21" ht="13" x14ac:dyDescent="0.15">
      <c r="A2493" s="14" t="s">
        <v>8525</v>
      </c>
      <c r="B2493" s="6" t="s">
        <v>3932</v>
      </c>
      <c r="C2493" s="6" t="s">
        <v>1289</v>
      </c>
      <c r="D2493" s="6" t="s">
        <v>838</v>
      </c>
      <c r="E2493" s="6" t="s">
        <v>839</v>
      </c>
      <c r="F2493" s="18" t="str">
        <f>IFERROR(VLOOKUP(B2493,Invoices!$L$2:$M$413,2,FALSE),"")</f>
        <v/>
      </c>
      <c r="G2493" s="18" t="str">
        <f>IFERROR(VLOOKUP(B2493,Invoices!$N$2:$O$412,2,FALSE),"")</f>
        <v/>
      </c>
      <c r="H2493" s="18" t="str">
        <f>IFERROR(VLOOKUP($B2493,Invoices!$P$2:$Q$412,2,FALSE),"")</f>
        <v/>
      </c>
      <c r="I2493" s="18" t="str">
        <f>IFERROR(VLOOKUP($B2493,Invoices!$R$2:$S$412,2,FALSE),"")</f>
        <v/>
      </c>
      <c r="J2493" s="18" t="str">
        <f>IFERROR(VLOOKUP($B2493,Invoices!$T$2:$U$412,2,FALSE),"")</f>
        <v/>
      </c>
      <c r="K2493" s="18" t="str">
        <f>IFERROR(VLOOKUP($B2493,Invoices!$V$2:$W$412,2,FALSE),"")</f>
        <v/>
      </c>
      <c r="L2493" s="18" t="str">
        <f>IFERROR(VLOOKUP($B2493,Invoices!$X$2:$Y$412,2,FALSE),"")</f>
        <v/>
      </c>
      <c r="M2493" s="18" t="str">
        <f>IFERROR(VLOOKUP($B2493,Invoices!$Z$2:$AA$412,2,FALSE),"")</f>
        <v/>
      </c>
      <c r="N2493" s="18" t="str">
        <f>IFERROR(VLOOKUP($B2493,Invoices!$AB$2:$AC$412,2,FALSE),"")</f>
        <v/>
      </c>
      <c r="O2493" s="18" t="str">
        <f>IFERROR(VLOOKUP($B2493,Invoices!$AD$2:$AE$412,2,FALSE),"")</f>
        <v/>
      </c>
      <c r="P2493" s="18">
        <f>IFERROR(VLOOKUP($B2493,Invoices!$AF$2:$AG$412,2,FALSE),"")</f>
        <v>0.99</v>
      </c>
      <c r="Q2493" s="18" t="str">
        <f>IFERROR(VLOOKUP($B2493,Invoices!$AH$2:$AI$412,2,FALSE),"")</f>
        <v/>
      </c>
      <c r="R2493" s="18" t="str">
        <f>IFERROR(VLOOKUP($B2493,Invoices!$AJ$2:$AK$412,2,FALSE),"")</f>
        <v/>
      </c>
      <c r="S2493" s="18" t="str">
        <f>IFERROR(VLOOKUP($B2493,Invoices!$AL$2:$AM$412,2,FALSE),"")</f>
        <v/>
      </c>
      <c r="T2493" s="18" t="str">
        <f>IFERROR(VLOOKUP($B2493,Invoices!$AN$2:$AO$412,2,FALSE),"")</f>
        <v/>
      </c>
      <c r="U2493" s="18" cm="1">
        <f t="array" ref="U2493">IFERROR(INDEX(F2493:T2493, 1, MATCH(TRUE, ISNUMBER(F2493:T2493), 0)), "0.0")</f>
        <v>0.99</v>
      </c>
    </row>
    <row r="2494" spans="1:21" ht="13" x14ac:dyDescent="0.15">
      <c r="A2494" s="14" t="s">
        <v>8526</v>
      </c>
      <c r="B2494" s="6" t="s">
        <v>3933</v>
      </c>
      <c r="C2494" s="6" t="s">
        <v>966</v>
      </c>
      <c r="D2494" s="6" t="s">
        <v>967</v>
      </c>
      <c r="E2494" s="6" t="s">
        <v>968</v>
      </c>
      <c r="F2494" s="18" t="str">
        <f>IFERROR(VLOOKUP(B2494,Invoices!$L$2:$M$413,2,FALSE),"")</f>
        <v/>
      </c>
      <c r="G2494" s="18" t="str">
        <f>IFERROR(VLOOKUP(B2494,Invoices!$N$2:$O$412,2,FALSE),"")</f>
        <v/>
      </c>
      <c r="H2494" s="18" t="str">
        <f>IFERROR(VLOOKUP($B2494,Invoices!$P$2:$Q$412,2,FALSE),"")</f>
        <v/>
      </c>
      <c r="I2494" s="18" t="str">
        <f>IFERROR(VLOOKUP($B2494,Invoices!$R$2:$S$412,2,FALSE),"")</f>
        <v/>
      </c>
      <c r="J2494" s="18" t="str">
        <f>IFERROR(VLOOKUP($B2494,Invoices!$T$2:$U$412,2,FALSE),"")</f>
        <v/>
      </c>
      <c r="K2494" s="18" t="str">
        <f>IFERROR(VLOOKUP($B2494,Invoices!$V$2:$W$412,2,FALSE),"")</f>
        <v/>
      </c>
      <c r="L2494" s="18" t="str">
        <f>IFERROR(VLOOKUP($B2494,Invoices!$X$2:$Y$412,2,FALSE),"")</f>
        <v/>
      </c>
      <c r="M2494" s="18" t="str">
        <f>IFERROR(VLOOKUP($B2494,Invoices!$Z$2:$AA$412,2,FALSE),"")</f>
        <v/>
      </c>
      <c r="N2494" s="18" t="str">
        <f>IFERROR(VLOOKUP($B2494,Invoices!$AB$2:$AC$412,2,FALSE),"")</f>
        <v/>
      </c>
      <c r="O2494" s="18" t="str">
        <f>IFERROR(VLOOKUP($B2494,Invoices!$AD$2:$AE$412,2,FALSE),"")</f>
        <v/>
      </c>
      <c r="P2494" s="18" t="str">
        <f>IFERROR(VLOOKUP($B2494,Invoices!$AF$2:$AG$412,2,FALSE),"")</f>
        <v/>
      </c>
      <c r="Q2494" s="18" t="str">
        <f>IFERROR(VLOOKUP($B2494,Invoices!$AH$2:$AI$412,2,FALSE),"")</f>
        <v/>
      </c>
      <c r="R2494" s="18" t="str">
        <f>IFERROR(VLOOKUP($B2494,Invoices!$AJ$2:$AK$412,2,FALSE),"")</f>
        <v/>
      </c>
      <c r="S2494" s="18" t="str">
        <f>IFERROR(VLOOKUP($B2494,Invoices!$AL$2:$AM$412,2,FALSE),"")</f>
        <v/>
      </c>
      <c r="T2494" s="18" t="str">
        <f>IFERROR(VLOOKUP($B2494,Invoices!$AN$2:$AO$412,2,FALSE),"")</f>
        <v/>
      </c>
      <c r="U2494" s="18" t="str" cm="1">
        <f t="array" ref="U2494">IFERROR(INDEX(F2494:T2494, 1, MATCH(TRUE, ISNUMBER(F2494:T2494), 0)), "0.0")</f>
        <v>0.0</v>
      </c>
    </row>
    <row r="2495" spans="1:21" ht="13" x14ac:dyDescent="0.15">
      <c r="A2495" s="14" t="s">
        <v>8527</v>
      </c>
      <c r="B2495" s="6" t="s">
        <v>3934</v>
      </c>
      <c r="D2495" s="6" t="s">
        <v>666</v>
      </c>
      <c r="E2495" s="6" t="s">
        <v>667</v>
      </c>
      <c r="F2495" s="18">
        <f>IFERROR(VLOOKUP(B2495,Invoices!$L$2:$M$413,2,FALSE),"")</f>
        <v>0.99</v>
      </c>
      <c r="G2495" s="18" t="str">
        <f>IFERROR(VLOOKUP(B2495,Invoices!$N$2:$O$412,2,FALSE),"")</f>
        <v/>
      </c>
      <c r="H2495" s="18" t="str">
        <f>IFERROR(VLOOKUP($B2495,Invoices!$P$2:$Q$412,2,FALSE),"")</f>
        <v/>
      </c>
      <c r="I2495" s="18" t="str">
        <f>IFERROR(VLOOKUP($B2495,Invoices!$R$2:$S$412,2,FALSE),"")</f>
        <v/>
      </c>
      <c r="J2495" s="18" t="str">
        <f>IFERROR(VLOOKUP($B2495,Invoices!$T$2:$U$412,2,FALSE),"")</f>
        <v/>
      </c>
      <c r="K2495" s="18" t="str">
        <f>IFERROR(VLOOKUP($B2495,Invoices!$V$2:$W$412,2,FALSE),"")</f>
        <v/>
      </c>
      <c r="L2495" s="18" t="str">
        <f>IFERROR(VLOOKUP($B2495,Invoices!$X$2:$Y$412,2,FALSE),"")</f>
        <v/>
      </c>
      <c r="M2495" s="18" t="str">
        <f>IFERROR(VLOOKUP($B2495,Invoices!$Z$2:$AA$412,2,FALSE),"")</f>
        <v/>
      </c>
      <c r="N2495" s="18" t="str">
        <f>IFERROR(VLOOKUP($B2495,Invoices!$AB$2:$AC$412,2,FALSE),"")</f>
        <v/>
      </c>
      <c r="O2495" s="18" t="str">
        <f>IFERROR(VLOOKUP($B2495,Invoices!$AD$2:$AE$412,2,FALSE),"")</f>
        <v/>
      </c>
      <c r="P2495" s="18" t="str">
        <f>IFERROR(VLOOKUP($B2495,Invoices!$AF$2:$AG$412,2,FALSE),"")</f>
        <v/>
      </c>
      <c r="Q2495" s="18" t="str">
        <f>IFERROR(VLOOKUP($B2495,Invoices!$AH$2:$AI$412,2,FALSE),"")</f>
        <v/>
      </c>
      <c r="R2495" s="18" t="str">
        <f>IFERROR(VLOOKUP($B2495,Invoices!$AJ$2:$AK$412,2,FALSE),"")</f>
        <v/>
      </c>
      <c r="S2495" s="18" t="str">
        <f>IFERROR(VLOOKUP($B2495,Invoices!$AL$2:$AM$412,2,FALSE),"")</f>
        <v/>
      </c>
      <c r="T2495" s="18" t="str">
        <f>IFERROR(VLOOKUP($B2495,Invoices!$AN$2:$AO$412,2,FALSE),"")</f>
        <v/>
      </c>
      <c r="U2495" s="18" cm="1">
        <f t="array" ref="U2495">IFERROR(INDEX(F2495:T2495, 1, MATCH(TRUE, ISNUMBER(F2495:T2495), 0)), "0.0")</f>
        <v>0.99</v>
      </c>
    </row>
    <row r="2496" spans="1:21" ht="13" x14ac:dyDescent="0.15">
      <c r="A2496" s="14" t="s">
        <v>8528</v>
      </c>
      <c r="B2496" s="6" t="s">
        <v>3934</v>
      </c>
      <c r="C2496" s="6" t="s">
        <v>742</v>
      </c>
      <c r="D2496" s="6" t="s">
        <v>743</v>
      </c>
      <c r="E2496" s="6" t="s">
        <v>744</v>
      </c>
      <c r="F2496" s="18">
        <f>IFERROR(VLOOKUP(B2496,Invoices!$L$2:$M$413,2,FALSE),"")</f>
        <v>0.99</v>
      </c>
      <c r="G2496" s="18" t="str">
        <f>IFERROR(VLOOKUP(B2496,Invoices!$N$2:$O$412,2,FALSE),"")</f>
        <v/>
      </c>
      <c r="H2496" s="18" t="str">
        <f>IFERROR(VLOOKUP($B2496,Invoices!$P$2:$Q$412,2,FALSE),"")</f>
        <v/>
      </c>
      <c r="I2496" s="18" t="str">
        <f>IFERROR(VLOOKUP($B2496,Invoices!$R$2:$S$412,2,FALSE),"")</f>
        <v/>
      </c>
      <c r="J2496" s="18" t="str">
        <f>IFERROR(VLOOKUP($B2496,Invoices!$T$2:$U$412,2,FALSE),"")</f>
        <v/>
      </c>
      <c r="K2496" s="18" t="str">
        <f>IFERROR(VLOOKUP($B2496,Invoices!$V$2:$W$412,2,FALSE),"")</f>
        <v/>
      </c>
      <c r="L2496" s="18" t="str">
        <f>IFERROR(VLOOKUP($B2496,Invoices!$X$2:$Y$412,2,FALSE),"")</f>
        <v/>
      </c>
      <c r="M2496" s="18" t="str">
        <f>IFERROR(VLOOKUP($B2496,Invoices!$Z$2:$AA$412,2,FALSE),"")</f>
        <v/>
      </c>
      <c r="N2496" s="18" t="str">
        <f>IFERROR(VLOOKUP($B2496,Invoices!$AB$2:$AC$412,2,FALSE),"")</f>
        <v/>
      </c>
      <c r="O2496" s="18" t="str">
        <f>IFERROR(VLOOKUP($B2496,Invoices!$AD$2:$AE$412,2,FALSE),"")</f>
        <v/>
      </c>
      <c r="P2496" s="18" t="str">
        <f>IFERROR(VLOOKUP($B2496,Invoices!$AF$2:$AG$412,2,FALSE),"")</f>
        <v/>
      </c>
      <c r="Q2496" s="18" t="str">
        <f>IFERROR(VLOOKUP($B2496,Invoices!$AH$2:$AI$412,2,FALSE),"")</f>
        <v/>
      </c>
      <c r="R2496" s="18" t="str">
        <f>IFERROR(VLOOKUP($B2496,Invoices!$AJ$2:$AK$412,2,FALSE),"")</f>
        <v/>
      </c>
      <c r="S2496" s="18" t="str">
        <f>IFERROR(VLOOKUP($B2496,Invoices!$AL$2:$AM$412,2,FALSE),"")</f>
        <v/>
      </c>
      <c r="T2496" s="18" t="str">
        <f>IFERROR(VLOOKUP($B2496,Invoices!$AN$2:$AO$412,2,FALSE),"")</f>
        <v/>
      </c>
      <c r="U2496" s="18" cm="1">
        <f t="array" ref="U2496">IFERROR(INDEX(F2496:T2496, 1, MATCH(TRUE, ISNUMBER(F2496:T2496), 0)), "0.0")</f>
        <v>0.99</v>
      </c>
    </row>
    <row r="2497" spans="1:21" ht="13" x14ac:dyDescent="0.15">
      <c r="A2497" s="14" t="s">
        <v>8529</v>
      </c>
      <c r="B2497" s="6" t="s">
        <v>3935</v>
      </c>
      <c r="C2497" s="6" t="s">
        <v>677</v>
      </c>
      <c r="D2497" s="6" t="s">
        <v>676</v>
      </c>
      <c r="E2497" s="6" t="s">
        <v>677</v>
      </c>
      <c r="F2497" s="18" t="str">
        <f>IFERROR(VLOOKUP(B2497,Invoices!$L$2:$M$413,2,FALSE),"")</f>
        <v/>
      </c>
      <c r="G2497" s="18" t="str">
        <f>IFERROR(VLOOKUP(B2497,Invoices!$N$2:$O$412,2,FALSE),"")</f>
        <v/>
      </c>
      <c r="H2497" s="18" t="str">
        <f>IFERROR(VLOOKUP($B2497,Invoices!$P$2:$Q$412,2,FALSE),"")</f>
        <v/>
      </c>
      <c r="I2497" s="18" t="str">
        <f>IFERROR(VLOOKUP($B2497,Invoices!$R$2:$S$412,2,FALSE),"")</f>
        <v/>
      </c>
      <c r="J2497" s="18" t="str">
        <f>IFERROR(VLOOKUP($B2497,Invoices!$T$2:$U$412,2,FALSE),"")</f>
        <v/>
      </c>
      <c r="K2497" s="18" t="str">
        <f>IFERROR(VLOOKUP($B2497,Invoices!$V$2:$W$412,2,FALSE),"")</f>
        <v/>
      </c>
      <c r="L2497" s="18" t="str">
        <f>IFERROR(VLOOKUP($B2497,Invoices!$X$2:$Y$412,2,FALSE),"")</f>
        <v/>
      </c>
      <c r="M2497" s="18" t="str">
        <f>IFERROR(VLOOKUP($B2497,Invoices!$Z$2:$AA$412,2,FALSE),"")</f>
        <v/>
      </c>
      <c r="N2497" s="18" t="str">
        <f>IFERROR(VLOOKUP($B2497,Invoices!$AB$2:$AC$412,2,FALSE),"")</f>
        <v/>
      </c>
      <c r="O2497" s="18" t="str">
        <f>IFERROR(VLOOKUP($B2497,Invoices!$AD$2:$AE$412,2,FALSE),"")</f>
        <v/>
      </c>
      <c r="P2497" s="18" t="str">
        <f>IFERROR(VLOOKUP($B2497,Invoices!$AF$2:$AG$412,2,FALSE),"")</f>
        <v/>
      </c>
      <c r="Q2497" s="18" t="str">
        <f>IFERROR(VLOOKUP($B2497,Invoices!$AH$2:$AI$412,2,FALSE),"")</f>
        <v/>
      </c>
      <c r="R2497" s="18" t="str">
        <f>IFERROR(VLOOKUP($B2497,Invoices!$AJ$2:$AK$412,2,FALSE),"")</f>
        <v/>
      </c>
      <c r="S2497" s="18" t="str">
        <f>IFERROR(VLOOKUP($B2497,Invoices!$AL$2:$AM$412,2,FALSE),"")</f>
        <v/>
      </c>
      <c r="T2497" s="18" t="str">
        <f>IFERROR(VLOOKUP($B2497,Invoices!$AN$2:$AO$412,2,FALSE),"")</f>
        <v/>
      </c>
      <c r="U2497" s="18" t="str" cm="1">
        <f t="array" ref="U2497">IFERROR(INDEX(F2497:T2497, 1, MATCH(TRUE, ISNUMBER(F2497:T2497), 0)), "0.0")</f>
        <v>0.0</v>
      </c>
    </row>
    <row r="2498" spans="1:21" ht="13" x14ac:dyDescent="0.15">
      <c r="A2498" s="14" t="s">
        <v>8530</v>
      </c>
      <c r="B2498" s="6" t="s">
        <v>3936</v>
      </c>
      <c r="C2498" s="6" t="s">
        <v>3937</v>
      </c>
      <c r="D2498" s="6" t="s">
        <v>743</v>
      </c>
      <c r="E2498" s="6" t="s">
        <v>744</v>
      </c>
      <c r="F2498" s="18" t="str">
        <f>IFERROR(VLOOKUP(B2498,Invoices!$L$2:$M$413,2,FALSE),"")</f>
        <v/>
      </c>
      <c r="G2498" s="18" t="str">
        <f>IFERROR(VLOOKUP(B2498,Invoices!$N$2:$O$412,2,FALSE),"")</f>
        <v/>
      </c>
      <c r="H2498" s="18" t="str">
        <f>IFERROR(VLOOKUP($B2498,Invoices!$P$2:$Q$412,2,FALSE),"")</f>
        <v/>
      </c>
      <c r="I2498" s="18">
        <f>IFERROR(VLOOKUP($B2498,Invoices!$R$2:$S$412,2,FALSE),"")</f>
        <v>0.99</v>
      </c>
      <c r="J2498" s="18" t="str">
        <f>IFERROR(VLOOKUP($B2498,Invoices!$T$2:$U$412,2,FALSE),"")</f>
        <v/>
      </c>
      <c r="K2498" s="18" t="str">
        <f>IFERROR(VLOOKUP($B2498,Invoices!$V$2:$W$412,2,FALSE),"")</f>
        <v/>
      </c>
      <c r="L2498" s="18" t="str">
        <f>IFERROR(VLOOKUP($B2498,Invoices!$X$2:$Y$412,2,FALSE),"")</f>
        <v/>
      </c>
      <c r="M2498" s="18" t="str">
        <f>IFERROR(VLOOKUP($B2498,Invoices!$Z$2:$AA$412,2,FALSE),"")</f>
        <v/>
      </c>
      <c r="N2498" s="18" t="str">
        <f>IFERROR(VLOOKUP($B2498,Invoices!$AB$2:$AC$412,2,FALSE),"")</f>
        <v/>
      </c>
      <c r="O2498" s="18" t="str">
        <f>IFERROR(VLOOKUP($B2498,Invoices!$AD$2:$AE$412,2,FALSE),"")</f>
        <v/>
      </c>
      <c r="P2498" s="18" t="str">
        <f>IFERROR(VLOOKUP($B2498,Invoices!$AF$2:$AG$412,2,FALSE),"")</f>
        <v/>
      </c>
      <c r="Q2498" s="18" t="str">
        <f>IFERROR(VLOOKUP($B2498,Invoices!$AH$2:$AI$412,2,FALSE),"")</f>
        <v/>
      </c>
      <c r="R2498" s="18" t="str">
        <f>IFERROR(VLOOKUP($B2498,Invoices!$AJ$2:$AK$412,2,FALSE),"")</f>
        <v/>
      </c>
      <c r="S2498" s="18" t="str">
        <f>IFERROR(VLOOKUP($B2498,Invoices!$AL$2:$AM$412,2,FALSE),"")</f>
        <v/>
      </c>
      <c r="T2498" s="18" t="str">
        <f>IFERROR(VLOOKUP($B2498,Invoices!$AN$2:$AO$412,2,FALSE),"")</f>
        <v/>
      </c>
      <c r="U2498" s="18" cm="1">
        <f t="array" ref="U2498">IFERROR(INDEX(F2498:T2498, 1, MATCH(TRUE, ISNUMBER(F2498:T2498), 0)), "0.0")</f>
        <v>0.99</v>
      </c>
    </row>
    <row r="2499" spans="1:21" ht="13" x14ac:dyDescent="0.15">
      <c r="A2499" s="14" t="s">
        <v>8531</v>
      </c>
      <c r="B2499" s="6" t="s">
        <v>3938</v>
      </c>
      <c r="C2499" s="6" t="s">
        <v>576</v>
      </c>
      <c r="D2499" s="6" t="s">
        <v>618</v>
      </c>
      <c r="E2499" s="6" t="s">
        <v>574</v>
      </c>
      <c r="F2499" s="18" t="str">
        <f>IFERROR(VLOOKUP(B2499,Invoices!$L$2:$M$413,2,FALSE),"")</f>
        <v/>
      </c>
      <c r="G2499" s="18">
        <f>IFERROR(VLOOKUP(B2499,Invoices!$N$2:$O$412,2,FALSE),"")</f>
        <v>0.99</v>
      </c>
      <c r="H2499" s="18" t="str">
        <f>IFERROR(VLOOKUP($B2499,Invoices!$P$2:$Q$412,2,FALSE),"")</f>
        <v/>
      </c>
      <c r="I2499" s="18">
        <f>IFERROR(VLOOKUP($B2499,Invoices!$R$2:$S$412,2,FALSE),"")</f>
        <v>0.99</v>
      </c>
      <c r="J2499" s="18" t="str">
        <f>IFERROR(VLOOKUP($B2499,Invoices!$T$2:$U$412,2,FALSE),"")</f>
        <v/>
      </c>
      <c r="K2499" s="18" t="str">
        <f>IFERROR(VLOOKUP($B2499,Invoices!$V$2:$W$412,2,FALSE),"")</f>
        <v/>
      </c>
      <c r="L2499" s="18" t="str">
        <f>IFERROR(VLOOKUP($B2499,Invoices!$X$2:$Y$412,2,FALSE),"")</f>
        <v/>
      </c>
      <c r="M2499" s="18" t="str">
        <f>IFERROR(VLOOKUP($B2499,Invoices!$Z$2:$AA$412,2,FALSE),"")</f>
        <v/>
      </c>
      <c r="N2499" s="18" t="str">
        <f>IFERROR(VLOOKUP($B2499,Invoices!$AB$2:$AC$412,2,FALSE),"")</f>
        <v/>
      </c>
      <c r="O2499" s="18" t="str">
        <f>IFERROR(VLOOKUP($B2499,Invoices!$AD$2:$AE$412,2,FALSE),"")</f>
        <v/>
      </c>
      <c r="P2499" s="18" t="str">
        <f>IFERROR(VLOOKUP($B2499,Invoices!$AF$2:$AG$412,2,FALSE),"")</f>
        <v/>
      </c>
      <c r="Q2499" s="18" t="str">
        <f>IFERROR(VLOOKUP($B2499,Invoices!$AH$2:$AI$412,2,FALSE),"")</f>
        <v/>
      </c>
      <c r="R2499" s="18" t="str">
        <f>IFERROR(VLOOKUP($B2499,Invoices!$AJ$2:$AK$412,2,FALSE),"")</f>
        <v/>
      </c>
      <c r="S2499" s="18" t="str">
        <f>IFERROR(VLOOKUP($B2499,Invoices!$AL$2:$AM$412,2,FALSE),"")</f>
        <v/>
      </c>
      <c r="T2499" s="18" t="str">
        <f>IFERROR(VLOOKUP($B2499,Invoices!$AN$2:$AO$412,2,FALSE),"")</f>
        <v/>
      </c>
      <c r="U2499" s="18" cm="1">
        <f t="array" ref="U2499">IFERROR(INDEX(F2499:T2499, 1, MATCH(TRUE, ISNUMBER(F2499:T2499), 0)), "0.0")</f>
        <v>0.99</v>
      </c>
    </row>
    <row r="2500" spans="1:21" ht="13" x14ac:dyDescent="0.15">
      <c r="A2500" s="14" t="s">
        <v>8532</v>
      </c>
      <c r="B2500" s="6" t="s">
        <v>3938</v>
      </c>
      <c r="D2500" s="6" t="s">
        <v>621</v>
      </c>
      <c r="E2500" s="6" t="s">
        <v>574</v>
      </c>
      <c r="F2500" s="18" t="str">
        <f>IFERROR(VLOOKUP(B2500,Invoices!$L$2:$M$413,2,FALSE),"")</f>
        <v/>
      </c>
      <c r="G2500" s="18">
        <f>IFERROR(VLOOKUP(B2500,Invoices!$N$2:$O$412,2,FALSE),"")</f>
        <v>0.99</v>
      </c>
      <c r="H2500" s="18" t="str">
        <f>IFERROR(VLOOKUP($B2500,Invoices!$P$2:$Q$412,2,FALSE),"")</f>
        <v/>
      </c>
      <c r="I2500" s="18">
        <f>IFERROR(VLOOKUP($B2500,Invoices!$R$2:$S$412,2,FALSE),"")</f>
        <v>0.99</v>
      </c>
      <c r="J2500" s="18" t="str">
        <f>IFERROR(VLOOKUP($B2500,Invoices!$T$2:$U$412,2,FALSE),"")</f>
        <v/>
      </c>
      <c r="K2500" s="18" t="str">
        <f>IFERROR(VLOOKUP($B2500,Invoices!$V$2:$W$412,2,FALSE),"")</f>
        <v/>
      </c>
      <c r="L2500" s="18" t="str">
        <f>IFERROR(VLOOKUP($B2500,Invoices!$X$2:$Y$412,2,FALSE),"")</f>
        <v/>
      </c>
      <c r="M2500" s="18" t="str">
        <f>IFERROR(VLOOKUP($B2500,Invoices!$Z$2:$AA$412,2,FALSE),"")</f>
        <v/>
      </c>
      <c r="N2500" s="18" t="str">
        <f>IFERROR(VLOOKUP($B2500,Invoices!$AB$2:$AC$412,2,FALSE),"")</f>
        <v/>
      </c>
      <c r="O2500" s="18" t="str">
        <f>IFERROR(VLOOKUP($B2500,Invoices!$AD$2:$AE$412,2,FALSE),"")</f>
        <v/>
      </c>
      <c r="P2500" s="18" t="str">
        <f>IFERROR(VLOOKUP($B2500,Invoices!$AF$2:$AG$412,2,FALSE),"")</f>
        <v/>
      </c>
      <c r="Q2500" s="18" t="str">
        <f>IFERROR(VLOOKUP($B2500,Invoices!$AH$2:$AI$412,2,FALSE),"")</f>
        <v/>
      </c>
      <c r="R2500" s="18" t="str">
        <f>IFERROR(VLOOKUP($B2500,Invoices!$AJ$2:$AK$412,2,FALSE),"")</f>
        <v/>
      </c>
      <c r="S2500" s="18" t="str">
        <f>IFERROR(VLOOKUP($B2500,Invoices!$AL$2:$AM$412,2,FALSE),"")</f>
        <v/>
      </c>
      <c r="T2500" s="18" t="str">
        <f>IFERROR(VLOOKUP($B2500,Invoices!$AN$2:$AO$412,2,FALSE),"")</f>
        <v/>
      </c>
      <c r="U2500" s="18" cm="1">
        <f t="array" ref="U2500">IFERROR(INDEX(F2500:T2500, 1, MATCH(TRUE, ISNUMBER(F2500:T2500), 0)), "0.0")</f>
        <v>0.99</v>
      </c>
    </row>
    <row r="2501" spans="1:21" ht="13" x14ac:dyDescent="0.15">
      <c r="A2501" s="14" t="s">
        <v>8533</v>
      </c>
      <c r="B2501" s="6" t="s">
        <v>3938</v>
      </c>
      <c r="C2501" s="6" t="s">
        <v>576</v>
      </c>
      <c r="D2501" s="6" t="s">
        <v>1999</v>
      </c>
      <c r="E2501" s="6" t="s">
        <v>574</v>
      </c>
      <c r="F2501" s="18" t="str">
        <f>IFERROR(VLOOKUP(B2501,Invoices!$L$2:$M$413,2,FALSE),"")</f>
        <v/>
      </c>
      <c r="G2501" s="18">
        <f>IFERROR(VLOOKUP(B2501,Invoices!$N$2:$O$412,2,FALSE),"")</f>
        <v>0.99</v>
      </c>
      <c r="H2501" s="18" t="str">
        <f>IFERROR(VLOOKUP($B2501,Invoices!$P$2:$Q$412,2,FALSE),"")</f>
        <v/>
      </c>
      <c r="I2501" s="18">
        <f>IFERROR(VLOOKUP($B2501,Invoices!$R$2:$S$412,2,FALSE),"")</f>
        <v>0.99</v>
      </c>
      <c r="J2501" s="18" t="str">
        <f>IFERROR(VLOOKUP($B2501,Invoices!$T$2:$U$412,2,FALSE),"")</f>
        <v/>
      </c>
      <c r="K2501" s="18" t="str">
        <f>IFERROR(VLOOKUP($B2501,Invoices!$V$2:$W$412,2,FALSE),"")</f>
        <v/>
      </c>
      <c r="L2501" s="18" t="str">
        <f>IFERROR(VLOOKUP($B2501,Invoices!$X$2:$Y$412,2,FALSE),"")</f>
        <v/>
      </c>
      <c r="M2501" s="18" t="str">
        <f>IFERROR(VLOOKUP($B2501,Invoices!$Z$2:$AA$412,2,FALSE),"")</f>
        <v/>
      </c>
      <c r="N2501" s="18" t="str">
        <f>IFERROR(VLOOKUP($B2501,Invoices!$AB$2:$AC$412,2,FALSE),"")</f>
        <v/>
      </c>
      <c r="O2501" s="18" t="str">
        <f>IFERROR(VLOOKUP($B2501,Invoices!$AD$2:$AE$412,2,FALSE),"")</f>
        <v/>
      </c>
      <c r="P2501" s="18" t="str">
        <f>IFERROR(VLOOKUP($B2501,Invoices!$AF$2:$AG$412,2,FALSE),"")</f>
        <v/>
      </c>
      <c r="Q2501" s="18" t="str">
        <f>IFERROR(VLOOKUP($B2501,Invoices!$AH$2:$AI$412,2,FALSE),"")</f>
        <v/>
      </c>
      <c r="R2501" s="18" t="str">
        <f>IFERROR(VLOOKUP($B2501,Invoices!$AJ$2:$AK$412,2,FALSE),"")</f>
        <v/>
      </c>
      <c r="S2501" s="18" t="str">
        <f>IFERROR(VLOOKUP($B2501,Invoices!$AL$2:$AM$412,2,FALSE),"")</f>
        <v/>
      </c>
      <c r="T2501" s="18" t="str">
        <f>IFERROR(VLOOKUP($B2501,Invoices!$AN$2:$AO$412,2,FALSE),"")</f>
        <v/>
      </c>
      <c r="U2501" s="18" cm="1">
        <f t="array" ref="U2501">IFERROR(INDEX(F2501:T2501, 1, MATCH(TRUE, ISNUMBER(F2501:T2501), 0)), "0.0")</f>
        <v>0.99</v>
      </c>
    </row>
    <row r="2502" spans="1:21" ht="13" x14ac:dyDescent="0.15">
      <c r="A2502" s="14" t="s">
        <v>8534</v>
      </c>
      <c r="B2502" s="6" t="s">
        <v>3938</v>
      </c>
      <c r="C2502" s="6" t="s">
        <v>576</v>
      </c>
      <c r="D2502" s="6" t="s">
        <v>2713</v>
      </c>
      <c r="E2502" s="6" t="s">
        <v>2714</v>
      </c>
      <c r="F2502" s="18" t="str">
        <f>IFERROR(VLOOKUP(B2502,Invoices!$L$2:$M$413,2,FALSE),"")</f>
        <v/>
      </c>
      <c r="G2502" s="18">
        <f>IFERROR(VLOOKUP(B2502,Invoices!$N$2:$O$412,2,FALSE),"")</f>
        <v>0.99</v>
      </c>
      <c r="H2502" s="18" t="str">
        <f>IFERROR(VLOOKUP($B2502,Invoices!$P$2:$Q$412,2,FALSE),"")</f>
        <v/>
      </c>
      <c r="I2502" s="18">
        <f>IFERROR(VLOOKUP($B2502,Invoices!$R$2:$S$412,2,FALSE),"")</f>
        <v>0.99</v>
      </c>
      <c r="J2502" s="18" t="str">
        <f>IFERROR(VLOOKUP($B2502,Invoices!$T$2:$U$412,2,FALSE),"")</f>
        <v/>
      </c>
      <c r="K2502" s="18" t="str">
        <f>IFERROR(VLOOKUP($B2502,Invoices!$V$2:$W$412,2,FALSE),"")</f>
        <v/>
      </c>
      <c r="L2502" s="18" t="str">
        <f>IFERROR(VLOOKUP($B2502,Invoices!$X$2:$Y$412,2,FALSE),"")</f>
        <v/>
      </c>
      <c r="M2502" s="18" t="str">
        <f>IFERROR(VLOOKUP($B2502,Invoices!$Z$2:$AA$412,2,FALSE),"")</f>
        <v/>
      </c>
      <c r="N2502" s="18" t="str">
        <f>IFERROR(VLOOKUP($B2502,Invoices!$AB$2:$AC$412,2,FALSE),"")</f>
        <v/>
      </c>
      <c r="O2502" s="18" t="str">
        <f>IFERROR(VLOOKUP($B2502,Invoices!$AD$2:$AE$412,2,FALSE),"")</f>
        <v/>
      </c>
      <c r="P2502" s="18" t="str">
        <f>IFERROR(VLOOKUP($B2502,Invoices!$AF$2:$AG$412,2,FALSE),"")</f>
        <v/>
      </c>
      <c r="Q2502" s="18" t="str">
        <f>IFERROR(VLOOKUP($B2502,Invoices!$AH$2:$AI$412,2,FALSE),"")</f>
        <v/>
      </c>
      <c r="R2502" s="18" t="str">
        <f>IFERROR(VLOOKUP($B2502,Invoices!$AJ$2:$AK$412,2,FALSE),"")</f>
        <v/>
      </c>
      <c r="S2502" s="18" t="str">
        <f>IFERROR(VLOOKUP($B2502,Invoices!$AL$2:$AM$412,2,FALSE),"")</f>
        <v/>
      </c>
      <c r="T2502" s="18" t="str">
        <f>IFERROR(VLOOKUP($B2502,Invoices!$AN$2:$AO$412,2,FALSE),"")</f>
        <v/>
      </c>
      <c r="U2502" s="18" cm="1">
        <f t="array" ref="U2502">IFERROR(INDEX(F2502:T2502, 1, MATCH(TRUE, ISNUMBER(F2502:T2502), 0)), "0.0")</f>
        <v>0.99</v>
      </c>
    </row>
    <row r="2503" spans="1:21" ht="13" x14ac:dyDescent="0.15">
      <c r="A2503" s="14" t="s">
        <v>8535</v>
      </c>
      <c r="B2503" s="6" t="s">
        <v>3939</v>
      </c>
      <c r="C2503" s="6" t="s">
        <v>3940</v>
      </c>
      <c r="D2503" s="6" t="s">
        <v>1640</v>
      </c>
      <c r="E2503" s="6" t="s">
        <v>1641</v>
      </c>
      <c r="F2503" s="18" t="str">
        <f>IFERROR(VLOOKUP(B2503,Invoices!$L$2:$M$413,2,FALSE),"")</f>
        <v/>
      </c>
      <c r="G2503" s="18" t="str">
        <f>IFERROR(VLOOKUP(B2503,Invoices!$N$2:$O$412,2,FALSE),"")</f>
        <v/>
      </c>
      <c r="H2503" s="18" t="str">
        <f>IFERROR(VLOOKUP($B2503,Invoices!$P$2:$Q$412,2,FALSE),"")</f>
        <v/>
      </c>
      <c r="I2503" s="18" t="str">
        <f>IFERROR(VLOOKUP($B2503,Invoices!$R$2:$S$412,2,FALSE),"")</f>
        <v/>
      </c>
      <c r="J2503" s="18" t="str">
        <f>IFERROR(VLOOKUP($B2503,Invoices!$T$2:$U$412,2,FALSE),"")</f>
        <v/>
      </c>
      <c r="K2503" s="18" t="str">
        <f>IFERROR(VLOOKUP($B2503,Invoices!$V$2:$W$412,2,FALSE),"")</f>
        <v/>
      </c>
      <c r="L2503" s="18" t="str">
        <f>IFERROR(VLOOKUP($B2503,Invoices!$X$2:$Y$412,2,FALSE),"")</f>
        <v/>
      </c>
      <c r="M2503" s="18" t="str">
        <f>IFERROR(VLOOKUP($B2503,Invoices!$Z$2:$AA$412,2,FALSE),"")</f>
        <v/>
      </c>
      <c r="N2503" s="18" t="str">
        <f>IFERROR(VLOOKUP($B2503,Invoices!$AB$2:$AC$412,2,FALSE),"")</f>
        <v/>
      </c>
      <c r="O2503" s="18" t="str">
        <f>IFERROR(VLOOKUP($B2503,Invoices!$AD$2:$AE$412,2,FALSE),"")</f>
        <v/>
      </c>
      <c r="P2503" s="18" t="str">
        <f>IFERROR(VLOOKUP($B2503,Invoices!$AF$2:$AG$412,2,FALSE),"")</f>
        <v/>
      </c>
      <c r="Q2503" s="18" t="str">
        <f>IFERROR(VLOOKUP($B2503,Invoices!$AH$2:$AI$412,2,FALSE),"")</f>
        <v/>
      </c>
      <c r="R2503" s="18" t="str">
        <f>IFERROR(VLOOKUP($B2503,Invoices!$AJ$2:$AK$412,2,FALSE),"")</f>
        <v/>
      </c>
      <c r="S2503" s="18" t="str">
        <f>IFERROR(VLOOKUP($B2503,Invoices!$AL$2:$AM$412,2,FALSE),"")</f>
        <v/>
      </c>
      <c r="T2503" s="18" t="str">
        <f>IFERROR(VLOOKUP($B2503,Invoices!$AN$2:$AO$412,2,FALSE),"")</f>
        <v/>
      </c>
      <c r="U2503" s="18" t="str" cm="1">
        <f t="array" ref="U2503">IFERROR(INDEX(F2503:T2503, 1, MATCH(TRUE, ISNUMBER(F2503:T2503), 0)), "0.0")</f>
        <v>0.0</v>
      </c>
    </row>
    <row r="2504" spans="1:21" ht="13" x14ac:dyDescent="0.15">
      <c r="A2504" s="14" t="s">
        <v>8536</v>
      </c>
      <c r="B2504" s="6" t="s">
        <v>3941</v>
      </c>
      <c r="C2504" s="6" t="s">
        <v>966</v>
      </c>
      <c r="D2504" s="6" t="s">
        <v>967</v>
      </c>
      <c r="E2504" s="6" t="s">
        <v>968</v>
      </c>
      <c r="F2504" s="18" t="str">
        <f>IFERROR(VLOOKUP(B2504,Invoices!$L$2:$M$413,2,FALSE),"")</f>
        <v/>
      </c>
      <c r="G2504" s="18" t="str">
        <f>IFERROR(VLOOKUP(B2504,Invoices!$N$2:$O$412,2,FALSE),"")</f>
        <v/>
      </c>
      <c r="H2504" s="18" t="str">
        <f>IFERROR(VLOOKUP($B2504,Invoices!$P$2:$Q$412,2,FALSE),"")</f>
        <v/>
      </c>
      <c r="I2504" s="18">
        <f>IFERROR(VLOOKUP($B2504,Invoices!$R$2:$S$412,2,FALSE),"")</f>
        <v>0.99</v>
      </c>
      <c r="J2504" s="18" t="str">
        <f>IFERROR(VLOOKUP($B2504,Invoices!$T$2:$U$412,2,FALSE),"")</f>
        <v/>
      </c>
      <c r="K2504" s="18" t="str">
        <f>IFERROR(VLOOKUP($B2504,Invoices!$V$2:$W$412,2,FALSE),"")</f>
        <v/>
      </c>
      <c r="L2504" s="18" t="str">
        <f>IFERROR(VLOOKUP($B2504,Invoices!$X$2:$Y$412,2,FALSE),"")</f>
        <v/>
      </c>
      <c r="M2504" s="18" t="str">
        <f>IFERROR(VLOOKUP($B2504,Invoices!$Z$2:$AA$412,2,FALSE),"")</f>
        <v/>
      </c>
      <c r="N2504" s="18" t="str">
        <f>IFERROR(VLOOKUP($B2504,Invoices!$AB$2:$AC$412,2,FALSE),"")</f>
        <v/>
      </c>
      <c r="O2504" s="18" t="str">
        <f>IFERROR(VLOOKUP($B2504,Invoices!$AD$2:$AE$412,2,FALSE),"")</f>
        <v/>
      </c>
      <c r="P2504" s="18" t="str">
        <f>IFERROR(VLOOKUP($B2504,Invoices!$AF$2:$AG$412,2,FALSE),"")</f>
        <v/>
      </c>
      <c r="Q2504" s="18" t="str">
        <f>IFERROR(VLOOKUP($B2504,Invoices!$AH$2:$AI$412,2,FALSE),"")</f>
        <v/>
      </c>
      <c r="R2504" s="18" t="str">
        <f>IFERROR(VLOOKUP($B2504,Invoices!$AJ$2:$AK$412,2,FALSE),"")</f>
        <v/>
      </c>
      <c r="S2504" s="18" t="str">
        <f>IFERROR(VLOOKUP($B2504,Invoices!$AL$2:$AM$412,2,FALSE),"")</f>
        <v/>
      </c>
      <c r="T2504" s="18" t="str">
        <f>IFERROR(VLOOKUP($B2504,Invoices!$AN$2:$AO$412,2,FALSE),"")</f>
        <v/>
      </c>
      <c r="U2504" s="18" cm="1">
        <f t="array" ref="U2504">IFERROR(INDEX(F2504:T2504, 1, MATCH(TRUE, ISNUMBER(F2504:T2504), 0)), "0.0")</f>
        <v>0.99</v>
      </c>
    </row>
    <row r="2505" spans="1:21" ht="13" x14ac:dyDescent="0.15">
      <c r="A2505" s="14" t="s">
        <v>8537</v>
      </c>
      <c r="B2505" s="6" t="s">
        <v>3942</v>
      </c>
      <c r="D2505" s="6" t="s">
        <v>1067</v>
      </c>
      <c r="E2505" s="6" t="s">
        <v>1068</v>
      </c>
      <c r="F2505" s="18">
        <f>IFERROR(VLOOKUP(B2505,Invoices!$L$2:$M$413,2,FALSE),"")</f>
        <v>0.99</v>
      </c>
      <c r="G2505" s="18" t="str">
        <f>IFERROR(VLOOKUP(B2505,Invoices!$N$2:$O$412,2,FALSE),"")</f>
        <v/>
      </c>
      <c r="H2505" s="18" t="str">
        <f>IFERROR(VLOOKUP($B2505,Invoices!$P$2:$Q$412,2,FALSE),"")</f>
        <v/>
      </c>
      <c r="I2505" s="18" t="str">
        <f>IFERROR(VLOOKUP($B2505,Invoices!$R$2:$S$412,2,FALSE),"")</f>
        <v/>
      </c>
      <c r="J2505" s="18" t="str">
        <f>IFERROR(VLOOKUP($B2505,Invoices!$T$2:$U$412,2,FALSE),"")</f>
        <v/>
      </c>
      <c r="K2505" s="18" t="str">
        <f>IFERROR(VLOOKUP($B2505,Invoices!$V$2:$W$412,2,FALSE),"")</f>
        <v/>
      </c>
      <c r="L2505" s="18" t="str">
        <f>IFERROR(VLOOKUP($B2505,Invoices!$X$2:$Y$412,2,FALSE),"")</f>
        <v/>
      </c>
      <c r="M2505" s="18" t="str">
        <f>IFERROR(VLOOKUP($B2505,Invoices!$Z$2:$AA$412,2,FALSE),"")</f>
        <v/>
      </c>
      <c r="N2505" s="18" t="str">
        <f>IFERROR(VLOOKUP($B2505,Invoices!$AB$2:$AC$412,2,FALSE),"")</f>
        <v/>
      </c>
      <c r="O2505" s="18" t="str">
        <f>IFERROR(VLOOKUP($B2505,Invoices!$AD$2:$AE$412,2,FALSE),"")</f>
        <v/>
      </c>
      <c r="P2505" s="18" t="str">
        <f>IFERROR(VLOOKUP($B2505,Invoices!$AF$2:$AG$412,2,FALSE),"")</f>
        <v/>
      </c>
      <c r="Q2505" s="18" t="str">
        <f>IFERROR(VLOOKUP($B2505,Invoices!$AH$2:$AI$412,2,FALSE),"")</f>
        <v/>
      </c>
      <c r="R2505" s="18">
        <f>IFERROR(VLOOKUP($B2505,Invoices!$AJ$2:$AK$412,2,FALSE),"")</f>
        <v>0.99</v>
      </c>
      <c r="S2505" s="18" t="str">
        <f>IFERROR(VLOOKUP($B2505,Invoices!$AL$2:$AM$412,2,FALSE),"")</f>
        <v/>
      </c>
      <c r="T2505" s="18" t="str">
        <f>IFERROR(VLOOKUP($B2505,Invoices!$AN$2:$AO$412,2,FALSE),"")</f>
        <v/>
      </c>
      <c r="U2505" s="18" cm="1">
        <f t="array" ref="U2505">IFERROR(INDEX(F2505:T2505, 1, MATCH(TRUE, ISNUMBER(F2505:T2505), 0)), "0.0")</f>
        <v>0.99</v>
      </c>
    </row>
    <row r="2506" spans="1:21" ht="13" x14ac:dyDescent="0.15">
      <c r="A2506" s="14" t="s">
        <v>8538</v>
      </c>
      <c r="B2506" s="6" t="s">
        <v>3943</v>
      </c>
      <c r="D2506" s="6" t="s">
        <v>883</v>
      </c>
      <c r="E2506" s="6" t="s">
        <v>884</v>
      </c>
      <c r="F2506" s="18" t="str">
        <f>IFERROR(VLOOKUP(B2506,Invoices!$L$2:$M$413,2,FALSE),"")</f>
        <v/>
      </c>
      <c r="G2506" s="18" t="str">
        <f>IFERROR(VLOOKUP(B2506,Invoices!$N$2:$O$412,2,FALSE),"")</f>
        <v/>
      </c>
      <c r="H2506" s="18" t="str">
        <f>IFERROR(VLOOKUP($B2506,Invoices!$P$2:$Q$412,2,FALSE),"")</f>
        <v/>
      </c>
      <c r="I2506" s="18" t="str">
        <f>IFERROR(VLOOKUP($B2506,Invoices!$R$2:$S$412,2,FALSE),"")</f>
        <v/>
      </c>
      <c r="J2506" s="18" t="str">
        <f>IFERROR(VLOOKUP($B2506,Invoices!$T$2:$U$412,2,FALSE),"")</f>
        <v/>
      </c>
      <c r="K2506" s="18" t="str">
        <f>IFERROR(VLOOKUP($B2506,Invoices!$V$2:$W$412,2,FALSE),"")</f>
        <v/>
      </c>
      <c r="L2506" s="18" t="str">
        <f>IFERROR(VLOOKUP($B2506,Invoices!$X$2:$Y$412,2,FALSE),"")</f>
        <v/>
      </c>
      <c r="M2506" s="18" t="str">
        <f>IFERROR(VLOOKUP($B2506,Invoices!$Z$2:$AA$412,2,FALSE),"")</f>
        <v/>
      </c>
      <c r="N2506" s="18">
        <f>IFERROR(VLOOKUP($B2506,Invoices!$AB$2:$AC$412,2,FALSE),"")</f>
        <v>0.99</v>
      </c>
      <c r="O2506" s="18" t="str">
        <f>IFERROR(VLOOKUP($B2506,Invoices!$AD$2:$AE$412,2,FALSE),"")</f>
        <v/>
      </c>
      <c r="P2506" s="18" t="str">
        <f>IFERROR(VLOOKUP($B2506,Invoices!$AF$2:$AG$412,2,FALSE),"")</f>
        <v/>
      </c>
      <c r="Q2506" s="18" t="str">
        <f>IFERROR(VLOOKUP($B2506,Invoices!$AH$2:$AI$412,2,FALSE),"")</f>
        <v/>
      </c>
      <c r="R2506" s="18" t="str">
        <f>IFERROR(VLOOKUP($B2506,Invoices!$AJ$2:$AK$412,2,FALSE),"")</f>
        <v/>
      </c>
      <c r="S2506" s="18" t="str">
        <f>IFERROR(VLOOKUP($B2506,Invoices!$AL$2:$AM$412,2,FALSE),"")</f>
        <v/>
      </c>
      <c r="T2506" s="18" t="str">
        <f>IFERROR(VLOOKUP($B2506,Invoices!$AN$2:$AO$412,2,FALSE),"")</f>
        <v/>
      </c>
      <c r="U2506" s="18" cm="1">
        <f t="array" ref="U2506">IFERROR(INDEX(F2506:T2506, 1, MATCH(TRUE, ISNUMBER(F2506:T2506), 0)), "0.0")</f>
        <v>0.99</v>
      </c>
    </row>
    <row r="2507" spans="1:21" ht="13" x14ac:dyDescent="0.15">
      <c r="A2507" s="14" t="s">
        <v>8539</v>
      </c>
      <c r="B2507" s="6" t="s">
        <v>3944</v>
      </c>
      <c r="C2507" s="6" t="s">
        <v>3612</v>
      </c>
      <c r="D2507" s="6" t="s">
        <v>1065</v>
      </c>
      <c r="E2507" s="6" t="s">
        <v>535</v>
      </c>
      <c r="F2507" s="18" t="str">
        <f>IFERROR(VLOOKUP(B2507,Invoices!$L$2:$M$413,2,FALSE),"")</f>
        <v/>
      </c>
      <c r="G2507" s="18" t="str">
        <f>IFERROR(VLOOKUP(B2507,Invoices!$N$2:$O$412,2,FALSE),"")</f>
        <v/>
      </c>
      <c r="H2507" s="18" t="str">
        <f>IFERROR(VLOOKUP($B2507,Invoices!$P$2:$Q$412,2,FALSE),"")</f>
        <v/>
      </c>
      <c r="I2507" s="18" t="str">
        <f>IFERROR(VLOOKUP($B2507,Invoices!$R$2:$S$412,2,FALSE),"")</f>
        <v/>
      </c>
      <c r="J2507" s="18" t="str">
        <f>IFERROR(VLOOKUP($B2507,Invoices!$T$2:$U$412,2,FALSE),"")</f>
        <v/>
      </c>
      <c r="K2507" s="18" t="str">
        <f>IFERROR(VLOOKUP($B2507,Invoices!$V$2:$W$412,2,FALSE),"")</f>
        <v/>
      </c>
      <c r="L2507" s="18">
        <f>IFERROR(VLOOKUP($B2507,Invoices!$X$2:$Y$412,2,FALSE),"")</f>
        <v>0.99</v>
      </c>
      <c r="M2507" s="18" t="str">
        <f>IFERROR(VLOOKUP($B2507,Invoices!$Z$2:$AA$412,2,FALSE),"")</f>
        <v/>
      </c>
      <c r="N2507" s="18" t="str">
        <f>IFERROR(VLOOKUP($B2507,Invoices!$AB$2:$AC$412,2,FALSE),"")</f>
        <v/>
      </c>
      <c r="O2507" s="18" t="str">
        <f>IFERROR(VLOOKUP($B2507,Invoices!$AD$2:$AE$412,2,FALSE),"")</f>
        <v/>
      </c>
      <c r="P2507" s="18" t="str">
        <f>IFERROR(VLOOKUP($B2507,Invoices!$AF$2:$AG$412,2,FALSE),"")</f>
        <v/>
      </c>
      <c r="Q2507" s="18" t="str">
        <f>IFERROR(VLOOKUP($B2507,Invoices!$AH$2:$AI$412,2,FALSE),"")</f>
        <v/>
      </c>
      <c r="R2507" s="18" t="str">
        <f>IFERROR(VLOOKUP($B2507,Invoices!$AJ$2:$AK$412,2,FALSE),"")</f>
        <v/>
      </c>
      <c r="S2507" s="18" t="str">
        <f>IFERROR(VLOOKUP($B2507,Invoices!$AL$2:$AM$412,2,FALSE),"")</f>
        <v/>
      </c>
      <c r="T2507" s="18" t="str">
        <f>IFERROR(VLOOKUP($B2507,Invoices!$AN$2:$AO$412,2,FALSE),"")</f>
        <v/>
      </c>
      <c r="U2507" s="18" cm="1">
        <f t="array" ref="U2507">IFERROR(INDEX(F2507:T2507, 1, MATCH(TRUE, ISNUMBER(F2507:T2507), 0)), "0.0")</f>
        <v>0.99</v>
      </c>
    </row>
    <row r="2508" spans="1:21" ht="13" x14ac:dyDescent="0.15">
      <c r="A2508" s="14" t="s">
        <v>8540</v>
      </c>
      <c r="B2508" s="6" t="s">
        <v>3945</v>
      </c>
      <c r="C2508" s="6" t="s">
        <v>795</v>
      </c>
      <c r="D2508" s="6" t="s">
        <v>796</v>
      </c>
      <c r="E2508" s="6" t="s">
        <v>797</v>
      </c>
      <c r="F2508" s="18" t="str">
        <f>IFERROR(VLOOKUP(B2508,Invoices!$L$2:$M$413,2,FALSE),"")</f>
        <v/>
      </c>
      <c r="G2508" s="18" t="str">
        <f>IFERROR(VLOOKUP(B2508,Invoices!$N$2:$O$412,2,FALSE),"")</f>
        <v/>
      </c>
      <c r="H2508" s="18">
        <f>IFERROR(VLOOKUP($B2508,Invoices!$P$2:$Q$412,2,FALSE),"")</f>
        <v>0.99</v>
      </c>
      <c r="I2508" s="18" t="str">
        <f>IFERROR(VLOOKUP($B2508,Invoices!$R$2:$S$412,2,FALSE),"")</f>
        <v/>
      </c>
      <c r="J2508" s="18" t="str">
        <f>IFERROR(VLOOKUP($B2508,Invoices!$T$2:$U$412,2,FALSE),"")</f>
        <v/>
      </c>
      <c r="K2508" s="18" t="str">
        <f>IFERROR(VLOOKUP($B2508,Invoices!$V$2:$W$412,2,FALSE),"")</f>
        <v/>
      </c>
      <c r="L2508" s="18" t="str">
        <f>IFERROR(VLOOKUP($B2508,Invoices!$X$2:$Y$412,2,FALSE),"")</f>
        <v/>
      </c>
      <c r="M2508" s="18" t="str">
        <f>IFERROR(VLOOKUP($B2508,Invoices!$Z$2:$AA$412,2,FALSE),"")</f>
        <v/>
      </c>
      <c r="N2508" s="18" t="str">
        <f>IFERROR(VLOOKUP($B2508,Invoices!$AB$2:$AC$412,2,FALSE),"")</f>
        <v/>
      </c>
      <c r="O2508" s="18" t="str">
        <f>IFERROR(VLOOKUP($B2508,Invoices!$AD$2:$AE$412,2,FALSE),"")</f>
        <v/>
      </c>
      <c r="P2508" s="18" t="str">
        <f>IFERROR(VLOOKUP($B2508,Invoices!$AF$2:$AG$412,2,FALSE),"")</f>
        <v/>
      </c>
      <c r="Q2508" s="18" t="str">
        <f>IFERROR(VLOOKUP($B2508,Invoices!$AH$2:$AI$412,2,FALSE),"")</f>
        <v/>
      </c>
      <c r="R2508" s="18" t="str">
        <f>IFERROR(VLOOKUP($B2508,Invoices!$AJ$2:$AK$412,2,FALSE),"")</f>
        <v/>
      </c>
      <c r="S2508" s="18" t="str">
        <f>IFERROR(VLOOKUP($B2508,Invoices!$AL$2:$AM$412,2,FALSE),"")</f>
        <v/>
      </c>
      <c r="T2508" s="18" t="str">
        <f>IFERROR(VLOOKUP($B2508,Invoices!$AN$2:$AO$412,2,FALSE),"")</f>
        <v/>
      </c>
      <c r="U2508" s="18" cm="1">
        <f t="array" ref="U2508">IFERROR(INDEX(F2508:T2508, 1, MATCH(TRUE, ISNUMBER(F2508:T2508), 0)), "0.0")</f>
        <v>0.99</v>
      </c>
    </row>
    <row r="2509" spans="1:21" ht="13" x14ac:dyDescent="0.15">
      <c r="A2509" s="14" t="s">
        <v>8541</v>
      </c>
      <c r="B2509" s="6" t="s">
        <v>3946</v>
      </c>
      <c r="D2509" s="6" t="s">
        <v>862</v>
      </c>
      <c r="E2509" s="6" t="s">
        <v>863</v>
      </c>
      <c r="F2509" s="18" t="str">
        <f>IFERROR(VLOOKUP(B2509,Invoices!$L$2:$M$413,2,FALSE),"")</f>
        <v/>
      </c>
      <c r="G2509" s="18" t="str">
        <f>IFERROR(VLOOKUP(B2509,Invoices!$N$2:$O$412,2,FALSE),"")</f>
        <v/>
      </c>
      <c r="H2509" s="18" t="str">
        <f>IFERROR(VLOOKUP($B2509,Invoices!$P$2:$Q$412,2,FALSE),"")</f>
        <v/>
      </c>
      <c r="I2509" s="18" t="str">
        <f>IFERROR(VLOOKUP($B2509,Invoices!$R$2:$S$412,2,FALSE),"")</f>
        <v/>
      </c>
      <c r="J2509" s="18" t="str">
        <f>IFERROR(VLOOKUP($B2509,Invoices!$T$2:$U$412,2,FALSE),"")</f>
        <v/>
      </c>
      <c r="K2509" s="18" t="str">
        <f>IFERROR(VLOOKUP($B2509,Invoices!$V$2:$W$412,2,FALSE),"")</f>
        <v/>
      </c>
      <c r="L2509" s="18" t="str">
        <f>IFERROR(VLOOKUP($B2509,Invoices!$X$2:$Y$412,2,FALSE),"")</f>
        <v/>
      </c>
      <c r="M2509" s="18" t="str">
        <f>IFERROR(VLOOKUP($B2509,Invoices!$Z$2:$AA$412,2,FALSE),"")</f>
        <v/>
      </c>
      <c r="N2509" s="18" t="str">
        <f>IFERROR(VLOOKUP($B2509,Invoices!$AB$2:$AC$412,2,FALSE),"")</f>
        <v/>
      </c>
      <c r="O2509" s="18" t="str">
        <f>IFERROR(VLOOKUP($B2509,Invoices!$AD$2:$AE$412,2,FALSE),"")</f>
        <v/>
      </c>
      <c r="P2509" s="18" t="str">
        <f>IFERROR(VLOOKUP($B2509,Invoices!$AF$2:$AG$412,2,FALSE),"")</f>
        <v/>
      </c>
      <c r="Q2509" s="18" t="str">
        <f>IFERROR(VLOOKUP($B2509,Invoices!$AH$2:$AI$412,2,FALSE),"")</f>
        <v/>
      </c>
      <c r="R2509" s="18" t="str">
        <f>IFERROR(VLOOKUP($B2509,Invoices!$AJ$2:$AK$412,2,FALSE),"")</f>
        <v/>
      </c>
      <c r="S2509" s="18" t="str">
        <f>IFERROR(VLOOKUP($B2509,Invoices!$AL$2:$AM$412,2,FALSE),"")</f>
        <v/>
      </c>
      <c r="T2509" s="18" t="str">
        <f>IFERROR(VLOOKUP($B2509,Invoices!$AN$2:$AO$412,2,FALSE),"")</f>
        <v/>
      </c>
      <c r="U2509" s="18" t="str" cm="1">
        <f t="array" ref="U2509">IFERROR(INDEX(F2509:T2509, 1, MATCH(TRUE, ISNUMBER(F2509:T2509), 0)), "0.0")</f>
        <v>0.0</v>
      </c>
    </row>
    <row r="2510" spans="1:21" ht="13" x14ac:dyDescent="0.15">
      <c r="A2510" s="14" t="s">
        <v>8542</v>
      </c>
      <c r="B2510" s="6" t="s">
        <v>3947</v>
      </c>
      <c r="D2510" s="6" t="s">
        <v>1059</v>
      </c>
      <c r="E2510" s="6" t="s">
        <v>1059</v>
      </c>
      <c r="F2510" s="18">
        <f>IFERROR(VLOOKUP(B2510,Invoices!$L$2:$M$413,2,FALSE),"")</f>
        <v>0.99</v>
      </c>
      <c r="G2510" s="18" t="str">
        <f>IFERROR(VLOOKUP(B2510,Invoices!$N$2:$O$412,2,FALSE),"")</f>
        <v/>
      </c>
      <c r="H2510" s="18" t="str">
        <f>IFERROR(VLOOKUP($B2510,Invoices!$P$2:$Q$412,2,FALSE),"")</f>
        <v/>
      </c>
      <c r="I2510" s="18" t="str">
        <f>IFERROR(VLOOKUP($B2510,Invoices!$R$2:$S$412,2,FALSE),"")</f>
        <v/>
      </c>
      <c r="J2510" s="18" t="str">
        <f>IFERROR(VLOOKUP($B2510,Invoices!$T$2:$U$412,2,FALSE),"")</f>
        <v/>
      </c>
      <c r="K2510" s="18" t="str">
        <f>IFERROR(VLOOKUP($B2510,Invoices!$V$2:$W$412,2,FALSE),"")</f>
        <v/>
      </c>
      <c r="L2510" s="18" t="str">
        <f>IFERROR(VLOOKUP($B2510,Invoices!$X$2:$Y$412,2,FALSE),"")</f>
        <v/>
      </c>
      <c r="M2510" s="18" t="str">
        <f>IFERROR(VLOOKUP($B2510,Invoices!$Z$2:$AA$412,2,FALSE),"")</f>
        <v/>
      </c>
      <c r="N2510" s="18" t="str">
        <f>IFERROR(VLOOKUP($B2510,Invoices!$AB$2:$AC$412,2,FALSE),"")</f>
        <v/>
      </c>
      <c r="O2510" s="18" t="str">
        <f>IFERROR(VLOOKUP($B2510,Invoices!$AD$2:$AE$412,2,FALSE),"")</f>
        <v/>
      </c>
      <c r="P2510" s="18" t="str">
        <f>IFERROR(VLOOKUP($B2510,Invoices!$AF$2:$AG$412,2,FALSE),"")</f>
        <v/>
      </c>
      <c r="Q2510" s="18" t="str">
        <f>IFERROR(VLOOKUP($B2510,Invoices!$AH$2:$AI$412,2,FALSE),"")</f>
        <v/>
      </c>
      <c r="R2510" s="18" t="str">
        <f>IFERROR(VLOOKUP($B2510,Invoices!$AJ$2:$AK$412,2,FALSE),"")</f>
        <v/>
      </c>
      <c r="S2510" s="18" t="str">
        <f>IFERROR(VLOOKUP($B2510,Invoices!$AL$2:$AM$412,2,FALSE),"")</f>
        <v/>
      </c>
      <c r="T2510" s="18" t="str">
        <f>IFERROR(VLOOKUP($B2510,Invoices!$AN$2:$AO$412,2,FALSE),"")</f>
        <v/>
      </c>
      <c r="U2510" s="18" cm="1">
        <f t="array" ref="U2510">IFERROR(INDEX(F2510:T2510, 1, MATCH(TRUE, ISNUMBER(F2510:T2510), 0)), "0.0")</f>
        <v>0.99</v>
      </c>
    </row>
    <row r="2511" spans="1:21" ht="13" x14ac:dyDescent="0.15">
      <c r="A2511" s="14" t="s">
        <v>8543</v>
      </c>
      <c r="B2511" s="6" t="s">
        <v>3948</v>
      </c>
      <c r="C2511" s="6" t="s">
        <v>3949</v>
      </c>
      <c r="D2511" s="6" t="s">
        <v>1497</v>
      </c>
      <c r="E2511" s="6" t="s">
        <v>1498</v>
      </c>
      <c r="F2511" s="18" t="str">
        <f>IFERROR(VLOOKUP(B2511,Invoices!$L$2:$M$413,2,FALSE),"")</f>
        <v/>
      </c>
      <c r="G2511" s="18" t="str">
        <f>IFERROR(VLOOKUP(B2511,Invoices!$N$2:$O$412,2,FALSE),"")</f>
        <v/>
      </c>
      <c r="H2511" s="18" t="str">
        <f>IFERROR(VLOOKUP($B2511,Invoices!$P$2:$Q$412,2,FALSE),"")</f>
        <v/>
      </c>
      <c r="I2511" s="18" t="str">
        <f>IFERROR(VLOOKUP($B2511,Invoices!$R$2:$S$412,2,FALSE),"")</f>
        <v/>
      </c>
      <c r="J2511" s="18" t="str">
        <f>IFERROR(VLOOKUP($B2511,Invoices!$T$2:$U$412,2,FALSE),"")</f>
        <v/>
      </c>
      <c r="K2511" s="18">
        <f>IFERROR(VLOOKUP($B2511,Invoices!$V$2:$W$412,2,FALSE),"")</f>
        <v>0.99</v>
      </c>
      <c r="L2511" s="18" t="str">
        <f>IFERROR(VLOOKUP($B2511,Invoices!$X$2:$Y$412,2,FALSE),"")</f>
        <v/>
      </c>
      <c r="M2511" s="18" t="str">
        <f>IFERROR(VLOOKUP($B2511,Invoices!$Z$2:$AA$412,2,FALSE),"")</f>
        <v/>
      </c>
      <c r="N2511" s="18" t="str">
        <f>IFERROR(VLOOKUP($B2511,Invoices!$AB$2:$AC$412,2,FALSE),"")</f>
        <v/>
      </c>
      <c r="O2511" s="18" t="str">
        <f>IFERROR(VLOOKUP($B2511,Invoices!$AD$2:$AE$412,2,FALSE),"")</f>
        <v/>
      </c>
      <c r="P2511" s="18" t="str">
        <f>IFERROR(VLOOKUP($B2511,Invoices!$AF$2:$AG$412,2,FALSE),"")</f>
        <v/>
      </c>
      <c r="Q2511" s="18" t="str">
        <f>IFERROR(VLOOKUP($B2511,Invoices!$AH$2:$AI$412,2,FALSE),"")</f>
        <v/>
      </c>
      <c r="R2511" s="18" t="str">
        <f>IFERROR(VLOOKUP($B2511,Invoices!$AJ$2:$AK$412,2,FALSE),"")</f>
        <v/>
      </c>
      <c r="S2511" s="18" t="str">
        <f>IFERROR(VLOOKUP($B2511,Invoices!$AL$2:$AM$412,2,FALSE),"")</f>
        <v/>
      </c>
      <c r="T2511" s="18" t="str">
        <f>IFERROR(VLOOKUP($B2511,Invoices!$AN$2:$AO$412,2,FALSE),"")</f>
        <v/>
      </c>
      <c r="U2511" s="18" cm="1">
        <f t="array" ref="U2511">IFERROR(INDEX(F2511:T2511, 1, MATCH(TRUE, ISNUMBER(F2511:T2511), 0)), "0.0")</f>
        <v>0.99</v>
      </c>
    </row>
    <row r="2512" spans="1:21" ht="13" x14ac:dyDescent="0.15">
      <c r="A2512" s="14" t="s">
        <v>8544</v>
      </c>
      <c r="B2512" s="6" t="s">
        <v>3950</v>
      </c>
      <c r="D2512" s="6" t="s">
        <v>939</v>
      </c>
      <c r="E2512" s="6" t="s">
        <v>940</v>
      </c>
      <c r="F2512" s="18" t="str">
        <f>IFERROR(VLOOKUP(B2512,Invoices!$L$2:$M$413,2,FALSE),"")</f>
        <v/>
      </c>
      <c r="G2512" s="18">
        <f>IFERROR(VLOOKUP(B2512,Invoices!$N$2:$O$412,2,FALSE),"")</f>
        <v>0.99</v>
      </c>
      <c r="H2512" s="18" t="str">
        <f>IFERROR(VLOOKUP($B2512,Invoices!$P$2:$Q$412,2,FALSE),"")</f>
        <v/>
      </c>
      <c r="I2512" s="18" t="str">
        <f>IFERROR(VLOOKUP($B2512,Invoices!$R$2:$S$412,2,FALSE),"")</f>
        <v/>
      </c>
      <c r="J2512" s="18" t="str">
        <f>IFERROR(VLOOKUP($B2512,Invoices!$T$2:$U$412,2,FALSE),"")</f>
        <v/>
      </c>
      <c r="K2512" s="18" t="str">
        <f>IFERROR(VLOOKUP($B2512,Invoices!$V$2:$W$412,2,FALSE),"")</f>
        <v/>
      </c>
      <c r="L2512" s="18" t="str">
        <f>IFERROR(VLOOKUP($B2512,Invoices!$X$2:$Y$412,2,FALSE),"")</f>
        <v/>
      </c>
      <c r="M2512" s="18" t="str">
        <f>IFERROR(VLOOKUP($B2512,Invoices!$Z$2:$AA$412,2,FALSE),"")</f>
        <v/>
      </c>
      <c r="N2512" s="18" t="str">
        <f>IFERROR(VLOOKUP($B2512,Invoices!$AB$2:$AC$412,2,FALSE),"")</f>
        <v/>
      </c>
      <c r="O2512" s="18" t="str">
        <f>IFERROR(VLOOKUP($B2512,Invoices!$AD$2:$AE$412,2,FALSE),"")</f>
        <v/>
      </c>
      <c r="P2512" s="18" t="str">
        <f>IFERROR(VLOOKUP($B2512,Invoices!$AF$2:$AG$412,2,FALSE),"")</f>
        <v/>
      </c>
      <c r="Q2512" s="18" t="str">
        <f>IFERROR(VLOOKUP($B2512,Invoices!$AH$2:$AI$412,2,FALSE),"")</f>
        <v/>
      </c>
      <c r="R2512" s="18" t="str">
        <f>IFERROR(VLOOKUP($B2512,Invoices!$AJ$2:$AK$412,2,FALSE),"")</f>
        <v/>
      </c>
      <c r="S2512" s="18" t="str">
        <f>IFERROR(VLOOKUP($B2512,Invoices!$AL$2:$AM$412,2,FALSE),"")</f>
        <v/>
      </c>
      <c r="T2512" s="18" t="str">
        <f>IFERROR(VLOOKUP($B2512,Invoices!$AN$2:$AO$412,2,FALSE),"")</f>
        <v/>
      </c>
      <c r="U2512" s="18" cm="1">
        <f t="array" ref="U2512">IFERROR(INDEX(F2512:T2512, 1, MATCH(TRUE, ISNUMBER(F2512:T2512), 0)), "0.0")</f>
        <v>0.99</v>
      </c>
    </row>
    <row r="2513" spans="1:21" ht="13" x14ac:dyDescent="0.15">
      <c r="A2513" s="14" t="s">
        <v>8545</v>
      </c>
      <c r="B2513" s="6" t="s">
        <v>3951</v>
      </c>
      <c r="D2513" s="6" t="s">
        <v>689</v>
      </c>
      <c r="E2513" s="6" t="s">
        <v>690</v>
      </c>
      <c r="F2513" s="18" t="str">
        <f>IFERROR(VLOOKUP(B2513,Invoices!$L$2:$M$413,2,FALSE),"")</f>
        <v/>
      </c>
      <c r="G2513" s="18" t="str">
        <f>IFERROR(VLOOKUP(B2513,Invoices!$N$2:$O$412,2,FALSE),"")</f>
        <v/>
      </c>
      <c r="H2513" s="18" t="str">
        <f>IFERROR(VLOOKUP($B2513,Invoices!$P$2:$Q$412,2,FALSE),"")</f>
        <v/>
      </c>
      <c r="I2513" s="18" t="str">
        <f>IFERROR(VLOOKUP($B2513,Invoices!$R$2:$S$412,2,FALSE),"")</f>
        <v/>
      </c>
      <c r="J2513" s="18" t="str">
        <f>IFERROR(VLOOKUP($B2513,Invoices!$T$2:$U$412,2,FALSE),"")</f>
        <v/>
      </c>
      <c r="K2513" s="18" t="str">
        <f>IFERROR(VLOOKUP($B2513,Invoices!$V$2:$W$412,2,FALSE),"")</f>
        <v/>
      </c>
      <c r="L2513" s="18" t="str">
        <f>IFERROR(VLOOKUP($B2513,Invoices!$X$2:$Y$412,2,FALSE),"")</f>
        <v/>
      </c>
      <c r="M2513" s="18" t="str">
        <f>IFERROR(VLOOKUP($B2513,Invoices!$Z$2:$AA$412,2,FALSE),"")</f>
        <v/>
      </c>
      <c r="N2513" s="18">
        <f>IFERROR(VLOOKUP($B2513,Invoices!$AB$2:$AC$412,2,FALSE),"")</f>
        <v>0.99</v>
      </c>
      <c r="O2513" s="18" t="str">
        <f>IFERROR(VLOOKUP($B2513,Invoices!$AD$2:$AE$412,2,FALSE),"")</f>
        <v/>
      </c>
      <c r="P2513" s="18" t="str">
        <f>IFERROR(VLOOKUP($B2513,Invoices!$AF$2:$AG$412,2,FALSE),"")</f>
        <v/>
      </c>
      <c r="Q2513" s="18" t="str">
        <f>IFERROR(VLOOKUP($B2513,Invoices!$AH$2:$AI$412,2,FALSE),"")</f>
        <v/>
      </c>
      <c r="R2513" s="18" t="str">
        <f>IFERROR(VLOOKUP($B2513,Invoices!$AJ$2:$AK$412,2,FALSE),"")</f>
        <v/>
      </c>
      <c r="S2513" s="18" t="str">
        <f>IFERROR(VLOOKUP($B2513,Invoices!$AL$2:$AM$412,2,FALSE),"")</f>
        <v/>
      </c>
      <c r="T2513" s="18" t="str">
        <f>IFERROR(VLOOKUP($B2513,Invoices!$AN$2:$AO$412,2,FALSE),"")</f>
        <v/>
      </c>
      <c r="U2513" s="18" cm="1">
        <f t="array" ref="U2513">IFERROR(INDEX(F2513:T2513, 1, MATCH(TRUE, ISNUMBER(F2513:T2513), 0)), "0.0")</f>
        <v>0.99</v>
      </c>
    </row>
    <row r="2514" spans="1:21" ht="13" x14ac:dyDescent="0.15">
      <c r="A2514" s="14" t="s">
        <v>8546</v>
      </c>
      <c r="B2514" s="6" t="s">
        <v>3952</v>
      </c>
      <c r="C2514" s="6" t="s">
        <v>606</v>
      </c>
      <c r="D2514" s="6" t="s">
        <v>607</v>
      </c>
      <c r="E2514" s="6" t="s">
        <v>608</v>
      </c>
      <c r="F2514" s="18" t="str">
        <f>IFERROR(VLOOKUP(B2514,Invoices!$L$2:$M$413,2,FALSE),"")</f>
        <v/>
      </c>
      <c r="G2514" s="18" t="str">
        <f>IFERROR(VLOOKUP(B2514,Invoices!$N$2:$O$412,2,FALSE),"")</f>
        <v/>
      </c>
      <c r="H2514" s="18" t="str">
        <f>IFERROR(VLOOKUP($B2514,Invoices!$P$2:$Q$412,2,FALSE),"")</f>
        <v/>
      </c>
      <c r="I2514" s="18" t="str">
        <f>IFERROR(VLOOKUP($B2514,Invoices!$R$2:$S$412,2,FALSE),"")</f>
        <v/>
      </c>
      <c r="J2514" s="18" t="str">
        <f>IFERROR(VLOOKUP($B2514,Invoices!$T$2:$U$412,2,FALSE),"")</f>
        <v/>
      </c>
      <c r="K2514" s="18" t="str">
        <f>IFERROR(VLOOKUP($B2514,Invoices!$V$2:$W$412,2,FALSE),"")</f>
        <v/>
      </c>
      <c r="L2514" s="18" t="str">
        <f>IFERROR(VLOOKUP($B2514,Invoices!$X$2:$Y$412,2,FALSE),"")</f>
        <v/>
      </c>
      <c r="M2514" s="18" t="str">
        <f>IFERROR(VLOOKUP($B2514,Invoices!$Z$2:$AA$412,2,FALSE),"")</f>
        <v/>
      </c>
      <c r="N2514" s="18" t="str">
        <f>IFERROR(VLOOKUP($B2514,Invoices!$AB$2:$AC$412,2,FALSE),"")</f>
        <v/>
      </c>
      <c r="O2514" s="18" t="str">
        <f>IFERROR(VLOOKUP($B2514,Invoices!$AD$2:$AE$412,2,FALSE),"")</f>
        <v/>
      </c>
      <c r="P2514" s="18" t="str">
        <f>IFERROR(VLOOKUP($B2514,Invoices!$AF$2:$AG$412,2,FALSE),"")</f>
        <v/>
      </c>
      <c r="Q2514" s="18" t="str">
        <f>IFERROR(VLOOKUP($B2514,Invoices!$AH$2:$AI$412,2,FALSE),"")</f>
        <v/>
      </c>
      <c r="R2514" s="18" t="str">
        <f>IFERROR(VLOOKUP($B2514,Invoices!$AJ$2:$AK$412,2,FALSE),"")</f>
        <v/>
      </c>
      <c r="S2514" s="18" t="str">
        <f>IFERROR(VLOOKUP($B2514,Invoices!$AL$2:$AM$412,2,FALSE),"")</f>
        <v/>
      </c>
      <c r="T2514" s="18" t="str">
        <f>IFERROR(VLOOKUP($B2514,Invoices!$AN$2:$AO$412,2,FALSE),"")</f>
        <v/>
      </c>
      <c r="U2514" s="18" t="str" cm="1">
        <f t="array" ref="U2514">IFERROR(INDEX(F2514:T2514, 1, MATCH(TRUE, ISNUMBER(F2514:T2514), 0)), "0.0")</f>
        <v>0.0</v>
      </c>
    </row>
    <row r="2515" spans="1:21" ht="13" x14ac:dyDescent="0.15">
      <c r="A2515" s="14" t="s">
        <v>8547</v>
      </c>
      <c r="B2515" s="6" t="s">
        <v>3953</v>
      </c>
      <c r="C2515" s="6" t="s">
        <v>564</v>
      </c>
      <c r="D2515" s="6" t="s">
        <v>835</v>
      </c>
      <c r="E2515" s="6" t="s">
        <v>566</v>
      </c>
      <c r="F2515" s="18">
        <f>IFERROR(VLOOKUP(B2515,Invoices!$L$2:$M$413,2,FALSE),"")</f>
        <v>0.99</v>
      </c>
      <c r="G2515" s="18" t="str">
        <f>IFERROR(VLOOKUP(B2515,Invoices!$N$2:$O$412,2,FALSE),"")</f>
        <v/>
      </c>
      <c r="H2515" s="18" t="str">
        <f>IFERROR(VLOOKUP($B2515,Invoices!$P$2:$Q$412,2,FALSE),"")</f>
        <v/>
      </c>
      <c r="I2515" s="18" t="str">
        <f>IFERROR(VLOOKUP($B2515,Invoices!$R$2:$S$412,2,FALSE),"")</f>
        <v/>
      </c>
      <c r="J2515" s="18" t="str">
        <f>IFERROR(VLOOKUP($B2515,Invoices!$T$2:$U$412,2,FALSE),"")</f>
        <v/>
      </c>
      <c r="K2515" s="18" t="str">
        <f>IFERROR(VLOOKUP($B2515,Invoices!$V$2:$W$412,2,FALSE),"")</f>
        <v/>
      </c>
      <c r="L2515" s="18" t="str">
        <f>IFERROR(VLOOKUP($B2515,Invoices!$X$2:$Y$412,2,FALSE),"")</f>
        <v/>
      </c>
      <c r="M2515" s="18">
        <f>IFERROR(VLOOKUP($B2515,Invoices!$Z$2:$AA$412,2,FALSE),"")</f>
        <v>0.99</v>
      </c>
      <c r="N2515" s="18" t="str">
        <f>IFERROR(VLOOKUP($B2515,Invoices!$AB$2:$AC$412,2,FALSE),"")</f>
        <v/>
      </c>
      <c r="O2515" s="18" t="str">
        <f>IFERROR(VLOOKUP($B2515,Invoices!$AD$2:$AE$412,2,FALSE),"")</f>
        <v/>
      </c>
      <c r="P2515" s="18" t="str">
        <f>IFERROR(VLOOKUP($B2515,Invoices!$AF$2:$AG$412,2,FALSE),"")</f>
        <v/>
      </c>
      <c r="Q2515" s="18" t="str">
        <f>IFERROR(VLOOKUP($B2515,Invoices!$AH$2:$AI$412,2,FALSE),"")</f>
        <v/>
      </c>
      <c r="R2515" s="18" t="str">
        <f>IFERROR(VLOOKUP($B2515,Invoices!$AJ$2:$AK$412,2,FALSE),"")</f>
        <v/>
      </c>
      <c r="S2515" s="18" t="str">
        <f>IFERROR(VLOOKUP($B2515,Invoices!$AL$2:$AM$412,2,FALSE),"")</f>
        <v/>
      </c>
      <c r="T2515" s="18" t="str">
        <f>IFERROR(VLOOKUP($B2515,Invoices!$AN$2:$AO$412,2,FALSE),"")</f>
        <v/>
      </c>
      <c r="U2515" s="18" cm="1">
        <f t="array" ref="U2515">IFERROR(INDEX(F2515:T2515, 1, MATCH(TRUE, ISNUMBER(F2515:T2515), 0)), "0.0")</f>
        <v>0.99</v>
      </c>
    </row>
    <row r="2516" spans="1:21" ht="13" x14ac:dyDescent="0.15">
      <c r="A2516" s="14" t="s">
        <v>8548</v>
      </c>
      <c r="B2516" s="6" t="s">
        <v>3954</v>
      </c>
      <c r="C2516" s="6" t="s">
        <v>1417</v>
      </c>
      <c r="D2516" s="6" t="s">
        <v>1235</v>
      </c>
      <c r="E2516" s="6" t="s">
        <v>740</v>
      </c>
      <c r="F2516" s="18">
        <f>IFERROR(VLOOKUP(B2516,Invoices!$L$2:$M$413,2,FALSE),"")</f>
        <v>0.99</v>
      </c>
      <c r="G2516" s="18" t="str">
        <f>IFERROR(VLOOKUP(B2516,Invoices!$N$2:$O$412,2,FALSE),"")</f>
        <v/>
      </c>
      <c r="H2516" s="18" t="str">
        <f>IFERROR(VLOOKUP($B2516,Invoices!$P$2:$Q$412,2,FALSE),"")</f>
        <v/>
      </c>
      <c r="I2516" s="18" t="str">
        <f>IFERROR(VLOOKUP($B2516,Invoices!$R$2:$S$412,2,FALSE),"")</f>
        <v/>
      </c>
      <c r="J2516" s="18" t="str">
        <f>IFERROR(VLOOKUP($B2516,Invoices!$T$2:$U$412,2,FALSE),"")</f>
        <v/>
      </c>
      <c r="K2516" s="18" t="str">
        <f>IFERROR(VLOOKUP($B2516,Invoices!$V$2:$W$412,2,FALSE),"")</f>
        <v/>
      </c>
      <c r="L2516" s="18" t="str">
        <f>IFERROR(VLOOKUP($B2516,Invoices!$X$2:$Y$412,2,FALSE),"")</f>
        <v/>
      </c>
      <c r="M2516" s="18" t="str">
        <f>IFERROR(VLOOKUP($B2516,Invoices!$Z$2:$AA$412,2,FALSE),"")</f>
        <v/>
      </c>
      <c r="N2516" s="18" t="str">
        <f>IFERROR(VLOOKUP($B2516,Invoices!$AB$2:$AC$412,2,FALSE),"")</f>
        <v/>
      </c>
      <c r="O2516" s="18" t="str">
        <f>IFERROR(VLOOKUP($B2516,Invoices!$AD$2:$AE$412,2,FALSE),"")</f>
        <v/>
      </c>
      <c r="P2516" s="18" t="str">
        <f>IFERROR(VLOOKUP($B2516,Invoices!$AF$2:$AG$412,2,FALSE),"")</f>
        <v/>
      </c>
      <c r="Q2516" s="18" t="str">
        <f>IFERROR(VLOOKUP($B2516,Invoices!$AH$2:$AI$412,2,FALSE),"")</f>
        <v/>
      </c>
      <c r="R2516" s="18" t="str">
        <f>IFERROR(VLOOKUP($B2516,Invoices!$AJ$2:$AK$412,2,FALSE),"")</f>
        <v/>
      </c>
      <c r="S2516" s="18" t="str">
        <f>IFERROR(VLOOKUP($B2516,Invoices!$AL$2:$AM$412,2,FALSE),"")</f>
        <v/>
      </c>
      <c r="T2516" s="18" t="str">
        <f>IFERROR(VLOOKUP($B2516,Invoices!$AN$2:$AO$412,2,FALSE),"")</f>
        <v/>
      </c>
      <c r="U2516" s="18" cm="1">
        <f t="array" ref="U2516">IFERROR(INDEX(F2516:T2516, 1, MATCH(TRUE, ISNUMBER(F2516:T2516), 0)), "0.0")</f>
        <v>0.99</v>
      </c>
    </row>
    <row r="2517" spans="1:21" ht="13" x14ac:dyDescent="0.15">
      <c r="A2517" s="14" t="s">
        <v>8549</v>
      </c>
      <c r="B2517" s="6" t="s">
        <v>3955</v>
      </c>
      <c r="C2517" s="6" t="s">
        <v>3956</v>
      </c>
      <c r="D2517" s="6" t="s">
        <v>1497</v>
      </c>
      <c r="E2517" s="6" t="s">
        <v>1498</v>
      </c>
      <c r="F2517" s="18" t="str">
        <f>IFERROR(VLOOKUP(B2517,Invoices!$L$2:$M$413,2,FALSE),"")</f>
        <v/>
      </c>
      <c r="G2517" s="18" t="str">
        <f>IFERROR(VLOOKUP(B2517,Invoices!$N$2:$O$412,2,FALSE),"")</f>
        <v/>
      </c>
      <c r="H2517" s="18" t="str">
        <f>IFERROR(VLOOKUP($B2517,Invoices!$P$2:$Q$412,2,FALSE),"")</f>
        <v/>
      </c>
      <c r="I2517" s="18" t="str">
        <f>IFERROR(VLOOKUP($B2517,Invoices!$R$2:$S$412,2,FALSE),"")</f>
        <v/>
      </c>
      <c r="J2517" s="18" t="str">
        <f>IFERROR(VLOOKUP($B2517,Invoices!$T$2:$U$412,2,FALSE),"")</f>
        <v/>
      </c>
      <c r="K2517" s="18" t="str">
        <f>IFERROR(VLOOKUP($B2517,Invoices!$V$2:$W$412,2,FALSE),"")</f>
        <v/>
      </c>
      <c r="L2517" s="18" t="str">
        <f>IFERROR(VLOOKUP($B2517,Invoices!$X$2:$Y$412,2,FALSE),"")</f>
        <v/>
      </c>
      <c r="M2517" s="18" t="str">
        <f>IFERROR(VLOOKUP($B2517,Invoices!$Z$2:$AA$412,2,FALSE),"")</f>
        <v/>
      </c>
      <c r="N2517" s="18" t="str">
        <f>IFERROR(VLOOKUP($B2517,Invoices!$AB$2:$AC$412,2,FALSE),"")</f>
        <v/>
      </c>
      <c r="O2517" s="18" t="str">
        <f>IFERROR(VLOOKUP($B2517,Invoices!$AD$2:$AE$412,2,FALSE),"")</f>
        <v/>
      </c>
      <c r="P2517" s="18" t="str">
        <f>IFERROR(VLOOKUP($B2517,Invoices!$AF$2:$AG$412,2,FALSE),"")</f>
        <v/>
      </c>
      <c r="Q2517" s="18" t="str">
        <f>IFERROR(VLOOKUP($B2517,Invoices!$AH$2:$AI$412,2,FALSE),"")</f>
        <v/>
      </c>
      <c r="R2517" s="18" t="str">
        <f>IFERROR(VLOOKUP($B2517,Invoices!$AJ$2:$AK$412,2,FALSE),"")</f>
        <v/>
      </c>
      <c r="S2517" s="18" t="str">
        <f>IFERROR(VLOOKUP($B2517,Invoices!$AL$2:$AM$412,2,FALSE),"")</f>
        <v/>
      </c>
      <c r="T2517" s="18" t="str">
        <f>IFERROR(VLOOKUP($B2517,Invoices!$AN$2:$AO$412,2,FALSE),"")</f>
        <v/>
      </c>
      <c r="U2517" s="18" t="str" cm="1">
        <f t="array" ref="U2517">IFERROR(INDEX(F2517:T2517, 1, MATCH(TRUE, ISNUMBER(F2517:T2517), 0)), "0.0")</f>
        <v>0.0</v>
      </c>
    </row>
    <row r="2518" spans="1:21" ht="13" x14ac:dyDescent="0.15">
      <c r="A2518" s="14" t="s">
        <v>8550</v>
      </c>
      <c r="B2518" s="6" t="s">
        <v>3957</v>
      </c>
      <c r="D2518" s="6" t="s">
        <v>931</v>
      </c>
      <c r="E2518" s="6" t="s">
        <v>932</v>
      </c>
      <c r="F2518" s="18" t="str">
        <f>IFERROR(VLOOKUP(B2518,Invoices!$L$2:$M$413,2,FALSE),"")</f>
        <v/>
      </c>
      <c r="G2518" s="18">
        <f>IFERROR(VLOOKUP(B2518,Invoices!$N$2:$O$412,2,FALSE),"")</f>
        <v>0.99</v>
      </c>
      <c r="H2518" s="18" t="str">
        <f>IFERROR(VLOOKUP($B2518,Invoices!$P$2:$Q$412,2,FALSE),"")</f>
        <v/>
      </c>
      <c r="I2518" s="18" t="str">
        <f>IFERROR(VLOOKUP($B2518,Invoices!$R$2:$S$412,2,FALSE),"")</f>
        <v/>
      </c>
      <c r="J2518" s="18" t="str">
        <f>IFERROR(VLOOKUP($B2518,Invoices!$T$2:$U$412,2,FALSE),"")</f>
        <v/>
      </c>
      <c r="K2518" s="18" t="str">
        <f>IFERROR(VLOOKUP($B2518,Invoices!$V$2:$W$412,2,FALSE),"")</f>
        <v/>
      </c>
      <c r="L2518" s="18" t="str">
        <f>IFERROR(VLOOKUP($B2518,Invoices!$X$2:$Y$412,2,FALSE),"")</f>
        <v/>
      </c>
      <c r="M2518" s="18" t="str">
        <f>IFERROR(VLOOKUP($B2518,Invoices!$Z$2:$AA$412,2,FALSE),"")</f>
        <v/>
      </c>
      <c r="N2518" s="18" t="str">
        <f>IFERROR(VLOOKUP($B2518,Invoices!$AB$2:$AC$412,2,FALSE),"")</f>
        <v/>
      </c>
      <c r="O2518" s="18" t="str">
        <f>IFERROR(VLOOKUP($B2518,Invoices!$AD$2:$AE$412,2,FALSE),"")</f>
        <v/>
      </c>
      <c r="P2518" s="18" t="str">
        <f>IFERROR(VLOOKUP($B2518,Invoices!$AF$2:$AG$412,2,FALSE),"")</f>
        <v/>
      </c>
      <c r="Q2518" s="18" t="str">
        <f>IFERROR(VLOOKUP($B2518,Invoices!$AH$2:$AI$412,2,FALSE),"")</f>
        <v/>
      </c>
      <c r="R2518" s="18" t="str">
        <f>IFERROR(VLOOKUP($B2518,Invoices!$AJ$2:$AK$412,2,FALSE),"")</f>
        <v/>
      </c>
      <c r="S2518" s="18" t="str">
        <f>IFERROR(VLOOKUP($B2518,Invoices!$AL$2:$AM$412,2,FALSE),"")</f>
        <v/>
      </c>
      <c r="T2518" s="18" t="str">
        <f>IFERROR(VLOOKUP($B2518,Invoices!$AN$2:$AO$412,2,FALSE),"")</f>
        <v/>
      </c>
      <c r="U2518" s="18" cm="1">
        <f t="array" ref="U2518">IFERROR(INDEX(F2518:T2518, 1, MATCH(TRUE, ISNUMBER(F2518:T2518), 0)), "0.0")</f>
        <v>0.99</v>
      </c>
    </row>
    <row r="2519" spans="1:21" ht="13" x14ac:dyDescent="0.15">
      <c r="A2519" s="14" t="s">
        <v>8551</v>
      </c>
      <c r="B2519" s="6" t="s">
        <v>3958</v>
      </c>
      <c r="C2519" s="6" t="s">
        <v>716</v>
      </c>
      <c r="D2519" s="6" t="s">
        <v>717</v>
      </c>
      <c r="E2519" s="6" t="s">
        <v>716</v>
      </c>
      <c r="F2519" s="18" t="str">
        <f>IFERROR(VLOOKUP(B2519,Invoices!$L$2:$M$413,2,FALSE),"")</f>
        <v/>
      </c>
      <c r="G2519" s="18">
        <f>IFERROR(VLOOKUP(B2519,Invoices!$N$2:$O$412,2,FALSE),"")</f>
        <v>0.99</v>
      </c>
      <c r="H2519" s="18" t="str">
        <f>IFERROR(VLOOKUP($B2519,Invoices!$P$2:$Q$412,2,FALSE),"")</f>
        <v/>
      </c>
      <c r="I2519" s="18" t="str">
        <f>IFERROR(VLOOKUP($B2519,Invoices!$R$2:$S$412,2,FALSE),"")</f>
        <v/>
      </c>
      <c r="J2519" s="18" t="str">
        <f>IFERROR(VLOOKUP($B2519,Invoices!$T$2:$U$412,2,FALSE),"")</f>
        <v/>
      </c>
      <c r="K2519" s="18" t="str">
        <f>IFERROR(VLOOKUP($B2519,Invoices!$V$2:$W$412,2,FALSE),"")</f>
        <v/>
      </c>
      <c r="L2519" s="18" t="str">
        <f>IFERROR(VLOOKUP($B2519,Invoices!$X$2:$Y$412,2,FALSE),"")</f>
        <v/>
      </c>
      <c r="M2519" s="18" t="str">
        <f>IFERROR(VLOOKUP($B2519,Invoices!$Z$2:$AA$412,2,FALSE),"")</f>
        <v/>
      </c>
      <c r="N2519" s="18" t="str">
        <f>IFERROR(VLOOKUP($B2519,Invoices!$AB$2:$AC$412,2,FALSE),"")</f>
        <v/>
      </c>
      <c r="O2519" s="18" t="str">
        <f>IFERROR(VLOOKUP($B2519,Invoices!$AD$2:$AE$412,2,FALSE),"")</f>
        <v/>
      </c>
      <c r="P2519" s="18" t="str">
        <f>IFERROR(VLOOKUP($B2519,Invoices!$AF$2:$AG$412,2,FALSE),"")</f>
        <v/>
      </c>
      <c r="Q2519" s="18" t="str">
        <f>IFERROR(VLOOKUP($B2519,Invoices!$AH$2:$AI$412,2,FALSE),"")</f>
        <v/>
      </c>
      <c r="R2519" s="18" t="str">
        <f>IFERROR(VLOOKUP($B2519,Invoices!$AJ$2:$AK$412,2,FALSE),"")</f>
        <v/>
      </c>
      <c r="S2519" s="18" t="str">
        <f>IFERROR(VLOOKUP($B2519,Invoices!$AL$2:$AM$412,2,FALSE),"")</f>
        <v/>
      </c>
      <c r="T2519" s="18" t="str">
        <f>IFERROR(VLOOKUP($B2519,Invoices!$AN$2:$AO$412,2,FALSE),"")</f>
        <v/>
      </c>
      <c r="U2519" s="18" cm="1">
        <f t="array" ref="U2519">IFERROR(INDEX(F2519:T2519, 1, MATCH(TRUE, ISNUMBER(F2519:T2519), 0)), "0.0")</f>
        <v>0.99</v>
      </c>
    </row>
    <row r="2520" spans="1:21" ht="13" x14ac:dyDescent="0.15">
      <c r="A2520" s="14" t="s">
        <v>8552</v>
      </c>
      <c r="B2520" s="6" t="s">
        <v>3959</v>
      </c>
      <c r="C2520" s="6" t="s">
        <v>2193</v>
      </c>
      <c r="D2520" s="6" t="s">
        <v>991</v>
      </c>
      <c r="E2520" s="6" t="s">
        <v>714</v>
      </c>
      <c r="F2520" s="18" t="str">
        <f>IFERROR(VLOOKUP(B2520,Invoices!$L$2:$M$413,2,FALSE),"")</f>
        <v/>
      </c>
      <c r="G2520" s="18" t="str">
        <f>IFERROR(VLOOKUP(B2520,Invoices!$N$2:$O$412,2,FALSE),"")</f>
        <v/>
      </c>
      <c r="H2520" s="18">
        <f>IFERROR(VLOOKUP($B2520,Invoices!$P$2:$Q$412,2,FALSE),"")</f>
        <v>0.99</v>
      </c>
      <c r="I2520" s="18" t="str">
        <f>IFERROR(VLOOKUP($B2520,Invoices!$R$2:$S$412,2,FALSE),"")</f>
        <v/>
      </c>
      <c r="J2520" s="18" t="str">
        <f>IFERROR(VLOOKUP($B2520,Invoices!$T$2:$U$412,2,FALSE),"")</f>
        <v/>
      </c>
      <c r="K2520" s="18" t="str">
        <f>IFERROR(VLOOKUP($B2520,Invoices!$V$2:$W$412,2,FALSE),"")</f>
        <v/>
      </c>
      <c r="L2520" s="18" t="str">
        <f>IFERROR(VLOOKUP($B2520,Invoices!$X$2:$Y$412,2,FALSE),"")</f>
        <v/>
      </c>
      <c r="M2520" s="18" t="str">
        <f>IFERROR(VLOOKUP($B2520,Invoices!$Z$2:$AA$412,2,FALSE),"")</f>
        <v/>
      </c>
      <c r="N2520" s="18" t="str">
        <f>IFERROR(VLOOKUP($B2520,Invoices!$AB$2:$AC$412,2,FALSE),"")</f>
        <v/>
      </c>
      <c r="O2520" s="18" t="str">
        <f>IFERROR(VLOOKUP($B2520,Invoices!$AD$2:$AE$412,2,FALSE),"")</f>
        <v/>
      </c>
      <c r="P2520" s="18" t="str">
        <f>IFERROR(VLOOKUP($B2520,Invoices!$AF$2:$AG$412,2,FALSE),"")</f>
        <v/>
      </c>
      <c r="Q2520" s="18" t="str">
        <f>IFERROR(VLOOKUP($B2520,Invoices!$AH$2:$AI$412,2,FALSE),"")</f>
        <v/>
      </c>
      <c r="R2520" s="18" t="str">
        <f>IFERROR(VLOOKUP($B2520,Invoices!$AJ$2:$AK$412,2,FALSE),"")</f>
        <v/>
      </c>
      <c r="S2520" s="18" t="str">
        <f>IFERROR(VLOOKUP($B2520,Invoices!$AL$2:$AM$412,2,FALSE),"")</f>
        <v/>
      </c>
      <c r="T2520" s="18" t="str">
        <f>IFERROR(VLOOKUP($B2520,Invoices!$AN$2:$AO$412,2,FALSE),"")</f>
        <v/>
      </c>
      <c r="U2520" s="18" cm="1">
        <f t="array" ref="U2520">IFERROR(INDEX(F2520:T2520, 1, MATCH(TRUE, ISNUMBER(F2520:T2520), 0)), "0.0")</f>
        <v>0.99</v>
      </c>
    </row>
    <row r="2521" spans="1:21" ht="13" x14ac:dyDescent="0.15">
      <c r="A2521" s="14" t="s">
        <v>8553</v>
      </c>
      <c r="B2521" s="6" t="s">
        <v>3960</v>
      </c>
      <c r="C2521" s="6" t="s">
        <v>850</v>
      </c>
      <c r="D2521" s="6" t="s">
        <v>1123</v>
      </c>
      <c r="E2521" s="6" t="s">
        <v>850</v>
      </c>
      <c r="F2521" s="18" t="str">
        <f>IFERROR(VLOOKUP(B2521,Invoices!$L$2:$M$413,2,FALSE),"")</f>
        <v/>
      </c>
      <c r="G2521" s="18" t="str">
        <f>IFERROR(VLOOKUP(B2521,Invoices!$N$2:$O$412,2,FALSE),"")</f>
        <v/>
      </c>
      <c r="H2521" s="18" t="str">
        <f>IFERROR(VLOOKUP($B2521,Invoices!$P$2:$Q$412,2,FALSE),"")</f>
        <v/>
      </c>
      <c r="I2521" s="18" t="str">
        <f>IFERROR(VLOOKUP($B2521,Invoices!$R$2:$S$412,2,FALSE),"")</f>
        <v/>
      </c>
      <c r="J2521" s="18" t="str">
        <f>IFERROR(VLOOKUP($B2521,Invoices!$T$2:$U$412,2,FALSE),"")</f>
        <v/>
      </c>
      <c r="K2521" s="18" t="str">
        <f>IFERROR(VLOOKUP($B2521,Invoices!$V$2:$W$412,2,FALSE),"")</f>
        <v/>
      </c>
      <c r="L2521" s="18" t="str">
        <f>IFERROR(VLOOKUP($B2521,Invoices!$X$2:$Y$412,2,FALSE),"")</f>
        <v/>
      </c>
      <c r="M2521" s="18" t="str">
        <f>IFERROR(VLOOKUP($B2521,Invoices!$Z$2:$AA$412,2,FALSE),"")</f>
        <v/>
      </c>
      <c r="N2521" s="18" t="str">
        <f>IFERROR(VLOOKUP($B2521,Invoices!$AB$2:$AC$412,2,FALSE),"")</f>
        <v/>
      </c>
      <c r="O2521" s="18" t="str">
        <f>IFERROR(VLOOKUP($B2521,Invoices!$AD$2:$AE$412,2,FALSE),"")</f>
        <v/>
      </c>
      <c r="P2521" s="18" t="str">
        <f>IFERROR(VLOOKUP($B2521,Invoices!$AF$2:$AG$412,2,FALSE),"")</f>
        <v/>
      </c>
      <c r="Q2521" s="18" t="str">
        <f>IFERROR(VLOOKUP($B2521,Invoices!$AH$2:$AI$412,2,FALSE),"")</f>
        <v/>
      </c>
      <c r="R2521" s="18" t="str">
        <f>IFERROR(VLOOKUP($B2521,Invoices!$AJ$2:$AK$412,2,FALSE),"")</f>
        <v/>
      </c>
      <c r="S2521" s="18" t="str">
        <f>IFERROR(VLOOKUP($B2521,Invoices!$AL$2:$AM$412,2,FALSE),"")</f>
        <v/>
      </c>
      <c r="T2521" s="18" t="str">
        <f>IFERROR(VLOOKUP($B2521,Invoices!$AN$2:$AO$412,2,FALSE),"")</f>
        <v/>
      </c>
      <c r="U2521" s="18" t="str" cm="1">
        <f t="array" ref="U2521">IFERROR(INDEX(F2521:T2521, 1, MATCH(TRUE, ISNUMBER(F2521:T2521), 0)), "0.0")</f>
        <v>0.0</v>
      </c>
    </row>
    <row r="2522" spans="1:21" ht="13" x14ac:dyDescent="0.15">
      <c r="A2522" s="14" t="s">
        <v>8554</v>
      </c>
      <c r="B2522" s="6" t="s">
        <v>3961</v>
      </c>
      <c r="C2522" s="6" t="s">
        <v>3962</v>
      </c>
      <c r="D2522" s="6" t="s">
        <v>792</v>
      </c>
      <c r="E2522" s="6" t="s">
        <v>793</v>
      </c>
      <c r="F2522" s="18">
        <f>IFERROR(VLOOKUP(B2522,Invoices!$L$2:$M$413,2,FALSE),"")</f>
        <v>0.99</v>
      </c>
      <c r="G2522" s="18" t="str">
        <f>IFERROR(VLOOKUP(B2522,Invoices!$N$2:$O$412,2,FALSE),"")</f>
        <v/>
      </c>
      <c r="H2522" s="18" t="str">
        <f>IFERROR(VLOOKUP($B2522,Invoices!$P$2:$Q$412,2,FALSE),"")</f>
        <v/>
      </c>
      <c r="I2522" s="18" t="str">
        <f>IFERROR(VLOOKUP($B2522,Invoices!$R$2:$S$412,2,FALSE),"")</f>
        <v/>
      </c>
      <c r="J2522" s="18" t="str">
        <f>IFERROR(VLOOKUP($B2522,Invoices!$T$2:$U$412,2,FALSE),"")</f>
        <v/>
      </c>
      <c r="K2522" s="18" t="str">
        <f>IFERROR(VLOOKUP($B2522,Invoices!$V$2:$W$412,2,FALSE),"")</f>
        <v/>
      </c>
      <c r="L2522" s="18" t="str">
        <f>IFERROR(VLOOKUP($B2522,Invoices!$X$2:$Y$412,2,FALSE),"")</f>
        <v/>
      </c>
      <c r="M2522" s="18">
        <f>IFERROR(VLOOKUP($B2522,Invoices!$Z$2:$AA$412,2,FALSE),"")</f>
        <v>0.99</v>
      </c>
      <c r="N2522" s="18" t="str">
        <f>IFERROR(VLOOKUP($B2522,Invoices!$AB$2:$AC$412,2,FALSE),"")</f>
        <v/>
      </c>
      <c r="O2522" s="18" t="str">
        <f>IFERROR(VLOOKUP($B2522,Invoices!$AD$2:$AE$412,2,FALSE),"")</f>
        <v/>
      </c>
      <c r="P2522" s="18" t="str">
        <f>IFERROR(VLOOKUP($B2522,Invoices!$AF$2:$AG$412,2,FALSE),"")</f>
        <v/>
      </c>
      <c r="Q2522" s="18" t="str">
        <f>IFERROR(VLOOKUP($B2522,Invoices!$AH$2:$AI$412,2,FALSE),"")</f>
        <v/>
      </c>
      <c r="R2522" s="18" t="str">
        <f>IFERROR(VLOOKUP($B2522,Invoices!$AJ$2:$AK$412,2,FALSE),"")</f>
        <v/>
      </c>
      <c r="S2522" s="18" t="str">
        <f>IFERROR(VLOOKUP($B2522,Invoices!$AL$2:$AM$412,2,FALSE),"")</f>
        <v/>
      </c>
      <c r="T2522" s="18" t="str">
        <f>IFERROR(VLOOKUP($B2522,Invoices!$AN$2:$AO$412,2,FALSE),"")</f>
        <v/>
      </c>
      <c r="U2522" s="18" cm="1">
        <f t="array" ref="U2522">IFERROR(INDEX(F2522:T2522, 1, MATCH(TRUE, ISNUMBER(F2522:T2522), 0)), "0.0")</f>
        <v>0.99</v>
      </c>
    </row>
    <row r="2523" spans="1:21" ht="13" x14ac:dyDescent="0.15">
      <c r="A2523" s="14" t="s">
        <v>8555</v>
      </c>
      <c r="B2523" s="6" t="s">
        <v>3963</v>
      </c>
      <c r="C2523" s="6" t="s">
        <v>3964</v>
      </c>
      <c r="D2523" s="6" t="s">
        <v>586</v>
      </c>
      <c r="E2523" s="6" t="s">
        <v>587</v>
      </c>
      <c r="F2523" s="18" t="str">
        <f>IFERROR(VLOOKUP(B2523,Invoices!$L$2:$M$413,2,FALSE),"")</f>
        <v/>
      </c>
      <c r="G2523" s="18" t="str">
        <f>IFERROR(VLOOKUP(B2523,Invoices!$N$2:$O$412,2,FALSE),"")</f>
        <v/>
      </c>
      <c r="H2523" s="18" t="str">
        <f>IFERROR(VLOOKUP($B2523,Invoices!$P$2:$Q$412,2,FALSE),"")</f>
        <v/>
      </c>
      <c r="I2523" s="18" t="str">
        <f>IFERROR(VLOOKUP($B2523,Invoices!$R$2:$S$412,2,FALSE),"")</f>
        <v/>
      </c>
      <c r="J2523" s="18" t="str">
        <f>IFERROR(VLOOKUP($B2523,Invoices!$T$2:$U$412,2,FALSE),"")</f>
        <v/>
      </c>
      <c r="K2523" s="18" t="str">
        <f>IFERROR(VLOOKUP($B2523,Invoices!$V$2:$W$412,2,FALSE),"")</f>
        <v/>
      </c>
      <c r="L2523" s="18" t="str">
        <f>IFERROR(VLOOKUP($B2523,Invoices!$X$2:$Y$412,2,FALSE),"")</f>
        <v/>
      </c>
      <c r="M2523" s="18" t="str">
        <f>IFERROR(VLOOKUP($B2523,Invoices!$Z$2:$AA$412,2,FALSE),"")</f>
        <v/>
      </c>
      <c r="N2523" s="18" t="str">
        <f>IFERROR(VLOOKUP($B2523,Invoices!$AB$2:$AC$412,2,FALSE),"")</f>
        <v/>
      </c>
      <c r="O2523" s="18" t="str">
        <f>IFERROR(VLOOKUP($B2523,Invoices!$AD$2:$AE$412,2,FALSE),"")</f>
        <v/>
      </c>
      <c r="P2523" s="18" t="str">
        <f>IFERROR(VLOOKUP($B2523,Invoices!$AF$2:$AG$412,2,FALSE),"")</f>
        <v/>
      </c>
      <c r="Q2523" s="18" t="str">
        <f>IFERROR(VLOOKUP($B2523,Invoices!$AH$2:$AI$412,2,FALSE),"")</f>
        <v/>
      </c>
      <c r="R2523" s="18" t="str">
        <f>IFERROR(VLOOKUP($B2523,Invoices!$AJ$2:$AK$412,2,FALSE),"")</f>
        <v/>
      </c>
      <c r="S2523" s="18" t="str">
        <f>IFERROR(VLOOKUP($B2523,Invoices!$AL$2:$AM$412,2,FALSE),"")</f>
        <v/>
      </c>
      <c r="T2523" s="18" t="str">
        <f>IFERROR(VLOOKUP($B2523,Invoices!$AN$2:$AO$412,2,FALSE),"")</f>
        <v/>
      </c>
      <c r="U2523" s="18" t="str" cm="1">
        <f t="array" ref="U2523">IFERROR(INDEX(F2523:T2523, 1, MATCH(TRUE, ISNUMBER(F2523:T2523), 0)), "0.0")</f>
        <v>0.0</v>
      </c>
    </row>
    <row r="2524" spans="1:21" ht="13" x14ac:dyDescent="0.15">
      <c r="A2524" s="14" t="s">
        <v>8556</v>
      </c>
      <c r="B2524" s="6" t="s">
        <v>3965</v>
      </c>
      <c r="C2524" s="6" t="s">
        <v>1019</v>
      </c>
      <c r="D2524" s="6" t="s">
        <v>1051</v>
      </c>
      <c r="E2524" s="6" t="s">
        <v>1021</v>
      </c>
      <c r="F2524" s="18" t="str">
        <f>IFERROR(VLOOKUP(B2524,Invoices!$L$2:$M$413,2,FALSE),"")</f>
        <v/>
      </c>
      <c r="G2524" s="18" t="str">
        <f>IFERROR(VLOOKUP(B2524,Invoices!$N$2:$O$412,2,FALSE),"")</f>
        <v/>
      </c>
      <c r="H2524" s="18" t="str">
        <f>IFERROR(VLOOKUP($B2524,Invoices!$P$2:$Q$412,2,FALSE),"")</f>
        <v/>
      </c>
      <c r="I2524" s="18" t="str">
        <f>IFERROR(VLOOKUP($B2524,Invoices!$R$2:$S$412,2,FALSE),"")</f>
        <v/>
      </c>
      <c r="J2524" s="18" t="str">
        <f>IFERROR(VLOOKUP($B2524,Invoices!$T$2:$U$412,2,FALSE),"")</f>
        <v/>
      </c>
      <c r="K2524" s="18" t="str">
        <f>IFERROR(VLOOKUP($B2524,Invoices!$V$2:$W$412,2,FALSE),"")</f>
        <v/>
      </c>
      <c r="L2524" s="18" t="str">
        <f>IFERROR(VLOOKUP($B2524,Invoices!$X$2:$Y$412,2,FALSE),"")</f>
        <v/>
      </c>
      <c r="M2524" s="18" t="str">
        <f>IFERROR(VLOOKUP($B2524,Invoices!$Z$2:$AA$412,2,FALSE),"")</f>
        <v/>
      </c>
      <c r="N2524" s="18" t="str">
        <f>IFERROR(VLOOKUP($B2524,Invoices!$AB$2:$AC$412,2,FALSE),"")</f>
        <v/>
      </c>
      <c r="O2524" s="18" t="str">
        <f>IFERROR(VLOOKUP($B2524,Invoices!$AD$2:$AE$412,2,FALSE),"")</f>
        <v/>
      </c>
      <c r="P2524" s="18" t="str">
        <f>IFERROR(VLOOKUP($B2524,Invoices!$AF$2:$AG$412,2,FALSE),"")</f>
        <v/>
      </c>
      <c r="Q2524" s="18" t="str">
        <f>IFERROR(VLOOKUP($B2524,Invoices!$AH$2:$AI$412,2,FALSE),"")</f>
        <v/>
      </c>
      <c r="R2524" s="18" t="str">
        <f>IFERROR(VLOOKUP($B2524,Invoices!$AJ$2:$AK$412,2,FALSE),"")</f>
        <v/>
      </c>
      <c r="S2524" s="18" t="str">
        <f>IFERROR(VLOOKUP($B2524,Invoices!$AL$2:$AM$412,2,FALSE),"")</f>
        <v/>
      </c>
      <c r="T2524" s="18" t="str">
        <f>IFERROR(VLOOKUP($B2524,Invoices!$AN$2:$AO$412,2,FALSE),"")</f>
        <v/>
      </c>
      <c r="U2524" s="18" t="str" cm="1">
        <f t="array" ref="U2524">IFERROR(INDEX(F2524:T2524, 1, MATCH(TRUE, ISNUMBER(F2524:T2524), 0)), "0.0")</f>
        <v>0.0</v>
      </c>
    </row>
    <row r="2525" spans="1:21" ht="13" x14ac:dyDescent="0.15">
      <c r="A2525" s="14" t="s">
        <v>8557</v>
      </c>
      <c r="B2525" s="6" t="s">
        <v>3966</v>
      </c>
      <c r="D2525" s="6" t="s">
        <v>921</v>
      </c>
      <c r="E2525" s="6" t="s">
        <v>921</v>
      </c>
      <c r="F2525" s="18" t="str">
        <f>IFERROR(VLOOKUP(B2525,Invoices!$L$2:$M$413,2,FALSE),"")</f>
        <v/>
      </c>
      <c r="G2525" s="18" t="str">
        <f>IFERROR(VLOOKUP(B2525,Invoices!$N$2:$O$412,2,FALSE),"")</f>
        <v/>
      </c>
      <c r="H2525" s="18">
        <f>IFERROR(VLOOKUP($B2525,Invoices!$P$2:$Q$412,2,FALSE),"")</f>
        <v>0.99</v>
      </c>
      <c r="I2525" s="18" t="str">
        <f>IFERROR(VLOOKUP($B2525,Invoices!$R$2:$S$412,2,FALSE),"")</f>
        <v/>
      </c>
      <c r="J2525" s="18" t="str">
        <f>IFERROR(VLOOKUP($B2525,Invoices!$T$2:$U$412,2,FALSE),"")</f>
        <v/>
      </c>
      <c r="K2525" s="18" t="str">
        <f>IFERROR(VLOOKUP($B2525,Invoices!$V$2:$W$412,2,FALSE),"")</f>
        <v/>
      </c>
      <c r="L2525" s="18" t="str">
        <f>IFERROR(VLOOKUP($B2525,Invoices!$X$2:$Y$412,2,FALSE),"")</f>
        <v/>
      </c>
      <c r="M2525" s="18" t="str">
        <f>IFERROR(VLOOKUP($B2525,Invoices!$Z$2:$AA$412,2,FALSE),"")</f>
        <v/>
      </c>
      <c r="N2525" s="18" t="str">
        <f>IFERROR(VLOOKUP($B2525,Invoices!$AB$2:$AC$412,2,FALSE),"")</f>
        <v/>
      </c>
      <c r="O2525" s="18" t="str">
        <f>IFERROR(VLOOKUP($B2525,Invoices!$AD$2:$AE$412,2,FALSE),"")</f>
        <v/>
      </c>
      <c r="P2525" s="18" t="str">
        <f>IFERROR(VLOOKUP($B2525,Invoices!$AF$2:$AG$412,2,FALSE),"")</f>
        <v/>
      </c>
      <c r="Q2525" s="18" t="str">
        <f>IFERROR(VLOOKUP($B2525,Invoices!$AH$2:$AI$412,2,FALSE),"")</f>
        <v/>
      </c>
      <c r="R2525" s="18" t="str">
        <f>IFERROR(VLOOKUP($B2525,Invoices!$AJ$2:$AK$412,2,FALSE),"")</f>
        <v/>
      </c>
      <c r="S2525" s="18" t="str">
        <f>IFERROR(VLOOKUP($B2525,Invoices!$AL$2:$AM$412,2,FALSE),"")</f>
        <v/>
      </c>
      <c r="T2525" s="18" t="str">
        <f>IFERROR(VLOOKUP($B2525,Invoices!$AN$2:$AO$412,2,FALSE),"")</f>
        <v/>
      </c>
      <c r="U2525" s="18" cm="1">
        <f t="array" ref="U2525">IFERROR(INDEX(F2525:T2525, 1, MATCH(TRUE, ISNUMBER(F2525:T2525), 0)), "0.0")</f>
        <v>0.99</v>
      </c>
    </row>
    <row r="2526" spans="1:21" ht="13" x14ac:dyDescent="0.15">
      <c r="A2526" s="14" t="s">
        <v>8558</v>
      </c>
      <c r="B2526" s="6" t="s">
        <v>3967</v>
      </c>
      <c r="C2526" s="6" t="s">
        <v>1627</v>
      </c>
      <c r="D2526" s="6" t="s">
        <v>1628</v>
      </c>
      <c r="E2526" s="6" t="s">
        <v>1629</v>
      </c>
      <c r="F2526" s="18">
        <f>IFERROR(VLOOKUP(B2526,Invoices!$L$2:$M$413,2,FALSE),"")</f>
        <v>0.99</v>
      </c>
      <c r="G2526" s="18" t="str">
        <f>IFERROR(VLOOKUP(B2526,Invoices!$N$2:$O$412,2,FALSE),"")</f>
        <v/>
      </c>
      <c r="H2526" s="18" t="str">
        <f>IFERROR(VLOOKUP($B2526,Invoices!$P$2:$Q$412,2,FALSE),"")</f>
        <v/>
      </c>
      <c r="I2526" s="18" t="str">
        <f>IFERROR(VLOOKUP($B2526,Invoices!$R$2:$S$412,2,FALSE),"")</f>
        <v/>
      </c>
      <c r="J2526" s="18" t="str">
        <f>IFERROR(VLOOKUP($B2526,Invoices!$T$2:$U$412,2,FALSE),"")</f>
        <v/>
      </c>
      <c r="K2526" s="18" t="str">
        <f>IFERROR(VLOOKUP($B2526,Invoices!$V$2:$W$412,2,FALSE),"")</f>
        <v/>
      </c>
      <c r="L2526" s="18" t="str">
        <f>IFERROR(VLOOKUP($B2526,Invoices!$X$2:$Y$412,2,FALSE),"")</f>
        <v/>
      </c>
      <c r="M2526" s="18" t="str">
        <f>IFERROR(VLOOKUP($B2526,Invoices!$Z$2:$AA$412,2,FALSE),"")</f>
        <v/>
      </c>
      <c r="N2526" s="18" t="str">
        <f>IFERROR(VLOOKUP($B2526,Invoices!$AB$2:$AC$412,2,FALSE),"")</f>
        <v/>
      </c>
      <c r="O2526" s="18" t="str">
        <f>IFERROR(VLOOKUP($B2526,Invoices!$AD$2:$AE$412,2,FALSE),"")</f>
        <v/>
      </c>
      <c r="P2526" s="18" t="str">
        <f>IFERROR(VLOOKUP($B2526,Invoices!$AF$2:$AG$412,2,FALSE),"")</f>
        <v/>
      </c>
      <c r="Q2526" s="18" t="str">
        <f>IFERROR(VLOOKUP($B2526,Invoices!$AH$2:$AI$412,2,FALSE),"")</f>
        <v/>
      </c>
      <c r="R2526" s="18" t="str">
        <f>IFERROR(VLOOKUP($B2526,Invoices!$AJ$2:$AK$412,2,FALSE),"")</f>
        <v/>
      </c>
      <c r="S2526" s="18" t="str">
        <f>IFERROR(VLOOKUP($B2526,Invoices!$AL$2:$AM$412,2,FALSE),"")</f>
        <v/>
      </c>
      <c r="T2526" s="18" t="str">
        <f>IFERROR(VLOOKUP($B2526,Invoices!$AN$2:$AO$412,2,FALSE),"")</f>
        <v/>
      </c>
      <c r="U2526" s="18" cm="1">
        <f t="array" ref="U2526">IFERROR(INDEX(F2526:T2526, 1, MATCH(TRUE, ISNUMBER(F2526:T2526), 0)), "0.0")</f>
        <v>0.99</v>
      </c>
    </row>
    <row r="2527" spans="1:21" ht="13" x14ac:dyDescent="0.15">
      <c r="A2527" s="14" t="s">
        <v>8559</v>
      </c>
      <c r="B2527" s="6" t="s">
        <v>3968</v>
      </c>
      <c r="C2527" s="6" t="s">
        <v>3969</v>
      </c>
      <c r="D2527" s="6" t="s">
        <v>2441</v>
      </c>
      <c r="E2527" s="6" t="s">
        <v>1301</v>
      </c>
      <c r="F2527" s="18" t="str">
        <f>IFERROR(VLOOKUP(B2527,Invoices!$L$2:$M$413,2,FALSE),"")</f>
        <v/>
      </c>
      <c r="G2527" s="18" t="str">
        <f>IFERROR(VLOOKUP(B2527,Invoices!$N$2:$O$412,2,FALSE),"")</f>
        <v/>
      </c>
      <c r="H2527" s="18" t="str">
        <f>IFERROR(VLOOKUP($B2527,Invoices!$P$2:$Q$412,2,FALSE),"")</f>
        <v/>
      </c>
      <c r="I2527" s="18" t="str">
        <f>IFERROR(VLOOKUP($B2527,Invoices!$R$2:$S$412,2,FALSE),"")</f>
        <v/>
      </c>
      <c r="J2527" s="18" t="str">
        <f>IFERROR(VLOOKUP($B2527,Invoices!$T$2:$U$412,2,FALSE),"")</f>
        <v/>
      </c>
      <c r="K2527" s="18" t="str">
        <f>IFERROR(VLOOKUP($B2527,Invoices!$V$2:$W$412,2,FALSE),"")</f>
        <v/>
      </c>
      <c r="L2527" s="18" t="str">
        <f>IFERROR(VLOOKUP($B2527,Invoices!$X$2:$Y$412,2,FALSE),"")</f>
        <v/>
      </c>
      <c r="M2527" s="18" t="str">
        <f>IFERROR(VLOOKUP($B2527,Invoices!$Z$2:$AA$412,2,FALSE),"")</f>
        <v/>
      </c>
      <c r="N2527" s="18" t="str">
        <f>IFERROR(VLOOKUP($B2527,Invoices!$AB$2:$AC$412,2,FALSE),"")</f>
        <v/>
      </c>
      <c r="O2527" s="18" t="str">
        <f>IFERROR(VLOOKUP($B2527,Invoices!$AD$2:$AE$412,2,FALSE),"")</f>
        <v/>
      </c>
      <c r="P2527" s="18" t="str">
        <f>IFERROR(VLOOKUP($B2527,Invoices!$AF$2:$AG$412,2,FALSE),"")</f>
        <v/>
      </c>
      <c r="Q2527" s="18" t="str">
        <f>IFERROR(VLOOKUP($B2527,Invoices!$AH$2:$AI$412,2,FALSE),"")</f>
        <v/>
      </c>
      <c r="R2527" s="18" t="str">
        <f>IFERROR(VLOOKUP($B2527,Invoices!$AJ$2:$AK$412,2,FALSE),"")</f>
        <v/>
      </c>
      <c r="S2527" s="18" t="str">
        <f>IFERROR(VLOOKUP($B2527,Invoices!$AL$2:$AM$412,2,FALSE),"")</f>
        <v/>
      </c>
      <c r="T2527" s="18" t="str">
        <f>IFERROR(VLOOKUP($B2527,Invoices!$AN$2:$AO$412,2,FALSE),"")</f>
        <v/>
      </c>
      <c r="U2527" s="18" t="str" cm="1">
        <f t="array" ref="U2527">IFERROR(INDEX(F2527:T2527, 1, MATCH(TRUE, ISNUMBER(F2527:T2527), 0)), "0.0")</f>
        <v>0.0</v>
      </c>
    </row>
    <row r="2528" spans="1:21" ht="13" x14ac:dyDescent="0.15">
      <c r="A2528" s="14" t="s">
        <v>8560</v>
      </c>
      <c r="B2528" s="6" t="s">
        <v>3970</v>
      </c>
      <c r="C2528" s="6" t="s">
        <v>1046</v>
      </c>
      <c r="D2528" s="6" t="s">
        <v>1047</v>
      </c>
      <c r="E2528" s="6" t="s">
        <v>1046</v>
      </c>
      <c r="F2528" s="18" t="str">
        <f>IFERROR(VLOOKUP(B2528,Invoices!$L$2:$M$413,2,FALSE),"")</f>
        <v/>
      </c>
      <c r="G2528" s="18" t="str">
        <f>IFERROR(VLOOKUP(B2528,Invoices!$N$2:$O$412,2,FALSE),"")</f>
        <v/>
      </c>
      <c r="H2528" s="18" t="str">
        <f>IFERROR(VLOOKUP($B2528,Invoices!$P$2:$Q$412,2,FALSE),"")</f>
        <v/>
      </c>
      <c r="I2528" s="18" t="str">
        <f>IFERROR(VLOOKUP($B2528,Invoices!$R$2:$S$412,2,FALSE),"")</f>
        <v/>
      </c>
      <c r="J2528" s="18">
        <f>IFERROR(VLOOKUP($B2528,Invoices!$T$2:$U$412,2,FALSE),"")</f>
        <v>0.99</v>
      </c>
      <c r="K2528" s="18" t="str">
        <f>IFERROR(VLOOKUP($B2528,Invoices!$V$2:$W$412,2,FALSE),"")</f>
        <v/>
      </c>
      <c r="L2528" s="18" t="str">
        <f>IFERROR(VLOOKUP($B2528,Invoices!$X$2:$Y$412,2,FALSE),"")</f>
        <v/>
      </c>
      <c r="M2528" s="18" t="str">
        <f>IFERROR(VLOOKUP($B2528,Invoices!$Z$2:$AA$412,2,FALSE),"")</f>
        <v/>
      </c>
      <c r="N2528" s="18" t="str">
        <f>IFERROR(VLOOKUP($B2528,Invoices!$AB$2:$AC$412,2,FALSE),"")</f>
        <v/>
      </c>
      <c r="O2528" s="18" t="str">
        <f>IFERROR(VLOOKUP($B2528,Invoices!$AD$2:$AE$412,2,FALSE),"")</f>
        <v/>
      </c>
      <c r="P2528" s="18" t="str">
        <f>IFERROR(VLOOKUP($B2528,Invoices!$AF$2:$AG$412,2,FALSE),"")</f>
        <v/>
      </c>
      <c r="Q2528" s="18" t="str">
        <f>IFERROR(VLOOKUP($B2528,Invoices!$AH$2:$AI$412,2,FALSE),"")</f>
        <v/>
      </c>
      <c r="R2528" s="18" t="str">
        <f>IFERROR(VLOOKUP($B2528,Invoices!$AJ$2:$AK$412,2,FALSE),"")</f>
        <v/>
      </c>
      <c r="S2528" s="18" t="str">
        <f>IFERROR(VLOOKUP($B2528,Invoices!$AL$2:$AM$412,2,FALSE),"")</f>
        <v/>
      </c>
      <c r="T2528" s="18" t="str">
        <f>IFERROR(VLOOKUP($B2528,Invoices!$AN$2:$AO$412,2,FALSE),"")</f>
        <v/>
      </c>
      <c r="U2528" s="18" cm="1">
        <f t="array" ref="U2528">IFERROR(INDEX(F2528:T2528, 1, MATCH(TRUE, ISNUMBER(F2528:T2528), 0)), "0.0")</f>
        <v>0.99</v>
      </c>
    </row>
    <row r="2529" spans="1:21" ht="13" x14ac:dyDescent="0.15">
      <c r="A2529" s="14" t="s">
        <v>8561</v>
      </c>
      <c r="B2529" s="6" t="s">
        <v>3971</v>
      </c>
      <c r="C2529" s="6" t="s">
        <v>1021</v>
      </c>
      <c r="D2529" s="6" t="s">
        <v>1051</v>
      </c>
      <c r="E2529" s="6" t="s">
        <v>1021</v>
      </c>
      <c r="F2529" s="18" t="str">
        <f>IFERROR(VLOOKUP(B2529,Invoices!$L$2:$M$413,2,FALSE),"")</f>
        <v/>
      </c>
      <c r="G2529" s="18" t="str">
        <f>IFERROR(VLOOKUP(B2529,Invoices!$N$2:$O$412,2,FALSE),"")</f>
        <v/>
      </c>
      <c r="H2529" s="18" t="str">
        <f>IFERROR(VLOOKUP($B2529,Invoices!$P$2:$Q$412,2,FALSE),"")</f>
        <v/>
      </c>
      <c r="I2529" s="18" t="str">
        <f>IFERROR(VLOOKUP($B2529,Invoices!$R$2:$S$412,2,FALSE),"")</f>
        <v/>
      </c>
      <c r="J2529" s="18" t="str">
        <f>IFERROR(VLOOKUP($B2529,Invoices!$T$2:$U$412,2,FALSE),"")</f>
        <v/>
      </c>
      <c r="K2529" s="18" t="str">
        <f>IFERROR(VLOOKUP($B2529,Invoices!$V$2:$W$412,2,FALSE),"")</f>
        <v/>
      </c>
      <c r="L2529" s="18" t="str">
        <f>IFERROR(VLOOKUP($B2529,Invoices!$X$2:$Y$412,2,FALSE),"")</f>
        <v/>
      </c>
      <c r="M2529" s="18" t="str">
        <f>IFERROR(VLOOKUP($B2529,Invoices!$Z$2:$AA$412,2,FALSE),"")</f>
        <v/>
      </c>
      <c r="N2529" s="18" t="str">
        <f>IFERROR(VLOOKUP($B2529,Invoices!$AB$2:$AC$412,2,FALSE),"")</f>
        <v/>
      </c>
      <c r="O2529" s="18" t="str">
        <f>IFERROR(VLOOKUP($B2529,Invoices!$AD$2:$AE$412,2,FALSE),"")</f>
        <v/>
      </c>
      <c r="P2529" s="18" t="str">
        <f>IFERROR(VLOOKUP($B2529,Invoices!$AF$2:$AG$412,2,FALSE),"")</f>
        <v/>
      </c>
      <c r="Q2529" s="18" t="str">
        <f>IFERROR(VLOOKUP($B2529,Invoices!$AH$2:$AI$412,2,FALSE),"")</f>
        <v/>
      </c>
      <c r="R2529" s="18" t="str">
        <f>IFERROR(VLOOKUP($B2529,Invoices!$AJ$2:$AK$412,2,FALSE),"")</f>
        <v/>
      </c>
      <c r="S2529" s="18" t="str">
        <f>IFERROR(VLOOKUP($B2529,Invoices!$AL$2:$AM$412,2,FALSE),"")</f>
        <v/>
      </c>
      <c r="T2529" s="18" t="str">
        <f>IFERROR(VLOOKUP($B2529,Invoices!$AN$2:$AO$412,2,FALSE),"")</f>
        <v/>
      </c>
      <c r="U2529" s="18" t="str" cm="1">
        <f t="array" ref="U2529">IFERROR(INDEX(F2529:T2529, 1, MATCH(TRUE, ISNUMBER(F2529:T2529), 0)), "0.0")</f>
        <v>0.0</v>
      </c>
    </row>
    <row r="2530" spans="1:21" ht="13" x14ac:dyDescent="0.15">
      <c r="A2530" s="14" t="s">
        <v>8562</v>
      </c>
      <c r="B2530" s="6" t="s">
        <v>3972</v>
      </c>
      <c r="C2530" s="6" t="s">
        <v>976</v>
      </c>
      <c r="D2530" s="6" t="s">
        <v>977</v>
      </c>
      <c r="E2530" s="6" t="s">
        <v>976</v>
      </c>
      <c r="F2530" s="18" t="str">
        <f>IFERROR(VLOOKUP(B2530,Invoices!$L$2:$M$413,2,FALSE),"")</f>
        <v/>
      </c>
      <c r="G2530" s="18" t="str">
        <f>IFERROR(VLOOKUP(B2530,Invoices!$N$2:$O$412,2,FALSE),"")</f>
        <v/>
      </c>
      <c r="H2530" s="18" t="str">
        <f>IFERROR(VLOOKUP($B2530,Invoices!$P$2:$Q$412,2,FALSE),"")</f>
        <v/>
      </c>
      <c r="I2530" s="18" t="str">
        <f>IFERROR(VLOOKUP($B2530,Invoices!$R$2:$S$412,2,FALSE),"")</f>
        <v/>
      </c>
      <c r="J2530" s="18" t="str">
        <f>IFERROR(VLOOKUP($B2530,Invoices!$T$2:$U$412,2,FALSE),"")</f>
        <v/>
      </c>
      <c r="K2530" s="18" t="str">
        <f>IFERROR(VLOOKUP($B2530,Invoices!$V$2:$W$412,2,FALSE),"")</f>
        <v/>
      </c>
      <c r="L2530" s="18" t="str">
        <f>IFERROR(VLOOKUP($B2530,Invoices!$X$2:$Y$412,2,FALSE),"")</f>
        <v/>
      </c>
      <c r="M2530" s="18">
        <f>IFERROR(VLOOKUP($B2530,Invoices!$Z$2:$AA$412,2,FALSE),"")</f>
        <v>0.99</v>
      </c>
      <c r="N2530" s="18" t="str">
        <f>IFERROR(VLOOKUP($B2530,Invoices!$AB$2:$AC$412,2,FALSE),"")</f>
        <v/>
      </c>
      <c r="O2530" s="18" t="str">
        <f>IFERROR(VLOOKUP($B2530,Invoices!$AD$2:$AE$412,2,FALSE),"")</f>
        <v/>
      </c>
      <c r="P2530" s="18" t="str">
        <f>IFERROR(VLOOKUP($B2530,Invoices!$AF$2:$AG$412,2,FALSE),"")</f>
        <v/>
      </c>
      <c r="Q2530" s="18" t="str">
        <f>IFERROR(VLOOKUP($B2530,Invoices!$AH$2:$AI$412,2,FALSE),"")</f>
        <v/>
      </c>
      <c r="R2530" s="18" t="str">
        <f>IFERROR(VLOOKUP($B2530,Invoices!$AJ$2:$AK$412,2,FALSE),"")</f>
        <v/>
      </c>
      <c r="S2530" s="18" t="str">
        <f>IFERROR(VLOOKUP($B2530,Invoices!$AL$2:$AM$412,2,FALSE),"")</f>
        <v/>
      </c>
      <c r="T2530" s="18" t="str">
        <f>IFERROR(VLOOKUP($B2530,Invoices!$AN$2:$AO$412,2,FALSE),"")</f>
        <v/>
      </c>
      <c r="U2530" s="18" cm="1">
        <f t="array" ref="U2530">IFERROR(INDEX(F2530:T2530, 1, MATCH(TRUE, ISNUMBER(F2530:T2530), 0)), "0.0")</f>
        <v>0.99</v>
      </c>
    </row>
    <row r="2531" spans="1:21" ht="13" x14ac:dyDescent="0.15">
      <c r="A2531" s="14" t="s">
        <v>8563</v>
      </c>
      <c r="B2531" s="6" t="s">
        <v>3973</v>
      </c>
      <c r="C2531" s="6" t="s">
        <v>3974</v>
      </c>
      <c r="D2531" s="6" t="s">
        <v>3975</v>
      </c>
      <c r="E2531" s="6" t="s">
        <v>3976</v>
      </c>
      <c r="F2531" s="18">
        <f>IFERROR(VLOOKUP(B2531,Invoices!$L$2:$M$413,2,FALSE),"")</f>
        <v>0.99</v>
      </c>
      <c r="G2531" s="18" t="str">
        <f>IFERROR(VLOOKUP(B2531,Invoices!$N$2:$O$412,2,FALSE),"")</f>
        <v/>
      </c>
      <c r="H2531" s="18" t="str">
        <f>IFERROR(VLOOKUP($B2531,Invoices!$P$2:$Q$412,2,FALSE),"")</f>
        <v/>
      </c>
      <c r="I2531" s="18" t="str">
        <f>IFERROR(VLOOKUP($B2531,Invoices!$R$2:$S$412,2,FALSE),"")</f>
        <v/>
      </c>
      <c r="J2531" s="18" t="str">
        <f>IFERROR(VLOOKUP($B2531,Invoices!$T$2:$U$412,2,FALSE),"")</f>
        <v/>
      </c>
      <c r="K2531" s="18" t="str">
        <f>IFERROR(VLOOKUP($B2531,Invoices!$V$2:$W$412,2,FALSE),"")</f>
        <v/>
      </c>
      <c r="L2531" s="18" t="str">
        <f>IFERROR(VLOOKUP($B2531,Invoices!$X$2:$Y$412,2,FALSE),"")</f>
        <v/>
      </c>
      <c r="M2531" s="18" t="str">
        <f>IFERROR(VLOOKUP($B2531,Invoices!$Z$2:$AA$412,2,FALSE),"")</f>
        <v/>
      </c>
      <c r="N2531" s="18" t="str">
        <f>IFERROR(VLOOKUP($B2531,Invoices!$AB$2:$AC$412,2,FALSE),"")</f>
        <v/>
      </c>
      <c r="O2531" s="18" t="str">
        <f>IFERROR(VLOOKUP($B2531,Invoices!$AD$2:$AE$412,2,FALSE),"")</f>
        <v/>
      </c>
      <c r="P2531" s="18" t="str">
        <f>IFERROR(VLOOKUP($B2531,Invoices!$AF$2:$AG$412,2,FALSE),"")</f>
        <v/>
      </c>
      <c r="Q2531" s="18" t="str">
        <f>IFERROR(VLOOKUP($B2531,Invoices!$AH$2:$AI$412,2,FALSE),"")</f>
        <v/>
      </c>
      <c r="R2531" s="18">
        <f>IFERROR(VLOOKUP($B2531,Invoices!$AJ$2:$AK$412,2,FALSE),"")</f>
        <v>0.99</v>
      </c>
      <c r="S2531" s="18" t="str">
        <f>IFERROR(VLOOKUP($B2531,Invoices!$AL$2:$AM$412,2,FALSE),"")</f>
        <v/>
      </c>
      <c r="T2531" s="18" t="str">
        <f>IFERROR(VLOOKUP($B2531,Invoices!$AN$2:$AO$412,2,FALSE),"")</f>
        <v/>
      </c>
      <c r="U2531" s="18" cm="1">
        <f t="array" ref="U2531">IFERROR(INDEX(F2531:T2531, 1, MATCH(TRUE, ISNUMBER(F2531:T2531), 0)), "0.0")</f>
        <v>0.99</v>
      </c>
    </row>
    <row r="2532" spans="1:21" ht="13" x14ac:dyDescent="0.15">
      <c r="A2532" s="14" t="s">
        <v>8564</v>
      </c>
      <c r="B2532" s="6" t="s">
        <v>3977</v>
      </c>
      <c r="C2532" s="6" t="s">
        <v>1223</v>
      </c>
      <c r="D2532" s="6" t="s">
        <v>977</v>
      </c>
      <c r="E2532" s="6" t="s">
        <v>976</v>
      </c>
      <c r="F2532" s="18" t="str">
        <f>IFERROR(VLOOKUP(B2532,Invoices!$L$2:$M$413,2,FALSE),"")</f>
        <v/>
      </c>
      <c r="G2532" s="18" t="str">
        <f>IFERROR(VLOOKUP(B2532,Invoices!$N$2:$O$412,2,FALSE),"")</f>
        <v/>
      </c>
      <c r="H2532" s="18" t="str">
        <f>IFERROR(VLOOKUP($B2532,Invoices!$P$2:$Q$412,2,FALSE),"")</f>
        <v/>
      </c>
      <c r="I2532" s="18" t="str">
        <f>IFERROR(VLOOKUP($B2532,Invoices!$R$2:$S$412,2,FALSE),"")</f>
        <v/>
      </c>
      <c r="J2532" s="18" t="str">
        <f>IFERROR(VLOOKUP($B2532,Invoices!$T$2:$U$412,2,FALSE),"")</f>
        <v/>
      </c>
      <c r="K2532" s="18" t="str">
        <f>IFERROR(VLOOKUP($B2532,Invoices!$V$2:$W$412,2,FALSE),"")</f>
        <v/>
      </c>
      <c r="L2532" s="18" t="str">
        <f>IFERROR(VLOOKUP($B2532,Invoices!$X$2:$Y$412,2,FALSE),"")</f>
        <v/>
      </c>
      <c r="M2532" s="18" t="str">
        <f>IFERROR(VLOOKUP($B2532,Invoices!$Z$2:$AA$412,2,FALSE),"")</f>
        <v/>
      </c>
      <c r="N2532" s="18" t="str">
        <f>IFERROR(VLOOKUP($B2532,Invoices!$AB$2:$AC$412,2,FALSE),"")</f>
        <v/>
      </c>
      <c r="O2532" s="18" t="str">
        <f>IFERROR(VLOOKUP($B2532,Invoices!$AD$2:$AE$412,2,FALSE),"")</f>
        <v/>
      </c>
      <c r="P2532" s="18" t="str">
        <f>IFERROR(VLOOKUP($B2532,Invoices!$AF$2:$AG$412,2,FALSE),"")</f>
        <v/>
      </c>
      <c r="Q2532" s="18" t="str">
        <f>IFERROR(VLOOKUP($B2532,Invoices!$AH$2:$AI$412,2,FALSE),"")</f>
        <v/>
      </c>
      <c r="R2532" s="18" t="str">
        <f>IFERROR(VLOOKUP($B2532,Invoices!$AJ$2:$AK$412,2,FALSE),"")</f>
        <v/>
      </c>
      <c r="S2532" s="18" t="str">
        <f>IFERROR(VLOOKUP($B2532,Invoices!$AL$2:$AM$412,2,FALSE),"")</f>
        <v/>
      </c>
      <c r="T2532" s="18" t="str">
        <f>IFERROR(VLOOKUP($B2532,Invoices!$AN$2:$AO$412,2,FALSE),"")</f>
        <v/>
      </c>
      <c r="U2532" s="18" t="str" cm="1">
        <f t="array" ref="U2532">IFERROR(INDEX(F2532:T2532, 1, MATCH(TRUE, ISNUMBER(F2532:T2532), 0)), "0.0")</f>
        <v>0.0</v>
      </c>
    </row>
    <row r="2533" spans="1:21" ht="13" x14ac:dyDescent="0.15">
      <c r="A2533" s="14" t="s">
        <v>8565</v>
      </c>
      <c r="B2533" s="6" t="s">
        <v>3978</v>
      </c>
      <c r="C2533" s="6" t="s">
        <v>3979</v>
      </c>
      <c r="D2533" s="6" t="s">
        <v>1772</v>
      </c>
      <c r="E2533" s="6" t="s">
        <v>1773</v>
      </c>
      <c r="F2533" s="18" t="str">
        <f>IFERROR(VLOOKUP(B2533,Invoices!$L$2:$M$413,2,FALSE),"")</f>
        <v/>
      </c>
      <c r="G2533" s="18" t="str">
        <f>IFERROR(VLOOKUP(B2533,Invoices!$N$2:$O$412,2,FALSE),"")</f>
        <v/>
      </c>
      <c r="H2533" s="18">
        <f>IFERROR(VLOOKUP($B2533,Invoices!$P$2:$Q$412,2,FALSE),"")</f>
        <v>0.99</v>
      </c>
      <c r="I2533" s="18" t="str">
        <f>IFERROR(VLOOKUP($B2533,Invoices!$R$2:$S$412,2,FALSE),"")</f>
        <v/>
      </c>
      <c r="J2533" s="18" t="str">
        <f>IFERROR(VLOOKUP($B2533,Invoices!$T$2:$U$412,2,FALSE),"")</f>
        <v/>
      </c>
      <c r="K2533" s="18" t="str">
        <f>IFERROR(VLOOKUP($B2533,Invoices!$V$2:$W$412,2,FALSE),"")</f>
        <v/>
      </c>
      <c r="L2533" s="18" t="str">
        <f>IFERROR(VLOOKUP($B2533,Invoices!$X$2:$Y$412,2,FALSE),"")</f>
        <v/>
      </c>
      <c r="M2533" s="18" t="str">
        <f>IFERROR(VLOOKUP($B2533,Invoices!$Z$2:$AA$412,2,FALSE),"")</f>
        <v/>
      </c>
      <c r="N2533" s="18" t="str">
        <f>IFERROR(VLOOKUP($B2533,Invoices!$AB$2:$AC$412,2,FALSE),"")</f>
        <v/>
      </c>
      <c r="O2533" s="18" t="str">
        <f>IFERROR(VLOOKUP($B2533,Invoices!$AD$2:$AE$412,2,FALSE),"")</f>
        <v/>
      </c>
      <c r="P2533" s="18" t="str">
        <f>IFERROR(VLOOKUP($B2533,Invoices!$AF$2:$AG$412,2,FALSE),"")</f>
        <v/>
      </c>
      <c r="Q2533" s="18" t="str">
        <f>IFERROR(VLOOKUP($B2533,Invoices!$AH$2:$AI$412,2,FALSE),"")</f>
        <v/>
      </c>
      <c r="R2533" s="18" t="str">
        <f>IFERROR(VLOOKUP($B2533,Invoices!$AJ$2:$AK$412,2,FALSE),"")</f>
        <v/>
      </c>
      <c r="S2533" s="18" t="str">
        <f>IFERROR(VLOOKUP($B2533,Invoices!$AL$2:$AM$412,2,FALSE),"")</f>
        <v/>
      </c>
      <c r="T2533" s="18" t="str">
        <f>IFERROR(VLOOKUP($B2533,Invoices!$AN$2:$AO$412,2,FALSE),"")</f>
        <v/>
      </c>
      <c r="U2533" s="18" cm="1">
        <f t="array" ref="U2533">IFERROR(INDEX(F2533:T2533, 1, MATCH(TRUE, ISNUMBER(F2533:T2533), 0)), "0.0")</f>
        <v>0.99</v>
      </c>
    </row>
    <row r="2534" spans="1:21" ht="13" x14ac:dyDescent="0.15">
      <c r="A2534" s="14" t="s">
        <v>8566</v>
      </c>
      <c r="B2534" s="6" t="s">
        <v>3980</v>
      </c>
      <c r="D2534" s="6" t="s">
        <v>3981</v>
      </c>
      <c r="E2534" s="6" t="s">
        <v>3982</v>
      </c>
      <c r="F2534" s="18" t="str">
        <f>IFERROR(VLOOKUP(B2534,Invoices!$L$2:$M$413,2,FALSE),"")</f>
        <v/>
      </c>
      <c r="G2534" s="18" t="str">
        <f>IFERROR(VLOOKUP(B2534,Invoices!$N$2:$O$412,2,FALSE),"")</f>
        <v/>
      </c>
      <c r="H2534" s="18" t="str">
        <f>IFERROR(VLOOKUP($B2534,Invoices!$P$2:$Q$412,2,FALSE),"")</f>
        <v/>
      </c>
      <c r="I2534" s="18" t="str">
        <f>IFERROR(VLOOKUP($B2534,Invoices!$R$2:$S$412,2,FALSE),"")</f>
        <v/>
      </c>
      <c r="J2534" s="18" t="str">
        <f>IFERROR(VLOOKUP($B2534,Invoices!$T$2:$U$412,2,FALSE),"")</f>
        <v/>
      </c>
      <c r="K2534" s="18" t="str">
        <f>IFERROR(VLOOKUP($B2534,Invoices!$V$2:$W$412,2,FALSE),"")</f>
        <v/>
      </c>
      <c r="L2534" s="18" t="str">
        <f>IFERROR(VLOOKUP($B2534,Invoices!$X$2:$Y$412,2,FALSE),"")</f>
        <v/>
      </c>
      <c r="M2534" s="18" t="str">
        <f>IFERROR(VLOOKUP($B2534,Invoices!$Z$2:$AA$412,2,FALSE),"")</f>
        <v/>
      </c>
      <c r="N2534" s="18" t="str">
        <f>IFERROR(VLOOKUP($B2534,Invoices!$AB$2:$AC$412,2,FALSE),"")</f>
        <v/>
      </c>
      <c r="O2534" s="18" t="str">
        <f>IFERROR(VLOOKUP($B2534,Invoices!$AD$2:$AE$412,2,FALSE),"")</f>
        <v/>
      </c>
      <c r="P2534" s="18" t="str">
        <f>IFERROR(VLOOKUP($B2534,Invoices!$AF$2:$AG$412,2,FALSE),"")</f>
        <v/>
      </c>
      <c r="Q2534" s="18" t="str">
        <f>IFERROR(VLOOKUP($B2534,Invoices!$AH$2:$AI$412,2,FALSE),"")</f>
        <v/>
      </c>
      <c r="R2534" s="18" t="str">
        <f>IFERROR(VLOOKUP($B2534,Invoices!$AJ$2:$AK$412,2,FALSE),"")</f>
        <v/>
      </c>
      <c r="S2534" s="18" t="str">
        <f>IFERROR(VLOOKUP($B2534,Invoices!$AL$2:$AM$412,2,FALSE),"")</f>
        <v/>
      </c>
      <c r="T2534" s="18" t="str">
        <f>IFERROR(VLOOKUP($B2534,Invoices!$AN$2:$AO$412,2,FALSE),"")</f>
        <v/>
      </c>
      <c r="U2534" s="18" t="str" cm="1">
        <f t="array" ref="U2534">IFERROR(INDEX(F2534:T2534, 1, MATCH(TRUE, ISNUMBER(F2534:T2534), 0)), "0.0")</f>
        <v>0.0</v>
      </c>
    </row>
    <row r="2535" spans="1:21" ht="13" x14ac:dyDescent="0.15">
      <c r="A2535" s="14" t="s">
        <v>8567</v>
      </c>
      <c r="B2535" s="6" t="s">
        <v>3983</v>
      </c>
      <c r="D2535" s="6" t="s">
        <v>592</v>
      </c>
      <c r="E2535" s="6" t="s">
        <v>593</v>
      </c>
      <c r="F2535" s="18">
        <f>IFERROR(VLOOKUP(B2535,Invoices!$L$2:$M$413,2,FALSE),"")</f>
        <v>0.99</v>
      </c>
      <c r="G2535" s="18" t="str">
        <f>IFERROR(VLOOKUP(B2535,Invoices!$N$2:$O$412,2,FALSE),"")</f>
        <v/>
      </c>
      <c r="H2535" s="18" t="str">
        <f>IFERROR(VLOOKUP($B2535,Invoices!$P$2:$Q$412,2,FALSE),"")</f>
        <v/>
      </c>
      <c r="I2535" s="18" t="str">
        <f>IFERROR(VLOOKUP($B2535,Invoices!$R$2:$S$412,2,FALSE),"")</f>
        <v/>
      </c>
      <c r="J2535" s="18" t="str">
        <f>IFERROR(VLOOKUP($B2535,Invoices!$T$2:$U$412,2,FALSE),"")</f>
        <v/>
      </c>
      <c r="K2535" s="18" t="str">
        <f>IFERROR(VLOOKUP($B2535,Invoices!$V$2:$W$412,2,FALSE),"")</f>
        <v/>
      </c>
      <c r="L2535" s="18" t="str">
        <f>IFERROR(VLOOKUP($B2535,Invoices!$X$2:$Y$412,2,FALSE),"")</f>
        <v/>
      </c>
      <c r="M2535" s="18" t="str">
        <f>IFERROR(VLOOKUP($B2535,Invoices!$Z$2:$AA$412,2,FALSE),"")</f>
        <v/>
      </c>
      <c r="N2535" s="18" t="str">
        <f>IFERROR(VLOOKUP($B2535,Invoices!$AB$2:$AC$412,2,FALSE),"")</f>
        <v/>
      </c>
      <c r="O2535" s="18" t="str">
        <f>IFERROR(VLOOKUP($B2535,Invoices!$AD$2:$AE$412,2,FALSE),"")</f>
        <v/>
      </c>
      <c r="P2535" s="18" t="str">
        <f>IFERROR(VLOOKUP($B2535,Invoices!$AF$2:$AG$412,2,FALSE),"")</f>
        <v/>
      </c>
      <c r="Q2535" s="18" t="str">
        <f>IFERROR(VLOOKUP($B2535,Invoices!$AH$2:$AI$412,2,FALSE),"")</f>
        <v/>
      </c>
      <c r="R2535" s="18" t="str">
        <f>IFERROR(VLOOKUP($B2535,Invoices!$AJ$2:$AK$412,2,FALSE),"")</f>
        <v/>
      </c>
      <c r="S2535" s="18" t="str">
        <f>IFERROR(VLOOKUP($B2535,Invoices!$AL$2:$AM$412,2,FALSE),"")</f>
        <v/>
      </c>
      <c r="T2535" s="18" t="str">
        <f>IFERROR(VLOOKUP($B2535,Invoices!$AN$2:$AO$412,2,FALSE),"")</f>
        <v/>
      </c>
      <c r="U2535" s="18" cm="1">
        <f t="array" ref="U2535">IFERROR(INDEX(F2535:T2535, 1, MATCH(TRUE, ISNUMBER(F2535:T2535), 0)), "0.0")</f>
        <v>0.99</v>
      </c>
    </row>
    <row r="2536" spans="1:21" ht="13" x14ac:dyDescent="0.15">
      <c r="A2536" s="14" t="s">
        <v>8568</v>
      </c>
      <c r="B2536" s="6" t="s">
        <v>3984</v>
      </c>
      <c r="D2536" s="6" t="s">
        <v>983</v>
      </c>
      <c r="E2536" s="6" t="s">
        <v>797</v>
      </c>
      <c r="F2536" s="18" t="str">
        <f>IFERROR(VLOOKUP(B2536,Invoices!$L$2:$M$413,2,FALSE),"")</f>
        <v/>
      </c>
      <c r="G2536" s="18" t="str">
        <f>IFERROR(VLOOKUP(B2536,Invoices!$N$2:$O$412,2,FALSE),"")</f>
        <v/>
      </c>
      <c r="H2536" s="18" t="str">
        <f>IFERROR(VLOOKUP($B2536,Invoices!$P$2:$Q$412,2,FALSE),"")</f>
        <v/>
      </c>
      <c r="I2536" s="18" t="str">
        <f>IFERROR(VLOOKUP($B2536,Invoices!$R$2:$S$412,2,FALSE),"")</f>
        <v/>
      </c>
      <c r="J2536" s="18" t="str">
        <f>IFERROR(VLOOKUP($B2536,Invoices!$T$2:$U$412,2,FALSE),"")</f>
        <v/>
      </c>
      <c r="K2536" s="18" t="str">
        <f>IFERROR(VLOOKUP($B2536,Invoices!$V$2:$W$412,2,FALSE),"")</f>
        <v/>
      </c>
      <c r="L2536" s="18" t="str">
        <f>IFERROR(VLOOKUP($B2536,Invoices!$X$2:$Y$412,2,FALSE),"")</f>
        <v/>
      </c>
      <c r="M2536" s="18" t="str">
        <f>IFERROR(VLOOKUP($B2536,Invoices!$Z$2:$AA$412,2,FALSE),"")</f>
        <v/>
      </c>
      <c r="N2536" s="18" t="str">
        <f>IFERROR(VLOOKUP($B2536,Invoices!$AB$2:$AC$412,2,FALSE),"")</f>
        <v/>
      </c>
      <c r="O2536" s="18" t="str">
        <f>IFERROR(VLOOKUP($B2536,Invoices!$AD$2:$AE$412,2,FALSE),"")</f>
        <v/>
      </c>
      <c r="P2536" s="18" t="str">
        <f>IFERROR(VLOOKUP($B2536,Invoices!$AF$2:$AG$412,2,FALSE),"")</f>
        <v/>
      </c>
      <c r="Q2536" s="18" t="str">
        <f>IFERROR(VLOOKUP($B2536,Invoices!$AH$2:$AI$412,2,FALSE),"")</f>
        <v/>
      </c>
      <c r="R2536" s="18" t="str">
        <f>IFERROR(VLOOKUP($B2536,Invoices!$AJ$2:$AK$412,2,FALSE),"")</f>
        <v/>
      </c>
      <c r="S2536" s="18" t="str">
        <f>IFERROR(VLOOKUP($B2536,Invoices!$AL$2:$AM$412,2,FALSE),"")</f>
        <v/>
      </c>
      <c r="T2536" s="18" t="str">
        <f>IFERROR(VLOOKUP($B2536,Invoices!$AN$2:$AO$412,2,FALSE),"")</f>
        <v/>
      </c>
      <c r="U2536" s="18" t="str" cm="1">
        <f t="array" ref="U2536">IFERROR(INDEX(F2536:T2536, 1, MATCH(TRUE, ISNUMBER(F2536:T2536), 0)), "0.0")</f>
        <v>0.0</v>
      </c>
    </row>
    <row r="2537" spans="1:21" ht="13" x14ac:dyDescent="0.15">
      <c r="A2537" s="14" t="s">
        <v>8569</v>
      </c>
      <c r="B2537" s="6" t="s">
        <v>3985</v>
      </c>
      <c r="D2537" s="6" t="s">
        <v>689</v>
      </c>
      <c r="E2537" s="6" t="s">
        <v>690</v>
      </c>
      <c r="F2537" s="18" t="str">
        <f>IFERROR(VLOOKUP(B2537,Invoices!$L$2:$M$413,2,FALSE),"")</f>
        <v/>
      </c>
      <c r="G2537" s="18" t="str">
        <f>IFERROR(VLOOKUP(B2537,Invoices!$N$2:$O$412,2,FALSE),"")</f>
        <v/>
      </c>
      <c r="H2537" s="18" t="str">
        <f>IFERROR(VLOOKUP($B2537,Invoices!$P$2:$Q$412,2,FALSE),"")</f>
        <v/>
      </c>
      <c r="I2537" s="18" t="str">
        <f>IFERROR(VLOOKUP($B2537,Invoices!$R$2:$S$412,2,FALSE),"")</f>
        <v/>
      </c>
      <c r="J2537" s="18" t="str">
        <f>IFERROR(VLOOKUP($B2537,Invoices!$T$2:$U$412,2,FALSE),"")</f>
        <v/>
      </c>
      <c r="K2537" s="18" t="str">
        <f>IFERROR(VLOOKUP($B2537,Invoices!$V$2:$W$412,2,FALSE),"")</f>
        <v/>
      </c>
      <c r="L2537" s="18" t="str">
        <f>IFERROR(VLOOKUP($B2537,Invoices!$X$2:$Y$412,2,FALSE),"")</f>
        <v/>
      </c>
      <c r="M2537" s="18" t="str">
        <f>IFERROR(VLOOKUP($B2537,Invoices!$Z$2:$AA$412,2,FALSE),"")</f>
        <v/>
      </c>
      <c r="N2537" s="18" t="str">
        <f>IFERROR(VLOOKUP($B2537,Invoices!$AB$2:$AC$412,2,FALSE),"")</f>
        <v/>
      </c>
      <c r="O2537" s="18" t="str">
        <f>IFERROR(VLOOKUP($B2537,Invoices!$AD$2:$AE$412,2,FALSE),"")</f>
        <v/>
      </c>
      <c r="P2537" s="18" t="str">
        <f>IFERROR(VLOOKUP($B2537,Invoices!$AF$2:$AG$412,2,FALSE),"")</f>
        <v/>
      </c>
      <c r="Q2537" s="18" t="str">
        <f>IFERROR(VLOOKUP($B2537,Invoices!$AH$2:$AI$412,2,FALSE),"")</f>
        <v/>
      </c>
      <c r="R2537" s="18" t="str">
        <f>IFERROR(VLOOKUP($B2537,Invoices!$AJ$2:$AK$412,2,FALSE),"")</f>
        <v/>
      </c>
      <c r="S2537" s="18" t="str">
        <f>IFERROR(VLOOKUP($B2537,Invoices!$AL$2:$AM$412,2,FALSE),"")</f>
        <v/>
      </c>
      <c r="T2537" s="18" t="str">
        <f>IFERROR(VLOOKUP($B2537,Invoices!$AN$2:$AO$412,2,FALSE),"")</f>
        <v/>
      </c>
      <c r="U2537" s="18" t="str" cm="1">
        <f t="array" ref="U2537">IFERROR(INDEX(F2537:T2537, 1, MATCH(TRUE, ISNUMBER(F2537:T2537), 0)), "0.0")</f>
        <v>0.0</v>
      </c>
    </row>
    <row r="2538" spans="1:21" ht="13" x14ac:dyDescent="0.15">
      <c r="A2538" s="14" t="s">
        <v>8570</v>
      </c>
      <c r="B2538" s="6" t="s">
        <v>3986</v>
      </c>
      <c r="D2538" s="6" t="s">
        <v>804</v>
      </c>
      <c r="E2538" s="6" t="s">
        <v>677</v>
      </c>
      <c r="F2538" s="18" t="str">
        <f>IFERROR(VLOOKUP(B2538,Invoices!$L$2:$M$413,2,FALSE),"")</f>
        <v/>
      </c>
      <c r="G2538" s="18">
        <f>IFERROR(VLOOKUP(B2538,Invoices!$N$2:$O$412,2,FALSE),"")</f>
        <v>0.99</v>
      </c>
      <c r="H2538" s="18" t="str">
        <f>IFERROR(VLOOKUP($B2538,Invoices!$P$2:$Q$412,2,FALSE),"")</f>
        <v/>
      </c>
      <c r="I2538" s="18" t="str">
        <f>IFERROR(VLOOKUP($B2538,Invoices!$R$2:$S$412,2,FALSE),"")</f>
        <v/>
      </c>
      <c r="J2538" s="18" t="str">
        <f>IFERROR(VLOOKUP($B2538,Invoices!$T$2:$U$412,2,FALSE),"")</f>
        <v/>
      </c>
      <c r="K2538" s="18" t="str">
        <f>IFERROR(VLOOKUP($B2538,Invoices!$V$2:$W$412,2,FALSE),"")</f>
        <v/>
      </c>
      <c r="L2538" s="18" t="str">
        <f>IFERROR(VLOOKUP($B2538,Invoices!$X$2:$Y$412,2,FALSE),"")</f>
        <v/>
      </c>
      <c r="M2538" s="18" t="str">
        <f>IFERROR(VLOOKUP($B2538,Invoices!$Z$2:$AA$412,2,FALSE),"")</f>
        <v/>
      </c>
      <c r="N2538" s="18" t="str">
        <f>IFERROR(VLOOKUP($B2538,Invoices!$AB$2:$AC$412,2,FALSE),"")</f>
        <v/>
      </c>
      <c r="O2538" s="18" t="str">
        <f>IFERROR(VLOOKUP($B2538,Invoices!$AD$2:$AE$412,2,FALSE),"")</f>
        <v/>
      </c>
      <c r="P2538" s="18" t="str">
        <f>IFERROR(VLOOKUP($B2538,Invoices!$AF$2:$AG$412,2,FALSE),"")</f>
        <v/>
      </c>
      <c r="Q2538" s="18" t="str">
        <f>IFERROR(VLOOKUP($B2538,Invoices!$AH$2:$AI$412,2,FALSE),"")</f>
        <v/>
      </c>
      <c r="R2538" s="18" t="str">
        <f>IFERROR(VLOOKUP($B2538,Invoices!$AJ$2:$AK$412,2,FALSE),"")</f>
        <v/>
      </c>
      <c r="S2538" s="18" t="str">
        <f>IFERROR(VLOOKUP($B2538,Invoices!$AL$2:$AM$412,2,FALSE),"")</f>
        <v/>
      </c>
      <c r="T2538" s="18" t="str">
        <f>IFERROR(VLOOKUP($B2538,Invoices!$AN$2:$AO$412,2,FALSE),"")</f>
        <v/>
      </c>
      <c r="U2538" s="18" cm="1">
        <f t="array" ref="U2538">IFERROR(INDEX(F2538:T2538, 1, MATCH(TRUE, ISNUMBER(F2538:T2538), 0)), "0.0")</f>
        <v>0.99</v>
      </c>
    </row>
    <row r="2539" spans="1:21" ht="13" x14ac:dyDescent="0.15">
      <c r="A2539" s="14" t="s">
        <v>8571</v>
      </c>
      <c r="B2539" s="6" t="s">
        <v>3987</v>
      </c>
      <c r="C2539" s="6" t="s">
        <v>2820</v>
      </c>
      <c r="D2539" s="6" t="s">
        <v>887</v>
      </c>
      <c r="E2539" s="6" t="s">
        <v>574</v>
      </c>
      <c r="F2539" s="18" t="str">
        <f>IFERROR(VLOOKUP(B2539,Invoices!$L$2:$M$413,2,FALSE),"")</f>
        <v/>
      </c>
      <c r="G2539" s="18" t="str">
        <f>IFERROR(VLOOKUP(B2539,Invoices!$N$2:$O$412,2,FALSE),"")</f>
        <v/>
      </c>
      <c r="H2539" s="18" t="str">
        <f>IFERROR(VLOOKUP($B2539,Invoices!$P$2:$Q$412,2,FALSE),"")</f>
        <v/>
      </c>
      <c r="I2539" s="18">
        <f>IFERROR(VLOOKUP($B2539,Invoices!$R$2:$S$412,2,FALSE),"")</f>
        <v>0.99</v>
      </c>
      <c r="J2539" s="18" t="str">
        <f>IFERROR(VLOOKUP($B2539,Invoices!$T$2:$U$412,2,FALSE),"")</f>
        <v/>
      </c>
      <c r="K2539" s="18" t="str">
        <f>IFERROR(VLOOKUP($B2539,Invoices!$V$2:$W$412,2,FALSE),"")</f>
        <v/>
      </c>
      <c r="L2539" s="18" t="str">
        <f>IFERROR(VLOOKUP($B2539,Invoices!$X$2:$Y$412,2,FALSE),"")</f>
        <v/>
      </c>
      <c r="M2539" s="18" t="str">
        <f>IFERROR(VLOOKUP($B2539,Invoices!$Z$2:$AA$412,2,FALSE),"")</f>
        <v/>
      </c>
      <c r="N2539" s="18" t="str">
        <f>IFERROR(VLOOKUP($B2539,Invoices!$AB$2:$AC$412,2,FALSE),"")</f>
        <v/>
      </c>
      <c r="O2539" s="18" t="str">
        <f>IFERROR(VLOOKUP($B2539,Invoices!$AD$2:$AE$412,2,FALSE),"")</f>
        <v/>
      </c>
      <c r="P2539" s="18" t="str">
        <f>IFERROR(VLOOKUP($B2539,Invoices!$AF$2:$AG$412,2,FALSE),"")</f>
        <v/>
      </c>
      <c r="Q2539" s="18" t="str">
        <f>IFERROR(VLOOKUP($B2539,Invoices!$AH$2:$AI$412,2,FALSE),"")</f>
        <v/>
      </c>
      <c r="R2539" s="18" t="str">
        <f>IFERROR(VLOOKUP($B2539,Invoices!$AJ$2:$AK$412,2,FALSE),"")</f>
        <v/>
      </c>
      <c r="S2539" s="18" t="str">
        <f>IFERROR(VLOOKUP($B2539,Invoices!$AL$2:$AM$412,2,FALSE),"")</f>
        <v/>
      </c>
      <c r="T2539" s="18" t="str">
        <f>IFERROR(VLOOKUP($B2539,Invoices!$AN$2:$AO$412,2,FALSE),"")</f>
        <v/>
      </c>
      <c r="U2539" s="18" cm="1">
        <f t="array" ref="U2539">IFERROR(INDEX(F2539:T2539, 1, MATCH(TRUE, ISNUMBER(F2539:T2539), 0)), "0.0")</f>
        <v>0.99</v>
      </c>
    </row>
    <row r="2540" spans="1:21" ht="13" x14ac:dyDescent="0.15">
      <c r="A2540" s="14" t="s">
        <v>8572</v>
      </c>
      <c r="B2540" s="6" t="s">
        <v>3988</v>
      </c>
      <c r="C2540" s="6" t="s">
        <v>1336</v>
      </c>
      <c r="D2540" s="6" t="s">
        <v>1337</v>
      </c>
      <c r="E2540" s="6" t="s">
        <v>1338</v>
      </c>
      <c r="F2540" s="18">
        <f>IFERROR(VLOOKUP(B2540,Invoices!$L$2:$M$413,2,FALSE),"")</f>
        <v>0.99</v>
      </c>
      <c r="G2540" s="18" t="str">
        <f>IFERROR(VLOOKUP(B2540,Invoices!$N$2:$O$412,2,FALSE),"")</f>
        <v/>
      </c>
      <c r="H2540" s="18" t="str">
        <f>IFERROR(VLOOKUP($B2540,Invoices!$P$2:$Q$412,2,FALSE),"")</f>
        <v/>
      </c>
      <c r="I2540" s="18" t="str">
        <f>IFERROR(VLOOKUP($B2540,Invoices!$R$2:$S$412,2,FALSE),"")</f>
        <v/>
      </c>
      <c r="J2540" s="18" t="str">
        <f>IFERROR(VLOOKUP($B2540,Invoices!$T$2:$U$412,2,FALSE),"")</f>
        <v/>
      </c>
      <c r="K2540" s="18" t="str">
        <f>IFERROR(VLOOKUP($B2540,Invoices!$V$2:$W$412,2,FALSE),"")</f>
        <v/>
      </c>
      <c r="L2540" s="18" t="str">
        <f>IFERROR(VLOOKUP($B2540,Invoices!$X$2:$Y$412,2,FALSE),"")</f>
        <v/>
      </c>
      <c r="M2540" s="18" t="str">
        <f>IFERROR(VLOOKUP($B2540,Invoices!$Z$2:$AA$412,2,FALSE),"")</f>
        <v/>
      </c>
      <c r="N2540" s="18" t="str">
        <f>IFERROR(VLOOKUP($B2540,Invoices!$AB$2:$AC$412,2,FALSE),"")</f>
        <v/>
      </c>
      <c r="O2540" s="18" t="str">
        <f>IFERROR(VLOOKUP($B2540,Invoices!$AD$2:$AE$412,2,FALSE),"")</f>
        <v/>
      </c>
      <c r="P2540" s="18" t="str">
        <f>IFERROR(VLOOKUP($B2540,Invoices!$AF$2:$AG$412,2,FALSE),"")</f>
        <v/>
      </c>
      <c r="Q2540" s="18" t="str">
        <f>IFERROR(VLOOKUP($B2540,Invoices!$AH$2:$AI$412,2,FALSE),"")</f>
        <v/>
      </c>
      <c r="R2540" s="18" t="str">
        <f>IFERROR(VLOOKUP($B2540,Invoices!$AJ$2:$AK$412,2,FALSE),"")</f>
        <v/>
      </c>
      <c r="S2540" s="18" t="str">
        <f>IFERROR(VLOOKUP($B2540,Invoices!$AL$2:$AM$412,2,FALSE),"")</f>
        <v/>
      </c>
      <c r="T2540" s="18" t="str">
        <f>IFERROR(VLOOKUP($B2540,Invoices!$AN$2:$AO$412,2,FALSE),"")</f>
        <v/>
      </c>
      <c r="U2540" s="18" cm="1">
        <f t="array" ref="U2540">IFERROR(INDEX(F2540:T2540, 1, MATCH(TRUE, ISNUMBER(F2540:T2540), 0)), "0.0")</f>
        <v>0.99</v>
      </c>
    </row>
    <row r="2541" spans="1:21" ht="13" x14ac:dyDescent="0.15">
      <c r="A2541" s="14" t="s">
        <v>8573</v>
      </c>
      <c r="B2541" s="6" t="s">
        <v>3989</v>
      </c>
      <c r="C2541" s="6" t="s">
        <v>562</v>
      </c>
      <c r="D2541" s="6" t="s">
        <v>657</v>
      </c>
      <c r="E2541" s="6" t="s">
        <v>562</v>
      </c>
      <c r="F2541" s="18" t="str">
        <f>IFERROR(VLOOKUP(B2541,Invoices!$L$2:$M$413,2,FALSE),"")</f>
        <v/>
      </c>
      <c r="G2541" s="18" t="str">
        <f>IFERROR(VLOOKUP(B2541,Invoices!$N$2:$O$412,2,FALSE),"")</f>
        <v/>
      </c>
      <c r="H2541" s="18" t="str">
        <f>IFERROR(VLOOKUP($B2541,Invoices!$P$2:$Q$412,2,FALSE),"")</f>
        <v/>
      </c>
      <c r="I2541" s="18" t="str">
        <f>IFERROR(VLOOKUP($B2541,Invoices!$R$2:$S$412,2,FALSE),"")</f>
        <v/>
      </c>
      <c r="J2541" s="18" t="str">
        <f>IFERROR(VLOOKUP($B2541,Invoices!$T$2:$U$412,2,FALSE),"")</f>
        <v/>
      </c>
      <c r="K2541" s="18">
        <f>IFERROR(VLOOKUP($B2541,Invoices!$V$2:$W$412,2,FALSE),"")</f>
        <v>0.99</v>
      </c>
      <c r="L2541" s="18" t="str">
        <f>IFERROR(VLOOKUP($B2541,Invoices!$X$2:$Y$412,2,FALSE),"")</f>
        <v/>
      </c>
      <c r="M2541" s="18" t="str">
        <f>IFERROR(VLOOKUP($B2541,Invoices!$Z$2:$AA$412,2,FALSE),"")</f>
        <v/>
      </c>
      <c r="N2541" s="18" t="str">
        <f>IFERROR(VLOOKUP($B2541,Invoices!$AB$2:$AC$412,2,FALSE),"")</f>
        <v/>
      </c>
      <c r="O2541" s="18" t="str">
        <f>IFERROR(VLOOKUP($B2541,Invoices!$AD$2:$AE$412,2,FALSE),"")</f>
        <v/>
      </c>
      <c r="P2541" s="18" t="str">
        <f>IFERROR(VLOOKUP($B2541,Invoices!$AF$2:$AG$412,2,FALSE),"")</f>
        <v/>
      </c>
      <c r="Q2541" s="18" t="str">
        <f>IFERROR(VLOOKUP($B2541,Invoices!$AH$2:$AI$412,2,FALSE),"")</f>
        <v/>
      </c>
      <c r="R2541" s="18" t="str">
        <f>IFERROR(VLOOKUP($B2541,Invoices!$AJ$2:$AK$412,2,FALSE),"")</f>
        <v/>
      </c>
      <c r="S2541" s="18" t="str">
        <f>IFERROR(VLOOKUP($B2541,Invoices!$AL$2:$AM$412,2,FALSE),"")</f>
        <v/>
      </c>
      <c r="T2541" s="18" t="str">
        <f>IFERROR(VLOOKUP($B2541,Invoices!$AN$2:$AO$412,2,FALSE),"")</f>
        <v/>
      </c>
      <c r="U2541" s="18" cm="1">
        <f t="array" ref="U2541">IFERROR(INDEX(F2541:T2541, 1, MATCH(TRUE, ISNUMBER(F2541:T2541), 0)), "0.0")</f>
        <v>0.99</v>
      </c>
    </row>
    <row r="2542" spans="1:21" ht="13" x14ac:dyDescent="0.15">
      <c r="A2542" s="14" t="s">
        <v>8574</v>
      </c>
      <c r="B2542" s="6" t="s">
        <v>3990</v>
      </c>
      <c r="C2542" s="6" t="s">
        <v>1565</v>
      </c>
      <c r="D2542" s="6" t="s">
        <v>542</v>
      </c>
      <c r="E2542" s="6" t="s">
        <v>543</v>
      </c>
      <c r="F2542" s="18" t="str">
        <f>IFERROR(VLOOKUP(B2542,Invoices!$L$2:$M$413,2,FALSE),"")</f>
        <v/>
      </c>
      <c r="G2542" s="18">
        <f>IFERROR(VLOOKUP(B2542,Invoices!$N$2:$O$412,2,FALSE),"")</f>
        <v>0.99</v>
      </c>
      <c r="H2542" s="18" t="str">
        <f>IFERROR(VLOOKUP($B2542,Invoices!$P$2:$Q$412,2,FALSE),"")</f>
        <v/>
      </c>
      <c r="I2542" s="18" t="str">
        <f>IFERROR(VLOOKUP($B2542,Invoices!$R$2:$S$412,2,FALSE),"")</f>
        <v/>
      </c>
      <c r="J2542" s="18" t="str">
        <f>IFERROR(VLOOKUP($B2542,Invoices!$T$2:$U$412,2,FALSE),"")</f>
        <v/>
      </c>
      <c r="K2542" s="18" t="str">
        <f>IFERROR(VLOOKUP($B2542,Invoices!$V$2:$W$412,2,FALSE),"")</f>
        <v/>
      </c>
      <c r="L2542" s="18" t="str">
        <f>IFERROR(VLOOKUP($B2542,Invoices!$X$2:$Y$412,2,FALSE),"")</f>
        <v/>
      </c>
      <c r="M2542" s="18" t="str">
        <f>IFERROR(VLOOKUP($B2542,Invoices!$Z$2:$AA$412,2,FALSE),"")</f>
        <v/>
      </c>
      <c r="N2542" s="18" t="str">
        <f>IFERROR(VLOOKUP($B2542,Invoices!$AB$2:$AC$412,2,FALSE),"")</f>
        <v/>
      </c>
      <c r="O2542" s="18" t="str">
        <f>IFERROR(VLOOKUP($B2542,Invoices!$AD$2:$AE$412,2,FALSE),"")</f>
        <v/>
      </c>
      <c r="P2542" s="18" t="str">
        <f>IFERROR(VLOOKUP($B2542,Invoices!$AF$2:$AG$412,2,FALSE),"")</f>
        <v/>
      </c>
      <c r="Q2542" s="18" t="str">
        <f>IFERROR(VLOOKUP($B2542,Invoices!$AH$2:$AI$412,2,FALSE),"")</f>
        <v/>
      </c>
      <c r="R2542" s="18" t="str">
        <f>IFERROR(VLOOKUP($B2542,Invoices!$AJ$2:$AK$412,2,FALSE),"")</f>
        <v/>
      </c>
      <c r="S2542" s="18" t="str">
        <f>IFERROR(VLOOKUP($B2542,Invoices!$AL$2:$AM$412,2,FALSE),"")</f>
        <v/>
      </c>
      <c r="T2542" s="18" t="str">
        <f>IFERROR(VLOOKUP($B2542,Invoices!$AN$2:$AO$412,2,FALSE),"")</f>
        <v/>
      </c>
      <c r="U2542" s="18" cm="1">
        <f t="array" ref="U2542">IFERROR(INDEX(F2542:T2542, 1, MATCH(TRUE, ISNUMBER(F2542:T2542), 0)), "0.0")</f>
        <v>0.99</v>
      </c>
    </row>
    <row r="2543" spans="1:21" ht="13" x14ac:dyDescent="0.15">
      <c r="A2543" s="14" t="s">
        <v>8575</v>
      </c>
      <c r="B2543" s="6" t="s">
        <v>3991</v>
      </c>
      <c r="D2543" s="6" t="s">
        <v>1059</v>
      </c>
      <c r="E2543" s="6" t="s">
        <v>1059</v>
      </c>
      <c r="F2543" s="18" t="str">
        <f>IFERROR(VLOOKUP(B2543,Invoices!$L$2:$M$413,2,FALSE),"")</f>
        <v/>
      </c>
      <c r="G2543" s="18" t="str">
        <f>IFERROR(VLOOKUP(B2543,Invoices!$N$2:$O$412,2,FALSE),"")</f>
        <v/>
      </c>
      <c r="H2543" s="18" t="str">
        <f>IFERROR(VLOOKUP($B2543,Invoices!$P$2:$Q$412,2,FALSE),"")</f>
        <v/>
      </c>
      <c r="I2543" s="18" t="str">
        <f>IFERROR(VLOOKUP($B2543,Invoices!$R$2:$S$412,2,FALSE),"")</f>
        <v/>
      </c>
      <c r="J2543" s="18" t="str">
        <f>IFERROR(VLOOKUP($B2543,Invoices!$T$2:$U$412,2,FALSE),"")</f>
        <v/>
      </c>
      <c r="K2543" s="18">
        <f>IFERROR(VLOOKUP($B2543,Invoices!$V$2:$W$412,2,FALSE),"")</f>
        <v>0.99</v>
      </c>
      <c r="L2543" s="18" t="str">
        <f>IFERROR(VLOOKUP($B2543,Invoices!$X$2:$Y$412,2,FALSE),"")</f>
        <v/>
      </c>
      <c r="M2543" s="18" t="str">
        <f>IFERROR(VLOOKUP($B2543,Invoices!$Z$2:$AA$412,2,FALSE),"")</f>
        <v/>
      </c>
      <c r="N2543" s="18" t="str">
        <f>IFERROR(VLOOKUP($B2543,Invoices!$AB$2:$AC$412,2,FALSE),"")</f>
        <v/>
      </c>
      <c r="O2543" s="18" t="str">
        <f>IFERROR(VLOOKUP($B2543,Invoices!$AD$2:$AE$412,2,FALSE),"")</f>
        <v/>
      </c>
      <c r="P2543" s="18" t="str">
        <f>IFERROR(VLOOKUP($B2543,Invoices!$AF$2:$AG$412,2,FALSE),"")</f>
        <v/>
      </c>
      <c r="Q2543" s="18" t="str">
        <f>IFERROR(VLOOKUP($B2543,Invoices!$AH$2:$AI$412,2,FALSE),"")</f>
        <v/>
      </c>
      <c r="R2543" s="18" t="str">
        <f>IFERROR(VLOOKUP($B2543,Invoices!$AJ$2:$AK$412,2,FALSE),"")</f>
        <v/>
      </c>
      <c r="S2543" s="18" t="str">
        <f>IFERROR(VLOOKUP($B2543,Invoices!$AL$2:$AM$412,2,FALSE),"")</f>
        <v/>
      </c>
      <c r="T2543" s="18" t="str">
        <f>IFERROR(VLOOKUP($B2543,Invoices!$AN$2:$AO$412,2,FALSE),"")</f>
        <v/>
      </c>
      <c r="U2543" s="18" cm="1">
        <f t="array" ref="U2543">IFERROR(INDEX(F2543:T2543, 1, MATCH(TRUE, ISNUMBER(F2543:T2543), 0)), "0.0")</f>
        <v>0.99</v>
      </c>
    </row>
    <row r="2544" spans="1:21" ht="13" x14ac:dyDescent="0.15">
      <c r="A2544" s="14" t="s">
        <v>8576</v>
      </c>
      <c r="B2544" s="6" t="s">
        <v>3992</v>
      </c>
      <c r="C2544" s="6" t="s">
        <v>677</v>
      </c>
      <c r="D2544" s="6" t="s">
        <v>676</v>
      </c>
      <c r="E2544" s="6" t="s">
        <v>677</v>
      </c>
      <c r="F2544" s="18" t="str">
        <f>IFERROR(VLOOKUP(B2544,Invoices!$L$2:$M$413,2,FALSE),"")</f>
        <v/>
      </c>
      <c r="G2544" s="18" t="str">
        <f>IFERROR(VLOOKUP(B2544,Invoices!$N$2:$O$412,2,FALSE),"")</f>
        <v/>
      </c>
      <c r="H2544" s="18" t="str">
        <f>IFERROR(VLOOKUP($B2544,Invoices!$P$2:$Q$412,2,FALSE),"")</f>
        <v/>
      </c>
      <c r="I2544" s="18" t="str">
        <f>IFERROR(VLOOKUP($B2544,Invoices!$R$2:$S$412,2,FALSE),"")</f>
        <v/>
      </c>
      <c r="J2544" s="18" t="str">
        <f>IFERROR(VLOOKUP($B2544,Invoices!$T$2:$U$412,2,FALSE),"")</f>
        <v/>
      </c>
      <c r="K2544" s="18" t="str">
        <f>IFERROR(VLOOKUP($B2544,Invoices!$V$2:$W$412,2,FALSE),"")</f>
        <v/>
      </c>
      <c r="L2544" s="18" t="str">
        <f>IFERROR(VLOOKUP($B2544,Invoices!$X$2:$Y$412,2,FALSE),"")</f>
        <v/>
      </c>
      <c r="M2544" s="18" t="str">
        <f>IFERROR(VLOOKUP($B2544,Invoices!$Z$2:$AA$412,2,FALSE),"")</f>
        <v/>
      </c>
      <c r="N2544" s="18" t="str">
        <f>IFERROR(VLOOKUP($B2544,Invoices!$AB$2:$AC$412,2,FALSE),"")</f>
        <v/>
      </c>
      <c r="O2544" s="18" t="str">
        <f>IFERROR(VLOOKUP($B2544,Invoices!$AD$2:$AE$412,2,FALSE),"")</f>
        <v/>
      </c>
      <c r="P2544" s="18" t="str">
        <f>IFERROR(VLOOKUP($B2544,Invoices!$AF$2:$AG$412,2,FALSE),"")</f>
        <v/>
      </c>
      <c r="Q2544" s="18" t="str">
        <f>IFERROR(VLOOKUP($B2544,Invoices!$AH$2:$AI$412,2,FALSE),"")</f>
        <v/>
      </c>
      <c r="R2544" s="18" t="str">
        <f>IFERROR(VLOOKUP($B2544,Invoices!$AJ$2:$AK$412,2,FALSE),"")</f>
        <v/>
      </c>
      <c r="S2544" s="18" t="str">
        <f>IFERROR(VLOOKUP($B2544,Invoices!$AL$2:$AM$412,2,FALSE),"")</f>
        <v/>
      </c>
      <c r="T2544" s="18" t="str">
        <f>IFERROR(VLOOKUP($B2544,Invoices!$AN$2:$AO$412,2,FALSE),"")</f>
        <v/>
      </c>
      <c r="U2544" s="18" t="str" cm="1">
        <f t="array" ref="U2544">IFERROR(INDEX(F2544:T2544, 1, MATCH(TRUE, ISNUMBER(F2544:T2544), 0)), "0.0")</f>
        <v>0.0</v>
      </c>
    </row>
    <row r="2545" spans="1:21" ht="13" x14ac:dyDescent="0.15">
      <c r="A2545" s="14" t="s">
        <v>8577</v>
      </c>
      <c r="B2545" s="6" t="s">
        <v>3993</v>
      </c>
      <c r="C2545" s="6" t="s">
        <v>1959</v>
      </c>
      <c r="D2545" s="6" t="s">
        <v>1960</v>
      </c>
      <c r="E2545" s="6" t="s">
        <v>912</v>
      </c>
      <c r="F2545" s="18">
        <f>IFERROR(VLOOKUP(B2545,Invoices!$L$2:$M$413,2,FALSE),"")</f>
        <v>0.99</v>
      </c>
      <c r="G2545" s="18" t="str">
        <f>IFERROR(VLOOKUP(B2545,Invoices!$N$2:$O$412,2,FALSE),"")</f>
        <v/>
      </c>
      <c r="H2545" s="18" t="str">
        <f>IFERROR(VLOOKUP($B2545,Invoices!$P$2:$Q$412,2,FALSE),"")</f>
        <v/>
      </c>
      <c r="I2545" s="18" t="str">
        <f>IFERROR(VLOOKUP($B2545,Invoices!$R$2:$S$412,2,FALSE),"")</f>
        <v/>
      </c>
      <c r="J2545" s="18" t="str">
        <f>IFERROR(VLOOKUP($B2545,Invoices!$T$2:$U$412,2,FALSE),"")</f>
        <v/>
      </c>
      <c r="K2545" s="18" t="str">
        <f>IFERROR(VLOOKUP($B2545,Invoices!$V$2:$W$412,2,FALSE),"")</f>
        <v/>
      </c>
      <c r="L2545" s="18" t="str">
        <f>IFERROR(VLOOKUP($B2545,Invoices!$X$2:$Y$412,2,FALSE),"")</f>
        <v/>
      </c>
      <c r="M2545" s="18" t="str">
        <f>IFERROR(VLOOKUP($B2545,Invoices!$Z$2:$AA$412,2,FALSE),"")</f>
        <v/>
      </c>
      <c r="N2545" s="18" t="str">
        <f>IFERROR(VLOOKUP($B2545,Invoices!$AB$2:$AC$412,2,FALSE),"")</f>
        <v/>
      </c>
      <c r="O2545" s="18" t="str">
        <f>IFERROR(VLOOKUP($B2545,Invoices!$AD$2:$AE$412,2,FALSE),"")</f>
        <v/>
      </c>
      <c r="P2545" s="18" t="str">
        <f>IFERROR(VLOOKUP($B2545,Invoices!$AF$2:$AG$412,2,FALSE),"")</f>
        <v/>
      </c>
      <c r="Q2545" s="18" t="str">
        <f>IFERROR(VLOOKUP($B2545,Invoices!$AH$2:$AI$412,2,FALSE),"")</f>
        <v/>
      </c>
      <c r="R2545" s="18" t="str">
        <f>IFERROR(VLOOKUP($B2545,Invoices!$AJ$2:$AK$412,2,FALSE),"")</f>
        <v/>
      </c>
      <c r="S2545" s="18" t="str">
        <f>IFERROR(VLOOKUP($B2545,Invoices!$AL$2:$AM$412,2,FALSE),"")</f>
        <v/>
      </c>
      <c r="T2545" s="18" t="str">
        <f>IFERROR(VLOOKUP($B2545,Invoices!$AN$2:$AO$412,2,FALSE),"")</f>
        <v/>
      </c>
      <c r="U2545" s="18" cm="1">
        <f t="array" ref="U2545">IFERROR(INDEX(F2545:T2545, 1, MATCH(TRUE, ISNUMBER(F2545:T2545), 0)), "0.0")</f>
        <v>0.99</v>
      </c>
    </row>
    <row r="2546" spans="1:21" ht="13" x14ac:dyDescent="0.15">
      <c r="A2546" s="14" t="s">
        <v>8578</v>
      </c>
      <c r="B2546" s="6" t="s">
        <v>3994</v>
      </c>
      <c r="C2546" s="6" t="s">
        <v>1494</v>
      </c>
      <c r="D2546" s="6" t="s">
        <v>629</v>
      </c>
      <c r="E2546" s="6" t="s">
        <v>630</v>
      </c>
      <c r="F2546" s="18" t="str">
        <f>IFERROR(VLOOKUP(B2546,Invoices!$L$2:$M$413,2,FALSE),"")</f>
        <v/>
      </c>
      <c r="G2546" s="18" t="str">
        <f>IFERROR(VLOOKUP(B2546,Invoices!$N$2:$O$412,2,FALSE),"")</f>
        <v/>
      </c>
      <c r="H2546" s="18" t="str">
        <f>IFERROR(VLOOKUP($B2546,Invoices!$P$2:$Q$412,2,FALSE),"")</f>
        <v/>
      </c>
      <c r="I2546" s="18" t="str">
        <f>IFERROR(VLOOKUP($B2546,Invoices!$R$2:$S$412,2,FALSE),"")</f>
        <v/>
      </c>
      <c r="J2546" s="18" t="str">
        <f>IFERROR(VLOOKUP($B2546,Invoices!$T$2:$U$412,2,FALSE),"")</f>
        <v/>
      </c>
      <c r="K2546" s="18" t="str">
        <f>IFERROR(VLOOKUP($B2546,Invoices!$V$2:$W$412,2,FALSE),"")</f>
        <v/>
      </c>
      <c r="L2546" s="18" t="str">
        <f>IFERROR(VLOOKUP($B2546,Invoices!$X$2:$Y$412,2,FALSE),"")</f>
        <v/>
      </c>
      <c r="M2546" s="18" t="str">
        <f>IFERROR(VLOOKUP($B2546,Invoices!$Z$2:$AA$412,2,FALSE),"")</f>
        <v/>
      </c>
      <c r="N2546" s="18" t="str">
        <f>IFERROR(VLOOKUP($B2546,Invoices!$AB$2:$AC$412,2,FALSE),"")</f>
        <v/>
      </c>
      <c r="O2546" s="18" t="str">
        <f>IFERROR(VLOOKUP($B2546,Invoices!$AD$2:$AE$412,2,FALSE),"")</f>
        <v/>
      </c>
      <c r="P2546" s="18" t="str">
        <f>IFERROR(VLOOKUP($B2546,Invoices!$AF$2:$AG$412,2,FALSE),"")</f>
        <v/>
      </c>
      <c r="Q2546" s="18" t="str">
        <f>IFERROR(VLOOKUP($B2546,Invoices!$AH$2:$AI$412,2,FALSE),"")</f>
        <v/>
      </c>
      <c r="R2546" s="18" t="str">
        <f>IFERROR(VLOOKUP($B2546,Invoices!$AJ$2:$AK$412,2,FALSE),"")</f>
        <v/>
      </c>
      <c r="S2546" s="18" t="str">
        <f>IFERROR(VLOOKUP($B2546,Invoices!$AL$2:$AM$412,2,FALSE),"")</f>
        <v/>
      </c>
      <c r="T2546" s="18" t="str">
        <f>IFERROR(VLOOKUP($B2546,Invoices!$AN$2:$AO$412,2,FALSE),"")</f>
        <v/>
      </c>
      <c r="U2546" s="18" t="str" cm="1">
        <f t="array" ref="U2546">IFERROR(INDEX(F2546:T2546, 1, MATCH(TRUE, ISNUMBER(F2546:T2546), 0)), "0.0")</f>
        <v>0.0</v>
      </c>
    </row>
    <row r="2547" spans="1:21" ht="13" x14ac:dyDescent="0.15">
      <c r="A2547" s="14" t="s">
        <v>8579</v>
      </c>
      <c r="B2547" s="6" t="s">
        <v>3995</v>
      </c>
      <c r="C2547" s="6" t="s">
        <v>1795</v>
      </c>
      <c r="D2547" s="6" t="s">
        <v>533</v>
      </c>
      <c r="E2547" s="6" t="s">
        <v>522</v>
      </c>
      <c r="F2547" s="18" t="str">
        <f>IFERROR(VLOOKUP(B2547,Invoices!$L$2:$M$413,2,FALSE),"")</f>
        <v/>
      </c>
      <c r="G2547" s="18">
        <f>IFERROR(VLOOKUP(B2547,Invoices!$N$2:$O$412,2,FALSE),"")</f>
        <v>0.99</v>
      </c>
      <c r="H2547" s="18" t="str">
        <f>IFERROR(VLOOKUP($B2547,Invoices!$P$2:$Q$412,2,FALSE),"")</f>
        <v/>
      </c>
      <c r="I2547" s="18" t="str">
        <f>IFERROR(VLOOKUP($B2547,Invoices!$R$2:$S$412,2,FALSE),"")</f>
        <v/>
      </c>
      <c r="J2547" s="18" t="str">
        <f>IFERROR(VLOOKUP($B2547,Invoices!$T$2:$U$412,2,FALSE),"")</f>
        <v/>
      </c>
      <c r="K2547" s="18" t="str">
        <f>IFERROR(VLOOKUP($B2547,Invoices!$V$2:$W$412,2,FALSE),"")</f>
        <v/>
      </c>
      <c r="L2547" s="18" t="str">
        <f>IFERROR(VLOOKUP($B2547,Invoices!$X$2:$Y$412,2,FALSE),"")</f>
        <v/>
      </c>
      <c r="M2547" s="18" t="str">
        <f>IFERROR(VLOOKUP($B2547,Invoices!$Z$2:$AA$412,2,FALSE),"")</f>
        <v/>
      </c>
      <c r="N2547" s="18" t="str">
        <f>IFERROR(VLOOKUP($B2547,Invoices!$AB$2:$AC$412,2,FALSE),"")</f>
        <v/>
      </c>
      <c r="O2547" s="18" t="str">
        <f>IFERROR(VLOOKUP($B2547,Invoices!$AD$2:$AE$412,2,FALSE),"")</f>
        <v/>
      </c>
      <c r="P2547" s="18" t="str">
        <f>IFERROR(VLOOKUP($B2547,Invoices!$AF$2:$AG$412,2,FALSE),"")</f>
        <v/>
      </c>
      <c r="Q2547" s="18" t="str">
        <f>IFERROR(VLOOKUP($B2547,Invoices!$AH$2:$AI$412,2,FALSE),"")</f>
        <v/>
      </c>
      <c r="R2547" s="18" t="str">
        <f>IFERROR(VLOOKUP($B2547,Invoices!$AJ$2:$AK$412,2,FALSE),"")</f>
        <v/>
      </c>
      <c r="S2547" s="18" t="str">
        <f>IFERROR(VLOOKUP($B2547,Invoices!$AL$2:$AM$412,2,FALSE),"")</f>
        <v/>
      </c>
      <c r="T2547" s="18" t="str">
        <f>IFERROR(VLOOKUP($B2547,Invoices!$AN$2:$AO$412,2,FALSE),"")</f>
        <v/>
      </c>
      <c r="U2547" s="18" cm="1">
        <f t="array" ref="U2547">IFERROR(INDEX(F2547:T2547, 1, MATCH(TRUE, ISNUMBER(F2547:T2547), 0)), "0.0")</f>
        <v>0.99</v>
      </c>
    </row>
    <row r="2548" spans="1:21" ht="13" x14ac:dyDescent="0.15">
      <c r="A2548" s="14" t="s">
        <v>8580</v>
      </c>
      <c r="B2548" s="6" t="s">
        <v>3996</v>
      </c>
      <c r="C2548" s="6" t="s">
        <v>3997</v>
      </c>
      <c r="D2548" s="6" t="s">
        <v>792</v>
      </c>
      <c r="E2548" s="6" t="s">
        <v>793</v>
      </c>
      <c r="F2548" s="18" t="str">
        <f>IFERROR(VLOOKUP(B2548,Invoices!$L$2:$M$413,2,FALSE),"")</f>
        <v/>
      </c>
      <c r="G2548" s="18" t="str">
        <f>IFERROR(VLOOKUP(B2548,Invoices!$N$2:$O$412,2,FALSE),"")</f>
        <v/>
      </c>
      <c r="H2548" s="18" t="str">
        <f>IFERROR(VLOOKUP($B2548,Invoices!$P$2:$Q$412,2,FALSE),"")</f>
        <v/>
      </c>
      <c r="I2548" s="18" t="str">
        <f>IFERROR(VLOOKUP($B2548,Invoices!$R$2:$S$412,2,FALSE),"")</f>
        <v/>
      </c>
      <c r="J2548" s="18" t="str">
        <f>IFERROR(VLOOKUP($B2548,Invoices!$T$2:$U$412,2,FALSE),"")</f>
        <v/>
      </c>
      <c r="K2548" s="18" t="str">
        <f>IFERROR(VLOOKUP($B2548,Invoices!$V$2:$W$412,2,FALSE),"")</f>
        <v/>
      </c>
      <c r="L2548" s="18" t="str">
        <f>IFERROR(VLOOKUP($B2548,Invoices!$X$2:$Y$412,2,FALSE),"")</f>
        <v/>
      </c>
      <c r="M2548" s="18" t="str">
        <f>IFERROR(VLOOKUP($B2548,Invoices!$Z$2:$AA$412,2,FALSE),"")</f>
        <v/>
      </c>
      <c r="N2548" s="18" t="str">
        <f>IFERROR(VLOOKUP($B2548,Invoices!$AB$2:$AC$412,2,FALSE),"")</f>
        <v/>
      </c>
      <c r="O2548" s="18">
        <f>IFERROR(VLOOKUP($B2548,Invoices!$AD$2:$AE$412,2,FALSE),"")</f>
        <v>0.99</v>
      </c>
      <c r="P2548" s="18" t="str">
        <f>IFERROR(VLOOKUP($B2548,Invoices!$AF$2:$AG$412,2,FALSE),"")</f>
        <v/>
      </c>
      <c r="Q2548" s="18" t="str">
        <f>IFERROR(VLOOKUP($B2548,Invoices!$AH$2:$AI$412,2,FALSE),"")</f>
        <v/>
      </c>
      <c r="R2548" s="18" t="str">
        <f>IFERROR(VLOOKUP($B2548,Invoices!$AJ$2:$AK$412,2,FALSE),"")</f>
        <v/>
      </c>
      <c r="S2548" s="18" t="str">
        <f>IFERROR(VLOOKUP($B2548,Invoices!$AL$2:$AM$412,2,FALSE),"")</f>
        <v/>
      </c>
      <c r="T2548" s="18" t="str">
        <f>IFERROR(VLOOKUP($B2548,Invoices!$AN$2:$AO$412,2,FALSE),"")</f>
        <v/>
      </c>
      <c r="U2548" s="18" cm="1">
        <f t="array" ref="U2548">IFERROR(INDEX(F2548:T2548, 1, MATCH(TRUE, ISNUMBER(F2548:T2548), 0)), "0.0")</f>
        <v>0.99</v>
      </c>
    </row>
    <row r="2549" spans="1:21" ht="13" x14ac:dyDescent="0.15">
      <c r="A2549" s="14" t="s">
        <v>8581</v>
      </c>
      <c r="B2549" s="6" t="s">
        <v>3998</v>
      </c>
      <c r="C2549" s="6" t="s">
        <v>724</v>
      </c>
      <c r="D2549" s="6" t="s">
        <v>725</v>
      </c>
      <c r="E2549" s="6" t="s">
        <v>726</v>
      </c>
      <c r="F2549" s="18" t="str">
        <f>IFERROR(VLOOKUP(B2549,Invoices!$L$2:$M$413,2,FALSE),"")</f>
        <v/>
      </c>
      <c r="G2549" s="18" t="str">
        <f>IFERROR(VLOOKUP(B2549,Invoices!$N$2:$O$412,2,FALSE),"")</f>
        <v/>
      </c>
      <c r="H2549" s="18" t="str">
        <f>IFERROR(VLOOKUP($B2549,Invoices!$P$2:$Q$412,2,FALSE),"")</f>
        <v/>
      </c>
      <c r="I2549" s="18" t="str">
        <f>IFERROR(VLOOKUP($B2549,Invoices!$R$2:$S$412,2,FALSE),"")</f>
        <v/>
      </c>
      <c r="J2549" s="18" t="str">
        <f>IFERROR(VLOOKUP($B2549,Invoices!$T$2:$U$412,2,FALSE),"")</f>
        <v/>
      </c>
      <c r="K2549" s="18" t="str">
        <f>IFERROR(VLOOKUP($B2549,Invoices!$V$2:$W$412,2,FALSE),"")</f>
        <v/>
      </c>
      <c r="L2549" s="18" t="str">
        <f>IFERROR(VLOOKUP($B2549,Invoices!$X$2:$Y$412,2,FALSE),"")</f>
        <v/>
      </c>
      <c r="M2549" s="18" t="str">
        <f>IFERROR(VLOOKUP($B2549,Invoices!$Z$2:$AA$412,2,FALSE),"")</f>
        <v/>
      </c>
      <c r="N2549" s="18" t="str">
        <f>IFERROR(VLOOKUP($B2549,Invoices!$AB$2:$AC$412,2,FALSE),"")</f>
        <v/>
      </c>
      <c r="O2549" s="18" t="str">
        <f>IFERROR(VLOOKUP($B2549,Invoices!$AD$2:$AE$412,2,FALSE),"")</f>
        <v/>
      </c>
      <c r="P2549" s="18" t="str">
        <f>IFERROR(VLOOKUP($B2549,Invoices!$AF$2:$AG$412,2,FALSE),"")</f>
        <v/>
      </c>
      <c r="Q2549" s="18" t="str">
        <f>IFERROR(VLOOKUP($B2549,Invoices!$AH$2:$AI$412,2,FALSE),"")</f>
        <v/>
      </c>
      <c r="R2549" s="18" t="str">
        <f>IFERROR(VLOOKUP($B2549,Invoices!$AJ$2:$AK$412,2,FALSE),"")</f>
        <v/>
      </c>
      <c r="S2549" s="18">
        <f>IFERROR(VLOOKUP($B2549,Invoices!$AL$2:$AM$412,2,FALSE),"")</f>
        <v>0.99</v>
      </c>
      <c r="T2549" s="18" t="str">
        <f>IFERROR(VLOOKUP($B2549,Invoices!$AN$2:$AO$412,2,FALSE),"")</f>
        <v/>
      </c>
      <c r="U2549" s="18" cm="1">
        <f t="array" ref="U2549">IFERROR(INDEX(F2549:T2549, 1, MATCH(TRUE, ISNUMBER(F2549:T2549), 0)), "0.0")</f>
        <v>0.99</v>
      </c>
    </row>
    <row r="2550" spans="1:21" ht="13" x14ac:dyDescent="0.15">
      <c r="A2550" s="14" t="s">
        <v>8582</v>
      </c>
      <c r="B2550" s="6" t="s">
        <v>3999</v>
      </c>
      <c r="D2550" s="6" t="s">
        <v>754</v>
      </c>
      <c r="E2550" s="6" t="s">
        <v>755</v>
      </c>
      <c r="F2550" s="18" t="str">
        <f>IFERROR(VLOOKUP(B2550,Invoices!$L$2:$M$413,2,FALSE),"")</f>
        <v/>
      </c>
      <c r="G2550" s="18" t="str">
        <f>IFERROR(VLOOKUP(B2550,Invoices!$N$2:$O$412,2,FALSE),"")</f>
        <v/>
      </c>
      <c r="H2550" s="18" t="str">
        <f>IFERROR(VLOOKUP($B2550,Invoices!$P$2:$Q$412,2,FALSE),"")</f>
        <v/>
      </c>
      <c r="I2550" s="18">
        <f>IFERROR(VLOOKUP($B2550,Invoices!$R$2:$S$412,2,FALSE),"")</f>
        <v>0.99</v>
      </c>
      <c r="J2550" s="18" t="str">
        <f>IFERROR(VLOOKUP($B2550,Invoices!$T$2:$U$412,2,FALSE),"")</f>
        <v/>
      </c>
      <c r="K2550" s="18" t="str">
        <f>IFERROR(VLOOKUP($B2550,Invoices!$V$2:$W$412,2,FALSE),"")</f>
        <v/>
      </c>
      <c r="L2550" s="18" t="str">
        <f>IFERROR(VLOOKUP($B2550,Invoices!$X$2:$Y$412,2,FALSE),"")</f>
        <v/>
      </c>
      <c r="M2550" s="18" t="str">
        <f>IFERROR(VLOOKUP($B2550,Invoices!$Z$2:$AA$412,2,FALSE),"")</f>
        <v/>
      </c>
      <c r="N2550" s="18" t="str">
        <f>IFERROR(VLOOKUP($B2550,Invoices!$AB$2:$AC$412,2,FALSE),"")</f>
        <v/>
      </c>
      <c r="O2550" s="18" t="str">
        <f>IFERROR(VLOOKUP($B2550,Invoices!$AD$2:$AE$412,2,FALSE),"")</f>
        <v/>
      </c>
      <c r="P2550" s="18" t="str">
        <f>IFERROR(VLOOKUP($B2550,Invoices!$AF$2:$AG$412,2,FALSE),"")</f>
        <v/>
      </c>
      <c r="Q2550" s="18" t="str">
        <f>IFERROR(VLOOKUP($B2550,Invoices!$AH$2:$AI$412,2,FALSE),"")</f>
        <v/>
      </c>
      <c r="R2550" s="18" t="str">
        <f>IFERROR(VLOOKUP($B2550,Invoices!$AJ$2:$AK$412,2,FALSE),"")</f>
        <v/>
      </c>
      <c r="S2550" s="18" t="str">
        <f>IFERROR(VLOOKUP($B2550,Invoices!$AL$2:$AM$412,2,FALSE),"")</f>
        <v/>
      </c>
      <c r="T2550" s="18" t="str">
        <f>IFERROR(VLOOKUP($B2550,Invoices!$AN$2:$AO$412,2,FALSE),"")</f>
        <v/>
      </c>
      <c r="U2550" s="18" cm="1">
        <f t="array" ref="U2550">IFERROR(INDEX(F2550:T2550, 1, MATCH(TRUE, ISNUMBER(F2550:T2550), 0)), "0.0")</f>
        <v>0.99</v>
      </c>
    </row>
    <row r="2551" spans="1:21" ht="13" x14ac:dyDescent="0.15">
      <c r="A2551" s="14" t="s">
        <v>8583</v>
      </c>
      <c r="B2551" s="6" t="s">
        <v>4000</v>
      </c>
      <c r="D2551" s="6" t="s">
        <v>883</v>
      </c>
      <c r="E2551" s="6" t="s">
        <v>884</v>
      </c>
      <c r="F2551" s="18" t="str">
        <f>IFERROR(VLOOKUP(B2551,Invoices!$L$2:$M$413,2,FALSE),"")</f>
        <v/>
      </c>
      <c r="G2551" s="18" t="str">
        <f>IFERROR(VLOOKUP(B2551,Invoices!$N$2:$O$412,2,FALSE),"")</f>
        <v/>
      </c>
      <c r="H2551" s="18" t="str">
        <f>IFERROR(VLOOKUP($B2551,Invoices!$P$2:$Q$412,2,FALSE),"")</f>
        <v/>
      </c>
      <c r="I2551" s="18" t="str">
        <f>IFERROR(VLOOKUP($B2551,Invoices!$R$2:$S$412,2,FALSE),"")</f>
        <v/>
      </c>
      <c r="J2551" s="18" t="str">
        <f>IFERROR(VLOOKUP($B2551,Invoices!$T$2:$U$412,2,FALSE),"")</f>
        <v/>
      </c>
      <c r="K2551" s="18" t="str">
        <f>IFERROR(VLOOKUP($B2551,Invoices!$V$2:$W$412,2,FALSE),"")</f>
        <v/>
      </c>
      <c r="L2551" s="18" t="str">
        <f>IFERROR(VLOOKUP($B2551,Invoices!$X$2:$Y$412,2,FALSE),"")</f>
        <v/>
      </c>
      <c r="M2551" s="18" t="str">
        <f>IFERROR(VLOOKUP($B2551,Invoices!$Z$2:$AA$412,2,FALSE),"")</f>
        <v/>
      </c>
      <c r="N2551" s="18" t="str">
        <f>IFERROR(VLOOKUP($B2551,Invoices!$AB$2:$AC$412,2,FALSE),"")</f>
        <v/>
      </c>
      <c r="O2551" s="18" t="str">
        <f>IFERROR(VLOOKUP($B2551,Invoices!$AD$2:$AE$412,2,FALSE),"")</f>
        <v/>
      </c>
      <c r="P2551" s="18" t="str">
        <f>IFERROR(VLOOKUP($B2551,Invoices!$AF$2:$AG$412,2,FALSE),"")</f>
        <v/>
      </c>
      <c r="Q2551" s="18" t="str">
        <f>IFERROR(VLOOKUP($B2551,Invoices!$AH$2:$AI$412,2,FALSE),"")</f>
        <v/>
      </c>
      <c r="R2551" s="18" t="str">
        <f>IFERROR(VLOOKUP($B2551,Invoices!$AJ$2:$AK$412,2,FALSE),"")</f>
        <v/>
      </c>
      <c r="S2551" s="18" t="str">
        <f>IFERROR(VLOOKUP($B2551,Invoices!$AL$2:$AM$412,2,FALSE),"")</f>
        <v/>
      </c>
      <c r="T2551" s="18" t="str">
        <f>IFERROR(VLOOKUP($B2551,Invoices!$AN$2:$AO$412,2,FALSE),"")</f>
        <v/>
      </c>
      <c r="U2551" s="18" t="str" cm="1">
        <f t="array" ref="U2551">IFERROR(INDEX(F2551:T2551, 1, MATCH(TRUE, ISNUMBER(F2551:T2551), 0)), "0.0")</f>
        <v>0.0</v>
      </c>
    </row>
    <row r="2552" spans="1:21" ht="13" x14ac:dyDescent="0.15">
      <c r="A2552" s="14" t="s">
        <v>8584</v>
      </c>
      <c r="B2552" s="6" t="s">
        <v>4001</v>
      </c>
      <c r="C2552" s="6" t="s">
        <v>4002</v>
      </c>
      <c r="D2552" s="6" t="s">
        <v>1395</v>
      </c>
      <c r="E2552" s="6" t="s">
        <v>878</v>
      </c>
      <c r="F2552" s="18" t="str">
        <f>IFERROR(VLOOKUP(B2552,Invoices!$L$2:$M$413,2,FALSE),"")</f>
        <v/>
      </c>
      <c r="G2552" s="18" t="str">
        <f>IFERROR(VLOOKUP(B2552,Invoices!$N$2:$O$412,2,FALSE),"")</f>
        <v/>
      </c>
      <c r="H2552" s="18">
        <f>IFERROR(VLOOKUP($B2552,Invoices!$P$2:$Q$412,2,FALSE),"")</f>
        <v>0.99</v>
      </c>
      <c r="I2552" s="18">
        <f>IFERROR(VLOOKUP($B2552,Invoices!$R$2:$S$412,2,FALSE),"")</f>
        <v>0.99</v>
      </c>
      <c r="J2552" s="18" t="str">
        <f>IFERROR(VLOOKUP($B2552,Invoices!$T$2:$U$412,2,FALSE),"")</f>
        <v/>
      </c>
      <c r="K2552" s="18" t="str">
        <f>IFERROR(VLOOKUP($B2552,Invoices!$V$2:$W$412,2,FALSE),"")</f>
        <v/>
      </c>
      <c r="L2552" s="18" t="str">
        <f>IFERROR(VLOOKUP($B2552,Invoices!$X$2:$Y$412,2,FALSE),"")</f>
        <v/>
      </c>
      <c r="M2552" s="18" t="str">
        <f>IFERROR(VLOOKUP($B2552,Invoices!$Z$2:$AA$412,2,FALSE),"")</f>
        <v/>
      </c>
      <c r="N2552" s="18" t="str">
        <f>IFERROR(VLOOKUP($B2552,Invoices!$AB$2:$AC$412,2,FALSE),"")</f>
        <v/>
      </c>
      <c r="O2552" s="18" t="str">
        <f>IFERROR(VLOOKUP($B2552,Invoices!$AD$2:$AE$412,2,FALSE),"")</f>
        <v/>
      </c>
      <c r="P2552" s="18" t="str">
        <f>IFERROR(VLOOKUP($B2552,Invoices!$AF$2:$AG$412,2,FALSE),"")</f>
        <v/>
      </c>
      <c r="Q2552" s="18">
        <f>IFERROR(VLOOKUP($B2552,Invoices!$AH$2:$AI$412,2,FALSE),"")</f>
        <v>0.99</v>
      </c>
      <c r="R2552" s="18" t="str">
        <f>IFERROR(VLOOKUP($B2552,Invoices!$AJ$2:$AK$412,2,FALSE),"")</f>
        <v/>
      </c>
      <c r="S2552" s="18" t="str">
        <f>IFERROR(VLOOKUP($B2552,Invoices!$AL$2:$AM$412,2,FALSE),"")</f>
        <v/>
      </c>
      <c r="T2552" s="18" t="str">
        <f>IFERROR(VLOOKUP($B2552,Invoices!$AN$2:$AO$412,2,FALSE),"")</f>
        <v/>
      </c>
      <c r="U2552" s="18" cm="1">
        <f t="array" ref="U2552">IFERROR(INDEX(F2552:T2552, 1, MATCH(TRUE, ISNUMBER(F2552:T2552), 0)), "0.0")</f>
        <v>0.99</v>
      </c>
    </row>
    <row r="2553" spans="1:21" ht="13" x14ac:dyDescent="0.15">
      <c r="A2553" s="14" t="s">
        <v>8585</v>
      </c>
      <c r="B2553" s="6" t="s">
        <v>4001</v>
      </c>
      <c r="D2553" s="6" t="s">
        <v>877</v>
      </c>
      <c r="E2553" s="6" t="s">
        <v>878</v>
      </c>
      <c r="F2553" s="18" t="str">
        <f>IFERROR(VLOOKUP(B2553,Invoices!$L$2:$M$413,2,FALSE),"")</f>
        <v/>
      </c>
      <c r="G2553" s="18" t="str">
        <f>IFERROR(VLOOKUP(B2553,Invoices!$N$2:$O$412,2,FALSE),"")</f>
        <v/>
      </c>
      <c r="H2553" s="18">
        <f>IFERROR(VLOOKUP($B2553,Invoices!$P$2:$Q$412,2,FALSE),"")</f>
        <v>0.99</v>
      </c>
      <c r="I2553" s="18">
        <f>IFERROR(VLOOKUP($B2553,Invoices!$R$2:$S$412,2,FALSE),"")</f>
        <v>0.99</v>
      </c>
      <c r="J2553" s="18" t="str">
        <f>IFERROR(VLOOKUP($B2553,Invoices!$T$2:$U$412,2,FALSE),"")</f>
        <v/>
      </c>
      <c r="K2553" s="18" t="str">
        <f>IFERROR(VLOOKUP($B2553,Invoices!$V$2:$W$412,2,FALSE),"")</f>
        <v/>
      </c>
      <c r="L2553" s="18" t="str">
        <f>IFERROR(VLOOKUP($B2553,Invoices!$X$2:$Y$412,2,FALSE),"")</f>
        <v/>
      </c>
      <c r="M2553" s="18" t="str">
        <f>IFERROR(VLOOKUP($B2553,Invoices!$Z$2:$AA$412,2,FALSE),"")</f>
        <v/>
      </c>
      <c r="N2553" s="18" t="str">
        <f>IFERROR(VLOOKUP($B2553,Invoices!$AB$2:$AC$412,2,FALSE),"")</f>
        <v/>
      </c>
      <c r="O2553" s="18" t="str">
        <f>IFERROR(VLOOKUP($B2553,Invoices!$AD$2:$AE$412,2,FALSE),"")</f>
        <v/>
      </c>
      <c r="P2553" s="18" t="str">
        <f>IFERROR(VLOOKUP($B2553,Invoices!$AF$2:$AG$412,2,FALSE),"")</f>
        <v/>
      </c>
      <c r="Q2553" s="18">
        <f>IFERROR(VLOOKUP($B2553,Invoices!$AH$2:$AI$412,2,FALSE),"")</f>
        <v>0.99</v>
      </c>
      <c r="R2553" s="18" t="str">
        <f>IFERROR(VLOOKUP($B2553,Invoices!$AJ$2:$AK$412,2,FALSE),"")</f>
        <v/>
      </c>
      <c r="S2553" s="18" t="str">
        <f>IFERROR(VLOOKUP($B2553,Invoices!$AL$2:$AM$412,2,FALSE),"")</f>
        <v/>
      </c>
      <c r="T2553" s="18" t="str">
        <f>IFERROR(VLOOKUP($B2553,Invoices!$AN$2:$AO$412,2,FALSE),"")</f>
        <v/>
      </c>
      <c r="U2553" s="18" cm="1">
        <f t="array" ref="U2553">IFERROR(INDEX(F2553:T2553, 1, MATCH(TRUE, ISNUMBER(F2553:T2553), 0)), "0.0")</f>
        <v>0.99</v>
      </c>
    </row>
    <row r="2554" spans="1:21" ht="13" x14ac:dyDescent="0.15">
      <c r="A2554" s="14" t="s">
        <v>8586</v>
      </c>
      <c r="B2554" s="6" t="s">
        <v>4003</v>
      </c>
      <c r="C2554" s="6" t="s">
        <v>4004</v>
      </c>
      <c r="D2554" s="6" t="s">
        <v>1497</v>
      </c>
      <c r="E2554" s="6" t="s">
        <v>1498</v>
      </c>
      <c r="F2554" s="18" t="str">
        <f>IFERROR(VLOOKUP(B2554,Invoices!$L$2:$M$413,2,FALSE),"")</f>
        <v/>
      </c>
      <c r="G2554" s="18" t="str">
        <f>IFERROR(VLOOKUP(B2554,Invoices!$N$2:$O$412,2,FALSE),"")</f>
        <v/>
      </c>
      <c r="H2554" s="18" t="str">
        <f>IFERROR(VLOOKUP($B2554,Invoices!$P$2:$Q$412,2,FALSE),"")</f>
        <v/>
      </c>
      <c r="I2554" s="18" t="str">
        <f>IFERROR(VLOOKUP($B2554,Invoices!$R$2:$S$412,2,FALSE),"")</f>
        <v/>
      </c>
      <c r="J2554" s="18" t="str">
        <f>IFERROR(VLOOKUP($B2554,Invoices!$T$2:$U$412,2,FALSE),"")</f>
        <v/>
      </c>
      <c r="K2554" s="18" t="str">
        <f>IFERROR(VLOOKUP($B2554,Invoices!$V$2:$W$412,2,FALSE),"")</f>
        <v/>
      </c>
      <c r="L2554" s="18" t="str">
        <f>IFERROR(VLOOKUP($B2554,Invoices!$X$2:$Y$412,2,FALSE),"")</f>
        <v/>
      </c>
      <c r="M2554" s="18">
        <f>IFERROR(VLOOKUP($B2554,Invoices!$Z$2:$AA$412,2,FALSE),"")</f>
        <v>0.99</v>
      </c>
      <c r="N2554" s="18" t="str">
        <f>IFERROR(VLOOKUP($B2554,Invoices!$AB$2:$AC$412,2,FALSE),"")</f>
        <v/>
      </c>
      <c r="O2554" s="18" t="str">
        <f>IFERROR(VLOOKUP($B2554,Invoices!$AD$2:$AE$412,2,FALSE),"")</f>
        <v/>
      </c>
      <c r="P2554" s="18" t="str">
        <f>IFERROR(VLOOKUP($B2554,Invoices!$AF$2:$AG$412,2,FALSE),"")</f>
        <v/>
      </c>
      <c r="Q2554" s="18" t="str">
        <f>IFERROR(VLOOKUP($B2554,Invoices!$AH$2:$AI$412,2,FALSE),"")</f>
        <v/>
      </c>
      <c r="R2554" s="18" t="str">
        <f>IFERROR(VLOOKUP($B2554,Invoices!$AJ$2:$AK$412,2,FALSE),"")</f>
        <v/>
      </c>
      <c r="S2554" s="18" t="str">
        <f>IFERROR(VLOOKUP($B2554,Invoices!$AL$2:$AM$412,2,FALSE),"")</f>
        <v/>
      </c>
      <c r="T2554" s="18" t="str">
        <f>IFERROR(VLOOKUP($B2554,Invoices!$AN$2:$AO$412,2,FALSE),"")</f>
        <v/>
      </c>
      <c r="U2554" s="18" cm="1">
        <f t="array" ref="U2554">IFERROR(INDEX(F2554:T2554, 1, MATCH(TRUE, ISNUMBER(F2554:T2554), 0)), "0.0")</f>
        <v>0.99</v>
      </c>
    </row>
    <row r="2555" spans="1:21" ht="13" x14ac:dyDescent="0.15">
      <c r="A2555" s="14" t="s">
        <v>8587</v>
      </c>
      <c r="B2555" s="6" t="s">
        <v>4005</v>
      </c>
      <c r="D2555" s="6" t="s">
        <v>770</v>
      </c>
      <c r="E2555" s="6" t="s">
        <v>771</v>
      </c>
      <c r="F2555" s="18" t="str">
        <f>IFERROR(VLOOKUP(B2555,Invoices!$L$2:$M$413,2,FALSE),"")</f>
        <v/>
      </c>
      <c r="G2555" s="18" t="str">
        <f>IFERROR(VLOOKUP(B2555,Invoices!$N$2:$O$412,2,FALSE),"")</f>
        <v/>
      </c>
      <c r="H2555" s="18" t="str">
        <f>IFERROR(VLOOKUP($B2555,Invoices!$P$2:$Q$412,2,FALSE),"")</f>
        <v/>
      </c>
      <c r="I2555" s="18" t="str">
        <f>IFERROR(VLOOKUP($B2555,Invoices!$R$2:$S$412,2,FALSE),"")</f>
        <v/>
      </c>
      <c r="J2555" s="18" t="str">
        <f>IFERROR(VLOOKUP($B2555,Invoices!$T$2:$U$412,2,FALSE),"")</f>
        <v/>
      </c>
      <c r="K2555" s="18" t="str">
        <f>IFERROR(VLOOKUP($B2555,Invoices!$V$2:$W$412,2,FALSE),"")</f>
        <v/>
      </c>
      <c r="L2555" s="18" t="str">
        <f>IFERROR(VLOOKUP($B2555,Invoices!$X$2:$Y$412,2,FALSE),"")</f>
        <v/>
      </c>
      <c r="M2555" s="18" t="str">
        <f>IFERROR(VLOOKUP($B2555,Invoices!$Z$2:$AA$412,2,FALSE),"")</f>
        <v/>
      </c>
      <c r="N2555" s="18" t="str">
        <f>IFERROR(VLOOKUP($B2555,Invoices!$AB$2:$AC$412,2,FALSE),"")</f>
        <v/>
      </c>
      <c r="O2555" s="18" t="str">
        <f>IFERROR(VLOOKUP($B2555,Invoices!$AD$2:$AE$412,2,FALSE),"")</f>
        <v/>
      </c>
      <c r="P2555" s="18" t="str">
        <f>IFERROR(VLOOKUP($B2555,Invoices!$AF$2:$AG$412,2,FALSE),"")</f>
        <v/>
      </c>
      <c r="Q2555" s="18" t="str">
        <f>IFERROR(VLOOKUP($B2555,Invoices!$AH$2:$AI$412,2,FALSE),"")</f>
        <v/>
      </c>
      <c r="R2555" s="18">
        <f>IFERROR(VLOOKUP($B2555,Invoices!$AJ$2:$AK$412,2,FALSE),"")</f>
        <v>0.99</v>
      </c>
      <c r="S2555" s="18" t="str">
        <f>IFERROR(VLOOKUP($B2555,Invoices!$AL$2:$AM$412,2,FALSE),"")</f>
        <v/>
      </c>
      <c r="T2555" s="18" t="str">
        <f>IFERROR(VLOOKUP($B2555,Invoices!$AN$2:$AO$412,2,FALSE),"")</f>
        <v/>
      </c>
      <c r="U2555" s="18" cm="1">
        <f t="array" ref="U2555">IFERROR(INDEX(F2555:T2555, 1, MATCH(TRUE, ISNUMBER(F2555:T2555), 0)), "0.0")</f>
        <v>0.99</v>
      </c>
    </row>
    <row r="2556" spans="1:21" ht="13" x14ac:dyDescent="0.15">
      <c r="A2556" s="14" t="s">
        <v>8588</v>
      </c>
      <c r="B2556" s="6" t="s">
        <v>4006</v>
      </c>
      <c r="C2556" s="6" t="s">
        <v>2023</v>
      </c>
      <c r="D2556" s="6" t="s">
        <v>2024</v>
      </c>
      <c r="E2556" s="6" t="s">
        <v>779</v>
      </c>
      <c r="F2556" s="18" t="str">
        <f>IFERROR(VLOOKUP(B2556,Invoices!$L$2:$M$413,2,FALSE),"")</f>
        <v/>
      </c>
      <c r="G2556" s="18" t="str">
        <f>IFERROR(VLOOKUP(B2556,Invoices!$N$2:$O$412,2,FALSE),"")</f>
        <v/>
      </c>
      <c r="H2556" s="18" t="str">
        <f>IFERROR(VLOOKUP($B2556,Invoices!$P$2:$Q$412,2,FALSE),"")</f>
        <v/>
      </c>
      <c r="I2556" s="18" t="str">
        <f>IFERROR(VLOOKUP($B2556,Invoices!$R$2:$S$412,2,FALSE),"")</f>
        <v/>
      </c>
      <c r="J2556" s="18" t="str">
        <f>IFERROR(VLOOKUP($B2556,Invoices!$T$2:$U$412,2,FALSE),"")</f>
        <v/>
      </c>
      <c r="K2556" s="18" t="str">
        <f>IFERROR(VLOOKUP($B2556,Invoices!$V$2:$W$412,2,FALSE),"")</f>
        <v/>
      </c>
      <c r="L2556" s="18" t="str">
        <f>IFERROR(VLOOKUP($B2556,Invoices!$X$2:$Y$412,2,FALSE),"")</f>
        <v/>
      </c>
      <c r="M2556" s="18" t="str">
        <f>IFERROR(VLOOKUP($B2556,Invoices!$Z$2:$AA$412,2,FALSE),"")</f>
        <v/>
      </c>
      <c r="N2556" s="18" t="str">
        <f>IFERROR(VLOOKUP($B2556,Invoices!$AB$2:$AC$412,2,FALSE),"")</f>
        <v/>
      </c>
      <c r="O2556" s="18" t="str">
        <f>IFERROR(VLOOKUP($B2556,Invoices!$AD$2:$AE$412,2,FALSE),"")</f>
        <v/>
      </c>
      <c r="P2556" s="18" t="str">
        <f>IFERROR(VLOOKUP($B2556,Invoices!$AF$2:$AG$412,2,FALSE),"")</f>
        <v/>
      </c>
      <c r="Q2556" s="18" t="str">
        <f>IFERROR(VLOOKUP($B2556,Invoices!$AH$2:$AI$412,2,FALSE),"")</f>
        <v/>
      </c>
      <c r="R2556" s="18" t="str">
        <f>IFERROR(VLOOKUP($B2556,Invoices!$AJ$2:$AK$412,2,FALSE),"")</f>
        <v/>
      </c>
      <c r="S2556" s="18" t="str">
        <f>IFERROR(VLOOKUP($B2556,Invoices!$AL$2:$AM$412,2,FALSE),"")</f>
        <v/>
      </c>
      <c r="T2556" s="18" t="str">
        <f>IFERROR(VLOOKUP($B2556,Invoices!$AN$2:$AO$412,2,FALSE),"")</f>
        <v/>
      </c>
      <c r="U2556" s="18" t="str" cm="1">
        <f t="array" ref="U2556">IFERROR(INDEX(F2556:T2556, 1, MATCH(TRUE, ISNUMBER(F2556:T2556), 0)), "0.0")</f>
        <v>0.0</v>
      </c>
    </row>
    <row r="2557" spans="1:21" ht="13" x14ac:dyDescent="0.15">
      <c r="A2557" s="14" t="s">
        <v>8589</v>
      </c>
      <c r="B2557" s="6" t="s">
        <v>4007</v>
      </c>
      <c r="D2557" s="6" t="s">
        <v>1241</v>
      </c>
      <c r="E2557" s="6" t="s">
        <v>1242</v>
      </c>
      <c r="F2557" s="18" t="str">
        <f>IFERROR(VLOOKUP(B2557,Invoices!$L$2:$M$413,2,FALSE),"")</f>
        <v/>
      </c>
      <c r="G2557" s="18" t="str">
        <f>IFERROR(VLOOKUP(B2557,Invoices!$N$2:$O$412,2,FALSE),"")</f>
        <v/>
      </c>
      <c r="H2557" s="18" t="str">
        <f>IFERROR(VLOOKUP($B2557,Invoices!$P$2:$Q$412,2,FALSE),"")</f>
        <v/>
      </c>
      <c r="I2557" s="18" t="str">
        <f>IFERROR(VLOOKUP($B2557,Invoices!$R$2:$S$412,2,FALSE),"")</f>
        <v/>
      </c>
      <c r="J2557" s="18" t="str">
        <f>IFERROR(VLOOKUP($B2557,Invoices!$T$2:$U$412,2,FALSE),"")</f>
        <v/>
      </c>
      <c r="K2557" s="18" t="str">
        <f>IFERROR(VLOOKUP($B2557,Invoices!$V$2:$W$412,2,FALSE),"")</f>
        <v/>
      </c>
      <c r="L2557" s="18" t="str">
        <f>IFERROR(VLOOKUP($B2557,Invoices!$X$2:$Y$412,2,FALSE),"")</f>
        <v/>
      </c>
      <c r="M2557" s="18" t="str">
        <f>IFERROR(VLOOKUP($B2557,Invoices!$Z$2:$AA$412,2,FALSE),"")</f>
        <v/>
      </c>
      <c r="N2557" s="18" t="str">
        <f>IFERROR(VLOOKUP($B2557,Invoices!$AB$2:$AC$412,2,FALSE),"")</f>
        <v/>
      </c>
      <c r="O2557" s="18" t="str">
        <f>IFERROR(VLOOKUP($B2557,Invoices!$AD$2:$AE$412,2,FALSE),"")</f>
        <v/>
      </c>
      <c r="P2557" s="18" t="str">
        <f>IFERROR(VLOOKUP($B2557,Invoices!$AF$2:$AG$412,2,FALSE),"")</f>
        <v/>
      </c>
      <c r="Q2557" s="18" t="str">
        <f>IFERROR(VLOOKUP($B2557,Invoices!$AH$2:$AI$412,2,FALSE),"")</f>
        <v/>
      </c>
      <c r="R2557" s="18" t="str">
        <f>IFERROR(VLOOKUP($B2557,Invoices!$AJ$2:$AK$412,2,FALSE),"")</f>
        <v/>
      </c>
      <c r="S2557" s="18" t="str">
        <f>IFERROR(VLOOKUP($B2557,Invoices!$AL$2:$AM$412,2,FALSE),"")</f>
        <v/>
      </c>
      <c r="T2557" s="18" t="str">
        <f>IFERROR(VLOOKUP($B2557,Invoices!$AN$2:$AO$412,2,FALSE),"")</f>
        <v/>
      </c>
      <c r="U2557" s="18" t="str" cm="1">
        <f t="array" ref="U2557">IFERROR(INDEX(F2557:T2557, 1, MATCH(TRUE, ISNUMBER(F2557:T2557), 0)), "0.0")</f>
        <v>0.0</v>
      </c>
    </row>
    <row r="2558" spans="1:21" ht="13" x14ac:dyDescent="0.15">
      <c r="A2558" s="14" t="s">
        <v>8590</v>
      </c>
      <c r="B2558" s="6" t="s">
        <v>4008</v>
      </c>
      <c r="C2558" s="6" t="s">
        <v>4009</v>
      </c>
      <c r="D2558" s="6" t="s">
        <v>950</v>
      </c>
      <c r="E2558" s="6" t="s">
        <v>655</v>
      </c>
      <c r="F2558" s="18" t="str">
        <f>IFERROR(VLOOKUP(B2558,Invoices!$L$2:$M$413,2,FALSE),"")</f>
        <v/>
      </c>
      <c r="G2558" s="18" t="str">
        <f>IFERROR(VLOOKUP(B2558,Invoices!$N$2:$O$412,2,FALSE),"")</f>
        <v/>
      </c>
      <c r="H2558" s="18" t="str">
        <f>IFERROR(VLOOKUP($B2558,Invoices!$P$2:$Q$412,2,FALSE),"")</f>
        <v/>
      </c>
      <c r="I2558" s="18" t="str">
        <f>IFERROR(VLOOKUP($B2558,Invoices!$R$2:$S$412,2,FALSE),"")</f>
        <v/>
      </c>
      <c r="J2558" s="18" t="str">
        <f>IFERROR(VLOOKUP($B2558,Invoices!$T$2:$U$412,2,FALSE),"")</f>
        <v/>
      </c>
      <c r="K2558" s="18" t="str">
        <f>IFERROR(VLOOKUP($B2558,Invoices!$V$2:$W$412,2,FALSE),"")</f>
        <v/>
      </c>
      <c r="L2558" s="18" t="str">
        <f>IFERROR(VLOOKUP($B2558,Invoices!$X$2:$Y$412,2,FALSE),"")</f>
        <v/>
      </c>
      <c r="M2558" s="18" t="str">
        <f>IFERROR(VLOOKUP($B2558,Invoices!$Z$2:$AA$412,2,FALSE),"")</f>
        <v/>
      </c>
      <c r="N2558" s="18" t="str">
        <f>IFERROR(VLOOKUP($B2558,Invoices!$AB$2:$AC$412,2,FALSE),"")</f>
        <v/>
      </c>
      <c r="O2558" s="18" t="str">
        <f>IFERROR(VLOOKUP($B2558,Invoices!$AD$2:$AE$412,2,FALSE),"")</f>
        <v/>
      </c>
      <c r="P2558" s="18" t="str">
        <f>IFERROR(VLOOKUP($B2558,Invoices!$AF$2:$AG$412,2,FALSE),"")</f>
        <v/>
      </c>
      <c r="Q2558" s="18" t="str">
        <f>IFERROR(VLOOKUP($B2558,Invoices!$AH$2:$AI$412,2,FALSE),"")</f>
        <v/>
      </c>
      <c r="R2558" s="18" t="str">
        <f>IFERROR(VLOOKUP($B2558,Invoices!$AJ$2:$AK$412,2,FALSE),"")</f>
        <v/>
      </c>
      <c r="S2558" s="18" t="str">
        <f>IFERROR(VLOOKUP($B2558,Invoices!$AL$2:$AM$412,2,FALSE),"")</f>
        <v/>
      </c>
      <c r="T2558" s="18" t="str">
        <f>IFERROR(VLOOKUP($B2558,Invoices!$AN$2:$AO$412,2,FALSE),"")</f>
        <v/>
      </c>
      <c r="U2558" s="18" t="str" cm="1">
        <f t="array" ref="U2558">IFERROR(INDEX(F2558:T2558, 1, MATCH(TRUE, ISNUMBER(F2558:T2558), 0)), "0.0")</f>
        <v>0.0</v>
      </c>
    </row>
    <row r="2559" spans="1:21" ht="13" x14ac:dyDescent="0.15">
      <c r="A2559" s="14" t="s">
        <v>8591</v>
      </c>
      <c r="B2559" s="6" t="s">
        <v>4010</v>
      </c>
      <c r="C2559" s="6" t="s">
        <v>4011</v>
      </c>
      <c r="D2559" s="6" t="s">
        <v>950</v>
      </c>
      <c r="E2559" s="6" t="s">
        <v>655</v>
      </c>
      <c r="F2559" s="18" t="str">
        <f>IFERROR(VLOOKUP(B2559,Invoices!$L$2:$M$413,2,FALSE),"")</f>
        <v/>
      </c>
      <c r="G2559" s="18" t="str">
        <f>IFERROR(VLOOKUP(B2559,Invoices!$N$2:$O$412,2,FALSE),"")</f>
        <v/>
      </c>
      <c r="H2559" s="18" t="str">
        <f>IFERROR(VLOOKUP($B2559,Invoices!$P$2:$Q$412,2,FALSE),"")</f>
        <v/>
      </c>
      <c r="I2559" s="18" t="str">
        <f>IFERROR(VLOOKUP($B2559,Invoices!$R$2:$S$412,2,FALSE),"")</f>
        <v/>
      </c>
      <c r="J2559" s="18" t="str">
        <f>IFERROR(VLOOKUP($B2559,Invoices!$T$2:$U$412,2,FALSE),"")</f>
        <v/>
      </c>
      <c r="K2559" s="18" t="str">
        <f>IFERROR(VLOOKUP($B2559,Invoices!$V$2:$W$412,2,FALSE),"")</f>
        <v/>
      </c>
      <c r="L2559" s="18" t="str">
        <f>IFERROR(VLOOKUP($B2559,Invoices!$X$2:$Y$412,2,FALSE),"")</f>
        <v/>
      </c>
      <c r="M2559" s="18" t="str">
        <f>IFERROR(VLOOKUP($B2559,Invoices!$Z$2:$AA$412,2,FALSE),"")</f>
        <v/>
      </c>
      <c r="N2559" s="18" t="str">
        <f>IFERROR(VLOOKUP($B2559,Invoices!$AB$2:$AC$412,2,FALSE),"")</f>
        <v/>
      </c>
      <c r="O2559" s="18" t="str">
        <f>IFERROR(VLOOKUP($B2559,Invoices!$AD$2:$AE$412,2,FALSE),"")</f>
        <v/>
      </c>
      <c r="P2559" s="18" t="str">
        <f>IFERROR(VLOOKUP($B2559,Invoices!$AF$2:$AG$412,2,FALSE),"")</f>
        <v/>
      </c>
      <c r="Q2559" s="18" t="str">
        <f>IFERROR(VLOOKUP($B2559,Invoices!$AH$2:$AI$412,2,FALSE),"")</f>
        <v/>
      </c>
      <c r="R2559" s="18" t="str">
        <f>IFERROR(VLOOKUP($B2559,Invoices!$AJ$2:$AK$412,2,FALSE),"")</f>
        <v/>
      </c>
      <c r="S2559" s="18" t="str">
        <f>IFERROR(VLOOKUP($B2559,Invoices!$AL$2:$AM$412,2,FALSE),"")</f>
        <v/>
      </c>
      <c r="T2559" s="18" t="str">
        <f>IFERROR(VLOOKUP($B2559,Invoices!$AN$2:$AO$412,2,FALSE),"")</f>
        <v/>
      </c>
      <c r="U2559" s="18" t="str" cm="1">
        <f t="array" ref="U2559">IFERROR(INDEX(F2559:T2559, 1, MATCH(TRUE, ISNUMBER(F2559:T2559), 0)), "0.0")</f>
        <v>0.0</v>
      </c>
    </row>
    <row r="2560" spans="1:21" ht="13" x14ac:dyDescent="0.15">
      <c r="A2560" s="14" t="s">
        <v>8592</v>
      </c>
      <c r="B2560" s="6" t="s">
        <v>4012</v>
      </c>
      <c r="D2560" s="6" t="s">
        <v>1028</v>
      </c>
      <c r="E2560" s="6" t="s">
        <v>690</v>
      </c>
      <c r="F2560" s="18" t="str">
        <f>IFERROR(VLOOKUP(B2560,Invoices!$L$2:$M$413,2,FALSE),"")</f>
        <v/>
      </c>
      <c r="G2560" s="18" t="str">
        <f>IFERROR(VLOOKUP(B2560,Invoices!$N$2:$O$412,2,FALSE),"")</f>
        <v/>
      </c>
      <c r="H2560" s="18" t="str">
        <f>IFERROR(VLOOKUP($B2560,Invoices!$P$2:$Q$412,2,FALSE),"")</f>
        <v/>
      </c>
      <c r="I2560" s="18" t="str">
        <f>IFERROR(VLOOKUP($B2560,Invoices!$R$2:$S$412,2,FALSE),"")</f>
        <v/>
      </c>
      <c r="J2560" s="18" t="str">
        <f>IFERROR(VLOOKUP($B2560,Invoices!$T$2:$U$412,2,FALSE),"")</f>
        <v/>
      </c>
      <c r="K2560" s="18" t="str">
        <f>IFERROR(VLOOKUP($B2560,Invoices!$V$2:$W$412,2,FALSE),"")</f>
        <v/>
      </c>
      <c r="L2560" s="18" t="str">
        <f>IFERROR(VLOOKUP($B2560,Invoices!$X$2:$Y$412,2,FALSE),"")</f>
        <v/>
      </c>
      <c r="M2560" s="18" t="str">
        <f>IFERROR(VLOOKUP($B2560,Invoices!$Z$2:$AA$412,2,FALSE),"")</f>
        <v/>
      </c>
      <c r="N2560" s="18" t="str">
        <f>IFERROR(VLOOKUP($B2560,Invoices!$AB$2:$AC$412,2,FALSE),"")</f>
        <v/>
      </c>
      <c r="O2560" s="18" t="str">
        <f>IFERROR(VLOOKUP($B2560,Invoices!$AD$2:$AE$412,2,FALSE),"")</f>
        <v/>
      </c>
      <c r="P2560" s="18" t="str">
        <f>IFERROR(VLOOKUP($B2560,Invoices!$AF$2:$AG$412,2,FALSE),"")</f>
        <v/>
      </c>
      <c r="Q2560" s="18" t="str">
        <f>IFERROR(VLOOKUP($B2560,Invoices!$AH$2:$AI$412,2,FALSE),"")</f>
        <v/>
      </c>
      <c r="R2560" s="18" t="str">
        <f>IFERROR(VLOOKUP($B2560,Invoices!$AJ$2:$AK$412,2,FALSE),"")</f>
        <v/>
      </c>
      <c r="S2560" s="18" t="str">
        <f>IFERROR(VLOOKUP($B2560,Invoices!$AL$2:$AM$412,2,FALSE),"")</f>
        <v/>
      </c>
      <c r="T2560" s="18" t="str">
        <f>IFERROR(VLOOKUP($B2560,Invoices!$AN$2:$AO$412,2,FALSE),"")</f>
        <v/>
      </c>
      <c r="U2560" s="18" t="str" cm="1">
        <f t="array" ref="U2560">IFERROR(INDEX(F2560:T2560, 1, MATCH(TRUE, ISNUMBER(F2560:T2560), 0)), "0.0")</f>
        <v>0.0</v>
      </c>
    </row>
    <row r="2561" spans="1:21" ht="13" x14ac:dyDescent="0.15">
      <c r="A2561" s="14" t="s">
        <v>8593</v>
      </c>
      <c r="B2561" s="6" t="s">
        <v>4013</v>
      </c>
      <c r="C2561" s="6" t="s">
        <v>1883</v>
      </c>
      <c r="D2561" s="6" t="s">
        <v>871</v>
      </c>
      <c r="E2561" s="6" t="s">
        <v>612</v>
      </c>
      <c r="F2561" s="18" t="str">
        <f>IFERROR(VLOOKUP(B2561,Invoices!$L$2:$M$413,2,FALSE),"")</f>
        <v/>
      </c>
      <c r="G2561" s="18">
        <f>IFERROR(VLOOKUP(B2561,Invoices!$N$2:$O$412,2,FALSE),"")</f>
        <v>0.99</v>
      </c>
      <c r="H2561" s="18" t="str">
        <f>IFERROR(VLOOKUP($B2561,Invoices!$P$2:$Q$412,2,FALSE),"")</f>
        <v/>
      </c>
      <c r="I2561" s="18" t="str">
        <f>IFERROR(VLOOKUP($B2561,Invoices!$R$2:$S$412,2,FALSE),"")</f>
        <v/>
      </c>
      <c r="J2561" s="18" t="str">
        <f>IFERROR(VLOOKUP($B2561,Invoices!$T$2:$U$412,2,FALSE),"")</f>
        <v/>
      </c>
      <c r="K2561" s="18" t="str">
        <f>IFERROR(VLOOKUP($B2561,Invoices!$V$2:$W$412,2,FALSE),"")</f>
        <v/>
      </c>
      <c r="L2561" s="18" t="str">
        <f>IFERROR(VLOOKUP($B2561,Invoices!$X$2:$Y$412,2,FALSE),"")</f>
        <v/>
      </c>
      <c r="M2561" s="18" t="str">
        <f>IFERROR(VLOOKUP($B2561,Invoices!$Z$2:$AA$412,2,FALSE),"")</f>
        <v/>
      </c>
      <c r="N2561" s="18" t="str">
        <f>IFERROR(VLOOKUP($B2561,Invoices!$AB$2:$AC$412,2,FALSE),"")</f>
        <v/>
      </c>
      <c r="O2561" s="18" t="str">
        <f>IFERROR(VLOOKUP($B2561,Invoices!$AD$2:$AE$412,2,FALSE),"")</f>
        <v/>
      </c>
      <c r="P2561" s="18" t="str">
        <f>IFERROR(VLOOKUP($B2561,Invoices!$AF$2:$AG$412,2,FALSE),"")</f>
        <v/>
      </c>
      <c r="Q2561" s="18" t="str">
        <f>IFERROR(VLOOKUP($B2561,Invoices!$AH$2:$AI$412,2,FALSE),"")</f>
        <v/>
      </c>
      <c r="R2561" s="18" t="str">
        <f>IFERROR(VLOOKUP($B2561,Invoices!$AJ$2:$AK$412,2,FALSE),"")</f>
        <v/>
      </c>
      <c r="S2561" s="18" t="str">
        <f>IFERROR(VLOOKUP($B2561,Invoices!$AL$2:$AM$412,2,FALSE),"")</f>
        <v/>
      </c>
      <c r="T2561" s="18" t="str">
        <f>IFERROR(VLOOKUP($B2561,Invoices!$AN$2:$AO$412,2,FALSE),"")</f>
        <v/>
      </c>
      <c r="U2561" s="18" cm="1">
        <f t="array" ref="U2561">IFERROR(INDEX(F2561:T2561, 1, MATCH(TRUE, ISNUMBER(F2561:T2561), 0)), "0.0")</f>
        <v>0.99</v>
      </c>
    </row>
    <row r="2562" spans="1:21" ht="13" x14ac:dyDescent="0.15">
      <c r="A2562" s="14" t="s">
        <v>8594</v>
      </c>
      <c r="B2562" s="6" t="s">
        <v>4014</v>
      </c>
      <c r="D2562" s="6" t="s">
        <v>877</v>
      </c>
      <c r="E2562" s="6" t="s">
        <v>878</v>
      </c>
      <c r="F2562" s="18" t="str">
        <f>IFERROR(VLOOKUP(B2562,Invoices!$L$2:$M$413,2,FALSE),"")</f>
        <v/>
      </c>
      <c r="G2562" s="18" t="str">
        <f>IFERROR(VLOOKUP(B2562,Invoices!$N$2:$O$412,2,FALSE),"")</f>
        <v/>
      </c>
      <c r="H2562" s="18" t="str">
        <f>IFERROR(VLOOKUP($B2562,Invoices!$P$2:$Q$412,2,FALSE),"")</f>
        <v/>
      </c>
      <c r="I2562" s="18" t="str">
        <f>IFERROR(VLOOKUP($B2562,Invoices!$R$2:$S$412,2,FALSE),"")</f>
        <v/>
      </c>
      <c r="J2562" s="18" t="str">
        <f>IFERROR(VLOOKUP($B2562,Invoices!$T$2:$U$412,2,FALSE),"")</f>
        <v/>
      </c>
      <c r="K2562" s="18">
        <f>IFERROR(VLOOKUP($B2562,Invoices!$V$2:$W$412,2,FALSE),"")</f>
        <v>0.99</v>
      </c>
      <c r="L2562" s="18" t="str">
        <f>IFERROR(VLOOKUP($B2562,Invoices!$X$2:$Y$412,2,FALSE),"")</f>
        <v/>
      </c>
      <c r="M2562" s="18" t="str">
        <f>IFERROR(VLOOKUP($B2562,Invoices!$Z$2:$AA$412,2,FALSE),"")</f>
        <v/>
      </c>
      <c r="N2562" s="18" t="str">
        <f>IFERROR(VLOOKUP($B2562,Invoices!$AB$2:$AC$412,2,FALSE),"")</f>
        <v/>
      </c>
      <c r="O2562" s="18" t="str">
        <f>IFERROR(VLOOKUP($B2562,Invoices!$AD$2:$AE$412,2,FALSE),"")</f>
        <v/>
      </c>
      <c r="P2562" s="18" t="str">
        <f>IFERROR(VLOOKUP($B2562,Invoices!$AF$2:$AG$412,2,FALSE),"")</f>
        <v/>
      </c>
      <c r="Q2562" s="18" t="str">
        <f>IFERROR(VLOOKUP($B2562,Invoices!$AH$2:$AI$412,2,FALSE),"")</f>
        <v/>
      </c>
      <c r="R2562" s="18" t="str">
        <f>IFERROR(VLOOKUP($B2562,Invoices!$AJ$2:$AK$412,2,FALSE),"")</f>
        <v/>
      </c>
      <c r="S2562" s="18" t="str">
        <f>IFERROR(VLOOKUP($B2562,Invoices!$AL$2:$AM$412,2,FALSE),"")</f>
        <v/>
      </c>
      <c r="T2562" s="18" t="str">
        <f>IFERROR(VLOOKUP($B2562,Invoices!$AN$2:$AO$412,2,FALSE),"")</f>
        <v/>
      </c>
      <c r="U2562" s="18" cm="1">
        <f t="array" ref="U2562">IFERROR(INDEX(F2562:T2562, 1, MATCH(TRUE, ISNUMBER(F2562:T2562), 0)), "0.0")</f>
        <v>0.99</v>
      </c>
    </row>
    <row r="2563" spans="1:21" ht="13" x14ac:dyDescent="0.15">
      <c r="A2563" s="14" t="s">
        <v>8595</v>
      </c>
      <c r="B2563" s="6" t="s">
        <v>4015</v>
      </c>
      <c r="D2563" s="6" t="s">
        <v>689</v>
      </c>
      <c r="E2563" s="6" t="s">
        <v>690</v>
      </c>
      <c r="F2563" s="18" t="str">
        <f>IFERROR(VLOOKUP(B2563,Invoices!$L$2:$M$413,2,FALSE),"")</f>
        <v/>
      </c>
      <c r="G2563" s="18" t="str">
        <f>IFERROR(VLOOKUP(B2563,Invoices!$N$2:$O$412,2,FALSE),"")</f>
        <v/>
      </c>
      <c r="H2563" s="18" t="str">
        <f>IFERROR(VLOOKUP($B2563,Invoices!$P$2:$Q$412,2,FALSE),"")</f>
        <v/>
      </c>
      <c r="I2563" s="18" t="str">
        <f>IFERROR(VLOOKUP($B2563,Invoices!$R$2:$S$412,2,FALSE),"")</f>
        <v/>
      </c>
      <c r="J2563" s="18" t="str">
        <f>IFERROR(VLOOKUP($B2563,Invoices!$T$2:$U$412,2,FALSE),"")</f>
        <v/>
      </c>
      <c r="K2563" s="18" t="str">
        <f>IFERROR(VLOOKUP($B2563,Invoices!$V$2:$W$412,2,FALSE),"")</f>
        <v/>
      </c>
      <c r="L2563" s="18" t="str">
        <f>IFERROR(VLOOKUP($B2563,Invoices!$X$2:$Y$412,2,FALSE),"")</f>
        <v/>
      </c>
      <c r="M2563" s="18">
        <f>IFERROR(VLOOKUP($B2563,Invoices!$Z$2:$AA$412,2,FALSE),"")</f>
        <v>0.99</v>
      </c>
      <c r="N2563" s="18" t="str">
        <f>IFERROR(VLOOKUP($B2563,Invoices!$AB$2:$AC$412,2,FALSE),"")</f>
        <v/>
      </c>
      <c r="O2563" s="18" t="str">
        <f>IFERROR(VLOOKUP($B2563,Invoices!$AD$2:$AE$412,2,FALSE),"")</f>
        <v/>
      </c>
      <c r="P2563" s="18" t="str">
        <f>IFERROR(VLOOKUP($B2563,Invoices!$AF$2:$AG$412,2,FALSE),"")</f>
        <v/>
      </c>
      <c r="Q2563" s="18" t="str">
        <f>IFERROR(VLOOKUP($B2563,Invoices!$AH$2:$AI$412,2,FALSE),"")</f>
        <v/>
      </c>
      <c r="R2563" s="18" t="str">
        <f>IFERROR(VLOOKUP($B2563,Invoices!$AJ$2:$AK$412,2,FALSE),"")</f>
        <v/>
      </c>
      <c r="S2563" s="18" t="str">
        <f>IFERROR(VLOOKUP($B2563,Invoices!$AL$2:$AM$412,2,FALSE),"")</f>
        <v/>
      </c>
      <c r="T2563" s="18" t="str">
        <f>IFERROR(VLOOKUP($B2563,Invoices!$AN$2:$AO$412,2,FALSE),"")</f>
        <v/>
      </c>
      <c r="U2563" s="18" cm="1">
        <f t="array" ref="U2563">IFERROR(INDEX(F2563:T2563, 1, MATCH(TRUE, ISNUMBER(F2563:T2563), 0)), "0.0")</f>
        <v>0.99</v>
      </c>
    </row>
    <row r="2564" spans="1:21" ht="13" x14ac:dyDescent="0.15">
      <c r="A2564" s="14" t="s">
        <v>8596</v>
      </c>
      <c r="B2564" s="6" t="s">
        <v>4016</v>
      </c>
      <c r="C2564" s="6" t="s">
        <v>1582</v>
      </c>
      <c r="D2564" s="6" t="s">
        <v>1583</v>
      </c>
      <c r="E2564" s="6" t="s">
        <v>1584</v>
      </c>
      <c r="F2564" s="18" t="str">
        <f>IFERROR(VLOOKUP(B2564,Invoices!$L$2:$M$413,2,FALSE),"")</f>
        <v/>
      </c>
      <c r="G2564" s="18" t="str">
        <f>IFERROR(VLOOKUP(B2564,Invoices!$N$2:$O$412,2,FALSE),"")</f>
        <v/>
      </c>
      <c r="H2564" s="18" t="str">
        <f>IFERROR(VLOOKUP($B2564,Invoices!$P$2:$Q$412,2,FALSE),"")</f>
        <v/>
      </c>
      <c r="I2564" s="18" t="str">
        <f>IFERROR(VLOOKUP($B2564,Invoices!$R$2:$S$412,2,FALSE),"")</f>
        <v/>
      </c>
      <c r="J2564" s="18" t="str">
        <f>IFERROR(VLOOKUP($B2564,Invoices!$T$2:$U$412,2,FALSE),"")</f>
        <v/>
      </c>
      <c r="K2564" s="18" t="str">
        <f>IFERROR(VLOOKUP($B2564,Invoices!$V$2:$W$412,2,FALSE),"")</f>
        <v/>
      </c>
      <c r="L2564" s="18" t="str">
        <f>IFERROR(VLOOKUP($B2564,Invoices!$X$2:$Y$412,2,FALSE),"")</f>
        <v/>
      </c>
      <c r="M2564" s="18" t="str">
        <f>IFERROR(VLOOKUP($B2564,Invoices!$Z$2:$AA$412,2,FALSE),"")</f>
        <v/>
      </c>
      <c r="N2564" s="18" t="str">
        <f>IFERROR(VLOOKUP($B2564,Invoices!$AB$2:$AC$412,2,FALSE),"")</f>
        <v/>
      </c>
      <c r="O2564" s="18" t="str">
        <f>IFERROR(VLOOKUP($B2564,Invoices!$AD$2:$AE$412,2,FALSE),"")</f>
        <v/>
      </c>
      <c r="P2564" s="18" t="str">
        <f>IFERROR(VLOOKUP($B2564,Invoices!$AF$2:$AG$412,2,FALSE),"")</f>
        <v/>
      </c>
      <c r="Q2564" s="18" t="str">
        <f>IFERROR(VLOOKUP($B2564,Invoices!$AH$2:$AI$412,2,FALSE),"")</f>
        <v/>
      </c>
      <c r="R2564" s="18" t="str">
        <f>IFERROR(VLOOKUP($B2564,Invoices!$AJ$2:$AK$412,2,FALSE),"")</f>
        <v/>
      </c>
      <c r="S2564" s="18" t="str">
        <f>IFERROR(VLOOKUP($B2564,Invoices!$AL$2:$AM$412,2,FALSE),"")</f>
        <v/>
      </c>
      <c r="T2564" s="18" t="str">
        <f>IFERROR(VLOOKUP($B2564,Invoices!$AN$2:$AO$412,2,FALSE),"")</f>
        <v/>
      </c>
      <c r="U2564" s="18" t="str" cm="1">
        <f t="array" ref="U2564">IFERROR(INDEX(F2564:T2564, 1, MATCH(TRUE, ISNUMBER(F2564:T2564), 0)), "0.0")</f>
        <v>0.0</v>
      </c>
    </row>
    <row r="2565" spans="1:21" ht="13" x14ac:dyDescent="0.15">
      <c r="A2565" s="14" t="s">
        <v>8597</v>
      </c>
      <c r="B2565" s="6" t="s">
        <v>4017</v>
      </c>
      <c r="C2565" s="6" t="s">
        <v>677</v>
      </c>
      <c r="D2565" s="6" t="s">
        <v>676</v>
      </c>
      <c r="E2565" s="6" t="s">
        <v>677</v>
      </c>
      <c r="F2565" s="18" t="str">
        <f>IFERROR(VLOOKUP(B2565,Invoices!$L$2:$M$413,2,FALSE),"")</f>
        <v/>
      </c>
      <c r="G2565" s="18" t="str">
        <f>IFERROR(VLOOKUP(B2565,Invoices!$N$2:$O$412,2,FALSE),"")</f>
        <v/>
      </c>
      <c r="H2565" s="18" t="str">
        <f>IFERROR(VLOOKUP($B2565,Invoices!$P$2:$Q$412,2,FALSE),"")</f>
        <v/>
      </c>
      <c r="I2565" s="18" t="str">
        <f>IFERROR(VLOOKUP($B2565,Invoices!$R$2:$S$412,2,FALSE),"")</f>
        <v/>
      </c>
      <c r="J2565" s="18" t="str">
        <f>IFERROR(VLOOKUP($B2565,Invoices!$T$2:$U$412,2,FALSE),"")</f>
        <v/>
      </c>
      <c r="K2565" s="18" t="str">
        <f>IFERROR(VLOOKUP($B2565,Invoices!$V$2:$W$412,2,FALSE),"")</f>
        <v/>
      </c>
      <c r="L2565" s="18" t="str">
        <f>IFERROR(VLOOKUP($B2565,Invoices!$X$2:$Y$412,2,FALSE),"")</f>
        <v/>
      </c>
      <c r="M2565" s="18" t="str">
        <f>IFERROR(VLOOKUP($B2565,Invoices!$Z$2:$AA$412,2,FALSE),"")</f>
        <v/>
      </c>
      <c r="N2565" s="18" t="str">
        <f>IFERROR(VLOOKUP($B2565,Invoices!$AB$2:$AC$412,2,FALSE),"")</f>
        <v/>
      </c>
      <c r="O2565" s="18" t="str">
        <f>IFERROR(VLOOKUP($B2565,Invoices!$AD$2:$AE$412,2,FALSE),"")</f>
        <v/>
      </c>
      <c r="P2565" s="18" t="str">
        <f>IFERROR(VLOOKUP($B2565,Invoices!$AF$2:$AG$412,2,FALSE),"")</f>
        <v/>
      </c>
      <c r="Q2565" s="18" t="str">
        <f>IFERROR(VLOOKUP($B2565,Invoices!$AH$2:$AI$412,2,FALSE),"")</f>
        <v/>
      </c>
      <c r="R2565" s="18" t="str">
        <f>IFERROR(VLOOKUP($B2565,Invoices!$AJ$2:$AK$412,2,FALSE),"")</f>
        <v/>
      </c>
      <c r="S2565" s="18" t="str">
        <f>IFERROR(VLOOKUP($B2565,Invoices!$AL$2:$AM$412,2,FALSE),"")</f>
        <v/>
      </c>
      <c r="T2565" s="18" t="str">
        <f>IFERROR(VLOOKUP($B2565,Invoices!$AN$2:$AO$412,2,FALSE),"")</f>
        <v/>
      </c>
      <c r="U2565" s="18" t="str" cm="1">
        <f t="array" ref="U2565">IFERROR(INDEX(F2565:T2565, 1, MATCH(TRUE, ISNUMBER(F2565:T2565), 0)), "0.0")</f>
        <v>0.0</v>
      </c>
    </row>
    <row r="2566" spans="1:21" ht="13" x14ac:dyDescent="0.15">
      <c r="A2566" s="14" t="s">
        <v>8598</v>
      </c>
      <c r="B2566" s="6" t="s">
        <v>4018</v>
      </c>
      <c r="C2566" s="6" t="s">
        <v>1449</v>
      </c>
      <c r="D2566" s="6" t="s">
        <v>570</v>
      </c>
      <c r="E2566" s="6" t="s">
        <v>570</v>
      </c>
      <c r="F2566" s="18" t="str">
        <f>IFERROR(VLOOKUP(B2566,Invoices!$L$2:$M$413,2,FALSE),"")</f>
        <v/>
      </c>
      <c r="G2566" s="18" t="str">
        <f>IFERROR(VLOOKUP(B2566,Invoices!$N$2:$O$412,2,FALSE),"")</f>
        <v/>
      </c>
      <c r="H2566" s="18" t="str">
        <f>IFERROR(VLOOKUP($B2566,Invoices!$P$2:$Q$412,2,FALSE),"")</f>
        <v/>
      </c>
      <c r="I2566" s="18" t="str">
        <f>IFERROR(VLOOKUP($B2566,Invoices!$R$2:$S$412,2,FALSE),"")</f>
        <v/>
      </c>
      <c r="J2566" s="18" t="str">
        <f>IFERROR(VLOOKUP($B2566,Invoices!$T$2:$U$412,2,FALSE),"")</f>
        <v/>
      </c>
      <c r="K2566" s="18" t="str">
        <f>IFERROR(VLOOKUP($B2566,Invoices!$V$2:$W$412,2,FALSE),"")</f>
        <v/>
      </c>
      <c r="L2566" s="18" t="str">
        <f>IFERROR(VLOOKUP($B2566,Invoices!$X$2:$Y$412,2,FALSE),"")</f>
        <v/>
      </c>
      <c r="M2566" s="18" t="str">
        <f>IFERROR(VLOOKUP($B2566,Invoices!$Z$2:$AA$412,2,FALSE),"")</f>
        <v/>
      </c>
      <c r="N2566" s="18">
        <f>IFERROR(VLOOKUP($B2566,Invoices!$AB$2:$AC$412,2,FALSE),"")</f>
        <v>0.99</v>
      </c>
      <c r="O2566" s="18" t="str">
        <f>IFERROR(VLOOKUP($B2566,Invoices!$AD$2:$AE$412,2,FALSE),"")</f>
        <v/>
      </c>
      <c r="P2566" s="18" t="str">
        <f>IFERROR(VLOOKUP($B2566,Invoices!$AF$2:$AG$412,2,FALSE),"")</f>
        <v/>
      </c>
      <c r="Q2566" s="18" t="str">
        <f>IFERROR(VLOOKUP($B2566,Invoices!$AH$2:$AI$412,2,FALSE),"")</f>
        <v/>
      </c>
      <c r="R2566" s="18" t="str">
        <f>IFERROR(VLOOKUP($B2566,Invoices!$AJ$2:$AK$412,2,FALSE),"")</f>
        <v/>
      </c>
      <c r="S2566" s="18" t="str">
        <f>IFERROR(VLOOKUP($B2566,Invoices!$AL$2:$AM$412,2,FALSE),"")</f>
        <v/>
      </c>
      <c r="T2566" s="18" t="str">
        <f>IFERROR(VLOOKUP($B2566,Invoices!$AN$2:$AO$412,2,FALSE),"")</f>
        <v/>
      </c>
      <c r="U2566" s="18" cm="1">
        <f t="array" ref="U2566">IFERROR(INDEX(F2566:T2566, 1, MATCH(TRUE, ISNUMBER(F2566:T2566), 0)), "0.0")</f>
        <v>0.99</v>
      </c>
    </row>
    <row r="2567" spans="1:21" ht="13" x14ac:dyDescent="0.15">
      <c r="A2567" s="14" t="s">
        <v>8599</v>
      </c>
      <c r="B2567" s="6" t="s">
        <v>4019</v>
      </c>
      <c r="C2567" s="6" t="s">
        <v>1279</v>
      </c>
      <c r="D2567" s="6" t="s">
        <v>1280</v>
      </c>
      <c r="E2567" s="6" t="s">
        <v>1281</v>
      </c>
      <c r="F2567" s="18" t="str">
        <f>IFERROR(VLOOKUP(B2567,Invoices!$L$2:$M$413,2,FALSE),"")</f>
        <v/>
      </c>
      <c r="G2567" s="18" t="str">
        <f>IFERROR(VLOOKUP(B2567,Invoices!$N$2:$O$412,2,FALSE),"")</f>
        <v/>
      </c>
      <c r="H2567" s="18" t="str">
        <f>IFERROR(VLOOKUP($B2567,Invoices!$P$2:$Q$412,2,FALSE),"")</f>
        <v/>
      </c>
      <c r="I2567" s="18" t="str">
        <f>IFERROR(VLOOKUP($B2567,Invoices!$R$2:$S$412,2,FALSE),"")</f>
        <v/>
      </c>
      <c r="J2567" s="18" t="str">
        <f>IFERROR(VLOOKUP($B2567,Invoices!$T$2:$U$412,2,FALSE),"")</f>
        <v/>
      </c>
      <c r="K2567" s="18" t="str">
        <f>IFERROR(VLOOKUP($B2567,Invoices!$V$2:$W$412,2,FALSE),"")</f>
        <v/>
      </c>
      <c r="L2567" s="18" t="str">
        <f>IFERROR(VLOOKUP($B2567,Invoices!$X$2:$Y$412,2,FALSE),"")</f>
        <v/>
      </c>
      <c r="M2567" s="18" t="str">
        <f>IFERROR(VLOOKUP($B2567,Invoices!$Z$2:$AA$412,2,FALSE),"")</f>
        <v/>
      </c>
      <c r="N2567" s="18" t="str">
        <f>IFERROR(VLOOKUP($B2567,Invoices!$AB$2:$AC$412,2,FALSE),"")</f>
        <v/>
      </c>
      <c r="O2567" s="18" t="str">
        <f>IFERROR(VLOOKUP($B2567,Invoices!$AD$2:$AE$412,2,FALSE),"")</f>
        <v/>
      </c>
      <c r="P2567" s="18" t="str">
        <f>IFERROR(VLOOKUP($B2567,Invoices!$AF$2:$AG$412,2,FALSE),"")</f>
        <v/>
      </c>
      <c r="Q2567" s="18" t="str">
        <f>IFERROR(VLOOKUP($B2567,Invoices!$AH$2:$AI$412,2,FALSE),"")</f>
        <v/>
      </c>
      <c r="R2567" s="18" t="str">
        <f>IFERROR(VLOOKUP($B2567,Invoices!$AJ$2:$AK$412,2,FALSE),"")</f>
        <v/>
      </c>
      <c r="S2567" s="18" t="str">
        <f>IFERROR(VLOOKUP($B2567,Invoices!$AL$2:$AM$412,2,FALSE),"")</f>
        <v/>
      </c>
      <c r="T2567" s="18" t="str">
        <f>IFERROR(VLOOKUP($B2567,Invoices!$AN$2:$AO$412,2,FALSE),"")</f>
        <v/>
      </c>
      <c r="U2567" s="18" t="str" cm="1">
        <f t="array" ref="U2567">IFERROR(INDEX(F2567:T2567, 1, MATCH(TRUE, ISNUMBER(F2567:T2567), 0)), "0.0")</f>
        <v>0.0</v>
      </c>
    </row>
    <row r="2568" spans="1:21" ht="13" x14ac:dyDescent="0.15">
      <c r="A2568" s="14" t="s">
        <v>8600</v>
      </c>
      <c r="B2568" s="6" t="s">
        <v>4020</v>
      </c>
      <c r="C2568" s="6" t="s">
        <v>564</v>
      </c>
      <c r="D2568" s="6" t="s">
        <v>835</v>
      </c>
      <c r="E2568" s="6" t="s">
        <v>566</v>
      </c>
      <c r="F2568" s="18" t="str">
        <f>IFERROR(VLOOKUP(B2568,Invoices!$L$2:$M$413,2,FALSE),"")</f>
        <v/>
      </c>
      <c r="G2568" s="18" t="str">
        <f>IFERROR(VLOOKUP(B2568,Invoices!$N$2:$O$412,2,FALSE),"")</f>
        <v/>
      </c>
      <c r="H2568" s="18" t="str">
        <f>IFERROR(VLOOKUP($B2568,Invoices!$P$2:$Q$412,2,FALSE),"")</f>
        <v/>
      </c>
      <c r="I2568" s="18" t="str">
        <f>IFERROR(VLOOKUP($B2568,Invoices!$R$2:$S$412,2,FALSE),"")</f>
        <v/>
      </c>
      <c r="J2568" s="18" t="str">
        <f>IFERROR(VLOOKUP($B2568,Invoices!$T$2:$U$412,2,FALSE),"")</f>
        <v/>
      </c>
      <c r="K2568" s="18" t="str">
        <f>IFERROR(VLOOKUP($B2568,Invoices!$V$2:$W$412,2,FALSE),"")</f>
        <v/>
      </c>
      <c r="L2568" s="18" t="str">
        <f>IFERROR(VLOOKUP($B2568,Invoices!$X$2:$Y$412,2,FALSE),"")</f>
        <v/>
      </c>
      <c r="M2568" s="18" t="str">
        <f>IFERROR(VLOOKUP($B2568,Invoices!$Z$2:$AA$412,2,FALSE),"")</f>
        <v/>
      </c>
      <c r="N2568" s="18" t="str">
        <f>IFERROR(VLOOKUP($B2568,Invoices!$AB$2:$AC$412,2,FALSE),"")</f>
        <v/>
      </c>
      <c r="O2568" s="18" t="str">
        <f>IFERROR(VLOOKUP($B2568,Invoices!$AD$2:$AE$412,2,FALSE),"")</f>
        <v/>
      </c>
      <c r="P2568" s="18" t="str">
        <f>IFERROR(VLOOKUP($B2568,Invoices!$AF$2:$AG$412,2,FALSE),"")</f>
        <v/>
      </c>
      <c r="Q2568" s="18" t="str">
        <f>IFERROR(VLOOKUP($B2568,Invoices!$AH$2:$AI$412,2,FALSE),"")</f>
        <v/>
      </c>
      <c r="R2568" s="18" t="str">
        <f>IFERROR(VLOOKUP($B2568,Invoices!$AJ$2:$AK$412,2,FALSE),"")</f>
        <v/>
      </c>
      <c r="S2568" s="18" t="str">
        <f>IFERROR(VLOOKUP($B2568,Invoices!$AL$2:$AM$412,2,FALSE),"")</f>
        <v/>
      </c>
      <c r="T2568" s="18" t="str">
        <f>IFERROR(VLOOKUP($B2568,Invoices!$AN$2:$AO$412,2,FALSE),"")</f>
        <v/>
      </c>
      <c r="U2568" s="18" t="str" cm="1">
        <f t="array" ref="U2568">IFERROR(INDEX(F2568:T2568, 1, MATCH(TRUE, ISNUMBER(F2568:T2568), 0)), "0.0")</f>
        <v>0.0</v>
      </c>
    </row>
    <row r="2569" spans="1:21" ht="13" x14ac:dyDescent="0.15">
      <c r="A2569" s="14" t="s">
        <v>8601</v>
      </c>
      <c r="B2569" s="6" t="s">
        <v>4021</v>
      </c>
      <c r="C2569" s="6" t="s">
        <v>4022</v>
      </c>
      <c r="D2569" s="6" t="s">
        <v>1497</v>
      </c>
      <c r="E2569" s="6" t="s">
        <v>1498</v>
      </c>
      <c r="F2569" s="18" t="str">
        <f>IFERROR(VLOOKUP(B2569,Invoices!$L$2:$M$413,2,FALSE),"")</f>
        <v/>
      </c>
      <c r="G2569" s="18" t="str">
        <f>IFERROR(VLOOKUP(B2569,Invoices!$N$2:$O$412,2,FALSE),"")</f>
        <v/>
      </c>
      <c r="H2569" s="18" t="str">
        <f>IFERROR(VLOOKUP($B2569,Invoices!$P$2:$Q$412,2,FALSE),"")</f>
        <v/>
      </c>
      <c r="I2569" s="18" t="str">
        <f>IFERROR(VLOOKUP($B2569,Invoices!$R$2:$S$412,2,FALSE),"")</f>
        <v/>
      </c>
      <c r="J2569" s="18">
        <f>IFERROR(VLOOKUP($B2569,Invoices!$T$2:$U$412,2,FALSE),"")</f>
        <v>0.99</v>
      </c>
      <c r="K2569" s="18" t="str">
        <f>IFERROR(VLOOKUP($B2569,Invoices!$V$2:$W$412,2,FALSE),"")</f>
        <v/>
      </c>
      <c r="L2569" s="18" t="str">
        <f>IFERROR(VLOOKUP($B2569,Invoices!$X$2:$Y$412,2,FALSE),"")</f>
        <v/>
      </c>
      <c r="M2569" s="18" t="str">
        <f>IFERROR(VLOOKUP($B2569,Invoices!$Z$2:$AA$412,2,FALSE),"")</f>
        <v/>
      </c>
      <c r="N2569" s="18" t="str">
        <f>IFERROR(VLOOKUP($B2569,Invoices!$AB$2:$AC$412,2,FALSE),"")</f>
        <v/>
      </c>
      <c r="O2569" s="18" t="str">
        <f>IFERROR(VLOOKUP($B2569,Invoices!$AD$2:$AE$412,2,FALSE),"")</f>
        <v/>
      </c>
      <c r="P2569" s="18" t="str">
        <f>IFERROR(VLOOKUP($B2569,Invoices!$AF$2:$AG$412,2,FALSE),"")</f>
        <v/>
      </c>
      <c r="Q2569" s="18" t="str">
        <f>IFERROR(VLOOKUP($B2569,Invoices!$AH$2:$AI$412,2,FALSE),"")</f>
        <v/>
      </c>
      <c r="R2569" s="18" t="str">
        <f>IFERROR(VLOOKUP($B2569,Invoices!$AJ$2:$AK$412,2,FALSE),"")</f>
        <v/>
      </c>
      <c r="S2569" s="18" t="str">
        <f>IFERROR(VLOOKUP($B2569,Invoices!$AL$2:$AM$412,2,FALSE),"")</f>
        <v/>
      </c>
      <c r="T2569" s="18" t="str">
        <f>IFERROR(VLOOKUP($B2569,Invoices!$AN$2:$AO$412,2,FALSE),"")</f>
        <v/>
      </c>
      <c r="U2569" s="18" cm="1">
        <f t="array" ref="U2569">IFERROR(INDEX(F2569:T2569, 1, MATCH(TRUE, ISNUMBER(F2569:T2569), 0)), "0.0")</f>
        <v>0.99</v>
      </c>
    </row>
    <row r="2570" spans="1:21" ht="13" x14ac:dyDescent="0.15">
      <c r="A2570" s="14" t="s">
        <v>8602</v>
      </c>
      <c r="B2570" s="6" t="s">
        <v>4023</v>
      </c>
      <c r="D2570" s="6" t="s">
        <v>592</v>
      </c>
      <c r="E2570" s="6" t="s">
        <v>593</v>
      </c>
      <c r="F2570" s="18" t="str">
        <f>IFERROR(VLOOKUP(B2570,Invoices!$L$2:$M$413,2,FALSE),"")</f>
        <v/>
      </c>
      <c r="G2570" s="18" t="str">
        <f>IFERROR(VLOOKUP(B2570,Invoices!$N$2:$O$412,2,FALSE),"")</f>
        <v/>
      </c>
      <c r="H2570" s="18" t="str">
        <f>IFERROR(VLOOKUP($B2570,Invoices!$P$2:$Q$412,2,FALSE),"")</f>
        <v/>
      </c>
      <c r="I2570" s="18" t="str">
        <f>IFERROR(VLOOKUP($B2570,Invoices!$R$2:$S$412,2,FALSE),"")</f>
        <v/>
      </c>
      <c r="J2570" s="18" t="str">
        <f>IFERROR(VLOOKUP($B2570,Invoices!$T$2:$U$412,2,FALSE),"")</f>
        <v/>
      </c>
      <c r="K2570" s="18" t="str">
        <f>IFERROR(VLOOKUP($B2570,Invoices!$V$2:$W$412,2,FALSE),"")</f>
        <v/>
      </c>
      <c r="L2570" s="18" t="str">
        <f>IFERROR(VLOOKUP($B2570,Invoices!$X$2:$Y$412,2,FALSE),"")</f>
        <v/>
      </c>
      <c r="M2570" s="18" t="str">
        <f>IFERROR(VLOOKUP($B2570,Invoices!$Z$2:$AA$412,2,FALSE),"")</f>
        <v/>
      </c>
      <c r="N2570" s="18" t="str">
        <f>IFERROR(VLOOKUP($B2570,Invoices!$AB$2:$AC$412,2,FALSE),"")</f>
        <v/>
      </c>
      <c r="O2570" s="18" t="str">
        <f>IFERROR(VLOOKUP($B2570,Invoices!$AD$2:$AE$412,2,FALSE),"")</f>
        <v/>
      </c>
      <c r="P2570" s="18" t="str">
        <f>IFERROR(VLOOKUP($B2570,Invoices!$AF$2:$AG$412,2,FALSE),"")</f>
        <v/>
      </c>
      <c r="Q2570" s="18" t="str">
        <f>IFERROR(VLOOKUP($B2570,Invoices!$AH$2:$AI$412,2,FALSE),"")</f>
        <v/>
      </c>
      <c r="R2570" s="18" t="str">
        <f>IFERROR(VLOOKUP($B2570,Invoices!$AJ$2:$AK$412,2,FALSE),"")</f>
        <v/>
      </c>
      <c r="S2570" s="18" t="str">
        <f>IFERROR(VLOOKUP($B2570,Invoices!$AL$2:$AM$412,2,FALSE),"")</f>
        <v/>
      </c>
      <c r="T2570" s="18" t="str">
        <f>IFERROR(VLOOKUP($B2570,Invoices!$AN$2:$AO$412,2,FALSE),"")</f>
        <v/>
      </c>
      <c r="U2570" s="18" t="str" cm="1">
        <f t="array" ref="U2570">IFERROR(INDEX(F2570:T2570, 1, MATCH(TRUE, ISNUMBER(F2570:T2570), 0)), "0.0")</f>
        <v>0.0</v>
      </c>
    </row>
    <row r="2571" spans="1:21" ht="13" x14ac:dyDescent="0.15">
      <c r="A2571" s="14" t="s">
        <v>8603</v>
      </c>
      <c r="B2571" s="6" t="s">
        <v>4024</v>
      </c>
      <c r="D2571" s="6" t="s">
        <v>526</v>
      </c>
      <c r="E2571" s="6" t="s">
        <v>527</v>
      </c>
      <c r="F2571" s="18" t="str">
        <f>IFERROR(VLOOKUP(B2571,Invoices!$L$2:$M$413,2,FALSE),"")</f>
        <v/>
      </c>
      <c r="G2571" s="18">
        <f>IFERROR(VLOOKUP(B2571,Invoices!$N$2:$O$412,2,FALSE),"")</f>
        <v>1.99</v>
      </c>
      <c r="H2571" s="18" t="str">
        <f>IFERROR(VLOOKUP($B2571,Invoices!$P$2:$Q$412,2,FALSE),"")</f>
        <v/>
      </c>
      <c r="I2571" s="18" t="str">
        <f>IFERROR(VLOOKUP($B2571,Invoices!$R$2:$S$412,2,FALSE),"")</f>
        <v/>
      </c>
      <c r="J2571" s="18" t="str">
        <f>IFERROR(VLOOKUP($B2571,Invoices!$T$2:$U$412,2,FALSE),"")</f>
        <v/>
      </c>
      <c r="K2571" s="18" t="str">
        <f>IFERROR(VLOOKUP($B2571,Invoices!$V$2:$W$412,2,FALSE),"")</f>
        <v/>
      </c>
      <c r="L2571" s="18" t="str">
        <f>IFERROR(VLOOKUP($B2571,Invoices!$X$2:$Y$412,2,FALSE),"")</f>
        <v/>
      </c>
      <c r="M2571" s="18" t="str">
        <f>IFERROR(VLOOKUP($B2571,Invoices!$Z$2:$AA$412,2,FALSE),"")</f>
        <v/>
      </c>
      <c r="N2571" s="18" t="str">
        <f>IFERROR(VLOOKUP($B2571,Invoices!$AB$2:$AC$412,2,FALSE),"")</f>
        <v/>
      </c>
      <c r="O2571" s="18" t="str">
        <f>IFERROR(VLOOKUP($B2571,Invoices!$AD$2:$AE$412,2,FALSE),"")</f>
        <v/>
      </c>
      <c r="P2571" s="18" t="str">
        <f>IFERROR(VLOOKUP($B2571,Invoices!$AF$2:$AG$412,2,FALSE),"")</f>
        <v/>
      </c>
      <c r="Q2571" s="18" t="str">
        <f>IFERROR(VLOOKUP($B2571,Invoices!$AH$2:$AI$412,2,FALSE),"")</f>
        <v/>
      </c>
      <c r="R2571" s="18" t="str">
        <f>IFERROR(VLOOKUP($B2571,Invoices!$AJ$2:$AK$412,2,FALSE),"")</f>
        <v/>
      </c>
      <c r="S2571" s="18" t="str">
        <f>IFERROR(VLOOKUP($B2571,Invoices!$AL$2:$AM$412,2,FALSE),"")</f>
        <v/>
      </c>
      <c r="T2571" s="18" t="str">
        <f>IFERROR(VLOOKUP($B2571,Invoices!$AN$2:$AO$412,2,FALSE),"")</f>
        <v/>
      </c>
      <c r="U2571" s="18" cm="1">
        <f t="array" ref="U2571">IFERROR(INDEX(F2571:T2571, 1, MATCH(TRUE, ISNUMBER(F2571:T2571), 0)), "0.0")</f>
        <v>1.99</v>
      </c>
    </row>
    <row r="2572" spans="1:21" ht="13" x14ac:dyDescent="0.15">
      <c r="A2572" s="14" t="s">
        <v>8604</v>
      </c>
      <c r="B2572" s="6" t="s">
        <v>4025</v>
      </c>
      <c r="C2572" s="6" t="s">
        <v>1274</v>
      </c>
      <c r="D2572" s="6" t="s">
        <v>991</v>
      </c>
      <c r="E2572" s="6" t="s">
        <v>714</v>
      </c>
      <c r="F2572" s="18" t="str">
        <f>IFERROR(VLOOKUP(B2572,Invoices!$L$2:$M$413,2,FALSE),"")</f>
        <v/>
      </c>
      <c r="G2572" s="18" t="str">
        <f>IFERROR(VLOOKUP(B2572,Invoices!$N$2:$O$412,2,FALSE),"")</f>
        <v/>
      </c>
      <c r="H2572" s="18" t="str">
        <f>IFERROR(VLOOKUP($B2572,Invoices!$P$2:$Q$412,2,FALSE),"")</f>
        <v/>
      </c>
      <c r="I2572" s="18" t="str">
        <f>IFERROR(VLOOKUP($B2572,Invoices!$R$2:$S$412,2,FALSE),"")</f>
        <v/>
      </c>
      <c r="J2572" s="18" t="str">
        <f>IFERROR(VLOOKUP($B2572,Invoices!$T$2:$U$412,2,FALSE),"")</f>
        <v/>
      </c>
      <c r="K2572" s="18" t="str">
        <f>IFERROR(VLOOKUP($B2572,Invoices!$V$2:$W$412,2,FALSE),"")</f>
        <v/>
      </c>
      <c r="L2572" s="18" t="str">
        <f>IFERROR(VLOOKUP($B2572,Invoices!$X$2:$Y$412,2,FALSE),"")</f>
        <v/>
      </c>
      <c r="M2572" s="18" t="str">
        <f>IFERROR(VLOOKUP($B2572,Invoices!$Z$2:$AA$412,2,FALSE),"")</f>
        <v/>
      </c>
      <c r="N2572" s="18" t="str">
        <f>IFERROR(VLOOKUP($B2572,Invoices!$AB$2:$AC$412,2,FALSE),"")</f>
        <v/>
      </c>
      <c r="O2572" s="18">
        <f>IFERROR(VLOOKUP($B2572,Invoices!$AD$2:$AE$412,2,FALSE),"")</f>
        <v>0.99</v>
      </c>
      <c r="P2572" s="18" t="str">
        <f>IFERROR(VLOOKUP($B2572,Invoices!$AF$2:$AG$412,2,FALSE),"")</f>
        <v/>
      </c>
      <c r="Q2572" s="18" t="str">
        <f>IFERROR(VLOOKUP($B2572,Invoices!$AH$2:$AI$412,2,FALSE),"")</f>
        <v/>
      </c>
      <c r="R2572" s="18" t="str">
        <f>IFERROR(VLOOKUP($B2572,Invoices!$AJ$2:$AK$412,2,FALSE),"")</f>
        <v/>
      </c>
      <c r="S2572" s="18" t="str">
        <f>IFERROR(VLOOKUP($B2572,Invoices!$AL$2:$AM$412,2,FALSE),"")</f>
        <v/>
      </c>
      <c r="T2572" s="18" t="str">
        <f>IFERROR(VLOOKUP($B2572,Invoices!$AN$2:$AO$412,2,FALSE),"")</f>
        <v/>
      </c>
      <c r="U2572" s="18" cm="1">
        <f t="array" ref="U2572">IFERROR(INDEX(F2572:T2572, 1, MATCH(TRUE, ISNUMBER(F2572:T2572), 0)), "0.0")</f>
        <v>0.99</v>
      </c>
    </row>
    <row r="2573" spans="1:21" ht="13" x14ac:dyDescent="0.15">
      <c r="A2573" s="14" t="s">
        <v>8605</v>
      </c>
      <c r="B2573" s="6" t="s">
        <v>1503</v>
      </c>
      <c r="C2573" s="6" t="s">
        <v>573</v>
      </c>
      <c r="D2573" s="6" t="s">
        <v>1503</v>
      </c>
      <c r="E2573" s="6" t="s">
        <v>574</v>
      </c>
      <c r="F2573" s="18">
        <f>IFERROR(VLOOKUP(B2573,Invoices!$L$2:$M$413,2,FALSE),"")</f>
        <v>0.99</v>
      </c>
      <c r="G2573" s="18" t="str">
        <f>IFERROR(VLOOKUP(B2573,Invoices!$N$2:$O$412,2,FALSE),"")</f>
        <v/>
      </c>
      <c r="H2573" s="18" t="str">
        <f>IFERROR(VLOOKUP($B2573,Invoices!$P$2:$Q$412,2,FALSE),"")</f>
        <v/>
      </c>
      <c r="I2573" s="18" t="str">
        <f>IFERROR(VLOOKUP($B2573,Invoices!$R$2:$S$412,2,FALSE),"")</f>
        <v/>
      </c>
      <c r="J2573" s="18" t="str">
        <f>IFERROR(VLOOKUP($B2573,Invoices!$T$2:$U$412,2,FALSE),"")</f>
        <v/>
      </c>
      <c r="K2573" s="18" t="str">
        <f>IFERROR(VLOOKUP($B2573,Invoices!$V$2:$W$412,2,FALSE),"")</f>
        <v/>
      </c>
      <c r="L2573" s="18" t="str">
        <f>IFERROR(VLOOKUP($B2573,Invoices!$X$2:$Y$412,2,FALSE),"")</f>
        <v/>
      </c>
      <c r="M2573" s="18" t="str">
        <f>IFERROR(VLOOKUP($B2573,Invoices!$Z$2:$AA$412,2,FALSE),"")</f>
        <v/>
      </c>
      <c r="N2573" s="18" t="str">
        <f>IFERROR(VLOOKUP($B2573,Invoices!$AB$2:$AC$412,2,FALSE),"")</f>
        <v/>
      </c>
      <c r="O2573" s="18" t="str">
        <f>IFERROR(VLOOKUP($B2573,Invoices!$AD$2:$AE$412,2,FALSE),"")</f>
        <v/>
      </c>
      <c r="P2573" s="18" t="str">
        <f>IFERROR(VLOOKUP($B2573,Invoices!$AF$2:$AG$412,2,FALSE),"")</f>
        <v/>
      </c>
      <c r="Q2573" s="18" t="str">
        <f>IFERROR(VLOOKUP($B2573,Invoices!$AH$2:$AI$412,2,FALSE),"")</f>
        <v/>
      </c>
      <c r="R2573" s="18" t="str">
        <f>IFERROR(VLOOKUP($B2573,Invoices!$AJ$2:$AK$412,2,FALSE),"")</f>
        <v/>
      </c>
      <c r="S2573" s="18" t="str">
        <f>IFERROR(VLOOKUP($B2573,Invoices!$AL$2:$AM$412,2,FALSE),"")</f>
        <v/>
      </c>
      <c r="T2573" s="18" t="str">
        <f>IFERROR(VLOOKUP($B2573,Invoices!$AN$2:$AO$412,2,FALSE),"")</f>
        <v/>
      </c>
      <c r="U2573" s="18" cm="1">
        <f t="array" ref="U2573">IFERROR(INDEX(F2573:T2573, 1, MATCH(TRUE, ISNUMBER(F2573:T2573), 0)), "0.0")</f>
        <v>0.99</v>
      </c>
    </row>
    <row r="2574" spans="1:21" ht="13" x14ac:dyDescent="0.15">
      <c r="A2574" s="14" t="s">
        <v>8606</v>
      </c>
      <c r="B2574" s="6" t="s">
        <v>4026</v>
      </c>
      <c r="C2574" s="6" t="s">
        <v>1269</v>
      </c>
      <c r="D2574" s="6" t="s">
        <v>587</v>
      </c>
      <c r="E2574" s="6" t="s">
        <v>587</v>
      </c>
      <c r="F2574" s="18" t="str">
        <f>IFERROR(VLOOKUP(B2574,Invoices!$L$2:$M$413,2,FALSE),"")</f>
        <v/>
      </c>
      <c r="G2574" s="18" t="str">
        <f>IFERROR(VLOOKUP(B2574,Invoices!$N$2:$O$412,2,FALSE),"")</f>
        <v/>
      </c>
      <c r="H2574" s="18" t="str">
        <f>IFERROR(VLOOKUP($B2574,Invoices!$P$2:$Q$412,2,FALSE),"")</f>
        <v/>
      </c>
      <c r="I2574" s="18">
        <f>IFERROR(VLOOKUP($B2574,Invoices!$R$2:$S$412,2,FALSE),"")</f>
        <v>0.99</v>
      </c>
      <c r="J2574" s="18" t="str">
        <f>IFERROR(VLOOKUP($B2574,Invoices!$T$2:$U$412,2,FALSE),"")</f>
        <v/>
      </c>
      <c r="K2574" s="18" t="str">
        <f>IFERROR(VLOOKUP($B2574,Invoices!$V$2:$W$412,2,FALSE),"")</f>
        <v/>
      </c>
      <c r="L2574" s="18" t="str">
        <f>IFERROR(VLOOKUP($B2574,Invoices!$X$2:$Y$412,2,FALSE),"")</f>
        <v/>
      </c>
      <c r="M2574" s="18" t="str">
        <f>IFERROR(VLOOKUP($B2574,Invoices!$Z$2:$AA$412,2,FALSE),"")</f>
        <v/>
      </c>
      <c r="N2574" s="18" t="str">
        <f>IFERROR(VLOOKUP($B2574,Invoices!$AB$2:$AC$412,2,FALSE),"")</f>
        <v/>
      </c>
      <c r="O2574" s="18" t="str">
        <f>IFERROR(VLOOKUP($B2574,Invoices!$AD$2:$AE$412,2,FALSE),"")</f>
        <v/>
      </c>
      <c r="P2574" s="18" t="str">
        <f>IFERROR(VLOOKUP($B2574,Invoices!$AF$2:$AG$412,2,FALSE),"")</f>
        <v/>
      </c>
      <c r="Q2574" s="18" t="str">
        <f>IFERROR(VLOOKUP($B2574,Invoices!$AH$2:$AI$412,2,FALSE),"")</f>
        <v/>
      </c>
      <c r="R2574" s="18" t="str">
        <f>IFERROR(VLOOKUP($B2574,Invoices!$AJ$2:$AK$412,2,FALSE),"")</f>
        <v/>
      </c>
      <c r="S2574" s="18" t="str">
        <f>IFERROR(VLOOKUP($B2574,Invoices!$AL$2:$AM$412,2,FALSE),"")</f>
        <v/>
      </c>
      <c r="T2574" s="18" t="str">
        <f>IFERROR(VLOOKUP($B2574,Invoices!$AN$2:$AO$412,2,FALSE),"")</f>
        <v/>
      </c>
      <c r="U2574" s="18" cm="1">
        <f t="array" ref="U2574">IFERROR(INDEX(F2574:T2574, 1, MATCH(TRUE, ISNUMBER(F2574:T2574), 0)), "0.0")</f>
        <v>0.99</v>
      </c>
    </row>
    <row r="2575" spans="1:21" ht="13" x14ac:dyDescent="0.15">
      <c r="A2575" s="14" t="s">
        <v>8607</v>
      </c>
      <c r="B2575" s="6" t="s">
        <v>4027</v>
      </c>
      <c r="D2575" s="6" t="s">
        <v>1391</v>
      </c>
      <c r="E2575" s="6" t="s">
        <v>673</v>
      </c>
      <c r="F2575" s="18" t="str">
        <f>IFERROR(VLOOKUP(B2575,Invoices!$L$2:$M$413,2,FALSE),"")</f>
        <v/>
      </c>
      <c r="G2575" s="18" t="str">
        <f>IFERROR(VLOOKUP(B2575,Invoices!$N$2:$O$412,2,FALSE),"")</f>
        <v/>
      </c>
      <c r="H2575" s="18" t="str">
        <f>IFERROR(VLOOKUP($B2575,Invoices!$P$2:$Q$412,2,FALSE),"")</f>
        <v/>
      </c>
      <c r="I2575" s="18" t="str">
        <f>IFERROR(VLOOKUP($B2575,Invoices!$R$2:$S$412,2,FALSE),"")</f>
        <v/>
      </c>
      <c r="J2575" s="18" t="str">
        <f>IFERROR(VLOOKUP($B2575,Invoices!$T$2:$U$412,2,FALSE),"")</f>
        <v/>
      </c>
      <c r="K2575" s="18" t="str">
        <f>IFERROR(VLOOKUP($B2575,Invoices!$V$2:$W$412,2,FALSE),"")</f>
        <v/>
      </c>
      <c r="L2575" s="18" t="str">
        <f>IFERROR(VLOOKUP($B2575,Invoices!$X$2:$Y$412,2,FALSE),"")</f>
        <v/>
      </c>
      <c r="M2575" s="18" t="str">
        <f>IFERROR(VLOOKUP($B2575,Invoices!$Z$2:$AA$412,2,FALSE),"")</f>
        <v/>
      </c>
      <c r="N2575" s="18" t="str">
        <f>IFERROR(VLOOKUP($B2575,Invoices!$AB$2:$AC$412,2,FALSE),"")</f>
        <v/>
      </c>
      <c r="O2575" s="18" t="str">
        <f>IFERROR(VLOOKUP($B2575,Invoices!$AD$2:$AE$412,2,FALSE),"")</f>
        <v/>
      </c>
      <c r="P2575" s="18" t="str">
        <f>IFERROR(VLOOKUP($B2575,Invoices!$AF$2:$AG$412,2,FALSE),"")</f>
        <v/>
      </c>
      <c r="Q2575" s="18" t="str">
        <f>IFERROR(VLOOKUP($B2575,Invoices!$AH$2:$AI$412,2,FALSE),"")</f>
        <v/>
      </c>
      <c r="R2575" s="18" t="str">
        <f>IFERROR(VLOOKUP($B2575,Invoices!$AJ$2:$AK$412,2,FALSE),"")</f>
        <v/>
      </c>
      <c r="S2575" s="18" t="str">
        <f>IFERROR(VLOOKUP($B2575,Invoices!$AL$2:$AM$412,2,FALSE),"")</f>
        <v/>
      </c>
      <c r="T2575" s="18" t="str">
        <f>IFERROR(VLOOKUP($B2575,Invoices!$AN$2:$AO$412,2,FALSE),"")</f>
        <v/>
      </c>
      <c r="U2575" s="18" t="str" cm="1">
        <f t="array" ref="U2575">IFERROR(INDEX(F2575:T2575, 1, MATCH(TRUE, ISNUMBER(F2575:T2575), 0)), "0.0")</f>
        <v>0.0</v>
      </c>
    </row>
    <row r="2576" spans="1:21" ht="13" x14ac:dyDescent="0.15">
      <c r="A2576" s="14" t="s">
        <v>8608</v>
      </c>
      <c r="B2576" s="6" t="s">
        <v>4028</v>
      </c>
      <c r="C2576" s="6" t="s">
        <v>1449</v>
      </c>
      <c r="D2576" s="6" t="s">
        <v>570</v>
      </c>
      <c r="E2576" s="6" t="s">
        <v>570</v>
      </c>
      <c r="F2576" s="18" t="str">
        <f>IFERROR(VLOOKUP(B2576,Invoices!$L$2:$M$413,2,FALSE),"")</f>
        <v/>
      </c>
      <c r="G2576" s="18" t="str">
        <f>IFERROR(VLOOKUP(B2576,Invoices!$N$2:$O$412,2,FALSE),"")</f>
        <v/>
      </c>
      <c r="H2576" s="18" t="str">
        <f>IFERROR(VLOOKUP($B2576,Invoices!$P$2:$Q$412,2,FALSE),"")</f>
        <v/>
      </c>
      <c r="I2576" s="18" t="str">
        <f>IFERROR(VLOOKUP($B2576,Invoices!$R$2:$S$412,2,FALSE),"")</f>
        <v/>
      </c>
      <c r="J2576" s="18" t="str">
        <f>IFERROR(VLOOKUP($B2576,Invoices!$T$2:$U$412,2,FALSE),"")</f>
        <v/>
      </c>
      <c r="K2576" s="18" t="str">
        <f>IFERROR(VLOOKUP($B2576,Invoices!$V$2:$W$412,2,FALSE),"")</f>
        <v/>
      </c>
      <c r="L2576" s="18" t="str">
        <f>IFERROR(VLOOKUP($B2576,Invoices!$X$2:$Y$412,2,FALSE),"")</f>
        <v/>
      </c>
      <c r="M2576" s="18" t="str">
        <f>IFERROR(VLOOKUP($B2576,Invoices!$Z$2:$AA$412,2,FALSE),"")</f>
        <v/>
      </c>
      <c r="N2576" s="18" t="str">
        <f>IFERROR(VLOOKUP($B2576,Invoices!$AB$2:$AC$412,2,FALSE),"")</f>
        <v/>
      </c>
      <c r="O2576" s="18" t="str">
        <f>IFERROR(VLOOKUP($B2576,Invoices!$AD$2:$AE$412,2,FALSE),"")</f>
        <v/>
      </c>
      <c r="P2576" s="18" t="str">
        <f>IFERROR(VLOOKUP($B2576,Invoices!$AF$2:$AG$412,2,FALSE),"")</f>
        <v/>
      </c>
      <c r="Q2576" s="18" t="str">
        <f>IFERROR(VLOOKUP($B2576,Invoices!$AH$2:$AI$412,2,FALSE),"")</f>
        <v/>
      </c>
      <c r="R2576" s="18" t="str">
        <f>IFERROR(VLOOKUP($B2576,Invoices!$AJ$2:$AK$412,2,FALSE),"")</f>
        <v/>
      </c>
      <c r="S2576" s="18" t="str">
        <f>IFERROR(VLOOKUP($B2576,Invoices!$AL$2:$AM$412,2,FALSE),"")</f>
        <v/>
      </c>
      <c r="T2576" s="18" t="str">
        <f>IFERROR(VLOOKUP($B2576,Invoices!$AN$2:$AO$412,2,FALSE),"")</f>
        <v/>
      </c>
      <c r="U2576" s="18" t="str" cm="1">
        <f t="array" ref="U2576">IFERROR(INDEX(F2576:T2576, 1, MATCH(TRUE, ISNUMBER(F2576:T2576), 0)), "0.0")</f>
        <v>0.0</v>
      </c>
    </row>
    <row r="2577" spans="1:21" ht="13" x14ac:dyDescent="0.15">
      <c r="A2577" s="14" t="s">
        <v>8609</v>
      </c>
      <c r="B2577" s="6" t="s">
        <v>4029</v>
      </c>
      <c r="D2577" s="6" t="s">
        <v>1205</v>
      </c>
      <c r="E2577" s="6" t="s">
        <v>1206</v>
      </c>
      <c r="F2577" s="18" t="str">
        <f>IFERROR(VLOOKUP(B2577,Invoices!$L$2:$M$413,2,FALSE),"")</f>
        <v/>
      </c>
      <c r="G2577" s="18" t="str">
        <f>IFERROR(VLOOKUP(B2577,Invoices!$N$2:$O$412,2,FALSE),"")</f>
        <v/>
      </c>
      <c r="H2577" s="18" t="str">
        <f>IFERROR(VLOOKUP($B2577,Invoices!$P$2:$Q$412,2,FALSE),"")</f>
        <v/>
      </c>
      <c r="I2577" s="18">
        <f>IFERROR(VLOOKUP($B2577,Invoices!$R$2:$S$412,2,FALSE),"")</f>
        <v>0.99</v>
      </c>
      <c r="J2577" s="18" t="str">
        <f>IFERROR(VLOOKUP($B2577,Invoices!$T$2:$U$412,2,FALSE),"")</f>
        <v/>
      </c>
      <c r="K2577" s="18" t="str">
        <f>IFERROR(VLOOKUP($B2577,Invoices!$V$2:$W$412,2,FALSE),"")</f>
        <v/>
      </c>
      <c r="L2577" s="18" t="str">
        <f>IFERROR(VLOOKUP($B2577,Invoices!$X$2:$Y$412,2,FALSE),"")</f>
        <v/>
      </c>
      <c r="M2577" s="18" t="str">
        <f>IFERROR(VLOOKUP($B2577,Invoices!$Z$2:$AA$412,2,FALSE),"")</f>
        <v/>
      </c>
      <c r="N2577" s="18" t="str">
        <f>IFERROR(VLOOKUP($B2577,Invoices!$AB$2:$AC$412,2,FALSE),"")</f>
        <v/>
      </c>
      <c r="O2577" s="18" t="str">
        <f>IFERROR(VLOOKUP($B2577,Invoices!$AD$2:$AE$412,2,FALSE),"")</f>
        <v/>
      </c>
      <c r="P2577" s="18" t="str">
        <f>IFERROR(VLOOKUP($B2577,Invoices!$AF$2:$AG$412,2,FALSE),"")</f>
        <v/>
      </c>
      <c r="Q2577" s="18">
        <f>IFERROR(VLOOKUP($B2577,Invoices!$AH$2:$AI$412,2,FALSE),"")</f>
        <v>0.99</v>
      </c>
      <c r="R2577" s="18" t="str">
        <f>IFERROR(VLOOKUP($B2577,Invoices!$AJ$2:$AK$412,2,FALSE),"")</f>
        <v/>
      </c>
      <c r="S2577" s="18" t="str">
        <f>IFERROR(VLOOKUP($B2577,Invoices!$AL$2:$AM$412,2,FALSE),"")</f>
        <v/>
      </c>
      <c r="T2577" s="18" t="str">
        <f>IFERROR(VLOOKUP($B2577,Invoices!$AN$2:$AO$412,2,FALSE),"")</f>
        <v/>
      </c>
      <c r="U2577" s="18" cm="1">
        <f t="array" ref="U2577">IFERROR(INDEX(F2577:T2577, 1, MATCH(TRUE, ISNUMBER(F2577:T2577), 0)), "0.0")</f>
        <v>0.99</v>
      </c>
    </row>
    <row r="2578" spans="1:21" ht="13" x14ac:dyDescent="0.15">
      <c r="A2578" s="14" t="s">
        <v>8610</v>
      </c>
      <c r="B2578" s="6" t="s">
        <v>4030</v>
      </c>
      <c r="C2578" s="6" t="s">
        <v>917</v>
      </c>
      <c r="D2578" s="6" t="s">
        <v>918</v>
      </c>
      <c r="E2578" s="6" t="s">
        <v>919</v>
      </c>
      <c r="F2578" s="18" t="str">
        <f>IFERROR(VLOOKUP(B2578,Invoices!$L$2:$M$413,2,FALSE),"")</f>
        <v/>
      </c>
      <c r="G2578" s="18" t="str">
        <f>IFERROR(VLOOKUP(B2578,Invoices!$N$2:$O$412,2,FALSE),"")</f>
        <v/>
      </c>
      <c r="H2578" s="18" t="str">
        <f>IFERROR(VLOOKUP($B2578,Invoices!$P$2:$Q$412,2,FALSE),"")</f>
        <v/>
      </c>
      <c r="I2578" s="18" t="str">
        <f>IFERROR(VLOOKUP($B2578,Invoices!$R$2:$S$412,2,FALSE),"")</f>
        <v/>
      </c>
      <c r="J2578" s="18" t="str">
        <f>IFERROR(VLOOKUP($B2578,Invoices!$T$2:$U$412,2,FALSE),"")</f>
        <v/>
      </c>
      <c r="K2578" s="18" t="str">
        <f>IFERROR(VLOOKUP($B2578,Invoices!$V$2:$W$412,2,FALSE),"")</f>
        <v/>
      </c>
      <c r="L2578" s="18" t="str">
        <f>IFERROR(VLOOKUP($B2578,Invoices!$X$2:$Y$412,2,FALSE),"")</f>
        <v/>
      </c>
      <c r="M2578" s="18" t="str">
        <f>IFERROR(VLOOKUP($B2578,Invoices!$Z$2:$AA$412,2,FALSE),"")</f>
        <v/>
      </c>
      <c r="N2578" s="18" t="str">
        <f>IFERROR(VLOOKUP($B2578,Invoices!$AB$2:$AC$412,2,FALSE),"")</f>
        <v/>
      </c>
      <c r="O2578" s="18" t="str">
        <f>IFERROR(VLOOKUP($B2578,Invoices!$AD$2:$AE$412,2,FALSE),"")</f>
        <v/>
      </c>
      <c r="P2578" s="18" t="str">
        <f>IFERROR(VLOOKUP($B2578,Invoices!$AF$2:$AG$412,2,FALSE),"")</f>
        <v/>
      </c>
      <c r="Q2578" s="18" t="str">
        <f>IFERROR(VLOOKUP($B2578,Invoices!$AH$2:$AI$412,2,FALSE),"")</f>
        <v/>
      </c>
      <c r="R2578" s="18" t="str">
        <f>IFERROR(VLOOKUP($B2578,Invoices!$AJ$2:$AK$412,2,FALSE),"")</f>
        <v/>
      </c>
      <c r="S2578" s="18" t="str">
        <f>IFERROR(VLOOKUP($B2578,Invoices!$AL$2:$AM$412,2,FALSE),"")</f>
        <v/>
      </c>
      <c r="T2578" s="18" t="str">
        <f>IFERROR(VLOOKUP($B2578,Invoices!$AN$2:$AO$412,2,FALSE),"")</f>
        <v/>
      </c>
      <c r="U2578" s="18" t="str" cm="1">
        <f t="array" ref="U2578">IFERROR(INDEX(F2578:T2578, 1, MATCH(TRUE, ISNUMBER(F2578:T2578), 0)), "0.0")</f>
        <v>0.0</v>
      </c>
    </row>
    <row r="2579" spans="1:21" ht="13" x14ac:dyDescent="0.15">
      <c r="A2579" s="14" t="s">
        <v>8611</v>
      </c>
      <c r="B2579" s="6" t="s">
        <v>4031</v>
      </c>
      <c r="C2579" s="6" t="s">
        <v>917</v>
      </c>
      <c r="D2579" s="6" t="s">
        <v>918</v>
      </c>
      <c r="E2579" s="6" t="s">
        <v>919</v>
      </c>
      <c r="F2579" s="18" t="str">
        <f>IFERROR(VLOOKUP(B2579,Invoices!$L$2:$M$413,2,FALSE),"")</f>
        <v/>
      </c>
      <c r="G2579" s="18" t="str">
        <f>IFERROR(VLOOKUP(B2579,Invoices!$N$2:$O$412,2,FALSE),"")</f>
        <v/>
      </c>
      <c r="H2579" s="18" t="str">
        <f>IFERROR(VLOOKUP($B2579,Invoices!$P$2:$Q$412,2,FALSE),"")</f>
        <v/>
      </c>
      <c r="I2579" s="18" t="str">
        <f>IFERROR(VLOOKUP($B2579,Invoices!$R$2:$S$412,2,FALSE),"")</f>
        <v/>
      </c>
      <c r="J2579" s="18" t="str">
        <f>IFERROR(VLOOKUP($B2579,Invoices!$T$2:$U$412,2,FALSE),"")</f>
        <v/>
      </c>
      <c r="K2579" s="18" t="str">
        <f>IFERROR(VLOOKUP($B2579,Invoices!$V$2:$W$412,2,FALSE),"")</f>
        <v/>
      </c>
      <c r="L2579" s="18" t="str">
        <f>IFERROR(VLOOKUP($B2579,Invoices!$X$2:$Y$412,2,FALSE),"")</f>
        <v/>
      </c>
      <c r="M2579" s="18" t="str">
        <f>IFERROR(VLOOKUP($B2579,Invoices!$Z$2:$AA$412,2,FALSE),"")</f>
        <v/>
      </c>
      <c r="N2579" s="18" t="str">
        <f>IFERROR(VLOOKUP($B2579,Invoices!$AB$2:$AC$412,2,FALSE),"")</f>
        <v/>
      </c>
      <c r="O2579" s="18" t="str">
        <f>IFERROR(VLOOKUP($B2579,Invoices!$AD$2:$AE$412,2,FALSE),"")</f>
        <v/>
      </c>
      <c r="P2579" s="18" t="str">
        <f>IFERROR(VLOOKUP($B2579,Invoices!$AF$2:$AG$412,2,FALSE),"")</f>
        <v/>
      </c>
      <c r="Q2579" s="18" t="str">
        <f>IFERROR(VLOOKUP($B2579,Invoices!$AH$2:$AI$412,2,FALSE),"")</f>
        <v/>
      </c>
      <c r="R2579" s="18" t="str">
        <f>IFERROR(VLOOKUP($B2579,Invoices!$AJ$2:$AK$412,2,FALSE),"")</f>
        <v/>
      </c>
      <c r="S2579" s="18" t="str">
        <f>IFERROR(VLOOKUP($B2579,Invoices!$AL$2:$AM$412,2,FALSE),"")</f>
        <v/>
      </c>
      <c r="T2579" s="18" t="str">
        <f>IFERROR(VLOOKUP($B2579,Invoices!$AN$2:$AO$412,2,FALSE),"")</f>
        <v/>
      </c>
      <c r="U2579" s="18" t="str" cm="1">
        <f t="array" ref="U2579">IFERROR(INDEX(F2579:T2579, 1, MATCH(TRUE, ISNUMBER(F2579:T2579), 0)), "0.0")</f>
        <v>0.0</v>
      </c>
    </row>
    <row r="2580" spans="1:21" ht="13" x14ac:dyDescent="0.15">
      <c r="A2580" s="14" t="s">
        <v>8612</v>
      </c>
      <c r="B2580" s="6" t="s">
        <v>4032</v>
      </c>
      <c r="D2580" s="6" t="s">
        <v>1174</v>
      </c>
      <c r="E2580" s="6" t="s">
        <v>570</v>
      </c>
      <c r="F2580" s="18" t="str">
        <f>IFERROR(VLOOKUP(B2580,Invoices!$L$2:$M$413,2,FALSE),"")</f>
        <v/>
      </c>
      <c r="G2580" s="18" t="str">
        <f>IFERROR(VLOOKUP(B2580,Invoices!$N$2:$O$412,2,FALSE),"")</f>
        <v/>
      </c>
      <c r="H2580" s="18" t="str">
        <f>IFERROR(VLOOKUP($B2580,Invoices!$P$2:$Q$412,2,FALSE),"")</f>
        <v/>
      </c>
      <c r="I2580" s="18" t="str">
        <f>IFERROR(VLOOKUP($B2580,Invoices!$R$2:$S$412,2,FALSE),"")</f>
        <v/>
      </c>
      <c r="J2580" s="18" t="str">
        <f>IFERROR(VLOOKUP($B2580,Invoices!$T$2:$U$412,2,FALSE),"")</f>
        <v/>
      </c>
      <c r="K2580" s="18" t="str">
        <f>IFERROR(VLOOKUP($B2580,Invoices!$V$2:$W$412,2,FALSE),"")</f>
        <v/>
      </c>
      <c r="L2580" s="18" t="str">
        <f>IFERROR(VLOOKUP($B2580,Invoices!$X$2:$Y$412,2,FALSE),"")</f>
        <v/>
      </c>
      <c r="M2580" s="18" t="str">
        <f>IFERROR(VLOOKUP($B2580,Invoices!$Z$2:$AA$412,2,FALSE),"")</f>
        <v/>
      </c>
      <c r="N2580" s="18">
        <f>IFERROR(VLOOKUP($B2580,Invoices!$AB$2:$AC$412,2,FALSE),"")</f>
        <v>0.99</v>
      </c>
      <c r="O2580" s="18" t="str">
        <f>IFERROR(VLOOKUP($B2580,Invoices!$AD$2:$AE$412,2,FALSE),"")</f>
        <v/>
      </c>
      <c r="P2580" s="18" t="str">
        <f>IFERROR(VLOOKUP($B2580,Invoices!$AF$2:$AG$412,2,FALSE),"")</f>
        <v/>
      </c>
      <c r="Q2580" s="18" t="str">
        <f>IFERROR(VLOOKUP($B2580,Invoices!$AH$2:$AI$412,2,FALSE),"")</f>
        <v/>
      </c>
      <c r="R2580" s="18" t="str">
        <f>IFERROR(VLOOKUP($B2580,Invoices!$AJ$2:$AK$412,2,FALSE),"")</f>
        <v/>
      </c>
      <c r="S2580" s="18" t="str">
        <f>IFERROR(VLOOKUP($B2580,Invoices!$AL$2:$AM$412,2,FALSE),"")</f>
        <v/>
      </c>
      <c r="T2580" s="18" t="str">
        <f>IFERROR(VLOOKUP($B2580,Invoices!$AN$2:$AO$412,2,FALSE),"")</f>
        <v/>
      </c>
      <c r="U2580" s="18" cm="1">
        <f t="array" ref="U2580">IFERROR(INDEX(F2580:T2580, 1, MATCH(TRUE, ISNUMBER(F2580:T2580), 0)), "0.0")</f>
        <v>0.99</v>
      </c>
    </row>
    <row r="2581" spans="1:21" ht="13" x14ac:dyDescent="0.15">
      <c r="A2581" s="14" t="s">
        <v>8613</v>
      </c>
      <c r="B2581" s="6" t="s">
        <v>4033</v>
      </c>
      <c r="C2581" s="6" t="s">
        <v>957</v>
      </c>
      <c r="D2581" s="6" t="s">
        <v>958</v>
      </c>
      <c r="E2581" s="6" t="s">
        <v>959</v>
      </c>
      <c r="F2581" s="18" t="str">
        <f>IFERROR(VLOOKUP(B2581,Invoices!$L$2:$M$413,2,FALSE),"")</f>
        <v/>
      </c>
      <c r="G2581" s="18" t="str">
        <f>IFERROR(VLOOKUP(B2581,Invoices!$N$2:$O$412,2,FALSE),"")</f>
        <v/>
      </c>
      <c r="H2581" s="18" t="str">
        <f>IFERROR(VLOOKUP($B2581,Invoices!$P$2:$Q$412,2,FALSE),"")</f>
        <v/>
      </c>
      <c r="I2581" s="18" t="str">
        <f>IFERROR(VLOOKUP($B2581,Invoices!$R$2:$S$412,2,FALSE),"")</f>
        <v/>
      </c>
      <c r="J2581" s="18" t="str">
        <f>IFERROR(VLOOKUP($B2581,Invoices!$T$2:$U$412,2,FALSE),"")</f>
        <v/>
      </c>
      <c r="K2581" s="18" t="str">
        <f>IFERROR(VLOOKUP($B2581,Invoices!$V$2:$W$412,2,FALSE),"")</f>
        <v/>
      </c>
      <c r="L2581" s="18" t="str">
        <f>IFERROR(VLOOKUP($B2581,Invoices!$X$2:$Y$412,2,FALSE),"")</f>
        <v/>
      </c>
      <c r="M2581" s="18" t="str">
        <f>IFERROR(VLOOKUP($B2581,Invoices!$Z$2:$AA$412,2,FALSE),"")</f>
        <v/>
      </c>
      <c r="N2581" s="18" t="str">
        <f>IFERROR(VLOOKUP($B2581,Invoices!$AB$2:$AC$412,2,FALSE),"")</f>
        <v/>
      </c>
      <c r="O2581" s="18" t="str">
        <f>IFERROR(VLOOKUP($B2581,Invoices!$AD$2:$AE$412,2,FALSE),"")</f>
        <v/>
      </c>
      <c r="P2581" s="18" t="str">
        <f>IFERROR(VLOOKUP($B2581,Invoices!$AF$2:$AG$412,2,FALSE),"")</f>
        <v/>
      </c>
      <c r="Q2581" s="18" t="str">
        <f>IFERROR(VLOOKUP($B2581,Invoices!$AH$2:$AI$412,2,FALSE),"")</f>
        <v/>
      </c>
      <c r="R2581" s="18" t="str">
        <f>IFERROR(VLOOKUP($B2581,Invoices!$AJ$2:$AK$412,2,FALSE),"")</f>
        <v/>
      </c>
      <c r="S2581" s="18" t="str">
        <f>IFERROR(VLOOKUP($B2581,Invoices!$AL$2:$AM$412,2,FALSE),"")</f>
        <v/>
      </c>
      <c r="T2581" s="18" t="str">
        <f>IFERROR(VLOOKUP($B2581,Invoices!$AN$2:$AO$412,2,FALSE),"")</f>
        <v/>
      </c>
      <c r="U2581" s="18" t="str" cm="1">
        <f t="array" ref="U2581">IFERROR(INDEX(F2581:T2581, 1, MATCH(TRUE, ISNUMBER(F2581:T2581), 0)), "0.0")</f>
        <v>0.0</v>
      </c>
    </row>
    <row r="2582" spans="1:21" ht="13" x14ac:dyDescent="0.15">
      <c r="A2582" s="14" t="s">
        <v>8614</v>
      </c>
      <c r="B2582" s="6" t="s">
        <v>4034</v>
      </c>
      <c r="C2582" s="6" t="s">
        <v>2392</v>
      </c>
      <c r="D2582" s="6" t="s">
        <v>1265</v>
      </c>
      <c r="E2582" s="6" t="s">
        <v>630</v>
      </c>
      <c r="F2582" s="18" t="str">
        <f>IFERROR(VLOOKUP(B2582,Invoices!$L$2:$M$413,2,FALSE),"")</f>
        <v/>
      </c>
      <c r="G2582" s="18">
        <f>IFERROR(VLOOKUP(B2582,Invoices!$N$2:$O$412,2,FALSE),"")</f>
        <v>0.99</v>
      </c>
      <c r="H2582" s="18">
        <f>IFERROR(VLOOKUP($B2582,Invoices!$P$2:$Q$412,2,FALSE),"")</f>
        <v>0.99</v>
      </c>
      <c r="I2582" s="18" t="str">
        <f>IFERROR(VLOOKUP($B2582,Invoices!$R$2:$S$412,2,FALSE),"")</f>
        <v/>
      </c>
      <c r="J2582" s="18" t="str">
        <f>IFERROR(VLOOKUP($B2582,Invoices!$T$2:$U$412,2,FALSE),"")</f>
        <v/>
      </c>
      <c r="K2582" s="18" t="str">
        <f>IFERROR(VLOOKUP($B2582,Invoices!$V$2:$W$412,2,FALSE),"")</f>
        <v/>
      </c>
      <c r="L2582" s="18" t="str">
        <f>IFERROR(VLOOKUP($B2582,Invoices!$X$2:$Y$412,2,FALSE),"")</f>
        <v/>
      </c>
      <c r="M2582" s="18" t="str">
        <f>IFERROR(VLOOKUP($B2582,Invoices!$Z$2:$AA$412,2,FALSE),"")</f>
        <v/>
      </c>
      <c r="N2582" s="18" t="str">
        <f>IFERROR(VLOOKUP($B2582,Invoices!$AB$2:$AC$412,2,FALSE),"")</f>
        <v/>
      </c>
      <c r="O2582" s="18" t="str">
        <f>IFERROR(VLOOKUP($B2582,Invoices!$AD$2:$AE$412,2,FALSE),"")</f>
        <v/>
      </c>
      <c r="P2582" s="18" t="str">
        <f>IFERROR(VLOOKUP($B2582,Invoices!$AF$2:$AG$412,2,FALSE),"")</f>
        <v/>
      </c>
      <c r="Q2582" s="18" t="str">
        <f>IFERROR(VLOOKUP($B2582,Invoices!$AH$2:$AI$412,2,FALSE),"")</f>
        <v/>
      </c>
      <c r="R2582" s="18" t="str">
        <f>IFERROR(VLOOKUP($B2582,Invoices!$AJ$2:$AK$412,2,FALSE),"")</f>
        <v/>
      </c>
      <c r="S2582" s="18" t="str">
        <f>IFERROR(VLOOKUP($B2582,Invoices!$AL$2:$AM$412,2,FALSE),"")</f>
        <v/>
      </c>
      <c r="T2582" s="18" t="str">
        <f>IFERROR(VLOOKUP($B2582,Invoices!$AN$2:$AO$412,2,FALSE),"")</f>
        <v/>
      </c>
      <c r="U2582" s="18" cm="1">
        <f t="array" ref="U2582">IFERROR(INDEX(F2582:T2582, 1, MATCH(TRUE, ISNUMBER(F2582:T2582), 0)), "0.0")</f>
        <v>0.99</v>
      </c>
    </row>
    <row r="2583" spans="1:21" ht="13" x14ac:dyDescent="0.15">
      <c r="A2583" s="14" t="s">
        <v>8615</v>
      </c>
      <c r="B2583" s="6" t="s">
        <v>4034</v>
      </c>
      <c r="C2583" s="6" t="s">
        <v>1184</v>
      </c>
      <c r="D2583" s="6" t="s">
        <v>1185</v>
      </c>
      <c r="E2583" s="6" t="s">
        <v>962</v>
      </c>
      <c r="F2583" s="18" t="str">
        <f>IFERROR(VLOOKUP(B2583,Invoices!$L$2:$M$413,2,FALSE),"")</f>
        <v/>
      </c>
      <c r="G2583" s="18">
        <f>IFERROR(VLOOKUP(B2583,Invoices!$N$2:$O$412,2,FALSE),"")</f>
        <v>0.99</v>
      </c>
      <c r="H2583" s="18">
        <f>IFERROR(VLOOKUP($B2583,Invoices!$P$2:$Q$412,2,FALSE),"")</f>
        <v>0.99</v>
      </c>
      <c r="I2583" s="18" t="str">
        <f>IFERROR(VLOOKUP($B2583,Invoices!$R$2:$S$412,2,FALSE),"")</f>
        <v/>
      </c>
      <c r="J2583" s="18" t="str">
        <f>IFERROR(VLOOKUP($B2583,Invoices!$T$2:$U$412,2,FALSE),"")</f>
        <v/>
      </c>
      <c r="K2583" s="18" t="str">
        <f>IFERROR(VLOOKUP($B2583,Invoices!$V$2:$W$412,2,FALSE),"")</f>
        <v/>
      </c>
      <c r="L2583" s="18" t="str">
        <f>IFERROR(VLOOKUP($B2583,Invoices!$X$2:$Y$412,2,FALSE),"")</f>
        <v/>
      </c>
      <c r="M2583" s="18" t="str">
        <f>IFERROR(VLOOKUP($B2583,Invoices!$Z$2:$AA$412,2,FALSE),"")</f>
        <v/>
      </c>
      <c r="N2583" s="18" t="str">
        <f>IFERROR(VLOOKUP($B2583,Invoices!$AB$2:$AC$412,2,FALSE),"")</f>
        <v/>
      </c>
      <c r="O2583" s="18" t="str">
        <f>IFERROR(VLOOKUP($B2583,Invoices!$AD$2:$AE$412,2,FALSE),"")</f>
        <v/>
      </c>
      <c r="P2583" s="18" t="str">
        <f>IFERROR(VLOOKUP($B2583,Invoices!$AF$2:$AG$412,2,FALSE),"")</f>
        <v/>
      </c>
      <c r="Q2583" s="18" t="str">
        <f>IFERROR(VLOOKUP($B2583,Invoices!$AH$2:$AI$412,2,FALSE),"")</f>
        <v/>
      </c>
      <c r="R2583" s="18" t="str">
        <f>IFERROR(VLOOKUP($B2583,Invoices!$AJ$2:$AK$412,2,FALSE),"")</f>
        <v/>
      </c>
      <c r="S2583" s="18" t="str">
        <f>IFERROR(VLOOKUP($B2583,Invoices!$AL$2:$AM$412,2,FALSE),"")</f>
        <v/>
      </c>
      <c r="T2583" s="18" t="str">
        <f>IFERROR(VLOOKUP($B2583,Invoices!$AN$2:$AO$412,2,FALSE),"")</f>
        <v/>
      </c>
      <c r="U2583" s="18" cm="1">
        <f t="array" ref="U2583">IFERROR(INDEX(F2583:T2583, 1, MATCH(TRUE, ISNUMBER(F2583:T2583), 0)), "0.0")</f>
        <v>0.99</v>
      </c>
    </row>
    <row r="2584" spans="1:21" ht="13" x14ac:dyDescent="0.15">
      <c r="A2584" s="14" t="s">
        <v>8616</v>
      </c>
      <c r="B2584" s="6" t="s">
        <v>4035</v>
      </c>
      <c r="C2584" s="6" t="s">
        <v>1783</v>
      </c>
      <c r="D2584" s="6" t="s">
        <v>1782</v>
      </c>
      <c r="E2584" s="6" t="s">
        <v>1783</v>
      </c>
      <c r="F2584" s="18" t="str">
        <f>IFERROR(VLOOKUP(B2584,Invoices!$L$2:$M$413,2,FALSE),"")</f>
        <v/>
      </c>
      <c r="G2584" s="18" t="str">
        <f>IFERROR(VLOOKUP(B2584,Invoices!$N$2:$O$412,2,FALSE),"")</f>
        <v/>
      </c>
      <c r="H2584" s="18" t="str">
        <f>IFERROR(VLOOKUP($B2584,Invoices!$P$2:$Q$412,2,FALSE),"")</f>
        <v/>
      </c>
      <c r="I2584" s="18" t="str">
        <f>IFERROR(VLOOKUP($B2584,Invoices!$R$2:$S$412,2,FALSE),"")</f>
        <v/>
      </c>
      <c r="J2584" s="18" t="str">
        <f>IFERROR(VLOOKUP($B2584,Invoices!$T$2:$U$412,2,FALSE),"")</f>
        <v/>
      </c>
      <c r="K2584" s="18" t="str">
        <f>IFERROR(VLOOKUP($B2584,Invoices!$V$2:$W$412,2,FALSE),"")</f>
        <v/>
      </c>
      <c r="L2584" s="18" t="str">
        <f>IFERROR(VLOOKUP($B2584,Invoices!$X$2:$Y$412,2,FALSE),"")</f>
        <v/>
      </c>
      <c r="M2584" s="18" t="str">
        <f>IFERROR(VLOOKUP($B2584,Invoices!$Z$2:$AA$412,2,FALSE),"")</f>
        <v/>
      </c>
      <c r="N2584" s="18" t="str">
        <f>IFERROR(VLOOKUP($B2584,Invoices!$AB$2:$AC$412,2,FALSE),"")</f>
        <v/>
      </c>
      <c r="O2584" s="18" t="str">
        <f>IFERROR(VLOOKUP($B2584,Invoices!$AD$2:$AE$412,2,FALSE),"")</f>
        <v/>
      </c>
      <c r="P2584" s="18" t="str">
        <f>IFERROR(VLOOKUP($B2584,Invoices!$AF$2:$AG$412,2,FALSE),"")</f>
        <v/>
      </c>
      <c r="Q2584" s="18" t="str">
        <f>IFERROR(VLOOKUP($B2584,Invoices!$AH$2:$AI$412,2,FALSE),"")</f>
        <v/>
      </c>
      <c r="R2584" s="18" t="str">
        <f>IFERROR(VLOOKUP($B2584,Invoices!$AJ$2:$AK$412,2,FALSE),"")</f>
        <v/>
      </c>
      <c r="S2584" s="18" t="str">
        <f>IFERROR(VLOOKUP($B2584,Invoices!$AL$2:$AM$412,2,FALSE),"")</f>
        <v/>
      </c>
      <c r="T2584" s="18" t="str">
        <f>IFERROR(VLOOKUP($B2584,Invoices!$AN$2:$AO$412,2,FALSE),"")</f>
        <v/>
      </c>
      <c r="U2584" s="18" t="str" cm="1">
        <f t="array" ref="U2584">IFERROR(INDEX(F2584:T2584, 1, MATCH(TRUE, ISNUMBER(F2584:T2584), 0)), "0.0")</f>
        <v>0.0</v>
      </c>
    </row>
    <row r="2585" spans="1:21" ht="13" x14ac:dyDescent="0.15">
      <c r="A2585" s="14" t="s">
        <v>8617</v>
      </c>
      <c r="B2585" s="6" t="s">
        <v>4036</v>
      </c>
      <c r="C2585" s="6" t="s">
        <v>2500</v>
      </c>
      <c r="D2585" s="6" t="s">
        <v>1081</v>
      </c>
      <c r="E2585" s="6" t="s">
        <v>758</v>
      </c>
      <c r="F2585" s="18">
        <f>IFERROR(VLOOKUP(B2585,Invoices!$L$2:$M$413,2,FALSE),"")</f>
        <v>0.99</v>
      </c>
      <c r="G2585" s="18">
        <f>IFERROR(VLOOKUP(B2585,Invoices!$N$2:$O$412,2,FALSE),"")</f>
        <v>0.99</v>
      </c>
      <c r="H2585" s="18" t="str">
        <f>IFERROR(VLOOKUP($B2585,Invoices!$P$2:$Q$412,2,FALSE),"")</f>
        <v/>
      </c>
      <c r="I2585" s="18" t="str">
        <f>IFERROR(VLOOKUP($B2585,Invoices!$R$2:$S$412,2,FALSE),"")</f>
        <v/>
      </c>
      <c r="J2585" s="18" t="str">
        <f>IFERROR(VLOOKUP($B2585,Invoices!$T$2:$U$412,2,FALSE),"")</f>
        <v/>
      </c>
      <c r="K2585" s="18" t="str">
        <f>IFERROR(VLOOKUP($B2585,Invoices!$V$2:$W$412,2,FALSE),"")</f>
        <v/>
      </c>
      <c r="L2585" s="18" t="str">
        <f>IFERROR(VLOOKUP($B2585,Invoices!$X$2:$Y$412,2,FALSE),"")</f>
        <v/>
      </c>
      <c r="M2585" s="18" t="str">
        <f>IFERROR(VLOOKUP($B2585,Invoices!$Z$2:$AA$412,2,FALSE),"")</f>
        <v/>
      </c>
      <c r="N2585" s="18" t="str">
        <f>IFERROR(VLOOKUP($B2585,Invoices!$AB$2:$AC$412,2,FALSE),"")</f>
        <v/>
      </c>
      <c r="O2585" s="18" t="str">
        <f>IFERROR(VLOOKUP($B2585,Invoices!$AD$2:$AE$412,2,FALSE),"")</f>
        <v/>
      </c>
      <c r="P2585" s="18" t="str">
        <f>IFERROR(VLOOKUP($B2585,Invoices!$AF$2:$AG$412,2,FALSE),"")</f>
        <v/>
      </c>
      <c r="Q2585" s="18" t="str">
        <f>IFERROR(VLOOKUP($B2585,Invoices!$AH$2:$AI$412,2,FALSE),"")</f>
        <v/>
      </c>
      <c r="R2585" s="18" t="str">
        <f>IFERROR(VLOOKUP($B2585,Invoices!$AJ$2:$AK$412,2,FALSE),"")</f>
        <v/>
      </c>
      <c r="S2585" s="18" t="str">
        <f>IFERROR(VLOOKUP($B2585,Invoices!$AL$2:$AM$412,2,FALSE),"")</f>
        <v/>
      </c>
      <c r="T2585" s="18" t="str">
        <f>IFERROR(VLOOKUP($B2585,Invoices!$AN$2:$AO$412,2,FALSE),"")</f>
        <v/>
      </c>
      <c r="U2585" s="18" cm="1">
        <f t="array" ref="U2585">IFERROR(INDEX(F2585:T2585, 1, MATCH(TRUE, ISNUMBER(F2585:T2585), 0)), "0.0")</f>
        <v>0.99</v>
      </c>
    </row>
    <row r="2586" spans="1:21" ht="13" x14ac:dyDescent="0.15">
      <c r="A2586" s="14" t="s">
        <v>8618</v>
      </c>
      <c r="B2586" s="6" t="s">
        <v>4037</v>
      </c>
      <c r="D2586" s="6" t="s">
        <v>2030</v>
      </c>
      <c r="E2586" s="6" t="s">
        <v>959</v>
      </c>
      <c r="F2586" s="18" t="str">
        <f>IFERROR(VLOOKUP(B2586,Invoices!$L$2:$M$413,2,FALSE),"")</f>
        <v/>
      </c>
      <c r="G2586" s="18" t="str">
        <f>IFERROR(VLOOKUP(B2586,Invoices!$N$2:$O$412,2,FALSE),"")</f>
        <v/>
      </c>
      <c r="H2586" s="18" t="str">
        <f>IFERROR(VLOOKUP($B2586,Invoices!$P$2:$Q$412,2,FALSE),"")</f>
        <v/>
      </c>
      <c r="I2586" s="18" t="str">
        <f>IFERROR(VLOOKUP($B2586,Invoices!$R$2:$S$412,2,FALSE),"")</f>
        <v/>
      </c>
      <c r="J2586" s="18" t="str">
        <f>IFERROR(VLOOKUP($B2586,Invoices!$T$2:$U$412,2,FALSE),"")</f>
        <v/>
      </c>
      <c r="K2586" s="18" t="str">
        <f>IFERROR(VLOOKUP($B2586,Invoices!$V$2:$W$412,2,FALSE),"")</f>
        <v/>
      </c>
      <c r="L2586" s="18" t="str">
        <f>IFERROR(VLOOKUP($B2586,Invoices!$X$2:$Y$412,2,FALSE),"")</f>
        <v/>
      </c>
      <c r="M2586" s="18" t="str">
        <f>IFERROR(VLOOKUP($B2586,Invoices!$Z$2:$AA$412,2,FALSE),"")</f>
        <v/>
      </c>
      <c r="N2586" s="18" t="str">
        <f>IFERROR(VLOOKUP($B2586,Invoices!$AB$2:$AC$412,2,FALSE),"")</f>
        <v/>
      </c>
      <c r="O2586" s="18" t="str">
        <f>IFERROR(VLOOKUP($B2586,Invoices!$AD$2:$AE$412,2,FALSE),"")</f>
        <v/>
      </c>
      <c r="P2586" s="18" t="str">
        <f>IFERROR(VLOOKUP($B2586,Invoices!$AF$2:$AG$412,2,FALSE),"")</f>
        <v/>
      </c>
      <c r="Q2586" s="18" t="str">
        <f>IFERROR(VLOOKUP($B2586,Invoices!$AH$2:$AI$412,2,FALSE),"")</f>
        <v/>
      </c>
      <c r="R2586" s="18" t="str">
        <f>IFERROR(VLOOKUP($B2586,Invoices!$AJ$2:$AK$412,2,FALSE),"")</f>
        <v/>
      </c>
      <c r="S2586" s="18" t="str">
        <f>IFERROR(VLOOKUP($B2586,Invoices!$AL$2:$AM$412,2,FALSE),"")</f>
        <v/>
      </c>
      <c r="T2586" s="18" t="str">
        <f>IFERROR(VLOOKUP($B2586,Invoices!$AN$2:$AO$412,2,FALSE),"")</f>
        <v/>
      </c>
      <c r="U2586" s="18" t="str" cm="1">
        <f t="array" ref="U2586">IFERROR(INDEX(F2586:T2586, 1, MATCH(TRUE, ISNUMBER(F2586:T2586), 0)), "0.0")</f>
        <v>0.0</v>
      </c>
    </row>
    <row r="2587" spans="1:21" ht="13" x14ac:dyDescent="0.15">
      <c r="A2587" s="14" t="s">
        <v>8619</v>
      </c>
      <c r="B2587" s="6" t="s">
        <v>4038</v>
      </c>
      <c r="C2587" s="6" t="s">
        <v>2233</v>
      </c>
      <c r="D2587" s="6" t="s">
        <v>2232</v>
      </c>
      <c r="E2587" s="6" t="s">
        <v>2233</v>
      </c>
      <c r="F2587" s="18" t="str">
        <f>IFERROR(VLOOKUP(B2587,Invoices!$L$2:$M$413,2,FALSE),"")</f>
        <v/>
      </c>
      <c r="G2587" s="18" t="str">
        <f>IFERROR(VLOOKUP(B2587,Invoices!$N$2:$O$412,2,FALSE),"")</f>
        <v/>
      </c>
      <c r="H2587" s="18" t="str">
        <f>IFERROR(VLOOKUP($B2587,Invoices!$P$2:$Q$412,2,FALSE),"")</f>
        <v/>
      </c>
      <c r="I2587" s="18" t="str">
        <f>IFERROR(VLOOKUP($B2587,Invoices!$R$2:$S$412,2,FALSE),"")</f>
        <v/>
      </c>
      <c r="J2587" s="18" t="str">
        <f>IFERROR(VLOOKUP($B2587,Invoices!$T$2:$U$412,2,FALSE),"")</f>
        <v/>
      </c>
      <c r="K2587" s="18" t="str">
        <f>IFERROR(VLOOKUP($B2587,Invoices!$V$2:$W$412,2,FALSE),"")</f>
        <v/>
      </c>
      <c r="L2587" s="18" t="str">
        <f>IFERROR(VLOOKUP($B2587,Invoices!$X$2:$Y$412,2,FALSE),"")</f>
        <v/>
      </c>
      <c r="M2587" s="18" t="str">
        <f>IFERROR(VLOOKUP($B2587,Invoices!$Z$2:$AA$412,2,FALSE),"")</f>
        <v/>
      </c>
      <c r="N2587" s="18" t="str">
        <f>IFERROR(VLOOKUP($B2587,Invoices!$AB$2:$AC$412,2,FALSE),"")</f>
        <v/>
      </c>
      <c r="O2587" s="18" t="str">
        <f>IFERROR(VLOOKUP($B2587,Invoices!$AD$2:$AE$412,2,FALSE),"")</f>
        <v/>
      </c>
      <c r="P2587" s="18" t="str">
        <f>IFERROR(VLOOKUP($B2587,Invoices!$AF$2:$AG$412,2,FALSE),"")</f>
        <v/>
      </c>
      <c r="Q2587" s="18" t="str">
        <f>IFERROR(VLOOKUP($B2587,Invoices!$AH$2:$AI$412,2,FALSE),"")</f>
        <v/>
      </c>
      <c r="R2587" s="18" t="str">
        <f>IFERROR(VLOOKUP($B2587,Invoices!$AJ$2:$AK$412,2,FALSE),"")</f>
        <v/>
      </c>
      <c r="S2587" s="18" t="str">
        <f>IFERROR(VLOOKUP($B2587,Invoices!$AL$2:$AM$412,2,FALSE),"")</f>
        <v/>
      </c>
      <c r="T2587" s="18" t="str">
        <f>IFERROR(VLOOKUP($B2587,Invoices!$AN$2:$AO$412,2,FALSE),"")</f>
        <v/>
      </c>
      <c r="U2587" s="18" t="str" cm="1">
        <f t="array" ref="U2587">IFERROR(INDEX(F2587:T2587, 1, MATCH(TRUE, ISNUMBER(F2587:T2587), 0)), "0.0")</f>
        <v>0.0</v>
      </c>
    </row>
    <row r="2588" spans="1:21" ht="13" x14ac:dyDescent="0.15">
      <c r="A2588" s="14" t="s">
        <v>8620</v>
      </c>
      <c r="B2588" s="6" t="s">
        <v>4039</v>
      </c>
      <c r="C2588" s="6" t="s">
        <v>1320</v>
      </c>
      <c r="D2588" s="6" t="s">
        <v>1321</v>
      </c>
      <c r="E2588" s="6" t="s">
        <v>1322</v>
      </c>
      <c r="F2588" s="18" t="str">
        <f>IFERROR(VLOOKUP(B2588,Invoices!$L$2:$M$413,2,FALSE),"")</f>
        <v/>
      </c>
      <c r="G2588" s="18" t="str">
        <f>IFERROR(VLOOKUP(B2588,Invoices!$N$2:$O$412,2,FALSE),"")</f>
        <v/>
      </c>
      <c r="H2588" s="18" t="str">
        <f>IFERROR(VLOOKUP($B2588,Invoices!$P$2:$Q$412,2,FALSE),"")</f>
        <v/>
      </c>
      <c r="I2588" s="18" t="str">
        <f>IFERROR(VLOOKUP($B2588,Invoices!$R$2:$S$412,2,FALSE),"")</f>
        <v/>
      </c>
      <c r="J2588" s="18" t="str">
        <f>IFERROR(VLOOKUP($B2588,Invoices!$T$2:$U$412,2,FALSE),"")</f>
        <v/>
      </c>
      <c r="K2588" s="18" t="str">
        <f>IFERROR(VLOOKUP($B2588,Invoices!$V$2:$W$412,2,FALSE),"")</f>
        <v/>
      </c>
      <c r="L2588" s="18" t="str">
        <f>IFERROR(VLOOKUP($B2588,Invoices!$X$2:$Y$412,2,FALSE),"")</f>
        <v/>
      </c>
      <c r="M2588" s="18" t="str">
        <f>IFERROR(VLOOKUP($B2588,Invoices!$Z$2:$AA$412,2,FALSE),"")</f>
        <v/>
      </c>
      <c r="N2588" s="18" t="str">
        <f>IFERROR(VLOOKUP($B2588,Invoices!$AB$2:$AC$412,2,FALSE),"")</f>
        <v/>
      </c>
      <c r="O2588" s="18" t="str">
        <f>IFERROR(VLOOKUP($B2588,Invoices!$AD$2:$AE$412,2,FALSE),"")</f>
        <v/>
      </c>
      <c r="P2588" s="18" t="str">
        <f>IFERROR(VLOOKUP($B2588,Invoices!$AF$2:$AG$412,2,FALSE),"")</f>
        <v/>
      </c>
      <c r="Q2588" s="18" t="str">
        <f>IFERROR(VLOOKUP($B2588,Invoices!$AH$2:$AI$412,2,FALSE),"")</f>
        <v/>
      </c>
      <c r="R2588" s="18" t="str">
        <f>IFERROR(VLOOKUP($B2588,Invoices!$AJ$2:$AK$412,2,FALSE),"")</f>
        <v/>
      </c>
      <c r="S2588" s="18" t="str">
        <f>IFERROR(VLOOKUP($B2588,Invoices!$AL$2:$AM$412,2,FALSE),"")</f>
        <v/>
      </c>
      <c r="T2588" s="18" t="str">
        <f>IFERROR(VLOOKUP($B2588,Invoices!$AN$2:$AO$412,2,FALSE),"")</f>
        <v/>
      </c>
      <c r="U2588" s="18" t="str" cm="1">
        <f t="array" ref="U2588">IFERROR(INDEX(F2588:T2588, 1, MATCH(TRUE, ISNUMBER(F2588:T2588), 0)), "0.0")</f>
        <v>0.0</v>
      </c>
    </row>
    <row r="2589" spans="1:21" ht="13" x14ac:dyDescent="0.15">
      <c r="A2589" s="14" t="s">
        <v>8621</v>
      </c>
      <c r="B2589" s="6" t="s">
        <v>4040</v>
      </c>
      <c r="C2589" s="6" t="s">
        <v>4041</v>
      </c>
      <c r="D2589" s="6" t="s">
        <v>1633</v>
      </c>
      <c r="E2589" s="6" t="s">
        <v>1634</v>
      </c>
      <c r="F2589" s="18" t="str">
        <f>IFERROR(VLOOKUP(B2589,Invoices!$L$2:$M$413,2,FALSE),"")</f>
        <v/>
      </c>
      <c r="G2589" s="18">
        <f>IFERROR(VLOOKUP(B2589,Invoices!$N$2:$O$412,2,FALSE),"")</f>
        <v>0.99</v>
      </c>
      <c r="H2589" s="18" t="str">
        <f>IFERROR(VLOOKUP($B2589,Invoices!$P$2:$Q$412,2,FALSE),"")</f>
        <v/>
      </c>
      <c r="I2589" s="18" t="str">
        <f>IFERROR(VLOOKUP($B2589,Invoices!$R$2:$S$412,2,FALSE),"")</f>
        <v/>
      </c>
      <c r="J2589" s="18" t="str">
        <f>IFERROR(VLOOKUP($B2589,Invoices!$T$2:$U$412,2,FALSE),"")</f>
        <v/>
      </c>
      <c r="K2589" s="18" t="str">
        <f>IFERROR(VLOOKUP($B2589,Invoices!$V$2:$W$412,2,FALSE),"")</f>
        <v/>
      </c>
      <c r="L2589" s="18" t="str">
        <f>IFERROR(VLOOKUP($B2589,Invoices!$X$2:$Y$412,2,FALSE),"")</f>
        <v/>
      </c>
      <c r="M2589" s="18" t="str">
        <f>IFERROR(VLOOKUP($B2589,Invoices!$Z$2:$AA$412,2,FALSE),"")</f>
        <v/>
      </c>
      <c r="N2589" s="18" t="str">
        <f>IFERROR(VLOOKUP($B2589,Invoices!$AB$2:$AC$412,2,FALSE),"")</f>
        <v/>
      </c>
      <c r="O2589" s="18" t="str">
        <f>IFERROR(VLOOKUP($B2589,Invoices!$AD$2:$AE$412,2,FALSE),"")</f>
        <v/>
      </c>
      <c r="P2589" s="18" t="str">
        <f>IFERROR(VLOOKUP($B2589,Invoices!$AF$2:$AG$412,2,FALSE),"")</f>
        <v/>
      </c>
      <c r="Q2589" s="18" t="str">
        <f>IFERROR(VLOOKUP($B2589,Invoices!$AH$2:$AI$412,2,FALSE),"")</f>
        <v/>
      </c>
      <c r="R2589" s="18" t="str">
        <f>IFERROR(VLOOKUP($B2589,Invoices!$AJ$2:$AK$412,2,FALSE),"")</f>
        <v/>
      </c>
      <c r="S2589" s="18" t="str">
        <f>IFERROR(VLOOKUP($B2589,Invoices!$AL$2:$AM$412,2,FALSE),"")</f>
        <v/>
      </c>
      <c r="T2589" s="18" t="str">
        <f>IFERROR(VLOOKUP($B2589,Invoices!$AN$2:$AO$412,2,FALSE),"")</f>
        <v/>
      </c>
      <c r="U2589" s="18" cm="1">
        <f t="array" ref="U2589">IFERROR(INDEX(F2589:T2589, 1, MATCH(TRUE, ISNUMBER(F2589:T2589), 0)), "0.0")</f>
        <v>0.99</v>
      </c>
    </row>
    <row r="2590" spans="1:21" ht="13" x14ac:dyDescent="0.15">
      <c r="A2590" s="14" t="s">
        <v>8622</v>
      </c>
      <c r="B2590" s="6" t="s">
        <v>4042</v>
      </c>
      <c r="C2590" s="6" t="s">
        <v>1046</v>
      </c>
      <c r="D2590" s="6" t="s">
        <v>1047</v>
      </c>
      <c r="E2590" s="6" t="s">
        <v>1046</v>
      </c>
      <c r="F2590" s="18" t="str">
        <f>IFERROR(VLOOKUP(B2590,Invoices!$L$2:$M$413,2,FALSE),"")</f>
        <v/>
      </c>
      <c r="G2590" s="18" t="str">
        <f>IFERROR(VLOOKUP(B2590,Invoices!$N$2:$O$412,2,FALSE),"")</f>
        <v/>
      </c>
      <c r="H2590" s="18" t="str">
        <f>IFERROR(VLOOKUP($B2590,Invoices!$P$2:$Q$412,2,FALSE),"")</f>
        <v/>
      </c>
      <c r="I2590" s="18" t="str">
        <f>IFERROR(VLOOKUP($B2590,Invoices!$R$2:$S$412,2,FALSE),"")</f>
        <v/>
      </c>
      <c r="J2590" s="18" t="str">
        <f>IFERROR(VLOOKUP($B2590,Invoices!$T$2:$U$412,2,FALSE),"")</f>
        <v/>
      </c>
      <c r="K2590" s="18" t="str">
        <f>IFERROR(VLOOKUP($B2590,Invoices!$V$2:$W$412,2,FALSE),"")</f>
        <v/>
      </c>
      <c r="L2590" s="18" t="str">
        <f>IFERROR(VLOOKUP($B2590,Invoices!$X$2:$Y$412,2,FALSE),"")</f>
        <v/>
      </c>
      <c r="M2590" s="18" t="str">
        <f>IFERROR(VLOOKUP($B2590,Invoices!$Z$2:$AA$412,2,FALSE),"")</f>
        <v/>
      </c>
      <c r="N2590" s="18" t="str">
        <f>IFERROR(VLOOKUP($B2590,Invoices!$AB$2:$AC$412,2,FALSE),"")</f>
        <v/>
      </c>
      <c r="O2590" s="18" t="str">
        <f>IFERROR(VLOOKUP($B2590,Invoices!$AD$2:$AE$412,2,FALSE),"")</f>
        <v/>
      </c>
      <c r="P2590" s="18" t="str">
        <f>IFERROR(VLOOKUP($B2590,Invoices!$AF$2:$AG$412,2,FALSE),"")</f>
        <v/>
      </c>
      <c r="Q2590" s="18" t="str">
        <f>IFERROR(VLOOKUP($B2590,Invoices!$AH$2:$AI$412,2,FALSE),"")</f>
        <v/>
      </c>
      <c r="R2590" s="18" t="str">
        <f>IFERROR(VLOOKUP($B2590,Invoices!$AJ$2:$AK$412,2,FALSE),"")</f>
        <v/>
      </c>
      <c r="S2590" s="18" t="str">
        <f>IFERROR(VLOOKUP($B2590,Invoices!$AL$2:$AM$412,2,FALSE),"")</f>
        <v/>
      </c>
      <c r="T2590" s="18" t="str">
        <f>IFERROR(VLOOKUP($B2590,Invoices!$AN$2:$AO$412,2,FALSE),"")</f>
        <v/>
      </c>
      <c r="U2590" s="18" t="str" cm="1">
        <f t="array" ref="U2590">IFERROR(INDEX(F2590:T2590, 1, MATCH(TRUE, ISNUMBER(F2590:T2590), 0)), "0.0")</f>
        <v>0.0</v>
      </c>
    </row>
    <row r="2591" spans="1:21" ht="13" x14ac:dyDescent="0.15">
      <c r="A2591" s="14" t="s">
        <v>8623</v>
      </c>
      <c r="B2591" s="6" t="s">
        <v>4043</v>
      </c>
      <c r="C2591" s="6" t="s">
        <v>962</v>
      </c>
      <c r="D2591" s="6" t="s">
        <v>960</v>
      </c>
      <c r="E2591" s="6" t="s">
        <v>962</v>
      </c>
      <c r="F2591" s="18" t="str">
        <f>IFERROR(VLOOKUP(B2591,Invoices!$L$2:$M$413,2,FALSE),"")</f>
        <v/>
      </c>
      <c r="G2591" s="18" t="str">
        <f>IFERROR(VLOOKUP(B2591,Invoices!$N$2:$O$412,2,FALSE),"")</f>
        <v/>
      </c>
      <c r="H2591" s="18" t="str">
        <f>IFERROR(VLOOKUP($B2591,Invoices!$P$2:$Q$412,2,FALSE),"")</f>
        <v/>
      </c>
      <c r="I2591" s="18" t="str">
        <f>IFERROR(VLOOKUP($B2591,Invoices!$R$2:$S$412,2,FALSE),"")</f>
        <v/>
      </c>
      <c r="J2591" s="18" t="str">
        <f>IFERROR(VLOOKUP($B2591,Invoices!$T$2:$U$412,2,FALSE),"")</f>
        <v/>
      </c>
      <c r="K2591" s="18" t="str">
        <f>IFERROR(VLOOKUP($B2591,Invoices!$V$2:$W$412,2,FALSE),"")</f>
        <v/>
      </c>
      <c r="L2591" s="18" t="str">
        <f>IFERROR(VLOOKUP($B2591,Invoices!$X$2:$Y$412,2,FALSE),"")</f>
        <v/>
      </c>
      <c r="M2591" s="18" t="str">
        <f>IFERROR(VLOOKUP($B2591,Invoices!$Z$2:$AA$412,2,FALSE),"")</f>
        <v/>
      </c>
      <c r="N2591" s="18" t="str">
        <f>IFERROR(VLOOKUP($B2591,Invoices!$AB$2:$AC$412,2,FALSE),"")</f>
        <v/>
      </c>
      <c r="O2591" s="18" t="str">
        <f>IFERROR(VLOOKUP($B2591,Invoices!$AD$2:$AE$412,2,FALSE),"")</f>
        <v/>
      </c>
      <c r="P2591" s="18" t="str">
        <f>IFERROR(VLOOKUP($B2591,Invoices!$AF$2:$AG$412,2,FALSE),"")</f>
        <v/>
      </c>
      <c r="Q2591" s="18" t="str">
        <f>IFERROR(VLOOKUP($B2591,Invoices!$AH$2:$AI$412,2,FALSE),"")</f>
        <v/>
      </c>
      <c r="R2591" s="18" t="str">
        <f>IFERROR(VLOOKUP($B2591,Invoices!$AJ$2:$AK$412,2,FALSE),"")</f>
        <v/>
      </c>
      <c r="S2591" s="18" t="str">
        <f>IFERROR(VLOOKUP($B2591,Invoices!$AL$2:$AM$412,2,FALSE),"")</f>
        <v/>
      </c>
      <c r="T2591" s="18" t="str">
        <f>IFERROR(VLOOKUP($B2591,Invoices!$AN$2:$AO$412,2,FALSE),"")</f>
        <v/>
      </c>
      <c r="U2591" s="18" t="str" cm="1">
        <f t="array" ref="U2591">IFERROR(INDEX(F2591:T2591, 1, MATCH(TRUE, ISNUMBER(F2591:T2591), 0)), "0.0")</f>
        <v>0.0</v>
      </c>
    </row>
    <row r="2592" spans="1:21" ht="13" x14ac:dyDescent="0.15">
      <c r="A2592" s="14" t="s">
        <v>8624</v>
      </c>
      <c r="B2592" s="6" t="s">
        <v>4044</v>
      </c>
      <c r="C2592" s="6" t="s">
        <v>2214</v>
      </c>
      <c r="D2592" s="6" t="s">
        <v>901</v>
      </c>
      <c r="E2592" s="6" t="s">
        <v>714</v>
      </c>
      <c r="F2592" s="18">
        <f>IFERROR(VLOOKUP(B2592,Invoices!$L$2:$M$413,2,FALSE),"")</f>
        <v>0.99</v>
      </c>
      <c r="G2592" s="18" t="str">
        <f>IFERROR(VLOOKUP(B2592,Invoices!$N$2:$O$412,2,FALSE),"")</f>
        <v/>
      </c>
      <c r="H2592" s="18" t="str">
        <f>IFERROR(VLOOKUP($B2592,Invoices!$P$2:$Q$412,2,FALSE),"")</f>
        <v/>
      </c>
      <c r="I2592" s="18" t="str">
        <f>IFERROR(VLOOKUP($B2592,Invoices!$R$2:$S$412,2,FALSE),"")</f>
        <v/>
      </c>
      <c r="J2592" s="18" t="str">
        <f>IFERROR(VLOOKUP($B2592,Invoices!$T$2:$U$412,2,FALSE),"")</f>
        <v/>
      </c>
      <c r="K2592" s="18" t="str">
        <f>IFERROR(VLOOKUP($B2592,Invoices!$V$2:$W$412,2,FALSE),"")</f>
        <v/>
      </c>
      <c r="L2592" s="18" t="str">
        <f>IFERROR(VLOOKUP($B2592,Invoices!$X$2:$Y$412,2,FALSE),"")</f>
        <v/>
      </c>
      <c r="M2592" s="18" t="str">
        <f>IFERROR(VLOOKUP($B2592,Invoices!$Z$2:$AA$412,2,FALSE),"")</f>
        <v/>
      </c>
      <c r="N2592" s="18" t="str">
        <f>IFERROR(VLOOKUP($B2592,Invoices!$AB$2:$AC$412,2,FALSE),"")</f>
        <v/>
      </c>
      <c r="O2592" s="18" t="str">
        <f>IFERROR(VLOOKUP($B2592,Invoices!$AD$2:$AE$412,2,FALSE),"")</f>
        <v/>
      </c>
      <c r="P2592" s="18" t="str">
        <f>IFERROR(VLOOKUP($B2592,Invoices!$AF$2:$AG$412,2,FALSE),"")</f>
        <v/>
      </c>
      <c r="Q2592" s="18" t="str">
        <f>IFERROR(VLOOKUP($B2592,Invoices!$AH$2:$AI$412,2,FALSE),"")</f>
        <v/>
      </c>
      <c r="R2592" s="18" t="str">
        <f>IFERROR(VLOOKUP($B2592,Invoices!$AJ$2:$AK$412,2,FALSE),"")</f>
        <v/>
      </c>
      <c r="S2592" s="18" t="str">
        <f>IFERROR(VLOOKUP($B2592,Invoices!$AL$2:$AM$412,2,FALSE),"")</f>
        <v/>
      </c>
      <c r="T2592" s="18" t="str">
        <f>IFERROR(VLOOKUP($B2592,Invoices!$AN$2:$AO$412,2,FALSE),"")</f>
        <v/>
      </c>
      <c r="U2592" s="18" cm="1">
        <f t="array" ref="U2592">IFERROR(INDEX(F2592:T2592, 1, MATCH(TRUE, ISNUMBER(F2592:T2592), 0)), "0.0")</f>
        <v>0.99</v>
      </c>
    </row>
    <row r="2593" spans="1:21" ht="13" x14ac:dyDescent="0.15">
      <c r="A2593" s="14" t="s">
        <v>8625</v>
      </c>
      <c r="B2593" s="6" t="s">
        <v>4045</v>
      </c>
      <c r="C2593" s="6" t="s">
        <v>1366</v>
      </c>
      <c r="D2593" s="6" t="s">
        <v>1367</v>
      </c>
      <c r="E2593" s="6" t="s">
        <v>1368</v>
      </c>
      <c r="F2593" s="18" t="str">
        <f>IFERROR(VLOOKUP(B2593,Invoices!$L$2:$M$413,2,FALSE),"")</f>
        <v/>
      </c>
      <c r="G2593" s="18">
        <f>IFERROR(VLOOKUP(B2593,Invoices!$N$2:$O$412,2,FALSE),"")</f>
        <v>0.99</v>
      </c>
      <c r="H2593" s="18" t="str">
        <f>IFERROR(VLOOKUP($B2593,Invoices!$P$2:$Q$412,2,FALSE),"")</f>
        <v/>
      </c>
      <c r="I2593" s="18" t="str">
        <f>IFERROR(VLOOKUP($B2593,Invoices!$R$2:$S$412,2,FALSE),"")</f>
        <v/>
      </c>
      <c r="J2593" s="18" t="str">
        <f>IFERROR(VLOOKUP($B2593,Invoices!$T$2:$U$412,2,FALSE),"")</f>
        <v/>
      </c>
      <c r="K2593" s="18" t="str">
        <f>IFERROR(VLOOKUP($B2593,Invoices!$V$2:$W$412,2,FALSE),"")</f>
        <v/>
      </c>
      <c r="L2593" s="18" t="str">
        <f>IFERROR(VLOOKUP($B2593,Invoices!$X$2:$Y$412,2,FALSE),"")</f>
        <v/>
      </c>
      <c r="M2593" s="18" t="str">
        <f>IFERROR(VLOOKUP($B2593,Invoices!$Z$2:$AA$412,2,FALSE),"")</f>
        <v/>
      </c>
      <c r="N2593" s="18" t="str">
        <f>IFERROR(VLOOKUP($B2593,Invoices!$AB$2:$AC$412,2,FALSE),"")</f>
        <v/>
      </c>
      <c r="O2593" s="18" t="str">
        <f>IFERROR(VLOOKUP($B2593,Invoices!$AD$2:$AE$412,2,FALSE),"")</f>
        <v/>
      </c>
      <c r="P2593" s="18" t="str">
        <f>IFERROR(VLOOKUP($B2593,Invoices!$AF$2:$AG$412,2,FALSE),"")</f>
        <v/>
      </c>
      <c r="Q2593" s="18" t="str">
        <f>IFERROR(VLOOKUP($B2593,Invoices!$AH$2:$AI$412,2,FALSE),"")</f>
        <v/>
      </c>
      <c r="R2593" s="18" t="str">
        <f>IFERROR(VLOOKUP($B2593,Invoices!$AJ$2:$AK$412,2,FALSE),"")</f>
        <v/>
      </c>
      <c r="S2593" s="18" t="str">
        <f>IFERROR(VLOOKUP($B2593,Invoices!$AL$2:$AM$412,2,FALSE),"")</f>
        <v/>
      </c>
      <c r="T2593" s="18" t="str">
        <f>IFERROR(VLOOKUP($B2593,Invoices!$AN$2:$AO$412,2,FALSE),"")</f>
        <v/>
      </c>
      <c r="U2593" s="18" cm="1">
        <f t="array" ref="U2593">IFERROR(INDEX(F2593:T2593, 1, MATCH(TRUE, ISNUMBER(F2593:T2593), 0)), "0.0")</f>
        <v>0.99</v>
      </c>
    </row>
    <row r="2594" spans="1:21" ht="13" x14ac:dyDescent="0.15">
      <c r="A2594" s="14" t="s">
        <v>8626</v>
      </c>
      <c r="B2594" s="6" t="s">
        <v>4046</v>
      </c>
      <c r="C2594" s="6" t="s">
        <v>1249</v>
      </c>
      <c r="D2594" s="6" t="s">
        <v>1250</v>
      </c>
      <c r="E2594" s="6" t="s">
        <v>1251</v>
      </c>
      <c r="F2594" s="18" t="str">
        <f>IFERROR(VLOOKUP(B2594,Invoices!$L$2:$M$413,2,FALSE),"")</f>
        <v/>
      </c>
      <c r="G2594" s="18">
        <f>IFERROR(VLOOKUP(B2594,Invoices!$N$2:$O$412,2,FALSE),"")</f>
        <v>0.99</v>
      </c>
      <c r="H2594" s="18" t="str">
        <f>IFERROR(VLOOKUP($B2594,Invoices!$P$2:$Q$412,2,FALSE),"")</f>
        <v/>
      </c>
      <c r="I2594" s="18" t="str">
        <f>IFERROR(VLOOKUP($B2594,Invoices!$R$2:$S$412,2,FALSE),"")</f>
        <v/>
      </c>
      <c r="J2594" s="18" t="str">
        <f>IFERROR(VLOOKUP($B2594,Invoices!$T$2:$U$412,2,FALSE),"")</f>
        <v/>
      </c>
      <c r="K2594" s="18" t="str">
        <f>IFERROR(VLOOKUP($B2594,Invoices!$V$2:$W$412,2,FALSE),"")</f>
        <v/>
      </c>
      <c r="L2594" s="18" t="str">
        <f>IFERROR(VLOOKUP($B2594,Invoices!$X$2:$Y$412,2,FALSE),"")</f>
        <v/>
      </c>
      <c r="M2594" s="18" t="str">
        <f>IFERROR(VLOOKUP($B2594,Invoices!$Z$2:$AA$412,2,FALSE),"")</f>
        <v/>
      </c>
      <c r="N2594" s="18" t="str">
        <f>IFERROR(VLOOKUP($B2594,Invoices!$AB$2:$AC$412,2,FALSE),"")</f>
        <v/>
      </c>
      <c r="O2594" s="18" t="str">
        <f>IFERROR(VLOOKUP($B2594,Invoices!$AD$2:$AE$412,2,FALSE),"")</f>
        <v/>
      </c>
      <c r="P2594" s="18" t="str">
        <f>IFERROR(VLOOKUP($B2594,Invoices!$AF$2:$AG$412,2,FALSE),"")</f>
        <v/>
      </c>
      <c r="Q2594" s="18" t="str">
        <f>IFERROR(VLOOKUP($B2594,Invoices!$AH$2:$AI$412,2,FALSE),"")</f>
        <v/>
      </c>
      <c r="R2594" s="18" t="str">
        <f>IFERROR(VLOOKUP($B2594,Invoices!$AJ$2:$AK$412,2,FALSE),"")</f>
        <v/>
      </c>
      <c r="S2594" s="18" t="str">
        <f>IFERROR(VLOOKUP($B2594,Invoices!$AL$2:$AM$412,2,FALSE),"")</f>
        <v/>
      </c>
      <c r="T2594" s="18" t="str">
        <f>IFERROR(VLOOKUP($B2594,Invoices!$AN$2:$AO$412,2,FALSE),"")</f>
        <v/>
      </c>
      <c r="U2594" s="18" cm="1">
        <f t="array" ref="U2594">IFERROR(INDEX(F2594:T2594, 1, MATCH(TRUE, ISNUMBER(F2594:T2594), 0)), "0.0")</f>
        <v>0.99</v>
      </c>
    </row>
    <row r="2595" spans="1:21" ht="13" x14ac:dyDescent="0.15">
      <c r="A2595" s="14" t="s">
        <v>8627</v>
      </c>
      <c r="B2595" s="6" t="s">
        <v>4047</v>
      </c>
      <c r="C2595" s="6" t="s">
        <v>1625</v>
      </c>
      <c r="D2595" s="6" t="s">
        <v>1265</v>
      </c>
      <c r="E2595" s="6" t="s">
        <v>630</v>
      </c>
      <c r="F2595" s="18">
        <f>IFERROR(VLOOKUP(B2595,Invoices!$L$2:$M$413,2,FALSE),"")</f>
        <v>0.99</v>
      </c>
      <c r="G2595" s="18">
        <f>IFERROR(VLOOKUP(B2595,Invoices!$N$2:$O$412,2,FALSE),"")</f>
        <v>0.99</v>
      </c>
      <c r="H2595" s="18" t="str">
        <f>IFERROR(VLOOKUP($B2595,Invoices!$P$2:$Q$412,2,FALSE),"")</f>
        <v/>
      </c>
      <c r="I2595" s="18" t="str">
        <f>IFERROR(VLOOKUP($B2595,Invoices!$R$2:$S$412,2,FALSE),"")</f>
        <v/>
      </c>
      <c r="J2595" s="18" t="str">
        <f>IFERROR(VLOOKUP($B2595,Invoices!$T$2:$U$412,2,FALSE),"")</f>
        <v/>
      </c>
      <c r="K2595" s="18" t="str">
        <f>IFERROR(VLOOKUP($B2595,Invoices!$V$2:$W$412,2,FALSE),"")</f>
        <v/>
      </c>
      <c r="L2595" s="18" t="str">
        <f>IFERROR(VLOOKUP($B2595,Invoices!$X$2:$Y$412,2,FALSE),"")</f>
        <v/>
      </c>
      <c r="M2595" s="18" t="str">
        <f>IFERROR(VLOOKUP($B2595,Invoices!$Z$2:$AA$412,2,FALSE),"")</f>
        <v/>
      </c>
      <c r="N2595" s="18" t="str">
        <f>IFERROR(VLOOKUP($B2595,Invoices!$AB$2:$AC$412,2,FALSE),"")</f>
        <v/>
      </c>
      <c r="O2595" s="18" t="str">
        <f>IFERROR(VLOOKUP($B2595,Invoices!$AD$2:$AE$412,2,FALSE),"")</f>
        <v/>
      </c>
      <c r="P2595" s="18" t="str">
        <f>IFERROR(VLOOKUP($B2595,Invoices!$AF$2:$AG$412,2,FALSE),"")</f>
        <v/>
      </c>
      <c r="Q2595" s="18" t="str">
        <f>IFERROR(VLOOKUP($B2595,Invoices!$AH$2:$AI$412,2,FALSE),"")</f>
        <v/>
      </c>
      <c r="R2595" s="18" t="str">
        <f>IFERROR(VLOOKUP($B2595,Invoices!$AJ$2:$AK$412,2,FALSE),"")</f>
        <v/>
      </c>
      <c r="S2595" s="18" t="str">
        <f>IFERROR(VLOOKUP($B2595,Invoices!$AL$2:$AM$412,2,FALSE),"")</f>
        <v/>
      </c>
      <c r="T2595" s="18" t="str">
        <f>IFERROR(VLOOKUP($B2595,Invoices!$AN$2:$AO$412,2,FALSE),"")</f>
        <v/>
      </c>
      <c r="U2595" s="18" cm="1">
        <f t="array" ref="U2595">IFERROR(INDEX(F2595:T2595, 1, MATCH(TRUE, ISNUMBER(F2595:T2595), 0)), "0.0")</f>
        <v>0.99</v>
      </c>
    </row>
    <row r="2596" spans="1:21" ht="13" x14ac:dyDescent="0.15">
      <c r="A2596" s="14" t="s">
        <v>8628</v>
      </c>
      <c r="B2596" s="6" t="s">
        <v>4048</v>
      </c>
      <c r="C2596" s="6" t="s">
        <v>927</v>
      </c>
      <c r="D2596" s="6" t="s">
        <v>928</v>
      </c>
      <c r="E2596" s="6" t="s">
        <v>522</v>
      </c>
      <c r="F2596" s="18" t="str">
        <f>IFERROR(VLOOKUP(B2596,Invoices!$L$2:$M$413,2,FALSE),"")</f>
        <v/>
      </c>
      <c r="G2596" s="18" t="str">
        <f>IFERROR(VLOOKUP(B2596,Invoices!$N$2:$O$412,2,FALSE),"")</f>
        <v/>
      </c>
      <c r="H2596" s="18" t="str">
        <f>IFERROR(VLOOKUP($B2596,Invoices!$P$2:$Q$412,2,FALSE),"")</f>
        <v/>
      </c>
      <c r="I2596" s="18" t="str">
        <f>IFERROR(VLOOKUP($B2596,Invoices!$R$2:$S$412,2,FALSE),"")</f>
        <v/>
      </c>
      <c r="J2596" s="18">
        <f>IFERROR(VLOOKUP($B2596,Invoices!$T$2:$U$412,2,FALSE),"")</f>
        <v>0.99</v>
      </c>
      <c r="K2596" s="18" t="str">
        <f>IFERROR(VLOOKUP($B2596,Invoices!$V$2:$W$412,2,FALSE),"")</f>
        <v/>
      </c>
      <c r="L2596" s="18">
        <f>IFERROR(VLOOKUP($B2596,Invoices!$X$2:$Y$412,2,FALSE),"")</f>
        <v>0.99</v>
      </c>
      <c r="M2596" s="18" t="str">
        <f>IFERROR(VLOOKUP($B2596,Invoices!$Z$2:$AA$412,2,FALSE),"")</f>
        <v/>
      </c>
      <c r="N2596" s="18" t="str">
        <f>IFERROR(VLOOKUP($B2596,Invoices!$AB$2:$AC$412,2,FALSE),"")</f>
        <v/>
      </c>
      <c r="O2596" s="18" t="str">
        <f>IFERROR(VLOOKUP($B2596,Invoices!$AD$2:$AE$412,2,FALSE),"")</f>
        <v/>
      </c>
      <c r="P2596" s="18" t="str">
        <f>IFERROR(VLOOKUP($B2596,Invoices!$AF$2:$AG$412,2,FALSE),"")</f>
        <v/>
      </c>
      <c r="Q2596" s="18" t="str">
        <f>IFERROR(VLOOKUP($B2596,Invoices!$AH$2:$AI$412,2,FALSE),"")</f>
        <v/>
      </c>
      <c r="R2596" s="18" t="str">
        <f>IFERROR(VLOOKUP($B2596,Invoices!$AJ$2:$AK$412,2,FALSE),"")</f>
        <v/>
      </c>
      <c r="S2596" s="18" t="str">
        <f>IFERROR(VLOOKUP($B2596,Invoices!$AL$2:$AM$412,2,FALSE),"")</f>
        <v/>
      </c>
      <c r="T2596" s="18" t="str">
        <f>IFERROR(VLOOKUP($B2596,Invoices!$AN$2:$AO$412,2,FALSE),"")</f>
        <v/>
      </c>
      <c r="U2596" s="18" cm="1">
        <f t="array" ref="U2596">IFERROR(INDEX(F2596:T2596, 1, MATCH(TRUE, ISNUMBER(F2596:T2596), 0)), "0.0")</f>
        <v>0.99</v>
      </c>
    </row>
    <row r="2597" spans="1:21" ht="13" x14ac:dyDescent="0.15">
      <c r="A2597" s="14" t="s">
        <v>8629</v>
      </c>
      <c r="B2597" s="6" t="s">
        <v>4049</v>
      </c>
      <c r="C2597" s="6" t="s">
        <v>549</v>
      </c>
      <c r="D2597" s="6" t="s">
        <v>550</v>
      </c>
      <c r="E2597" s="6" t="s">
        <v>551</v>
      </c>
      <c r="F2597" s="18" t="str">
        <f>IFERROR(VLOOKUP(B2597,Invoices!$L$2:$M$413,2,FALSE),"")</f>
        <v/>
      </c>
      <c r="G2597" s="18" t="str">
        <f>IFERROR(VLOOKUP(B2597,Invoices!$N$2:$O$412,2,FALSE),"")</f>
        <v/>
      </c>
      <c r="H2597" s="18" t="str">
        <f>IFERROR(VLOOKUP($B2597,Invoices!$P$2:$Q$412,2,FALSE),"")</f>
        <v/>
      </c>
      <c r="I2597" s="18" t="str">
        <f>IFERROR(VLOOKUP($B2597,Invoices!$R$2:$S$412,2,FALSE),"")</f>
        <v/>
      </c>
      <c r="J2597" s="18" t="str">
        <f>IFERROR(VLOOKUP($B2597,Invoices!$T$2:$U$412,2,FALSE),"")</f>
        <v/>
      </c>
      <c r="K2597" s="18" t="str">
        <f>IFERROR(VLOOKUP($B2597,Invoices!$V$2:$W$412,2,FALSE),"")</f>
        <v/>
      </c>
      <c r="L2597" s="18" t="str">
        <f>IFERROR(VLOOKUP($B2597,Invoices!$X$2:$Y$412,2,FALSE),"")</f>
        <v/>
      </c>
      <c r="M2597" s="18" t="str">
        <f>IFERROR(VLOOKUP($B2597,Invoices!$Z$2:$AA$412,2,FALSE),"")</f>
        <v/>
      </c>
      <c r="N2597" s="18" t="str">
        <f>IFERROR(VLOOKUP($B2597,Invoices!$AB$2:$AC$412,2,FALSE),"")</f>
        <v/>
      </c>
      <c r="O2597" s="18" t="str">
        <f>IFERROR(VLOOKUP($B2597,Invoices!$AD$2:$AE$412,2,FALSE),"")</f>
        <v/>
      </c>
      <c r="P2597" s="18" t="str">
        <f>IFERROR(VLOOKUP($B2597,Invoices!$AF$2:$AG$412,2,FALSE),"")</f>
        <v/>
      </c>
      <c r="Q2597" s="18" t="str">
        <f>IFERROR(VLOOKUP($B2597,Invoices!$AH$2:$AI$412,2,FALSE),"")</f>
        <v/>
      </c>
      <c r="R2597" s="18" t="str">
        <f>IFERROR(VLOOKUP($B2597,Invoices!$AJ$2:$AK$412,2,FALSE),"")</f>
        <v/>
      </c>
      <c r="S2597" s="18" t="str">
        <f>IFERROR(VLOOKUP($B2597,Invoices!$AL$2:$AM$412,2,FALSE),"")</f>
        <v/>
      </c>
      <c r="T2597" s="18" t="str">
        <f>IFERROR(VLOOKUP($B2597,Invoices!$AN$2:$AO$412,2,FALSE),"")</f>
        <v/>
      </c>
      <c r="U2597" s="18" t="str" cm="1">
        <f t="array" ref="U2597">IFERROR(INDEX(F2597:T2597, 1, MATCH(TRUE, ISNUMBER(F2597:T2597), 0)), "0.0")</f>
        <v>0.0</v>
      </c>
    </row>
    <row r="2598" spans="1:21" ht="13" x14ac:dyDescent="0.15">
      <c r="A2598" s="14" t="s">
        <v>8630</v>
      </c>
      <c r="B2598" s="6" t="s">
        <v>4050</v>
      </c>
      <c r="C2598" s="6" t="s">
        <v>1425</v>
      </c>
      <c r="D2598" s="6" t="s">
        <v>599</v>
      </c>
      <c r="E2598" s="6" t="s">
        <v>600</v>
      </c>
      <c r="F2598" s="18">
        <f>IFERROR(VLOOKUP(B2598,Invoices!$L$2:$M$413,2,FALSE),"")</f>
        <v>0.99</v>
      </c>
      <c r="G2598" s="18" t="str">
        <f>IFERROR(VLOOKUP(B2598,Invoices!$N$2:$O$412,2,FALSE),"")</f>
        <v/>
      </c>
      <c r="H2598" s="18" t="str">
        <f>IFERROR(VLOOKUP($B2598,Invoices!$P$2:$Q$412,2,FALSE),"")</f>
        <v/>
      </c>
      <c r="I2598" s="18" t="str">
        <f>IFERROR(VLOOKUP($B2598,Invoices!$R$2:$S$412,2,FALSE),"")</f>
        <v/>
      </c>
      <c r="J2598" s="18" t="str">
        <f>IFERROR(VLOOKUP($B2598,Invoices!$T$2:$U$412,2,FALSE),"")</f>
        <v/>
      </c>
      <c r="K2598" s="18" t="str">
        <f>IFERROR(VLOOKUP($B2598,Invoices!$V$2:$W$412,2,FALSE),"")</f>
        <v/>
      </c>
      <c r="L2598" s="18" t="str">
        <f>IFERROR(VLOOKUP($B2598,Invoices!$X$2:$Y$412,2,FALSE),"")</f>
        <v/>
      </c>
      <c r="M2598" s="18" t="str">
        <f>IFERROR(VLOOKUP($B2598,Invoices!$Z$2:$AA$412,2,FALSE),"")</f>
        <v/>
      </c>
      <c r="N2598" s="18" t="str">
        <f>IFERROR(VLOOKUP($B2598,Invoices!$AB$2:$AC$412,2,FALSE),"")</f>
        <v/>
      </c>
      <c r="O2598" s="18" t="str">
        <f>IFERROR(VLOOKUP($B2598,Invoices!$AD$2:$AE$412,2,FALSE),"")</f>
        <v/>
      </c>
      <c r="P2598" s="18" t="str">
        <f>IFERROR(VLOOKUP($B2598,Invoices!$AF$2:$AG$412,2,FALSE),"")</f>
        <v/>
      </c>
      <c r="Q2598" s="18" t="str">
        <f>IFERROR(VLOOKUP($B2598,Invoices!$AH$2:$AI$412,2,FALSE),"")</f>
        <v/>
      </c>
      <c r="R2598" s="18" t="str">
        <f>IFERROR(VLOOKUP($B2598,Invoices!$AJ$2:$AK$412,2,FALSE),"")</f>
        <v/>
      </c>
      <c r="S2598" s="18" t="str">
        <f>IFERROR(VLOOKUP($B2598,Invoices!$AL$2:$AM$412,2,FALSE),"")</f>
        <v/>
      </c>
      <c r="T2598" s="18" t="str">
        <f>IFERROR(VLOOKUP($B2598,Invoices!$AN$2:$AO$412,2,FALSE),"")</f>
        <v/>
      </c>
      <c r="U2598" s="18" cm="1">
        <f t="array" ref="U2598">IFERROR(INDEX(F2598:T2598, 1, MATCH(TRUE, ISNUMBER(F2598:T2598), 0)), "0.0")</f>
        <v>0.99</v>
      </c>
    </row>
    <row r="2599" spans="1:21" ht="13" x14ac:dyDescent="0.15">
      <c r="A2599" s="14" t="s">
        <v>8631</v>
      </c>
      <c r="B2599" s="6" t="s">
        <v>4051</v>
      </c>
      <c r="C2599" s="6" t="s">
        <v>555</v>
      </c>
      <c r="D2599" s="6" t="s">
        <v>554</v>
      </c>
      <c r="E2599" s="6" t="s">
        <v>555</v>
      </c>
      <c r="F2599" s="18" t="str">
        <f>IFERROR(VLOOKUP(B2599,Invoices!$L$2:$M$413,2,FALSE),"")</f>
        <v/>
      </c>
      <c r="G2599" s="18" t="str">
        <f>IFERROR(VLOOKUP(B2599,Invoices!$N$2:$O$412,2,FALSE),"")</f>
        <v/>
      </c>
      <c r="H2599" s="18" t="str">
        <f>IFERROR(VLOOKUP($B2599,Invoices!$P$2:$Q$412,2,FALSE),"")</f>
        <v/>
      </c>
      <c r="I2599" s="18" t="str">
        <f>IFERROR(VLOOKUP($B2599,Invoices!$R$2:$S$412,2,FALSE),"")</f>
        <v/>
      </c>
      <c r="J2599" s="18" t="str">
        <f>IFERROR(VLOOKUP($B2599,Invoices!$T$2:$U$412,2,FALSE),"")</f>
        <v/>
      </c>
      <c r="K2599" s="18" t="str">
        <f>IFERROR(VLOOKUP($B2599,Invoices!$V$2:$W$412,2,FALSE),"")</f>
        <v/>
      </c>
      <c r="L2599" s="18" t="str">
        <f>IFERROR(VLOOKUP($B2599,Invoices!$X$2:$Y$412,2,FALSE),"")</f>
        <v/>
      </c>
      <c r="M2599" s="18" t="str">
        <f>IFERROR(VLOOKUP($B2599,Invoices!$Z$2:$AA$412,2,FALSE),"")</f>
        <v/>
      </c>
      <c r="N2599" s="18" t="str">
        <f>IFERROR(VLOOKUP($B2599,Invoices!$AB$2:$AC$412,2,FALSE),"")</f>
        <v/>
      </c>
      <c r="O2599" s="18" t="str">
        <f>IFERROR(VLOOKUP($B2599,Invoices!$AD$2:$AE$412,2,FALSE),"")</f>
        <v/>
      </c>
      <c r="P2599" s="18" t="str">
        <f>IFERROR(VLOOKUP($B2599,Invoices!$AF$2:$AG$412,2,FALSE),"")</f>
        <v/>
      </c>
      <c r="Q2599" s="18" t="str">
        <f>IFERROR(VLOOKUP($B2599,Invoices!$AH$2:$AI$412,2,FALSE),"")</f>
        <v/>
      </c>
      <c r="R2599" s="18" t="str">
        <f>IFERROR(VLOOKUP($B2599,Invoices!$AJ$2:$AK$412,2,FALSE),"")</f>
        <v/>
      </c>
      <c r="S2599" s="18" t="str">
        <f>IFERROR(VLOOKUP($B2599,Invoices!$AL$2:$AM$412,2,FALSE),"")</f>
        <v/>
      </c>
      <c r="T2599" s="18" t="str">
        <f>IFERROR(VLOOKUP($B2599,Invoices!$AN$2:$AO$412,2,FALSE),"")</f>
        <v/>
      </c>
      <c r="U2599" s="18" t="str" cm="1">
        <f t="array" ref="U2599">IFERROR(INDEX(F2599:T2599, 1, MATCH(TRUE, ISNUMBER(F2599:T2599), 0)), "0.0")</f>
        <v>0.0</v>
      </c>
    </row>
    <row r="2600" spans="1:21" ht="13" x14ac:dyDescent="0.15">
      <c r="A2600" s="14" t="s">
        <v>8632</v>
      </c>
      <c r="B2600" s="6" t="s">
        <v>4052</v>
      </c>
      <c r="C2600" s="6" t="s">
        <v>837</v>
      </c>
      <c r="D2600" s="6" t="s">
        <v>838</v>
      </c>
      <c r="E2600" s="6" t="s">
        <v>839</v>
      </c>
      <c r="F2600" s="18" t="str">
        <f>IFERROR(VLOOKUP(B2600,Invoices!$L$2:$M$413,2,FALSE),"")</f>
        <v/>
      </c>
      <c r="G2600" s="18" t="str">
        <f>IFERROR(VLOOKUP(B2600,Invoices!$N$2:$O$412,2,FALSE),"")</f>
        <v/>
      </c>
      <c r="H2600" s="18" t="str">
        <f>IFERROR(VLOOKUP($B2600,Invoices!$P$2:$Q$412,2,FALSE),"")</f>
        <v/>
      </c>
      <c r="I2600" s="18" t="str">
        <f>IFERROR(VLOOKUP($B2600,Invoices!$R$2:$S$412,2,FALSE),"")</f>
        <v/>
      </c>
      <c r="J2600" s="18" t="str">
        <f>IFERROR(VLOOKUP($B2600,Invoices!$T$2:$U$412,2,FALSE),"")</f>
        <v/>
      </c>
      <c r="K2600" s="18" t="str">
        <f>IFERROR(VLOOKUP($B2600,Invoices!$V$2:$W$412,2,FALSE),"")</f>
        <v/>
      </c>
      <c r="L2600" s="18" t="str">
        <f>IFERROR(VLOOKUP($B2600,Invoices!$X$2:$Y$412,2,FALSE),"")</f>
        <v/>
      </c>
      <c r="M2600" s="18" t="str">
        <f>IFERROR(VLOOKUP($B2600,Invoices!$Z$2:$AA$412,2,FALSE),"")</f>
        <v/>
      </c>
      <c r="N2600" s="18" t="str">
        <f>IFERROR(VLOOKUP($B2600,Invoices!$AB$2:$AC$412,2,FALSE),"")</f>
        <v/>
      </c>
      <c r="O2600" s="18" t="str">
        <f>IFERROR(VLOOKUP($B2600,Invoices!$AD$2:$AE$412,2,FALSE),"")</f>
        <v/>
      </c>
      <c r="P2600" s="18" t="str">
        <f>IFERROR(VLOOKUP($B2600,Invoices!$AF$2:$AG$412,2,FALSE),"")</f>
        <v/>
      </c>
      <c r="Q2600" s="18">
        <f>IFERROR(VLOOKUP($B2600,Invoices!$AH$2:$AI$412,2,FALSE),"")</f>
        <v>0.99</v>
      </c>
      <c r="R2600" s="18" t="str">
        <f>IFERROR(VLOOKUP($B2600,Invoices!$AJ$2:$AK$412,2,FALSE),"")</f>
        <v/>
      </c>
      <c r="S2600" s="18" t="str">
        <f>IFERROR(VLOOKUP($B2600,Invoices!$AL$2:$AM$412,2,FALSE),"")</f>
        <v/>
      </c>
      <c r="T2600" s="18" t="str">
        <f>IFERROR(VLOOKUP($B2600,Invoices!$AN$2:$AO$412,2,FALSE),"")</f>
        <v/>
      </c>
      <c r="U2600" s="18" cm="1">
        <f t="array" ref="U2600">IFERROR(INDEX(F2600:T2600, 1, MATCH(TRUE, ISNUMBER(F2600:T2600), 0)), "0.0")</f>
        <v>0.99</v>
      </c>
    </row>
    <row r="2601" spans="1:21" ht="13" x14ac:dyDescent="0.15">
      <c r="A2601" s="14" t="s">
        <v>8633</v>
      </c>
      <c r="B2601" s="6" t="s">
        <v>4053</v>
      </c>
      <c r="C2601" s="6" t="s">
        <v>4054</v>
      </c>
      <c r="D2601" s="6" t="s">
        <v>1265</v>
      </c>
      <c r="E2601" s="6" t="s">
        <v>630</v>
      </c>
      <c r="F2601" s="18">
        <f>IFERROR(VLOOKUP(B2601,Invoices!$L$2:$M$413,2,FALSE),"")</f>
        <v>0.99</v>
      </c>
      <c r="G2601" s="18" t="str">
        <f>IFERROR(VLOOKUP(B2601,Invoices!$N$2:$O$412,2,FALSE),"")</f>
        <v/>
      </c>
      <c r="H2601" s="18" t="str">
        <f>IFERROR(VLOOKUP($B2601,Invoices!$P$2:$Q$412,2,FALSE),"")</f>
        <v/>
      </c>
      <c r="I2601" s="18" t="str">
        <f>IFERROR(VLOOKUP($B2601,Invoices!$R$2:$S$412,2,FALSE),"")</f>
        <v/>
      </c>
      <c r="J2601" s="18" t="str">
        <f>IFERROR(VLOOKUP($B2601,Invoices!$T$2:$U$412,2,FALSE),"")</f>
        <v/>
      </c>
      <c r="K2601" s="18" t="str">
        <f>IFERROR(VLOOKUP($B2601,Invoices!$V$2:$W$412,2,FALSE),"")</f>
        <v/>
      </c>
      <c r="L2601" s="18" t="str">
        <f>IFERROR(VLOOKUP($B2601,Invoices!$X$2:$Y$412,2,FALSE),"")</f>
        <v/>
      </c>
      <c r="M2601" s="18" t="str">
        <f>IFERROR(VLOOKUP($B2601,Invoices!$Z$2:$AA$412,2,FALSE),"")</f>
        <v/>
      </c>
      <c r="N2601" s="18" t="str">
        <f>IFERROR(VLOOKUP($B2601,Invoices!$AB$2:$AC$412,2,FALSE),"")</f>
        <v/>
      </c>
      <c r="O2601" s="18" t="str">
        <f>IFERROR(VLOOKUP($B2601,Invoices!$AD$2:$AE$412,2,FALSE),"")</f>
        <v/>
      </c>
      <c r="P2601" s="18" t="str">
        <f>IFERROR(VLOOKUP($B2601,Invoices!$AF$2:$AG$412,2,FALSE),"")</f>
        <v/>
      </c>
      <c r="Q2601" s="18" t="str">
        <f>IFERROR(VLOOKUP($B2601,Invoices!$AH$2:$AI$412,2,FALSE),"")</f>
        <v/>
      </c>
      <c r="R2601" s="18" t="str">
        <f>IFERROR(VLOOKUP($B2601,Invoices!$AJ$2:$AK$412,2,FALSE),"")</f>
        <v/>
      </c>
      <c r="S2601" s="18" t="str">
        <f>IFERROR(VLOOKUP($B2601,Invoices!$AL$2:$AM$412,2,FALSE),"")</f>
        <v/>
      </c>
      <c r="T2601" s="18" t="str">
        <f>IFERROR(VLOOKUP($B2601,Invoices!$AN$2:$AO$412,2,FALSE),"")</f>
        <v/>
      </c>
      <c r="U2601" s="18" cm="1">
        <f t="array" ref="U2601">IFERROR(INDEX(F2601:T2601, 1, MATCH(TRUE, ISNUMBER(F2601:T2601), 0)), "0.0")</f>
        <v>0.99</v>
      </c>
    </row>
    <row r="2602" spans="1:21" ht="13" x14ac:dyDescent="0.15">
      <c r="A2602" s="14" t="s">
        <v>8634</v>
      </c>
      <c r="B2602" s="6" t="s">
        <v>4055</v>
      </c>
      <c r="C2602" s="6" t="s">
        <v>1449</v>
      </c>
      <c r="D2602" s="6" t="s">
        <v>570</v>
      </c>
      <c r="E2602" s="6" t="s">
        <v>570</v>
      </c>
      <c r="F2602" s="18" t="str">
        <f>IFERROR(VLOOKUP(B2602,Invoices!$L$2:$M$413,2,FALSE),"")</f>
        <v/>
      </c>
      <c r="G2602" s="18" t="str">
        <f>IFERROR(VLOOKUP(B2602,Invoices!$N$2:$O$412,2,FALSE),"")</f>
        <v/>
      </c>
      <c r="H2602" s="18" t="str">
        <f>IFERROR(VLOOKUP($B2602,Invoices!$P$2:$Q$412,2,FALSE),"")</f>
        <v/>
      </c>
      <c r="I2602" s="18" t="str">
        <f>IFERROR(VLOOKUP($B2602,Invoices!$R$2:$S$412,2,FALSE),"")</f>
        <v/>
      </c>
      <c r="J2602" s="18" t="str">
        <f>IFERROR(VLOOKUP($B2602,Invoices!$T$2:$U$412,2,FALSE),"")</f>
        <v/>
      </c>
      <c r="K2602" s="18" t="str">
        <f>IFERROR(VLOOKUP($B2602,Invoices!$V$2:$W$412,2,FALSE),"")</f>
        <v/>
      </c>
      <c r="L2602" s="18" t="str">
        <f>IFERROR(VLOOKUP($B2602,Invoices!$X$2:$Y$412,2,FALSE),"")</f>
        <v/>
      </c>
      <c r="M2602" s="18" t="str">
        <f>IFERROR(VLOOKUP($B2602,Invoices!$Z$2:$AA$412,2,FALSE),"")</f>
        <v/>
      </c>
      <c r="N2602" s="18" t="str">
        <f>IFERROR(VLOOKUP($B2602,Invoices!$AB$2:$AC$412,2,FALSE),"")</f>
        <v/>
      </c>
      <c r="O2602" s="18" t="str">
        <f>IFERROR(VLOOKUP($B2602,Invoices!$AD$2:$AE$412,2,FALSE),"")</f>
        <v/>
      </c>
      <c r="P2602" s="18" t="str">
        <f>IFERROR(VLOOKUP($B2602,Invoices!$AF$2:$AG$412,2,FALSE),"")</f>
        <v/>
      </c>
      <c r="Q2602" s="18" t="str">
        <f>IFERROR(VLOOKUP($B2602,Invoices!$AH$2:$AI$412,2,FALSE),"")</f>
        <v/>
      </c>
      <c r="R2602" s="18" t="str">
        <f>IFERROR(VLOOKUP($B2602,Invoices!$AJ$2:$AK$412,2,FALSE),"")</f>
        <v/>
      </c>
      <c r="S2602" s="18" t="str">
        <f>IFERROR(VLOOKUP($B2602,Invoices!$AL$2:$AM$412,2,FALSE),"")</f>
        <v/>
      </c>
      <c r="T2602" s="18" t="str">
        <f>IFERROR(VLOOKUP($B2602,Invoices!$AN$2:$AO$412,2,FALSE),"")</f>
        <v/>
      </c>
      <c r="U2602" s="18" t="str" cm="1">
        <f t="array" ref="U2602">IFERROR(INDEX(F2602:T2602, 1, MATCH(TRUE, ISNUMBER(F2602:T2602), 0)), "0.0")</f>
        <v>0.0</v>
      </c>
    </row>
    <row r="2603" spans="1:21" ht="13" x14ac:dyDescent="0.15">
      <c r="A2603" s="14" t="s">
        <v>8635</v>
      </c>
      <c r="B2603" s="6" t="s">
        <v>4056</v>
      </c>
      <c r="D2603" s="6" t="s">
        <v>1174</v>
      </c>
      <c r="E2603" s="6" t="s">
        <v>570</v>
      </c>
      <c r="F2603" s="18" t="str">
        <f>IFERROR(VLOOKUP(B2603,Invoices!$L$2:$M$413,2,FALSE),"")</f>
        <v/>
      </c>
      <c r="G2603" s="18" t="str">
        <f>IFERROR(VLOOKUP(B2603,Invoices!$N$2:$O$412,2,FALSE),"")</f>
        <v/>
      </c>
      <c r="H2603" s="18" t="str">
        <f>IFERROR(VLOOKUP($B2603,Invoices!$P$2:$Q$412,2,FALSE),"")</f>
        <v/>
      </c>
      <c r="I2603" s="18" t="str">
        <f>IFERROR(VLOOKUP($B2603,Invoices!$R$2:$S$412,2,FALSE),"")</f>
        <v/>
      </c>
      <c r="J2603" s="18" t="str">
        <f>IFERROR(VLOOKUP($B2603,Invoices!$T$2:$U$412,2,FALSE),"")</f>
        <v/>
      </c>
      <c r="K2603" s="18" t="str">
        <f>IFERROR(VLOOKUP($B2603,Invoices!$V$2:$W$412,2,FALSE),"")</f>
        <v/>
      </c>
      <c r="L2603" s="18">
        <f>IFERROR(VLOOKUP($B2603,Invoices!$X$2:$Y$412,2,FALSE),"")</f>
        <v>0.99</v>
      </c>
      <c r="M2603" s="18" t="str">
        <f>IFERROR(VLOOKUP($B2603,Invoices!$Z$2:$AA$412,2,FALSE),"")</f>
        <v/>
      </c>
      <c r="N2603" s="18" t="str">
        <f>IFERROR(VLOOKUP($B2603,Invoices!$AB$2:$AC$412,2,FALSE),"")</f>
        <v/>
      </c>
      <c r="O2603" s="18" t="str">
        <f>IFERROR(VLOOKUP($B2603,Invoices!$AD$2:$AE$412,2,FALSE),"")</f>
        <v/>
      </c>
      <c r="P2603" s="18" t="str">
        <f>IFERROR(VLOOKUP($B2603,Invoices!$AF$2:$AG$412,2,FALSE),"")</f>
        <v/>
      </c>
      <c r="Q2603" s="18" t="str">
        <f>IFERROR(VLOOKUP($B2603,Invoices!$AH$2:$AI$412,2,FALSE),"")</f>
        <v/>
      </c>
      <c r="R2603" s="18" t="str">
        <f>IFERROR(VLOOKUP($B2603,Invoices!$AJ$2:$AK$412,2,FALSE),"")</f>
        <v/>
      </c>
      <c r="S2603" s="18" t="str">
        <f>IFERROR(VLOOKUP($B2603,Invoices!$AL$2:$AM$412,2,FALSE),"")</f>
        <v/>
      </c>
      <c r="T2603" s="18" t="str">
        <f>IFERROR(VLOOKUP($B2603,Invoices!$AN$2:$AO$412,2,FALSE),"")</f>
        <v/>
      </c>
      <c r="U2603" s="18" cm="1">
        <f t="array" ref="U2603">IFERROR(INDEX(F2603:T2603, 1, MATCH(TRUE, ISNUMBER(F2603:T2603), 0)), "0.0")</f>
        <v>0.99</v>
      </c>
    </row>
    <row r="2604" spans="1:21" ht="13" x14ac:dyDescent="0.15">
      <c r="A2604" s="14" t="s">
        <v>8636</v>
      </c>
      <c r="B2604" s="6" t="s">
        <v>4057</v>
      </c>
      <c r="D2604" s="6" t="s">
        <v>1363</v>
      </c>
      <c r="E2604" s="6" t="s">
        <v>1364</v>
      </c>
      <c r="F2604" s="18" t="str">
        <f>IFERROR(VLOOKUP(B2604,Invoices!$L$2:$M$413,2,FALSE),"")</f>
        <v/>
      </c>
      <c r="G2604" s="18" t="str">
        <f>IFERROR(VLOOKUP(B2604,Invoices!$N$2:$O$412,2,FALSE),"")</f>
        <v/>
      </c>
      <c r="H2604" s="18" t="str">
        <f>IFERROR(VLOOKUP($B2604,Invoices!$P$2:$Q$412,2,FALSE),"")</f>
        <v/>
      </c>
      <c r="I2604" s="18" t="str">
        <f>IFERROR(VLOOKUP($B2604,Invoices!$R$2:$S$412,2,FALSE),"")</f>
        <v/>
      </c>
      <c r="J2604" s="18" t="str">
        <f>IFERROR(VLOOKUP($B2604,Invoices!$T$2:$U$412,2,FALSE),"")</f>
        <v/>
      </c>
      <c r="K2604" s="18" t="str">
        <f>IFERROR(VLOOKUP($B2604,Invoices!$V$2:$W$412,2,FALSE),"")</f>
        <v/>
      </c>
      <c r="L2604" s="18" t="str">
        <f>IFERROR(VLOOKUP($B2604,Invoices!$X$2:$Y$412,2,FALSE),"")</f>
        <v/>
      </c>
      <c r="M2604" s="18" t="str">
        <f>IFERROR(VLOOKUP($B2604,Invoices!$Z$2:$AA$412,2,FALSE),"")</f>
        <v/>
      </c>
      <c r="N2604" s="18" t="str">
        <f>IFERROR(VLOOKUP($B2604,Invoices!$AB$2:$AC$412,2,FALSE),"")</f>
        <v/>
      </c>
      <c r="O2604" s="18">
        <f>IFERROR(VLOOKUP($B2604,Invoices!$AD$2:$AE$412,2,FALSE),"")</f>
        <v>0.99</v>
      </c>
      <c r="P2604" s="18" t="str">
        <f>IFERROR(VLOOKUP($B2604,Invoices!$AF$2:$AG$412,2,FALSE),"")</f>
        <v/>
      </c>
      <c r="Q2604" s="18" t="str">
        <f>IFERROR(VLOOKUP($B2604,Invoices!$AH$2:$AI$412,2,FALSE),"")</f>
        <v/>
      </c>
      <c r="R2604" s="18" t="str">
        <f>IFERROR(VLOOKUP($B2604,Invoices!$AJ$2:$AK$412,2,FALSE),"")</f>
        <v/>
      </c>
      <c r="S2604" s="18" t="str">
        <f>IFERROR(VLOOKUP($B2604,Invoices!$AL$2:$AM$412,2,FALSE),"")</f>
        <v/>
      </c>
      <c r="T2604" s="18" t="str">
        <f>IFERROR(VLOOKUP($B2604,Invoices!$AN$2:$AO$412,2,FALSE),"")</f>
        <v/>
      </c>
      <c r="U2604" s="18" cm="1">
        <f t="array" ref="U2604">IFERROR(INDEX(F2604:T2604, 1, MATCH(TRUE, ISNUMBER(F2604:T2604), 0)), "0.0")</f>
        <v>0.99</v>
      </c>
    </row>
    <row r="2605" spans="1:21" ht="13" x14ac:dyDescent="0.15">
      <c r="A2605" s="14" t="s">
        <v>8637</v>
      </c>
      <c r="B2605" s="6" t="s">
        <v>4058</v>
      </c>
      <c r="C2605" s="6" t="s">
        <v>1303</v>
      </c>
      <c r="D2605" s="6" t="s">
        <v>1304</v>
      </c>
      <c r="E2605" s="6" t="s">
        <v>810</v>
      </c>
      <c r="F2605" s="18">
        <f>IFERROR(VLOOKUP(B2605,Invoices!$L$2:$M$413,2,FALSE),"")</f>
        <v>0.99</v>
      </c>
      <c r="G2605" s="18" t="str">
        <f>IFERROR(VLOOKUP(B2605,Invoices!$N$2:$O$412,2,FALSE),"")</f>
        <v/>
      </c>
      <c r="H2605" s="18" t="str">
        <f>IFERROR(VLOOKUP($B2605,Invoices!$P$2:$Q$412,2,FALSE),"")</f>
        <v/>
      </c>
      <c r="I2605" s="18" t="str">
        <f>IFERROR(VLOOKUP($B2605,Invoices!$R$2:$S$412,2,FALSE),"")</f>
        <v/>
      </c>
      <c r="J2605" s="18" t="str">
        <f>IFERROR(VLOOKUP($B2605,Invoices!$T$2:$U$412,2,FALSE),"")</f>
        <v/>
      </c>
      <c r="K2605" s="18" t="str">
        <f>IFERROR(VLOOKUP($B2605,Invoices!$V$2:$W$412,2,FALSE),"")</f>
        <v/>
      </c>
      <c r="L2605" s="18" t="str">
        <f>IFERROR(VLOOKUP($B2605,Invoices!$X$2:$Y$412,2,FALSE),"")</f>
        <v/>
      </c>
      <c r="M2605" s="18" t="str">
        <f>IFERROR(VLOOKUP($B2605,Invoices!$Z$2:$AA$412,2,FALSE),"")</f>
        <v/>
      </c>
      <c r="N2605" s="18" t="str">
        <f>IFERROR(VLOOKUP($B2605,Invoices!$AB$2:$AC$412,2,FALSE),"")</f>
        <v/>
      </c>
      <c r="O2605" s="18" t="str">
        <f>IFERROR(VLOOKUP($B2605,Invoices!$AD$2:$AE$412,2,FALSE),"")</f>
        <v/>
      </c>
      <c r="P2605" s="18" t="str">
        <f>IFERROR(VLOOKUP($B2605,Invoices!$AF$2:$AG$412,2,FALSE),"")</f>
        <v/>
      </c>
      <c r="Q2605" s="18" t="str">
        <f>IFERROR(VLOOKUP($B2605,Invoices!$AH$2:$AI$412,2,FALSE),"")</f>
        <v/>
      </c>
      <c r="R2605" s="18" t="str">
        <f>IFERROR(VLOOKUP($B2605,Invoices!$AJ$2:$AK$412,2,FALSE),"")</f>
        <v/>
      </c>
      <c r="S2605" s="18" t="str">
        <f>IFERROR(VLOOKUP($B2605,Invoices!$AL$2:$AM$412,2,FALSE),"")</f>
        <v/>
      </c>
      <c r="T2605" s="18" t="str">
        <f>IFERROR(VLOOKUP($B2605,Invoices!$AN$2:$AO$412,2,FALSE),"")</f>
        <v/>
      </c>
      <c r="U2605" s="18" cm="1">
        <f t="array" ref="U2605">IFERROR(INDEX(F2605:T2605, 1, MATCH(TRUE, ISNUMBER(F2605:T2605), 0)), "0.0")</f>
        <v>0.99</v>
      </c>
    </row>
    <row r="2606" spans="1:21" ht="13" x14ac:dyDescent="0.15">
      <c r="A2606" s="14" t="s">
        <v>8638</v>
      </c>
      <c r="B2606" s="6" t="s">
        <v>4059</v>
      </c>
      <c r="C2606" s="6" t="s">
        <v>573</v>
      </c>
      <c r="D2606" s="6" t="s">
        <v>623</v>
      </c>
      <c r="E2606" s="6" t="s">
        <v>574</v>
      </c>
      <c r="F2606" s="18" t="str">
        <f>IFERROR(VLOOKUP(B2606,Invoices!$L$2:$M$413,2,FALSE),"")</f>
        <v/>
      </c>
      <c r="G2606" s="18" t="str">
        <f>IFERROR(VLOOKUP(B2606,Invoices!$N$2:$O$412,2,FALSE),"")</f>
        <v/>
      </c>
      <c r="H2606" s="18" t="str">
        <f>IFERROR(VLOOKUP($B2606,Invoices!$P$2:$Q$412,2,FALSE),"")</f>
        <v/>
      </c>
      <c r="I2606" s="18" t="str">
        <f>IFERROR(VLOOKUP($B2606,Invoices!$R$2:$S$412,2,FALSE),"")</f>
        <v/>
      </c>
      <c r="J2606" s="18" t="str">
        <f>IFERROR(VLOOKUP($B2606,Invoices!$T$2:$U$412,2,FALSE),"")</f>
        <v/>
      </c>
      <c r="K2606" s="18">
        <f>IFERROR(VLOOKUP($B2606,Invoices!$V$2:$W$412,2,FALSE),"")</f>
        <v>0.99</v>
      </c>
      <c r="L2606" s="18" t="str">
        <f>IFERROR(VLOOKUP($B2606,Invoices!$X$2:$Y$412,2,FALSE),"")</f>
        <v/>
      </c>
      <c r="M2606" s="18" t="str">
        <f>IFERROR(VLOOKUP($B2606,Invoices!$Z$2:$AA$412,2,FALSE),"")</f>
        <v/>
      </c>
      <c r="N2606" s="18" t="str">
        <f>IFERROR(VLOOKUP($B2606,Invoices!$AB$2:$AC$412,2,FALSE),"")</f>
        <v/>
      </c>
      <c r="O2606" s="18" t="str">
        <f>IFERROR(VLOOKUP($B2606,Invoices!$AD$2:$AE$412,2,FALSE),"")</f>
        <v/>
      </c>
      <c r="P2606" s="18" t="str">
        <f>IFERROR(VLOOKUP($B2606,Invoices!$AF$2:$AG$412,2,FALSE),"")</f>
        <v/>
      </c>
      <c r="Q2606" s="18" t="str">
        <f>IFERROR(VLOOKUP($B2606,Invoices!$AH$2:$AI$412,2,FALSE),"")</f>
        <v/>
      </c>
      <c r="R2606" s="18" t="str">
        <f>IFERROR(VLOOKUP($B2606,Invoices!$AJ$2:$AK$412,2,FALSE),"")</f>
        <v/>
      </c>
      <c r="S2606" s="18" t="str">
        <f>IFERROR(VLOOKUP($B2606,Invoices!$AL$2:$AM$412,2,FALSE),"")</f>
        <v/>
      </c>
      <c r="T2606" s="18" t="str">
        <f>IFERROR(VLOOKUP($B2606,Invoices!$AN$2:$AO$412,2,FALSE),"")</f>
        <v/>
      </c>
      <c r="U2606" s="18" cm="1">
        <f t="array" ref="U2606">IFERROR(INDEX(F2606:T2606, 1, MATCH(TRUE, ISNUMBER(F2606:T2606), 0)), "0.0")</f>
        <v>0.99</v>
      </c>
    </row>
    <row r="2607" spans="1:21" ht="13" x14ac:dyDescent="0.15">
      <c r="A2607" s="14" t="s">
        <v>8639</v>
      </c>
      <c r="B2607" s="6" t="s">
        <v>4059</v>
      </c>
      <c r="C2607" s="6" t="s">
        <v>573</v>
      </c>
      <c r="D2607" s="6" t="s">
        <v>615</v>
      </c>
      <c r="E2607" s="6" t="s">
        <v>574</v>
      </c>
      <c r="F2607" s="18" t="str">
        <f>IFERROR(VLOOKUP(B2607,Invoices!$L$2:$M$413,2,FALSE),"")</f>
        <v/>
      </c>
      <c r="G2607" s="18" t="str">
        <f>IFERROR(VLOOKUP(B2607,Invoices!$N$2:$O$412,2,FALSE),"")</f>
        <v/>
      </c>
      <c r="H2607" s="18" t="str">
        <f>IFERROR(VLOOKUP($B2607,Invoices!$P$2:$Q$412,2,FALSE),"")</f>
        <v/>
      </c>
      <c r="I2607" s="18" t="str">
        <f>IFERROR(VLOOKUP($B2607,Invoices!$R$2:$S$412,2,FALSE),"")</f>
        <v/>
      </c>
      <c r="J2607" s="18" t="str">
        <f>IFERROR(VLOOKUP($B2607,Invoices!$T$2:$U$412,2,FALSE),"")</f>
        <v/>
      </c>
      <c r="K2607" s="18">
        <f>IFERROR(VLOOKUP($B2607,Invoices!$V$2:$W$412,2,FALSE),"")</f>
        <v>0.99</v>
      </c>
      <c r="L2607" s="18" t="str">
        <f>IFERROR(VLOOKUP($B2607,Invoices!$X$2:$Y$412,2,FALSE),"")</f>
        <v/>
      </c>
      <c r="M2607" s="18" t="str">
        <f>IFERROR(VLOOKUP($B2607,Invoices!$Z$2:$AA$412,2,FALSE),"")</f>
        <v/>
      </c>
      <c r="N2607" s="18" t="str">
        <f>IFERROR(VLOOKUP($B2607,Invoices!$AB$2:$AC$412,2,FALSE),"")</f>
        <v/>
      </c>
      <c r="O2607" s="18" t="str">
        <f>IFERROR(VLOOKUP($B2607,Invoices!$AD$2:$AE$412,2,FALSE),"")</f>
        <v/>
      </c>
      <c r="P2607" s="18" t="str">
        <f>IFERROR(VLOOKUP($B2607,Invoices!$AF$2:$AG$412,2,FALSE),"")</f>
        <v/>
      </c>
      <c r="Q2607" s="18" t="str">
        <f>IFERROR(VLOOKUP($B2607,Invoices!$AH$2:$AI$412,2,FALSE),"")</f>
        <v/>
      </c>
      <c r="R2607" s="18" t="str">
        <f>IFERROR(VLOOKUP($B2607,Invoices!$AJ$2:$AK$412,2,FALSE),"")</f>
        <v/>
      </c>
      <c r="S2607" s="18" t="str">
        <f>IFERROR(VLOOKUP($B2607,Invoices!$AL$2:$AM$412,2,FALSE),"")</f>
        <v/>
      </c>
      <c r="T2607" s="18" t="str">
        <f>IFERROR(VLOOKUP($B2607,Invoices!$AN$2:$AO$412,2,FALSE),"")</f>
        <v/>
      </c>
      <c r="U2607" s="18" cm="1">
        <f t="array" ref="U2607">IFERROR(INDEX(F2607:T2607, 1, MATCH(TRUE, ISNUMBER(F2607:T2607), 0)), "0.0")</f>
        <v>0.99</v>
      </c>
    </row>
    <row r="2608" spans="1:21" ht="13" x14ac:dyDescent="0.15">
      <c r="A2608" s="14" t="s">
        <v>8640</v>
      </c>
      <c r="B2608" s="6" t="s">
        <v>4060</v>
      </c>
      <c r="C2608" s="6" t="s">
        <v>744</v>
      </c>
      <c r="D2608" s="6" t="s">
        <v>743</v>
      </c>
      <c r="E2608" s="6" t="s">
        <v>744</v>
      </c>
      <c r="F2608" s="18" t="str">
        <f>IFERROR(VLOOKUP(B2608,Invoices!$L$2:$M$413,2,FALSE),"")</f>
        <v/>
      </c>
      <c r="G2608" s="18">
        <f>IFERROR(VLOOKUP(B2608,Invoices!$N$2:$O$412,2,FALSE),"")</f>
        <v>0.99</v>
      </c>
      <c r="H2608" s="18" t="str">
        <f>IFERROR(VLOOKUP($B2608,Invoices!$P$2:$Q$412,2,FALSE),"")</f>
        <v/>
      </c>
      <c r="I2608" s="18" t="str">
        <f>IFERROR(VLOOKUP($B2608,Invoices!$R$2:$S$412,2,FALSE),"")</f>
        <v/>
      </c>
      <c r="J2608" s="18" t="str">
        <f>IFERROR(VLOOKUP($B2608,Invoices!$T$2:$U$412,2,FALSE),"")</f>
        <v/>
      </c>
      <c r="K2608" s="18" t="str">
        <f>IFERROR(VLOOKUP($B2608,Invoices!$V$2:$W$412,2,FALSE),"")</f>
        <v/>
      </c>
      <c r="L2608" s="18" t="str">
        <f>IFERROR(VLOOKUP($B2608,Invoices!$X$2:$Y$412,2,FALSE),"")</f>
        <v/>
      </c>
      <c r="M2608" s="18" t="str">
        <f>IFERROR(VLOOKUP($B2608,Invoices!$Z$2:$AA$412,2,FALSE),"")</f>
        <v/>
      </c>
      <c r="N2608" s="18" t="str">
        <f>IFERROR(VLOOKUP($B2608,Invoices!$AB$2:$AC$412,2,FALSE),"")</f>
        <v/>
      </c>
      <c r="O2608" s="18" t="str">
        <f>IFERROR(VLOOKUP($B2608,Invoices!$AD$2:$AE$412,2,FALSE),"")</f>
        <v/>
      </c>
      <c r="P2608" s="18" t="str">
        <f>IFERROR(VLOOKUP($B2608,Invoices!$AF$2:$AG$412,2,FALSE),"")</f>
        <v/>
      </c>
      <c r="Q2608" s="18" t="str">
        <f>IFERROR(VLOOKUP($B2608,Invoices!$AH$2:$AI$412,2,FALSE),"")</f>
        <v/>
      </c>
      <c r="R2608" s="18" t="str">
        <f>IFERROR(VLOOKUP($B2608,Invoices!$AJ$2:$AK$412,2,FALSE),"")</f>
        <v/>
      </c>
      <c r="S2608" s="18" t="str">
        <f>IFERROR(VLOOKUP($B2608,Invoices!$AL$2:$AM$412,2,FALSE),"")</f>
        <v/>
      </c>
      <c r="T2608" s="18" t="str">
        <f>IFERROR(VLOOKUP($B2608,Invoices!$AN$2:$AO$412,2,FALSE),"")</f>
        <v/>
      </c>
      <c r="U2608" s="18" cm="1">
        <f t="array" ref="U2608">IFERROR(INDEX(F2608:T2608, 1, MATCH(TRUE, ISNUMBER(F2608:T2608), 0)), "0.0")</f>
        <v>0.99</v>
      </c>
    </row>
    <row r="2609" spans="1:21" ht="13" x14ac:dyDescent="0.15">
      <c r="A2609" s="14" t="s">
        <v>8641</v>
      </c>
      <c r="B2609" s="6" t="s">
        <v>4061</v>
      </c>
      <c r="C2609" s="6" t="s">
        <v>1046</v>
      </c>
      <c r="D2609" s="6" t="s">
        <v>1047</v>
      </c>
      <c r="E2609" s="6" t="s">
        <v>1046</v>
      </c>
      <c r="F2609" s="18" t="str">
        <f>IFERROR(VLOOKUP(B2609,Invoices!$L$2:$M$413,2,FALSE),"")</f>
        <v/>
      </c>
      <c r="G2609" s="18" t="str">
        <f>IFERROR(VLOOKUP(B2609,Invoices!$N$2:$O$412,2,FALSE),"")</f>
        <v/>
      </c>
      <c r="H2609" s="18" t="str">
        <f>IFERROR(VLOOKUP($B2609,Invoices!$P$2:$Q$412,2,FALSE),"")</f>
        <v/>
      </c>
      <c r="I2609" s="18" t="str">
        <f>IFERROR(VLOOKUP($B2609,Invoices!$R$2:$S$412,2,FALSE),"")</f>
        <v/>
      </c>
      <c r="J2609" s="18" t="str">
        <f>IFERROR(VLOOKUP($B2609,Invoices!$T$2:$U$412,2,FALSE),"")</f>
        <v/>
      </c>
      <c r="K2609" s="18" t="str">
        <f>IFERROR(VLOOKUP($B2609,Invoices!$V$2:$W$412,2,FALSE),"")</f>
        <v/>
      </c>
      <c r="L2609" s="18" t="str">
        <f>IFERROR(VLOOKUP($B2609,Invoices!$X$2:$Y$412,2,FALSE),"")</f>
        <v/>
      </c>
      <c r="M2609" s="18" t="str">
        <f>IFERROR(VLOOKUP($B2609,Invoices!$Z$2:$AA$412,2,FALSE),"")</f>
        <v/>
      </c>
      <c r="N2609" s="18" t="str">
        <f>IFERROR(VLOOKUP($B2609,Invoices!$AB$2:$AC$412,2,FALSE),"")</f>
        <v/>
      </c>
      <c r="O2609" s="18" t="str">
        <f>IFERROR(VLOOKUP($B2609,Invoices!$AD$2:$AE$412,2,FALSE),"")</f>
        <v/>
      </c>
      <c r="P2609" s="18" t="str">
        <f>IFERROR(VLOOKUP($B2609,Invoices!$AF$2:$AG$412,2,FALSE),"")</f>
        <v/>
      </c>
      <c r="Q2609" s="18" t="str">
        <f>IFERROR(VLOOKUP($B2609,Invoices!$AH$2:$AI$412,2,FALSE),"")</f>
        <v/>
      </c>
      <c r="R2609" s="18" t="str">
        <f>IFERROR(VLOOKUP($B2609,Invoices!$AJ$2:$AK$412,2,FALSE),"")</f>
        <v/>
      </c>
      <c r="S2609" s="18" t="str">
        <f>IFERROR(VLOOKUP($B2609,Invoices!$AL$2:$AM$412,2,FALSE),"")</f>
        <v/>
      </c>
      <c r="T2609" s="18" t="str">
        <f>IFERROR(VLOOKUP($B2609,Invoices!$AN$2:$AO$412,2,FALSE),"")</f>
        <v/>
      </c>
      <c r="U2609" s="18" t="str" cm="1">
        <f t="array" ref="U2609">IFERROR(INDEX(F2609:T2609, 1, MATCH(TRUE, ISNUMBER(F2609:T2609), 0)), "0.0")</f>
        <v>0.0</v>
      </c>
    </row>
    <row r="2610" spans="1:21" ht="13" x14ac:dyDescent="0.15">
      <c r="A2610" s="14" t="s">
        <v>8642</v>
      </c>
      <c r="B2610" s="6" t="s">
        <v>4062</v>
      </c>
      <c r="C2610" s="6" t="s">
        <v>4063</v>
      </c>
      <c r="D2610" s="6" t="s">
        <v>752</v>
      </c>
      <c r="E2610" s="6" t="s">
        <v>562</v>
      </c>
      <c r="F2610" s="18" t="str">
        <f>IFERROR(VLOOKUP(B2610,Invoices!$L$2:$M$413,2,FALSE),"")</f>
        <v/>
      </c>
      <c r="G2610" s="18" t="str">
        <f>IFERROR(VLOOKUP(B2610,Invoices!$N$2:$O$412,2,FALSE),"")</f>
        <v/>
      </c>
      <c r="H2610" s="18">
        <f>IFERROR(VLOOKUP($B2610,Invoices!$P$2:$Q$412,2,FALSE),"")</f>
        <v>0.99</v>
      </c>
      <c r="I2610" s="18" t="str">
        <f>IFERROR(VLOOKUP($B2610,Invoices!$R$2:$S$412,2,FALSE),"")</f>
        <v/>
      </c>
      <c r="J2610" s="18" t="str">
        <f>IFERROR(VLOOKUP($B2610,Invoices!$T$2:$U$412,2,FALSE),"")</f>
        <v/>
      </c>
      <c r="K2610" s="18" t="str">
        <f>IFERROR(VLOOKUP($B2610,Invoices!$V$2:$W$412,2,FALSE),"")</f>
        <v/>
      </c>
      <c r="L2610" s="18" t="str">
        <f>IFERROR(VLOOKUP($B2610,Invoices!$X$2:$Y$412,2,FALSE),"")</f>
        <v/>
      </c>
      <c r="M2610" s="18" t="str">
        <f>IFERROR(VLOOKUP($B2610,Invoices!$Z$2:$AA$412,2,FALSE),"")</f>
        <v/>
      </c>
      <c r="N2610" s="18" t="str">
        <f>IFERROR(VLOOKUP($B2610,Invoices!$AB$2:$AC$412,2,FALSE),"")</f>
        <v/>
      </c>
      <c r="O2610" s="18" t="str">
        <f>IFERROR(VLOOKUP($B2610,Invoices!$AD$2:$AE$412,2,FALSE),"")</f>
        <v/>
      </c>
      <c r="P2610" s="18" t="str">
        <f>IFERROR(VLOOKUP($B2610,Invoices!$AF$2:$AG$412,2,FALSE),"")</f>
        <v/>
      </c>
      <c r="Q2610" s="18" t="str">
        <f>IFERROR(VLOOKUP($B2610,Invoices!$AH$2:$AI$412,2,FALSE),"")</f>
        <v/>
      </c>
      <c r="R2610" s="18" t="str">
        <f>IFERROR(VLOOKUP($B2610,Invoices!$AJ$2:$AK$412,2,FALSE),"")</f>
        <v/>
      </c>
      <c r="S2610" s="18" t="str">
        <f>IFERROR(VLOOKUP($B2610,Invoices!$AL$2:$AM$412,2,FALSE),"")</f>
        <v/>
      </c>
      <c r="T2610" s="18" t="str">
        <f>IFERROR(VLOOKUP($B2610,Invoices!$AN$2:$AO$412,2,FALSE),"")</f>
        <v/>
      </c>
      <c r="U2610" s="18" cm="1">
        <f t="array" ref="U2610">IFERROR(INDEX(F2610:T2610, 1, MATCH(TRUE, ISNUMBER(F2610:T2610), 0)), "0.0")</f>
        <v>0.99</v>
      </c>
    </row>
    <row r="2611" spans="1:21" ht="13" x14ac:dyDescent="0.15">
      <c r="A2611" s="14" t="s">
        <v>8643</v>
      </c>
      <c r="B2611" s="6" t="s">
        <v>4062</v>
      </c>
      <c r="C2611" s="6" t="s">
        <v>908</v>
      </c>
      <c r="D2611" s="6" t="s">
        <v>897</v>
      </c>
      <c r="E2611" s="6" t="s">
        <v>562</v>
      </c>
      <c r="F2611" s="18" t="str">
        <f>IFERROR(VLOOKUP(B2611,Invoices!$L$2:$M$413,2,FALSE),"")</f>
        <v/>
      </c>
      <c r="G2611" s="18" t="str">
        <f>IFERROR(VLOOKUP(B2611,Invoices!$N$2:$O$412,2,FALSE),"")</f>
        <v/>
      </c>
      <c r="H2611" s="18">
        <f>IFERROR(VLOOKUP($B2611,Invoices!$P$2:$Q$412,2,FALSE),"")</f>
        <v>0.99</v>
      </c>
      <c r="I2611" s="18" t="str">
        <f>IFERROR(VLOOKUP($B2611,Invoices!$R$2:$S$412,2,FALSE),"")</f>
        <v/>
      </c>
      <c r="J2611" s="18" t="str">
        <f>IFERROR(VLOOKUP($B2611,Invoices!$T$2:$U$412,2,FALSE),"")</f>
        <v/>
      </c>
      <c r="K2611" s="18" t="str">
        <f>IFERROR(VLOOKUP($B2611,Invoices!$V$2:$W$412,2,FALSE),"")</f>
        <v/>
      </c>
      <c r="L2611" s="18" t="str">
        <f>IFERROR(VLOOKUP($B2611,Invoices!$X$2:$Y$412,2,FALSE),"")</f>
        <v/>
      </c>
      <c r="M2611" s="18" t="str">
        <f>IFERROR(VLOOKUP($B2611,Invoices!$Z$2:$AA$412,2,FALSE),"")</f>
        <v/>
      </c>
      <c r="N2611" s="18" t="str">
        <f>IFERROR(VLOOKUP($B2611,Invoices!$AB$2:$AC$412,2,FALSE),"")</f>
        <v/>
      </c>
      <c r="O2611" s="18" t="str">
        <f>IFERROR(VLOOKUP($B2611,Invoices!$AD$2:$AE$412,2,FALSE),"")</f>
        <v/>
      </c>
      <c r="P2611" s="18" t="str">
        <f>IFERROR(VLOOKUP($B2611,Invoices!$AF$2:$AG$412,2,FALSE),"")</f>
        <v/>
      </c>
      <c r="Q2611" s="18" t="str">
        <f>IFERROR(VLOOKUP($B2611,Invoices!$AH$2:$AI$412,2,FALSE),"")</f>
        <v/>
      </c>
      <c r="R2611" s="18" t="str">
        <f>IFERROR(VLOOKUP($B2611,Invoices!$AJ$2:$AK$412,2,FALSE),"")</f>
        <v/>
      </c>
      <c r="S2611" s="18" t="str">
        <f>IFERROR(VLOOKUP($B2611,Invoices!$AL$2:$AM$412,2,FALSE),"")</f>
        <v/>
      </c>
      <c r="T2611" s="18" t="str">
        <f>IFERROR(VLOOKUP($B2611,Invoices!$AN$2:$AO$412,2,FALSE),"")</f>
        <v/>
      </c>
      <c r="U2611" s="18" cm="1">
        <f t="array" ref="U2611">IFERROR(INDEX(F2611:T2611, 1, MATCH(TRUE, ISNUMBER(F2611:T2611), 0)), "0.0")</f>
        <v>0.99</v>
      </c>
    </row>
    <row r="2612" spans="1:21" ht="13" x14ac:dyDescent="0.15">
      <c r="A2612" s="14" t="s">
        <v>8644</v>
      </c>
      <c r="B2612" s="6" t="s">
        <v>4064</v>
      </c>
      <c r="C2612" s="6" t="s">
        <v>4065</v>
      </c>
      <c r="D2612" s="6" t="s">
        <v>1235</v>
      </c>
      <c r="E2612" s="6" t="s">
        <v>740</v>
      </c>
      <c r="F2612" s="18" t="str">
        <f>IFERROR(VLOOKUP(B2612,Invoices!$L$2:$M$413,2,FALSE),"")</f>
        <v/>
      </c>
      <c r="G2612" s="18" t="str">
        <f>IFERROR(VLOOKUP(B2612,Invoices!$N$2:$O$412,2,FALSE),"")</f>
        <v/>
      </c>
      <c r="H2612" s="18" t="str">
        <f>IFERROR(VLOOKUP($B2612,Invoices!$P$2:$Q$412,2,FALSE),"")</f>
        <v/>
      </c>
      <c r="I2612" s="18" t="str">
        <f>IFERROR(VLOOKUP($B2612,Invoices!$R$2:$S$412,2,FALSE),"")</f>
        <v/>
      </c>
      <c r="J2612" s="18" t="str">
        <f>IFERROR(VLOOKUP($B2612,Invoices!$T$2:$U$412,2,FALSE),"")</f>
        <v/>
      </c>
      <c r="K2612" s="18" t="str">
        <f>IFERROR(VLOOKUP($B2612,Invoices!$V$2:$W$412,2,FALSE),"")</f>
        <v/>
      </c>
      <c r="L2612" s="18" t="str">
        <f>IFERROR(VLOOKUP($B2612,Invoices!$X$2:$Y$412,2,FALSE),"")</f>
        <v/>
      </c>
      <c r="M2612" s="18" t="str">
        <f>IFERROR(VLOOKUP($B2612,Invoices!$Z$2:$AA$412,2,FALSE),"")</f>
        <v/>
      </c>
      <c r="N2612" s="18" t="str">
        <f>IFERROR(VLOOKUP($B2612,Invoices!$AB$2:$AC$412,2,FALSE),"")</f>
        <v/>
      </c>
      <c r="O2612" s="18" t="str">
        <f>IFERROR(VLOOKUP($B2612,Invoices!$AD$2:$AE$412,2,FALSE),"")</f>
        <v/>
      </c>
      <c r="P2612" s="18" t="str">
        <f>IFERROR(VLOOKUP($B2612,Invoices!$AF$2:$AG$412,2,FALSE),"")</f>
        <v/>
      </c>
      <c r="Q2612" s="18" t="str">
        <f>IFERROR(VLOOKUP($B2612,Invoices!$AH$2:$AI$412,2,FALSE),"")</f>
        <v/>
      </c>
      <c r="R2612" s="18" t="str">
        <f>IFERROR(VLOOKUP($B2612,Invoices!$AJ$2:$AK$412,2,FALSE),"")</f>
        <v/>
      </c>
      <c r="S2612" s="18" t="str">
        <f>IFERROR(VLOOKUP($B2612,Invoices!$AL$2:$AM$412,2,FALSE),"")</f>
        <v/>
      </c>
      <c r="T2612" s="18" t="str">
        <f>IFERROR(VLOOKUP($B2612,Invoices!$AN$2:$AO$412,2,FALSE),"")</f>
        <v/>
      </c>
      <c r="U2612" s="18" t="str" cm="1">
        <f t="array" ref="U2612">IFERROR(INDEX(F2612:T2612, 1, MATCH(TRUE, ISNUMBER(F2612:T2612), 0)), "0.0")</f>
        <v>0.0</v>
      </c>
    </row>
    <row r="2613" spans="1:21" ht="13" x14ac:dyDescent="0.15">
      <c r="A2613" s="14" t="s">
        <v>8645</v>
      </c>
      <c r="B2613" s="6" t="s">
        <v>4066</v>
      </c>
      <c r="C2613" s="6" t="s">
        <v>1760</v>
      </c>
      <c r="D2613" s="6" t="s">
        <v>1750</v>
      </c>
      <c r="E2613" s="6" t="s">
        <v>1751</v>
      </c>
      <c r="F2613" s="18" t="str">
        <f>IFERROR(VLOOKUP(B2613,Invoices!$L$2:$M$413,2,FALSE),"")</f>
        <v/>
      </c>
      <c r="G2613" s="18" t="str">
        <f>IFERROR(VLOOKUP(B2613,Invoices!$N$2:$O$412,2,FALSE),"")</f>
        <v/>
      </c>
      <c r="H2613" s="18" t="str">
        <f>IFERROR(VLOOKUP($B2613,Invoices!$P$2:$Q$412,2,FALSE),"")</f>
        <v/>
      </c>
      <c r="I2613" s="18" t="str">
        <f>IFERROR(VLOOKUP($B2613,Invoices!$R$2:$S$412,2,FALSE),"")</f>
        <v/>
      </c>
      <c r="J2613" s="18" t="str">
        <f>IFERROR(VLOOKUP($B2613,Invoices!$T$2:$U$412,2,FALSE),"")</f>
        <v/>
      </c>
      <c r="K2613" s="18" t="str">
        <f>IFERROR(VLOOKUP($B2613,Invoices!$V$2:$W$412,2,FALSE),"")</f>
        <v/>
      </c>
      <c r="L2613" s="18" t="str">
        <f>IFERROR(VLOOKUP($B2613,Invoices!$X$2:$Y$412,2,FALSE),"")</f>
        <v/>
      </c>
      <c r="M2613" s="18" t="str">
        <f>IFERROR(VLOOKUP($B2613,Invoices!$Z$2:$AA$412,2,FALSE),"")</f>
        <v/>
      </c>
      <c r="N2613" s="18" t="str">
        <f>IFERROR(VLOOKUP($B2613,Invoices!$AB$2:$AC$412,2,FALSE),"")</f>
        <v/>
      </c>
      <c r="O2613" s="18" t="str">
        <f>IFERROR(VLOOKUP($B2613,Invoices!$AD$2:$AE$412,2,FALSE),"")</f>
        <v/>
      </c>
      <c r="P2613" s="18" t="str">
        <f>IFERROR(VLOOKUP($B2613,Invoices!$AF$2:$AG$412,2,FALSE),"")</f>
        <v/>
      </c>
      <c r="Q2613" s="18" t="str">
        <f>IFERROR(VLOOKUP($B2613,Invoices!$AH$2:$AI$412,2,FALSE),"")</f>
        <v/>
      </c>
      <c r="R2613" s="18" t="str">
        <f>IFERROR(VLOOKUP($B2613,Invoices!$AJ$2:$AK$412,2,FALSE),"")</f>
        <v/>
      </c>
      <c r="S2613" s="18" t="str">
        <f>IFERROR(VLOOKUP($B2613,Invoices!$AL$2:$AM$412,2,FALSE),"")</f>
        <v/>
      </c>
      <c r="T2613" s="18" t="str">
        <f>IFERROR(VLOOKUP($B2613,Invoices!$AN$2:$AO$412,2,FALSE),"")</f>
        <v/>
      </c>
      <c r="U2613" s="18" t="str" cm="1">
        <f t="array" ref="U2613">IFERROR(INDEX(F2613:T2613, 1, MATCH(TRUE, ISNUMBER(F2613:T2613), 0)), "0.0")</f>
        <v>0.0</v>
      </c>
    </row>
    <row r="2614" spans="1:21" ht="13" x14ac:dyDescent="0.15">
      <c r="A2614" s="14" t="s">
        <v>8646</v>
      </c>
      <c r="B2614" s="6" t="s">
        <v>4067</v>
      </c>
      <c r="C2614" s="6" t="s">
        <v>677</v>
      </c>
      <c r="D2614" s="6" t="s">
        <v>676</v>
      </c>
      <c r="E2614" s="6" t="s">
        <v>677</v>
      </c>
      <c r="F2614" s="18" t="str">
        <f>IFERROR(VLOOKUP(B2614,Invoices!$L$2:$M$413,2,FALSE),"")</f>
        <v/>
      </c>
      <c r="G2614" s="18" t="str">
        <f>IFERROR(VLOOKUP(B2614,Invoices!$N$2:$O$412,2,FALSE),"")</f>
        <v/>
      </c>
      <c r="H2614" s="18" t="str">
        <f>IFERROR(VLOOKUP($B2614,Invoices!$P$2:$Q$412,2,FALSE),"")</f>
        <v/>
      </c>
      <c r="I2614" s="18" t="str">
        <f>IFERROR(VLOOKUP($B2614,Invoices!$R$2:$S$412,2,FALSE),"")</f>
        <v/>
      </c>
      <c r="J2614" s="18" t="str">
        <f>IFERROR(VLOOKUP($B2614,Invoices!$T$2:$U$412,2,FALSE),"")</f>
        <v/>
      </c>
      <c r="K2614" s="18" t="str">
        <f>IFERROR(VLOOKUP($B2614,Invoices!$V$2:$W$412,2,FALSE),"")</f>
        <v/>
      </c>
      <c r="L2614" s="18" t="str">
        <f>IFERROR(VLOOKUP($B2614,Invoices!$X$2:$Y$412,2,FALSE),"")</f>
        <v/>
      </c>
      <c r="M2614" s="18" t="str">
        <f>IFERROR(VLOOKUP($B2614,Invoices!$Z$2:$AA$412,2,FALSE),"")</f>
        <v/>
      </c>
      <c r="N2614" s="18" t="str">
        <f>IFERROR(VLOOKUP($B2614,Invoices!$AB$2:$AC$412,2,FALSE),"")</f>
        <v/>
      </c>
      <c r="O2614" s="18" t="str">
        <f>IFERROR(VLOOKUP($B2614,Invoices!$AD$2:$AE$412,2,FALSE),"")</f>
        <v/>
      </c>
      <c r="P2614" s="18" t="str">
        <f>IFERROR(VLOOKUP($B2614,Invoices!$AF$2:$AG$412,2,FALSE),"")</f>
        <v/>
      </c>
      <c r="Q2614" s="18" t="str">
        <f>IFERROR(VLOOKUP($B2614,Invoices!$AH$2:$AI$412,2,FALSE),"")</f>
        <v/>
      </c>
      <c r="R2614" s="18" t="str">
        <f>IFERROR(VLOOKUP($B2614,Invoices!$AJ$2:$AK$412,2,FALSE),"")</f>
        <v/>
      </c>
      <c r="S2614" s="18" t="str">
        <f>IFERROR(VLOOKUP($B2614,Invoices!$AL$2:$AM$412,2,FALSE),"")</f>
        <v/>
      </c>
      <c r="T2614" s="18" t="str">
        <f>IFERROR(VLOOKUP($B2614,Invoices!$AN$2:$AO$412,2,FALSE),"")</f>
        <v/>
      </c>
      <c r="U2614" s="18" t="str" cm="1">
        <f t="array" ref="U2614">IFERROR(INDEX(F2614:T2614, 1, MATCH(TRUE, ISNUMBER(F2614:T2614), 0)), "0.0")</f>
        <v>0.0</v>
      </c>
    </row>
    <row r="2615" spans="1:21" ht="13" x14ac:dyDescent="0.15">
      <c r="A2615" s="14" t="s">
        <v>8647</v>
      </c>
      <c r="B2615" s="6" t="s">
        <v>4068</v>
      </c>
      <c r="C2615" s="6" t="s">
        <v>1308</v>
      </c>
      <c r="D2615" s="6" t="s">
        <v>1309</v>
      </c>
      <c r="E2615" s="6" t="s">
        <v>810</v>
      </c>
      <c r="F2615" s="18" t="str">
        <f>IFERROR(VLOOKUP(B2615,Invoices!$L$2:$M$413,2,FALSE),"")</f>
        <v/>
      </c>
      <c r="G2615" s="18" t="str">
        <f>IFERROR(VLOOKUP(B2615,Invoices!$N$2:$O$412,2,FALSE),"")</f>
        <v/>
      </c>
      <c r="H2615" s="18">
        <f>IFERROR(VLOOKUP($B2615,Invoices!$P$2:$Q$412,2,FALSE),"")</f>
        <v>0.99</v>
      </c>
      <c r="I2615" s="18" t="str">
        <f>IFERROR(VLOOKUP($B2615,Invoices!$R$2:$S$412,2,FALSE),"")</f>
        <v/>
      </c>
      <c r="J2615" s="18" t="str">
        <f>IFERROR(VLOOKUP($B2615,Invoices!$T$2:$U$412,2,FALSE),"")</f>
        <v/>
      </c>
      <c r="K2615" s="18" t="str">
        <f>IFERROR(VLOOKUP($B2615,Invoices!$V$2:$W$412,2,FALSE),"")</f>
        <v/>
      </c>
      <c r="L2615" s="18" t="str">
        <f>IFERROR(VLOOKUP($B2615,Invoices!$X$2:$Y$412,2,FALSE),"")</f>
        <v/>
      </c>
      <c r="M2615" s="18">
        <f>IFERROR(VLOOKUP($B2615,Invoices!$Z$2:$AA$412,2,FALSE),"")</f>
        <v>0.99</v>
      </c>
      <c r="N2615" s="18" t="str">
        <f>IFERROR(VLOOKUP($B2615,Invoices!$AB$2:$AC$412,2,FALSE),"")</f>
        <v/>
      </c>
      <c r="O2615" s="18" t="str">
        <f>IFERROR(VLOOKUP($B2615,Invoices!$AD$2:$AE$412,2,FALSE),"")</f>
        <v/>
      </c>
      <c r="P2615" s="18" t="str">
        <f>IFERROR(VLOOKUP($B2615,Invoices!$AF$2:$AG$412,2,FALSE),"")</f>
        <v/>
      </c>
      <c r="Q2615" s="18" t="str">
        <f>IFERROR(VLOOKUP($B2615,Invoices!$AH$2:$AI$412,2,FALSE),"")</f>
        <v/>
      </c>
      <c r="R2615" s="18" t="str">
        <f>IFERROR(VLOOKUP($B2615,Invoices!$AJ$2:$AK$412,2,FALSE),"")</f>
        <v/>
      </c>
      <c r="S2615" s="18" t="str">
        <f>IFERROR(VLOOKUP($B2615,Invoices!$AL$2:$AM$412,2,FALSE),"")</f>
        <v/>
      </c>
      <c r="T2615" s="18" t="str">
        <f>IFERROR(VLOOKUP($B2615,Invoices!$AN$2:$AO$412,2,FALSE),"")</f>
        <v/>
      </c>
      <c r="U2615" s="18" cm="1">
        <f t="array" ref="U2615">IFERROR(INDEX(F2615:T2615, 1, MATCH(TRUE, ISNUMBER(F2615:T2615), 0)), "0.0")</f>
        <v>0.99</v>
      </c>
    </row>
    <row r="2616" spans="1:21" ht="13" x14ac:dyDescent="0.15">
      <c r="A2616" s="14" t="s">
        <v>8648</v>
      </c>
      <c r="B2616" s="6" t="s">
        <v>4068</v>
      </c>
      <c r="C2616" s="6" t="s">
        <v>1310</v>
      </c>
      <c r="D2616" s="6" t="s">
        <v>1453</v>
      </c>
      <c r="E2616" s="6" t="s">
        <v>810</v>
      </c>
      <c r="F2616" s="18" t="str">
        <f>IFERROR(VLOOKUP(B2616,Invoices!$L$2:$M$413,2,FALSE),"")</f>
        <v/>
      </c>
      <c r="G2616" s="18" t="str">
        <f>IFERROR(VLOOKUP(B2616,Invoices!$N$2:$O$412,2,FALSE),"")</f>
        <v/>
      </c>
      <c r="H2616" s="18">
        <f>IFERROR(VLOOKUP($B2616,Invoices!$P$2:$Q$412,2,FALSE),"")</f>
        <v>0.99</v>
      </c>
      <c r="I2616" s="18" t="str">
        <f>IFERROR(VLOOKUP($B2616,Invoices!$R$2:$S$412,2,FALSE),"")</f>
        <v/>
      </c>
      <c r="J2616" s="18" t="str">
        <f>IFERROR(VLOOKUP($B2616,Invoices!$T$2:$U$412,2,FALSE),"")</f>
        <v/>
      </c>
      <c r="K2616" s="18" t="str">
        <f>IFERROR(VLOOKUP($B2616,Invoices!$V$2:$W$412,2,FALSE),"")</f>
        <v/>
      </c>
      <c r="L2616" s="18" t="str">
        <f>IFERROR(VLOOKUP($B2616,Invoices!$X$2:$Y$412,2,FALSE),"")</f>
        <v/>
      </c>
      <c r="M2616" s="18">
        <f>IFERROR(VLOOKUP($B2616,Invoices!$Z$2:$AA$412,2,FALSE),"")</f>
        <v>0.99</v>
      </c>
      <c r="N2616" s="18" t="str">
        <f>IFERROR(VLOOKUP($B2616,Invoices!$AB$2:$AC$412,2,FALSE),"")</f>
        <v/>
      </c>
      <c r="O2616" s="18" t="str">
        <f>IFERROR(VLOOKUP($B2616,Invoices!$AD$2:$AE$412,2,FALSE),"")</f>
        <v/>
      </c>
      <c r="P2616" s="18" t="str">
        <f>IFERROR(VLOOKUP($B2616,Invoices!$AF$2:$AG$412,2,FALSE),"")</f>
        <v/>
      </c>
      <c r="Q2616" s="18" t="str">
        <f>IFERROR(VLOOKUP($B2616,Invoices!$AH$2:$AI$412,2,FALSE),"")</f>
        <v/>
      </c>
      <c r="R2616" s="18" t="str">
        <f>IFERROR(VLOOKUP($B2616,Invoices!$AJ$2:$AK$412,2,FALSE),"")</f>
        <v/>
      </c>
      <c r="S2616" s="18" t="str">
        <f>IFERROR(VLOOKUP($B2616,Invoices!$AL$2:$AM$412,2,FALSE),"")</f>
        <v/>
      </c>
      <c r="T2616" s="18" t="str">
        <f>IFERROR(VLOOKUP($B2616,Invoices!$AN$2:$AO$412,2,FALSE),"")</f>
        <v/>
      </c>
      <c r="U2616" s="18" cm="1">
        <f t="array" ref="U2616">IFERROR(INDEX(F2616:T2616, 1, MATCH(TRUE, ISNUMBER(F2616:T2616), 0)), "0.0")</f>
        <v>0.99</v>
      </c>
    </row>
    <row r="2617" spans="1:21" ht="13" x14ac:dyDescent="0.15">
      <c r="A2617" s="14" t="s">
        <v>8649</v>
      </c>
      <c r="B2617" s="6" t="s">
        <v>4069</v>
      </c>
      <c r="C2617" s="6" t="s">
        <v>4070</v>
      </c>
      <c r="D2617" s="6" t="s">
        <v>1395</v>
      </c>
      <c r="E2617" s="6" t="s">
        <v>878</v>
      </c>
      <c r="F2617" s="18" t="str">
        <f>IFERROR(VLOOKUP(B2617,Invoices!$L$2:$M$413,2,FALSE),"")</f>
        <v/>
      </c>
      <c r="G2617" s="18" t="str">
        <f>IFERROR(VLOOKUP(B2617,Invoices!$N$2:$O$412,2,FALSE),"")</f>
        <v/>
      </c>
      <c r="H2617" s="18">
        <f>IFERROR(VLOOKUP($B2617,Invoices!$P$2:$Q$412,2,FALSE),"")</f>
        <v>0.99</v>
      </c>
      <c r="I2617" s="18" t="str">
        <f>IFERROR(VLOOKUP($B2617,Invoices!$R$2:$S$412,2,FALSE),"")</f>
        <v/>
      </c>
      <c r="J2617" s="18" t="str">
        <f>IFERROR(VLOOKUP($B2617,Invoices!$T$2:$U$412,2,FALSE),"")</f>
        <v/>
      </c>
      <c r="K2617" s="18" t="str">
        <f>IFERROR(VLOOKUP($B2617,Invoices!$V$2:$W$412,2,FALSE),"")</f>
        <v/>
      </c>
      <c r="L2617" s="18" t="str">
        <f>IFERROR(VLOOKUP($B2617,Invoices!$X$2:$Y$412,2,FALSE),"")</f>
        <v/>
      </c>
      <c r="M2617" s="18" t="str">
        <f>IFERROR(VLOOKUP($B2617,Invoices!$Z$2:$AA$412,2,FALSE),"")</f>
        <v/>
      </c>
      <c r="N2617" s="18" t="str">
        <f>IFERROR(VLOOKUP($B2617,Invoices!$AB$2:$AC$412,2,FALSE),"")</f>
        <v/>
      </c>
      <c r="O2617" s="18" t="str">
        <f>IFERROR(VLOOKUP($B2617,Invoices!$AD$2:$AE$412,2,FALSE),"")</f>
        <v/>
      </c>
      <c r="P2617" s="18" t="str">
        <f>IFERROR(VLOOKUP($B2617,Invoices!$AF$2:$AG$412,2,FALSE),"")</f>
        <v/>
      </c>
      <c r="Q2617" s="18" t="str">
        <f>IFERROR(VLOOKUP($B2617,Invoices!$AH$2:$AI$412,2,FALSE),"")</f>
        <v/>
      </c>
      <c r="R2617" s="18" t="str">
        <f>IFERROR(VLOOKUP($B2617,Invoices!$AJ$2:$AK$412,2,FALSE),"")</f>
        <v/>
      </c>
      <c r="S2617" s="18" t="str">
        <f>IFERROR(VLOOKUP($B2617,Invoices!$AL$2:$AM$412,2,FALSE),"")</f>
        <v/>
      </c>
      <c r="T2617" s="18" t="str">
        <f>IFERROR(VLOOKUP($B2617,Invoices!$AN$2:$AO$412,2,FALSE),"")</f>
        <v/>
      </c>
      <c r="U2617" s="18" cm="1">
        <f t="array" ref="U2617">IFERROR(INDEX(F2617:T2617, 1, MATCH(TRUE, ISNUMBER(F2617:T2617), 0)), "0.0")</f>
        <v>0.99</v>
      </c>
    </row>
    <row r="2618" spans="1:21" ht="13" x14ac:dyDescent="0.15">
      <c r="A2618" s="14" t="s">
        <v>8650</v>
      </c>
      <c r="B2618" s="6" t="s">
        <v>4071</v>
      </c>
      <c r="C2618" s="6" t="s">
        <v>4072</v>
      </c>
      <c r="D2618" s="6" t="s">
        <v>2865</v>
      </c>
      <c r="E2618" s="6" t="s">
        <v>2866</v>
      </c>
      <c r="F2618" s="18" t="str">
        <f>IFERROR(VLOOKUP(B2618,Invoices!$L$2:$M$413,2,FALSE),"")</f>
        <v/>
      </c>
      <c r="G2618" s="18" t="str">
        <f>IFERROR(VLOOKUP(B2618,Invoices!$N$2:$O$412,2,FALSE),"")</f>
        <v/>
      </c>
      <c r="H2618" s="18" t="str">
        <f>IFERROR(VLOOKUP($B2618,Invoices!$P$2:$Q$412,2,FALSE),"")</f>
        <v/>
      </c>
      <c r="I2618" s="18">
        <f>IFERROR(VLOOKUP($B2618,Invoices!$R$2:$S$412,2,FALSE),"")</f>
        <v>0.99</v>
      </c>
      <c r="J2618" s="18" t="str">
        <f>IFERROR(VLOOKUP($B2618,Invoices!$T$2:$U$412,2,FALSE),"")</f>
        <v/>
      </c>
      <c r="K2618" s="18" t="str">
        <f>IFERROR(VLOOKUP($B2618,Invoices!$V$2:$W$412,2,FALSE),"")</f>
        <v/>
      </c>
      <c r="L2618" s="18" t="str">
        <f>IFERROR(VLOOKUP($B2618,Invoices!$X$2:$Y$412,2,FALSE),"")</f>
        <v/>
      </c>
      <c r="M2618" s="18" t="str">
        <f>IFERROR(VLOOKUP($B2618,Invoices!$Z$2:$AA$412,2,FALSE),"")</f>
        <v/>
      </c>
      <c r="N2618" s="18" t="str">
        <f>IFERROR(VLOOKUP($B2618,Invoices!$AB$2:$AC$412,2,FALSE),"")</f>
        <v/>
      </c>
      <c r="O2618" s="18" t="str">
        <f>IFERROR(VLOOKUP($B2618,Invoices!$AD$2:$AE$412,2,FALSE),"")</f>
        <v/>
      </c>
      <c r="P2618" s="18" t="str">
        <f>IFERROR(VLOOKUP($B2618,Invoices!$AF$2:$AG$412,2,FALSE),"")</f>
        <v/>
      </c>
      <c r="Q2618" s="18" t="str">
        <f>IFERROR(VLOOKUP($B2618,Invoices!$AH$2:$AI$412,2,FALSE),"")</f>
        <v/>
      </c>
      <c r="R2618" s="18" t="str">
        <f>IFERROR(VLOOKUP($B2618,Invoices!$AJ$2:$AK$412,2,FALSE),"")</f>
        <v/>
      </c>
      <c r="S2618" s="18" t="str">
        <f>IFERROR(VLOOKUP($B2618,Invoices!$AL$2:$AM$412,2,FALSE),"")</f>
        <v/>
      </c>
      <c r="T2618" s="18" t="str">
        <f>IFERROR(VLOOKUP($B2618,Invoices!$AN$2:$AO$412,2,FALSE),"")</f>
        <v/>
      </c>
      <c r="U2618" s="18" cm="1">
        <f t="array" ref="U2618">IFERROR(INDEX(F2618:T2618, 1, MATCH(TRUE, ISNUMBER(F2618:T2618), 0)), "0.0")</f>
        <v>0.99</v>
      </c>
    </row>
    <row r="2619" spans="1:21" ht="13" x14ac:dyDescent="0.15">
      <c r="A2619" s="14" t="s">
        <v>8651</v>
      </c>
      <c r="B2619" s="6" t="s">
        <v>4073</v>
      </c>
      <c r="C2619" s="6" t="s">
        <v>1019</v>
      </c>
      <c r="D2619" s="6" t="s">
        <v>1020</v>
      </c>
      <c r="E2619" s="6" t="s">
        <v>1021</v>
      </c>
      <c r="F2619" s="18">
        <f>IFERROR(VLOOKUP(B2619,Invoices!$L$2:$M$413,2,FALSE),"")</f>
        <v>0.99</v>
      </c>
      <c r="G2619" s="18" t="str">
        <f>IFERROR(VLOOKUP(B2619,Invoices!$N$2:$O$412,2,FALSE),"")</f>
        <v/>
      </c>
      <c r="H2619" s="18" t="str">
        <f>IFERROR(VLOOKUP($B2619,Invoices!$P$2:$Q$412,2,FALSE),"")</f>
        <v/>
      </c>
      <c r="I2619" s="18" t="str">
        <f>IFERROR(VLOOKUP($B2619,Invoices!$R$2:$S$412,2,FALSE),"")</f>
        <v/>
      </c>
      <c r="J2619" s="18" t="str">
        <f>IFERROR(VLOOKUP($B2619,Invoices!$T$2:$U$412,2,FALSE),"")</f>
        <v/>
      </c>
      <c r="K2619" s="18" t="str">
        <f>IFERROR(VLOOKUP($B2619,Invoices!$V$2:$W$412,2,FALSE),"")</f>
        <v/>
      </c>
      <c r="L2619" s="18" t="str">
        <f>IFERROR(VLOOKUP($B2619,Invoices!$X$2:$Y$412,2,FALSE),"")</f>
        <v/>
      </c>
      <c r="M2619" s="18" t="str">
        <f>IFERROR(VLOOKUP($B2619,Invoices!$Z$2:$AA$412,2,FALSE),"")</f>
        <v/>
      </c>
      <c r="N2619" s="18" t="str">
        <f>IFERROR(VLOOKUP($B2619,Invoices!$AB$2:$AC$412,2,FALSE),"")</f>
        <v/>
      </c>
      <c r="O2619" s="18" t="str">
        <f>IFERROR(VLOOKUP($B2619,Invoices!$AD$2:$AE$412,2,FALSE),"")</f>
        <v/>
      </c>
      <c r="P2619" s="18" t="str">
        <f>IFERROR(VLOOKUP($B2619,Invoices!$AF$2:$AG$412,2,FALSE),"")</f>
        <v/>
      </c>
      <c r="Q2619" s="18" t="str">
        <f>IFERROR(VLOOKUP($B2619,Invoices!$AH$2:$AI$412,2,FALSE),"")</f>
        <v/>
      </c>
      <c r="R2619" s="18" t="str">
        <f>IFERROR(VLOOKUP($B2619,Invoices!$AJ$2:$AK$412,2,FALSE),"")</f>
        <v/>
      </c>
      <c r="S2619" s="18" t="str">
        <f>IFERROR(VLOOKUP($B2619,Invoices!$AL$2:$AM$412,2,FALSE),"")</f>
        <v/>
      </c>
      <c r="T2619" s="18" t="str">
        <f>IFERROR(VLOOKUP($B2619,Invoices!$AN$2:$AO$412,2,FALSE),"")</f>
        <v/>
      </c>
      <c r="U2619" s="18" cm="1">
        <f t="array" ref="U2619">IFERROR(INDEX(F2619:T2619, 1, MATCH(TRUE, ISNUMBER(F2619:T2619), 0)), "0.0")</f>
        <v>0.99</v>
      </c>
    </row>
    <row r="2620" spans="1:21" ht="13" x14ac:dyDescent="0.15">
      <c r="A2620" s="14" t="s">
        <v>8652</v>
      </c>
      <c r="B2620" s="6" t="s">
        <v>4074</v>
      </c>
      <c r="C2620" s="6" t="s">
        <v>850</v>
      </c>
      <c r="D2620" s="6" t="s">
        <v>1123</v>
      </c>
      <c r="E2620" s="6" t="s">
        <v>850</v>
      </c>
      <c r="F2620" s="18" t="str">
        <f>IFERROR(VLOOKUP(B2620,Invoices!$L$2:$M$413,2,FALSE),"")</f>
        <v/>
      </c>
      <c r="G2620" s="18" t="str">
        <f>IFERROR(VLOOKUP(B2620,Invoices!$N$2:$O$412,2,FALSE),"")</f>
        <v/>
      </c>
      <c r="H2620" s="18" t="str">
        <f>IFERROR(VLOOKUP($B2620,Invoices!$P$2:$Q$412,2,FALSE),"")</f>
        <v/>
      </c>
      <c r="I2620" s="18" t="str">
        <f>IFERROR(VLOOKUP($B2620,Invoices!$R$2:$S$412,2,FALSE),"")</f>
        <v/>
      </c>
      <c r="J2620" s="18" t="str">
        <f>IFERROR(VLOOKUP($B2620,Invoices!$T$2:$U$412,2,FALSE),"")</f>
        <v/>
      </c>
      <c r="K2620" s="18" t="str">
        <f>IFERROR(VLOOKUP($B2620,Invoices!$V$2:$W$412,2,FALSE),"")</f>
        <v/>
      </c>
      <c r="L2620" s="18" t="str">
        <f>IFERROR(VLOOKUP($B2620,Invoices!$X$2:$Y$412,2,FALSE),"")</f>
        <v/>
      </c>
      <c r="M2620" s="18" t="str">
        <f>IFERROR(VLOOKUP($B2620,Invoices!$Z$2:$AA$412,2,FALSE),"")</f>
        <v/>
      </c>
      <c r="N2620" s="18" t="str">
        <f>IFERROR(VLOOKUP($B2620,Invoices!$AB$2:$AC$412,2,FALSE),"")</f>
        <v/>
      </c>
      <c r="O2620" s="18">
        <f>IFERROR(VLOOKUP($B2620,Invoices!$AD$2:$AE$412,2,FALSE),"")</f>
        <v>0.99</v>
      </c>
      <c r="P2620" s="18" t="str">
        <f>IFERROR(VLOOKUP($B2620,Invoices!$AF$2:$AG$412,2,FALSE),"")</f>
        <v/>
      </c>
      <c r="Q2620" s="18" t="str">
        <f>IFERROR(VLOOKUP($B2620,Invoices!$AH$2:$AI$412,2,FALSE),"")</f>
        <v/>
      </c>
      <c r="R2620" s="18" t="str">
        <f>IFERROR(VLOOKUP($B2620,Invoices!$AJ$2:$AK$412,2,FALSE),"")</f>
        <v/>
      </c>
      <c r="S2620" s="18" t="str">
        <f>IFERROR(VLOOKUP($B2620,Invoices!$AL$2:$AM$412,2,FALSE),"")</f>
        <v/>
      </c>
      <c r="T2620" s="18" t="str">
        <f>IFERROR(VLOOKUP($B2620,Invoices!$AN$2:$AO$412,2,FALSE),"")</f>
        <v/>
      </c>
      <c r="U2620" s="18" cm="1">
        <f t="array" ref="U2620">IFERROR(INDEX(F2620:T2620, 1, MATCH(TRUE, ISNUMBER(F2620:T2620), 0)), "0.0")</f>
        <v>0.99</v>
      </c>
    </row>
    <row r="2621" spans="1:21" ht="13" x14ac:dyDescent="0.15">
      <c r="A2621" s="14" t="s">
        <v>8653</v>
      </c>
      <c r="B2621" s="6" t="s">
        <v>4075</v>
      </c>
      <c r="C2621" s="6" t="s">
        <v>4076</v>
      </c>
      <c r="D2621" s="6" t="s">
        <v>1735</v>
      </c>
      <c r="E2621" s="6" t="s">
        <v>608</v>
      </c>
      <c r="F2621" s="18" t="str">
        <f>IFERROR(VLOOKUP(B2621,Invoices!$L$2:$M$413,2,FALSE),"")</f>
        <v/>
      </c>
      <c r="G2621" s="18" t="str">
        <f>IFERROR(VLOOKUP(B2621,Invoices!$N$2:$O$412,2,FALSE),"")</f>
        <v/>
      </c>
      <c r="H2621" s="18" t="str">
        <f>IFERROR(VLOOKUP($B2621,Invoices!$P$2:$Q$412,2,FALSE),"")</f>
        <v/>
      </c>
      <c r="I2621" s="18" t="str">
        <f>IFERROR(VLOOKUP($B2621,Invoices!$R$2:$S$412,2,FALSE),"")</f>
        <v/>
      </c>
      <c r="J2621" s="18" t="str">
        <f>IFERROR(VLOOKUP($B2621,Invoices!$T$2:$U$412,2,FALSE),"")</f>
        <v/>
      </c>
      <c r="K2621" s="18" t="str">
        <f>IFERROR(VLOOKUP($B2621,Invoices!$V$2:$W$412,2,FALSE),"")</f>
        <v/>
      </c>
      <c r="L2621" s="18" t="str">
        <f>IFERROR(VLOOKUP($B2621,Invoices!$X$2:$Y$412,2,FALSE),"")</f>
        <v/>
      </c>
      <c r="M2621" s="18" t="str">
        <f>IFERROR(VLOOKUP($B2621,Invoices!$Z$2:$AA$412,2,FALSE),"")</f>
        <v/>
      </c>
      <c r="N2621" s="18" t="str">
        <f>IFERROR(VLOOKUP($B2621,Invoices!$AB$2:$AC$412,2,FALSE),"")</f>
        <v/>
      </c>
      <c r="O2621" s="18" t="str">
        <f>IFERROR(VLOOKUP($B2621,Invoices!$AD$2:$AE$412,2,FALSE),"")</f>
        <v/>
      </c>
      <c r="P2621" s="18" t="str">
        <f>IFERROR(VLOOKUP($B2621,Invoices!$AF$2:$AG$412,2,FALSE),"")</f>
        <v/>
      </c>
      <c r="Q2621" s="18" t="str">
        <f>IFERROR(VLOOKUP($B2621,Invoices!$AH$2:$AI$412,2,FALSE),"")</f>
        <v/>
      </c>
      <c r="R2621" s="18" t="str">
        <f>IFERROR(VLOOKUP($B2621,Invoices!$AJ$2:$AK$412,2,FALSE),"")</f>
        <v/>
      </c>
      <c r="S2621" s="18" t="str">
        <f>IFERROR(VLOOKUP($B2621,Invoices!$AL$2:$AM$412,2,FALSE),"")</f>
        <v/>
      </c>
      <c r="T2621" s="18" t="str">
        <f>IFERROR(VLOOKUP($B2621,Invoices!$AN$2:$AO$412,2,FALSE),"")</f>
        <v/>
      </c>
      <c r="U2621" s="18" t="str" cm="1">
        <f t="array" ref="U2621">IFERROR(INDEX(F2621:T2621, 1, MATCH(TRUE, ISNUMBER(F2621:T2621), 0)), "0.0")</f>
        <v>0.0</v>
      </c>
    </row>
    <row r="2622" spans="1:21" ht="13" x14ac:dyDescent="0.15">
      <c r="A2622" s="14" t="s">
        <v>8654</v>
      </c>
      <c r="B2622" s="6" t="s">
        <v>4077</v>
      </c>
      <c r="C2622" s="6" t="s">
        <v>742</v>
      </c>
      <c r="D2622" s="6" t="s">
        <v>743</v>
      </c>
      <c r="E2622" s="6" t="s">
        <v>744</v>
      </c>
      <c r="F2622" s="18">
        <f>IFERROR(VLOOKUP(B2622,Invoices!$L$2:$M$413,2,FALSE),"")</f>
        <v>0.99</v>
      </c>
      <c r="G2622" s="18" t="str">
        <f>IFERROR(VLOOKUP(B2622,Invoices!$N$2:$O$412,2,FALSE),"")</f>
        <v/>
      </c>
      <c r="H2622" s="18" t="str">
        <f>IFERROR(VLOOKUP($B2622,Invoices!$P$2:$Q$412,2,FALSE),"")</f>
        <v/>
      </c>
      <c r="I2622" s="18" t="str">
        <f>IFERROR(VLOOKUP($B2622,Invoices!$R$2:$S$412,2,FALSE),"")</f>
        <v/>
      </c>
      <c r="J2622" s="18" t="str">
        <f>IFERROR(VLOOKUP($B2622,Invoices!$T$2:$U$412,2,FALSE),"")</f>
        <v/>
      </c>
      <c r="K2622" s="18" t="str">
        <f>IFERROR(VLOOKUP($B2622,Invoices!$V$2:$W$412,2,FALSE),"")</f>
        <v/>
      </c>
      <c r="L2622" s="18" t="str">
        <f>IFERROR(VLOOKUP($B2622,Invoices!$X$2:$Y$412,2,FALSE),"")</f>
        <v/>
      </c>
      <c r="M2622" s="18" t="str">
        <f>IFERROR(VLOOKUP($B2622,Invoices!$Z$2:$AA$412,2,FALSE),"")</f>
        <v/>
      </c>
      <c r="N2622" s="18" t="str">
        <f>IFERROR(VLOOKUP($B2622,Invoices!$AB$2:$AC$412,2,FALSE),"")</f>
        <v/>
      </c>
      <c r="O2622" s="18" t="str">
        <f>IFERROR(VLOOKUP($B2622,Invoices!$AD$2:$AE$412,2,FALSE),"")</f>
        <v/>
      </c>
      <c r="P2622" s="18" t="str">
        <f>IFERROR(VLOOKUP($B2622,Invoices!$AF$2:$AG$412,2,FALSE),"")</f>
        <v/>
      </c>
      <c r="Q2622" s="18" t="str">
        <f>IFERROR(VLOOKUP($B2622,Invoices!$AH$2:$AI$412,2,FALSE),"")</f>
        <v/>
      </c>
      <c r="R2622" s="18" t="str">
        <f>IFERROR(VLOOKUP($B2622,Invoices!$AJ$2:$AK$412,2,FALSE),"")</f>
        <v/>
      </c>
      <c r="S2622" s="18" t="str">
        <f>IFERROR(VLOOKUP($B2622,Invoices!$AL$2:$AM$412,2,FALSE),"")</f>
        <v/>
      </c>
      <c r="T2622" s="18" t="str">
        <f>IFERROR(VLOOKUP($B2622,Invoices!$AN$2:$AO$412,2,FALSE),"")</f>
        <v/>
      </c>
      <c r="U2622" s="18" cm="1">
        <f t="array" ref="U2622">IFERROR(INDEX(F2622:T2622, 1, MATCH(TRUE, ISNUMBER(F2622:T2622), 0)), "0.0")</f>
        <v>0.99</v>
      </c>
    </row>
    <row r="2623" spans="1:21" ht="13" x14ac:dyDescent="0.15">
      <c r="A2623" s="14" t="s">
        <v>8655</v>
      </c>
      <c r="B2623" s="6" t="s">
        <v>4078</v>
      </c>
      <c r="C2623" s="6" t="s">
        <v>564</v>
      </c>
      <c r="D2623" s="6" t="s">
        <v>565</v>
      </c>
      <c r="E2623" s="6" t="s">
        <v>566</v>
      </c>
      <c r="F2623" s="18" t="str">
        <f>IFERROR(VLOOKUP(B2623,Invoices!$L$2:$M$413,2,FALSE),"")</f>
        <v/>
      </c>
      <c r="G2623" s="18" t="str">
        <f>IFERROR(VLOOKUP(B2623,Invoices!$N$2:$O$412,2,FALSE),"")</f>
        <v/>
      </c>
      <c r="H2623" s="18" t="str">
        <f>IFERROR(VLOOKUP($B2623,Invoices!$P$2:$Q$412,2,FALSE),"")</f>
        <v/>
      </c>
      <c r="I2623" s="18" t="str">
        <f>IFERROR(VLOOKUP($B2623,Invoices!$R$2:$S$412,2,FALSE),"")</f>
        <v/>
      </c>
      <c r="J2623" s="18" t="str">
        <f>IFERROR(VLOOKUP($B2623,Invoices!$T$2:$U$412,2,FALSE),"")</f>
        <v/>
      </c>
      <c r="K2623" s="18" t="str">
        <f>IFERROR(VLOOKUP($B2623,Invoices!$V$2:$W$412,2,FALSE),"")</f>
        <v/>
      </c>
      <c r="L2623" s="18" t="str">
        <f>IFERROR(VLOOKUP($B2623,Invoices!$X$2:$Y$412,2,FALSE),"")</f>
        <v/>
      </c>
      <c r="M2623" s="18" t="str">
        <f>IFERROR(VLOOKUP($B2623,Invoices!$Z$2:$AA$412,2,FALSE),"")</f>
        <v/>
      </c>
      <c r="N2623" s="18" t="str">
        <f>IFERROR(VLOOKUP($B2623,Invoices!$AB$2:$AC$412,2,FALSE),"")</f>
        <v/>
      </c>
      <c r="O2623" s="18" t="str">
        <f>IFERROR(VLOOKUP($B2623,Invoices!$AD$2:$AE$412,2,FALSE),"")</f>
        <v/>
      </c>
      <c r="P2623" s="18" t="str">
        <f>IFERROR(VLOOKUP($B2623,Invoices!$AF$2:$AG$412,2,FALSE),"")</f>
        <v/>
      </c>
      <c r="Q2623" s="18" t="str">
        <f>IFERROR(VLOOKUP($B2623,Invoices!$AH$2:$AI$412,2,FALSE),"")</f>
        <v/>
      </c>
      <c r="R2623" s="18" t="str">
        <f>IFERROR(VLOOKUP($B2623,Invoices!$AJ$2:$AK$412,2,FALSE),"")</f>
        <v/>
      </c>
      <c r="S2623" s="18" t="str">
        <f>IFERROR(VLOOKUP($B2623,Invoices!$AL$2:$AM$412,2,FALSE),"")</f>
        <v/>
      </c>
      <c r="T2623" s="18" t="str">
        <f>IFERROR(VLOOKUP($B2623,Invoices!$AN$2:$AO$412,2,FALSE),"")</f>
        <v/>
      </c>
      <c r="U2623" s="18" t="str" cm="1">
        <f t="array" ref="U2623">IFERROR(INDEX(F2623:T2623, 1, MATCH(TRUE, ISNUMBER(F2623:T2623), 0)), "0.0")</f>
        <v>0.0</v>
      </c>
    </row>
    <row r="2624" spans="1:21" ht="13" x14ac:dyDescent="0.15">
      <c r="A2624" s="14" t="s">
        <v>8656</v>
      </c>
      <c r="B2624" s="6" t="s">
        <v>4079</v>
      </c>
      <c r="D2624" s="6" t="s">
        <v>526</v>
      </c>
      <c r="E2624" s="6" t="s">
        <v>527</v>
      </c>
      <c r="F2624" s="18" t="str">
        <f>IFERROR(VLOOKUP(B2624,Invoices!$L$2:$M$413,2,FALSE),"")</f>
        <v/>
      </c>
      <c r="G2624" s="18" t="str">
        <f>IFERROR(VLOOKUP(B2624,Invoices!$N$2:$O$412,2,FALSE),"")</f>
        <v/>
      </c>
      <c r="H2624" s="18" t="str">
        <f>IFERROR(VLOOKUP($B2624,Invoices!$P$2:$Q$412,2,FALSE),"")</f>
        <v/>
      </c>
      <c r="I2624" s="18" t="str">
        <f>IFERROR(VLOOKUP($B2624,Invoices!$R$2:$S$412,2,FALSE),"")</f>
        <v/>
      </c>
      <c r="J2624" s="18" t="str">
        <f>IFERROR(VLOOKUP($B2624,Invoices!$T$2:$U$412,2,FALSE),"")</f>
        <v/>
      </c>
      <c r="K2624" s="18" t="str">
        <f>IFERROR(VLOOKUP($B2624,Invoices!$V$2:$W$412,2,FALSE),"")</f>
        <v/>
      </c>
      <c r="L2624" s="18" t="str">
        <f>IFERROR(VLOOKUP($B2624,Invoices!$X$2:$Y$412,2,FALSE),"")</f>
        <v/>
      </c>
      <c r="M2624" s="18" t="str">
        <f>IFERROR(VLOOKUP($B2624,Invoices!$Z$2:$AA$412,2,FALSE),"")</f>
        <v/>
      </c>
      <c r="N2624" s="18" t="str">
        <f>IFERROR(VLOOKUP($B2624,Invoices!$AB$2:$AC$412,2,FALSE),"")</f>
        <v/>
      </c>
      <c r="O2624" s="18" t="str">
        <f>IFERROR(VLOOKUP($B2624,Invoices!$AD$2:$AE$412,2,FALSE),"")</f>
        <v/>
      </c>
      <c r="P2624" s="18" t="str">
        <f>IFERROR(VLOOKUP($B2624,Invoices!$AF$2:$AG$412,2,FALSE),"")</f>
        <v/>
      </c>
      <c r="Q2624" s="18" t="str">
        <f>IFERROR(VLOOKUP($B2624,Invoices!$AH$2:$AI$412,2,FALSE),"")</f>
        <v/>
      </c>
      <c r="R2624" s="18" t="str">
        <f>IFERROR(VLOOKUP($B2624,Invoices!$AJ$2:$AK$412,2,FALSE),"")</f>
        <v/>
      </c>
      <c r="S2624" s="18" t="str">
        <f>IFERROR(VLOOKUP($B2624,Invoices!$AL$2:$AM$412,2,FALSE),"")</f>
        <v/>
      </c>
      <c r="T2624" s="18" t="str">
        <f>IFERROR(VLOOKUP($B2624,Invoices!$AN$2:$AO$412,2,FALSE),"")</f>
        <v/>
      </c>
      <c r="U2624" s="18" t="str" cm="1">
        <f t="array" ref="U2624">IFERROR(INDEX(F2624:T2624, 1, MATCH(TRUE, ISNUMBER(F2624:T2624), 0)), "0.0")</f>
        <v>0.0</v>
      </c>
    </row>
    <row r="2625" spans="1:21" ht="13" x14ac:dyDescent="0.15">
      <c r="A2625" s="14" t="s">
        <v>8657</v>
      </c>
      <c r="B2625" s="6" t="s">
        <v>4080</v>
      </c>
      <c r="D2625" s="6" t="s">
        <v>877</v>
      </c>
      <c r="E2625" s="6" t="s">
        <v>878</v>
      </c>
      <c r="F2625" s="18" t="str">
        <f>IFERROR(VLOOKUP(B2625,Invoices!$L$2:$M$413,2,FALSE),"")</f>
        <v/>
      </c>
      <c r="G2625" s="18">
        <f>IFERROR(VLOOKUP(B2625,Invoices!$N$2:$O$412,2,FALSE),"")</f>
        <v>0.99</v>
      </c>
      <c r="H2625" s="18" t="str">
        <f>IFERROR(VLOOKUP($B2625,Invoices!$P$2:$Q$412,2,FALSE),"")</f>
        <v/>
      </c>
      <c r="I2625" s="18" t="str">
        <f>IFERROR(VLOOKUP($B2625,Invoices!$R$2:$S$412,2,FALSE),"")</f>
        <v/>
      </c>
      <c r="J2625" s="18" t="str">
        <f>IFERROR(VLOOKUP($B2625,Invoices!$T$2:$U$412,2,FALSE),"")</f>
        <v/>
      </c>
      <c r="K2625" s="18" t="str">
        <f>IFERROR(VLOOKUP($B2625,Invoices!$V$2:$W$412,2,FALSE),"")</f>
        <v/>
      </c>
      <c r="L2625" s="18" t="str">
        <f>IFERROR(VLOOKUP($B2625,Invoices!$X$2:$Y$412,2,FALSE),"")</f>
        <v/>
      </c>
      <c r="M2625" s="18" t="str">
        <f>IFERROR(VLOOKUP($B2625,Invoices!$Z$2:$AA$412,2,FALSE),"")</f>
        <v/>
      </c>
      <c r="N2625" s="18" t="str">
        <f>IFERROR(VLOOKUP($B2625,Invoices!$AB$2:$AC$412,2,FALSE),"")</f>
        <v/>
      </c>
      <c r="O2625" s="18" t="str">
        <f>IFERROR(VLOOKUP($B2625,Invoices!$AD$2:$AE$412,2,FALSE),"")</f>
        <v/>
      </c>
      <c r="P2625" s="18" t="str">
        <f>IFERROR(VLOOKUP($B2625,Invoices!$AF$2:$AG$412,2,FALSE),"")</f>
        <v/>
      </c>
      <c r="Q2625" s="18" t="str">
        <f>IFERROR(VLOOKUP($B2625,Invoices!$AH$2:$AI$412,2,FALSE),"")</f>
        <v/>
      </c>
      <c r="R2625" s="18" t="str">
        <f>IFERROR(VLOOKUP($B2625,Invoices!$AJ$2:$AK$412,2,FALSE),"")</f>
        <v/>
      </c>
      <c r="S2625" s="18" t="str">
        <f>IFERROR(VLOOKUP($B2625,Invoices!$AL$2:$AM$412,2,FALSE),"")</f>
        <v/>
      </c>
      <c r="T2625" s="18" t="str">
        <f>IFERROR(VLOOKUP($B2625,Invoices!$AN$2:$AO$412,2,FALSE),"")</f>
        <v/>
      </c>
      <c r="U2625" s="18" cm="1">
        <f t="array" ref="U2625">IFERROR(INDEX(F2625:T2625, 1, MATCH(TRUE, ISNUMBER(F2625:T2625), 0)), "0.0")</f>
        <v>0.99</v>
      </c>
    </row>
    <row r="2626" spans="1:21" ht="13" x14ac:dyDescent="0.15">
      <c r="A2626" s="14" t="s">
        <v>8658</v>
      </c>
      <c r="B2626" s="6" t="s">
        <v>4081</v>
      </c>
      <c r="C2626" s="6" t="s">
        <v>1972</v>
      </c>
      <c r="D2626" s="6" t="s">
        <v>1782</v>
      </c>
      <c r="E2626" s="6" t="s">
        <v>1783</v>
      </c>
      <c r="F2626" s="18">
        <f>IFERROR(VLOOKUP(B2626,Invoices!$L$2:$M$413,2,FALSE),"")</f>
        <v>0.99</v>
      </c>
      <c r="G2626" s="18" t="str">
        <f>IFERROR(VLOOKUP(B2626,Invoices!$N$2:$O$412,2,FALSE),"")</f>
        <v/>
      </c>
      <c r="H2626" s="18" t="str">
        <f>IFERROR(VLOOKUP($B2626,Invoices!$P$2:$Q$412,2,FALSE),"")</f>
        <v/>
      </c>
      <c r="I2626" s="18" t="str">
        <f>IFERROR(VLOOKUP($B2626,Invoices!$R$2:$S$412,2,FALSE),"")</f>
        <v/>
      </c>
      <c r="J2626" s="18" t="str">
        <f>IFERROR(VLOOKUP($B2626,Invoices!$T$2:$U$412,2,FALSE),"")</f>
        <v/>
      </c>
      <c r="K2626" s="18" t="str">
        <f>IFERROR(VLOOKUP($B2626,Invoices!$V$2:$W$412,2,FALSE),"")</f>
        <v/>
      </c>
      <c r="L2626" s="18" t="str">
        <f>IFERROR(VLOOKUP($B2626,Invoices!$X$2:$Y$412,2,FALSE),"")</f>
        <v/>
      </c>
      <c r="M2626" s="18" t="str">
        <f>IFERROR(VLOOKUP($B2626,Invoices!$Z$2:$AA$412,2,FALSE),"")</f>
        <v/>
      </c>
      <c r="N2626" s="18" t="str">
        <f>IFERROR(VLOOKUP($B2626,Invoices!$AB$2:$AC$412,2,FALSE),"")</f>
        <v/>
      </c>
      <c r="O2626" s="18" t="str">
        <f>IFERROR(VLOOKUP($B2626,Invoices!$AD$2:$AE$412,2,FALSE),"")</f>
        <v/>
      </c>
      <c r="P2626" s="18" t="str">
        <f>IFERROR(VLOOKUP($B2626,Invoices!$AF$2:$AG$412,2,FALSE),"")</f>
        <v/>
      </c>
      <c r="Q2626" s="18" t="str">
        <f>IFERROR(VLOOKUP($B2626,Invoices!$AH$2:$AI$412,2,FALSE),"")</f>
        <v/>
      </c>
      <c r="R2626" s="18" t="str">
        <f>IFERROR(VLOOKUP($B2626,Invoices!$AJ$2:$AK$412,2,FALSE),"")</f>
        <v/>
      </c>
      <c r="S2626" s="18" t="str">
        <f>IFERROR(VLOOKUP($B2626,Invoices!$AL$2:$AM$412,2,FALSE),"")</f>
        <v/>
      </c>
      <c r="T2626" s="18" t="str">
        <f>IFERROR(VLOOKUP($B2626,Invoices!$AN$2:$AO$412,2,FALSE),"")</f>
        <v/>
      </c>
      <c r="U2626" s="18" cm="1">
        <f t="array" ref="U2626">IFERROR(INDEX(F2626:T2626, 1, MATCH(TRUE, ISNUMBER(F2626:T2626), 0)), "0.0")</f>
        <v>0.99</v>
      </c>
    </row>
    <row r="2627" spans="1:21" ht="13" x14ac:dyDescent="0.15">
      <c r="A2627" s="14" t="s">
        <v>8659</v>
      </c>
      <c r="B2627" s="6" t="s">
        <v>4082</v>
      </c>
      <c r="C2627" s="6" t="s">
        <v>900</v>
      </c>
      <c r="D2627" s="6" t="s">
        <v>901</v>
      </c>
      <c r="E2627" s="6" t="s">
        <v>714</v>
      </c>
      <c r="F2627" s="18" t="str">
        <f>IFERROR(VLOOKUP(B2627,Invoices!$L$2:$M$413,2,FALSE),"")</f>
        <v/>
      </c>
      <c r="G2627" s="18">
        <f>IFERROR(VLOOKUP(B2627,Invoices!$N$2:$O$412,2,FALSE),"")</f>
        <v>0.99</v>
      </c>
      <c r="H2627" s="18" t="str">
        <f>IFERROR(VLOOKUP($B2627,Invoices!$P$2:$Q$412,2,FALSE),"")</f>
        <v/>
      </c>
      <c r="I2627" s="18" t="str">
        <f>IFERROR(VLOOKUP($B2627,Invoices!$R$2:$S$412,2,FALSE),"")</f>
        <v/>
      </c>
      <c r="J2627" s="18" t="str">
        <f>IFERROR(VLOOKUP($B2627,Invoices!$T$2:$U$412,2,FALSE),"")</f>
        <v/>
      </c>
      <c r="K2627" s="18" t="str">
        <f>IFERROR(VLOOKUP($B2627,Invoices!$V$2:$W$412,2,FALSE),"")</f>
        <v/>
      </c>
      <c r="L2627" s="18" t="str">
        <f>IFERROR(VLOOKUP($B2627,Invoices!$X$2:$Y$412,2,FALSE),"")</f>
        <v/>
      </c>
      <c r="M2627" s="18" t="str">
        <f>IFERROR(VLOOKUP($B2627,Invoices!$Z$2:$AA$412,2,FALSE),"")</f>
        <v/>
      </c>
      <c r="N2627" s="18" t="str">
        <f>IFERROR(VLOOKUP($B2627,Invoices!$AB$2:$AC$412,2,FALSE),"")</f>
        <v/>
      </c>
      <c r="O2627" s="18" t="str">
        <f>IFERROR(VLOOKUP($B2627,Invoices!$AD$2:$AE$412,2,FALSE),"")</f>
        <v/>
      </c>
      <c r="P2627" s="18" t="str">
        <f>IFERROR(VLOOKUP($B2627,Invoices!$AF$2:$AG$412,2,FALSE),"")</f>
        <v/>
      </c>
      <c r="Q2627" s="18" t="str">
        <f>IFERROR(VLOOKUP($B2627,Invoices!$AH$2:$AI$412,2,FALSE),"")</f>
        <v/>
      </c>
      <c r="R2627" s="18" t="str">
        <f>IFERROR(VLOOKUP($B2627,Invoices!$AJ$2:$AK$412,2,FALSE),"")</f>
        <v/>
      </c>
      <c r="S2627" s="18" t="str">
        <f>IFERROR(VLOOKUP($B2627,Invoices!$AL$2:$AM$412,2,FALSE),"")</f>
        <v/>
      </c>
      <c r="T2627" s="18" t="str">
        <f>IFERROR(VLOOKUP($B2627,Invoices!$AN$2:$AO$412,2,FALSE),"")</f>
        <v/>
      </c>
      <c r="U2627" s="18" cm="1">
        <f t="array" ref="U2627">IFERROR(INDEX(F2627:T2627, 1, MATCH(TRUE, ISNUMBER(F2627:T2627), 0)), "0.0")</f>
        <v>0.99</v>
      </c>
    </row>
    <row r="2628" spans="1:21" ht="13" x14ac:dyDescent="0.15">
      <c r="A2628" s="14" t="s">
        <v>8660</v>
      </c>
      <c r="B2628" s="6" t="s">
        <v>4083</v>
      </c>
      <c r="D2628" s="6" t="s">
        <v>1227</v>
      </c>
      <c r="E2628" s="6" t="s">
        <v>1227</v>
      </c>
      <c r="F2628" s="18" t="str">
        <f>IFERROR(VLOOKUP(B2628,Invoices!$L$2:$M$413,2,FALSE),"")</f>
        <v/>
      </c>
      <c r="G2628" s="18" t="str">
        <f>IFERROR(VLOOKUP(B2628,Invoices!$N$2:$O$412,2,FALSE),"")</f>
        <v/>
      </c>
      <c r="H2628" s="18" t="str">
        <f>IFERROR(VLOOKUP($B2628,Invoices!$P$2:$Q$412,2,FALSE),"")</f>
        <v/>
      </c>
      <c r="I2628" s="18" t="str">
        <f>IFERROR(VLOOKUP($B2628,Invoices!$R$2:$S$412,2,FALSE),"")</f>
        <v/>
      </c>
      <c r="J2628" s="18" t="str">
        <f>IFERROR(VLOOKUP($B2628,Invoices!$T$2:$U$412,2,FALSE),"")</f>
        <v/>
      </c>
      <c r="K2628" s="18" t="str">
        <f>IFERROR(VLOOKUP($B2628,Invoices!$V$2:$W$412,2,FALSE),"")</f>
        <v/>
      </c>
      <c r="L2628" s="18" t="str">
        <f>IFERROR(VLOOKUP($B2628,Invoices!$X$2:$Y$412,2,FALSE),"")</f>
        <v/>
      </c>
      <c r="M2628" s="18" t="str">
        <f>IFERROR(VLOOKUP($B2628,Invoices!$Z$2:$AA$412,2,FALSE),"")</f>
        <v/>
      </c>
      <c r="N2628" s="18" t="str">
        <f>IFERROR(VLOOKUP($B2628,Invoices!$AB$2:$AC$412,2,FALSE),"")</f>
        <v/>
      </c>
      <c r="O2628" s="18" t="str">
        <f>IFERROR(VLOOKUP($B2628,Invoices!$AD$2:$AE$412,2,FALSE),"")</f>
        <v/>
      </c>
      <c r="P2628" s="18" t="str">
        <f>IFERROR(VLOOKUP($B2628,Invoices!$AF$2:$AG$412,2,FALSE),"")</f>
        <v/>
      </c>
      <c r="Q2628" s="18" t="str">
        <f>IFERROR(VLOOKUP($B2628,Invoices!$AH$2:$AI$412,2,FALSE),"")</f>
        <v/>
      </c>
      <c r="R2628" s="18" t="str">
        <f>IFERROR(VLOOKUP($B2628,Invoices!$AJ$2:$AK$412,2,FALSE),"")</f>
        <v/>
      </c>
      <c r="S2628" s="18" t="str">
        <f>IFERROR(VLOOKUP($B2628,Invoices!$AL$2:$AM$412,2,FALSE),"")</f>
        <v/>
      </c>
      <c r="T2628" s="18" t="str">
        <f>IFERROR(VLOOKUP($B2628,Invoices!$AN$2:$AO$412,2,FALSE),"")</f>
        <v/>
      </c>
      <c r="U2628" s="18" t="str" cm="1">
        <f t="array" ref="U2628">IFERROR(INDEX(F2628:T2628, 1, MATCH(TRUE, ISNUMBER(F2628:T2628), 0)), "0.0")</f>
        <v>0.0</v>
      </c>
    </row>
    <row r="2629" spans="1:21" ht="13" x14ac:dyDescent="0.15">
      <c r="A2629" s="14" t="s">
        <v>8661</v>
      </c>
      <c r="B2629" s="6" t="s">
        <v>4084</v>
      </c>
      <c r="C2629" s="6" t="s">
        <v>1786</v>
      </c>
      <c r="D2629" s="6" t="s">
        <v>735</v>
      </c>
      <c r="E2629" s="6" t="s">
        <v>736</v>
      </c>
      <c r="F2629" s="18" t="str">
        <f>IFERROR(VLOOKUP(B2629,Invoices!$L$2:$M$413,2,FALSE),"")</f>
        <v/>
      </c>
      <c r="G2629" s="18" t="str">
        <f>IFERROR(VLOOKUP(B2629,Invoices!$N$2:$O$412,2,FALSE),"")</f>
        <v/>
      </c>
      <c r="H2629" s="18" t="str">
        <f>IFERROR(VLOOKUP($B2629,Invoices!$P$2:$Q$412,2,FALSE),"")</f>
        <v/>
      </c>
      <c r="I2629" s="18" t="str">
        <f>IFERROR(VLOOKUP($B2629,Invoices!$R$2:$S$412,2,FALSE),"")</f>
        <v/>
      </c>
      <c r="J2629" s="18" t="str">
        <f>IFERROR(VLOOKUP($B2629,Invoices!$T$2:$U$412,2,FALSE),"")</f>
        <v/>
      </c>
      <c r="K2629" s="18" t="str">
        <f>IFERROR(VLOOKUP($B2629,Invoices!$V$2:$W$412,2,FALSE),"")</f>
        <v/>
      </c>
      <c r="L2629" s="18" t="str">
        <f>IFERROR(VLOOKUP($B2629,Invoices!$X$2:$Y$412,2,FALSE),"")</f>
        <v/>
      </c>
      <c r="M2629" s="18" t="str">
        <f>IFERROR(VLOOKUP($B2629,Invoices!$Z$2:$AA$412,2,FALSE),"")</f>
        <v/>
      </c>
      <c r="N2629" s="18" t="str">
        <f>IFERROR(VLOOKUP($B2629,Invoices!$AB$2:$AC$412,2,FALSE),"")</f>
        <v/>
      </c>
      <c r="O2629" s="18" t="str">
        <f>IFERROR(VLOOKUP($B2629,Invoices!$AD$2:$AE$412,2,FALSE),"")</f>
        <v/>
      </c>
      <c r="P2629" s="18" t="str">
        <f>IFERROR(VLOOKUP($B2629,Invoices!$AF$2:$AG$412,2,FALSE),"")</f>
        <v/>
      </c>
      <c r="Q2629" s="18" t="str">
        <f>IFERROR(VLOOKUP($B2629,Invoices!$AH$2:$AI$412,2,FALSE),"")</f>
        <v/>
      </c>
      <c r="R2629" s="18" t="str">
        <f>IFERROR(VLOOKUP($B2629,Invoices!$AJ$2:$AK$412,2,FALSE),"")</f>
        <v/>
      </c>
      <c r="S2629" s="18" t="str">
        <f>IFERROR(VLOOKUP($B2629,Invoices!$AL$2:$AM$412,2,FALSE),"")</f>
        <v/>
      </c>
      <c r="T2629" s="18" t="str">
        <f>IFERROR(VLOOKUP($B2629,Invoices!$AN$2:$AO$412,2,FALSE),"")</f>
        <v/>
      </c>
      <c r="U2629" s="18" t="str" cm="1">
        <f t="array" ref="U2629">IFERROR(INDEX(F2629:T2629, 1, MATCH(TRUE, ISNUMBER(F2629:T2629), 0)), "0.0")</f>
        <v>0.0</v>
      </c>
    </row>
    <row r="2630" spans="1:21" ht="13" x14ac:dyDescent="0.15">
      <c r="A2630" s="14" t="s">
        <v>8662</v>
      </c>
      <c r="B2630" s="6" t="s">
        <v>4085</v>
      </c>
      <c r="C2630" s="6" t="s">
        <v>1147</v>
      </c>
      <c r="D2630" s="6" t="s">
        <v>1098</v>
      </c>
      <c r="E2630" s="6" t="s">
        <v>522</v>
      </c>
      <c r="F2630" s="18" t="str">
        <f>IFERROR(VLOOKUP(B2630,Invoices!$L$2:$M$413,2,FALSE),"")</f>
        <v/>
      </c>
      <c r="G2630" s="18" t="str">
        <f>IFERROR(VLOOKUP(B2630,Invoices!$N$2:$O$412,2,FALSE),"")</f>
        <v/>
      </c>
      <c r="H2630" s="18">
        <f>IFERROR(VLOOKUP($B2630,Invoices!$P$2:$Q$412,2,FALSE),"")</f>
        <v>0.99</v>
      </c>
      <c r="I2630" s="18" t="str">
        <f>IFERROR(VLOOKUP($B2630,Invoices!$R$2:$S$412,2,FALSE),"")</f>
        <v/>
      </c>
      <c r="J2630" s="18" t="str">
        <f>IFERROR(VLOOKUP($B2630,Invoices!$T$2:$U$412,2,FALSE),"")</f>
        <v/>
      </c>
      <c r="K2630" s="18">
        <f>IFERROR(VLOOKUP($B2630,Invoices!$V$2:$W$412,2,FALSE),"")</f>
        <v>0.99</v>
      </c>
      <c r="L2630" s="18" t="str">
        <f>IFERROR(VLOOKUP($B2630,Invoices!$X$2:$Y$412,2,FALSE),"")</f>
        <v/>
      </c>
      <c r="M2630" s="18" t="str">
        <f>IFERROR(VLOOKUP($B2630,Invoices!$Z$2:$AA$412,2,FALSE),"")</f>
        <v/>
      </c>
      <c r="N2630" s="18" t="str">
        <f>IFERROR(VLOOKUP($B2630,Invoices!$AB$2:$AC$412,2,FALSE),"")</f>
        <v/>
      </c>
      <c r="O2630" s="18" t="str">
        <f>IFERROR(VLOOKUP($B2630,Invoices!$AD$2:$AE$412,2,FALSE),"")</f>
        <v/>
      </c>
      <c r="P2630" s="18" t="str">
        <f>IFERROR(VLOOKUP($B2630,Invoices!$AF$2:$AG$412,2,FALSE),"")</f>
        <v/>
      </c>
      <c r="Q2630" s="18" t="str">
        <f>IFERROR(VLOOKUP($B2630,Invoices!$AH$2:$AI$412,2,FALSE),"")</f>
        <v/>
      </c>
      <c r="R2630" s="18" t="str">
        <f>IFERROR(VLOOKUP($B2630,Invoices!$AJ$2:$AK$412,2,FALSE),"")</f>
        <v/>
      </c>
      <c r="S2630" s="18" t="str">
        <f>IFERROR(VLOOKUP($B2630,Invoices!$AL$2:$AM$412,2,FALSE),"")</f>
        <v/>
      </c>
      <c r="T2630" s="18" t="str">
        <f>IFERROR(VLOOKUP($B2630,Invoices!$AN$2:$AO$412,2,FALSE),"")</f>
        <v/>
      </c>
      <c r="U2630" s="18" cm="1">
        <f t="array" ref="U2630">IFERROR(INDEX(F2630:T2630, 1, MATCH(TRUE, ISNUMBER(F2630:T2630), 0)), "0.0")</f>
        <v>0.99</v>
      </c>
    </row>
    <row r="2631" spans="1:21" ht="13" x14ac:dyDescent="0.15">
      <c r="A2631" s="14" t="s">
        <v>8663</v>
      </c>
      <c r="B2631" s="6" t="s">
        <v>4085</v>
      </c>
      <c r="C2631" s="6" t="s">
        <v>1279</v>
      </c>
      <c r="D2631" s="6" t="s">
        <v>1280</v>
      </c>
      <c r="E2631" s="6" t="s">
        <v>1281</v>
      </c>
      <c r="F2631" s="18" t="str">
        <f>IFERROR(VLOOKUP(B2631,Invoices!$L$2:$M$413,2,FALSE),"")</f>
        <v/>
      </c>
      <c r="G2631" s="18" t="str">
        <f>IFERROR(VLOOKUP(B2631,Invoices!$N$2:$O$412,2,FALSE),"")</f>
        <v/>
      </c>
      <c r="H2631" s="18">
        <f>IFERROR(VLOOKUP($B2631,Invoices!$P$2:$Q$412,2,FALSE),"")</f>
        <v>0.99</v>
      </c>
      <c r="I2631" s="18" t="str">
        <f>IFERROR(VLOOKUP($B2631,Invoices!$R$2:$S$412,2,FALSE),"")</f>
        <v/>
      </c>
      <c r="J2631" s="18" t="str">
        <f>IFERROR(VLOOKUP($B2631,Invoices!$T$2:$U$412,2,FALSE),"")</f>
        <v/>
      </c>
      <c r="K2631" s="18">
        <f>IFERROR(VLOOKUP($B2631,Invoices!$V$2:$W$412,2,FALSE),"")</f>
        <v>0.99</v>
      </c>
      <c r="L2631" s="18" t="str">
        <f>IFERROR(VLOOKUP($B2631,Invoices!$X$2:$Y$412,2,FALSE),"")</f>
        <v/>
      </c>
      <c r="M2631" s="18" t="str">
        <f>IFERROR(VLOOKUP($B2631,Invoices!$Z$2:$AA$412,2,FALSE),"")</f>
        <v/>
      </c>
      <c r="N2631" s="18" t="str">
        <f>IFERROR(VLOOKUP($B2631,Invoices!$AB$2:$AC$412,2,FALSE),"")</f>
        <v/>
      </c>
      <c r="O2631" s="18" t="str">
        <f>IFERROR(VLOOKUP($B2631,Invoices!$AD$2:$AE$412,2,FALSE),"")</f>
        <v/>
      </c>
      <c r="P2631" s="18" t="str">
        <f>IFERROR(VLOOKUP($B2631,Invoices!$AF$2:$AG$412,2,FALSE),"")</f>
        <v/>
      </c>
      <c r="Q2631" s="18" t="str">
        <f>IFERROR(VLOOKUP($B2631,Invoices!$AH$2:$AI$412,2,FALSE),"")</f>
        <v/>
      </c>
      <c r="R2631" s="18" t="str">
        <f>IFERROR(VLOOKUP($B2631,Invoices!$AJ$2:$AK$412,2,FALSE),"")</f>
        <v/>
      </c>
      <c r="S2631" s="18" t="str">
        <f>IFERROR(VLOOKUP($B2631,Invoices!$AL$2:$AM$412,2,FALSE),"")</f>
        <v/>
      </c>
      <c r="T2631" s="18" t="str">
        <f>IFERROR(VLOOKUP($B2631,Invoices!$AN$2:$AO$412,2,FALSE),"")</f>
        <v/>
      </c>
      <c r="U2631" s="18" cm="1">
        <f t="array" ref="U2631">IFERROR(INDEX(F2631:T2631, 1, MATCH(TRUE, ISNUMBER(F2631:T2631), 0)), "0.0")</f>
        <v>0.99</v>
      </c>
    </row>
    <row r="2632" spans="1:21" ht="13" x14ac:dyDescent="0.15">
      <c r="A2632" s="14" t="s">
        <v>8664</v>
      </c>
      <c r="B2632" s="6" t="s">
        <v>4086</v>
      </c>
      <c r="C2632" s="6" t="s">
        <v>1223</v>
      </c>
      <c r="D2632" s="6" t="s">
        <v>977</v>
      </c>
      <c r="E2632" s="6" t="s">
        <v>976</v>
      </c>
      <c r="F2632" s="18" t="str">
        <f>IFERROR(VLOOKUP(B2632,Invoices!$L$2:$M$413,2,FALSE),"")</f>
        <v/>
      </c>
      <c r="G2632" s="18" t="str">
        <f>IFERROR(VLOOKUP(B2632,Invoices!$N$2:$O$412,2,FALSE),"")</f>
        <v/>
      </c>
      <c r="H2632" s="18" t="str">
        <f>IFERROR(VLOOKUP($B2632,Invoices!$P$2:$Q$412,2,FALSE),"")</f>
        <v/>
      </c>
      <c r="I2632" s="18" t="str">
        <f>IFERROR(VLOOKUP($B2632,Invoices!$R$2:$S$412,2,FALSE),"")</f>
        <v/>
      </c>
      <c r="J2632" s="18" t="str">
        <f>IFERROR(VLOOKUP($B2632,Invoices!$T$2:$U$412,2,FALSE),"")</f>
        <v/>
      </c>
      <c r="K2632" s="18" t="str">
        <f>IFERROR(VLOOKUP($B2632,Invoices!$V$2:$W$412,2,FALSE),"")</f>
        <v/>
      </c>
      <c r="L2632" s="18" t="str">
        <f>IFERROR(VLOOKUP($B2632,Invoices!$X$2:$Y$412,2,FALSE),"")</f>
        <v/>
      </c>
      <c r="M2632" s="18" t="str">
        <f>IFERROR(VLOOKUP($B2632,Invoices!$Z$2:$AA$412,2,FALSE),"")</f>
        <v/>
      </c>
      <c r="N2632" s="18" t="str">
        <f>IFERROR(VLOOKUP($B2632,Invoices!$AB$2:$AC$412,2,FALSE),"")</f>
        <v/>
      </c>
      <c r="O2632" s="18" t="str">
        <f>IFERROR(VLOOKUP($B2632,Invoices!$AD$2:$AE$412,2,FALSE),"")</f>
        <v/>
      </c>
      <c r="P2632" s="18" t="str">
        <f>IFERROR(VLOOKUP($B2632,Invoices!$AF$2:$AG$412,2,FALSE),"")</f>
        <v/>
      </c>
      <c r="Q2632" s="18" t="str">
        <f>IFERROR(VLOOKUP($B2632,Invoices!$AH$2:$AI$412,2,FALSE),"")</f>
        <v/>
      </c>
      <c r="R2632" s="18" t="str">
        <f>IFERROR(VLOOKUP($B2632,Invoices!$AJ$2:$AK$412,2,FALSE),"")</f>
        <v/>
      </c>
      <c r="S2632" s="18" t="str">
        <f>IFERROR(VLOOKUP($B2632,Invoices!$AL$2:$AM$412,2,FALSE),"")</f>
        <v/>
      </c>
      <c r="T2632" s="18" t="str">
        <f>IFERROR(VLOOKUP($B2632,Invoices!$AN$2:$AO$412,2,FALSE),"")</f>
        <v/>
      </c>
      <c r="U2632" s="18" t="str" cm="1">
        <f t="array" ref="U2632">IFERROR(INDEX(F2632:T2632, 1, MATCH(TRUE, ISNUMBER(F2632:T2632), 0)), "0.0")</f>
        <v>0.0</v>
      </c>
    </row>
    <row r="2633" spans="1:21" ht="13" x14ac:dyDescent="0.15">
      <c r="A2633" s="14" t="s">
        <v>8665</v>
      </c>
      <c r="B2633" s="6" t="s">
        <v>4087</v>
      </c>
      <c r="C2633" s="6" t="s">
        <v>4088</v>
      </c>
      <c r="D2633" s="6" t="s">
        <v>735</v>
      </c>
      <c r="E2633" s="6" t="s">
        <v>736</v>
      </c>
      <c r="F2633" s="18" t="str">
        <f>IFERROR(VLOOKUP(B2633,Invoices!$L$2:$M$413,2,FALSE),"")</f>
        <v/>
      </c>
      <c r="G2633" s="18" t="str">
        <f>IFERROR(VLOOKUP(B2633,Invoices!$N$2:$O$412,2,FALSE),"")</f>
        <v/>
      </c>
      <c r="H2633" s="18" t="str">
        <f>IFERROR(VLOOKUP($B2633,Invoices!$P$2:$Q$412,2,FALSE),"")</f>
        <v/>
      </c>
      <c r="I2633" s="18" t="str">
        <f>IFERROR(VLOOKUP($B2633,Invoices!$R$2:$S$412,2,FALSE),"")</f>
        <v/>
      </c>
      <c r="J2633" s="18" t="str">
        <f>IFERROR(VLOOKUP($B2633,Invoices!$T$2:$U$412,2,FALSE),"")</f>
        <v/>
      </c>
      <c r="K2633" s="18" t="str">
        <f>IFERROR(VLOOKUP($B2633,Invoices!$V$2:$W$412,2,FALSE),"")</f>
        <v/>
      </c>
      <c r="L2633" s="18" t="str">
        <f>IFERROR(VLOOKUP($B2633,Invoices!$X$2:$Y$412,2,FALSE),"")</f>
        <v/>
      </c>
      <c r="M2633" s="18" t="str">
        <f>IFERROR(VLOOKUP($B2633,Invoices!$Z$2:$AA$412,2,FALSE),"")</f>
        <v/>
      </c>
      <c r="N2633" s="18" t="str">
        <f>IFERROR(VLOOKUP($B2633,Invoices!$AB$2:$AC$412,2,FALSE),"")</f>
        <v/>
      </c>
      <c r="O2633" s="18" t="str">
        <f>IFERROR(VLOOKUP($B2633,Invoices!$AD$2:$AE$412,2,FALSE),"")</f>
        <v/>
      </c>
      <c r="P2633" s="18" t="str">
        <f>IFERROR(VLOOKUP($B2633,Invoices!$AF$2:$AG$412,2,FALSE),"")</f>
        <v/>
      </c>
      <c r="Q2633" s="18" t="str">
        <f>IFERROR(VLOOKUP($B2633,Invoices!$AH$2:$AI$412,2,FALSE),"")</f>
        <v/>
      </c>
      <c r="R2633" s="18" t="str">
        <f>IFERROR(VLOOKUP($B2633,Invoices!$AJ$2:$AK$412,2,FALSE),"")</f>
        <v/>
      </c>
      <c r="S2633" s="18" t="str">
        <f>IFERROR(VLOOKUP($B2633,Invoices!$AL$2:$AM$412,2,FALSE),"")</f>
        <v/>
      </c>
      <c r="T2633" s="18" t="str">
        <f>IFERROR(VLOOKUP($B2633,Invoices!$AN$2:$AO$412,2,FALSE),"")</f>
        <v/>
      </c>
      <c r="U2633" s="18" t="str" cm="1">
        <f t="array" ref="U2633">IFERROR(INDEX(F2633:T2633, 1, MATCH(TRUE, ISNUMBER(F2633:T2633), 0)), "0.0")</f>
        <v>0.0</v>
      </c>
    </row>
    <row r="2634" spans="1:21" ht="13" x14ac:dyDescent="0.15">
      <c r="A2634" s="14" t="s">
        <v>8666</v>
      </c>
      <c r="B2634" s="6" t="s">
        <v>4089</v>
      </c>
      <c r="C2634" s="6" t="s">
        <v>564</v>
      </c>
      <c r="D2634" s="6" t="s">
        <v>835</v>
      </c>
      <c r="E2634" s="6" t="s">
        <v>566</v>
      </c>
      <c r="F2634" s="18" t="str">
        <f>IFERROR(VLOOKUP(B2634,Invoices!$L$2:$M$413,2,FALSE),"")</f>
        <v/>
      </c>
      <c r="G2634" s="18" t="str">
        <f>IFERROR(VLOOKUP(B2634,Invoices!$N$2:$O$412,2,FALSE),"")</f>
        <v/>
      </c>
      <c r="H2634" s="18" t="str">
        <f>IFERROR(VLOOKUP($B2634,Invoices!$P$2:$Q$412,2,FALSE),"")</f>
        <v/>
      </c>
      <c r="I2634" s="18" t="str">
        <f>IFERROR(VLOOKUP($B2634,Invoices!$R$2:$S$412,2,FALSE),"")</f>
        <v/>
      </c>
      <c r="J2634" s="18" t="str">
        <f>IFERROR(VLOOKUP($B2634,Invoices!$T$2:$U$412,2,FALSE),"")</f>
        <v/>
      </c>
      <c r="K2634" s="18" t="str">
        <f>IFERROR(VLOOKUP($B2634,Invoices!$V$2:$W$412,2,FALSE),"")</f>
        <v/>
      </c>
      <c r="L2634" s="18" t="str">
        <f>IFERROR(VLOOKUP($B2634,Invoices!$X$2:$Y$412,2,FALSE),"")</f>
        <v/>
      </c>
      <c r="M2634" s="18" t="str">
        <f>IFERROR(VLOOKUP($B2634,Invoices!$Z$2:$AA$412,2,FALSE),"")</f>
        <v/>
      </c>
      <c r="N2634" s="18" t="str">
        <f>IFERROR(VLOOKUP($B2634,Invoices!$AB$2:$AC$412,2,FALSE),"")</f>
        <v/>
      </c>
      <c r="O2634" s="18" t="str">
        <f>IFERROR(VLOOKUP($B2634,Invoices!$AD$2:$AE$412,2,FALSE),"")</f>
        <v/>
      </c>
      <c r="P2634" s="18" t="str">
        <f>IFERROR(VLOOKUP($B2634,Invoices!$AF$2:$AG$412,2,FALSE),"")</f>
        <v/>
      </c>
      <c r="Q2634" s="18" t="str">
        <f>IFERROR(VLOOKUP($B2634,Invoices!$AH$2:$AI$412,2,FALSE),"")</f>
        <v/>
      </c>
      <c r="R2634" s="18" t="str">
        <f>IFERROR(VLOOKUP($B2634,Invoices!$AJ$2:$AK$412,2,FALSE),"")</f>
        <v/>
      </c>
      <c r="S2634" s="18" t="str">
        <f>IFERROR(VLOOKUP($B2634,Invoices!$AL$2:$AM$412,2,FALSE),"")</f>
        <v/>
      </c>
      <c r="T2634" s="18" t="str">
        <f>IFERROR(VLOOKUP($B2634,Invoices!$AN$2:$AO$412,2,FALSE),"")</f>
        <v/>
      </c>
      <c r="U2634" s="18" t="str" cm="1">
        <f t="array" ref="U2634">IFERROR(INDEX(F2634:T2634, 1, MATCH(TRUE, ISNUMBER(F2634:T2634), 0)), "0.0")</f>
        <v>0.0</v>
      </c>
    </row>
    <row r="2635" spans="1:21" ht="13" x14ac:dyDescent="0.15">
      <c r="A2635" s="14" t="s">
        <v>8667</v>
      </c>
      <c r="B2635" s="6" t="s">
        <v>4090</v>
      </c>
      <c r="C2635" s="6" t="s">
        <v>1138</v>
      </c>
      <c r="D2635" s="6" t="s">
        <v>633</v>
      </c>
      <c r="E2635" s="6" t="s">
        <v>634</v>
      </c>
      <c r="F2635" s="18" t="str">
        <f>IFERROR(VLOOKUP(B2635,Invoices!$L$2:$M$413,2,FALSE),"")</f>
        <v/>
      </c>
      <c r="G2635" s="18" t="str">
        <f>IFERROR(VLOOKUP(B2635,Invoices!$N$2:$O$412,2,FALSE),"")</f>
        <v/>
      </c>
      <c r="H2635" s="18" t="str">
        <f>IFERROR(VLOOKUP($B2635,Invoices!$P$2:$Q$412,2,FALSE),"")</f>
        <v/>
      </c>
      <c r="I2635" s="18" t="str">
        <f>IFERROR(VLOOKUP($B2635,Invoices!$R$2:$S$412,2,FALSE),"")</f>
        <v/>
      </c>
      <c r="J2635" s="18" t="str">
        <f>IFERROR(VLOOKUP($B2635,Invoices!$T$2:$U$412,2,FALSE),"")</f>
        <v/>
      </c>
      <c r="K2635" s="18" t="str">
        <f>IFERROR(VLOOKUP($B2635,Invoices!$V$2:$W$412,2,FALSE),"")</f>
        <v/>
      </c>
      <c r="L2635" s="18" t="str">
        <f>IFERROR(VLOOKUP($B2635,Invoices!$X$2:$Y$412,2,FALSE),"")</f>
        <v/>
      </c>
      <c r="M2635" s="18" t="str">
        <f>IFERROR(VLOOKUP($B2635,Invoices!$Z$2:$AA$412,2,FALSE),"")</f>
        <v/>
      </c>
      <c r="N2635" s="18" t="str">
        <f>IFERROR(VLOOKUP($B2635,Invoices!$AB$2:$AC$412,2,FALSE),"")</f>
        <v/>
      </c>
      <c r="O2635" s="18" t="str">
        <f>IFERROR(VLOOKUP($B2635,Invoices!$AD$2:$AE$412,2,FALSE),"")</f>
        <v/>
      </c>
      <c r="P2635" s="18" t="str">
        <f>IFERROR(VLOOKUP($B2635,Invoices!$AF$2:$AG$412,2,FALSE),"")</f>
        <v/>
      </c>
      <c r="Q2635" s="18" t="str">
        <f>IFERROR(VLOOKUP($B2635,Invoices!$AH$2:$AI$412,2,FALSE),"")</f>
        <v/>
      </c>
      <c r="R2635" s="18" t="str">
        <f>IFERROR(VLOOKUP($B2635,Invoices!$AJ$2:$AK$412,2,FALSE),"")</f>
        <v/>
      </c>
      <c r="S2635" s="18" t="str">
        <f>IFERROR(VLOOKUP($B2635,Invoices!$AL$2:$AM$412,2,FALSE),"")</f>
        <v/>
      </c>
      <c r="T2635" s="18" t="str">
        <f>IFERROR(VLOOKUP($B2635,Invoices!$AN$2:$AO$412,2,FALSE),"")</f>
        <v/>
      </c>
      <c r="U2635" s="18" t="str" cm="1">
        <f t="array" ref="U2635">IFERROR(INDEX(F2635:T2635, 1, MATCH(TRUE, ISNUMBER(F2635:T2635), 0)), "0.0")</f>
        <v>0.0</v>
      </c>
    </row>
    <row r="2636" spans="1:21" ht="13" x14ac:dyDescent="0.15">
      <c r="A2636" s="14" t="s">
        <v>8668</v>
      </c>
      <c r="B2636" s="6" t="s">
        <v>4091</v>
      </c>
      <c r="D2636" s="6" t="s">
        <v>4092</v>
      </c>
      <c r="E2636" s="6" t="s">
        <v>4093</v>
      </c>
      <c r="F2636" s="18">
        <f>IFERROR(VLOOKUP(B2636,Invoices!$L$2:$M$413,2,FALSE),"")</f>
        <v>0.99</v>
      </c>
      <c r="G2636" s="18" t="str">
        <f>IFERROR(VLOOKUP(B2636,Invoices!$N$2:$O$412,2,FALSE),"")</f>
        <v/>
      </c>
      <c r="H2636" s="18" t="str">
        <f>IFERROR(VLOOKUP($B2636,Invoices!$P$2:$Q$412,2,FALSE),"")</f>
        <v/>
      </c>
      <c r="I2636" s="18" t="str">
        <f>IFERROR(VLOOKUP($B2636,Invoices!$R$2:$S$412,2,FALSE),"")</f>
        <v/>
      </c>
      <c r="J2636" s="18" t="str">
        <f>IFERROR(VLOOKUP($B2636,Invoices!$T$2:$U$412,2,FALSE),"")</f>
        <v/>
      </c>
      <c r="K2636" s="18" t="str">
        <f>IFERROR(VLOOKUP($B2636,Invoices!$V$2:$W$412,2,FALSE),"")</f>
        <v/>
      </c>
      <c r="L2636" s="18" t="str">
        <f>IFERROR(VLOOKUP($B2636,Invoices!$X$2:$Y$412,2,FALSE),"")</f>
        <v/>
      </c>
      <c r="M2636" s="18" t="str">
        <f>IFERROR(VLOOKUP($B2636,Invoices!$Z$2:$AA$412,2,FALSE),"")</f>
        <v/>
      </c>
      <c r="N2636" s="18" t="str">
        <f>IFERROR(VLOOKUP($B2636,Invoices!$AB$2:$AC$412,2,FALSE),"")</f>
        <v/>
      </c>
      <c r="O2636" s="18" t="str">
        <f>IFERROR(VLOOKUP($B2636,Invoices!$AD$2:$AE$412,2,FALSE),"")</f>
        <v/>
      </c>
      <c r="P2636" s="18" t="str">
        <f>IFERROR(VLOOKUP($B2636,Invoices!$AF$2:$AG$412,2,FALSE),"")</f>
        <v/>
      </c>
      <c r="Q2636" s="18" t="str">
        <f>IFERROR(VLOOKUP($B2636,Invoices!$AH$2:$AI$412,2,FALSE),"")</f>
        <v/>
      </c>
      <c r="R2636" s="18" t="str">
        <f>IFERROR(VLOOKUP($B2636,Invoices!$AJ$2:$AK$412,2,FALSE),"")</f>
        <v/>
      </c>
      <c r="S2636" s="18" t="str">
        <f>IFERROR(VLOOKUP($B2636,Invoices!$AL$2:$AM$412,2,FALSE),"")</f>
        <v/>
      </c>
      <c r="T2636" s="18" t="str">
        <f>IFERROR(VLOOKUP($B2636,Invoices!$AN$2:$AO$412,2,FALSE),"")</f>
        <v/>
      </c>
      <c r="U2636" s="18" cm="1">
        <f t="array" ref="U2636">IFERROR(INDEX(F2636:T2636, 1, MATCH(TRUE, ISNUMBER(F2636:T2636), 0)), "0.0")</f>
        <v>0.99</v>
      </c>
    </row>
    <row r="2637" spans="1:21" ht="13" x14ac:dyDescent="0.15">
      <c r="A2637" s="14" t="s">
        <v>8669</v>
      </c>
      <c r="B2637" s="6" t="s">
        <v>4094</v>
      </c>
      <c r="C2637" s="6" t="s">
        <v>695</v>
      </c>
      <c r="D2637" s="6" t="s">
        <v>696</v>
      </c>
      <c r="E2637" s="6" t="s">
        <v>697</v>
      </c>
      <c r="F2637" s="18" t="str">
        <f>IFERROR(VLOOKUP(B2637,Invoices!$L$2:$M$413,2,FALSE),"")</f>
        <v/>
      </c>
      <c r="G2637" s="18" t="str">
        <f>IFERROR(VLOOKUP(B2637,Invoices!$N$2:$O$412,2,FALSE),"")</f>
        <v/>
      </c>
      <c r="H2637" s="18" t="str">
        <f>IFERROR(VLOOKUP($B2637,Invoices!$P$2:$Q$412,2,FALSE),"")</f>
        <v/>
      </c>
      <c r="I2637" s="18" t="str">
        <f>IFERROR(VLOOKUP($B2637,Invoices!$R$2:$S$412,2,FALSE),"")</f>
        <v/>
      </c>
      <c r="J2637" s="18" t="str">
        <f>IFERROR(VLOOKUP($B2637,Invoices!$T$2:$U$412,2,FALSE),"")</f>
        <v/>
      </c>
      <c r="K2637" s="18" t="str">
        <f>IFERROR(VLOOKUP($B2637,Invoices!$V$2:$W$412,2,FALSE),"")</f>
        <v/>
      </c>
      <c r="L2637" s="18" t="str">
        <f>IFERROR(VLOOKUP($B2637,Invoices!$X$2:$Y$412,2,FALSE),"")</f>
        <v/>
      </c>
      <c r="M2637" s="18">
        <f>IFERROR(VLOOKUP($B2637,Invoices!$Z$2:$AA$412,2,FALSE),"")</f>
        <v>0.99</v>
      </c>
      <c r="N2637" s="18" t="str">
        <f>IFERROR(VLOOKUP($B2637,Invoices!$AB$2:$AC$412,2,FALSE),"")</f>
        <v/>
      </c>
      <c r="O2637" s="18" t="str">
        <f>IFERROR(VLOOKUP($B2637,Invoices!$AD$2:$AE$412,2,FALSE),"")</f>
        <v/>
      </c>
      <c r="P2637" s="18" t="str">
        <f>IFERROR(VLOOKUP($B2637,Invoices!$AF$2:$AG$412,2,FALSE),"")</f>
        <v/>
      </c>
      <c r="Q2637" s="18" t="str">
        <f>IFERROR(VLOOKUP($B2637,Invoices!$AH$2:$AI$412,2,FALSE),"")</f>
        <v/>
      </c>
      <c r="R2637" s="18" t="str">
        <f>IFERROR(VLOOKUP($B2637,Invoices!$AJ$2:$AK$412,2,FALSE),"")</f>
        <v/>
      </c>
      <c r="S2637" s="18" t="str">
        <f>IFERROR(VLOOKUP($B2637,Invoices!$AL$2:$AM$412,2,FALSE),"")</f>
        <v/>
      </c>
      <c r="T2637" s="18" t="str">
        <f>IFERROR(VLOOKUP($B2637,Invoices!$AN$2:$AO$412,2,FALSE),"")</f>
        <v/>
      </c>
      <c r="U2637" s="18" cm="1">
        <f t="array" ref="U2637">IFERROR(INDEX(F2637:T2637, 1, MATCH(TRUE, ISNUMBER(F2637:T2637), 0)), "0.0")</f>
        <v>0.99</v>
      </c>
    </row>
    <row r="2638" spans="1:21" ht="13" x14ac:dyDescent="0.15">
      <c r="A2638" s="14" t="s">
        <v>8670</v>
      </c>
      <c r="B2638" s="6" t="s">
        <v>4095</v>
      </c>
      <c r="D2638" s="6" t="s">
        <v>757</v>
      </c>
      <c r="E2638" s="6" t="s">
        <v>758</v>
      </c>
      <c r="F2638" s="18" t="str">
        <f>IFERROR(VLOOKUP(B2638,Invoices!$L$2:$M$413,2,FALSE),"")</f>
        <v/>
      </c>
      <c r="G2638" s="18" t="str">
        <f>IFERROR(VLOOKUP(B2638,Invoices!$N$2:$O$412,2,FALSE),"")</f>
        <v/>
      </c>
      <c r="H2638" s="18" t="str">
        <f>IFERROR(VLOOKUP($B2638,Invoices!$P$2:$Q$412,2,FALSE),"")</f>
        <v/>
      </c>
      <c r="I2638" s="18" t="str">
        <f>IFERROR(VLOOKUP($B2638,Invoices!$R$2:$S$412,2,FALSE),"")</f>
        <v/>
      </c>
      <c r="J2638" s="18" t="str">
        <f>IFERROR(VLOOKUP($B2638,Invoices!$T$2:$U$412,2,FALSE),"")</f>
        <v/>
      </c>
      <c r="K2638" s="18" t="str">
        <f>IFERROR(VLOOKUP($B2638,Invoices!$V$2:$W$412,2,FALSE),"")</f>
        <v/>
      </c>
      <c r="L2638" s="18" t="str">
        <f>IFERROR(VLOOKUP($B2638,Invoices!$X$2:$Y$412,2,FALSE),"")</f>
        <v/>
      </c>
      <c r="M2638" s="18" t="str">
        <f>IFERROR(VLOOKUP($B2638,Invoices!$Z$2:$AA$412,2,FALSE),"")</f>
        <v/>
      </c>
      <c r="N2638" s="18" t="str">
        <f>IFERROR(VLOOKUP($B2638,Invoices!$AB$2:$AC$412,2,FALSE),"")</f>
        <v/>
      </c>
      <c r="O2638" s="18" t="str">
        <f>IFERROR(VLOOKUP($B2638,Invoices!$AD$2:$AE$412,2,FALSE),"")</f>
        <v/>
      </c>
      <c r="P2638" s="18" t="str">
        <f>IFERROR(VLOOKUP($B2638,Invoices!$AF$2:$AG$412,2,FALSE),"")</f>
        <v/>
      </c>
      <c r="Q2638" s="18" t="str">
        <f>IFERROR(VLOOKUP($B2638,Invoices!$AH$2:$AI$412,2,FALSE),"")</f>
        <v/>
      </c>
      <c r="R2638" s="18" t="str">
        <f>IFERROR(VLOOKUP($B2638,Invoices!$AJ$2:$AK$412,2,FALSE),"")</f>
        <v/>
      </c>
      <c r="S2638" s="18" t="str">
        <f>IFERROR(VLOOKUP($B2638,Invoices!$AL$2:$AM$412,2,FALSE),"")</f>
        <v/>
      </c>
      <c r="T2638" s="18" t="str">
        <f>IFERROR(VLOOKUP($B2638,Invoices!$AN$2:$AO$412,2,FALSE),"")</f>
        <v/>
      </c>
      <c r="U2638" s="18" t="str" cm="1">
        <f t="array" ref="U2638">IFERROR(INDEX(F2638:T2638, 1, MATCH(TRUE, ISNUMBER(F2638:T2638), 0)), "0.0")</f>
        <v>0.0</v>
      </c>
    </row>
    <row r="2639" spans="1:21" ht="13" x14ac:dyDescent="0.15">
      <c r="A2639" s="14" t="s">
        <v>8671</v>
      </c>
      <c r="B2639" s="6" t="s">
        <v>4096</v>
      </c>
      <c r="C2639" s="6" t="s">
        <v>976</v>
      </c>
      <c r="D2639" s="6" t="s">
        <v>977</v>
      </c>
      <c r="E2639" s="6" t="s">
        <v>976</v>
      </c>
      <c r="F2639" s="18" t="str">
        <f>IFERROR(VLOOKUP(B2639,Invoices!$L$2:$M$413,2,FALSE),"")</f>
        <v/>
      </c>
      <c r="G2639" s="18" t="str">
        <f>IFERROR(VLOOKUP(B2639,Invoices!$N$2:$O$412,2,FALSE),"")</f>
        <v/>
      </c>
      <c r="H2639" s="18" t="str">
        <f>IFERROR(VLOOKUP($B2639,Invoices!$P$2:$Q$412,2,FALSE),"")</f>
        <v/>
      </c>
      <c r="I2639" s="18" t="str">
        <f>IFERROR(VLOOKUP($B2639,Invoices!$R$2:$S$412,2,FALSE),"")</f>
        <v/>
      </c>
      <c r="J2639" s="18" t="str">
        <f>IFERROR(VLOOKUP($B2639,Invoices!$T$2:$U$412,2,FALSE),"")</f>
        <v/>
      </c>
      <c r="K2639" s="18" t="str">
        <f>IFERROR(VLOOKUP($B2639,Invoices!$V$2:$W$412,2,FALSE),"")</f>
        <v/>
      </c>
      <c r="L2639" s="18" t="str">
        <f>IFERROR(VLOOKUP($B2639,Invoices!$X$2:$Y$412,2,FALSE),"")</f>
        <v/>
      </c>
      <c r="M2639" s="18" t="str">
        <f>IFERROR(VLOOKUP($B2639,Invoices!$Z$2:$AA$412,2,FALSE),"")</f>
        <v/>
      </c>
      <c r="N2639" s="18" t="str">
        <f>IFERROR(VLOOKUP($B2639,Invoices!$AB$2:$AC$412,2,FALSE),"")</f>
        <v/>
      </c>
      <c r="O2639" s="18">
        <f>IFERROR(VLOOKUP($B2639,Invoices!$AD$2:$AE$412,2,FALSE),"")</f>
        <v>0.99</v>
      </c>
      <c r="P2639" s="18" t="str">
        <f>IFERROR(VLOOKUP($B2639,Invoices!$AF$2:$AG$412,2,FALSE),"")</f>
        <v/>
      </c>
      <c r="Q2639" s="18" t="str">
        <f>IFERROR(VLOOKUP($B2639,Invoices!$AH$2:$AI$412,2,FALSE),"")</f>
        <v/>
      </c>
      <c r="R2639" s="18" t="str">
        <f>IFERROR(VLOOKUP($B2639,Invoices!$AJ$2:$AK$412,2,FALSE),"")</f>
        <v/>
      </c>
      <c r="S2639" s="18">
        <f>IFERROR(VLOOKUP($B2639,Invoices!$AL$2:$AM$412,2,FALSE),"")</f>
        <v>0.99</v>
      </c>
      <c r="T2639" s="18" t="str">
        <f>IFERROR(VLOOKUP($B2639,Invoices!$AN$2:$AO$412,2,FALSE),"")</f>
        <v/>
      </c>
      <c r="U2639" s="18" cm="1">
        <f t="array" ref="U2639">IFERROR(INDEX(F2639:T2639, 1, MATCH(TRUE, ISNUMBER(F2639:T2639), 0)), "0.0")</f>
        <v>0.99</v>
      </c>
    </row>
    <row r="2640" spans="1:21" ht="13" x14ac:dyDescent="0.15">
      <c r="A2640" s="14" t="s">
        <v>8672</v>
      </c>
      <c r="B2640" s="6" t="s">
        <v>4096</v>
      </c>
      <c r="C2640" s="6" t="s">
        <v>1223</v>
      </c>
      <c r="D2640" s="6" t="s">
        <v>1440</v>
      </c>
      <c r="E2640" s="6" t="s">
        <v>976</v>
      </c>
      <c r="F2640" s="18" t="str">
        <f>IFERROR(VLOOKUP(B2640,Invoices!$L$2:$M$413,2,FALSE),"")</f>
        <v/>
      </c>
      <c r="G2640" s="18" t="str">
        <f>IFERROR(VLOOKUP(B2640,Invoices!$N$2:$O$412,2,FALSE),"")</f>
        <v/>
      </c>
      <c r="H2640" s="18" t="str">
        <f>IFERROR(VLOOKUP($B2640,Invoices!$P$2:$Q$412,2,FALSE),"")</f>
        <v/>
      </c>
      <c r="I2640" s="18" t="str">
        <f>IFERROR(VLOOKUP($B2640,Invoices!$R$2:$S$412,2,FALSE),"")</f>
        <v/>
      </c>
      <c r="J2640" s="18" t="str">
        <f>IFERROR(VLOOKUP($B2640,Invoices!$T$2:$U$412,2,FALSE),"")</f>
        <v/>
      </c>
      <c r="K2640" s="18" t="str">
        <f>IFERROR(VLOOKUP($B2640,Invoices!$V$2:$W$412,2,FALSE),"")</f>
        <v/>
      </c>
      <c r="L2640" s="18" t="str">
        <f>IFERROR(VLOOKUP($B2640,Invoices!$X$2:$Y$412,2,FALSE),"")</f>
        <v/>
      </c>
      <c r="M2640" s="18" t="str">
        <f>IFERROR(VLOOKUP($B2640,Invoices!$Z$2:$AA$412,2,FALSE),"")</f>
        <v/>
      </c>
      <c r="N2640" s="18" t="str">
        <f>IFERROR(VLOOKUP($B2640,Invoices!$AB$2:$AC$412,2,FALSE),"")</f>
        <v/>
      </c>
      <c r="O2640" s="18">
        <f>IFERROR(VLOOKUP($B2640,Invoices!$AD$2:$AE$412,2,FALSE),"")</f>
        <v>0.99</v>
      </c>
      <c r="P2640" s="18" t="str">
        <f>IFERROR(VLOOKUP($B2640,Invoices!$AF$2:$AG$412,2,FALSE),"")</f>
        <v/>
      </c>
      <c r="Q2640" s="18" t="str">
        <f>IFERROR(VLOOKUP($B2640,Invoices!$AH$2:$AI$412,2,FALSE),"")</f>
        <v/>
      </c>
      <c r="R2640" s="18" t="str">
        <f>IFERROR(VLOOKUP($B2640,Invoices!$AJ$2:$AK$412,2,FALSE),"")</f>
        <v/>
      </c>
      <c r="S2640" s="18">
        <f>IFERROR(VLOOKUP($B2640,Invoices!$AL$2:$AM$412,2,FALSE),"")</f>
        <v>0.99</v>
      </c>
      <c r="T2640" s="18" t="str">
        <f>IFERROR(VLOOKUP($B2640,Invoices!$AN$2:$AO$412,2,FALSE),"")</f>
        <v/>
      </c>
      <c r="U2640" s="18" cm="1">
        <f t="array" ref="U2640">IFERROR(INDEX(F2640:T2640, 1, MATCH(TRUE, ISNUMBER(F2640:T2640), 0)), "0.0")</f>
        <v>0.99</v>
      </c>
    </row>
    <row r="2641" spans="1:21" ht="13" x14ac:dyDescent="0.15">
      <c r="A2641" s="14" t="s">
        <v>8673</v>
      </c>
      <c r="B2641" s="6" t="s">
        <v>4097</v>
      </c>
      <c r="D2641" s="6" t="s">
        <v>830</v>
      </c>
      <c r="E2641" s="6" t="s">
        <v>590</v>
      </c>
      <c r="F2641" s="18" t="str">
        <f>IFERROR(VLOOKUP(B2641,Invoices!$L$2:$M$413,2,FALSE),"")</f>
        <v/>
      </c>
      <c r="G2641" s="18" t="str">
        <f>IFERROR(VLOOKUP(B2641,Invoices!$N$2:$O$412,2,FALSE),"")</f>
        <v/>
      </c>
      <c r="H2641" s="18" t="str">
        <f>IFERROR(VLOOKUP($B2641,Invoices!$P$2:$Q$412,2,FALSE),"")</f>
        <v/>
      </c>
      <c r="I2641" s="18" t="str">
        <f>IFERROR(VLOOKUP($B2641,Invoices!$R$2:$S$412,2,FALSE),"")</f>
        <v/>
      </c>
      <c r="J2641" s="18">
        <f>IFERROR(VLOOKUP($B2641,Invoices!$T$2:$U$412,2,FALSE),"")</f>
        <v>0.99</v>
      </c>
      <c r="K2641" s="18" t="str">
        <f>IFERROR(VLOOKUP($B2641,Invoices!$V$2:$W$412,2,FALSE),"")</f>
        <v/>
      </c>
      <c r="L2641" s="18" t="str">
        <f>IFERROR(VLOOKUP($B2641,Invoices!$X$2:$Y$412,2,FALSE),"")</f>
        <v/>
      </c>
      <c r="M2641" s="18" t="str">
        <f>IFERROR(VLOOKUP($B2641,Invoices!$Z$2:$AA$412,2,FALSE),"")</f>
        <v/>
      </c>
      <c r="N2641" s="18" t="str">
        <f>IFERROR(VLOOKUP($B2641,Invoices!$AB$2:$AC$412,2,FALSE),"")</f>
        <v/>
      </c>
      <c r="O2641" s="18" t="str">
        <f>IFERROR(VLOOKUP($B2641,Invoices!$AD$2:$AE$412,2,FALSE),"")</f>
        <v/>
      </c>
      <c r="P2641" s="18" t="str">
        <f>IFERROR(VLOOKUP($B2641,Invoices!$AF$2:$AG$412,2,FALSE),"")</f>
        <v/>
      </c>
      <c r="Q2641" s="18" t="str">
        <f>IFERROR(VLOOKUP($B2641,Invoices!$AH$2:$AI$412,2,FALSE),"")</f>
        <v/>
      </c>
      <c r="R2641" s="18" t="str">
        <f>IFERROR(VLOOKUP($B2641,Invoices!$AJ$2:$AK$412,2,FALSE),"")</f>
        <v/>
      </c>
      <c r="S2641" s="18" t="str">
        <f>IFERROR(VLOOKUP($B2641,Invoices!$AL$2:$AM$412,2,FALSE),"")</f>
        <v/>
      </c>
      <c r="T2641" s="18" t="str">
        <f>IFERROR(VLOOKUP($B2641,Invoices!$AN$2:$AO$412,2,FALSE),"")</f>
        <v/>
      </c>
      <c r="U2641" s="18" cm="1">
        <f t="array" ref="U2641">IFERROR(INDEX(F2641:T2641, 1, MATCH(TRUE, ISNUMBER(F2641:T2641), 0)), "0.0")</f>
        <v>0.99</v>
      </c>
    </row>
    <row r="2642" spans="1:21" ht="13" x14ac:dyDescent="0.15">
      <c r="A2642" s="14" t="s">
        <v>8674</v>
      </c>
      <c r="B2642" s="6" t="s">
        <v>4098</v>
      </c>
      <c r="C2642" s="6" t="s">
        <v>4099</v>
      </c>
      <c r="D2642" s="6" t="s">
        <v>1463</v>
      </c>
      <c r="E2642" s="6" t="s">
        <v>681</v>
      </c>
      <c r="F2642" s="18" t="str">
        <f>IFERROR(VLOOKUP(B2642,Invoices!$L$2:$M$413,2,FALSE),"")</f>
        <v/>
      </c>
      <c r="G2642" s="18" t="str">
        <f>IFERROR(VLOOKUP(B2642,Invoices!$N$2:$O$412,2,FALSE),"")</f>
        <v/>
      </c>
      <c r="H2642" s="18" t="str">
        <f>IFERROR(VLOOKUP($B2642,Invoices!$P$2:$Q$412,2,FALSE),"")</f>
        <v/>
      </c>
      <c r="I2642" s="18" t="str">
        <f>IFERROR(VLOOKUP($B2642,Invoices!$R$2:$S$412,2,FALSE),"")</f>
        <v/>
      </c>
      <c r="J2642" s="18" t="str">
        <f>IFERROR(VLOOKUP($B2642,Invoices!$T$2:$U$412,2,FALSE),"")</f>
        <v/>
      </c>
      <c r="K2642" s="18" t="str">
        <f>IFERROR(VLOOKUP($B2642,Invoices!$V$2:$W$412,2,FALSE),"")</f>
        <v/>
      </c>
      <c r="L2642" s="18">
        <f>IFERROR(VLOOKUP($B2642,Invoices!$X$2:$Y$412,2,FALSE),"")</f>
        <v>0.99</v>
      </c>
      <c r="M2642" s="18">
        <f>IFERROR(VLOOKUP($B2642,Invoices!$Z$2:$AA$412,2,FALSE),"")</f>
        <v>0.99</v>
      </c>
      <c r="N2642" s="18" t="str">
        <f>IFERROR(VLOOKUP($B2642,Invoices!$AB$2:$AC$412,2,FALSE),"")</f>
        <v/>
      </c>
      <c r="O2642" s="18" t="str">
        <f>IFERROR(VLOOKUP($B2642,Invoices!$AD$2:$AE$412,2,FALSE),"")</f>
        <v/>
      </c>
      <c r="P2642" s="18" t="str">
        <f>IFERROR(VLOOKUP($B2642,Invoices!$AF$2:$AG$412,2,FALSE),"")</f>
        <v/>
      </c>
      <c r="Q2642" s="18" t="str">
        <f>IFERROR(VLOOKUP($B2642,Invoices!$AH$2:$AI$412,2,FALSE),"")</f>
        <v/>
      </c>
      <c r="R2642" s="18" t="str">
        <f>IFERROR(VLOOKUP($B2642,Invoices!$AJ$2:$AK$412,2,FALSE),"")</f>
        <v/>
      </c>
      <c r="S2642" s="18" t="str">
        <f>IFERROR(VLOOKUP($B2642,Invoices!$AL$2:$AM$412,2,FALSE),"")</f>
        <v/>
      </c>
      <c r="T2642" s="18" t="str">
        <f>IFERROR(VLOOKUP($B2642,Invoices!$AN$2:$AO$412,2,FALSE),"")</f>
        <v/>
      </c>
      <c r="U2642" s="18" cm="1">
        <f t="array" ref="U2642">IFERROR(INDEX(F2642:T2642, 1, MATCH(TRUE, ISNUMBER(F2642:T2642), 0)), "0.0")</f>
        <v>0.99</v>
      </c>
    </row>
    <row r="2643" spans="1:21" ht="13" x14ac:dyDescent="0.15">
      <c r="A2643" s="14" t="s">
        <v>8675</v>
      </c>
      <c r="B2643" s="6" t="s">
        <v>4098</v>
      </c>
      <c r="C2643" s="6" t="s">
        <v>1326</v>
      </c>
      <c r="D2643" s="6" t="s">
        <v>1136</v>
      </c>
      <c r="E2643" s="6" t="s">
        <v>681</v>
      </c>
      <c r="F2643" s="18" t="str">
        <f>IFERROR(VLOOKUP(B2643,Invoices!$L$2:$M$413,2,FALSE),"")</f>
        <v/>
      </c>
      <c r="G2643" s="18" t="str">
        <f>IFERROR(VLOOKUP(B2643,Invoices!$N$2:$O$412,2,FALSE),"")</f>
        <v/>
      </c>
      <c r="H2643" s="18" t="str">
        <f>IFERROR(VLOOKUP($B2643,Invoices!$P$2:$Q$412,2,FALSE),"")</f>
        <v/>
      </c>
      <c r="I2643" s="18" t="str">
        <f>IFERROR(VLOOKUP($B2643,Invoices!$R$2:$S$412,2,FALSE),"")</f>
        <v/>
      </c>
      <c r="J2643" s="18" t="str">
        <f>IFERROR(VLOOKUP($B2643,Invoices!$T$2:$U$412,2,FALSE),"")</f>
        <v/>
      </c>
      <c r="K2643" s="18" t="str">
        <f>IFERROR(VLOOKUP($B2643,Invoices!$V$2:$W$412,2,FALSE),"")</f>
        <v/>
      </c>
      <c r="L2643" s="18">
        <f>IFERROR(VLOOKUP($B2643,Invoices!$X$2:$Y$412,2,FALSE),"")</f>
        <v>0.99</v>
      </c>
      <c r="M2643" s="18">
        <f>IFERROR(VLOOKUP($B2643,Invoices!$Z$2:$AA$412,2,FALSE),"")</f>
        <v>0.99</v>
      </c>
      <c r="N2643" s="18" t="str">
        <f>IFERROR(VLOOKUP($B2643,Invoices!$AB$2:$AC$412,2,FALSE),"")</f>
        <v/>
      </c>
      <c r="O2643" s="18" t="str">
        <f>IFERROR(VLOOKUP($B2643,Invoices!$AD$2:$AE$412,2,FALSE),"")</f>
        <v/>
      </c>
      <c r="P2643" s="18" t="str">
        <f>IFERROR(VLOOKUP($B2643,Invoices!$AF$2:$AG$412,2,FALSE),"")</f>
        <v/>
      </c>
      <c r="Q2643" s="18" t="str">
        <f>IFERROR(VLOOKUP($B2643,Invoices!$AH$2:$AI$412,2,FALSE),"")</f>
        <v/>
      </c>
      <c r="R2643" s="18" t="str">
        <f>IFERROR(VLOOKUP($B2643,Invoices!$AJ$2:$AK$412,2,FALSE),"")</f>
        <v/>
      </c>
      <c r="S2643" s="18" t="str">
        <f>IFERROR(VLOOKUP($B2643,Invoices!$AL$2:$AM$412,2,FALSE),"")</f>
        <v/>
      </c>
      <c r="T2643" s="18" t="str">
        <f>IFERROR(VLOOKUP($B2643,Invoices!$AN$2:$AO$412,2,FALSE),"")</f>
        <v/>
      </c>
      <c r="U2643" s="18" cm="1">
        <f t="array" ref="U2643">IFERROR(INDEX(F2643:T2643, 1, MATCH(TRUE, ISNUMBER(F2643:T2643), 0)), "0.0")</f>
        <v>0.99</v>
      </c>
    </row>
    <row r="2644" spans="1:21" ht="13" x14ac:dyDescent="0.15">
      <c r="A2644" s="14" t="s">
        <v>8676</v>
      </c>
      <c r="B2644" s="6" t="s">
        <v>4098</v>
      </c>
      <c r="C2644" s="6" t="s">
        <v>2527</v>
      </c>
      <c r="D2644" s="6" t="s">
        <v>2528</v>
      </c>
      <c r="E2644" s="6" t="s">
        <v>681</v>
      </c>
      <c r="F2644" s="18" t="str">
        <f>IFERROR(VLOOKUP(B2644,Invoices!$L$2:$M$413,2,FALSE),"")</f>
        <v/>
      </c>
      <c r="G2644" s="18" t="str">
        <f>IFERROR(VLOOKUP(B2644,Invoices!$N$2:$O$412,2,FALSE),"")</f>
        <v/>
      </c>
      <c r="H2644" s="18" t="str">
        <f>IFERROR(VLOOKUP($B2644,Invoices!$P$2:$Q$412,2,FALSE),"")</f>
        <v/>
      </c>
      <c r="I2644" s="18" t="str">
        <f>IFERROR(VLOOKUP($B2644,Invoices!$R$2:$S$412,2,FALSE),"")</f>
        <v/>
      </c>
      <c r="J2644" s="18" t="str">
        <f>IFERROR(VLOOKUP($B2644,Invoices!$T$2:$U$412,2,FALSE),"")</f>
        <v/>
      </c>
      <c r="K2644" s="18" t="str">
        <f>IFERROR(VLOOKUP($B2644,Invoices!$V$2:$W$412,2,FALSE),"")</f>
        <v/>
      </c>
      <c r="L2644" s="18">
        <f>IFERROR(VLOOKUP($B2644,Invoices!$X$2:$Y$412,2,FALSE),"")</f>
        <v>0.99</v>
      </c>
      <c r="M2644" s="18">
        <f>IFERROR(VLOOKUP($B2644,Invoices!$Z$2:$AA$412,2,FALSE),"")</f>
        <v>0.99</v>
      </c>
      <c r="N2644" s="18" t="str">
        <f>IFERROR(VLOOKUP($B2644,Invoices!$AB$2:$AC$412,2,FALSE),"")</f>
        <v/>
      </c>
      <c r="O2644" s="18" t="str">
        <f>IFERROR(VLOOKUP($B2644,Invoices!$AD$2:$AE$412,2,FALSE),"")</f>
        <v/>
      </c>
      <c r="P2644" s="18" t="str">
        <f>IFERROR(VLOOKUP($B2644,Invoices!$AF$2:$AG$412,2,FALSE),"")</f>
        <v/>
      </c>
      <c r="Q2644" s="18" t="str">
        <f>IFERROR(VLOOKUP($B2644,Invoices!$AH$2:$AI$412,2,FALSE),"")</f>
        <v/>
      </c>
      <c r="R2644" s="18" t="str">
        <f>IFERROR(VLOOKUP($B2644,Invoices!$AJ$2:$AK$412,2,FALSE),"")</f>
        <v/>
      </c>
      <c r="S2644" s="18" t="str">
        <f>IFERROR(VLOOKUP($B2644,Invoices!$AL$2:$AM$412,2,FALSE),"")</f>
        <v/>
      </c>
      <c r="T2644" s="18" t="str">
        <f>IFERROR(VLOOKUP($B2644,Invoices!$AN$2:$AO$412,2,FALSE),"")</f>
        <v/>
      </c>
      <c r="U2644" s="18" cm="1">
        <f t="array" ref="U2644">IFERROR(INDEX(F2644:T2644, 1, MATCH(TRUE, ISNUMBER(F2644:T2644), 0)), "0.0")</f>
        <v>0.99</v>
      </c>
    </row>
    <row r="2645" spans="1:21" ht="13" x14ac:dyDescent="0.15">
      <c r="A2645" s="14" t="s">
        <v>8677</v>
      </c>
      <c r="B2645" s="6" t="s">
        <v>4100</v>
      </c>
      <c r="C2645" s="6" t="s">
        <v>4101</v>
      </c>
      <c r="D2645" s="6" t="s">
        <v>838</v>
      </c>
      <c r="E2645" s="6" t="s">
        <v>839</v>
      </c>
      <c r="F2645" s="18" t="str">
        <f>IFERROR(VLOOKUP(B2645,Invoices!$L$2:$M$413,2,FALSE),"")</f>
        <v/>
      </c>
      <c r="G2645" s="18" t="str">
        <f>IFERROR(VLOOKUP(B2645,Invoices!$N$2:$O$412,2,FALSE),"")</f>
        <v/>
      </c>
      <c r="H2645" s="18" t="str">
        <f>IFERROR(VLOOKUP($B2645,Invoices!$P$2:$Q$412,2,FALSE),"")</f>
        <v/>
      </c>
      <c r="I2645" s="18" t="str">
        <f>IFERROR(VLOOKUP($B2645,Invoices!$R$2:$S$412,2,FALSE),"")</f>
        <v/>
      </c>
      <c r="J2645" s="18" t="str">
        <f>IFERROR(VLOOKUP($B2645,Invoices!$T$2:$U$412,2,FALSE),"")</f>
        <v/>
      </c>
      <c r="K2645" s="18" t="str">
        <f>IFERROR(VLOOKUP($B2645,Invoices!$V$2:$W$412,2,FALSE),"")</f>
        <v/>
      </c>
      <c r="L2645" s="18" t="str">
        <f>IFERROR(VLOOKUP($B2645,Invoices!$X$2:$Y$412,2,FALSE),"")</f>
        <v/>
      </c>
      <c r="M2645" s="18" t="str">
        <f>IFERROR(VLOOKUP($B2645,Invoices!$Z$2:$AA$412,2,FALSE),"")</f>
        <v/>
      </c>
      <c r="N2645" s="18">
        <f>IFERROR(VLOOKUP($B2645,Invoices!$AB$2:$AC$412,2,FALSE),"")</f>
        <v>0.99</v>
      </c>
      <c r="O2645" s="18" t="str">
        <f>IFERROR(VLOOKUP($B2645,Invoices!$AD$2:$AE$412,2,FALSE),"")</f>
        <v/>
      </c>
      <c r="P2645" s="18" t="str">
        <f>IFERROR(VLOOKUP($B2645,Invoices!$AF$2:$AG$412,2,FALSE),"")</f>
        <v/>
      </c>
      <c r="Q2645" s="18" t="str">
        <f>IFERROR(VLOOKUP($B2645,Invoices!$AH$2:$AI$412,2,FALSE),"")</f>
        <v/>
      </c>
      <c r="R2645" s="18" t="str">
        <f>IFERROR(VLOOKUP($B2645,Invoices!$AJ$2:$AK$412,2,FALSE),"")</f>
        <v/>
      </c>
      <c r="S2645" s="18" t="str">
        <f>IFERROR(VLOOKUP($B2645,Invoices!$AL$2:$AM$412,2,FALSE),"")</f>
        <v/>
      </c>
      <c r="T2645" s="18" t="str">
        <f>IFERROR(VLOOKUP($B2645,Invoices!$AN$2:$AO$412,2,FALSE),"")</f>
        <v/>
      </c>
      <c r="U2645" s="18" cm="1">
        <f t="array" ref="U2645">IFERROR(INDEX(F2645:T2645, 1, MATCH(TRUE, ISNUMBER(F2645:T2645), 0)), "0.0")</f>
        <v>0.99</v>
      </c>
    </row>
    <row r="2646" spans="1:21" ht="13" x14ac:dyDescent="0.15">
      <c r="A2646" s="14" t="s">
        <v>8678</v>
      </c>
      <c r="B2646" s="6" t="s">
        <v>4102</v>
      </c>
      <c r="C2646" s="6" t="s">
        <v>4103</v>
      </c>
      <c r="D2646" s="6" t="s">
        <v>536</v>
      </c>
      <c r="E2646" s="6" t="s">
        <v>535</v>
      </c>
      <c r="F2646" s="18" t="str">
        <f>IFERROR(VLOOKUP(B2646,Invoices!$L$2:$M$413,2,FALSE),"")</f>
        <v/>
      </c>
      <c r="G2646" s="18" t="str">
        <f>IFERROR(VLOOKUP(B2646,Invoices!$N$2:$O$412,2,FALSE),"")</f>
        <v/>
      </c>
      <c r="H2646" s="18" t="str">
        <f>IFERROR(VLOOKUP($B2646,Invoices!$P$2:$Q$412,2,FALSE),"")</f>
        <v/>
      </c>
      <c r="I2646" s="18" t="str">
        <f>IFERROR(VLOOKUP($B2646,Invoices!$R$2:$S$412,2,FALSE),"")</f>
        <v/>
      </c>
      <c r="J2646" s="18" t="str">
        <f>IFERROR(VLOOKUP($B2646,Invoices!$T$2:$U$412,2,FALSE),"")</f>
        <v/>
      </c>
      <c r="K2646" s="18" t="str">
        <f>IFERROR(VLOOKUP($B2646,Invoices!$V$2:$W$412,2,FALSE),"")</f>
        <v/>
      </c>
      <c r="L2646" s="18" t="str">
        <f>IFERROR(VLOOKUP($B2646,Invoices!$X$2:$Y$412,2,FALSE),"")</f>
        <v/>
      </c>
      <c r="M2646" s="18" t="str">
        <f>IFERROR(VLOOKUP($B2646,Invoices!$Z$2:$AA$412,2,FALSE),"")</f>
        <v/>
      </c>
      <c r="N2646" s="18" t="str">
        <f>IFERROR(VLOOKUP($B2646,Invoices!$AB$2:$AC$412,2,FALSE),"")</f>
        <v/>
      </c>
      <c r="O2646" s="18" t="str">
        <f>IFERROR(VLOOKUP($B2646,Invoices!$AD$2:$AE$412,2,FALSE),"")</f>
        <v/>
      </c>
      <c r="P2646" s="18" t="str">
        <f>IFERROR(VLOOKUP($B2646,Invoices!$AF$2:$AG$412,2,FALSE),"")</f>
        <v/>
      </c>
      <c r="Q2646" s="18" t="str">
        <f>IFERROR(VLOOKUP($B2646,Invoices!$AH$2:$AI$412,2,FALSE),"")</f>
        <v/>
      </c>
      <c r="R2646" s="18" t="str">
        <f>IFERROR(VLOOKUP($B2646,Invoices!$AJ$2:$AK$412,2,FALSE),"")</f>
        <v/>
      </c>
      <c r="S2646" s="18" t="str">
        <f>IFERROR(VLOOKUP($B2646,Invoices!$AL$2:$AM$412,2,FALSE),"")</f>
        <v/>
      </c>
      <c r="T2646" s="18" t="str">
        <f>IFERROR(VLOOKUP($B2646,Invoices!$AN$2:$AO$412,2,FALSE),"")</f>
        <v/>
      </c>
      <c r="U2646" s="18" t="str" cm="1">
        <f t="array" ref="U2646">IFERROR(INDEX(F2646:T2646, 1, MATCH(TRUE, ISNUMBER(F2646:T2646), 0)), "0.0")</f>
        <v>0.0</v>
      </c>
    </row>
    <row r="2647" spans="1:21" ht="13" x14ac:dyDescent="0.15">
      <c r="A2647" s="14" t="s">
        <v>8679</v>
      </c>
      <c r="B2647" s="6" t="s">
        <v>4104</v>
      </c>
      <c r="C2647" s="6" t="s">
        <v>1943</v>
      </c>
      <c r="D2647" s="6" t="s">
        <v>1942</v>
      </c>
      <c r="E2647" s="6" t="s">
        <v>1943</v>
      </c>
      <c r="F2647" s="18" t="str">
        <f>IFERROR(VLOOKUP(B2647,Invoices!$L$2:$M$413,2,FALSE),"")</f>
        <v/>
      </c>
      <c r="G2647" s="18" t="str">
        <f>IFERROR(VLOOKUP(B2647,Invoices!$N$2:$O$412,2,FALSE),"")</f>
        <v/>
      </c>
      <c r="H2647" s="18" t="str">
        <f>IFERROR(VLOOKUP($B2647,Invoices!$P$2:$Q$412,2,FALSE),"")</f>
        <v/>
      </c>
      <c r="I2647" s="18" t="str">
        <f>IFERROR(VLOOKUP($B2647,Invoices!$R$2:$S$412,2,FALSE),"")</f>
        <v/>
      </c>
      <c r="J2647" s="18" t="str">
        <f>IFERROR(VLOOKUP($B2647,Invoices!$T$2:$U$412,2,FALSE),"")</f>
        <v/>
      </c>
      <c r="K2647" s="18" t="str">
        <f>IFERROR(VLOOKUP($B2647,Invoices!$V$2:$W$412,2,FALSE),"")</f>
        <v/>
      </c>
      <c r="L2647" s="18" t="str">
        <f>IFERROR(VLOOKUP($B2647,Invoices!$X$2:$Y$412,2,FALSE),"")</f>
        <v/>
      </c>
      <c r="M2647" s="18" t="str">
        <f>IFERROR(VLOOKUP($B2647,Invoices!$Z$2:$AA$412,2,FALSE),"")</f>
        <v/>
      </c>
      <c r="N2647" s="18" t="str">
        <f>IFERROR(VLOOKUP($B2647,Invoices!$AB$2:$AC$412,2,FALSE),"")</f>
        <v/>
      </c>
      <c r="O2647" s="18" t="str">
        <f>IFERROR(VLOOKUP($B2647,Invoices!$AD$2:$AE$412,2,FALSE),"")</f>
        <v/>
      </c>
      <c r="P2647" s="18" t="str">
        <f>IFERROR(VLOOKUP($B2647,Invoices!$AF$2:$AG$412,2,FALSE),"")</f>
        <v/>
      </c>
      <c r="Q2647" s="18" t="str">
        <f>IFERROR(VLOOKUP($B2647,Invoices!$AH$2:$AI$412,2,FALSE),"")</f>
        <v/>
      </c>
      <c r="R2647" s="18" t="str">
        <f>IFERROR(VLOOKUP($B2647,Invoices!$AJ$2:$AK$412,2,FALSE),"")</f>
        <v/>
      </c>
      <c r="S2647" s="18" t="str">
        <f>IFERROR(VLOOKUP($B2647,Invoices!$AL$2:$AM$412,2,FALSE),"")</f>
        <v/>
      </c>
      <c r="T2647" s="18" t="str">
        <f>IFERROR(VLOOKUP($B2647,Invoices!$AN$2:$AO$412,2,FALSE),"")</f>
        <v/>
      </c>
      <c r="U2647" s="18" t="str" cm="1">
        <f t="array" ref="U2647">IFERROR(INDEX(F2647:T2647, 1, MATCH(TRUE, ISNUMBER(F2647:T2647), 0)), "0.0")</f>
        <v>0.0</v>
      </c>
    </row>
    <row r="2648" spans="1:21" ht="13" x14ac:dyDescent="0.15">
      <c r="A2648" s="14" t="s">
        <v>8680</v>
      </c>
      <c r="B2648" s="6" t="s">
        <v>4105</v>
      </c>
      <c r="C2648" s="6" t="s">
        <v>1434</v>
      </c>
      <c r="D2648" s="6" t="s">
        <v>1435</v>
      </c>
      <c r="E2648" s="6" t="s">
        <v>1140</v>
      </c>
      <c r="F2648" s="18" t="str">
        <f>IFERROR(VLOOKUP(B2648,Invoices!$L$2:$M$413,2,FALSE),"")</f>
        <v/>
      </c>
      <c r="G2648" s="18" t="str">
        <f>IFERROR(VLOOKUP(B2648,Invoices!$N$2:$O$412,2,FALSE),"")</f>
        <v/>
      </c>
      <c r="H2648" s="18" t="str">
        <f>IFERROR(VLOOKUP($B2648,Invoices!$P$2:$Q$412,2,FALSE),"")</f>
        <v/>
      </c>
      <c r="I2648" s="18" t="str">
        <f>IFERROR(VLOOKUP($B2648,Invoices!$R$2:$S$412,2,FALSE),"")</f>
        <v/>
      </c>
      <c r="J2648" s="18">
        <f>IFERROR(VLOOKUP($B2648,Invoices!$T$2:$U$412,2,FALSE),"")</f>
        <v>0.99</v>
      </c>
      <c r="K2648" s="18" t="str">
        <f>IFERROR(VLOOKUP($B2648,Invoices!$V$2:$W$412,2,FALSE),"")</f>
        <v/>
      </c>
      <c r="L2648" s="18">
        <f>IFERROR(VLOOKUP($B2648,Invoices!$X$2:$Y$412,2,FALSE),"")</f>
        <v>0.99</v>
      </c>
      <c r="M2648" s="18" t="str">
        <f>IFERROR(VLOOKUP($B2648,Invoices!$Z$2:$AA$412,2,FALSE),"")</f>
        <v/>
      </c>
      <c r="N2648" s="18" t="str">
        <f>IFERROR(VLOOKUP($B2648,Invoices!$AB$2:$AC$412,2,FALSE),"")</f>
        <v/>
      </c>
      <c r="O2648" s="18" t="str">
        <f>IFERROR(VLOOKUP($B2648,Invoices!$AD$2:$AE$412,2,FALSE),"")</f>
        <v/>
      </c>
      <c r="P2648" s="18" t="str">
        <f>IFERROR(VLOOKUP($B2648,Invoices!$AF$2:$AG$412,2,FALSE),"")</f>
        <v/>
      </c>
      <c r="Q2648" s="18" t="str">
        <f>IFERROR(VLOOKUP($B2648,Invoices!$AH$2:$AI$412,2,FALSE),"")</f>
        <v/>
      </c>
      <c r="R2648" s="18" t="str">
        <f>IFERROR(VLOOKUP($B2648,Invoices!$AJ$2:$AK$412,2,FALSE),"")</f>
        <v/>
      </c>
      <c r="S2648" s="18" t="str">
        <f>IFERROR(VLOOKUP($B2648,Invoices!$AL$2:$AM$412,2,FALSE),"")</f>
        <v/>
      </c>
      <c r="T2648" s="18" t="str">
        <f>IFERROR(VLOOKUP($B2648,Invoices!$AN$2:$AO$412,2,FALSE),"")</f>
        <v/>
      </c>
      <c r="U2648" s="18" cm="1">
        <f t="array" ref="U2648">IFERROR(INDEX(F2648:T2648, 1, MATCH(TRUE, ISNUMBER(F2648:T2648), 0)), "0.0")</f>
        <v>0.99</v>
      </c>
    </row>
    <row r="2649" spans="1:21" ht="13" x14ac:dyDescent="0.15">
      <c r="A2649" s="14" t="s">
        <v>8681</v>
      </c>
      <c r="B2649" s="6" t="s">
        <v>4106</v>
      </c>
      <c r="D2649" s="6" t="s">
        <v>1353</v>
      </c>
      <c r="E2649" s="6" t="s">
        <v>596</v>
      </c>
      <c r="F2649" s="18">
        <f>IFERROR(VLOOKUP(B2649,Invoices!$L$2:$M$413,2,FALSE),"")</f>
        <v>0.99</v>
      </c>
      <c r="G2649" s="18" t="str">
        <f>IFERROR(VLOOKUP(B2649,Invoices!$N$2:$O$412,2,FALSE),"")</f>
        <v/>
      </c>
      <c r="H2649" s="18" t="str">
        <f>IFERROR(VLOOKUP($B2649,Invoices!$P$2:$Q$412,2,FALSE),"")</f>
        <v/>
      </c>
      <c r="I2649" s="18" t="str">
        <f>IFERROR(VLOOKUP($B2649,Invoices!$R$2:$S$412,2,FALSE),"")</f>
        <v/>
      </c>
      <c r="J2649" s="18" t="str">
        <f>IFERROR(VLOOKUP($B2649,Invoices!$T$2:$U$412,2,FALSE),"")</f>
        <v/>
      </c>
      <c r="K2649" s="18" t="str">
        <f>IFERROR(VLOOKUP($B2649,Invoices!$V$2:$W$412,2,FALSE),"")</f>
        <v/>
      </c>
      <c r="L2649" s="18" t="str">
        <f>IFERROR(VLOOKUP($B2649,Invoices!$X$2:$Y$412,2,FALSE),"")</f>
        <v/>
      </c>
      <c r="M2649" s="18" t="str">
        <f>IFERROR(VLOOKUP($B2649,Invoices!$Z$2:$AA$412,2,FALSE),"")</f>
        <v/>
      </c>
      <c r="N2649" s="18" t="str">
        <f>IFERROR(VLOOKUP($B2649,Invoices!$AB$2:$AC$412,2,FALSE),"")</f>
        <v/>
      </c>
      <c r="O2649" s="18" t="str">
        <f>IFERROR(VLOOKUP($B2649,Invoices!$AD$2:$AE$412,2,FALSE),"")</f>
        <v/>
      </c>
      <c r="P2649" s="18" t="str">
        <f>IFERROR(VLOOKUP($B2649,Invoices!$AF$2:$AG$412,2,FALSE),"")</f>
        <v/>
      </c>
      <c r="Q2649" s="18" t="str">
        <f>IFERROR(VLOOKUP($B2649,Invoices!$AH$2:$AI$412,2,FALSE),"")</f>
        <v/>
      </c>
      <c r="R2649" s="18">
        <f>IFERROR(VLOOKUP($B2649,Invoices!$AJ$2:$AK$412,2,FALSE),"")</f>
        <v>0.99</v>
      </c>
      <c r="S2649" s="18" t="str">
        <f>IFERROR(VLOOKUP($B2649,Invoices!$AL$2:$AM$412,2,FALSE),"")</f>
        <v/>
      </c>
      <c r="T2649" s="18" t="str">
        <f>IFERROR(VLOOKUP($B2649,Invoices!$AN$2:$AO$412,2,FALSE),"")</f>
        <v/>
      </c>
      <c r="U2649" s="18" cm="1">
        <f t="array" ref="U2649">IFERROR(INDEX(F2649:T2649, 1, MATCH(TRUE, ISNUMBER(F2649:T2649), 0)), "0.0")</f>
        <v>0.99</v>
      </c>
    </row>
    <row r="2650" spans="1:21" ht="13" x14ac:dyDescent="0.15">
      <c r="A2650" s="14" t="s">
        <v>8682</v>
      </c>
      <c r="B2650" s="6" t="s">
        <v>4106</v>
      </c>
      <c r="C2650" s="6" t="s">
        <v>1580</v>
      </c>
      <c r="D2650" s="6" t="s">
        <v>1581</v>
      </c>
      <c r="E2650" s="6" t="s">
        <v>1227</v>
      </c>
      <c r="F2650" s="18">
        <f>IFERROR(VLOOKUP(B2650,Invoices!$L$2:$M$413,2,FALSE),"")</f>
        <v>0.99</v>
      </c>
      <c r="G2650" s="18" t="str">
        <f>IFERROR(VLOOKUP(B2650,Invoices!$N$2:$O$412,2,FALSE),"")</f>
        <v/>
      </c>
      <c r="H2650" s="18" t="str">
        <f>IFERROR(VLOOKUP($B2650,Invoices!$P$2:$Q$412,2,FALSE),"")</f>
        <v/>
      </c>
      <c r="I2650" s="18" t="str">
        <f>IFERROR(VLOOKUP($B2650,Invoices!$R$2:$S$412,2,FALSE),"")</f>
        <v/>
      </c>
      <c r="J2650" s="18" t="str">
        <f>IFERROR(VLOOKUP($B2650,Invoices!$T$2:$U$412,2,FALSE),"")</f>
        <v/>
      </c>
      <c r="K2650" s="18" t="str">
        <f>IFERROR(VLOOKUP($B2650,Invoices!$V$2:$W$412,2,FALSE),"")</f>
        <v/>
      </c>
      <c r="L2650" s="18" t="str">
        <f>IFERROR(VLOOKUP($B2650,Invoices!$X$2:$Y$412,2,FALSE),"")</f>
        <v/>
      </c>
      <c r="M2650" s="18" t="str">
        <f>IFERROR(VLOOKUP($B2650,Invoices!$Z$2:$AA$412,2,FALSE),"")</f>
        <v/>
      </c>
      <c r="N2650" s="18" t="str">
        <f>IFERROR(VLOOKUP($B2650,Invoices!$AB$2:$AC$412,2,FALSE),"")</f>
        <v/>
      </c>
      <c r="O2650" s="18" t="str">
        <f>IFERROR(VLOOKUP($B2650,Invoices!$AD$2:$AE$412,2,FALSE),"")</f>
        <v/>
      </c>
      <c r="P2650" s="18" t="str">
        <f>IFERROR(VLOOKUP($B2650,Invoices!$AF$2:$AG$412,2,FALSE),"")</f>
        <v/>
      </c>
      <c r="Q2650" s="18" t="str">
        <f>IFERROR(VLOOKUP($B2650,Invoices!$AH$2:$AI$412,2,FALSE),"")</f>
        <v/>
      </c>
      <c r="R2650" s="18">
        <f>IFERROR(VLOOKUP($B2650,Invoices!$AJ$2:$AK$412,2,FALSE),"")</f>
        <v>0.99</v>
      </c>
      <c r="S2650" s="18" t="str">
        <f>IFERROR(VLOOKUP($B2650,Invoices!$AL$2:$AM$412,2,FALSE),"")</f>
        <v/>
      </c>
      <c r="T2650" s="18" t="str">
        <f>IFERROR(VLOOKUP($B2650,Invoices!$AN$2:$AO$412,2,FALSE),"")</f>
        <v/>
      </c>
      <c r="U2650" s="18" cm="1">
        <f t="array" ref="U2650">IFERROR(INDEX(F2650:T2650, 1, MATCH(TRUE, ISNUMBER(F2650:T2650), 0)), "0.0")</f>
        <v>0.99</v>
      </c>
    </row>
    <row r="2651" spans="1:21" ht="13" x14ac:dyDescent="0.15">
      <c r="A2651" s="14" t="s">
        <v>8683</v>
      </c>
      <c r="B2651" s="6" t="s">
        <v>4106</v>
      </c>
      <c r="D2651" s="6" t="s">
        <v>1327</v>
      </c>
      <c r="E2651" s="6" t="s">
        <v>1182</v>
      </c>
      <c r="F2651" s="18">
        <f>IFERROR(VLOOKUP(B2651,Invoices!$L$2:$M$413,2,FALSE),"")</f>
        <v>0.99</v>
      </c>
      <c r="G2651" s="18" t="str">
        <f>IFERROR(VLOOKUP(B2651,Invoices!$N$2:$O$412,2,FALSE),"")</f>
        <v/>
      </c>
      <c r="H2651" s="18" t="str">
        <f>IFERROR(VLOOKUP($B2651,Invoices!$P$2:$Q$412,2,FALSE),"")</f>
        <v/>
      </c>
      <c r="I2651" s="18" t="str">
        <f>IFERROR(VLOOKUP($B2651,Invoices!$R$2:$S$412,2,FALSE),"")</f>
        <v/>
      </c>
      <c r="J2651" s="18" t="str">
        <f>IFERROR(VLOOKUP($B2651,Invoices!$T$2:$U$412,2,FALSE),"")</f>
        <v/>
      </c>
      <c r="K2651" s="18" t="str">
        <f>IFERROR(VLOOKUP($B2651,Invoices!$V$2:$W$412,2,FALSE),"")</f>
        <v/>
      </c>
      <c r="L2651" s="18" t="str">
        <f>IFERROR(VLOOKUP($B2651,Invoices!$X$2:$Y$412,2,FALSE),"")</f>
        <v/>
      </c>
      <c r="M2651" s="18" t="str">
        <f>IFERROR(VLOOKUP($B2651,Invoices!$Z$2:$AA$412,2,FALSE),"")</f>
        <v/>
      </c>
      <c r="N2651" s="18" t="str">
        <f>IFERROR(VLOOKUP($B2651,Invoices!$AB$2:$AC$412,2,FALSE),"")</f>
        <v/>
      </c>
      <c r="O2651" s="18" t="str">
        <f>IFERROR(VLOOKUP($B2651,Invoices!$AD$2:$AE$412,2,FALSE),"")</f>
        <v/>
      </c>
      <c r="P2651" s="18" t="str">
        <f>IFERROR(VLOOKUP($B2651,Invoices!$AF$2:$AG$412,2,FALSE),"")</f>
        <v/>
      </c>
      <c r="Q2651" s="18" t="str">
        <f>IFERROR(VLOOKUP($B2651,Invoices!$AH$2:$AI$412,2,FALSE),"")</f>
        <v/>
      </c>
      <c r="R2651" s="18">
        <f>IFERROR(VLOOKUP($B2651,Invoices!$AJ$2:$AK$412,2,FALSE),"")</f>
        <v>0.99</v>
      </c>
      <c r="S2651" s="18" t="str">
        <f>IFERROR(VLOOKUP($B2651,Invoices!$AL$2:$AM$412,2,FALSE),"")</f>
        <v/>
      </c>
      <c r="T2651" s="18" t="str">
        <f>IFERROR(VLOOKUP($B2651,Invoices!$AN$2:$AO$412,2,FALSE),"")</f>
        <v/>
      </c>
      <c r="U2651" s="18" cm="1">
        <f t="array" ref="U2651">IFERROR(INDEX(F2651:T2651, 1, MATCH(TRUE, ISNUMBER(F2651:T2651), 0)), "0.0")</f>
        <v>0.99</v>
      </c>
    </row>
    <row r="2652" spans="1:21" ht="13" x14ac:dyDescent="0.15">
      <c r="A2652" s="14" t="s">
        <v>8684</v>
      </c>
      <c r="B2652" s="6" t="s">
        <v>4107</v>
      </c>
      <c r="C2652" s="6" t="s">
        <v>734</v>
      </c>
      <c r="D2652" s="6" t="s">
        <v>735</v>
      </c>
      <c r="E2652" s="6" t="s">
        <v>736</v>
      </c>
      <c r="F2652" s="18" t="str">
        <f>IFERROR(VLOOKUP(B2652,Invoices!$L$2:$M$413,2,FALSE),"")</f>
        <v/>
      </c>
      <c r="G2652" s="18" t="str">
        <f>IFERROR(VLOOKUP(B2652,Invoices!$N$2:$O$412,2,FALSE),"")</f>
        <v/>
      </c>
      <c r="H2652" s="18" t="str">
        <f>IFERROR(VLOOKUP($B2652,Invoices!$P$2:$Q$412,2,FALSE),"")</f>
        <v/>
      </c>
      <c r="I2652" s="18">
        <f>IFERROR(VLOOKUP($B2652,Invoices!$R$2:$S$412,2,FALSE),"")</f>
        <v>0.99</v>
      </c>
      <c r="J2652" s="18" t="str">
        <f>IFERROR(VLOOKUP($B2652,Invoices!$T$2:$U$412,2,FALSE),"")</f>
        <v/>
      </c>
      <c r="K2652" s="18" t="str">
        <f>IFERROR(VLOOKUP($B2652,Invoices!$V$2:$W$412,2,FALSE),"")</f>
        <v/>
      </c>
      <c r="L2652" s="18" t="str">
        <f>IFERROR(VLOOKUP($B2652,Invoices!$X$2:$Y$412,2,FALSE),"")</f>
        <v/>
      </c>
      <c r="M2652" s="18" t="str">
        <f>IFERROR(VLOOKUP($B2652,Invoices!$Z$2:$AA$412,2,FALSE),"")</f>
        <v/>
      </c>
      <c r="N2652" s="18" t="str">
        <f>IFERROR(VLOOKUP($B2652,Invoices!$AB$2:$AC$412,2,FALSE),"")</f>
        <v/>
      </c>
      <c r="O2652" s="18" t="str">
        <f>IFERROR(VLOOKUP($B2652,Invoices!$AD$2:$AE$412,2,FALSE),"")</f>
        <v/>
      </c>
      <c r="P2652" s="18" t="str">
        <f>IFERROR(VLOOKUP($B2652,Invoices!$AF$2:$AG$412,2,FALSE),"")</f>
        <v/>
      </c>
      <c r="Q2652" s="18" t="str">
        <f>IFERROR(VLOOKUP($B2652,Invoices!$AH$2:$AI$412,2,FALSE),"")</f>
        <v/>
      </c>
      <c r="R2652" s="18" t="str">
        <f>IFERROR(VLOOKUP($B2652,Invoices!$AJ$2:$AK$412,2,FALSE),"")</f>
        <v/>
      </c>
      <c r="S2652" s="18" t="str">
        <f>IFERROR(VLOOKUP($B2652,Invoices!$AL$2:$AM$412,2,FALSE),"")</f>
        <v/>
      </c>
      <c r="T2652" s="18" t="str">
        <f>IFERROR(VLOOKUP($B2652,Invoices!$AN$2:$AO$412,2,FALSE),"")</f>
        <v/>
      </c>
      <c r="U2652" s="18" cm="1">
        <f t="array" ref="U2652">IFERROR(INDEX(F2652:T2652, 1, MATCH(TRUE, ISNUMBER(F2652:T2652), 0)), "0.0")</f>
        <v>0.99</v>
      </c>
    </row>
    <row r="2653" spans="1:21" ht="13" x14ac:dyDescent="0.15">
      <c r="A2653" s="14" t="s">
        <v>8685</v>
      </c>
      <c r="B2653" s="6" t="s">
        <v>4108</v>
      </c>
      <c r="C2653" s="6" t="s">
        <v>1210</v>
      </c>
      <c r="D2653" s="6" t="s">
        <v>1506</v>
      </c>
      <c r="E2653" s="6" t="s">
        <v>1210</v>
      </c>
      <c r="F2653" s="18">
        <f>IFERROR(VLOOKUP(B2653,Invoices!$L$2:$M$413,2,FALSE),"")</f>
        <v>0.99</v>
      </c>
      <c r="G2653" s="18">
        <f>IFERROR(VLOOKUP(B2653,Invoices!$N$2:$O$412,2,FALSE),"")</f>
        <v>0.99</v>
      </c>
      <c r="H2653" s="18" t="str">
        <f>IFERROR(VLOOKUP($B2653,Invoices!$P$2:$Q$412,2,FALSE),"")</f>
        <v/>
      </c>
      <c r="I2653" s="18" t="str">
        <f>IFERROR(VLOOKUP($B2653,Invoices!$R$2:$S$412,2,FALSE),"")</f>
        <v/>
      </c>
      <c r="J2653" s="18" t="str">
        <f>IFERROR(VLOOKUP($B2653,Invoices!$T$2:$U$412,2,FALSE),"")</f>
        <v/>
      </c>
      <c r="K2653" s="18" t="str">
        <f>IFERROR(VLOOKUP($B2653,Invoices!$V$2:$W$412,2,FALSE),"")</f>
        <v/>
      </c>
      <c r="L2653" s="18" t="str">
        <f>IFERROR(VLOOKUP($B2653,Invoices!$X$2:$Y$412,2,FALSE),"")</f>
        <v/>
      </c>
      <c r="M2653" s="18" t="str">
        <f>IFERROR(VLOOKUP($B2653,Invoices!$Z$2:$AA$412,2,FALSE),"")</f>
        <v/>
      </c>
      <c r="N2653" s="18" t="str">
        <f>IFERROR(VLOOKUP($B2653,Invoices!$AB$2:$AC$412,2,FALSE),"")</f>
        <v/>
      </c>
      <c r="O2653" s="18" t="str">
        <f>IFERROR(VLOOKUP($B2653,Invoices!$AD$2:$AE$412,2,FALSE),"")</f>
        <v/>
      </c>
      <c r="P2653" s="18" t="str">
        <f>IFERROR(VLOOKUP($B2653,Invoices!$AF$2:$AG$412,2,FALSE),"")</f>
        <v/>
      </c>
      <c r="Q2653" s="18" t="str">
        <f>IFERROR(VLOOKUP($B2653,Invoices!$AH$2:$AI$412,2,FALSE),"")</f>
        <v/>
      </c>
      <c r="R2653" s="18" t="str">
        <f>IFERROR(VLOOKUP($B2653,Invoices!$AJ$2:$AK$412,2,FALSE),"")</f>
        <v/>
      </c>
      <c r="S2653" s="18" t="str">
        <f>IFERROR(VLOOKUP($B2653,Invoices!$AL$2:$AM$412,2,FALSE),"")</f>
        <v/>
      </c>
      <c r="T2653" s="18" t="str">
        <f>IFERROR(VLOOKUP($B2653,Invoices!$AN$2:$AO$412,2,FALSE),"")</f>
        <v/>
      </c>
      <c r="U2653" s="18" cm="1">
        <f t="array" ref="U2653">IFERROR(INDEX(F2653:T2653, 1, MATCH(TRUE, ISNUMBER(F2653:T2653), 0)), "0.0")</f>
        <v>0.99</v>
      </c>
    </row>
    <row r="2654" spans="1:21" ht="13" x14ac:dyDescent="0.15">
      <c r="A2654" s="14" t="s">
        <v>8686</v>
      </c>
      <c r="B2654" s="6" t="s">
        <v>4109</v>
      </c>
      <c r="C2654" s="6" t="s">
        <v>562</v>
      </c>
      <c r="D2654" s="6" t="s">
        <v>812</v>
      </c>
      <c r="E2654" s="6" t="s">
        <v>562</v>
      </c>
      <c r="F2654" s="18" t="str">
        <f>IFERROR(VLOOKUP(B2654,Invoices!$L$2:$M$413,2,FALSE),"")</f>
        <v/>
      </c>
      <c r="G2654" s="18" t="str">
        <f>IFERROR(VLOOKUP(B2654,Invoices!$N$2:$O$412,2,FALSE),"")</f>
        <v/>
      </c>
      <c r="H2654" s="18" t="str">
        <f>IFERROR(VLOOKUP($B2654,Invoices!$P$2:$Q$412,2,FALSE),"")</f>
        <v/>
      </c>
      <c r="I2654" s="18" t="str">
        <f>IFERROR(VLOOKUP($B2654,Invoices!$R$2:$S$412,2,FALSE),"")</f>
        <v/>
      </c>
      <c r="J2654" s="18" t="str">
        <f>IFERROR(VLOOKUP($B2654,Invoices!$T$2:$U$412,2,FALSE),"")</f>
        <v/>
      </c>
      <c r="K2654" s="18" t="str">
        <f>IFERROR(VLOOKUP($B2654,Invoices!$V$2:$W$412,2,FALSE),"")</f>
        <v/>
      </c>
      <c r="L2654" s="18" t="str">
        <f>IFERROR(VLOOKUP($B2654,Invoices!$X$2:$Y$412,2,FALSE),"")</f>
        <v/>
      </c>
      <c r="M2654" s="18" t="str">
        <f>IFERROR(VLOOKUP($B2654,Invoices!$Z$2:$AA$412,2,FALSE),"")</f>
        <v/>
      </c>
      <c r="N2654" s="18" t="str">
        <f>IFERROR(VLOOKUP($B2654,Invoices!$AB$2:$AC$412,2,FALSE),"")</f>
        <v/>
      </c>
      <c r="O2654" s="18" t="str">
        <f>IFERROR(VLOOKUP($B2654,Invoices!$AD$2:$AE$412,2,FALSE),"")</f>
        <v/>
      </c>
      <c r="P2654" s="18" t="str">
        <f>IFERROR(VLOOKUP($B2654,Invoices!$AF$2:$AG$412,2,FALSE),"")</f>
        <v/>
      </c>
      <c r="Q2654" s="18" t="str">
        <f>IFERROR(VLOOKUP($B2654,Invoices!$AH$2:$AI$412,2,FALSE),"")</f>
        <v/>
      </c>
      <c r="R2654" s="18" t="str">
        <f>IFERROR(VLOOKUP($B2654,Invoices!$AJ$2:$AK$412,2,FALSE),"")</f>
        <v/>
      </c>
      <c r="S2654" s="18">
        <f>IFERROR(VLOOKUP($B2654,Invoices!$AL$2:$AM$412,2,FALSE),"")</f>
        <v>0.99</v>
      </c>
      <c r="T2654" s="18" t="str">
        <f>IFERROR(VLOOKUP($B2654,Invoices!$AN$2:$AO$412,2,FALSE),"")</f>
        <v/>
      </c>
      <c r="U2654" s="18" cm="1">
        <f t="array" ref="U2654">IFERROR(INDEX(F2654:T2654, 1, MATCH(TRUE, ISNUMBER(F2654:T2654), 0)), "0.0")</f>
        <v>0.99</v>
      </c>
    </row>
    <row r="2655" spans="1:21" ht="13" x14ac:dyDescent="0.15">
      <c r="A2655" s="14" t="s">
        <v>8687</v>
      </c>
      <c r="B2655" s="6" t="s">
        <v>4110</v>
      </c>
      <c r="C2655" s="6" t="s">
        <v>1208</v>
      </c>
      <c r="D2655" s="6" t="s">
        <v>1209</v>
      </c>
      <c r="E2655" s="6" t="s">
        <v>1210</v>
      </c>
      <c r="F2655" s="18" t="str">
        <f>IFERROR(VLOOKUP(B2655,Invoices!$L$2:$M$413,2,FALSE),"")</f>
        <v/>
      </c>
      <c r="G2655" s="18" t="str">
        <f>IFERROR(VLOOKUP(B2655,Invoices!$N$2:$O$412,2,FALSE),"")</f>
        <v/>
      </c>
      <c r="H2655" s="18">
        <f>IFERROR(VLOOKUP($B2655,Invoices!$P$2:$Q$412,2,FALSE),"")</f>
        <v>0.99</v>
      </c>
      <c r="I2655" s="18" t="str">
        <f>IFERROR(VLOOKUP($B2655,Invoices!$R$2:$S$412,2,FALSE),"")</f>
        <v/>
      </c>
      <c r="J2655" s="18" t="str">
        <f>IFERROR(VLOOKUP($B2655,Invoices!$T$2:$U$412,2,FALSE),"")</f>
        <v/>
      </c>
      <c r="K2655" s="18" t="str">
        <f>IFERROR(VLOOKUP($B2655,Invoices!$V$2:$W$412,2,FALSE),"")</f>
        <v/>
      </c>
      <c r="L2655" s="18" t="str">
        <f>IFERROR(VLOOKUP($B2655,Invoices!$X$2:$Y$412,2,FALSE),"")</f>
        <v/>
      </c>
      <c r="M2655" s="18" t="str">
        <f>IFERROR(VLOOKUP($B2655,Invoices!$Z$2:$AA$412,2,FALSE),"")</f>
        <v/>
      </c>
      <c r="N2655" s="18" t="str">
        <f>IFERROR(VLOOKUP($B2655,Invoices!$AB$2:$AC$412,2,FALSE),"")</f>
        <v/>
      </c>
      <c r="O2655" s="18" t="str">
        <f>IFERROR(VLOOKUP($B2655,Invoices!$AD$2:$AE$412,2,FALSE),"")</f>
        <v/>
      </c>
      <c r="P2655" s="18" t="str">
        <f>IFERROR(VLOOKUP($B2655,Invoices!$AF$2:$AG$412,2,FALSE),"")</f>
        <v/>
      </c>
      <c r="Q2655" s="18" t="str">
        <f>IFERROR(VLOOKUP($B2655,Invoices!$AH$2:$AI$412,2,FALSE),"")</f>
        <v/>
      </c>
      <c r="R2655" s="18" t="str">
        <f>IFERROR(VLOOKUP($B2655,Invoices!$AJ$2:$AK$412,2,FALSE),"")</f>
        <v/>
      </c>
      <c r="S2655" s="18" t="str">
        <f>IFERROR(VLOOKUP($B2655,Invoices!$AL$2:$AM$412,2,FALSE),"")</f>
        <v/>
      </c>
      <c r="T2655" s="18" t="str">
        <f>IFERROR(VLOOKUP($B2655,Invoices!$AN$2:$AO$412,2,FALSE),"")</f>
        <v/>
      </c>
      <c r="U2655" s="18" cm="1">
        <f t="array" ref="U2655">IFERROR(INDEX(F2655:T2655, 1, MATCH(TRUE, ISNUMBER(F2655:T2655), 0)), "0.0")</f>
        <v>0.99</v>
      </c>
    </row>
    <row r="2656" spans="1:21" ht="13" x14ac:dyDescent="0.15">
      <c r="A2656" s="14" t="s">
        <v>8688</v>
      </c>
      <c r="B2656" s="6" t="s">
        <v>4111</v>
      </c>
      <c r="C2656" s="6" t="s">
        <v>4112</v>
      </c>
      <c r="D2656" s="6" t="s">
        <v>599</v>
      </c>
      <c r="E2656" s="6" t="s">
        <v>600</v>
      </c>
      <c r="F2656" s="18" t="str">
        <f>IFERROR(VLOOKUP(B2656,Invoices!$L$2:$M$413,2,FALSE),"")</f>
        <v/>
      </c>
      <c r="G2656" s="18" t="str">
        <f>IFERROR(VLOOKUP(B2656,Invoices!$N$2:$O$412,2,FALSE),"")</f>
        <v/>
      </c>
      <c r="H2656" s="18" t="str">
        <f>IFERROR(VLOOKUP($B2656,Invoices!$P$2:$Q$412,2,FALSE),"")</f>
        <v/>
      </c>
      <c r="I2656" s="18" t="str">
        <f>IFERROR(VLOOKUP($B2656,Invoices!$R$2:$S$412,2,FALSE),"")</f>
        <v/>
      </c>
      <c r="J2656" s="18" t="str">
        <f>IFERROR(VLOOKUP($B2656,Invoices!$T$2:$U$412,2,FALSE),"")</f>
        <v/>
      </c>
      <c r="K2656" s="18" t="str">
        <f>IFERROR(VLOOKUP($B2656,Invoices!$V$2:$W$412,2,FALSE),"")</f>
        <v/>
      </c>
      <c r="L2656" s="18" t="str">
        <f>IFERROR(VLOOKUP($B2656,Invoices!$X$2:$Y$412,2,FALSE),"")</f>
        <v/>
      </c>
      <c r="M2656" s="18" t="str">
        <f>IFERROR(VLOOKUP($B2656,Invoices!$Z$2:$AA$412,2,FALSE),"")</f>
        <v/>
      </c>
      <c r="N2656" s="18" t="str">
        <f>IFERROR(VLOOKUP($B2656,Invoices!$AB$2:$AC$412,2,FALSE),"")</f>
        <v/>
      </c>
      <c r="O2656" s="18" t="str">
        <f>IFERROR(VLOOKUP($B2656,Invoices!$AD$2:$AE$412,2,FALSE),"")</f>
        <v/>
      </c>
      <c r="P2656" s="18" t="str">
        <f>IFERROR(VLOOKUP($B2656,Invoices!$AF$2:$AG$412,2,FALSE),"")</f>
        <v/>
      </c>
      <c r="Q2656" s="18" t="str">
        <f>IFERROR(VLOOKUP($B2656,Invoices!$AH$2:$AI$412,2,FALSE),"")</f>
        <v/>
      </c>
      <c r="R2656" s="18" t="str">
        <f>IFERROR(VLOOKUP($B2656,Invoices!$AJ$2:$AK$412,2,FALSE),"")</f>
        <v/>
      </c>
      <c r="S2656" s="18" t="str">
        <f>IFERROR(VLOOKUP($B2656,Invoices!$AL$2:$AM$412,2,FALSE),"")</f>
        <v/>
      </c>
      <c r="T2656" s="18" t="str">
        <f>IFERROR(VLOOKUP($B2656,Invoices!$AN$2:$AO$412,2,FALSE),"")</f>
        <v/>
      </c>
      <c r="U2656" s="18" t="str" cm="1">
        <f t="array" ref="U2656">IFERROR(INDEX(F2656:T2656, 1, MATCH(TRUE, ISNUMBER(F2656:T2656), 0)), "0.0")</f>
        <v>0.0</v>
      </c>
    </row>
    <row r="2657" spans="1:21" ht="13" x14ac:dyDescent="0.15">
      <c r="A2657" s="14" t="s">
        <v>8689</v>
      </c>
      <c r="B2657" s="6" t="s">
        <v>4113</v>
      </c>
      <c r="D2657" s="6" t="s">
        <v>669</v>
      </c>
      <c r="E2657" s="6" t="s">
        <v>670</v>
      </c>
      <c r="F2657" s="18" t="str">
        <f>IFERROR(VLOOKUP(B2657,Invoices!$L$2:$M$413,2,FALSE),"")</f>
        <v/>
      </c>
      <c r="G2657" s="18">
        <f>IFERROR(VLOOKUP(B2657,Invoices!$N$2:$O$412,2,FALSE),"")</f>
        <v>0.99</v>
      </c>
      <c r="H2657" s="18" t="str">
        <f>IFERROR(VLOOKUP($B2657,Invoices!$P$2:$Q$412,2,FALSE),"")</f>
        <v/>
      </c>
      <c r="I2657" s="18" t="str">
        <f>IFERROR(VLOOKUP($B2657,Invoices!$R$2:$S$412,2,FALSE),"")</f>
        <v/>
      </c>
      <c r="J2657" s="18" t="str">
        <f>IFERROR(VLOOKUP($B2657,Invoices!$T$2:$U$412,2,FALSE),"")</f>
        <v/>
      </c>
      <c r="K2657" s="18" t="str">
        <f>IFERROR(VLOOKUP($B2657,Invoices!$V$2:$W$412,2,FALSE),"")</f>
        <v/>
      </c>
      <c r="L2657" s="18" t="str">
        <f>IFERROR(VLOOKUP($B2657,Invoices!$X$2:$Y$412,2,FALSE),"")</f>
        <v/>
      </c>
      <c r="M2657" s="18" t="str">
        <f>IFERROR(VLOOKUP($B2657,Invoices!$Z$2:$AA$412,2,FALSE),"")</f>
        <v/>
      </c>
      <c r="N2657" s="18" t="str">
        <f>IFERROR(VLOOKUP($B2657,Invoices!$AB$2:$AC$412,2,FALSE),"")</f>
        <v/>
      </c>
      <c r="O2657" s="18" t="str">
        <f>IFERROR(VLOOKUP($B2657,Invoices!$AD$2:$AE$412,2,FALSE),"")</f>
        <v/>
      </c>
      <c r="P2657" s="18" t="str">
        <f>IFERROR(VLOOKUP($B2657,Invoices!$AF$2:$AG$412,2,FALSE),"")</f>
        <v/>
      </c>
      <c r="Q2657" s="18" t="str">
        <f>IFERROR(VLOOKUP($B2657,Invoices!$AH$2:$AI$412,2,FALSE),"")</f>
        <v/>
      </c>
      <c r="R2657" s="18" t="str">
        <f>IFERROR(VLOOKUP($B2657,Invoices!$AJ$2:$AK$412,2,FALSE),"")</f>
        <v/>
      </c>
      <c r="S2657" s="18" t="str">
        <f>IFERROR(VLOOKUP($B2657,Invoices!$AL$2:$AM$412,2,FALSE),"")</f>
        <v/>
      </c>
      <c r="T2657" s="18" t="str">
        <f>IFERROR(VLOOKUP($B2657,Invoices!$AN$2:$AO$412,2,FALSE),"")</f>
        <v/>
      </c>
      <c r="U2657" s="18" cm="1">
        <f t="array" ref="U2657">IFERROR(INDEX(F2657:T2657, 1, MATCH(TRUE, ISNUMBER(F2657:T2657), 0)), "0.0")</f>
        <v>0.99</v>
      </c>
    </row>
    <row r="2658" spans="1:21" ht="13" x14ac:dyDescent="0.15">
      <c r="A2658" s="14" t="s">
        <v>8690</v>
      </c>
      <c r="B2658" s="6" t="s">
        <v>4114</v>
      </c>
      <c r="C2658" s="6" t="s">
        <v>731</v>
      </c>
      <c r="D2658" s="6" t="s">
        <v>732</v>
      </c>
      <c r="E2658" s="6" t="s">
        <v>731</v>
      </c>
      <c r="F2658" s="18" t="str">
        <f>IFERROR(VLOOKUP(B2658,Invoices!$L$2:$M$413,2,FALSE),"")</f>
        <v/>
      </c>
      <c r="G2658" s="18" t="str">
        <f>IFERROR(VLOOKUP(B2658,Invoices!$N$2:$O$412,2,FALSE),"")</f>
        <v/>
      </c>
      <c r="H2658" s="18" t="str">
        <f>IFERROR(VLOOKUP($B2658,Invoices!$P$2:$Q$412,2,FALSE),"")</f>
        <v/>
      </c>
      <c r="I2658" s="18" t="str">
        <f>IFERROR(VLOOKUP($B2658,Invoices!$R$2:$S$412,2,FALSE),"")</f>
        <v/>
      </c>
      <c r="J2658" s="18" t="str">
        <f>IFERROR(VLOOKUP($B2658,Invoices!$T$2:$U$412,2,FALSE),"")</f>
        <v/>
      </c>
      <c r="K2658" s="18" t="str">
        <f>IFERROR(VLOOKUP($B2658,Invoices!$V$2:$W$412,2,FALSE),"")</f>
        <v/>
      </c>
      <c r="L2658" s="18" t="str">
        <f>IFERROR(VLOOKUP($B2658,Invoices!$X$2:$Y$412,2,FALSE),"")</f>
        <v/>
      </c>
      <c r="M2658" s="18" t="str">
        <f>IFERROR(VLOOKUP($B2658,Invoices!$Z$2:$AA$412,2,FALSE),"")</f>
        <v/>
      </c>
      <c r="N2658" s="18" t="str">
        <f>IFERROR(VLOOKUP($B2658,Invoices!$AB$2:$AC$412,2,FALSE),"")</f>
        <v/>
      </c>
      <c r="O2658" s="18" t="str">
        <f>IFERROR(VLOOKUP($B2658,Invoices!$AD$2:$AE$412,2,FALSE),"")</f>
        <v/>
      </c>
      <c r="P2658" s="18" t="str">
        <f>IFERROR(VLOOKUP($B2658,Invoices!$AF$2:$AG$412,2,FALSE),"")</f>
        <v/>
      </c>
      <c r="Q2658" s="18" t="str">
        <f>IFERROR(VLOOKUP($B2658,Invoices!$AH$2:$AI$412,2,FALSE),"")</f>
        <v/>
      </c>
      <c r="R2658" s="18" t="str">
        <f>IFERROR(VLOOKUP($B2658,Invoices!$AJ$2:$AK$412,2,FALSE),"")</f>
        <v/>
      </c>
      <c r="S2658" s="18" t="str">
        <f>IFERROR(VLOOKUP($B2658,Invoices!$AL$2:$AM$412,2,FALSE),"")</f>
        <v/>
      </c>
      <c r="T2658" s="18" t="str">
        <f>IFERROR(VLOOKUP($B2658,Invoices!$AN$2:$AO$412,2,FALSE),"")</f>
        <v/>
      </c>
      <c r="U2658" s="18" t="str" cm="1">
        <f t="array" ref="U2658">IFERROR(INDEX(F2658:T2658, 1, MATCH(TRUE, ISNUMBER(F2658:T2658), 0)), "0.0")</f>
        <v>0.0</v>
      </c>
    </row>
    <row r="2659" spans="1:21" ht="13" x14ac:dyDescent="0.15">
      <c r="A2659" s="14" t="s">
        <v>8691</v>
      </c>
      <c r="B2659" s="6" t="s">
        <v>4115</v>
      </c>
      <c r="C2659" s="6" t="s">
        <v>795</v>
      </c>
      <c r="D2659" s="6" t="s">
        <v>796</v>
      </c>
      <c r="E2659" s="6" t="s">
        <v>797</v>
      </c>
      <c r="F2659" s="18" t="str">
        <f>IFERROR(VLOOKUP(B2659,Invoices!$L$2:$M$413,2,FALSE),"")</f>
        <v/>
      </c>
      <c r="G2659" s="18" t="str">
        <f>IFERROR(VLOOKUP(B2659,Invoices!$N$2:$O$412,2,FALSE),"")</f>
        <v/>
      </c>
      <c r="H2659" s="18" t="str">
        <f>IFERROR(VLOOKUP($B2659,Invoices!$P$2:$Q$412,2,FALSE),"")</f>
        <v/>
      </c>
      <c r="I2659" s="18">
        <f>IFERROR(VLOOKUP($B2659,Invoices!$R$2:$S$412,2,FALSE),"")</f>
        <v>0.99</v>
      </c>
      <c r="J2659" s="18" t="str">
        <f>IFERROR(VLOOKUP($B2659,Invoices!$T$2:$U$412,2,FALSE),"")</f>
        <v/>
      </c>
      <c r="K2659" s="18" t="str">
        <f>IFERROR(VLOOKUP($B2659,Invoices!$V$2:$W$412,2,FALSE),"")</f>
        <v/>
      </c>
      <c r="L2659" s="18" t="str">
        <f>IFERROR(VLOOKUP($B2659,Invoices!$X$2:$Y$412,2,FALSE),"")</f>
        <v/>
      </c>
      <c r="M2659" s="18" t="str">
        <f>IFERROR(VLOOKUP($B2659,Invoices!$Z$2:$AA$412,2,FALSE),"")</f>
        <v/>
      </c>
      <c r="N2659" s="18" t="str">
        <f>IFERROR(VLOOKUP($B2659,Invoices!$AB$2:$AC$412,2,FALSE),"")</f>
        <v/>
      </c>
      <c r="O2659" s="18" t="str">
        <f>IFERROR(VLOOKUP($B2659,Invoices!$AD$2:$AE$412,2,FALSE),"")</f>
        <v/>
      </c>
      <c r="P2659" s="18" t="str">
        <f>IFERROR(VLOOKUP($B2659,Invoices!$AF$2:$AG$412,2,FALSE),"")</f>
        <v/>
      </c>
      <c r="Q2659" s="18">
        <f>IFERROR(VLOOKUP($B2659,Invoices!$AH$2:$AI$412,2,FALSE),"")</f>
        <v>0.99</v>
      </c>
      <c r="R2659" s="18" t="str">
        <f>IFERROR(VLOOKUP($B2659,Invoices!$AJ$2:$AK$412,2,FALSE),"")</f>
        <v/>
      </c>
      <c r="S2659" s="18" t="str">
        <f>IFERROR(VLOOKUP($B2659,Invoices!$AL$2:$AM$412,2,FALSE),"")</f>
        <v/>
      </c>
      <c r="T2659" s="18" t="str">
        <f>IFERROR(VLOOKUP($B2659,Invoices!$AN$2:$AO$412,2,FALSE),"")</f>
        <v/>
      </c>
      <c r="U2659" s="18" cm="1">
        <f t="array" ref="U2659">IFERROR(INDEX(F2659:T2659, 1, MATCH(TRUE, ISNUMBER(F2659:T2659), 0)), "0.0")</f>
        <v>0.99</v>
      </c>
    </row>
    <row r="2660" spans="1:21" ht="13" x14ac:dyDescent="0.15">
      <c r="A2660" s="14" t="s">
        <v>8692</v>
      </c>
      <c r="B2660" s="6" t="s">
        <v>4116</v>
      </c>
      <c r="C2660" s="6" t="s">
        <v>529</v>
      </c>
      <c r="D2660" s="6" t="s">
        <v>530</v>
      </c>
      <c r="E2660" s="6" t="s">
        <v>529</v>
      </c>
      <c r="F2660" s="18" t="str">
        <f>IFERROR(VLOOKUP(B2660,Invoices!$L$2:$M$413,2,FALSE),"")</f>
        <v/>
      </c>
      <c r="G2660" s="18" t="str">
        <f>IFERROR(VLOOKUP(B2660,Invoices!$N$2:$O$412,2,FALSE),"")</f>
        <v/>
      </c>
      <c r="H2660" s="18" t="str">
        <f>IFERROR(VLOOKUP($B2660,Invoices!$P$2:$Q$412,2,FALSE),"")</f>
        <v/>
      </c>
      <c r="I2660" s="18" t="str">
        <f>IFERROR(VLOOKUP($B2660,Invoices!$R$2:$S$412,2,FALSE),"")</f>
        <v/>
      </c>
      <c r="J2660" s="18" t="str">
        <f>IFERROR(VLOOKUP($B2660,Invoices!$T$2:$U$412,2,FALSE),"")</f>
        <v/>
      </c>
      <c r="K2660" s="18">
        <f>IFERROR(VLOOKUP($B2660,Invoices!$V$2:$W$412,2,FALSE),"")</f>
        <v>0.99</v>
      </c>
      <c r="L2660" s="18" t="str">
        <f>IFERROR(VLOOKUP($B2660,Invoices!$X$2:$Y$412,2,FALSE),"")</f>
        <v/>
      </c>
      <c r="M2660" s="18" t="str">
        <f>IFERROR(VLOOKUP($B2660,Invoices!$Z$2:$AA$412,2,FALSE),"")</f>
        <v/>
      </c>
      <c r="N2660" s="18" t="str">
        <f>IFERROR(VLOOKUP($B2660,Invoices!$AB$2:$AC$412,2,FALSE),"")</f>
        <v/>
      </c>
      <c r="O2660" s="18" t="str">
        <f>IFERROR(VLOOKUP($B2660,Invoices!$AD$2:$AE$412,2,FALSE),"")</f>
        <v/>
      </c>
      <c r="P2660" s="18">
        <f>IFERROR(VLOOKUP($B2660,Invoices!$AF$2:$AG$412,2,FALSE),"")</f>
        <v>0.99</v>
      </c>
      <c r="Q2660" s="18" t="str">
        <f>IFERROR(VLOOKUP($B2660,Invoices!$AH$2:$AI$412,2,FALSE),"")</f>
        <v/>
      </c>
      <c r="R2660" s="18" t="str">
        <f>IFERROR(VLOOKUP($B2660,Invoices!$AJ$2:$AK$412,2,FALSE),"")</f>
        <v/>
      </c>
      <c r="S2660" s="18" t="str">
        <f>IFERROR(VLOOKUP($B2660,Invoices!$AL$2:$AM$412,2,FALSE),"")</f>
        <v/>
      </c>
      <c r="T2660" s="18" t="str">
        <f>IFERROR(VLOOKUP($B2660,Invoices!$AN$2:$AO$412,2,FALSE),"")</f>
        <v/>
      </c>
      <c r="U2660" s="18" cm="1">
        <f t="array" ref="U2660">IFERROR(INDEX(F2660:T2660, 1, MATCH(TRUE, ISNUMBER(F2660:T2660), 0)), "0.0")</f>
        <v>0.99</v>
      </c>
    </row>
    <row r="2661" spans="1:21" ht="13" x14ac:dyDescent="0.15">
      <c r="A2661" s="14" t="s">
        <v>8693</v>
      </c>
      <c r="B2661" s="6" t="s">
        <v>4116</v>
      </c>
      <c r="C2661" s="6" t="s">
        <v>4117</v>
      </c>
      <c r="D2661" s="6" t="s">
        <v>943</v>
      </c>
      <c r="E2661" s="6" t="s">
        <v>522</v>
      </c>
      <c r="F2661" s="18" t="str">
        <f>IFERROR(VLOOKUP(B2661,Invoices!$L$2:$M$413,2,FALSE),"")</f>
        <v/>
      </c>
      <c r="G2661" s="18" t="str">
        <f>IFERROR(VLOOKUP(B2661,Invoices!$N$2:$O$412,2,FALSE),"")</f>
        <v/>
      </c>
      <c r="H2661" s="18" t="str">
        <f>IFERROR(VLOOKUP($B2661,Invoices!$P$2:$Q$412,2,FALSE),"")</f>
        <v/>
      </c>
      <c r="I2661" s="18" t="str">
        <f>IFERROR(VLOOKUP($B2661,Invoices!$R$2:$S$412,2,FALSE),"")</f>
        <v/>
      </c>
      <c r="J2661" s="18" t="str">
        <f>IFERROR(VLOOKUP($B2661,Invoices!$T$2:$U$412,2,FALSE),"")</f>
        <v/>
      </c>
      <c r="K2661" s="18">
        <f>IFERROR(VLOOKUP($B2661,Invoices!$V$2:$W$412,2,FALSE),"")</f>
        <v>0.99</v>
      </c>
      <c r="L2661" s="18" t="str">
        <f>IFERROR(VLOOKUP($B2661,Invoices!$X$2:$Y$412,2,FALSE),"")</f>
        <v/>
      </c>
      <c r="M2661" s="18" t="str">
        <f>IFERROR(VLOOKUP($B2661,Invoices!$Z$2:$AA$412,2,FALSE),"")</f>
        <v/>
      </c>
      <c r="N2661" s="18" t="str">
        <f>IFERROR(VLOOKUP($B2661,Invoices!$AB$2:$AC$412,2,FALSE),"")</f>
        <v/>
      </c>
      <c r="O2661" s="18" t="str">
        <f>IFERROR(VLOOKUP($B2661,Invoices!$AD$2:$AE$412,2,FALSE),"")</f>
        <v/>
      </c>
      <c r="P2661" s="18">
        <f>IFERROR(VLOOKUP($B2661,Invoices!$AF$2:$AG$412,2,FALSE),"")</f>
        <v>0.99</v>
      </c>
      <c r="Q2661" s="18" t="str">
        <f>IFERROR(VLOOKUP($B2661,Invoices!$AH$2:$AI$412,2,FALSE),"")</f>
        <v/>
      </c>
      <c r="R2661" s="18" t="str">
        <f>IFERROR(VLOOKUP($B2661,Invoices!$AJ$2:$AK$412,2,FALSE),"")</f>
        <v/>
      </c>
      <c r="S2661" s="18" t="str">
        <f>IFERROR(VLOOKUP($B2661,Invoices!$AL$2:$AM$412,2,FALSE),"")</f>
        <v/>
      </c>
      <c r="T2661" s="18" t="str">
        <f>IFERROR(VLOOKUP($B2661,Invoices!$AN$2:$AO$412,2,FALSE),"")</f>
        <v/>
      </c>
      <c r="U2661" s="18" cm="1">
        <f t="array" ref="U2661">IFERROR(INDEX(F2661:T2661, 1, MATCH(TRUE, ISNUMBER(F2661:T2661), 0)), "0.0")</f>
        <v>0.99</v>
      </c>
    </row>
    <row r="2662" spans="1:21" ht="13" x14ac:dyDescent="0.15">
      <c r="A2662" s="14" t="s">
        <v>8694</v>
      </c>
      <c r="B2662" s="6" t="s">
        <v>4118</v>
      </c>
      <c r="C2662" s="6" t="s">
        <v>966</v>
      </c>
      <c r="D2662" s="6" t="s">
        <v>967</v>
      </c>
      <c r="E2662" s="6" t="s">
        <v>968</v>
      </c>
      <c r="F2662" s="18" t="str">
        <f>IFERROR(VLOOKUP(B2662,Invoices!$L$2:$M$413,2,FALSE),"")</f>
        <v/>
      </c>
      <c r="G2662" s="18" t="str">
        <f>IFERROR(VLOOKUP(B2662,Invoices!$N$2:$O$412,2,FALSE),"")</f>
        <v/>
      </c>
      <c r="H2662" s="18">
        <f>IFERROR(VLOOKUP($B2662,Invoices!$P$2:$Q$412,2,FALSE),"")</f>
        <v>0.99</v>
      </c>
      <c r="I2662" s="18" t="str">
        <f>IFERROR(VLOOKUP($B2662,Invoices!$R$2:$S$412,2,FALSE),"")</f>
        <v/>
      </c>
      <c r="J2662" s="18" t="str">
        <f>IFERROR(VLOOKUP($B2662,Invoices!$T$2:$U$412,2,FALSE),"")</f>
        <v/>
      </c>
      <c r="K2662" s="18" t="str">
        <f>IFERROR(VLOOKUP($B2662,Invoices!$V$2:$W$412,2,FALSE),"")</f>
        <v/>
      </c>
      <c r="L2662" s="18" t="str">
        <f>IFERROR(VLOOKUP($B2662,Invoices!$X$2:$Y$412,2,FALSE),"")</f>
        <v/>
      </c>
      <c r="M2662" s="18" t="str">
        <f>IFERROR(VLOOKUP($B2662,Invoices!$Z$2:$AA$412,2,FALSE),"")</f>
        <v/>
      </c>
      <c r="N2662" s="18" t="str">
        <f>IFERROR(VLOOKUP($B2662,Invoices!$AB$2:$AC$412,2,FALSE),"")</f>
        <v/>
      </c>
      <c r="O2662" s="18" t="str">
        <f>IFERROR(VLOOKUP($B2662,Invoices!$AD$2:$AE$412,2,FALSE),"")</f>
        <v/>
      </c>
      <c r="P2662" s="18" t="str">
        <f>IFERROR(VLOOKUP($B2662,Invoices!$AF$2:$AG$412,2,FALSE),"")</f>
        <v/>
      </c>
      <c r="Q2662" s="18" t="str">
        <f>IFERROR(VLOOKUP($B2662,Invoices!$AH$2:$AI$412,2,FALSE),"")</f>
        <v/>
      </c>
      <c r="R2662" s="18" t="str">
        <f>IFERROR(VLOOKUP($B2662,Invoices!$AJ$2:$AK$412,2,FALSE),"")</f>
        <v/>
      </c>
      <c r="S2662" s="18" t="str">
        <f>IFERROR(VLOOKUP($B2662,Invoices!$AL$2:$AM$412,2,FALSE),"")</f>
        <v/>
      </c>
      <c r="T2662" s="18" t="str">
        <f>IFERROR(VLOOKUP($B2662,Invoices!$AN$2:$AO$412,2,FALSE),"")</f>
        <v/>
      </c>
      <c r="U2662" s="18" cm="1">
        <f t="array" ref="U2662">IFERROR(INDEX(F2662:T2662, 1, MATCH(TRUE, ISNUMBER(F2662:T2662), 0)), "0.0")</f>
        <v>0.99</v>
      </c>
    </row>
    <row r="2663" spans="1:21" ht="13" x14ac:dyDescent="0.15">
      <c r="A2663" s="14" t="s">
        <v>8695</v>
      </c>
      <c r="B2663" s="6" t="s">
        <v>4119</v>
      </c>
      <c r="D2663" s="6" t="s">
        <v>830</v>
      </c>
      <c r="E2663" s="6" t="s">
        <v>590</v>
      </c>
      <c r="F2663" s="18" t="str">
        <f>IFERROR(VLOOKUP(B2663,Invoices!$L$2:$M$413,2,FALSE),"")</f>
        <v/>
      </c>
      <c r="G2663" s="18" t="str">
        <f>IFERROR(VLOOKUP(B2663,Invoices!$N$2:$O$412,2,FALSE),"")</f>
        <v/>
      </c>
      <c r="H2663" s="18" t="str">
        <f>IFERROR(VLOOKUP($B2663,Invoices!$P$2:$Q$412,2,FALSE),"")</f>
        <v/>
      </c>
      <c r="I2663" s="18" t="str">
        <f>IFERROR(VLOOKUP($B2663,Invoices!$R$2:$S$412,2,FALSE),"")</f>
        <v/>
      </c>
      <c r="J2663" s="18" t="str">
        <f>IFERROR(VLOOKUP($B2663,Invoices!$T$2:$U$412,2,FALSE),"")</f>
        <v/>
      </c>
      <c r="K2663" s="18" t="str">
        <f>IFERROR(VLOOKUP($B2663,Invoices!$V$2:$W$412,2,FALSE),"")</f>
        <v/>
      </c>
      <c r="L2663" s="18" t="str">
        <f>IFERROR(VLOOKUP($B2663,Invoices!$X$2:$Y$412,2,FALSE),"")</f>
        <v/>
      </c>
      <c r="M2663" s="18">
        <f>IFERROR(VLOOKUP($B2663,Invoices!$Z$2:$AA$412,2,FALSE),"")</f>
        <v>0.99</v>
      </c>
      <c r="N2663" s="18" t="str">
        <f>IFERROR(VLOOKUP($B2663,Invoices!$AB$2:$AC$412,2,FALSE),"")</f>
        <v/>
      </c>
      <c r="O2663" s="18" t="str">
        <f>IFERROR(VLOOKUP($B2663,Invoices!$AD$2:$AE$412,2,FALSE),"")</f>
        <v/>
      </c>
      <c r="P2663" s="18" t="str">
        <f>IFERROR(VLOOKUP($B2663,Invoices!$AF$2:$AG$412,2,FALSE),"")</f>
        <v/>
      </c>
      <c r="Q2663" s="18" t="str">
        <f>IFERROR(VLOOKUP($B2663,Invoices!$AH$2:$AI$412,2,FALSE),"")</f>
        <v/>
      </c>
      <c r="R2663" s="18" t="str">
        <f>IFERROR(VLOOKUP($B2663,Invoices!$AJ$2:$AK$412,2,FALSE),"")</f>
        <v/>
      </c>
      <c r="S2663" s="18" t="str">
        <f>IFERROR(VLOOKUP($B2663,Invoices!$AL$2:$AM$412,2,FALSE),"")</f>
        <v/>
      </c>
      <c r="T2663" s="18" t="str">
        <f>IFERROR(VLOOKUP($B2663,Invoices!$AN$2:$AO$412,2,FALSE),"")</f>
        <v/>
      </c>
      <c r="U2663" s="18" cm="1">
        <f t="array" ref="U2663">IFERROR(INDEX(F2663:T2663, 1, MATCH(TRUE, ISNUMBER(F2663:T2663), 0)), "0.0")</f>
        <v>0.99</v>
      </c>
    </row>
    <row r="2664" spans="1:21" ht="13" x14ac:dyDescent="0.15">
      <c r="A2664" s="14" t="s">
        <v>8696</v>
      </c>
      <c r="B2664" s="6" t="s">
        <v>4120</v>
      </c>
      <c r="C2664" s="6" t="s">
        <v>1417</v>
      </c>
      <c r="D2664" s="6" t="s">
        <v>739</v>
      </c>
      <c r="E2664" s="6" t="s">
        <v>740</v>
      </c>
      <c r="F2664" s="18" t="str">
        <f>IFERROR(VLOOKUP(B2664,Invoices!$L$2:$M$413,2,FALSE),"")</f>
        <v/>
      </c>
      <c r="G2664" s="18" t="str">
        <f>IFERROR(VLOOKUP(B2664,Invoices!$N$2:$O$412,2,FALSE),"")</f>
        <v/>
      </c>
      <c r="H2664" s="18" t="str">
        <f>IFERROR(VLOOKUP($B2664,Invoices!$P$2:$Q$412,2,FALSE),"")</f>
        <v/>
      </c>
      <c r="I2664" s="18" t="str">
        <f>IFERROR(VLOOKUP($B2664,Invoices!$R$2:$S$412,2,FALSE),"")</f>
        <v/>
      </c>
      <c r="J2664" s="18" t="str">
        <f>IFERROR(VLOOKUP($B2664,Invoices!$T$2:$U$412,2,FALSE),"")</f>
        <v/>
      </c>
      <c r="K2664" s="18" t="str">
        <f>IFERROR(VLOOKUP($B2664,Invoices!$V$2:$W$412,2,FALSE),"")</f>
        <v/>
      </c>
      <c r="L2664" s="18" t="str">
        <f>IFERROR(VLOOKUP($B2664,Invoices!$X$2:$Y$412,2,FALSE),"")</f>
        <v/>
      </c>
      <c r="M2664" s="18" t="str">
        <f>IFERROR(VLOOKUP($B2664,Invoices!$Z$2:$AA$412,2,FALSE),"")</f>
        <v/>
      </c>
      <c r="N2664" s="18" t="str">
        <f>IFERROR(VLOOKUP($B2664,Invoices!$AB$2:$AC$412,2,FALSE),"")</f>
        <v/>
      </c>
      <c r="O2664" s="18" t="str">
        <f>IFERROR(VLOOKUP($B2664,Invoices!$AD$2:$AE$412,2,FALSE),"")</f>
        <v/>
      </c>
      <c r="P2664" s="18" t="str">
        <f>IFERROR(VLOOKUP($B2664,Invoices!$AF$2:$AG$412,2,FALSE),"")</f>
        <v/>
      </c>
      <c r="Q2664" s="18" t="str">
        <f>IFERROR(VLOOKUP($B2664,Invoices!$AH$2:$AI$412,2,FALSE),"")</f>
        <v/>
      </c>
      <c r="R2664" s="18" t="str">
        <f>IFERROR(VLOOKUP($B2664,Invoices!$AJ$2:$AK$412,2,FALSE),"")</f>
        <v/>
      </c>
      <c r="S2664" s="18" t="str">
        <f>IFERROR(VLOOKUP($B2664,Invoices!$AL$2:$AM$412,2,FALSE),"")</f>
        <v/>
      </c>
      <c r="T2664" s="18" t="str">
        <f>IFERROR(VLOOKUP($B2664,Invoices!$AN$2:$AO$412,2,FALSE),"")</f>
        <v/>
      </c>
      <c r="U2664" s="18" t="str" cm="1">
        <f t="array" ref="U2664">IFERROR(INDEX(F2664:T2664, 1, MATCH(TRUE, ISNUMBER(F2664:T2664), 0)), "0.0")</f>
        <v>0.0</v>
      </c>
    </row>
    <row r="2665" spans="1:21" ht="13" x14ac:dyDescent="0.15">
      <c r="A2665" s="14" t="s">
        <v>8697</v>
      </c>
      <c r="B2665" s="6" t="s">
        <v>4121</v>
      </c>
      <c r="C2665" s="6" t="s">
        <v>1394</v>
      </c>
      <c r="D2665" s="6" t="s">
        <v>684</v>
      </c>
      <c r="E2665" s="6" t="s">
        <v>685</v>
      </c>
      <c r="F2665" s="18">
        <f>IFERROR(VLOOKUP(B2665,Invoices!$L$2:$M$413,2,FALSE),"")</f>
        <v>0.99</v>
      </c>
      <c r="G2665" s="18" t="str">
        <f>IFERROR(VLOOKUP(B2665,Invoices!$N$2:$O$412,2,FALSE),"")</f>
        <v/>
      </c>
      <c r="H2665" s="18" t="str">
        <f>IFERROR(VLOOKUP($B2665,Invoices!$P$2:$Q$412,2,FALSE),"")</f>
        <v/>
      </c>
      <c r="I2665" s="18" t="str">
        <f>IFERROR(VLOOKUP($B2665,Invoices!$R$2:$S$412,2,FALSE),"")</f>
        <v/>
      </c>
      <c r="J2665" s="18" t="str">
        <f>IFERROR(VLOOKUP($B2665,Invoices!$T$2:$U$412,2,FALSE),"")</f>
        <v/>
      </c>
      <c r="K2665" s="18" t="str">
        <f>IFERROR(VLOOKUP($B2665,Invoices!$V$2:$W$412,2,FALSE),"")</f>
        <v/>
      </c>
      <c r="L2665" s="18" t="str">
        <f>IFERROR(VLOOKUP($B2665,Invoices!$X$2:$Y$412,2,FALSE),"")</f>
        <v/>
      </c>
      <c r="M2665" s="18" t="str">
        <f>IFERROR(VLOOKUP($B2665,Invoices!$Z$2:$AA$412,2,FALSE),"")</f>
        <v/>
      </c>
      <c r="N2665" s="18" t="str">
        <f>IFERROR(VLOOKUP($B2665,Invoices!$AB$2:$AC$412,2,FALSE),"")</f>
        <v/>
      </c>
      <c r="O2665" s="18" t="str">
        <f>IFERROR(VLOOKUP($B2665,Invoices!$AD$2:$AE$412,2,FALSE),"")</f>
        <v/>
      </c>
      <c r="P2665" s="18" t="str">
        <f>IFERROR(VLOOKUP($B2665,Invoices!$AF$2:$AG$412,2,FALSE),"")</f>
        <v/>
      </c>
      <c r="Q2665" s="18" t="str">
        <f>IFERROR(VLOOKUP($B2665,Invoices!$AH$2:$AI$412,2,FALSE),"")</f>
        <v/>
      </c>
      <c r="R2665" s="18" t="str">
        <f>IFERROR(VLOOKUP($B2665,Invoices!$AJ$2:$AK$412,2,FALSE),"")</f>
        <v/>
      </c>
      <c r="S2665" s="18" t="str">
        <f>IFERROR(VLOOKUP($B2665,Invoices!$AL$2:$AM$412,2,FALSE),"")</f>
        <v/>
      </c>
      <c r="T2665" s="18" t="str">
        <f>IFERROR(VLOOKUP($B2665,Invoices!$AN$2:$AO$412,2,FALSE),"")</f>
        <v/>
      </c>
      <c r="U2665" s="18" cm="1">
        <f t="array" ref="U2665">IFERROR(INDEX(F2665:T2665, 1, MATCH(TRUE, ISNUMBER(F2665:T2665), 0)), "0.0")</f>
        <v>0.99</v>
      </c>
    </row>
    <row r="2666" spans="1:21" ht="13" x14ac:dyDescent="0.15">
      <c r="A2666" s="14" t="s">
        <v>8698</v>
      </c>
      <c r="B2666" s="6" t="s">
        <v>4122</v>
      </c>
      <c r="C2666" s="6" t="s">
        <v>2857</v>
      </c>
      <c r="D2666" s="6" t="s">
        <v>2522</v>
      </c>
      <c r="E2666" s="6" t="s">
        <v>681</v>
      </c>
      <c r="F2666" s="18" t="str">
        <f>IFERROR(VLOOKUP(B2666,Invoices!$L$2:$M$413,2,FALSE),"")</f>
        <v/>
      </c>
      <c r="G2666" s="18" t="str">
        <f>IFERROR(VLOOKUP(B2666,Invoices!$N$2:$O$412,2,FALSE),"")</f>
        <v/>
      </c>
      <c r="H2666" s="18" t="str">
        <f>IFERROR(VLOOKUP($B2666,Invoices!$P$2:$Q$412,2,FALSE),"")</f>
        <v/>
      </c>
      <c r="I2666" s="18" t="str">
        <f>IFERROR(VLOOKUP($B2666,Invoices!$R$2:$S$412,2,FALSE),"")</f>
        <v/>
      </c>
      <c r="J2666" s="18" t="str">
        <f>IFERROR(VLOOKUP($B2666,Invoices!$T$2:$U$412,2,FALSE),"")</f>
        <v/>
      </c>
      <c r="K2666" s="18" t="str">
        <f>IFERROR(VLOOKUP($B2666,Invoices!$V$2:$W$412,2,FALSE),"")</f>
        <v/>
      </c>
      <c r="L2666" s="18" t="str">
        <f>IFERROR(VLOOKUP($B2666,Invoices!$X$2:$Y$412,2,FALSE),"")</f>
        <v/>
      </c>
      <c r="M2666" s="18" t="str">
        <f>IFERROR(VLOOKUP($B2666,Invoices!$Z$2:$AA$412,2,FALSE),"")</f>
        <v/>
      </c>
      <c r="N2666" s="18" t="str">
        <f>IFERROR(VLOOKUP($B2666,Invoices!$AB$2:$AC$412,2,FALSE),"")</f>
        <v/>
      </c>
      <c r="O2666" s="18" t="str">
        <f>IFERROR(VLOOKUP($B2666,Invoices!$AD$2:$AE$412,2,FALSE),"")</f>
        <v/>
      </c>
      <c r="P2666" s="18" t="str">
        <f>IFERROR(VLOOKUP($B2666,Invoices!$AF$2:$AG$412,2,FALSE),"")</f>
        <v/>
      </c>
      <c r="Q2666" s="18" t="str">
        <f>IFERROR(VLOOKUP($B2666,Invoices!$AH$2:$AI$412,2,FALSE),"")</f>
        <v/>
      </c>
      <c r="R2666" s="18" t="str">
        <f>IFERROR(VLOOKUP($B2666,Invoices!$AJ$2:$AK$412,2,FALSE),"")</f>
        <v/>
      </c>
      <c r="S2666" s="18" t="str">
        <f>IFERROR(VLOOKUP($B2666,Invoices!$AL$2:$AM$412,2,FALSE),"")</f>
        <v/>
      </c>
      <c r="T2666" s="18" t="str">
        <f>IFERROR(VLOOKUP($B2666,Invoices!$AN$2:$AO$412,2,FALSE),"")</f>
        <v/>
      </c>
      <c r="U2666" s="18" t="str" cm="1">
        <f t="array" ref="U2666">IFERROR(INDEX(F2666:T2666, 1, MATCH(TRUE, ISNUMBER(F2666:T2666), 0)), "0.0")</f>
        <v>0.0</v>
      </c>
    </row>
    <row r="2667" spans="1:21" ht="13" x14ac:dyDescent="0.15">
      <c r="A2667" s="14" t="s">
        <v>8699</v>
      </c>
      <c r="B2667" s="6" t="s">
        <v>4123</v>
      </c>
      <c r="C2667" s="6" t="s">
        <v>3471</v>
      </c>
      <c r="D2667" s="6" t="s">
        <v>1110</v>
      </c>
      <c r="E2667" s="6" t="s">
        <v>1111</v>
      </c>
      <c r="F2667" s="18">
        <f>IFERROR(VLOOKUP(B2667,Invoices!$L$2:$M$413,2,FALSE),"")</f>
        <v>0.99</v>
      </c>
      <c r="G2667" s="18">
        <f>IFERROR(VLOOKUP(B2667,Invoices!$N$2:$O$412,2,FALSE),"")</f>
        <v>0.99</v>
      </c>
      <c r="H2667" s="18" t="str">
        <f>IFERROR(VLOOKUP($B2667,Invoices!$P$2:$Q$412,2,FALSE),"")</f>
        <v/>
      </c>
      <c r="I2667" s="18" t="str">
        <f>IFERROR(VLOOKUP($B2667,Invoices!$R$2:$S$412,2,FALSE),"")</f>
        <v/>
      </c>
      <c r="J2667" s="18" t="str">
        <f>IFERROR(VLOOKUP($B2667,Invoices!$T$2:$U$412,2,FALSE),"")</f>
        <v/>
      </c>
      <c r="K2667" s="18" t="str">
        <f>IFERROR(VLOOKUP($B2667,Invoices!$V$2:$W$412,2,FALSE),"")</f>
        <v/>
      </c>
      <c r="L2667" s="18" t="str">
        <f>IFERROR(VLOOKUP($B2667,Invoices!$X$2:$Y$412,2,FALSE),"")</f>
        <v/>
      </c>
      <c r="M2667" s="18" t="str">
        <f>IFERROR(VLOOKUP($B2667,Invoices!$Z$2:$AA$412,2,FALSE),"")</f>
        <v/>
      </c>
      <c r="N2667" s="18" t="str">
        <f>IFERROR(VLOOKUP($B2667,Invoices!$AB$2:$AC$412,2,FALSE),"")</f>
        <v/>
      </c>
      <c r="O2667" s="18" t="str">
        <f>IFERROR(VLOOKUP($B2667,Invoices!$AD$2:$AE$412,2,FALSE),"")</f>
        <v/>
      </c>
      <c r="P2667" s="18" t="str">
        <f>IFERROR(VLOOKUP($B2667,Invoices!$AF$2:$AG$412,2,FALSE),"")</f>
        <v/>
      </c>
      <c r="Q2667" s="18" t="str">
        <f>IFERROR(VLOOKUP($B2667,Invoices!$AH$2:$AI$412,2,FALSE),"")</f>
        <v/>
      </c>
      <c r="R2667" s="18" t="str">
        <f>IFERROR(VLOOKUP($B2667,Invoices!$AJ$2:$AK$412,2,FALSE),"")</f>
        <v/>
      </c>
      <c r="S2667" s="18" t="str">
        <f>IFERROR(VLOOKUP($B2667,Invoices!$AL$2:$AM$412,2,FALSE),"")</f>
        <v/>
      </c>
      <c r="T2667" s="18" t="str">
        <f>IFERROR(VLOOKUP($B2667,Invoices!$AN$2:$AO$412,2,FALSE),"")</f>
        <v/>
      </c>
      <c r="U2667" s="18" cm="1">
        <f t="array" ref="U2667">IFERROR(INDEX(F2667:T2667, 1, MATCH(TRUE, ISNUMBER(F2667:T2667), 0)), "0.0")</f>
        <v>0.99</v>
      </c>
    </row>
    <row r="2668" spans="1:21" ht="13" x14ac:dyDescent="0.15">
      <c r="A2668" s="14" t="s">
        <v>8700</v>
      </c>
      <c r="B2668" s="6" t="s">
        <v>4124</v>
      </c>
      <c r="C2668" s="6" t="s">
        <v>774</v>
      </c>
      <c r="D2668" s="6" t="s">
        <v>775</v>
      </c>
      <c r="E2668" s="6" t="s">
        <v>681</v>
      </c>
      <c r="F2668" s="18" t="str">
        <f>IFERROR(VLOOKUP(B2668,Invoices!$L$2:$M$413,2,FALSE),"")</f>
        <v/>
      </c>
      <c r="G2668" s="18" t="str">
        <f>IFERROR(VLOOKUP(B2668,Invoices!$N$2:$O$412,2,FALSE),"")</f>
        <v/>
      </c>
      <c r="H2668" s="18" t="str">
        <f>IFERROR(VLOOKUP($B2668,Invoices!$P$2:$Q$412,2,FALSE),"")</f>
        <v/>
      </c>
      <c r="I2668" s="18" t="str">
        <f>IFERROR(VLOOKUP($B2668,Invoices!$R$2:$S$412,2,FALSE),"")</f>
        <v/>
      </c>
      <c r="J2668" s="18" t="str">
        <f>IFERROR(VLOOKUP($B2668,Invoices!$T$2:$U$412,2,FALSE),"")</f>
        <v/>
      </c>
      <c r="K2668" s="18" t="str">
        <f>IFERROR(VLOOKUP($B2668,Invoices!$V$2:$W$412,2,FALSE),"")</f>
        <v/>
      </c>
      <c r="L2668" s="18" t="str">
        <f>IFERROR(VLOOKUP($B2668,Invoices!$X$2:$Y$412,2,FALSE),"")</f>
        <v/>
      </c>
      <c r="M2668" s="18" t="str">
        <f>IFERROR(VLOOKUP($B2668,Invoices!$Z$2:$AA$412,2,FALSE),"")</f>
        <v/>
      </c>
      <c r="N2668" s="18" t="str">
        <f>IFERROR(VLOOKUP($B2668,Invoices!$AB$2:$AC$412,2,FALSE),"")</f>
        <v/>
      </c>
      <c r="O2668" s="18" t="str">
        <f>IFERROR(VLOOKUP($B2668,Invoices!$AD$2:$AE$412,2,FALSE),"")</f>
        <v/>
      </c>
      <c r="P2668" s="18" t="str">
        <f>IFERROR(VLOOKUP($B2668,Invoices!$AF$2:$AG$412,2,FALSE),"")</f>
        <v/>
      </c>
      <c r="Q2668" s="18" t="str">
        <f>IFERROR(VLOOKUP($B2668,Invoices!$AH$2:$AI$412,2,FALSE),"")</f>
        <v/>
      </c>
      <c r="R2668" s="18" t="str">
        <f>IFERROR(VLOOKUP($B2668,Invoices!$AJ$2:$AK$412,2,FALSE),"")</f>
        <v/>
      </c>
      <c r="S2668" s="18" t="str">
        <f>IFERROR(VLOOKUP($B2668,Invoices!$AL$2:$AM$412,2,FALSE),"")</f>
        <v/>
      </c>
      <c r="T2668" s="18" t="str">
        <f>IFERROR(VLOOKUP($B2668,Invoices!$AN$2:$AO$412,2,FALSE),"")</f>
        <v/>
      </c>
      <c r="U2668" s="18" t="str" cm="1">
        <f t="array" ref="U2668">IFERROR(INDEX(F2668:T2668, 1, MATCH(TRUE, ISNUMBER(F2668:T2668), 0)), "0.0")</f>
        <v>0.0</v>
      </c>
    </row>
    <row r="2669" spans="1:21" ht="13" x14ac:dyDescent="0.15">
      <c r="A2669" s="14" t="s">
        <v>8701</v>
      </c>
      <c r="B2669" s="6" t="s">
        <v>4125</v>
      </c>
      <c r="D2669" s="6" t="s">
        <v>524</v>
      </c>
      <c r="E2669" s="6" t="s">
        <v>518</v>
      </c>
      <c r="F2669" s="18">
        <f>IFERROR(VLOOKUP(B2669,Invoices!$L$2:$M$413,2,FALSE),"")</f>
        <v>1.99</v>
      </c>
      <c r="G2669" s="18" t="str">
        <f>IFERROR(VLOOKUP(B2669,Invoices!$N$2:$O$412,2,FALSE),"")</f>
        <v/>
      </c>
      <c r="H2669" s="18" t="str">
        <f>IFERROR(VLOOKUP($B2669,Invoices!$P$2:$Q$412,2,FALSE),"")</f>
        <v/>
      </c>
      <c r="I2669" s="18" t="str">
        <f>IFERROR(VLOOKUP($B2669,Invoices!$R$2:$S$412,2,FALSE),"")</f>
        <v/>
      </c>
      <c r="J2669" s="18" t="str">
        <f>IFERROR(VLOOKUP($B2669,Invoices!$T$2:$U$412,2,FALSE),"")</f>
        <v/>
      </c>
      <c r="K2669" s="18" t="str">
        <f>IFERROR(VLOOKUP($B2669,Invoices!$V$2:$W$412,2,FALSE),"")</f>
        <v/>
      </c>
      <c r="L2669" s="18" t="str">
        <f>IFERROR(VLOOKUP($B2669,Invoices!$X$2:$Y$412,2,FALSE),"")</f>
        <v/>
      </c>
      <c r="M2669" s="18" t="str">
        <f>IFERROR(VLOOKUP($B2669,Invoices!$Z$2:$AA$412,2,FALSE),"")</f>
        <v/>
      </c>
      <c r="N2669" s="18" t="str">
        <f>IFERROR(VLOOKUP($B2669,Invoices!$AB$2:$AC$412,2,FALSE),"")</f>
        <v/>
      </c>
      <c r="O2669" s="18" t="str">
        <f>IFERROR(VLOOKUP($B2669,Invoices!$AD$2:$AE$412,2,FALSE),"")</f>
        <v/>
      </c>
      <c r="P2669" s="18" t="str">
        <f>IFERROR(VLOOKUP($B2669,Invoices!$AF$2:$AG$412,2,FALSE),"")</f>
        <v/>
      </c>
      <c r="Q2669" s="18" t="str">
        <f>IFERROR(VLOOKUP($B2669,Invoices!$AH$2:$AI$412,2,FALSE),"")</f>
        <v/>
      </c>
      <c r="R2669" s="18" t="str">
        <f>IFERROR(VLOOKUP($B2669,Invoices!$AJ$2:$AK$412,2,FALSE),"")</f>
        <v/>
      </c>
      <c r="S2669" s="18" t="str">
        <f>IFERROR(VLOOKUP($B2669,Invoices!$AL$2:$AM$412,2,FALSE),"")</f>
        <v/>
      </c>
      <c r="T2669" s="18" t="str">
        <f>IFERROR(VLOOKUP($B2669,Invoices!$AN$2:$AO$412,2,FALSE),"")</f>
        <v/>
      </c>
      <c r="U2669" s="18" cm="1">
        <f t="array" ref="U2669">IFERROR(INDEX(F2669:T2669, 1, MATCH(TRUE, ISNUMBER(F2669:T2669), 0)), "0.0")</f>
        <v>1.99</v>
      </c>
    </row>
    <row r="2670" spans="1:21" ht="13" x14ac:dyDescent="0.15">
      <c r="A2670" s="14" t="s">
        <v>8702</v>
      </c>
      <c r="B2670" s="6" t="s">
        <v>4126</v>
      </c>
      <c r="C2670" s="6" t="s">
        <v>1943</v>
      </c>
      <c r="D2670" s="6" t="s">
        <v>1942</v>
      </c>
      <c r="E2670" s="6" t="s">
        <v>1943</v>
      </c>
      <c r="F2670" s="18" t="str">
        <f>IFERROR(VLOOKUP(B2670,Invoices!$L$2:$M$413,2,FALSE),"")</f>
        <v/>
      </c>
      <c r="G2670" s="18" t="str">
        <f>IFERROR(VLOOKUP(B2670,Invoices!$N$2:$O$412,2,FALSE),"")</f>
        <v/>
      </c>
      <c r="H2670" s="18" t="str">
        <f>IFERROR(VLOOKUP($B2670,Invoices!$P$2:$Q$412,2,FALSE),"")</f>
        <v/>
      </c>
      <c r="I2670" s="18" t="str">
        <f>IFERROR(VLOOKUP($B2670,Invoices!$R$2:$S$412,2,FALSE),"")</f>
        <v/>
      </c>
      <c r="J2670" s="18" t="str">
        <f>IFERROR(VLOOKUP($B2670,Invoices!$T$2:$U$412,2,FALSE),"")</f>
        <v/>
      </c>
      <c r="K2670" s="18" t="str">
        <f>IFERROR(VLOOKUP($B2670,Invoices!$V$2:$W$412,2,FALSE),"")</f>
        <v/>
      </c>
      <c r="L2670" s="18" t="str">
        <f>IFERROR(VLOOKUP($B2670,Invoices!$X$2:$Y$412,2,FALSE),"")</f>
        <v/>
      </c>
      <c r="M2670" s="18" t="str">
        <f>IFERROR(VLOOKUP($B2670,Invoices!$Z$2:$AA$412,2,FALSE),"")</f>
        <v/>
      </c>
      <c r="N2670" s="18" t="str">
        <f>IFERROR(VLOOKUP($B2670,Invoices!$AB$2:$AC$412,2,FALSE),"")</f>
        <v/>
      </c>
      <c r="O2670" s="18" t="str">
        <f>IFERROR(VLOOKUP($B2670,Invoices!$AD$2:$AE$412,2,FALSE),"")</f>
        <v/>
      </c>
      <c r="P2670" s="18" t="str">
        <f>IFERROR(VLOOKUP($B2670,Invoices!$AF$2:$AG$412,2,FALSE),"")</f>
        <v/>
      </c>
      <c r="Q2670" s="18">
        <f>IFERROR(VLOOKUP($B2670,Invoices!$AH$2:$AI$412,2,FALSE),"")</f>
        <v>0.99</v>
      </c>
      <c r="R2670" s="18" t="str">
        <f>IFERROR(VLOOKUP($B2670,Invoices!$AJ$2:$AK$412,2,FALSE),"")</f>
        <v/>
      </c>
      <c r="S2670" s="18" t="str">
        <f>IFERROR(VLOOKUP($B2670,Invoices!$AL$2:$AM$412,2,FALSE),"")</f>
        <v/>
      </c>
      <c r="T2670" s="18" t="str">
        <f>IFERROR(VLOOKUP($B2670,Invoices!$AN$2:$AO$412,2,FALSE),"")</f>
        <v/>
      </c>
      <c r="U2670" s="18" cm="1">
        <f t="array" ref="U2670">IFERROR(INDEX(F2670:T2670, 1, MATCH(TRUE, ISNUMBER(F2670:T2670), 0)), "0.0")</f>
        <v>0.99</v>
      </c>
    </row>
    <row r="2671" spans="1:21" ht="13" x14ac:dyDescent="0.15">
      <c r="A2671" s="14" t="s">
        <v>8703</v>
      </c>
      <c r="B2671" s="6" t="s">
        <v>4127</v>
      </c>
      <c r="C2671" s="6" t="s">
        <v>3275</v>
      </c>
      <c r="D2671" s="6" t="s">
        <v>2182</v>
      </c>
      <c r="E2671" s="6" t="s">
        <v>2183</v>
      </c>
      <c r="F2671" s="18" t="str">
        <f>IFERROR(VLOOKUP(B2671,Invoices!$L$2:$M$413,2,FALSE),"")</f>
        <v/>
      </c>
      <c r="G2671" s="18" t="str">
        <f>IFERROR(VLOOKUP(B2671,Invoices!$N$2:$O$412,2,FALSE),"")</f>
        <v/>
      </c>
      <c r="H2671" s="18" t="str">
        <f>IFERROR(VLOOKUP($B2671,Invoices!$P$2:$Q$412,2,FALSE),"")</f>
        <v/>
      </c>
      <c r="I2671" s="18" t="str">
        <f>IFERROR(VLOOKUP($B2671,Invoices!$R$2:$S$412,2,FALSE),"")</f>
        <v/>
      </c>
      <c r="J2671" s="18" t="str">
        <f>IFERROR(VLOOKUP($B2671,Invoices!$T$2:$U$412,2,FALSE),"")</f>
        <v/>
      </c>
      <c r="K2671" s="18" t="str">
        <f>IFERROR(VLOOKUP($B2671,Invoices!$V$2:$W$412,2,FALSE),"")</f>
        <v/>
      </c>
      <c r="L2671" s="18" t="str">
        <f>IFERROR(VLOOKUP($B2671,Invoices!$X$2:$Y$412,2,FALSE),"")</f>
        <v/>
      </c>
      <c r="M2671" s="18" t="str">
        <f>IFERROR(VLOOKUP($B2671,Invoices!$Z$2:$AA$412,2,FALSE),"")</f>
        <v/>
      </c>
      <c r="N2671" s="18" t="str">
        <f>IFERROR(VLOOKUP($B2671,Invoices!$AB$2:$AC$412,2,FALSE),"")</f>
        <v/>
      </c>
      <c r="O2671" s="18" t="str">
        <f>IFERROR(VLOOKUP($B2671,Invoices!$AD$2:$AE$412,2,FALSE),"")</f>
        <v/>
      </c>
      <c r="P2671" s="18" t="str">
        <f>IFERROR(VLOOKUP($B2671,Invoices!$AF$2:$AG$412,2,FALSE),"")</f>
        <v/>
      </c>
      <c r="Q2671" s="18" t="str">
        <f>IFERROR(VLOOKUP($B2671,Invoices!$AH$2:$AI$412,2,FALSE),"")</f>
        <v/>
      </c>
      <c r="R2671" s="18" t="str">
        <f>IFERROR(VLOOKUP($B2671,Invoices!$AJ$2:$AK$412,2,FALSE),"")</f>
        <v/>
      </c>
      <c r="S2671" s="18" t="str">
        <f>IFERROR(VLOOKUP($B2671,Invoices!$AL$2:$AM$412,2,FALSE),"")</f>
        <v/>
      </c>
      <c r="T2671" s="18" t="str">
        <f>IFERROR(VLOOKUP($B2671,Invoices!$AN$2:$AO$412,2,FALSE),"")</f>
        <v/>
      </c>
      <c r="U2671" s="18" t="str" cm="1">
        <f t="array" ref="U2671">IFERROR(INDEX(F2671:T2671, 1, MATCH(TRUE, ISNUMBER(F2671:T2671), 0)), "0.0")</f>
        <v>0.0</v>
      </c>
    </row>
    <row r="2672" spans="1:21" ht="13" x14ac:dyDescent="0.15">
      <c r="A2672" s="14" t="s">
        <v>8704</v>
      </c>
      <c r="B2672" s="6" t="s">
        <v>4128</v>
      </c>
      <c r="D2672" s="6" t="s">
        <v>754</v>
      </c>
      <c r="E2672" s="6" t="s">
        <v>755</v>
      </c>
      <c r="F2672" s="18" t="str">
        <f>IFERROR(VLOOKUP(B2672,Invoices!$L$2:$M$413,2,FALSE),"")</f>
        <v/>
      </c>
      <c r="G2672" s="18" t="str">
        <f>IFERROR(VLOOKUP(B2672,Invoices!$N$2:$O$412,2,FALSE),"")</f>
        <v/>
      </c>
      <c r="H2672" s="18" t="str">
        <f>IFERROR(VLOOKUP($B2672,Invoices!$P$2:$Q$412,2,FALSE),"")</f>
        <v/>
      </c>
      <c r="I2672" s="18" t="str">
        <f>IFERROR(VLOOKUP($B2672,Invoices!$R$2:$S$412,2,FALSE),"")</f>
        <v/>
      </c>
      <c r="J2672" s="18" t="str">
        <f>IFERROR(VLOOKUP($B2672,Invoices!$T$2:$U$412,2,FALSE),"")</f>
        <v/>
      </c>
      <c r="K2672" s="18" t="str">
        <f>IFERROR(VLOOKUP($B2672,Invoices!$V$2:$W$412,2,FALSE),"")</f>
        <v/>
      </c>
      <c r="L2672" s="18" t="str">
        <f>IFERROR(VLOOKUP($B2672,Invoices!$X$2:$Y$412,2,FALSE),"")</f>
        <v/>
      </c>
      <c r="M2672" s="18" t="str">
        <f>IFERROR(VLOOKUP($B2672,Invoices!$Z$2:$AA$412,2,FALSE),"")</f>
        <v/>
      </c>
      <c r="N2672" s="18" t="str">
        <f>IFERROR(VLOOKUP($B2672,Invoices!$AB$2:$AC$412,2,FALSE),"")</f>
        <v/>
      </c>
      <c r="O2672" s="18" t="str">
        <f>IFERROR(VLOOKUP($B2672,Invoices!$AD$2:$AE$412,2,FALSE),"")</f>
        <v/>
      </c>
      <c r="P2672" s="18" t="str">
        <f>IFERROR(VLOOKUP($B2672,Invoices!$AF$2:$AG$412,2,FALSE),"")</f>
        <v/>
      </c>
      <c r="Q2672" s="18" t="str">
        <f>IFERROR(VLOOKUP($B2672,Invoices!$AH$2:$AI$412,2,FALSE),"")</f>
        <v/>
      </c>
      <c r="R2672" s="18" t="str">
        <f>IFERROR(VLOOKUP($B2672,Invoices!$AJ$2:$AK$412,2,FALSE),"")</f>
        <v/>
      </c>
      <c r="S2672" s="18" t="str">
        <f>IFERROR(VLOOKUP($B2672,Invoices!$AL$2:$AM$412,2,FALSE),"")</f>
        <v/>
      </c>
      <c r="T2672" s="18" t="str">
        <f>IFERROR(VLOOKUP($B2672,Invoices!$AN$2:$AO$412,2,FALSE),"")</f>
        <v/>
      </c>
      <c r="U2672" s="18" t="str" cm="1">
        <f t="array" ref="U2672">IFERROR(INDEX(F2672:T2672, 1, MATCH(TRUE, ISNUMBER(F2672:T2672), 0)), "0.0")</f>
        <v>0.0</v>
      </c>
    </row>
    <row r="2673" spans="1:21" ht="13" x14ac:dyDescent="0.15">
      <c r="A2673" s="14" t="s">
        <v>8705</v>
      </c>
      <c r="B2673" s="6" t="s">
        <v>4129</v>
      </c>
      <c r="D2673" s="6" t="s">
        <v>754</v>
      </c>
      <c r="E2673" s="6" t="s">
        <v>755</v>
      </c>
      <c r="F2673" s="18" t="str">
        <f>IFERROR(VLOOKUP(B2673,Invoices!$L$2:$M$413,2,FALSE),"")</f>
        <v/>
      </c>
      <c r="G2673" s="18" t="str">
        <f>IFERROR(VLOOKUP(B2673,Invoices!$N$2:$O$412,2,FALSE),"")</f>
        <v/>
      </c>
      <c r="H2673" s="18" t="str">
        <f>IFERROR(VLOOKUP($B2673,Invoices!$P$2:$Q$412,2,FALSE),"")</f>
        <v/>
      </c>
      <c r="I2673" s="18" t="str">
        <f>IFERROR(VLOOKUP($B2673,Invoices!$R$2:$S$412,2,FALSE),"")</f>
        <v/>
      </c>
      <c r="J2673" s="18" t="str">
        <f>IFERROR(VLOOKUP($B2673,Invoices!$T$2:$U$412,2,FALSE),"")</f>
        <v/>
      </c>
      <c r="K2673" s="18" t="str">
        <f>IFERROR(VLOOKUP($B2673,Invoices!$V$2:$W$412,2,FALSE),"")</f>
        <v/>
      </c>
      <c r="L2673" s="18" t="str">
        <f>IFERROR(VLOOKUP($B2673,Invoices!$X$2:$Y$412,2,FALSE),"")</f>
        <v/>
      </c>
      <c r="M2673" s="18" t="str">
        <f>IFERROR(VLOOKUP($B2673,Invoices!$Z$2:$AA$412,2,FALSE),"")</f>
        <v/>
      </c>
      <c r="N2673" s="18" t="str">
        <f>IFERROR(VLOOKUP($B2673,Invoices!$AB$2:$AC$412,2,FALSE),"")</f>
        <v/>
      </c>
      <c r="O2673" s="18" t="str">
        <f>IFERROR(VLOOKUP($B2673,Invoices!$AD$2:$AE$412,2,FALSE),"")</f>
        <v/>
      </c>
      <c r="P2673" s="18" t="str">
        <f>IFERROR(VLOOKUP($B2673,Invoices!$AF$2:$AG$412,2,FALSE),"")</f>
        <v/>
      </c>
      <c r="Q2673" s="18" t="str">
        <f>IFERROR(VLOOKUP($B2673,Invoices!$AH$2:$AI$412,2,FALSE),"")</f>
        <v/>
      </c>
      <c r="R2673" s="18" t="str">
        <f>IFERROR(VLOOKUP($B2673,Invoices!$AJ$2:$AK$412,2,FALSE),"")</f>
        <v/>
      </c>
      <c r="S2673" s="18" t="str">
        <f>IFERROR(VLOOKUP($B2673,Invoices!$AL$2:$AM$412,2,FALSE),"")</f>
        <v/>
      </c>
      <c r="T2673" s="18" t="str">
        <f>IFERROR(VLOOKUP($B2673,Invoices!$AN$2:$AO$412,2,FALSE),"")</f>
        <v/>
      </c>
      <c r="U2673" s="18" t="str" cm="1">
        <f t="array" ref="U2673">IFERROR(INDEX(F2673:T2673, 1, MATCH(TRUE, ISNUMBER(F2673:T2673), 0)), "0.0")</f>
        <v>0.0</v>
      </c>
    </row>
    <row r="2674" spans="1:21" ht="13" x14ac:dyDescent="0.15">
      <c r="A2674" s="14" t="s">
        <v>8706</v>
      </c>
      <c r="B2674" s="6" t="s">
        <v>4130</v>
      </c>
      <c r="C2674" s="6" t="s">
        <v>1120</v>
      </c>
      <c r="D2674" s="6" t="s">
        <v>1121</v>
      </c>
      <c r="E2674" s="6" t="s">
        <v>562</v>
      </c>
      <c r="F2674" s="18" t="str">
        <f>IFERROR(VLOOKUP(B2674,Invoices!$L$2:$M$413,2,FALSE),"")</f>
        <v/>
      </c>
      <c r="G2674" s="18" t="str">
        <f>IFERROR(VLOOKUP(B2674,Invoices!$N$2:$O$412,2,FALSE),"")</f>
        <v/>
      </c>
      <c r="H2674" s="18" t="str">
        <f>IFERROR(VLOOKUP($B2674,Invoices!$P$2:$Q$412,2,FALSE),"")</f>
        <v/>
      </c>
      <c r="I2674" s="18" t="str">
        <f>IFERROR(VLOOKUP($B2674,Invoices!$R$2:$S$412,2,FALSE),"")</f>
        <v/>
      </c>
      <c r="J2674" s="18" t="str">
        <f>IFERROR(VLOOKUP($B2674,Invoices!$T$2:$U$412,2,FALSE),"")</f>
        <v/>
      </c>
      <c r="K2674" s="18" t="str">
        <f>IFERROR(VLOOKUP($B2674,Invoices!$V$2:$W$412,2,FALSE),"")</f>
        <v/>
      </c>
      <c r="L2674" s="18" t="str">
        <f>IFERROR(VLOOKUP($B2674,Invoices!$X$2:$Y$412,2,FALSE),"")</f>
        <v/>
      </c>
      <c r="M2674" s="18" t="str">
        <f>IFERROR(VLOOKUP($B2674,Invoices!$Z$2:$AA$412,2,FALSE),"")</f>
        <v/>
      </c>
      <c r="N2674" s="18" t="str">
        <f>IFERROR(VLOOKUP($B2674,Invoices!$AB$2:$AC$412,2,FALSE),"")</f>
        <v/>
      </c>
      <c r="O2674" s="18" t="str">
        <f>IFERROR(VLOOKUP($B2674,Invoices!$AD$2:$AE$412,2,FALSE),"")</f>
        <v/>
      </c>
      <c r="P2674" s="18" t="str">
        <f>IFERROR(VLOOKUP($B2674,Invoices!$AF$2:$AG$412,2,FALSE),"")</f>
        <v/>
      </c>
      <c r="Q2674" s="18" t="str">
        <f>IFERROR(VLOOKUP($B2674,Invoices!$AH$2:$AI$412,2,FALSE),"")</f>
        <v/>
      </c>
      <c r="R2674" s="18" t="str">
        <f>IFERROR(VLOOKUP($B2674,Invoices!$AJ$2:$AK$412,2,FALSE),"")</f>
        <v/>
      </c>
      <c r="S2674" s="18" t="str">
        <f>IFERROR(VLOOKUP($B2674,Invoices!$AL$2:$AM$412,2,FALSE),"")</f>
        <v/>
      </c>
      <c r="T2674" s="18" t="str">
        <f>IFERROR(VLOOKUP($B2674,Invoices!$AN$2:$AO$412,2,FALSE),"")</f>
        <v/>
      </c>
      <c r="U2674" s="18" t="str" cm="1">
        <f t="array" ref="U2674">IFERROR(INDEX(F2674:T2674, 1, MATCH(TRUE, ISNUMBER(F2674:T2674), 0)), "0.0")</f>
        <v>0.0</v>
      </c>
    </row>
    <row r="2675" spans="1:21" ht="13" x14ac:dyDescent="0.15">
      <c r="A2675" s="14" t="s">
        <v>8707</v>
      </c>
      <c r="B2675" s="6" t="s">
        <v>4131</v>
      </c>
      <c r="D2675" s="6" t="s">
        <v>1431</v>
      </c>
      <c r="E2675" s="6" t="s">
        <v>1432</v>
      </c>
      <c r="F2675" s="18" t="str">
        <f>IFERROR(VLOOKUP(B2675,Invoices!$L$2:$M$413,2,FALSE),"")</f>
        <v/>
      </c>
      <c r="G2675" s="18" t="str">
        <f>IFERROR(VLOOKUP(B2675,Invoices!$N$2:$O$412,2,FALSE),"")</f>
        <v/>
      </c>
      <c r="H2675" s="18" t="str">
        <f>IFERROR(VLOOKUP($B2675,Invoices!$P$2:$Q$412,2,FALSE),"")</f>
        <v/>
      </c>
      <c r="I2675" s="18" t="str">
        <f>IFERROR(VLOOKUP($B2675,Invoices!$R$2:$S$412,2,FALSE),"")</f>
        <v/>
      </c>
      <c r="J2675" s="18" t="str">
        <f>IFERROR(VLOOKUP($B2675,Invoices!$T$2:$U$412,2,FALSE),"")</f>
        <v/>
      </c>
      <c r="K2675" s="18" t="str">
        <f>IFERROR(VLOOKUP($B2675,Invoices!$V$2:$W$412,2,FALSE),"")</f>
        <v/>
      </c>
      <c r="L2675" s="18" t="str">
        <f>IFERROR(VLOOKUP($B2675,Invoices!$X$2:$Y$412,2,FALSE),"")</f>
        <v/>
      </c>
      <c r="M2675" s="18" t="str">
        <f>IFERROR(VLOOKUP($B2675,Invoices!$Z$2:$AA$412,2,FALSE),"")</f>
        <v/>
      </c>
      <c r="N2675" s="18" t="str">
        <f>IFERROR(VLOOKUP($B2675,Invoices!$AB$2:$AC$412,2,FALSE),"")</f>
        <v/>
      </c>
      <c r="O2675" s="18" t="str">
        <f>IFERROR(VLOOKUP($B2675,Invoices!$AD$2:$AE$412,2,FALSE),"")</f>
        <v/>
      </c>
      <c r="P2675" s="18" t="str">
        <f>IFERROR(VLOOKUP($B2675,Invoices!$AF$2:$AG$412,2,FALSE),"")</f>
        <v/>
      </c>
      <c r="Q2675" s="18" t="str">
        <f>IFERROR(VLOOKUP($B2675,Invoices!$AH$2:$AI$412,2,FALSE),"")</f>
        <v/>
      </c>
      <c r="R2675" s="18" t="str">
        <f>IFERROR(VLOOKUP($B2675,Invoices!$AJ$2:$AK$412,2,FALSE),"")</f>
        <v/>
      </c>
      <c r="S2675" s="18" t="str">
        <f>IFERROR(VLOOKUP($B2675,Invoices!$AL$2:$AM$412,2,FALSE),"")</f>
        <v/>
      </c>
      <c r="T2675" s="18" t="str">
        <f>IFERROR(VLOOKUP($B2675,Invoices!$AN$2:$AO$412,2,FALSE),"")</f>
        <v/>
      </c>
      <c r="U2675" s="18" t="str" cm="1">
        <f t="array" ref="U2675">IFERROR(INDEX(F2675:T2675, 1, MATCH(TRUE, ISNUMBER(F2675:T2675), 0)), "0.0")</f>
        <v>0.0</v>
      </c>
    </row>
    <row r="2676" spans="1:21" ht="13" x14ac:dyDescent="0.15">
      <c r="A2676" s="14" t="s">
        <v>8708</v>
      </c>
      <c r="B2676" s="6" t="s">
        <v>4132</v>
      </c>
      <c r="C2676" s="6" t="s">
        <v>927</v>
      </c>
      <c r="D2676" s="6" t="s">
        <v>928</v>
      </c>
      <c r="E2676" s="6" t="s">
        <v>522</v>
      </c>
      <c r="F2676" s="18" t="str">
        <f>IFERROR(VLOOKUP(B2676,Invoices!$L$2:$M$413,2,FALSE),"")</f>
        <v/>
      </c>
      <c r="G2676" s="18" t="str">
        <f>IFERROR(VLOOKUP(B2676,Invoices!$N$2:$O$412,2,FALSE),"")</f>
        <v/>
      </c>
      <c r="H2676" s="18" t="str">
        <f>IFERROR(VLOOKUP($B2676,Invoices!$P$2:$Q$412,2,FALSE),"")</f>
        <v/>
      </c>
      <c r="I2676" s="18">
        <f>IFERROR(VLOOKUP($B2676,Invoices!$R$2:$S$412,2,FALSE),"")</f>
        <v>0.99</v>
      </c>
      <c r="J2676" s="18" t="str">
        <f>IFERROR(VLOOKUP($B2676,Invoices!$T$2:$U$412,2,FALSE),"")</f>
        <v/>
      </c>
      <c r="K2676" s="18" t="str">
        <f>IFERROR(VLOOKUP($B2676,Invoices!$V$2:$W$412,2,FALSE),"")</f>
        <v/>
      </c>
      <c r="L2676" s="18" t="str">
        <f>IFERROR(VLOOKUP($B2676,Invoices!$X$2:$Y$412,2,FALSE),"")</f>
        <v/>
      </c>
      <c r="M2676" s="18" t="str">
        <f>IFERROR(VLOOKUP($B2676,Invoices!$Z$2:$AA$412,2,FALSE),"")</f>
        <v/>
      </c>
      <c r="N2676" s="18" t="str">
        <f>IFERROR(VLOOKUP($B2676,Invoices!$AB$2:$AC$412,2,FALSE),"")</f>
        <v/>
      </c>
      <c r="O2676" s="18" t="str">
        <f>IFERROR(VLOOKUP($B2676,Invoices!$AD$2:$AE$412,2,FALSE),"")</f>
        <v/>
      </c>
      <c r="P2676" s="18" t="str">
        <f>IFERROR(VLOOKUP($B2676,Invoices!$AF$2:$AG$412,2,FALSE),"")</f>
        <v/>
      </c>
      <c r="Q2676" s="18" t="str">
        <f>IFERROR(VLOOKUP($B2676,Invoices!$AH$2:$AI$412,2,FALSE),"")</f>
        <v/>
      </c>
      <c r="R2676" s="18" t="str">
        <f>IFERROR(VLOOKUP($B2676,Invoices!$AJ$2:$AK$412,2,FALSE),"")</f>
        <v/>
      </c>
      <c r="S2676" s="18" t="str">
        <f>IFERROR(VLOOKUP($B2676,Invoices!$AL$2:$AM$412,2,FALSE),"")</f>
        <v/>
      </c>
      <c r="T2676" s="18" t="str">
        <f>IFERROR(VLOOKUP($B2676,Invoices!$AN$2:$AO$412,2,FALSE),"")</f>
        <v/>
      </c>
      <c r="U2676" s="18" cm="1">
        <f t="array" ref="U2676">IFERROR(INDEX(F2676:T2676, 1, MATCH(TRUE, ISNUMBER(F2676:T2676), 0)), "0.0")</f>
        <v>0.99</v>
      </c>
    </row>
    <row r="2677" spans="1:21" ht="13" x14ac:dyDescent="0.15">
      <c r="A2677" s="14" t="s">
        <v>8709</v>
      </c>
      <c r="B2677" s="6" t="s">
        <v>4133</v>
      </c>
      <c r="D2677" s="6" t="s">
        <v>1129</v>
      </c>
      <c r="E2677" s="6" t="s">
        <v>547</v>
      </c>
      <c r="F2677" s="18">
        <f>IFERROR(VLOOKUP(B2677,Invoices!$L$2:$M$413,2,FALSE),"")</f>
        <v>0.99</v>
      </c>
      <c r="G2677" s="18" t="str">
        <f>IFERROR(VLOOKUP(B2677,Invoices!$N$2:$O$412,2,FALSE),"")</f>
        <v/>
      </c>
      <c r="H2677" s="18" t="str">
        <f>IFERROR(VLOOKUP($B2677,Invoices!$P$2:$Q$412,2,FALSE),"")</f>
        <v/>
      </c>
      <c r="I2677" s="18" t="str">
        <f>IFERROR(VLOOKUP($B2677,Invoices!$R$2:$S$412,2,FALSE),"")</f>
        <v/>
      </c>
      <c r="J2677" s="18" t="str">
        <f>IFERROR(VLOOKUP($B2677,Invoices!$T$2:$U$412,2,FALSE),"")</f>
        <v/>
      </c>
      <c r="K2677" s="18" t="str">
        <f>IFERROR(VLOOKUP($B2677,Invoices!$V$2:$W$412,2,FALSE),"")</f>
        <v/>
      </c>
      <c r="L2677" s="18" t="str">
        <f>IFERROR(VLOOKUP($B2677,Invoices!$X$2:$Y$412,2,FALSE),"")</f>
        <v/>
      </c>
      <c r="M2677" s="18" t="str">
        <f>IFERROR(VLOOKUP($B2677,Invoices!$Z$2:$AA$412,2,FALSE),"")</f>
        <v/>
      </c>
      <c r="N2677" s="18" t="str">
        <f>IFERROR(VLOOKUP($B2677,Invoices!$AB$2:$AC$412,2,FALSE),"")</f>
        <v/>
      </c>
      <c r="O2677" s="18" t="str">
        <f>IFERROR(VLOOKUP($B2677,Invoices!$AD$2:$AE$412,2,FALSE),"")</f>
        <v/>
      </c>
      <c r="P2677" s="18" t="str">
        <f>IFERROR(VLOOKUP($B2677,Invoices!$AF$2:$AG$412,2,FALSE),"")</f>
        <v/>
      </c>
      <c r="Q2677" s="18" t="str">
        <f>IFERROR(VLOOKUP($B2677,Invoices!$AH$2:$AI$412,2,FALSE),"")</f>
        <v/>
      </c>
      <c r="R2677" s="18" t="str">
        <f>IFERROR(VLOOKUP($B2677,Invoices!$AJ$2:$AK$412,2,FALSE),"")</f>
        <v/>
      </c>
      <c r="S2677" s="18" t="str">
        <f>IFERROR(VLOOKUP($B2677,Invoices!$AL$2:$AM$412,2,FALSE),"")</f>
        <v/>
      </c>
      <c r="T2677" s="18" t="str">
        <f>IFERROR(VLOOKUP($B2677,Invoices!$AN$2:$AO$412,2,FALSE),"")</f>
        <v/>
      </c>
      <c r="U2677" s="18" cm="1">
        <f t="array" ref="U2677">IFERROR(INDEX(F2677:T2677, 1, MATCH(TRUE, ISNUMBER(F2677:T2677), 0)), "0.0")</f>
        <v>0.99</v>
      </c>
    </row>
    <row r="2678" spans="1:21" ht="13" x14ac:dyDescent="0.15">
      <c r="A2678" s="14" t="s">
        <v>8710</v>
      </c>
      <c r="B2678" s="6" t="s">
        <v>4134</v>
      </c>
      <c r="C2678" s="6" t="s">
        <v>679</v>
      </c>
      <c r="D2678" s="6" t="s">
        <v>680</v>
      </c>
      <c r="E2678" s="6" t="s">
        <v>681</v>
      </c>
      <c r="F2678" s="18" t="str">
        <f>IFERROR(VLOOKUP(B2678,Invoices!$L$2:$M$413,2,FALSE),"")</f>
        <v/>
      </c>
      <c r="G2678" s="18" t="str">
        <f>IFERROR(VLOOKUP(B2678,Invoices!$N$2:$O$412,2,FALSE),"")</f>
        <v/>
      </c>
      <c r="H2678" s="18" t="str">
        <f>IFERROR(VLOOKUP($B2678,Invoices!$P$2:$Q$412,2,FALSE),"")</f>
        <v/>
      </c>
      <c r="I2678" s="18" t="str">
        <f>IFERROR(VLOOKUP($B2678,Invoices!$R$2:$S$412,2,FALSE),"")</f>
        <v/>
      </c>
      <c r="J2678" s="18" t="str">
        <f>IFERROR(VLOOKUP($B2678,Invoices!$T$2:$U$412,2,FALSE),"")</f>
        <v/>
      </c>
      <c r="K2678" s="18" t="str">
        <f>IFERROR(VLOOKUP($B2678,Invoices!$V$2:$W$412,2,FALSE),"")</f>
        <v/>
      </c>
      <c r="L2678" s="18" t="str">
        <f>IFERROR(VLOOKUP($B2678,Invoices!$X$2:$Y$412,2,FALSE),"")</f>
        <v/>
      </c>
      <c r="M2678" s="18" t="str">
        <f>IFERROR(VLOOKUP($B2678,Invoices!$Z$2:$AA$412,2,FALSE),"")</f>
        <v/>
      </c>
      <c r="N2678" s="18" t="str">
        <f>IFERROR(VLOOKUP($B2678,Invoices!$AB$2:$AC$412,2,FALSE),"")</f>
        <v/>
      </c>
      <c r="O2678" s="18" t="str">
        <f>IFERROR(VLOOKUP($B2678,Invoices!$AD$2:$AE$412,2,FALSE),"")</f>
        <v/>
      </c>
      <c r="P2678" s="18" t="str">
        <f>IFERROR(VLOOKUP($B2678,Invoices!$AF$2:$AG$412,2,FALSE),"")</f>
        <v/>
      </c>
      <c r="Q2678" s="18" t="str">
        <f>IFERROR(VLOOKUP($B2678,Invoices!$AH$2:$AI$412,2,FALSE),"")</f>
        <v/>
      </c>
      <c r="R2678" s="18" t="str">
        <f>IFERROR(VLOOKUP($B2678,Invoices!$AJ$2:$AK$412,2,FALSE),"")</f>
        <v/>
      </c>
      <c r="S2678" s="18" t="str">
        <f>IFERROR(VLOOKUP($B2678,Invoices!$AL$2:$AM$412,2,FALSE),"")</f>
        <v/>
      </c>
      <c r="T2678" s="18" t="str">
        <f>IFERROR(VLOOKUP($B2678,Invoices!$AN$2:$AO$412,2,FALSE),"")</f>
        <v/>
      </c>
      <c r="U2678" s="18" t="str" cm="1">
        <f t="array" ref="U2678">IFERROR(INDEX(F2678:T2678, 1, MATCH(TRUE, ISNUMBER(F2678:T2678), 0)), "0.0")</f>
        <v>0.0</v>
      </c>
    </row>
    <row r="2679" spans="1:21" ht="13" x14ac:dyDescent="0.15">
      <c r="A2679" s="14" t="s">
        <v>8711</v>
      </c>
      <c r="B2679" s="6" t="s">
        <v>4135</v>
      </c>
      <c r="C2679" s="6" t="s">
        <v>1274</v>
      </c>
      <c r="D2679" s="6" t="s">
        <v>991</v>
      </c>
      <c r="E2679" s="6" t="s">
        <v>714</v>
      </c>
      <c r="F2679" s="18" t="str">
        <f>IFERROR(VLOOKUP(B2679,Invoices!$L$2:$M$413,2,FALSE),"")</f>
        <v/>
      </c>
      <c r="G2679" s="18" t="str">
        <f>IFERROR(VLOOKUP(B2679,Invoices!$N$2:$O$412,2,FALSE),"")</f>
        <v/>
      </c>
      <c r="H2679" s="18" t="str">
        <f>IFERROR(VLOOKUP($B2679,Invoices!$P$2:$Q$412,2,FALSE),"")</f>
        <v/>
      </c>
      <c r="I2679" s="18">
        <f>IFERROR(VLOOKUP($B2679,Invoices!$R$2:$S$412,2,FALSE),"")</f>
        <v>0.99</v>
      </c>
      <c r="J2679" s="18" t="str">
        <f>IFERROR(VLOOKUP($B2679,Invoices!$T$2:$U$412,2,FALSE),"")</f>
        <v/>
      </c>
      <c r="K2679" s="18" t="str">
        <f>IFERROR(VLOOKUP($B2679,Invoices!$V$2:$W$412,2,FALSE),"")</f>
        <v/>
      </c>
      <c r="L2679" s="18" t="str">
        <f>IFERROR(VLOOKUP($B2679,Invoices!$X$2:$Y$412,2,FALSE),"")</f>
        <v/>
      </c>
      <c r="M2679" s="18" t="str">
        <f>IFERROR(VLOOKUP($B2679,Invoices!$Z$2:$AA$412,2,FALSE),"")</f>
        <v/>
      </c>
      <c r="N2679" s="18" t="str">
        <f>IFERROR(VLOOKUP($B2679,Invoices!$AB$2:$AC$412,2,FALSE),"")</f>
        <v/>
      </c>
      <c r="O2679" s="18" t="str">
        <f>IFERROR(VLOOKUP($B2679,Invoices!$AD$2:$AE$412,2,FALSE),"")</f>
        <v/>
      </c>
      <c r="P2679" s="18">
        <f>IFERROR(VLOOKUP($B2679,Invoices!$AF$2:$AG$412,2,FALSE),"")</f>
        <v>0.99</v>
      </c>
      <c r="Q2679" s="18" t="str">
        <f>IFERROR(VLOOKUP($B2679,Invoices!$AH$2:$AI$412,2,FALSE),"")</f>
        <v/>
      </c>
      <c r="R2679" s="18" t="str">
        <f>IFERROR(VLOOKUP($B2679,Invoices!$AJ$2:$AK$412,2,FALSE),"")</f>
        <v/>
      </c>
      <c r="S2679" s="18" t="str">
        <f>IFERROR(VLOOKUP($B2679,Invoices!$AL$2:$AM$412,2,FALSE),"")</f>
        <v/>
      </c>
      <c r="T2679" s="18" t="str">
        <f>IFERROR(VLOOKUP($B2679,Invoices!$AN$2:$AO$412,2,FALSE),"")</f>
        <v/>
      </c>
      <c r="U2679" s="18" cm="1">
        <f t="array" ref="U2679">IFERROR(INDEX(F2679:T2679, 1, MATCH(TRUE, ISNUMBER(F2679:T2679), 0)), "0.0")</f>
        <v>0.99</v>
      </c>
    </row>
    <row r="2680" spans="1:21" ht="13" x14ac:dyDescent="0.15">
      <c r="A2680" s="14" t="s">
        <v>8712</v>
      </c>
      <c r="B2680" s="6" t="s">
        <v>4136</v>
      </c>
      <c r="C2680" s="6" t="s">
        <v>529</v>
      </c>
      <c r="D2680" s="6" t="s">
        <v>530</v>
      </c>
      <c r="E2680" s="6" t="s">
        <v>529</v>
      </c>
      <c r="F2680" s="18" t="str">
        <f>IFERROR(VLOOKUP(B2680,Invoices!$L$2:$M$413,2,FALSE),"")</f>
        <v/>
      </c>
      <c r="G2680" s="18" t="str">
        <f>IFERROR(VLOOKUP(B2680,Invoices!$N$2:$O$412,2,FALSE),"")</f>
        <v/>
      </c>
      <c r="H2680" s="18" t="str">
        <f>IFERROR(VLOOKUP($B2680,Invoices!$P$2:$Q$412,2,FALSE),"")</f>
        <v/>
      </c>
      <c r="I2680" s="18" t="str">
        <f>IFERROR(VLOOKUP($B2680,Invoices!$R$2:$S$412,2,FALSE),"")</f>
        <v/>
      </c>
      <c r="J2680" s="18" t="str">
        <f>IFERROR(VLOOKUP($B2680,Invoices!$T$2:$U$412,2,FALSE),"")</f>
        <v/>
      </c>
      <c r="K2680" s="18" t="str">
        <f>IFERROR(VLOOKUP($B2680,Invoices!$V$2:$W$412,2,FALSE),"")</f>
        <v/>
      </c>
      <c r="L2680" s="18" t="str">
        <f>IFERROR(VLOOKUP($B2680,Invoices!$X$2:$Y$412,2,FALSE),"")</f>
        <v/>
      </c>
      <c r="M2680" s="18" t="str">
        <f>IFERROR(VLOOKUP($B2680,Invoices!$Z$2:$AA$412,2,FALSE),"")</f>
        <v/>
      </c>
      <c r="N2680" s="18" t="str">
        <f>IFERROR(VLOOKUP($B2680,Invoices!$AB$2:$AC$412,2,FALSE),"")</f>
        <v/>
      </c>
      <c r="O2680" s="18" t="str">
        <f>IFERROR(VLOOKUP($B2680,Invoices!$AD$2:$AE$412,2,FALSE),"")</f>
        <v/>
      </c>
      <c r="P2680" s="18" t="str">
        <f>IFERROR(VLOOKUP($B2680,Invoices!$AF$2:$AG$412,2,FALSE),"")</f>
        <v/>
      </c>
      <c r="Q2680" s="18" t="str">
        <f>IFERROR(VLOOKUP($B2680,Invoices!$AH$2:$AI$412,2,FALSE),"")</f>
        <v/>
      </c>
      <c r="R2680" s="18" t="str">
        <f>IFERROR(VLOOKUP($B2680,Invoices!$AJ$2:$AK$412,2,FALSE),"")</f>
        <v/>
      </c>
      <c r="S2680" s="18" t="str">
        <f>IFERROR(VLOOKUP($B2680,Invoices!$AL$2:$AM$412,2,FALSE),"")</f>
        <v/>
      </c>
      <c r="T2680" s="18" t="str">
        <f>IFERROR(VLOOKUP($B2680,Invoices!$AN$2:$AO$412,2,FALSE),"")</f>
        <v/>
      </c>
      <c r="U2680" s="18" t="str" cm="1">
        <f t="array" ref="U2680">IFERROR(INDEX(F2680:T2680, 1, MATCH(TRUE, ISNUMBER(F2680:T2680), 0)), "0.0")</f>
        <v>0.0</v>
      </c>
    </row>
    <row r="2681" spans="1:21" ht="13" x14ac:dyDescent="0.15">
      <c r="A2681" s="14" t="s">
        <v>8713</v>
      </c>
      <c r="B2681" s="6" t="s">
        <v>4137</v>
      </c>
      <c r="C2681" s="6" t="s">
        <v>1143</v>
      </c>
      <c r="D2681" s="6" t="s">
        <v>1144</v>
      </c>
      <c r="E2681" s="6" t="s">
        <v>559</v>
      </c>
      <c r="F2681" s="18">
        <f>IFERROR(VLOOKUP(B2681,Invoices!$L$2:$M$413,2,FALSE),"")</f>
        <v>0.99</v>
      </c>
      <c r="G2681" s="18" t="str">
        <f>IFERROR(VLOOKUP(B2681,Invoices!$N$2:$O$412,2,FALSE),"")</f>
        <v/>
      </c>
      <c r="H2681" s="18" t="str">
        <f>IFERROR(VLOOKUP($B2681,Invoices!$P$2:$Q$412,2,FALSE),"")</f>
        <v/>
      </c>
      <c r="I2681" s="18" t="str">
        <f>IFERROR(VLOOKUP($B2681,Invoices!$R$2:$S$412,2,FALSE),"")</f>
        <v/>
      </c>
      <c r="J2681" s="18" t="str">
        <f>IFERROR(VLOOKUP($B2681,Invoices!$T$2:$U$412,2,FALSE),"")</f>
        <v/>
      </c>
      <c r="K2681" s="18" t="str">
        <f>IFERROR(VLOOKUP($B2681,Invoices!$V$2:$W$412,2,FALSE),"")</f>
        <v/>
      </c>
      <c r="L2681" s="18" t="str">
        <f>IFERROR(VLOOKUP($B2681,Invoices!$X$2:$Y$412,2,FALSE),"")</f>
        <v/>
      </c>
      <c r="M2681" s="18" t="str">
        <f>IFERROR(VLOOKUP($B2681,Invoices!$Z$2:$AA$412,2,FALSE),"")</f>
        <v/>
      </c>
      <c r="N2681" s="18" t="str">
        <f>IFERROR(VLOOKUP($B2681,Invoices!$AB$2:$AC$412,2,FALSE),"")</f>
        <v/>
      </c>
      <c r="O2681" s="18" t="str">
        <f>IFERROR(VLOOKUP($B2681,Invoices!$AD$2:$AE$412,2,FALSE),"")</f>
        <v/>
      </c>
      <c r="P2681" s="18" t="str">
        <f>IFERROR(VLOOKUP($B2681,Invoices!$AF$2:$AG$412,2,FALSE),"")</f>
        <v/>
      </c>
      <c r="Q2681" s="18" t="str">
        <f>IFERROR(VLOOKUP($B2681,Invoices!$AH$2:$AI$412,2,FALSE),"")</f>
        <v/>
      </c>
      <c r="R2681" s="18" t="str">
        <f>IFERROR(VLOOKUP($B2681,Invoices!$AJ$2:$AK$412,2,FALSE),"")</f>
        <v/>
      </c>
      <c r="S2681" s="18" t="str">
        <f>IFERROR(VLOOKUP($B2681,Invoices!$AL$2:$AM$412,2,FALSE),"")</f>
        <v/>
      </c>
      <c r="T2681" s="18" t="str">
        <f>IFERROR(VLOOKUP($B2681,Invoices!$AN$2:$AO$412,2,FALSE),"")</f>
        <v/>
      </c>
      <c r="U2681" s="18" cm="1">
        <f t="array" ref="U2681">IFERROR(INDEX(F2681:T2681, 1, MATCH(TRUE, ISNUMBER(F2681:T2681), 0)), "0.0")</f>
        <v>0.99</v>
      </c>
    </row>
    <row r="2682" spans="1:21" ht="13" x14ac:dyDescent="0.15">
      <c r="A2682" s="14" t="s">
        <v>8714</v>
      </c>
      <c r="B2682" s="6" t="s">
        <v>4138</v>
      </c>
      <c r="D2682" s="6" t="s">
        <v>1174</v>
      </c>
      <c r="E2682" s="6" t="s">
        <v>570</v>
      </c>
      <c r="F2682" s="18" t="str">
        <f>IFERROR(VLOOKUP(B2682,Invoices!$L$2:$M$413,2,FALSE),"")</f>
        <v/>
      </c>
      <c r="G2682" s="18" t="str">
        <f>IFERROR(VLOOKUP(B2682,Invoices!$N$2:$O$412,2,FALSE),"")</f>
        <v/>
      </c>
      <c r="H2682" s="18" t="str">
        <f>IFERROR(VLOOKUP($B2682,Invoices!$P$2:$Q$412,2,FALSE),"")</f>
        <v/>
      </c>
      <c r="I2682" s="18" t="str">
        <f>IFERROR(VLOOKUP($B2682,Invoices!$R$2:$S$412,2,FALSE),"")</f>
        <v/>
      </c>
      <c r="J2682" s="18" t="str">
        <f>IFERROR(VLOOKUP($B2682,Invoices!$T$2:$U$412,2,FALSE),"")</f>
        <v/>
      </c>
      <c r="K2682" s="18" t="str">
        <f>IFERROR(VLOOKUP($B2682,Invoices!$V$2:$W$412,2,FALSE),"")</f>
        <v/>
      </c>
      <c r="L2682" s="18" t="str">
        <f>IFERROR(VLOOKUP($B2682,Invoices!$X$2:$Y$412,2,FALSE),"")</f>
        <v/>
      </c>
      <c r="M2682" s="18" t="str">
        <f>IFERROR(VLOOKUP($B2682,Invoices!$Z$2:$AA$412,2,FALSE),"")</f>
        <v/>
      </c>
      <c r="N2682" s="18" t="str">
        <f>IFERROR(VLOOKUP($B2682,Invoices!$AB$2:$AC$412,2,FALSE),"")</f>
        <v/>
      </c>
      <c r="O2682" s="18" t="str">
        <f>IFERROR(VLOOKUP($B2682,Invoices!$AD$2:$AE$412,2,FALSE),"")</f>
        <v/>
      </c>
      <c r="P2682" s="18" t="str">
        <f>IFERROR(VLOOKUP($B2682,Invoices!$AF$2:$AG$412,2,FALSE),"")</f>
        <v/>
      </c>
      <c r="Q2682" s="18" t="str">
        <f>IFERROR(VLOOKUP($B2682,Invoices!$AH$2:$AI$412,2,FALSE),"")</f>
        <v/>
      </c>
      <c r="R2682" s="18" t="str">
        <f>IFERROR(VLOOKUP($B2682,Invoices!$AJ$2:$AK$412,2,FALSE),"")</f>
        <v/>
      </c>
      <c r="S2682" s="18" t="str">
        <f>IFERROR(VLOOKUP($B2682,Invoices!$AL$2:$AM$412,2,FALSE),"")</f>
        <v/>
      </c>
      <c r="T2682" s="18" t="str">
        <f>IFERROR(VLOOKUP($B2682,Invoices!$AN$2:$AO$412,2,FALSE),"")</f>
        <v/>
      </c>
      <c r="U2682" s="18" t="str" cm="1">
        <f t="array" ref="U2682">IFERROR(INDEX(F2682:T2682, 1, MATCH(TRUE, ISNUMBER(F2682:T2682), 0)), "0.0")</f>
        <v>0.0</v>
      </c>
    </row>
    <row r="2683" spans="1:21" ht="13" x14ac:dyDescent="0.15">
      <c r="A2683" s="14" t="s">
        <v>8715</v>
      </c>
      <c r="B2683" s="6" t="s">
        <v>4139</v>
      </c>
      <c r="C2683" s="6" t="s">
        <v>4140</v>
      </c>
      <c r="D2683" s="6" t="s">
        <v>1668</v>
      </c>
      <c r="E2683" s="6" t="s">
        <v>810</v>
      </c>
      <c r="F2683" s="18" t="str">
        <f>IFERROR(VLOOKUP(B2683,Invoices!$L$2:$M$413,2,FALSE),"")</f>
        <v/>
      </c>
      <c r="G2683" s="18" t="str">
        <f>IFERROR(VLOOKUP(B2683,Invoices!$N$2:$O$412,2,FALSE),"")</f>
        <v/>
      </c>
      <c r="H2683" s="18" t="str">
        <f>IFERROR(VLOOKUP($B2683,Invoices!$P$2:$Q$412,2,FALSE),"")</f>
        <v/>
      </c>
      <c r="I2683" s="18" t="str">
        <f>IFERROR(VLOOKUP($B2683,Invoices!$R$2:$S$412,2,FALSE),"")</f>
        <v/>
      </c>
      <c r="J2683" s="18" t="str">
        <f>IFERROR(VLOOKUP($B2683,Invoices!$T$2:$U$412,2,FALSE),"")</f>
        <v/>
      </c>
      <c r="K2683" s="18" t="str">
        <f>IFERROR(VLOOKUP($B2683,Invoices!$V$2:$W$412,2,FALSE),"")</f>
        <v/>
      </c>
      <c r="L2683" s="18" t="str">
        <f>IFERROR(VLOOKUP($B2683,Invoices!$X$2:$Y$412,2,FALSE),"")</f>
        <v/>
      </c>
      <c r="M2683" s="18" t="str">
        <f>IFERROR(VLOOKUP($B2683,Invoices!$Z$2:$AA$412,2,FALSE),"")</f>
        <v/>
      </c>
      <c r="N2683" s="18" t="str">
        <f>IFERROR(VLOOKUP($B2683,Invoices!$AB$2:$AC$412,2,FALSE),"")</f>
        <v/>
      </c>
      <c r="O2683" s="18" t="str">
        <f>IFERROR(VLOOKUP($B2683,Invoices!$AD$2:$AE$412,2,FALSE),"")</f>
        <v/>
      </c>
      <c r="P2683" s="18" t="str">
        <f>IFERROR(VLOOKUP($B2683,Invoices!$AF$2:$AG$412,2,FALSE),"")</f>
        <v/>
      </c>
      <c r="Q2683" s="18" t="str">
        <f>IFERROR(VLOOKUP($B2683,Invoices!$AH$2:$AI$412,2,FALSE),"")</f>
        <v/>
      </c>
      <c r="R2683" s="18" t="str">
        <f>IFERROR(VLOOKUP($B2683,Invoices!$AJ$2:$AK$412,2,FALSE),"")</f>
        <v/>
      </c>
      <c r="S2683" s="18" t="str">
        <f>IFERROR(VLOOKUP($B2683,Invoices!$AL$2:$AM$412,2,FALSE),"")</f>
        <v/>
      </c>
      <c r="T2683" s="18" t="str">
        <f>IFERROR(VLOOKUP($B2683,Invoices!$AN$2:$AO$412,2,FALSE),"")</f>
        <v/>
      </c>
      <c r="U2683" s="18" t="str" cm="1">
        <f t="array" ref="U2683">IFERROR(INDEX(F2683:T2683, 1, MATCH(TRUE, ISNUMBER(F2683:T2683), 0)), "0.0")</f>
        <v>0.0</v>
      </c>
    </row>
    <row r="2684" spans="1:21" ht="13" x14ac:dyDescent="0.15">
      <c r="A2684" s="14" t="s">
        <v>8716</v>
      </c>
      <c r="B2684" s="6" t="s">
        <v>4141</v>
      </c>
      <c r="C2684" s="6" t="s">
        <v>640</v>
      </c>
      <c r="D2684" s="6" t="s">
        <v>641</v>
      </c>
      <c r="E2684" s="6" t="s">
        <v>642</v>
      </c>
      <c r="F2684" s="18" t="str">
        <f>IFERROR(VLOOKUP(B2684,Invoices!$L$2:$M$413,2,FALSE),"")</f>
        <v/>
      </c>
      <c r="G2684" s="18" t="str">
        <f>IFERROR(VLOOKUP(B2684,Invoices!$N$2:$O$412,2,FALSE),"")</f>
        <v/>
      </c>
      <c r="H2684" s="18" t="str">
        <f>IFERROR(VLOOKUP($B2684,Invoices!$P$2:$Q$412,2,FALSE),"")</f>
        <v/>
      </c>
      <c r="I2684" s="18" t="str">
        <f>IFERROR(VLOOKUP($B2684,Invoices!$R$2:$S$412,2,FALSE),"")</f>
        <v/>
      </c>
      <c r="J2684" s="18" t="str">
        <f>IFERROR(VLOOKUP($B2684,Invoices!$T$2:$U$412,2,FALSE),"")</f>
        <v/>
      </c>
      <c r="K2684" s="18" t="str">
        <f>IFERROR(VLOOKUP($B2684,Invoices!$V$2:$W$412,2,FALSE),"")</f>
        <v/>
      </c>
      <c r="L2684" s="18" t="str">
        <f>IFERROR(VLOOKUP($B2684,Invoices!$X$2:$Y$412,2,FALSE),"")</f>
        <v/>
      </c>
      <c r="M2684" s="18" t="str">
        <f>IFERROR(VLOOKUP($B2684,Invoices!$Z$2:$AA$412,2,FALSE),"")</f>
        <v/>
      </c>
      <c r="N2684" s="18" t="str">
        <f>IFERROR(VLOOKUP($B2684,Invoices!$AB$2:$AC$412,2,FALSE),"")</f>
        <v/>
      </c>
      <c r="O2684" s="18" t="str">
        <f>IFERROR(VLOOKUP($B2684,Invoices!$AD$2:$AE$412,2,FALSE),"")</f>
        <v/>
      </c>
      <c r="P2684" s="18" t="str">
        <f>IFERROR(VLOOKUP($B2684,Invoices!$AF$2:$AG$412,2,FALSE),"")</f>
        <v/>
      </c>
      <c r="Q2684" s="18" t="str">
        <f>IFERROR(VLOOKUP($B2684,Invoices!$AH$2:$AI$412,2,FALSE),"")</f>
        <v/>
      </c>
      <c r="R2684" s="18" t="str">
        <f>IFERROR(VLOOKUP($B2684,Invoices!$AJ$2:$AK$412,2,FALSE),"")</f>
        <v/>
      </c>
      <c r="S2684" s="18" t="str">
        <f>IFERROR(VLOOKUP($B2684,Invoices!$AL$2:$AM$412,2,FALSE),"")</f>
        <v/>
      </c>
      <c r="T2684" s="18" t="str">
        <f>IFERROR(VLOOKUP($B2684,Invoices!$AN$2:$AO$412,2,FALSE),"")</f>
        <v/>
      </c>
      <c r="U2684" s="18" t="str" cm="1">
        <f t="array" ref="U2684">IFERROR(INDEX(F2684:T2684, 1, MATCH(TRUE, ISNUMBER(F2684:T2684), 0)), "0.0")</f>
        <v>0.0</v>
      </c>
    </row>
    <row r="2685" spans="1:21" ht="13" x14ac:dyDescent="0.15">
      <c r="A2685" s="14" t="s">
        <v>8717</v>
      </c>
      <c r="B2685" s="6" t="s">
        <v>4142</v>
      </c>
      <c r="C2685" s="6" t="s">
        <v>4143</v>
      </c>
      <c r="D2685" s="6" t="s">
        <v>735</v>
      </c>
      <c r="E2685" s="6" t="s">
        <v>736</v>
      </c>
      <c r="F2685" s="18" t="str">
        <f>IFERROR(VLOOKUP(B2685,Invoices!$L$2:$M$413,2,FALSE),"")</f>
        <v/>
      </c>
      <c r="G2685" s="18" t="str">
        <f>IFERROR(VLOOKUP(B2685,Invoices!$N$2:$O$412,2,FALSE),"")</f>
        <v/>
      </c>
      <c r="H2685" s="18" t="str">
        <f>IFERROR(VLOOKUP($B2685,Invoices!$P$2:$Q$412,2,FALSE),"")</f>
        <v/>
      </c>
      <c r="I2685" s="18" t="str">
        <f>IFERROR(VLOOKUP($B2685,Invoices!$R$2:$S$412,2,FALSE),"")</f>
        <v/>
      </c>
      <c r="J2685" s="18" t="str">
        <f>IFERROR(VLOOKUP($B2685,Invoices!$T$2:$U$412,2,FALSE),"")</f>
        <v/>
      </c>
      <c r="K2685" s="18" t="str">
        <f>IFERROR(VLOOKUP($B2685,Invoices!$V$2:$W$412,2,FALSE),"")</f>
        <v/>
      </c>
      <c r="L2685" s="18" t="str">
        <f>IFERROR(VLOOKUP($B2685,Invoices!$X$2:$Y$412,2,FALSE),"")</f>
        <v/>
      </c>
      <c r="M2685" s="18" t="str">
        <f>IFERROR(VLOOKUP($B2685,Invoices!$Z$2:$AA$412,2,FALSE),"")</f>
        <v/>
      </c>
      <c r="N2685" s="18" t="str">
        <f>IFERROR(VLOOKUP($B2685,Invoices!$AB$2:$AC$412,2,FALSE),"")</f>
        <v/>
      </c>
      <c r="O2685" s="18" t="str">
        <f>IFERROR(VLOOKUP($B2685,Invoices!$AD$2:$AE$412,2,FALSE),"")</f>
        <v/>
      </c>
      <c r="P2685" s="18" t="str">
        <f>IFERROR(VLOOKUP($B2685,Invoices!$AF$2:$AG$412,2,FALSE),"")</f>
        <v/>
      </c>
      <c r="Q2685" s="18" t="str">
        <f>IFERROR(VLOOKUP($B2685,Invoices!$AH$2:$AI$412,2,FALSE),"")</f>
        <v/>
      </c>
      <c r="R2685" s="18" t="str">
        <f>IFERROR(VLOOKUP($B2685,Invoices!$AJ$2:$AK$412,2,FALSE),"")</f>
        <v/>
      </c>
      <c r="S2685" s="18" t="str">
        <f>IFERROR(VLOOKUP($B2685,Invoices!$AL$2:$AM$412,2,FALSE),"")</f>
        <v/>
      </c>
      <c r="T2685" s="18" t="str">
        <f>IFERROR(VLOOKUP($B2685,Invoices!$AN$2:$AO$412,2,FALSE),"")</f>
        <v/>
      </c>
      <c r="U2685" s="18" t="str" cm="1">
        <f t="array" ref="U2685">IFERROR(INDEX(F2685:T2685, 1, MATCH(TRUE, ISNUMBER(F2685:T2685), 0)), "0.0")</f>
        <v>0.0</v>
      </c>
    </row>
    <row r="2686" spans="1:21" ht="13" x14ac:dyDescent="0.15">
      <c r="A2686" s="14" t="s">
        <v>8718</v>
      </c>
      <c r="B2686" s="6" t="s">
        <v>4144</v>
      </c>
      <c r="C2686" s="6" t="s">
        <v>1223</v>
      </c>
      <c r="D2686" s="6" t="s">
        <v>1440</v>
      </c>
      <c r="E2686" s="6" t="s">
        <v>976</v>
      </c>
      <c r="F2686" s="18" t="str">
        <f>IFERROR(VLOOKUP(B2686,Invoices!$L$2:$M$413,2,FALSE),"")</f>
        <v/>
      </c>
      <c r="G2686" s="18" t="str">
        <f>IFERROR(VLOOKUP(B2686,Invoices!$N$2:$O$412,2,FALSE),"")</f>
        <v/>
      </c>
      <c r="H2686" s="18" t="str">
        <f>IFERROR(VLOOKUP($B2686,Invoices!$P$2:$Q$412,2,FALSE),"")</f>
        <v/>
      </c>
      <c r="I2686" s="18" t="str">
        <f>IFERROR(VLOOKUP($B2686,Invoices!$R$2:$S$412,2,FALSE),"")</f>
        <v/>
      </c>
      <c r="J2686" s="18" t="str">
        <f>IFERROR(VLOOKUP($B2686,Invoices!$T$2:$U$412,2,FALSE),"")</f>
        <v/>
      </c>
      <c r="K2686" s="18" t="str">
        <f>IFERROR(VLOOKUP($B2686,Invoices!$V$2:$W$412,2,FALSE),"")</f>
        <v/>
      </c>
      <c r="L2686" s="18" t="str">
        <f>IFERROR(VLOOKUP($B2686,Invoices!$X$2:$Y$412,2,FALSE),"")</f>
        <v/>
      </c>
      <c r="M2686" s="18" t="str">
        <f>IFERROR(VLOOKUP($B2686,Invoices!$Z$2:$AA$412,2,FALSE),"")</f>
        <v/>
      </c>
      <c r="N2686" s="18" t="str">
        <f>IFERROR(VLOOKUP($B2686,Invoices!$AB$2:$AC$412,2,FALSE),"")</f>
        <v/>
      </c>
      <c r="O2686" s="18" t="str">
        <f>IFERROR(VLOOKUP($B2686,Invoices!$AD$2:$AE$412,2,FALSE),"")</f>
        <v/>
      </c>
      <c r="P2686" s="18" t="str">
        <f>IFERROR(VLOOKUP($B2686,Invoices!$AF$2:$AG$412,2,FALSE),"")</f>
        <v/>
      </c>
      <c r="Q2686" s="18" t="str">
        <f>IFERROR(VLOOKUP($B2686,Invoices!$AH$2:$AI$412,2,FALSE),"")</f>
        <v/>
      </c>
      <c r="R2686" s="18" t="str">
        <f>IFERROR(VLOOKUP($B2686,Invoices!$AJ$2:$AK$412,2,FALSE),"")</f>
        <v/>
      </c>
      <c r="S2686" s="18" t="str">
        <f>IFERROR(VLOOKUP($B2686,Invoices!$AL$2:$AM$412,2,FALSE),"")</f>
        <v/>
      </c>
      <c r="T2686" s="18" t="str">
        <f>IFERROR(VLOOKUP($B2686,Invoices!$AN$2:$AO$412,2,FALSE),"")</f>
        <v/>
      </c>
      <c r="U2686" s="18" t="str" cm="1">
        <f t="array" ref="U2686">IFERROR(INDEX(F2686:T2686, 1, MATCH(TRUE, ISNUMBER(F2686:T2686), 0)), "0.0")</f>
        <v>0.0</v>
      </c>
    </row>
    <row r="2687" spans="1:21" ht="13" x14ac:dyDescent="0.15">
      <c r="A2687" s="14" t="s">
        <v>8719</v>
      </c>
      <c r="B2687" s="6" t="s">
        <v>4145</v>
      </c>
      <c r="D2687" s="6" t="s">
        <v>1483</v>
      </c>
      <c r="E2687" s="6" t="s">
        <v>518</v>
      </c>
      <c r="F2687" s="18" t="str">
        <f>IFERROR(VLOOKUP(B2687,Invoices!$L$2:$M$413,2,FALSE),"")</f>
        <v/>
      </c>
      <c r="G2687" s="18" t="str">
        <f>IFERROR(VLOOKUP(B2687,Invoices!$N$2:$O$412,2,FALSE),"")</f>
        <v/>
      </c>
      <c r="H2687" s="18" t="str">
        <f>IFERROR(VLOOKUP($B2687,Invoices!$P$2:$Q$412,2,FALSE),"")</f>
        <v/>
      </c>
      <c r="I2687" s="18" t="str">
        <f>IFERROR(VLOOKUP($B2687,Invoices!$R$2:$S$412,2,FALSE),"")</f>
        <v/>
      </c>
      <c r="J2687" s="18">
        <f>IFERROR(VLOOKUP($B2687,Invoices!$T$2:$U$412,2,FALSE),"")</f>
        <v>1.99</v>
      </c>
      <c r="K2687" s="18" t="str">
        <f>IFERROR(VLOOKUP($B2687,Invoices!$V$2:$W$412,2,FALSE),"")</f>
        <v/>
      </c>
      <c r="L2687" s="18" t="str">
        <f>IFERROR(VLOOKUP($B2687,Invoices!$X$2:$Y$412,2,FALSE),"")</f>
        <v/>
      </c>
      <c r="M2687" s="18" t="str">
        <f>IFERROR(VLOOKUP($B2687,Invoices!$Z$2:$AA$412,2,FALSE),"")</f>
        <v/>
      </c>
      <c r="N2687" s="18" t="str">
        <f>IFERROR(VLOOKUP($B2687,Invoices!$AB$2:$AC$412,2,FALSE),"")</f>
        <v/>
      </c>
      <c r="O2687" s="18" t="str">
        <f>IFERROR(VLOOKUP($B2687,Invoices!$AD$2:$AE$412,2,FALSE),"")</f>
        <v/>
      </c>
      <c r="P2687" s="18" t="str">
        <f>IFERROR(VLOOKUP($B2687,Invoices!$AF$2:$AG$412,2,FALSE),"")</f>
        <v/>
      </c>
      <c r="Q2687" s="18" t="str">
        <f>IFERROR(VLOOKUP($B2687,Invoices!$AH$2:$AI$412,2,FALSE),"")</f>
        <v/>
      </c>
      <c r="R2687" s="18" t="str">
        <f>IFERROR(VLOOKUP($B2687,Invoices!$AJ$2:$AK$412,2,FALSE),"")</f>
        <v/>
      </c>
      <c r="S2687" s="18" t="str">
        <f>IFERROR(VLOOKUP($B2687,Invoices!$AL$2:$AM$412,2,FALSE),"")</f>
        <v/>
      </c>
      <c r="T2687" s="18" t="str">
        <f>IFERROR(VLOOKUP($B2687,Invoices!$AN$2:$AO$412,2,FALSE),"")</f>
        <v/>
      </c>
      <c r="U2687" s="18" cm="1">
        <f t="array" ref="U2687">IFERROR(INDEX(F2687:T2687, 1, MATCH(TRUE, ISNUMBER(F2687:T2687), 0)), "0.0")</f>
        <v>1.99</v>
      </c>
    </row>
    <row r="2688" spans="1:21" ht="13" x14ac:dyDescent="0.15">
      <c r="A2688" s="14" t="s">
        <v>8720</v>
      </c>
      <c r="B2688" s="6" t="s">
        <v>4146</v>
      </c>
      <c r="C2688" s="6" t="s">
        <v>4147</v>
      </c>
      <c r="D2688" s="6" t="s">
        <v>1150</v>
      </c>
      <c r="E2688" s="6" t="s">
        <v>1151</v>
      </c>
      <c r="F2688" s="18" t="str">
        <f>IFERROR(VLOOKUP(B2688,Invoices!$L$2:$M$413,2,FALSE),"")</f>
        <v/>
      </c>
      <c r="G2688" s="18" t="str">
        <f>IFERROR(VLOOKUP(B2688,Invoices!$N$2:$O$412,2,FALSE),"")</f>
        <v/>
      </c>
      <c r="H2688" s="18" t="str">
        <f>IFERROR(VLOOKUP($B2688,Invoices!$P$2:$Q$412,2,FALSE),"")</f>
        <v/>
      </c>
      <c r="I2688" s="18" t="str">
        <f>IFERROR(VLOOKUP($B2688,Invoices!$R$2:$S$412,2,FALSE),"")</f>
        <v/>
      </c>
      <c r="J2688" s="18" t="str">
        <f>IFERROR(VLOOKUP($B2688,Invoices!$T$2:$U$412,2,FALSE),"")</f>
        <v/>
      </c>
      <c r="K2688" s="18" t="str">
        <f>IFERROR(VLOOKUP($B2688,Invoices!$V$2:$W$412,2,FALSE),"")</f>
        <v/>
      </c>
      <c r="L2688" s="18" t="str">
        <f>IFERROR(VLOOKUP($B2688,Invoices!$X$2:$Y$412,2,FALSE),"")</f>
        <v/>
      </c>
      <c r="M2688" s="18" t="str">
        <f>IFERROR(VLOOKUP($B2688,Invoices!$Z$2:$AA$412,2,FALSE),"")</f>
        <v/>
      </c>
      <c r="N2688" s="18" t="str">
        <f>IFERROR(VLOOKUP($B2688,Invoices!$AB$2:$AC$412,2,FALSE),"")</f>
        <v/>
      </c>
      <c r="O2688" s="18" t="str">
        <f>IFERROR(VLOOKUP($B2688,Invoices!$AD$2:$AE$412,2,FALSE),"")</f>
        <v/>
      </c>
      <c r="P2688" s="18" t="str">
        <f>IFERROR(VLOOKUP($B2688,Invoices!$AF$2:$AG$412,2,FALSE),"")</f>
        <v/>
      </c>
      <c r="Q2688" s="18" t="str">
        <f>IFERROR(VLOOKUP($B2688,Invoices!$AH$2:$AI$412,2,FALSE),"")</f>
        <v/>
      </c>
      <c r="R2688" s="18" t="str">
        <f>IFERROR(VLOOKUP($B2688,Invoices!$AJ$2:$AK$412,2,FALSE),"")</f>
        <v/>
      </c>
      <c r="S2688" s="18" t="str">
        <f>IFERROR(VLOOKUP($B2688,Invoices!$AL$2:$AM$412,2,FALSE),"")</f>
        <v/>
      </c>
      <c r="T2688" s="18" t="str">
        <f>IFERROR(VLOOKUP($B2688,Invoices!$AN$2:$AO$412,2,FALSE),"")</f>
        <v/>
      </c>
      <c r="U2688" s="18" t="str" cm="1">
        <f t="array" ref="U2688">IFERROR(INDEX(F2688:T2688, 1, MATCH(TRUE, ISNUMBER(F2688:T2688), 0)), "0.0")</f>
        <v>0.0</v>
      </c>
    </row>
    <row r="2689" spans="1:21" ht="13" x14ac:dyDescent="0.15">
      <c r="A2689" s="14" t="s">
        <v>8721</v>
      </c>
      <c r="B2689" s="6" t="s">
        <v>4148</v>
      </c>
      <c r="C2689" s="6" t="s">
        <v>679</v>
      </c>
      <c r="D2689" s="6" t="s">
        <v>680</v>
      </c>
      <c r="E2689" s="6" t="s">
        <v>681</v>
      </c>
      <c r="F2689" s="18" t="str">
        <f>IFERROR(VLOOKUP(B2689,Invoices!$L$2:$M$413,2,FALSE),"")</f>
        <v/>
      </c>
      <c r="G2689" s="18" t="str">
        <f>IFERROR(VLOOKUP(B2689,Invoices!$N$2:$O$412,2,FALSE),"")</f>
        <v/>
      </c>
      <c r="H2689" s="18" t="str">
        <f>IFERROR(VLOOKUP($B2689,Invoices!$P$2:$Q$412,2,FALSE),"")</f>
        <v/>
      </c>
      <c r="I2689" s="18" t="str">
        <f>IFERROR(VLOOKUP($B2689,Invoices!$R$2:$S$412,2,FALSE),"")</f>
        <v/>
      </c>
      <c r="J2689" s="18" t="str">
        <f>IFERROR(VLOOKUP($B2689,Invoices!$T$2:$U$412,2,FALSE),"")</f>
        <v/>
      </c>
      <c r="K2689" s="18" t="str">
        <f>IFERROR(VLOOKUP($B2689,Invoices!$V$2:$W$412,2,FALSE),"")</f>
        <v/>
      </c>
      <c r="L2689" s="18" t="str">
        <f>IFERROR(VLOOKUP($B2689,Invoices!$X$2:$Y$412,2,FALSE),"")</f>
        <v/>
      </c>
      <c r="M2689" s="18">
        <f>IFERROR(VLOOKUP($B2689,Invoices!$Z$2:$AA$412,2,FALSE),"")</f>
        <v>0.99</v>
      </c>
      <c r="N2689" s="18" t="str">
        <f>IFERROR(VLOOKUP($B2689,Invoices!$AB$2:$AC$412,2,FALSE),"")</f>
        <v/>
      </c>
      <c r="O2689" s="18" t="str">
        <f>IFERROR(VLOOKUP($B2689,Invoices!$AD$2:$AE$412,2,FALSE),"")</f>
        <v/>
      </c>
      <c r="P2689" s="18" t="str">
        <f>IFERROR(VLOOKUP($B2689,Invoices!$AF$2:$AG$412,2,FALSE),"")</f>
        <v/>
      </c>
      <c r="Q2689" s="18" t="str">
        <f>IFERROR(VLOOKUP($B2689,Invoices!$AH$2:$AI$412,2,FALSE),"")</f>
        <v/>
      </c>
      <c r="R2689" s="18" t="str">
        <f>IFERROR(VLOOKUP($B2689,Invoices!$AJ$2:$AK$412,2,FALSE),"")</f>
        <v/>
      </c>
      <c r="S2689" s="18" t="str">
        <f>IFERROR(VLOOKUP($B2689,Invoices!$AL$2:$AM$412,2,FALSE),"")</f>
        <v/>
      </c>
      <c r="T2689" s="18" t="str">
        <f>IFERROR(VLOOKUP($B2689,Invoices!$AN$2:$AO$412,2,FALSE),"")</f>
        <v/>
      </c>
      <c r="U2689" s="18" cm="1">
        <f t="array" ref="U2689">IFERROR(INDEX(F2689:T2689, 1, MATCH(TRUE, ISNUMBER(F2689:T2689), 0)), "0.0")</f>
        <v>0.99</v>
      </c>
    </row>
    <row r="2690" spans="1:21" ht="13" x14ac:dyDescent="0.15">
      <c r="A2690" s="14" t="s">
        <v>8722</v>
      </c>
      <c r="B2690" s="6" t="s">
        <v>4149</v>
      </c>
      <c r="C2690" s="6" t="s">
        <v>1320</v>
      </c>
      <c r="D2690" s="6" t="s">
        <v>1743</v>
      </c>
      <c r="E2690" s="6" t="s">
        <v>1322</v>
      </c>
      <c r="F2690" s="18" t="str">
        <f>IFERROR(VLOOKUP(B2690,Invoices!$L$2:$M$413,2,FALSE),"")</f>
        <v/>
      </c>
      <c r="G2690" s="18" t="str">
        <f>IFERROR(VLOOKUP(B2690,Invoices!$N$2:$O$412,2,FALSE),"")</f>
        <v/>
      </c>
      <c r="H2690" s="18">
        <f>IFERROR(VLOOKUP($B2690,Invoices!$P$2:$Q$412,2,FALSE),"")</f>
        <v>0.99</v>
      </c>
      <c r="I2690" s="18" t="str">
        <f>IFERROR(VLOOKUP($B2690,Invoices!$R$2:$S$412,2,FALSE),"")</f>
        <v/>
      </c>
      <c r="J2690" s="18" t="str">
        <f>IFERROR(VLOOKUP($B2690,Invoices!$T$2:$U$412,2,FALSE),"")</f>
        <v/>
      </c>
      <c r="K2690" s="18" t="str">
        <f>IFERROR(VLOOKUP($B2690,Invoices!$V$2:$W$412,2,FALSE),"")</f>
        <v/>
      </c>
      <c r="L2690" s="18" t="str">
        <f>IFERROR(VLOOKUP($B2690,Invoices!$X$2:$Y$412,2,FALSE),"")</f>
        <v/>
      </c>
      <c r="M2690" s="18" t="str">
        <f>IFERROR(VLOOKUP($B2690,Invoices!$Z$2:$AA$412,2,FALSE),"")</f>
        <v/>
      </c>
      <c r="N2690" s="18" t="str">
        <f>IFERROR(VLOOKUP($B2690,Invoices!$AB$2:$AC$412,2,FALSE),"")</f>
        <v/>
      </c>
      <c r="O2690" s="18" t="str">
        <f>IFERROR(VLOOKUP($B2690,Invoices!$AD$2:$AE$412,2,FALSE),"")</f>
        <v/>
      </c>
      <c r="P2690" s="18" t="str">
        <f>IFERROR(VLOOKUP($B2690,Invoices!$AF$2:$AG$412,2,FALSE),"")</f>
        <v/>
      </c>
      <c r="Q2690" s="18" t="str">
        <f>IFERROR(VLOOKUP($B2690,Invoices!$AH$2:$AI$412,2,FALSE),"")</f>
        <v/>
      </c>
      <c r="R2690" s="18" t="str">
        <f>IFERROR(VLOOKUP($B2690,Invoices!$AJ$2:$AK$412,2,FALSE),"")</f>
        <v/>
      </c>
      <c r="S2690" s="18" t="str">
        <f>IFERROR(VLOOKUP($B2690,Invoices!$AL$2:$AM$412,2,FALSE),"")</f>
        <v/>
      </c>
      <c r="T2690" s="18" t="str">
        <f>IFERROR(VLOOKUP($B2690,Invoices!$AN$2:$AO$412,2,FALSE),"")</f>
        <v/>
      </c>
      <c r="U2690" s="18" cm="1">
        <f t="array" ref="U2690">IFERROR(INDEX(F2690:T2690, 1, MATCH(TRUE, ISNUMBER(F2690:T2690), 0)), "0.0")</f>
        <v>0.99</v>
      </c>
    </row>
    <row r="2691" spans="1:21" ht="13" x14ac:dyDescent="0.15">
      <c r="A2691" s="14" t="s">
        <v>8723</v>
      </c>
      <c r="B2691" s="6" t="s">
        <v>4150</v>
      </c>
      <c r="C2691" s="6" t="s">
        <v>719</v>
      </c>
      <c r="D2691" s="6" t="s">
        <v>720</v>
      </c>
      <c r="E2691" s="6" t="s">
        <v>562</v>
      </c>
      <c r="F2691" s="18" t="str">
        <f>IFERROR(VLOOKUP(B2691,Invoices!$L$2:$M$413,2,FALSE),"")</f>
        <v/>
      </c>
      <c r="G2691" s="18" t="str">
        <f>IFERROR(VLOOKUP(B2691,Invoices!$N$2:$O$412,2,FALSE),"")</f>
        <v/>
      </c>
      <c r="H2691" s="18" t="str">
        <f>IFERROR(VLOOKUP($B2691,Invoices!$P$2:$Q$412,2,FALSE),"")</f>
        <v/>
      </c>
      <c r="I2691" s="18" t="str">
        <f>IFERROR(VLOOKUP($B2691,Invoices!$R$2:$S$412,2,FALSE),"")</f>
        <v/>
      </c>
      <c r="J2691" s="18" t="str">
        <f>IFERROR(VLOOKUP($B2691,Invoices!$T$2:$U$412,2,FALSE),"")</f>
        <v/>
      </c>
      <c r="K2691" s="18" t="str">
        <f>IFERROR(VLOOKUP($B2691,Invoices!$V$2:$W$412,2,FALSE),"")</f>
        <v/>
      </c>
      <c r="L2691" s="18" t="str">
        <f>IFERROR(VLOOKUP($B2691,Invoices!$X$2:$Y$412,2,FALSE),"")</f>
        <v/>
      </c>
      <c r="M2691" s="18" t="str">
        <f>IFERROR(VLOOKUP($B2691,Invoices!$Z$2:$AA$412,2,FALSE),"")</f>
        <v/>
      </c>
      <c r="N2691" s="18" t="str">
        <f>IFERROR(VLOOKUP($B2691,Invoices!$AB$2:$AC$412,2,FALSE),"")</f>
        <v/>
      </c>
      <c r="O2691" s="18" t="str">
        <f>IFERROR(VLOOKUP($B2691,Invoices!$AD$2:$AE$412,2,FALSE),"")</f>
        <v/>
      </c>
      <c r="P2691" s="18" t="str">
        <f>IFERROR(VLOOKUP($B2691,Invoices!$AF$2:$AG$412,2,FALSE),"")</f>
        <v/>
      </c>
      <c r="Q2691" s="18" t="str">
        <f>IFERROR(VLOOKUP($B2691,Invoices!$AH$2:$AI$412,2,FALSE),"")</f>
        <v/>
      </c>
      <c r="R2691" s="18" t="str">
        <f>IFERROR(VLOOKUP($B2691,Invoices!$AJ$2:$AK$412,2,FALSE),"")</f>
        <v/>
      </c>
      <c r="S2691" s="18" t="str">
        <f>IFERROR(VLOOKUP($B2691,Invoices!$AL$2:$AM$412,2,FALSE),"")</f>
        <v/>
      </c>
      <c r="T2691" s="18" t="str">
        <f>IFERROR(VLOOKUP($B2691,Invoices!$AN$2:$AO$412,2,FALSE),"")</f>
        <v/>
      </c>
      <c r="U2691" s="18" t="str" cm="1">
        <f t="array" ref="U2691">IFERROR(INDEX(F2691:T2691, 1, MATCH(TRUE, ISNUMBER(F2691:T2691), 0)), "0.0")</f>
        <v>0.0</v>
      </c>
    </row>
    <row r="2692" spans="1:21" ht="13" x14ac:dyDescent="0.15">
      <c r="A2692" s="14" t="s">
        <v>8724</v>
      </c>
      <c r="B2692" s="6" t="s">
        <v>4151</v>
      </c>
      <c r="C2692" s="6" t="s">
        <v>4152</v>
      </c>
      <c r="D2692" s="6" t="s">
        <v>4153</v>
      </c>
      <c r="E2692" s="6" t="s">
        <v>4154</v>
      </c>
      <c r="F2692" s="18" t="str">
        <f>IFERROR(VLOOKUP(B2692,Invoices!$L$2:$M$413,2,FALSE),"")</f>
        <v/>
      </c>
      <c r="G2692" s="18">
        <f>IFERROR(VLOOKUP(B2692,Invoices!$N$2:$O$412,2,FALSE),"")</f>
        <v>0.99</v>
      </c>
      <c r="H2692" s="18" t="str">
        <f>IFERROR(VLOOKUP($B2692,Invoices!$P$2:$Q$412,2,FALSE),"")</f>
        <v/>
      </c>
      <c r="I2692" s="18" t="str">
        <f>IFERROR(VLOOKUP($B2692,Invoices!$R$2:$S$412,2,FALSE),"")</f>
        <v/>
      </c>
      <c r="J2692" s="18" t="str">
        <f>IFERROR(VLOOKUP($B2692,Invoices!$T$2:$U$412,2,FALSE),"")</f>
        <v/>
      </c>
      <c r="K2692" s="18" t="str">
        <f>IFERROR(VLOOKUP($B2692,Invoices!$V$2:$W$412,2,FALSE),"")</f>
        <v/>
      </c>
      <c r="L2692" s="18" t="str">
        <f>IFERROR(VLOOKUP($B2692,Invoices!$X$2:$Y$412,2,FALSE),"")</f>
        <v/>
      </c>
      <c r="M2692" s="18" t="str">
        <f>IFERROR(VLOOKUP($B2692,Invoices!$Z$2:$AA$412,2,FALSE),"")</f>
        <v/>
      </c>
      <c r="N2692" s="18" t="str">
        <f>IFERROR(VLOOKUP($B2692,Invoices!$AB$2:$AC$412,2,FALSE),"")</f>
        <v/>
      </c>
      <c r="O2692" s="18" t="str">
        <f>IFERROR(VLOOKUP($B2692,Invoices!$AD$2:$AE$412,2,FALSE),"")</f>
        <v/>
      </c>
      <c r="P2692" s="18" t="str">
        <f>IFERROR(VLOOKUP($B2692,Invoices!$AF$2:$AG$412,2,FALSE),"")</f>
        <v/>
      </c>
      <c r="Q2692" s="18" t="str">
        <f>IFERROR(VLOOKUP($B2692,Invoices!$AH$2:$AI$412,2,FALSE),"")</f>
        <v/>
      </c>
      <c r="R2692" s="18" t="str">
        <f>IFERROR(VLOOKUP($B2692,Invoices!$AJ$2:$AK$412,2,FALSE),"")</f>
        <v/>
      </c>
      <c r="S2692" s="18" t="str">
        <f>IFERROR(VLOOKUP($B2692,Invoices!$AL$2:$AM$412,2,FALSE),"")</f>
        <v/>
      </c>
      <c r="T2692" s="18" t="str">
        <f>IFERROR(VLOOKUP($B2692,Invoices!$AN$2:$AO$412,2,FALSE),"")</f>
        <v/>
      </c>
      <c r="U2692" s="18" cm="1">
        <f t="array" ref="U2692">IFERROR(INDEX(F2692:T2692, 1, MATCH(TRUE, ISNUMBER(F2692:T2692), 0)), "0.0")</f>
        <v>0.99</v>
      </c>
    </row>
    <row r="2693" spans="1:21" ht="13" x14ac:dyDescent="0.15">
      <c r="A2693" s="14" t="s">
        <v>8725</v>
      </c>
      <c r="B2693" s="6" t="s">
        <v>4155</v>
      </c>
      <c r="D2693" s="6" t="s">
        <v>669</v>
      </c>
      <c r="E2693" s="6" t="s">
        <v>670</v>
      </c>
      <c r="F2693" s="18" t="str">
        <f>IFERROR(VLOOKUP(B2693,Invoices!$L$2:$M$413,2,FALSE),"")</f>
        <v/>
      </c>
      <c r="G2693" s="18" t="str">
        <f>IFERROR(VLOOKUP(B2693,Invoices!$N$2:$O$412,2,FALSE),"")</f>
        <v/>
      </c>
      <c r="H2693" s="18" t="str">
        <f>IFERROR(VLOOKUP($B2693,Invoices!$P$2:$Q$412,2,FALSE),"")</f>
        <v/>
      </c>
      <c r="I2693" s="18" t="str">
        <f>IFERROR(VLOOKUP($B2693,Invoices!$R$2:$S$412,2,FALSE),"")</f>
        <v/>
      </c>
      <c r="J2693" s="18" t="str">
        <f>IFERROR(VLOOKUP($B2693,Invoices!$T$2:$U$412,2,FALSE),"")</f>
        <v/>
      </c>
      <c r="K2693" s="18" t="str">
        <f>IFERROR(VLOOKUP($B2693,Invoices!$V$2:$W$412,2,FALSE),"")</f>
        <v/>
      </c>
      <c r="L2693" s="18" t="str">
        <f>IFERROR(VLOOKUP($B2693,Invoices!$X$2:$Y$412,2,FALSE),"")</f>
        <v/>
      </c>
      <c r="M2693" s="18" t="str">
        <f>IFERROR(VLOOKUP($B2693,Invoices!$Z$2:$AA$412,2,FALSE),"")</f>
        <v/>
      </c>
      <c r="N2693" s="18" t="str">
        <f>IFERROR(VLOOKUP($B2693,Invoices!$AB$2:$AC$412,2,FALSE),"")</f>
        <v/>
      </c>
      <c r="O2693" s="18" t="str">
        <f>IFERROR(VLOOKUP($B2693,Invoices!$AD$2:$AE$412,2,FALSE),"")</f>
        <v/>
      </c>
      <c r="P2693" s="18" t="str">
        <f>IFERROR(VLOOKUP($B2693,Invoices!$AF$2:$AG$412,2,FALSE),"")</f>
        <v/>
      </c>
      <c r="Q2693" s="18" t="str">
        <f>IFERROR(VLOOKUP($B2693,Invoices!$AH$2:$AI$412,2,FALSE),"")</f>
        <v/>
      </c>
      <c r="R2693" s="18" t="str">
        <f>IFERROR(VLOOKUP($B2693,Invoices!$AJ$2:$AK$412,2,FALSE),"")</f>
        <v/>
      </c>
      <c r="S2693" s="18" t="str">
        <f>IFERROR(VLOOKUP($B2693,Invoices!$AL$2:$AM$412,2,FALSE),"")</f>
        <v/>
      </c>
      <c r="T2693" s="18" t="str">
        <f>IFERROR(VLOOKUP($B2693,Invoices!$AN$2:$AO$412,2,FALSE),"")</f>
        <v/>
      </c>
      <c r="U2693" s="18" t="str" cm="1">
        <f t="array" ref="U2693">IFERROR(INDEX(F2693:T2693, 1, MATCH(TRUE, ISNUMBER(F2693:T2693), 0)), "0.0")</f>
        <v>0.0</v>
      </c>
    </row>
    <row r="2694" spans="1:21" ht="13" x14ac:dyDescent="0.15">
      <c r="A2694" s="14" t="s">
        <v>8726</v>
      </c>
      <c r="B2694" s="6" t="s">
        <v>4156</v>
      </c>
      <c r="C2694" s="6" t="s">
        <v>2492</v>
      </c>
      <c r="D2694" s="6" t="s">
        <v>2071</v>
      </c>
      <c r="E2694" s="6" t="s">
        <v>1071</v>
      </c>
      <c r="F2694" s="18" t="str">
        <f>IFERROR(VLOOKUP(B2694,Invoices!$L$2:$M$413,2,FALSE),"")</f>
        <v/>
      </c>
      <c r="G2694" s="18">
        <f>IFERROR(VLOOKUP(B2694,Invoices!$N$2:$O$412,2,FALSE),"")</f>
        <v>0.99</v>
      </c>
      <c r="H2694" s="18" t="str">
        <f>IFERROR(VLOOKUP($B2694,Invoices!$P$2:$Q$412,2,FALSE),"")</f>
        <v/>
      </c>
      <c r="I2694" s="18" t="str">
        <f>IFERROR(VLOOKUP($B2694,Invoices!$R$2:$S$412,2,FALSE),"")</f>
        <v/>
      </c>
      <c r="J2694" s="18" t="str">
        <f>IFERROR(VLOOKUP($B2694,Invoices!$T$2:$U$412,2,FALSE),"")</f>
        <v/>
      </c>
      <c r="K2694" s="18" t="str">
        <f>IFERROR(VLOOKUP($B2694,Invoices!$V$2:$W$412,2,FALSE),"")</f>
        <v/>
      </c>
      <c r="L2694" s="18" t="str">
        <f>IFERROR(VLOOKUP($B2694,Invoices!$X$2:$Y$412,2,FALSE),"")</f>
        <v/>
      </c>
      <c r="M2694" s="18" t="str">
        <f>IFERROR(VLOOKUP($B2694,Invoices!$Z$2:$AA$412,2,FALSE),"")</f>
        <v/>
      </c>
      <c r="N2694" s="18" t="str">
        <f>IFERROR(VLOOKUP($B2694,Invoices!$AB$2:$AC$412,2,FALSE),"")</f>
        <v/>
      </c>
      <c r="O2694" s="18" t="str">
        <f>IFERROR(VLOOKUP($B2694,Invoices!$AD$2:$AE$412,2,FALSE),"")</f>
        <v/>
      </c>
      <c r="P2694" s="18" t="str">
        <f>IFERROR(VLOOKUP($B2694,Invoices!$AF$2:$AG$412,2,FALSE),"")</f>
        <v/>
      </c>
      <c r="Q2694" s="18" t="str">
        <f>IFERROR(VLOOKUP($B2694,Invoices!$AH$2:$AI$412,2,FALSE),"")</f>
        <v/>
      </c>
      <c r="R2694" s="18" t="str">
        <f>IFERROR(VLOOKUP($B2694,Invoices!$AJ$2:$AK$412,2,FALSE),"")</f>
        <v/>
      </c>
      <c r="S2694" s="18" t="str">
        <f>IFERROR(VLOOKUP($B2694,Invoices!$AL$2:$AM$412,2,FALSE),"")</f>
        <v/>
      </c>
      <c r="T2694" s="18" t="str">
        <f>IFERROR(VLOOKUP($B2694,Invoices!$AN$2:$AO$412,2,FALSE),"")</f>
        <v/>
      </c>
      <c r="U2694" s="18" cm="1">
        <f t="array" ref="U2694">IFERROR(INDEX(F2694:T2694, 1, MATCH(TRUE, ISNUMBER(F2694:T2694), 0)), "0.0")</f>
        <v>0.99</v>
      </c>
    </row>
    <row r="2695" spans="1:21" ht="13" x14ac:dyDescent="0.15">
      <c r="A2695" s="14" t="s">
        <v>8727</v>
      </c>
      <c r="B2695" s="6" t="s">
        <v>4157</v>
      </c>
      <c r="C2695" s="6" t="s">
        <v>4158</v>
      </c>
      <c r="D2695" s="6" t="s">
        <v>950</v>
      </c>
      <c r="E2695" s="6" t="s">
        <v>655</v>
      </c>
      <c r="F2695" s="18">
        <f>IFERROR(VLOOKUP(B2695,Invoices!$L$2:$M$413,2,FALSE),"")</f>
        <v>0.99</v>
      </c>
      <c r="G2695" s="18" t="str">
        <f>IFERROR(VLOOKUP(B2695,Invoices!$N$2:$O$412,2,FALSE),"")</f>
        <v/>
      </c>
      <c r="H2695" s="18" t="str">
        <f>IFERROR(VLOOKUP($B2695,Invoices!$P$2:$Q$412,2,FALSE),"")</f>
        <v/>
      </c>
      <c r="I2695" s="18" t="str">
        <f>IFERROR(VLOOKUP($B2695,Invoices!$R$2:$S$412,2,FALSE),"")</f>
        <v/>
      </c>
      <c r="J2695" s="18" t="str">
        <f>IFERROR(VLOOKUP($B2695,Invoices!$T$2:$U$412,2,FALSE),"")</f>
        <v/>
      </c>
      <c r="K2695" s="18" t="str">
        <f>IFERROR(VLOOKUP($B2695,Invoices!$V$2:$W$412,2,FALSE),"")</f>
        <v/>
      </c>
      <c r="L2695" s="18" t="str">
        <f>IFERROR(VLOOKUP($B2695,Invoices!$X$2:$Y$412,2,FALSE),"")</f>
        <v/>
      </c>
      <c r="M2695" s="18" t="str">
        <f>IFERROR(VLOOKUP($B2695,Invoices!$Z$2:$AA$412,2,FALSE),"")</f>
        <v/>
      </c>
      <c r="N2695" s="18" t="str">
        <f>IFERROR(VLOOKUP($B2695,Invoices!$AB$2:$AC$412,2,FALSE),"")</f>
        <v/>
      </c>
      <c r="O2695" s="18" t="str">
        <f>IFERROR(VLOOKUP($B2695,Invoices!$AD$2:$AE$412,2,FALSE),"")</f>
        <v/>
      </c>
      <c r="P2695" s="18" t="str">
        <f>IFERROR(VLOOKUP($B2695,Invoices!$AF$2:$AG$412,2,FALSE),"")</f>
        <v/>
      </c>
      <c r="Q2695" s="18" t="str">
        <f>IFERROR(VLOOKUP($B2695,Invoices!$AH$2:$AI$412,2,FALSE),"")</f>
        <v/>
      </c>
      <c r="R2695" s="18" t="str">
        <f>IFERROR(VLOOKUP($B2695,Invoices!$AJ$2:$AK$412,2,FALSE),"")</f>
        <v/>
      </c>
      <c r="S2695" s="18" t="str">
        <f>IFERROR(VLOOKUP($B2695,Invoices!$AL$2:$AM$412,2,FALSE),"")</f>
        <v/>
      </c>
      <c r="T2695" s="18" t="str">
        <f>IFERROR(VLOOKUP($B2695,Invoices!$AN$2:$AO$412,2,FALSE),"")</f>
        <v/>
      </c>
      <c r="U2695" s="18" cm="1">
        <f t="array" ref="U2695">IFERROR(INDEX(F2695:T2695, 1, MATCH(TRUE, ISNUMBER(F2695:T2695), 0)), "0.0")</f>
        <v>0.99</v>
      </c>
    </row>
    <row r="2696" spans="1:21" ht="13" x14ac:dyDescent="0.15">
      <c r="A2696" s="14" t="s">
        <v>8728</v>
      </c>
      <c r="B2696" s="6" t="s">
        <v>4159</v>
      </c>
      <c r="C2696" s="6" t="s">
        <v>1366</v>
      </c>
      <c r="D2696" s="6" t="s">
        <v>1367</v>
      </c>
      <c r="E2696" s="6" t="s">
        <v>1368</v>
      </c>
      <c r="F2696" s="18" t="str">
        <f>IFERROR(VLOOKUP(B2696,Invoices!$L$2:$M$413,2,FALSE),"")</f>
        <v/>
      </c>
      <c r="G2696" s="18" t="str">
        <f>IFERROR(VLOOKUP(B2696,Invoices!$N$2:$O$412,2,FALSE),"")</f>
        <v/>
      </c>
      <c r="H2696" s="18" t="str">
        <f>IFERROR(VLOOKUP($B2696,Invoices!$P$2:$Q$412,2,FALSE),"")</f>
        <v/>
      </c>
      <c r="I2696" s="18" t="str">
        <f>IFERROR(VLOOKUP($B2696,Invoices!$R$2:$S$412,2,FALSE),"")</f>
        <v/>
      </c>
      <c r="J2696" s="18" t="str">
        <f>IFERROR(VLOOKUP($B2696,Invoices!$T$2:$U$412,2,FALSE),"")</f>
        <v/>
      </c>
      <c r="K2696" s="18">
        <f>IFERROR(VLOOKUP($B2696,Invoices!$V$2:$W$412,2,FALSE),"")</f>
        <v>0.99</v>
      </c>
      <c r="L2696" s="18" t="str">
        <f>IFERROR(VLOOKUP($B2696,Invoices!$X$2:$Y$412,2,FALSE),"")</f>
        <v/>
      </c>
      <c r="M2696" s="18" t="str">
        <f>IFERROR(VLOOKUP($B2696,Invoices!$Z$2:$AA$412,2,FALSE),"")</f>
        <v/>
      </c>
      <c r="N2696" s="18" t="str">
        <f>IFERROR(VLOOKUP($B2696,Invoices!$AB$2:$AC$412,2,FALSE),"")</f>
        <v/>
      </c>
      <c r="O2696" s="18" t="str">
        <f>IFERROR(VLOOKUP($B2696,Invoices!$AD$2:$AE$412,2,FALSE),"")</f>
        <v/>
      </c>
      <c r="P2696" s="18" t="str">
        <f>IFERROR(VLOOKUP($B2696,Invoices!$AF$2:$AG$412,2,FALSE),"")</f>
        <v/>
      </c>
      <c r="Q2696" s="18" t="str">
        <f>IFERROR(VLOOKUP($B2696,Invoices!$AH$2:$AI$412,2,FALSE),"")</f>
        <v/>
      </c>
      <c r="R2696" s="18" t="str">
        <f>IFERROR(VLOOKUP($B2696,Invoices!$AJ$2:$AK$412,2,FALSE),"")</f>
        <v/>
      </c>
      <c r="S2696" s="18" t="str">
        <f>IFERROR(VLOOKUP($B2696,Invoices!$AL$2:$AM$412,2,FALSE),"")</f>
        <v/>
      </c>
      <c r="T2696" s="18" t="str">
        <f>IFERROR(VLOOKUP($B2696,Invoices!$AN$2:$AO$412,2,FALSE),"")</f>
        <v/>
      </c>
      <c r="U2696" s="18" cm="1">
        <f t="array" ref="U2696">IFERROR(INDEX(F2696:T2696, 1, MATCH(TRUE, ISNUMBER(F2696:T2696), 0)), "0.0")</f>
        <v>0.99</v>
      </c>
    </row>
    <row r="2697" spans="1:21" ht="13" x14ac:dyDescent="0.15">
      <c r="A2697" s="14" t="s">
        <v>8729</v>
      </c>
      <c r="B2697" s="6" t="s">
        <v>4160</v>
      </c>
      <c r="C2697" s="6" t="s">
        <v>679</v>
      </c>
      <c r="D2697" s="6" t="s">
        <v>680</v>
      </c>
      <c r="E2697" s="6" t="s">
        <v>681</v>
      </c>
      <c r="F2697" s="18" t="str">
        <f>IFERROR(VLOOKUP(B2697,Invoices!$L$2:$M$413,2,FALSE),"")</f>
        <v/>
      </c>
      <c r="G2697" s="18" t="str">
        <f>IFERROR(VLOOKUP(B2697,Invoices!$N$2:$O$412,2,FALSE),"")</f>
        <v/>
      </c>
      <c r="H2697" s="18" t="str">
        <f>IFERROR(VLOOKUP($B2697,Invoices!$P$2:$Q$412,2,FALSE),"")</f>
        <v/>
      </c>
      <c r="I2697" s="18" t="str">
        <f>IFERROR(VLOOKUP($B2697,Invoices!$R$2:$S$412,2,FALSE),"")</f>
        <v/>
      </c>
      <c r="J2697" s="18" t="str">
        <f>IFERROR(VLOOKUP($B2697,Invoices!$T$2:$U$412,2,FALSE),"")</f>
        <v/>
      </c>
      <c r="K2697" s="18" t="str">
        <f>IFERROR(VLOOKUP($B2697,Invoices!$V$2:$W$412,2,FALSE),"")</f>
        <v/>
      </c>
      <c r="L2697" s="18" t="str">
        <f>IFERROR(VLOOKUP($B2697,Invoices!$X$2:$Y$412,2,FALSE),"")</f>
        <v/>
      </c>
      <c r="M2697" s="18" t="str">
        <f>IFERROR(VLOOKUP($B2697,Invoices!$Z$2:$AA$412,2,FALSE),"")</f>
        <v/>
      </c>
      <c r="N2697" s="18" t="str">
        <f>IFERROR(VLOOKUP($B2697,Invoices!$AB$2:$AC$412,2,FALSE),"")</f>
        <v/>
      </c>
      <c r="O2697" s="18" t="str">
        <f>IFERROR(VLOOKUP($B2697,Invoices!$AD$2:$AE$412,2,FALSE),"")</f>
        <v/>
      </c>
      <c r="P2697" s="18" t="str">
        <f>IFERROR(VLOOKUP($B2697,Invoices!$AF$2:$AG$412,2,FALSE),"")</f>
        <v/>
      </c>
      <c r="Q2697" s="18" t="str">
        <f>IFERROR(VLOOKUP($B2697,Invoices!$AH$2:$AI$412,2,FALSE),"")</f>
        <v/>
      </c>
      <c r="R2697" s="18" t="str">
        <f>IFERROR(VLOOKUP($B2697,Invoices!$AJ$2:$AK$412,2,FALSE),"")</f>
        <v/>
      </c>
      <c r="S2697" s="18" t="str">
        <f>IFERROR(VLOOKUP($B2697,Invoices!$AL$2:$AM$412,2,FALSE),"")</f>
        <v/>
      </c>
      <c r="T2697" s="18" t="str">
        <f>IFERROR(VLOOKUP($B2697,Invoices!$AN$2:$AO$412,2,FALSE),"")</f>
        <v/>
      </c>
      <c r="U2697" s="18" t="str" cm="1">
        <f t="array" ref="U2697">IFERROR(INDEX(F2697:T2697, 1, MATCH(TRUE, ISNUMBER(F2697:T2697), 0)), "0.0")</f>
        <v>0.0</v>
      </c>
    </row>
    <row r="2698" spans="1:21" ht="13" x14ac:dyDescent="0.15">
      <c r="A2698" s="14" t="s">
        <v>8730</v>
      </c>
      <c r="B2698" s="6" t="s">
        <v>4161</v>
      </c>
      <c r="C2698" s="6" t="s">
        <v>564</v>
      </c>
      <c r="D2698" s="6" t="s">
        <v>835</v>
      </c>
      <c r="E2698" s="6" t="s">
        <v>566</v>
      </c>
      <c r="F2698" s="18" t="str">
        <f>IFERROR(VLOOKUP(B2698,Invoices!$L$2:$M$413,2,FALSE),"")</f>
        <v/>
      </c>
      <c r="G2698" s="18" t="str">
        <f>IFERROR(VLOOKUP(B2698,Invoices!$N$2:$O$412,2,FALSE),"")</f>
        <v/>
      </c>
      <c r="H2698" s="18" t="str">
        <f>IFERROR(VLOOKUP($B2698,Invoices!$P$2:$Q$412,2,FALSE),"")</f>
        <v/>
      </c>
      <c r="I2698" s="18" t="str">
        <f>IFERROR(VLOOKUP($B2698,Invoices!$R$2:$S$412,2,FALSE),"")</f>
        <v/>
      </c>
      <c r="J2698" s="18" t="str">
        <f>IFERROR(VLOOKUP($B2698,Invoices!$T$2:$U$412,2,FALSE),"")</f>
        <v/>
      </c>
      <c r="K2698" s="18" t="str">
        <f>IFERROR(VLOOKUP($B2698,Invoices!$V$2:$W$412,2,FALSE),"")</f>
        <v/>
      </c>
      <c r="L2698" s="18" t="str">
        <f>IFERROR(VLOOKUP($B2698,Invoices!$X$2:$Y$412,2,FALSE),"")</f>
        <v/>
      </c>
      <c r="M2698" s="18" t="str">
        <f>IFERROR(VLOOKUP($B2698,Invoices!$Z$2:$AA$412,2,FALSE),"")</f>
        <v/>
      </c>
      <c r="N2698" s="18" t="str">
        <f>IFERROR(VLOOKUP($B2698,Invoices!$AB$2:$AC$412,2,FALSE),"")</f>
        <v/>
      </c>
      <c r="O2698" s="18" t="str">
        <f>IFERROR(VLOOKUP($B2698,Invoices!$AD$2:$AE$412,2,FALSE),"")</f>
        <v/>
      </c>
      <c r="P2698" s="18">
        <f>IFERROR(VLOOKUP($B2698,Invoices!$AF$2:$AG$412,2,FALSE),"")</f>
        <v>0.99</v>
      </c>
      <c r="Q2698" s="18" t="str">
        <f>IFERROR(VLOOKUP($B2698,Invoices!$AH$2:$AI$412,2,FALSE),"")</f>
        <v/>
      </c>
      <c r="R2698" s="18" t="str">
        <f>IFERROR(VLOOKUP($B2698,Invoices!$AJ$2:$AK$412,2,FALSE),"")</f>
        <v/>
      </c>
      <c r="S2698" s="18" t="str">
        <f>IFERROR(VLOOKUP($B2698,Invoices!$AL$2:$AM$412,2,FALSE),"")</f>
        <v/>
      </c>
      <c r="T2698" s="18" t="str">
        <f>IFERROR(VLOOKUP($B2698,Invoices!$AN$2:$AO$412,2,FALSE),"")</f>
        <v/>
      </c>
      <c r="U2698" s="18" cm="1">
        <f t="array" ref="U2698">IFERROR(INDEX(F2698:T2698, 1, MATCH(TRUE, ISNUMBER(F2698:T2698), 0)), "0.0")</f>
        <v>0.99</v>
      </c>
    </row>
    <row r="2699" spans="1:21" ht="13" x14ac:dyDescent="0.15">
      <c r="A2699" s="14" t="s">
        <v>8731</v>
      </c>
      <c r="B2699" s="6" t="s">
        <v>4162</v>
      </c>
      <c r="C2699" s="6" t="s">
        <v>1471</v>
      </c>
      <c r="D2699" s="6" t="s">
        <v>1300</v>
      </c>
      <c r="E2699" s="6" t="s">
        <v>1301</v>
      </c>
      <c r="F2699" s="18" t="str">
        <f>IFERROR(VLOOKUP(B2699,Invoices!$L$2:$M$413,2,FALSE),"")</f>
        <v/>
      </c>
      <c r="G2699" s="18" t="str">
        <f>IFERROR(VLOOKUP(B2699,Invoices!$N$2:$O$412,2,FALSE),"")</f>
        <v/>
      </c>
      <c r="H2699" s="18" t="str">
        <f>IFERROR(VLOOKUP($B2699,Invoices!$P$2:$Q$412,2,FALSE),"")</f>
        <v/>
      </c>
      <c r="I2699" s="18" t="str">
        <f>IFERROR(VLOOKUP($B2699,Invoices!$R$2:$S$412,2,FALSE),"")</f>
        <v/>
      </c>
      <c r="J2699" s="18" t="str">
        <f>IFERROR(VLOOKUP($B2699,Invoices!$T$2:$U$412,2,FALSE),"")</f>
        <v/>
      </c>
      <c r="K2699" s="18" t="str">
        <f>IFERROR(VLOOKUP($B2699,Invoices!$V$2:$W$412,2,FALSE),"")</f>
        <v/>
      </c>
      <c r="L2699" s="18">
        <f>IFERROR(VLOOKUP($B2699,Invoices!$X$2:$Y$412,2,FALSE),"")</f>
        <v>0.99</v>
      </c>
      <c r="M2699" s="18" t="str">
        <f>IFERROR(VLOOKUP($B2699,Invoices!$Z$2:$AA$412,2,FALSE),"")</f>
        <v/>
      </c>
      <c r="N2699" s="18" t="str">
        <f>IFERROR(VLOOKUP($B2699,Invoices!$AB$2:$AC$412,2,FALSE),"")</f>
        <v/>
      </c>
      <c r="O2699" s="18" t="str">
        <f>IFERROR(VLOOKUP($B2699,Invoices!$AD$2:$AE$412,2,FALSE),"")</f>
        <v/>
      </c>
      <c r="P2699" s="18" t="str">
        <f>IFERROR(VLOOKUP($B2699,Invoices!$AF$2:$AG$412,2,FALSE),"")</f>
        <v/>
      </c>
      <c r="Q2699" s="18" t="str">
        <f>IFERROR(VLOOKUP($B2699,Invoices!$AH$2:$AI$412,2,FALSE),"")</f>
        <v/>
      </c>
      <c r="R2699" s="18" t="str">
        <f>IFERROR(VLOOKUP($B2699,Invoices!$AJ$2:$AK$412,2,FALSE),"")</f>
        <v/>
      </c>
      <c r="S2699" s="18" t="str">
        <f>IFERROR(VLOOKUP($B2699,Invoices!$AL$2:$AM$412,2,FALSE),"")</f>
        <v/>
      </c>
      <c r="T2699" s="18" t="str">
        <f>IFERROR(VLOOKUP($B2699,Invoices!$AN$2:$AO$412,2,FALSE),"")</f>
        <v/>
      </c>
      <c r="U2699" s="18" cm="1">
        <f t="array" ref="U2699">IFERROR(INDEX(F2699:T2699, 1, MATCH(TRUE, ISNUMBER(F2699:T2699), 0)), "0.0")</f>
        <v>0.99</v>
      </c>
    </row>
    <row r="2700" spans="1:21" ht="13" x14ac:dyDescent="0.15">
      <c r="A2700" s="14" t="s">
        <v>8732</v>
      </c>
      <c r="B2700" s="6" t="s">
        <v>4163</v>
      </c>
      <c r="C2700" s="6" t="s">
        <v>1423</v>
      </c>
      <c r="D2700" s="6" t="s">
        <v>875</v>
      </c>
      <c r="E2700" s="6" t="s">
        <v>875</v>
      </c>
      <c r="F2700" s="18" t="str">
        <f>IFERROR(VLOOKUP(B2700,Invoices!$L$2:$M$413,2,FALSE),"")</f>
        <v/>
      </c>
      <c r="G2700" s="18" t="str">
        <f>IFERROR(VLOOKUP(B2700,Invoices!$N$2:$O$412,2,FALSE),"")</f>
        <v/>
      </c>
      <c r="H2700" s="18" t="str">
        <f>IFERROR(VLOOKUP($B2700,Invoices!$P$2:$Q$412,2,FALSE),"")</f>
        <v/>
      </c>
      <c r="I2700" s="18" t="str">
        <f>IFERROR(VLOOKUP($B2700,Invoices!$R$2:$S$412,2,FALSE),"")</f>
        <v/>
      </c>
      <c r="J2700" s="18" t="str">
        <f>IFERROR(VLOOKUP($B2700,Invoices!$T$2:$U$412,2,FALSE),"")</f>
        <v/>
      </c>
      <c r="K2700" s="18" t="str">
        <f>IFERROR(VLOOKUP($B2700,Invoices!$V$2:$W$412,2,FALSE),"")</f>
        <v/>
      </c>
      <c r="L2700" s="18" t="str">
        <f>IFERROR(VLOOKUP($B2700,Invoices!$X$2:$Y$412,2,FALSE),"")</f>
        <v/>
      </c>
      <c r="M2700" s="18" t="str">
        <f>IFERROR(VLOOKUP($B2700,Invoices!$Z$2:$AA$412,2,FALSE),"")</f>
        <v/>
      </c>
      <c r="N2700" s="18" t="str">
        <f>IFERROR(VLOOKUP($B2700,Invoices!$AB$2:$AC$412,2,FALSE),"")</f>
        <v/>
      </c>
      <c r="O2700" s="18" t="str">
        <f>IFERROR(VLOOKUP($B2700,Invoices!$AD$2:$AE$412,2,FALSE),"")</f>
        <v/>
      </c>
      <c r="P2700" s="18" t="str">
        <f>IFERROR(VLOOKUP($B2700,Invoices!$AF$2:$AG$412,2,FALSE),"")</f>
        <v/>
      </c>
      <c r="Q2700" s="18" t="str">
        <f>IFERROR(VLOOKUP($B2700,Invoices!$AH$2:$AI$412,2,FALSE),"")</f>
        <v/>
      </c>
      <c r="R2700" s="18" t="str">
        <f>IFERROR(VLOOKUP($B2700,Invoices!$AJ$2:$AK$412,2,FALSE),"")</f>
        <v/>
      </c>
      <c r="S2700" s="18" t="str">
        <f>IFERROR(VLOOKUP($B2700,Invoices!$AL$2:$AM$412,2,FALSE),"")</f>
        <v/>
      </c>
      <c r="T2700" s="18" t="str">
        <f>IFERROR(VLOOKUP($B2700,Invoices!$AN$2:$AO$412,2,FALSE),"")</f>
        <v/>
      </c>
      <c r="U2700" s="18" t="str" cm="1">
        <f t="array" ref="U2700">IFERROR(INDEX(F2700:T2700, 1, MATCH(TRUE, ISNUMBER(F2700:T2700), 0)), "0.0")</f>
        <v>0.0</v>
      </c>
    </row>
    <row r="2701" spans="1:21" ht="13" x14ac:dyDescent="0.15">
      <c r="A2701" s="14" t="s">
        <v>8733</v>
      </c>
      <c r="B2701" s="6" t="s">
        <v>4164</v>
      </c>
      <c r="C2701" s="6" t="s">
        <v>4165</v>
      </c>
      <c r="D2701" s="6" t="s">
        <v>611</v>
      </c>
      <c r="E2701" s="6" t="s">
        <v>612</v>
      </c>
      <c r="F2701" s="18" t="str">
        <f>IFERROR(VLOOKUP(B2701,Invoices!$L$2:$M$413,2,FALSE),"")</f>
        <v/>
      </c>
      <c r="G2701" s="18" t="str">
        <f>IFERROR(VLOOKUP(B2701,Invoices!$N$2:$O$412,2,FALSE),"")</f>
        <v/>
      </c>
      <c r="H2701" s="18">
        <f>IFERROR(VLOOKUP($B2701,Invoices!$P$2:$Q$412,2,FALSE),"")</f>
        <v>0.99</v>
      </c>
      <c r="I2701" s="18" t="str">
        <f>IFERROR(VLOOKUP($B2701,Invoices!$R$2:$S$412,2,FALSE),"")</f>
        <v/>
      </c>
      <c r="J2701" s="18" t="str">
        <f>IFERROR(VLOOKUP($B2701,Invoices!$T$2:$U$412,2,FALSE),"")</f>
        <v/>
      </c>
      <c r="K2701" s="18" t="str">
        <f>IFERROR(VLOOKUP($B2701,Invoices!$V$2:$W$412,2,FALSE),"")</f>
        <v/>
      </c>
      <c r="L2701" s="18" t="str">
        <f>IFERROR(VLOOKUP($B2701,Invoices!$X$2:$Y$412,2,FALSE),"")</f>
        <v/>
      </c>
      <c r="M2701" s="18" t="str">
        <f>IFERROR(VLOOKUP($B2701,Invoices!$Z$2:$AA$412,2,FALSE),"")</f>
        <v/>
      </c>
      <c r="N2701" s="18" t="str">
        <f>IFERROR(VLOOKUP($B2701,Invoices!$AB$2:$AC$412,2,FALSE),"")</f>
        <v/>
      </c>
      <c r="O2701" s="18" t="str">
        <f>IFERROR(VLOOKUP($B2701,Invoices!$AD$2:$AE$412,2,FALSE),"")</f>
        <v/>
      </c>
      <c r="P2701" s="18" t="str">
        <f>IFERROR(VLOOKUP($B2701,Invoices!$AF$2:$AG$412,2,FALSE),"")</f>
        <v/>
      </c>
      <c r="Q2701" s="18" t="str">
        <f>IFERROR(VLOOKUP($B2701,Invoices!$AH$2:$AI$412,2,FALSE),"")</f>
        <v/>
      </c>
      <c r="R2701" s="18" t="str">
        <f>IFERROR(VLOOKUP($B2701,Invoices!$AJ$2:$AK$412,2,FALSE),"")</f>
        <v/>
      </c>
      <c r="S2701" s="18" t="str">
        <f>IFERROR(VLOOKUP($B2701,Invoices!$AL$2:$AM$412,2,FALSE),"")</f>
        <v/>
      </c>
      <c r="T2701" s="18" t="str">
        <f>IFERROR(VLOOKUP($B2701,Invoices!$AN$2:$AO$412,2,FALSE),"")</f>
        <v/>
      </c>
      <c r="U2701" s="18" cm="1">
        <f t="array" ref="U2701">IFERROR(INDEX(F2701:T2701, 1, MATCH(TRUE, ISNUMBER(F2701:T2701), 0)), "0.0")</f>
        <v>0.99</v>
      </c>
    </row>
    <row r="2702" spans="1:21" ht="13" x14ac:dyDescent="0.15">
      <c r="A2702" s="14" t="s">
        <v>8734</v>
      </c>
      <c r="B2702" s="6" t="s">
        <v>4166</v>
      </c>
      <c r="C2702" s="6" t="s">
        <v>1629</v>
      </c>
      <c r="D2702" s="6" t="s">
        <v>1628</v>
      </c>
      <c r="E2702" s="6" t="s">
        <v>1629</v>
      </c>
      <c r="F2702" s="18" t="str">
        <f>IFERROR(VLOOKUP(B2702,Invoices!$L$2:$M$413,2,FALSE),"")</f>
        <v/>
      </c>
      <c r="G2702" s="18" t="str">
        <f>IFERROR(VLOOKUP(B2702,Invoices!$N$2:$O$412,2,FALSE),"")</f>
        <v/>
      </c>
      <c r="H2702" s="18" t="str">
        <f>IFERROR(VLOOKUP($B2702,Invoices!$P$2:$Q$412,2,FALSE),"")</f>
        <v/>
      </c>
      <c r="I2702" s="18" t="str">
        <f>IFERROR(VLOOKUP($B2702,Invoices!$R$2:$S$412,2,FALSE),"")</f>
        <v/>
      </c>
      <c r="J2702" s="18" t="str">
        <f>IFERROR(VLOOKUP($B2702,Invoices!$T$2:$U$412,2,FALSE),"")</f>
        <v/>
      </c>
      <c r="K2702" s="18" t="str">
        <f>IFERROR(VLOOKUP($B2702,Invoices!$V$2:$W$412,2,FALSE),"")</f>
        <v/>
      </c>
      <c r="L2702" s="18" t="str">
        <f>IFERROR(VLOOKUP($B2702,Invoices!$X$2:$Y$412,2,FALSE),"")</f>
        <v/>
      </c>
      <c r="M2702" s="18" t="str">
        <f>IFERROR(VLOOKUP($B2702,Invoices!$Z$2:$AA$412,2,FALSE),"")</f>
        <v/>
      </c>
      <c r="N2702" s="18" t="str">
        <f>IFERROR(VLOOKUP($B2702,Invoices!$AB$2:$AC$412,2,FALSE),"")</f>
        <v/>
      </c>
      <c r="O2702" s="18" t="str">
        <f>IFERROR(VLOOKUP($B2702,Invoices!$AD$2:$AE$412,2,FALSE),"")</f>
        <v/>
      </c>
      <c r="P2702" s="18" t="str">
        <f>IFERROR(VLOOKUP($B2702,Invoices!$AF$2:$AG$412,2,FALSE),"")</f>
        <v/>
      </c>
      <c r="Q2702" s="18" t="str">
        <f>IFERROR(VLOOKUP($B2702,Invoices!$AH$2:$AI$412,2,FALSE),"")</f>
        <v/>
      </c>
      <c r="R2702" s="18" t="str">
        <f>IFERROR(VLOOKUP($B2702,Invoices!$AJ$2:$AK$412,2,FALSE),"")</f>
        <v/>
      </c>
      <c r="S2702" s="18" t="str">
        <f>IFERROR(VLOOKUP($B2702,Invoices!$AL$2:$AM$412,2,FALSE),"")</f>
        <v/>
      </c>
      <c r="T2702" s="18" t="str">
        <f>IFERROR(VLOOKUP($B2702,Invoices!$AN$2:$AO$412,2,FALSE),"")</f>
        <v/>
      </c>
      <c r="U2702" s="18" t="str" cm="1">
        <f t="array" ref="U2702">IFERROR(INDEX(F2702:T2702, 1, MATCH(TRUE, ISNUMBER(F2702:T2702), 0)), "0.0")</f>
        <v>0.0</v>
      </c>
    </row>
    <row r="2703" spans="1:21" ht="13" x14ac:dyDescent="0.15">
      <c r="A2703" s="14" t="s">
        <v>8735</v>
      </c>
      <c r="B2703" s="6" t="s">
        <v>4167</v>
      </c>
      <c r="C2703" s="6" t="s">
        <v>3612</v>
      </c>
      <c r="D2703" s="6" t="s">
        <v>1065</v>
      </c>
      <c r="E2703" s="6" t="s">
        <v>535</v>
      </c>
      <c r="F2703" s="18" t="str">
        <f>IFERROR(VLOOKUP(B2703,Invoices!$L$2:$M$413,2,FALSE),"")</f>
        <v/>
      </c>
      <c r="G2703" s="18" t="str">
        <f>IFERROR(VLOOKUP(B2703,Invoices!$N$2:$O$412,2,FALSE),"")</f>
        <v/>
      </c>
      <c r="H2703" s="18" t="str">
        <f>IFERROR(VLOOKUP($B2703,Invoices!$P$2:$Q$412,2,FALSE),"")</f>
        <v/>
      </c>
      <c r="I2703" s="18" t="str">
        <f>IFERROR(VLOOKUP($B2703,Invoices!$R$2:$S$412,2,FALSE),"")</f>
        <v/>
      </c>
      <c r="J2703" s="18" t="str">
        <f>IFERROR(VLOOKUP($B2703,Invoices!$T$2:$U$412,2,FALSE),"")</f>
        <v/>
      </c>
      <c r="K2703" s="18" t="str">
        <f>IFERROR(VLOOKUP($B2703,Invoices!$V$2:$W$412,2,FALSE),"")</f>
        <v/>
      </c>
      <c r="L2703" s="18" t="str">
        <f>IFERROR(VLOOKUP($B2703,Invoices!$X$2:$Y$412,2,FALSE),"")</f>
        <v/>
      </c>
      <c r="M2703" s="18" t="str">
        <f>IFERROR(VLOOKUP($B2703,Invoices!$Z$2:$AA$412,2,FALSE),"")</f>
        <v/>
      </c>
      <c r="N2703" s="18" t="str">
        <f>IFERROR(VLOOKUP($B2703,Invoices!$AB$2:$AC$412,2,FALSE),"")</f>
        <v/>
      </c>
      <c r="O2703" s="18" t="str">
        <f>IFERROR(VLOOKUP($B2703,Invoices!$AD$2:$AE$412,2,FALSE),"")</f>
        <v/>
      </c>
      <c r="P2703" s="18" t="str">
        <f>IFERROR(VLOOKUP($B2703,Invoices!$AF$2:$AG$412,2,FALSE),"")</f>
        <v/>
      </c>
      <c r="Q2703" s="18" t="str">
        <f>IFERROR(VLOOKUP($B2703,Invoices!$AH$2:$AI$412,2,FALSE),"")</f>
        <v/>
      </c>
      <c r="R2703" s="18" t="str">
        <f>IFERROR(VLOOKUP($B2703,Invoices!$AJ$2:$AK$412,2,FALSE),"")</f>
        <v/>
      </c>
      <c r="S2703" s="18" t="str">
        <f>IFERROR(VLOOKUP($B2703,Invoices!$AL$2:$AM$412,2,FALSE),"")</f>
        <v/>
      </c>
      <c r="T2703" s="18" t="str">
        <f>IFERROR(VLOOKUP($B2703,Invoices!$AN$2:$AO$412,2,FALSE),"")</f>
        <v/>
      </c>
      <c r="U2703" s="18" t="str" cm="1">
        <f t="array" ref="U2703">IFERROR(INDEX(F2703:T2703, 1, MATCH(TRUE, ISNUMBER(F2703:T2703), 0)), "0.0")</f>
        <v>0.0</v>
      </c>
    </row>
    <row r="2704" spans="1:21" ht="13" x14ac:dyDescent="0.15">
      <c r="A2704" s="14" t="s">
        <v>8736</v>
      </c>
      <c r="B2704" s="6" t="s">
        <v>4168</v>
      </c>
      <c r="C2704" s="6" t="s">
        <v>1320</v>
      </c>
      <c r="D2704" s="6" t="s">
        <v>1321</v>
      </c>
      <c r="E2704" s="6" t="s">
        <v>1322</v>
      </c>
      <c r="F2704" s="18" t="str">
        <f>IFERROR(VLOOKUP(B2704,Invoices!$L$2:$M$413,2,FALSE),"")</f>
        <v/>
      </c>
      <c r="G2704" s="18" t="str">
        <f>IFERROR(VLOOKUP(B2704,Invoices!$N$2:$O$412,2,FALSE),"")</f>
        <v/>
      </c>
      <c r="H2704" s="18" t="str">
        <f>IFERROR(VLOOKUP($B2704,Invoices!$P$2:$Q$412,2,FALSE),"")</f>
        <v/>
      </c>
      <c r="I2704" s="18" t="str">
        <f>IFERROR(VLOOKUP($B2704,Invoices!$R$2:$S$412,2,FALSE),"")</f>
        <v/>
      </c>
      <c r="J2704" s="18" t="str">
        <f>IFERROR(VLOOKUP($B2704,Invoices!$T$2:$U$412,2,FALSE),"")</f>
        <v/>
      </c>
      <c r="K2704" s="18">
        <f>IFERROR(VLOOKUP($B2704,Invoices!$V$2:$W$412,2,FALSE),"")</f>
        <v>0.99</v>
      </c>
      <c r="L2704" s="18" t="str">
        <f>IFERROR(VLOOKUP($B2704,Invoices!$X$2:$Y$412,2,FALSE),"")</f>
        <v/>
      </c>
      <c r="M2704" s="18" t="str">
        <f>IFERROR(VLOOKUP($B2704,Invoices!$Z$2:$AA$412,2,FALSE),"")</f>
        <v/>
      </c>
      <c r="N2704" s="18" t="str">
        <f>IFERROR(VLOOKUP($B2704,Invoices!$AB$2:$AC$412,2,FALSE),"")</f>
        <v/>
      </c>
      <c r="O2704" s="18" t="str">
        <f>IFERROR(VLOOKUP($B2704,Invoices!$AD$2:$AE$412,2,FALSE),"")</f>
        <v/>
      </c>
      <c r="P2704" s="18" t="str">
        <f>IFERROR(VLOOKUP($B2704,Invoices!$AF$2:$AG$412,2,FALSE),"")</f>
        <v/>
      </c>
      <c r="Q2704" s="18" t="str">
        <f>IFERROR(VLOOKUP($B2704,Invoices!$AH$2:$AI$412,2,FALSE),"")</f>
        <v/>
      </c>
      <c r="R2704" s="18" t="str">
        <f>IFERROR(VLOOKUP($B2704,Invoices!$AJ$2:$AK$412,2,FALSE),"")</f>
        <v/>
      </c>
      <c r="S2704" s="18" t="str">
        <f>IFERROR(VLOOKUP($B2704,Invoices!$AL$2:$AM$412,2,FALSE),"")</f>
        <v/>
      </c>
      <c r="T2704" s="18" t="str">
        <f>IFERROR(VLOOKUP($B2704,Invoices!$AN$2:$AO$412,2,FALSE),"")</f>
        <v/>
      </c>
      <c r="U2704" s="18" cm="1">
        <f t="array" ref="U2704">IFERROR(INDEX(F2704:T2704, 1, MATCH(TRUE, ISNUMBER(F2704:T2704), 0)), "0.0")</f>
        <v>0.99</v>
      </c>
    </row>
    <row r="2705" spans="1:21" ht="13" x14ac:dyDescent="0.15">
      <c r="A2705" s="14" t="s">
        <v>8737</v>
      </c>
      <c r="B2705" s="6" t="s">
        <v>4169</v>
      </c>
      <c r="D2705" s="6" t="s">
        <v>1174</v>
      </c>
      <c r="E2705" s="6" t="s">
        <v>570</v>
      </c>
      <c r="F2705" s="18" t="str">
        <f>IFERROR(VLOOKUP(B2705,Invoices!$L$2:$M$413,2,FALSE),"")</f>
        <v/>
      </c>
      <c r="G2705" s="18" t="str">
        <f>IFERROR(VLOOKUP(B2705,Invoices!$N$2:$O$412,2,FALSE),"")</f>
        <v/>
      </c>
      <c r="H2705" s="18" t="str">
        <f>IFERROR(VLOOKUP($B2705,Invoices!$P$2:$Q$412,2,FALSE),"")</f>
        <v/>
      </c>
      <c r="I2705" s="18" t="str">
        <f>IFERROR(VLOOKUP($B2705,Invoices!$R$2:$S$412,2,FALSE),"")</f>
        <v/>
      </c>
      <c r="J2705" s="18" t="str">
        <f>IFERROR(VLOOKUP($B2705,Invoices!$T$2:$U$412,2,FALSE),"")</f>
        <v/>
      </c>
      <c r="K2705" s="18" t="str">
        <f>IFERROR(VLOOKUP($B2705,Invoices!$V$2:$W$412,2,FALSE),"")</f>
        <v/>
      </c>
      <c r="L2705" s="18" t="str">
        <f>IFERROR(VLOOKUP($B2705,Invoices!$X$2:$Y$412,2,FALSE),"")</f>
        <v/>
      </c>
      <c r="M2705" s="18" t="str">
        <f>IFERROR(VLOOKUP($B2705,Invoices!$Z$2:$AA$412,2,FALSE),"")</f>
        <v/>
      </c>
      <c r="N2705" s="18" t="str">
        <f>IFERROR(VLOOKUP($B2705,Invoices!$AB$2:$AC$412,2,FALSE),"")</f>
        <v/>
      </c>
      <c r="O2705" s="18" t="str">
        <f>IFERROR(VLOOKUP($B2705,Invoices!$AD$2:$AE$412,2,FALSE),"")</f>
        <v/>
      </c>
      <c r="P2705" s="18">
        <f>IFERROR(VLOOKUP($B2705,Invoices!$AF$2:$AG$412,2,FALSE),"")</f>
        <v>0.99</v>
      </c>
      <c r="Q2705" s="18" t="str">
        <f>IFERROR(VLOOKUP($B2705,Invoices!$AH$2:$AI$412,2,FALSE),"")</f>
        <v/>
      </c>
      <c r="R2705" s="18" t="str">
        <f>IFERROR(VLOOKUP($B2705,Invoices!$AJ$2:$AK$412,2,FALSE),"")</f>
        <v/>
      </c>
      <c r="S2705" s="18" t="str">
        <f>IFERROR(VLOOKUP($B2705,Invoices!$AL$2:$AM$412,2,FALSE),"")</f>
        <v/>
      </c>
      <c r="T2705" s="18" t="str">
        <f>IFERROR(VLOOKUP($B2705,Invoices!$AN$2:$AO$412,2,FALSE),"")</f>
        <v/>
      </c>
      <c r="U2705" s="18" cm="1">
        <f t="array" ref="U2705">IFERROR(INDEX(F2705:T2705, 1, MATCH(TRUE, ISNUMBER(F2705:T2705), 0)), "0.0")</f>
        <v>0.99</v>
      </c>
    </row>
    <row r="2706" spans="1:21" ht="13" x14ac:dyDescent="0.15">
      <c r="A2706" s="14" t="s">
        <v>8738</v>
      </c>
      <c r="B2706" s="6" t="s">
        <v>4170</v>
      </c>
      <c r="C2706" s="6" t="s">
        <v>4171</v>
      </c>
      <c r="D2706" s="6" t="s">
        <v>916</v>
      </c>
      <c r="E2706" s="6" t="s">
        <v>810</v>
      </c>
      <c r="F2706" s="18" t="str">
        <f>IFERROR(VLOOKUP(B2706,Invoices!$L$2:$M$413,2,FALSE),"")</f>
        <v/>
      </c>
      <c r="G2706" s="18" t="str">
        <f>IFERROR(VLOOKUP(B2706,Invoices!$N$2:$O$412,2,FALSE),"")</f>
        <v/>
      </c>
      <c r="H2706" s="18" t="str">
        <f>IFERROR(VLOOKUP($B2706,Invoices!$P$2:$Q$412,2,FALSE),"")</f>
        <v/>
      </c>
      <c r="I2706" s="18" t="str">
        <f>IFERROR(VLOOKUP($B2706,Invoices!$R$2:$S$412,2,FALSE),"")</f>
        <v/>
      </c>
      <c r="J2706" s="18" t="str">
        <f>IFERROR(VLOOKUP($B2706,Invoices!$T$2:$U$412,2,FALSE),"")</f>
        <v/>
      </c>
      <c r="K2706" s="18" t="str">
        <f>IFERROR(VLOOKUP($B2706,Invoices!$V$2:$W$412,2,FALSE),"")</f>
        <v/>
      </c>
      <c r="L2706" s="18" t="str">
        <f>IFERROR(VLOOKUP($B2706,Invoices!$X$2:$Y$412,2,FALSE),"")</f>
        <v/>
      </c>
      <c r="M2706" s="18" t="str">
        <f>IFERROR(VLOOKUP($B2706,Invoices!$Z$2:$AA$412,2,FALSE),"")</f>
        <v/>
      </c>
      <c r="N2706" s="18" t="str">
        <f>IFERROR(VLOOKUP($B2706,Invoices!$AB$2:$AC$412,2,FALSE),"")</f>
        <v/>
      </c>
      <c r="O2706" s="18" t="str">
        <f>IFERROR(VLOOKUP($B2706,Invoices!$AD$2:$AE$412,2,FALSE),"")</f>
        <v/>
      </c>
      <c r="P2706" s="18" t="str">
        <f>IFERROR(VLOOKUP($B2706,Invoices!$AF$2:$AG$412,2,FALSE),"")</f>
        <v/>
      </c>
      <c r="Q2706" s="18" t="str">
        <f>IFERROR(VLOOKUP($B2706,Invoices!$AH$2:$AI$412,2,FALSE),"")</f>
        <v/>
      </c>
      <c r="R2706" s="18" t="str">
        <f>IFERROR(VLOOKUP($B2706,Invoices!$AJ$2:$AK$412,2,FALSE),"")</f>
        <v/>
      </c>
      <c r="S2706" s="18" t="str">
        <f>IFERROR(VLOOKUP($B2706,Invoices!$AL$2:$AM$412,2,FALSE),"")</f>
        <v/>
      </c>
      <c r="T2706" s="18" t="str">
        <f>IFERROR(VLOOKUP($B2706,Invoices!$AN$2:$AO$412,2,FALSE),"")</f>
        <v/>
      </c>
      <c r="U2706" s="18" t="str" cm="1">
        <f t="array" ref="U2706">IFERROR(INDEX(F2706:T2706, 1, MATCH(TRUE, ISNUMBER(F2706:T2706), 0)), "0.0")</f>
        <v>0.0</v>
      </c>
    </row>
    <row r="2707" spans="1:21" ht="13" x14ac:dyDescent="0.15">
      <c r="A2707" s="14" t="s">
        <v>8739</v>
      </c>
      <c r="B2707" s="6" t="s">
        <v>4172</v>
      </c>
      <c r="C2707" s="6" t="s">
        <v>4173</v>
      </c>
      <c r="D2707" s="6" t="s">
        <v>717</v>
      </c>
      <c r="E2707" s="6" t="s">
        <v>716</v>
      </c>
      <c r="F2707" s="18">
        <f>IFERROR(VLOOKUP(B2707,Invoices!$L$2:$M$413,2,FALSE),"")</f>
        <v>0.99</v>
      </c>
      <c r="G2707" s="18" t="str">
        <f>IFERROR(VLOOKUP(B2707,Invoices!$N$2:$O$412,2,FALSE),"")</f>
        <v/>
      </c>
      <c r="H2707" s="18" t="str">
        <f>IFERROR(VLOOKUP($B2707,Invoices!$P$2:$Q$412,2,FALSE),"")</f>
        <v/>
      </c>
      <c r="I2707" s="18" t="str">
        <f>IFERROR(VLOOKUP($B2707,Invoices!$R$2:$S$412,2,FALSE),"")</f>
        <v/>
      </c>
      <c r="J2707" s="18" t="str">
        <f>IFERROR(VLOOKUP($B2707,Invoices!$T$2:$U$412,2,FALSE),"")</f>
        <v/>
      </c>
      <c r="K2707" s="18" t="str">
        <f>IFERROR(VLOOKUP($B2707,Invoices!$V$2:$W$412,2,FALSE),"")</f>
        <v/>
      </c>
      <c r="L2707" s="18" t="str">
        <f>IFERROR(VLOOKUP($B2707,Invoices!$X$2:$Y$412,2,FALSE),"")</f>
        <v/>
      </c>
      <c r="M2707" s="18" t="str">
        <f>IFERROR(VLOOKUP($B2707,Invoices!$Z$2:$AA$412,2,FALSE),"")</f>
        <v/>
      </c>
      <c r="N2707" s="18" t="str">
        <f>IFERROR(VLOOKUP($B2707,Invoices!$AB$2:$AC$412,2,FALSE),"")</f>
        <v/>
      </c>
      <c r="O2707" s="18" t="str">
        <f>IFERROR(VLOOKUP($B2707,Invoices!$AD$2:$AE$412,2,FALSE),"")</f>
        <v/>
      </c>
      <c r="P2707" s="18" t="str">
        <f>IFERROR(VLOOKUP($B2707,Invoices!$AF$2:$AG$412,2,FALSE),"")</f>
        <v/>
      </c>
      <c r="Q2707" s="18" t="str">
        <f>IFERROR(VLOOKUP($B2707,Invoices!$AH$2:$AI$412,2,FALSE),"")</f>
        <v/>
      </c>
      <c r="R2707" s="18" t="str">
        <f>IFERROR(VLOOKUP($B2707,Invoices!$AJ$2:$AK$412,2,FALSE),"")</f>
        <v/>
      </c>
      <c r="S2707" s="18" t="str">
        <f>IFERROR(VLOOKUP($B2707,Invoices!$AL$2:$AM$412,2,FALSE),"")</f>
        <v/>
      </c>
      <c r="T2707" s="18" t="str">
        <f>IFERROR(VLOOKUP($B2707,Invoices!$AN$2:$AO$412,2,FALSE),"")</f>
        <v/>
      </c>
      <c r="U2707" s="18" cm="1">
        <f t="array" ref="U2707">IFERROR(INDEX(F2707:T2707, 1, MATCH(TRUE, ISNUMBER(F2707:T2707), 0)), "0.0")</f>
        <v>0.99</v>
      </c>
    </row>
    <row r="2708" spans="1:21" ht="13" x14ac:dyDescent="0.15">
      <c r="A2708" s="14" t="s">
        <v>8740</v>
      </c>
      <c r="B2708" s="6" t="s">
        <v>4174</v>
      </c>
      <c r="D2708" s="6" t="s">
        <v>4175</v>
      </c>
      <c r="E2708" s="6" t="s">
        <v>716</v>
      </c>
      <c r="F2708" s="18">
        <f>IFERROR(VLOOKUP(B2708,Invoices!$L$2:$M$413,2,FALSE),"")</f>
        <v>0.99</v>
      </c>
      <c r="G2708" s="18" t="str">
        <f>IFERROR(VLOOKUP(B2708,Invoices!$N$2:$O$412,2,FALSE),"")</f>
        <v/>
      </c>
      <c r="H2708" s="18" t="str">
        <f>IFERROR(VLOOKUP($B2708,Invoices!$P$2:$Q$412,2,FALSE),"")</f>
        <v/>
      </c>
      <c r="I2708" s="18" t="str">
        <f>IFERROR(VLOOKUP($B2708,Invoices!$R$2:$S$412,2,FALSE),"")</f>
        <v/>
      </c>
      <c r="J2708" s="18" t="str">
        <f>IFERROR(VLOOKUP($B2708,Invoices!$T$2:$U$412,2,FALSE),"")</f>
        <v/>
      </c>
      <c r="K2708" s="18" t="str">
        <f>IFERROR(VLOOKUP($B2708,Invoices!$V$2:$W$412,2,FALSE),"")</f>
        <v/>
      </c>
      <c r="L2708" s="18" t="str">
        <f>IFERROR(VLOOKUP($B2708,Invoices!$X$2:$Y$412,2,FALSE),"")</f>
        <v/>
      </c>
      <c r="M2708" s="18" t="str">
        <f>IFERROR(VLOOKUP($B2708,Invoices!$Z$2:$AA$412,2,FALSE),"")</f>
        <v/>
      </c>
      <c r="N2708" s="18" t="str">
        <f>IFERROR(VLOOKUP($B2708,Invoices!$AB$2:$AC$412,2,FALSE),"")</f>
        <v/>
      </c>
      <c r="O2708" s="18" t="str">
        <f>IFERROR(VLOOKUP($B2708,Invoices!$AD$2:$AE$412,2,FALSE),"")</f>
        <v/>
      </c>
      <c r="P2708" s="18" t="str">
        <f>IFERROR(VLOOKUP($B2708,Invoices!$AF$2:$AG$412,2,FALSE),"")</f>
        <v/>
      </c>
      <c r="Q2708" s="18" t="str">
        <f>IFERROR(VLOOKUP($B2708,Invoices!$AH$2:$AI$412,2,FALSE),"")</f>
        <v/>
      </c>
      <c r="R2708" s="18" t="str">
        <f>IFERROR(VLOOKUP($B2708,Invoices!$AJ$2:$AK$412,2,FALSE),"")</f>
        <v/>
      </c>
      <c r="S2708" s="18" t="str">
        <f>IFERROR(VLOOKUP($B2708,Invoices!$AL$2:$AM$412,2,FALSE),"")</f>
        <v/>
      </c>
      <c r="T2708" s="18" t="str">
        <f>IFERROR(VLOOKUP($B2708,Invoices!$AN$2:$AO$412,2,FALSE),"")</f>
        <v/>
      </c>
      <c r="U2708" s="18" cm="1">
        <f t="array" ref="U2708">IFERROR(INDEX(F2708:T2708, 1, MATCH(TRUE, ISNUMBER(F2708:T2708), 0)), "0.0")</f>
        <v>0.99</v>
      </c>
    </row>
    <row r="2709" spans="1:21" ht="13" x14ac:dyDescent="0.15">
      <c r="A2709" s="14" t="s">
        <v>8741</v>
      </c>
      <c r="B2709" s="6" t="s">
        <v>4176</v>
      </c>
      <c r="D2709" s="6" t="s">
        <v>4175</v>
      </c>
      <c r="E2709" s="6" t="s">
        <v>716</v>
      </c>
      <c r="F2709" s="18" t="str">
        <f>IFERROR(VLOOKUP(B2709,Invoices!$L$2:$M$413,2,FALSE),"")</f>
        <v/>
      </c>
      <c r="G2709" s="18" t="str">
        <f>IFERROR(VLOOKUP(B2709,Invoices!$N$2:$O$412,2,FALSE),"")</f>
        <v/>
      </c>
      <c r="H2709" s="18" t="str">
        <f>IFERROR(VLOOKUP($B2709,Invoices!$P$2:$Q$412,2,FALSE),"")</f>
        <v/>
      </c>
      <c r="I2709" s="18">
        <f>IFERROR(VLOOKUP($B2709,Invoices!$R$2:$S$412,2,FALSE),"")</f>
        <v>0.99</v>
      </c>
      <c r="J2709" s="18" t="str">
        <f>IFERROR(VLOOKUP($B2709,Invoices!$T$2:$U$412,2,FALSE),"")</f>
        <v/>
      </c>
      <c r="K2709" s="18" t="str">
        <f>IFERROR(VLOOKUP($B2709,Invoices!$V$2:$W$412,2,FALSE),"")</f>
        <v/>
      </c>
      <c r="L2709" s="18" t="str">
        <f>IFERROR(VLOOKUP($B2709,Invoices!$X$2:$Y$412,2,FALSE),"")</f>
        <v/>
      </c>
      <c r="M2709" s="18" t="str">
        <f>IFERROR(VLOOKUP($B2709,Invoices!$Z$2:$AA$412,2,FALSE),"")</f>
        <v/>
      </c>
      <c r="N2709" s="18" t="str">
        <f>IFERROR(VLOOKUP($B2709,Invoices!$AB$2:$AC$412,2,FALSE),"")</f>
        <v/>
      </c>
      <c r="O2709" s="18" t="str">
        <f>IFERROR(VLOOKUP($B2709,Invoices!$AD$2:$AE$412,2,FALSE),"")</f>
        <v/>
      </c>
      <c r="P2709" s="18" t="str">
        <f>IFERROR(VLOOKUP($B2709,Invoices!$AF$2:$AG$412,2,FALSE),"")</f>
        <v/>
      </c>
      <c r="Q2709" s="18" t="str">
        <f>IFERROR(VLOOKUP($B2709,Invoices!$AH$2:$AI$412,2,FALSE),"")</f>
        <v/>
      </c>
      <c r="R2709" s="18" t="str">
        <f>IFERROR(VLOOKUP($B2709,Invoices!$AJ$2:$AK$412,2,FALSE),"")</f>
        <v/>
      </c>
      <c r="S2709" s="18" t="str">
        <f>IFERROR(VLOOKUP($B2709,Invoices!$AL$2:$AM$412,2,FALSE),"")</f>
        <v/>
      </c>
      <c r="T2709" s="18" t="str">
        <f>IFERROR(VLOOKUP($B2709,Invoices!$AN$2:$AO$412,2,FALSE),"")</f>
        <v/>
      </c>
      <c r="U2709" s="18" cm="1">
        <f t="array" ref="U2709">IFERROR(INDEX(F2709:T2709, 1, MATCH(TRUE, ISNUMBER(F2709:T2709), 0)), "0.0")</f>
        <v>0.99</v>
      </c>
    </row>
    <row r="2710" spans="1:21" ht="13" x14ac:dyDescent="0.15">
      <c r="A2710" s="14" t="s">
        <v>8742</v>
      </c>
      <c r="B2710" s="6" t="s">
        <v>4177</v>
      </c>
      <c r="D2710" s="6" t="s">
        <v>4175</v>
      </c>
      <c r="E2710" s="6" t="s">
        <v>716</v>
      </c>
      <c r="F2710" s="18" t="str">
        <f>IFERROR(VLOOKUP(B2710,Invoices!$L$2:$M$413,2,FALSE),"")</f>
        <v/>
      </c>
      <c r="G2710" s="18" t="str">
        <f>IFERROR(VLOOKUP(B2710,Invoices!$N$2:$O$412,2,FALSE),"")</f>
        <v/>
      </c>
      <c r="H2710" s="18" t="str">
        <f>IFERROR(VLOOKUP($B2710,Invoices!$P$2:$Q$412,2,FALSE),"")</f>
        <v/>
      </c>
      <c r="I2710" s="18" t="str">
        <f>IFERROR(VLOOKUP($B2710,Invoices!$R$2:$S$412,2,FALSE),"")</f>
        <v/>
      </c>
      <c r="J2710" s="18" t="str">
        <f>IFERROR(VLOOKUP($B2710,Invoices!$T$2:$U$412,2,FALSE),"")</f>
        <v/>
      </c>
      <c r="K2710" s="18" t="str">
        <f>IFERROR(VLOOKUP($B2710,Invoices!$V$2:$W$412,2,FALSE),"")</f>
        <v/>
      </c>
      <c r="L2710" s="18" t="str">
        <f>IFERROR(VLOOKUP($B2710,Invoices!$X$2:$Y$412,2,FALSE),"")</f>
        <v/>
      </c>
      <c r="M2710" s="18" t="str">
        <f>IFERROR(VLOOKUP($B2710,Invoices!$Z$2:$AA$412,2,FALSE),"")</f>
        <v/>
      </c>
      <c r="N2710" s="18" t="str">
        <f>IFERROR(VLOOKUP($B2710,Invoices!$AB$2:$AC$412,2,FALSE),"")</f>
        <v/>
      </c>
      <c r="O2710" s="18" t="str">
        <f>IFERROR(VLOOKUP($B2710,Invoices!$AD$2:$AE$412,2,FALSE),"")</f>
        <v/>
      </c>
      <c r="P2710" s="18" t="str">
        <f>IFERROR(VLOOKUP($B2710,Invoices!$AF$2:$AG$412,2,FALSE),"")</f>
        <v/>
      </c>
      <c r="Q2710" s="18" t="str">
        <f>IFERROR(VLOOKUP($B2710,Invoices!$AH$2:$AI$412,2,FALSE),"")</f>
        <v/>
      </c>
      <c r="R2710" s="18" t="str">
        <f>IFERROR(VLOOKUP($B2710,Invoices!$AJ$2:$AK$412,2,FALSE),"")</f>
        <v/>
      </c>
      <c r="S2710" s="18" t="str">
        <f>IFERROR(VLOOKUP($B2710,Invoices!$AL$2:$AM$412,2,FALSE),"")</f>
        <v/>
      </c>
      <c r="T2710" s="18" t="str">
        <f>IFERROR(VLOOKUP($B2710,Invoices!$AN$2:$AO$412,2,FALSE),"")</f>
        <v/>
      </c>
      <c r="U2710" s="18" t="str" cm="1">
        <f t="array" ref="U2710">IFERROR(INDEX(F2710:T2710, 1, MATCH(TRUE, ISNUMBER(F2710:T2710), 0)), "0.0")</f>
        <v>0.0</v>
      </c>
    </row>
    <row r="2711" spans="1:21" ht="13" x14ac:dyDescent="0.15">
      <c r="A2711" s="14" t="s">
        <v>8743</v>
      </c>
      <c r="B2711" s="6" t="s">
        <v>4178</v>
      </c>
      <c r="C2711" s="6" t="s">
        <v>3239</v>
      </c>
      <c r="D2711" s="6" t="s">
        <v>2441</v>
      </c>
      <c r="E2711" s="6" t="s">
        <v>1301</v>
      </c>
      <c r="F2711" s="18" t="str">
        <f>IFERROR(VLOOKUP(B2711,Invoices!$L$2:$M$413,2,FALSE),"")</f>
        <v/>
      </c>
      <c r="G2711" s="18" t="str">
        <f>IFERROR(VLOOKUP(B2711,Invoices!$N$2:$O$412,2,FALSE),"")</f>
        <v/>
      </c>
      <c r="H2711" s="18" t="str">
        <f>IFERROR(VLOOKUP($B2711,Invoices!$P$2:$Q$412,2,FALSE),"")</f>
        <v/>
      </c>
      <c r="I2711" s="18" t="str">
        <f>IFERROR(VLOOKUP($B2711,Invoices!$R$2:$S$412,2,FALSE),"")</f>
        <v/>
      </c>
      <c r="J2711" s="18" t="str">
        <f>IFERROR(VLOOKUP($B2711,Invoices!$T$2:$U$412,2,FALSE),"")</f>
        <v/>
      </c>
      <c r="K2711" s="18" t="str">
        <f>IFERROR(VLOOKUP($B2711,Invoices!$V$2:$W$412,2,FALSE),"")</f>
        <v/>
      </c>
      <c r="L2711" s="18" t="str">
        <f>IFERROR(VLOOKUP($B2711,Invoices!$X$2:$Y$412,2,FALSE),"")</f>
        <v/>
      </c>
      <c r="M2711" s="18" t="str">
        <f>IFERROR(VLOOKUP($B2711,Invoices!$Z$2:$AA$412,2,FALSE),"")</f>
        <v/>
      </c>
      <c r="N2711" s="18" t="str">
        <f>IFERROR(VLOOKUP($B2711,Invoices!$AB$2:$AC$412,2,FALSE),"")</f>
        <v/>
      </c>
      <c r="O2711" s="18" t="str">
        <f>IFERROR(VLOOKUP($B2711,Invoices!$AD$2:$AE$412,2,FALSE),"")</f>
        <v/>
      </c>
      <c r="P2711" s="18" t="str">
        <f>IFERROR(VLOOKUP($B2711,Invoices!$AF$2:$AG$412,2,FALSE),"")</f>
        <v/>
      </c>
      <c r="Q2711" s="18" t="str">
        <f>IFERROR(VLOOKUP($B2711,Invoices!$AH$2:$AI$412,2,FALSE),"")</f>
        <v/>
      </c>
      <c r="R2711" s="18" t="str">
        <f>IFERROR(VLOOKUP($B2711,Invoices!$AJ$2:$AK$412,2,FALSE),"")</f>
        <v/>
      </c>
      <c r="S2711" s="18" t="str">
        <f>IFERROR(VLOOKUP($B2711,Invoices!$AL$2:$AM$412,2,FALSE),"")</f>
        <v/>
      </c>
      <c r="T2711" s="18" t="str">
        <f>IFERROR(VLOOKUP($B2711,Invoices!$AN$2:$AO$412,2,FALSE),"")</f>
        <v/>
      </c>
      <c r="U2711" s="18" t="str" cm="1">
        <f t="array" ref="U2711">IFERROR(INDEX(F2711:T2711, 1, MATCH(TRUE, ISNUMBER(F2711:T2711), 0)), "0.0")</f>
        <v>0.0</v>
      </c>
    </row>
    <row r="2712" spans="1:21" ht="13" x14ac:dyDescent="0.15">
      <c r="A2712" s="14" t="s">
        <v>8744</v>
      </c>
      <c r="B2712" s="6" t="s">
        <v>4179</v>
      </c>
      <c r="C2712" s="6" t="s">
        <v>4180</v>
      </c>
      <c r="D2712" s="6" t="s">
        <v>2396</v>
      </c>
      <c r="E2712" s="6" t="s">
        <v>681</v>
      </c>
      <c r="F2712" s="18" t="str">
        <f>IFERROR(VLOOKUP(B2712,Invoices!$L$2:$M$413,2,FALSE),"")</f>
        <v/>
      </c>
      <c r="G2712" s="18" t="str">
        <f>IFERROR(VLOOKUP(B2712,Invoices!$N$2:$O$412,2,FALSE),"")</f>
        <v/>
      </c>
      <c r="H2712" s="18" t="str">
        <f>IFERROR(VLOOKUP($B2712,Invoices!$P$2:$Q$412,2,FALSE),"")</f>
        <v/>
      </c>
      <c r="I2712" s="18" t="str">
        <f>IFERROR(VLOOKUP($B2712,Invoices!$R$2:$S$412,2,FALSE),"")</f>
        <v/>
      </c>
      <c r="J2712" s="18">
        <f>IFERROR(VLOOKUP($B2712,Invoices!$T$2:$U$412,2,FALSE),"")</f>
        <v>0.99</v>
      </c>
      <c r="K2712" s="18" t="str">
        <f>IFERROR(VLOOKUP($B2712,Invoices!$V$2:$W$412,2,FALSE),"")</f>
        <v/>
      </c>
      <c r="L2712" s="18" t="str">
        <f>IFERROR(VLOOKUP($B2712,Invoices!$X$2:$Y$412,2,FALSE),"")</f>
        <v/>
      </c>
      <c r="M2712" s="18" t="str">
        <f>IFERROR(VLOOKUP($B2712,Invoices!$Z$2:$AA$412,2,FALSE),"")</f>
        <v/>
      </c>
      <c r="N2712" s="18" t="str">
        <f>IFERROR(VLOOKUP($B2712,Invoices!$AB$2:$AC$412,2,FALSE),"")</f>
        <v/>
      </c>
      <c r="O2712" s="18" t="str">
        <f>IFERROR(VLOOKUP($B2712,Invoices!$AD$2:$AE$412,2,FALSE),"")</f>
        <v/>
      </c>
      <c r="P2712" s="18" t="str">
        <f>IFERROR(VLOOKUP($B2712,Invoices!$AF$2:$AG$412,2,FALSE),"")</f>
        <v/>
      </c>
      <c r="Q2712" s="18" t="str">
        <f>IFERROR(VLOOKUP($B2712,Invoices!$AH$2:$AI$412,2,FALSE),"")</f>
        <v/>
      </c>
      <c r="R2712" s="18" t="str">
        <f>IFERROR(VLOOKUP($B2712,Invoices!$AJ$2:$AK$412,2,FALSE),"")</f>
        <v/>
      </c>
      <c r="S2712" s="18" t="str">
        <f>IFERROR(VLOOKUP($B2712,Invoices!$AL$2:$AM$412,2,FALSE),"")</f>
        <v/>
      </c>
      <c r="T2712" s="18" t="str">
        <f>IFERROR(VLOOKUP($B2712,Invoices!$AN$2:$AO$412,2,FALSE),"")</f>
        <v/>
      </c>
      <c r="U2712" s="18" cm="1">
        <f t="array" ref="U2712">IFERROR(INDEX(F2712:T2712, 1, MATCH(TRUE, ISNUMBER(F2712:T2712), 0)), "0.0")</f>
        <v>0.99</v>
      </c>
    </row>
    <row r="2713" spans="1:21" ht="13" x14ac:dyDescent="0.15">
      <c r="A2713" s="14" t="s">
        <v>8745</v>
      </c>
      <c r="B2713" s="6" t="s">
        <v>4179</v>
      </c>
      <c r="C2713" s="6" t="s">
        <v>2527</v>
      </c>
      <c r="D2713" s="6" t="s">
        <v>2528</v>
      </c>
      <c r="E2713" s="6" t="s">
        <v>681</v>
      </c>
      <c r="F2713" s="18" t="str">
        <f>IFERROR(VLOOKUP(B2713,Invoices!$L$2:$M$413,2,FALSE),"")</f>
        <v/>
      </c>
      <c r="G2713" s="18" t="str">
        <f>IFERROR(VLOOKUP(B2713,Invoices!$N$2:$O$412,2,FALSE),"")</f>
        <v/>
      </c>
      <c r="H2713" s="18" t="str">
        <f>IFERROR(VLOOKUP($B2713,Invoices!$P$2:$Q$412,2,FALSE),"")</f>
        <v/>
      </c>
      <c r="I2713" s="18" t="str">
        <f>IFERROR(VLOOKUP($B2713,Invoices!$R$2:$S$412,2,FALSE),"")</f>
        <v/>
      </c>
      <c r="J2713" s="18">
        <f>IFERROR(VLOOKUP($B2713,Invoices!$T$2:$U$412,2,FALSE),"")</f>
        <v>0.99</v>
      </c>
      <c r="K2713" s="18" t="str">
        <f>IFERROR(VLOOKUP($B2713,Invoices!$V$2:$W$412,2,FALSE),"")</f>
        <v/>
      </c>
      <c r="L2713" s="18" t="str">
        <f>IFERROR(VLOOKUP($B2713,Invoices!$X$2:$Y$412,2,FALSE),"")</f>
        <v/>
      </c>
      <c r="M2713" s="18" t="str">
        <f>IFERROR(VLOOKUP($B2713,Invoices!$Z$2:$AA$412,2,FALSE),"")</f>
        <v/>
      </c>
      <c r="N2713" s="18" t="str">
        <f>IFERROR(VLOOKUP($B2713,Invoices!$AB$2:$AC$412,2,FALSE),"")</f>
        <v/>
      </c>
      <c r="O2713" s="18" t="str">
        <f>IFERROR(VLOOKUP($B2713,Invoices!$AD$2:$AE$412,2,FALSE),"")</f>
        <v/>
      </c>
      <c r="P2713" s="18" t="str">
        <f>IFERROR(VLOOKUP($B2713,Invoices!$AF$2:$AG$412,2,FALSE),"")</f>
        <v/>
      </c>
      <c r="Q2713" s="18" t="str">
        <f>IFERROR(VLOOKUP($B2713,Invoices!$AH$2:$AI$412,2,FALSE),"")</f>
        <v/>
      </c>
      <c r="R2713" s="18" t="str">
        <f>IFERROR(VLOOKUP($B2713,Invoices!$AJ$2:$AK$412,2,FALSE),"")</f>
        <v/>
      </c>
      <c r="S2713" s="18" t="str">
        <f>IFERROR(VLOOKUP($B2713,Invoices!$AL$2:$AM$412,2,FALSE),"")</f>
        <v/>
      </c>
      <c r="T2713" s="18" t="str">
        <f>IFERROR(VLOOKUP($B2713,Invoices!$AN$2:$AO$412,2,FALSE),"")</f>
        <v/>
      </c>
      <c r="U2713" s="18" cm="1">
        <f t="array" ref="U2713">IFERROR(INDEX(F2713:T2713, 1, MATCH(TRUE, ISNUMBER(F2713:T2713), 0)), "0.0")</f>
        <v>0.99</v>
      </c>
    </row>
    <row r="2714" spans="1:21" ht="13" x14ac:dyDescent="0.15">
      <c r="A2714" s="14" t="s">
        <v>8746</v>
      </c>
      <c r="B2714" s="6" t="s">
        <v>4181</v>
      </c>
      <c r="C2714" s="6" t="s">
        <v>1326</v>
      </c>
      <c r="D2714" s="6" t="s">
        <v>1136</v>
      </c>
      <c r="E2714" s="6" t="s">
        <v>681</v>
      </c>
      <c r="F2714" s="18" t="str">
        <f>IFERROR(VLOOKUP(B2714,Invoices!$L$2:$M$413,2,FALSE),"")</f>
        <v/>
      </c>
      <c r="G2714" s="18" t="str">
        <f>IFERROR(VLOOKUP(B2714,Invoices!$N$2:$O$412,2,FALSE),"")</f>
        <v/>
      </c>
      <c r="H2714" s="18" t="str">
        <f>IFERROR(VLOOKUP($B2714,Invoices!$P$2:$Q$412,2,FALSE),"")</f>
        <v/>
      </c>
      <c r="I2714" s="18" t="str">
        <f>IFERROR(VLOOKUP($B2714,Invoices!$R$2:$S$412,2,FALSE),"")</f>
        <v/>
      </c>
      <c r="J2714" s="18" t="str">
        <f>IFERROR(VLOOKUP($B2714,Invoices!$T$2:$U$412,2,FALSE),"")</f>
        <v/>
      </c>
      <c r="K2714" s="18" t="str">
        <f>IFERROR(VLOOKUP($B2714,Invoices!$V$2:$W$412,2,FALSE),"")</f>
        <v/>
      </c>
      <c r="L2714" s="18" t="str">
        <f>IFERROR(VLOOKUP($B2714,Invoices!$X$2:$Y$412,2,FALSE),"")</f>
        <v/>
      </c>
      <c r="M2714" s="18" t="str">
        <f>IFERROR(VLOOKUP($B2714,Invoices!$Z$2:$AA$412,2,FALSE),"")</f>
        <v/>
      </c>
      <c r="N2714" s="18" t="str">
        <f>IFERROR(VLOOKUP($B2714,Invoices!$AB$2:$AC$412,2,FALSE),"")</f>
        <v/>
      </c>
      <c r="O2714" s="18" t="str">
        <f>IFERROR(VLOOKUP($B2714,Invoices!$AD$2:$AE$412,2,FALSE),"")</f>
        <v/>
      </c>
      <c r="P2714" s="18" t="str">
        <f>IFERROR(VLOOKUP($B2714,Invoices!$AF$2:$AG$412,2,FALSE),"")</f>
        <v/>
      </c>
      <c r="Q2714" s="18" t="str">
        <f>IFERROR(VLOOKUP($B2714,Invoices!$AH$2:$AI$412,2,FALSE),"")</f>
        <v/>
      </c>
      <c r="R2714" s="18" t="str">
        <f>IFERROR(VLOOKUP($B2714,Invoices!$AJ$2:$AK$412,2,FALSE),"")</f>
        <v/>
      </c>
      <c r="S2714" s="18" t="str">
        <f>IFERROR(VLOOKUP($B2714,Invoices!$AL$2:$AM$412,2,FALSE),"")</f>
        <v/>
      </c>
      <c r="T2714" s="18" t="str">
        <f>IFERROR(VLOOKUP($B2714,Invoices!$AN$2:$AO$412,2,FALSE),"")</f>
        <v/>
      </c>
      <c r="U2714" s="18" t="str" cm="1">
        <f t="array" ref="U2714">IFERROR(INDEX(F2714:T2714, 1, MATCH(TRUE, ISNUMBER(F2714:T2714), 0)), "0.0")</f>
        <v>0.0</v>
      </c>
    </row>
    <row r="2715" spans="1:21" ht="13" x14ac:dyDescent="0.15">
      <c r="A2715" s="14" t="s">
        <v>8747</v>
      </c>
      <c r="B2715" s="6" t="s">
        <v>4182</v>
      </c>
      <c r="C2715" s="6" t="s">
        <v>562</v>
      </c>
      <c r="D2715" s="6" t="s">
        <v>752</v>
      </c>
      <c r="E2715" s="6" t="s">
        <v>562</v>
      </c>
      <c r="F2715" s="18" t="str">
        <f>IFERROR(VLOOKUP(B2715,Invoices!$L$2:$M$413,2,FALSE),"")</f>
        <v/>
      </c>
      <c r="G2715" s="18" t="str">
        <f>IFERROR(VLOOKUP(B2715,Invoices!$N$2:$O$412,2,FALSE),"")</f>
        <v/>
      </c>
      <c r="H2715" s="18" t="str">
        <f>IFERROR(VLOOKUP($B2715,Invoices!$P$2:$Q$412,2,FALSE),"")</f>
        <v/>
      </c>
      <c r="I2715" s="18" t="str">
        <f>IFERROR(VLOOKUP($B2715,Invoices!$R$2:$S$412,2,FALSE),"")</f>
        <v/>
      </c>
      <c r="J2715" s="18" t="str">
        <f>IFERROR(VLOOKUP($B2715,Invoices!$T$2:$U$412,2,FALSE),"")</f>
        <v/>
      </c>
      <c r="K2715" s="18" t="str">
        <f>IFERROR(VLOOKUP($B2715,Invoices!$V$2:$W$412,2,FALSE),"")</f>
        <v/>
      </c>
      <c r="L2715" s="18" t="str">
        <f>IFERROR(VLOOKUP($B2715,Invoices!$X$2:$Y$412,2,FALSE),"")</f>
        <v/>
      </c>
      <c r="M2715" s="18" t="str">
        <f>IFERROR(VLOOKUP($B2715,Invoices!$Z$2:$AA$412,2,FALSE),"")</f>
        <v/>
      </c>
      <c r="N2715" s="18" t="str">
        <f>IFERROR(VLOOKUP($B2715,Invoices!$AB$2:$AC$412,2,FALSE),"")</f>
        <v/>
      </c>
      <c r="O2715" s="18" t="str">
        <f>IFERROR(VLOOKUP($B2715,Invoices!$AD$2:$AE$412,2,FALSE),"")</f>
        <v/>
      </c>
      <c r="P2715" s="18">
        <f>IFERROR(VLOOKUP($B2715,Invoices!$AF$2:$AG$412,2,FALSE),"")</f>
        <v>0.99</v>
      </c>
      <c r="Q2715" s="18" t="str">
        <f>IFERROR(VLOOKUP($B2715,Invoices!$AH$2:$AI$412,2,FALSE),"")</f>
        <v/>
      </c>
      <c r="R2715" s="18" t="str">
        <f>IFERROR(VLOOKUP($B2715,Invoices!$AJ$2:$AK$412,2,FALSE),"")</f>
        <v/>
      </c>
      <c r="S2715" s="18" t="str">
        <f>IFERROR(VLOOKUP($B2715,Invoices!$AL$2:$AM$412,2,FALSE),"")</f>
        <v/>
      </c>
      <c r="T2715" s="18" t="str">
        <f>IFERROR(VLOOKUP($B2715,Invoices!$AN$2:$AO$412,2,FALSE),"")</f>
        <v/>
      </c>
      <c r="U2715" s="18" cm="1">
        <f t="array" ref="U2715">IFERROR(INDEX(F2715:T2715, 1, MATCH(TRUE, ISNUMBER(F2715:T2715), 0)), "0.0")</f>
        <v>0.99</v>
      </c>
    </row>
    <row r="2716" spans="1:21" ht="13" x14ac:dyDescent="0.15">
      <c r="A2716" s="14" t="s">
        <v>8748</v>
      </c>
      <c r="B2716" s="6" t="s">
        <v>4183</v>
      </c>
      <c r="C2716" s="6" t="s">
        <v>1943</v>
      </c>
      <c r="D2716" s="6" t="s">
        <v>1942</v>
      </c>
      <c r="E2716" s="6" t="s">
        <v>1943</v>
      </c>
      <c r="F2716" s="18" t="str">
        <f>IFERROR(VLOOKUP(B2716,Invoices!$L$2:$M$413,2,FALSE),"")</f>
        <v/>
      </c>
      <c r="G2716" s="18" t="str">
        <f>IFERROR(VLOOKUP(B2716,Invoices!$N$2:$O$412,2,FALSE),"")</f>
        <v/>
      </c>
      <c r="H2716" s="18" t="str">
        <f>IFERROR(VLOOKUP($B2716,Invoices!$P$2:$Q$412,2,FALSE),"")</f>
        <v/>
      </c>
      <c r="I2716" s="18" t="str">
        <f>IFERROR(VLOOKUP($B2716,Invoices!$R$2:$S$412,2,FALSE),"")</f>
        <v/>
      </c>
      <c r="J2716" s="18" t="str">
        <f>IFERROR(VLOOKUP($B2716,Invoices!$T$2:$U$412,2,FALSE),"")</f>
        <v/>
      </c>
      <c r="K2716" s="18" t="str">
        <f>IFERROR(VLOOKUP($B2716,Invoices!$V$2:$W$412,2,FALSE),"")</f>
        <v/>
      </c>
      <c r="L2716" s="18" t="str">
        <f>IFERROR(VLOOKUP($B2716,Invoices!$X$2:$Y$412,2,FALSE),"")</f>
        <v/>
      </c>
      <c r="M2716" s="18" t="str">
        <f>IFERROR(VLOOKUP($B2716,Invoices!$Z$2:$AA$412,2,FALSE),"")</f>
        <v/>
      </c>
      <c r="N2716" s="18">
        <f>IFERROR(VLOOKUP($B2716,Invoices!$AB$2:$AC$412,2,FALSE),"")</f>
        <v>0.99</v>
      </c>
      <c r="O2716" s="18" t="str">
        <f>IFERROR(VLOOKUP($B2716,Invoices!$AD$2:$AE$412,2,FALSE),"")</f>
        <v/>
      </c>
      <c r="P2716" s="18" t="str">
        <f>IFERROR(VLOOKUP($B2716,Invoices!$AF$2:$AG$412,2,FALSE),"")</f>
        <v/>
      </c>
      <c r="Q2716" s="18" t="str">
        <f>IFERROR(VLOOKUP($B2716,Invoices!$AH$2:$AI$412,2,FALSE),"")</f>
        <v/>
      </c>
      <c r="R2716" s="18" t="str">
        <f>IFERROR(VLOOKUP($B2716,Invoices!$AJ$2:$AK$412,2,FALSE),"")</f>
        <v/>
      </c>
      <c r="S2716" s="18" t="str">
        <f>IFERROR(VLOOKUP($B2716,Invoices!$AL$2:$AM$412,2,FALSE),"")</f>
        <v/>
      </c>
      <c r="T2716" s="18" t="str">
        <f>IFERROR(VLOOKUP($B2716,Invoices!$AN$2:$AO$412,2,FALSE),"")</f>
        <v/>
      </c>
      <c r="U2716" s="18" cm="1">
        <f t="array" ref="U2716">IFERROR(INDEX(F2716:T2716, 1, MATCH(TRUE, ISNUMBER(F2716:T2716), 0)), "0.0")</f>
        <v>0.99</v>
      </c>
    </row>
    <row r="2717" spans="1:21" ht="13" x14ac:dyDescent="0.15">
      <c r="A2717" s="14" t="s">
        <v>8749</v>
      </c>
      <c r="B2717" s="6" t="s">
        <v>4184</v>
      </c>
      <c r="C2717" s="6" t="s">
        <v>1223</v>
      </c>
      <c r="D2717" s="6" t="s">
        <v>977</v>
      </c>
      <c r="E2717" s="6" t="s">
        <v>976</v>
      </c>
      <c r="F2717" s="18" t="str">
        <f>IFERROR(VLOOKUP(B2717,Invoices!$L$2:$M$413,2,FALSE),"")</f>
        <v/>
      </c>
      <c r="G2717" s="18" t="str">
        <f>IFERROR(VLOOKUP(B2717,Invoices!$N$2:$O$412,2,FALSE),"")</f>
        <v/>
      </c>
      <c r="H2717" s="18" t="str">
        <f>IFERROR(VLOOKUP($B2717,Invoices!$P$2:$Q$412,2,FALSE),"")</f>
        <v/>
      </c>
      <c r="I2717" s="18" t="str">
        <f>IFERROR(VLOOKUP($B2717,Invoices!$R$2:$S$412,2,FALSE),"")</f>
        <v/>
      </c>
      <c r="J2717" s="18" t="str">
        <f>IFERROR(VLOOKUP($B2717,Invoices!$T$2:$U$412,2,FALSE),"")</f>
        <v/>
      </c>
      <c r="K2717" s="18" t="str">
        <f>IFERROR(VLOOKUP($B2717,Invoices!$V$2:$W$412,2,FALSE),"")</f>
        <v/>
      </c>
      <c r="L2717" s="18" t="str">
        <f>IFERROR(VLOOKUP($B2717,Invoices!$X$2:$Y$412,2,FALSE),"")</f>
        <v/>
      </c>
      <c r="M2717" s="18" t="str">
        <f>IFERROR(VLOOKUP($B2717,Invoices!$Z$2:$AA$412,2,FALSE),"")</f>
        <v/>
      </c>
      <c r="N2717" s="18" t="str">
        <f>IFERROR(VLOOKUP($B2717,Invoices!$AB$2:$AC$412,2,FALSE),"")</f>
        <v/>
      </c>
      <c r="O2717" s="18" t="str">
        <f>IFERROR(VLOOKUP($B2717,Invoices!$AD$2:$AE$412,2,FALSE),"")</f>
        <v/>
      </c>
      <c r="P2717" s="18" t="str">
        <f>IFERROR(VLOOKUP($B2717,Invoices!$AF$2:$AG$412,2,FALSE),"")</f>
        <v/>
      </c>
      <c r="Q2717" s="18" t="str">
        <f>IFERROR(VLOOKUP($B2717,Invoices!$AH$2:$AI$412,2,FALSE),"")</f>
        <v/>
      </c>
      <c r="R2717" s="18">
        <f>IFERROR(VLOOKUP($B2717,Invoices!$AJ$2:$AK$412,2,FALSE),"")</f>
        <v>0.99</v>
      </c>
      <c r="S2717" s="18" t="str">
        <f>IFERROR(VLOOKUP($B2717,Invoices!$AL$2:$AM$412,2,FALSE),"")</f>
        <v/>
      </c>
      <c r="T2717" s="18" t="str">
        <f>IFERROR(VLOOKUP($B2717,Invoices!$AN$2:$AO$412,2,FALSE),"")</f>
        <v/>
      </c>
      <c r="U2717" s="18" cm="1">
        <f t="array" ref="U2717">IFERROR(INDEX(F2717:T2717, 1, MATCH(TRUE, ISNUMBER(F2717:T2717), 0)), "0.0")</f>
        <v>0.99</v>
      </c>
    </row>
    <row r="2718" spans="1:21" ht="13" x14ac:dyDescent="0.15">
      <c r="A2718" s="14" t="s">
        <v>8750</v>
      </c>
      <c r="B2718" s="6" t="s">
        <v>4185</v>
      </c>
      <c r="C2718" s="6" t="s">
        <v>606</v>
      </c>
      <c r="D2718" s="6" t="s">
        <v>1118</v>
      </c>
      <c r="E2718" s="6" t="s">
        <v>608</v>
      </c>
      <c r="F2718" s="18" t="str">
        <f>IFERROR(VLOOKUP(B2718,Invoices!$L$2:$M$413,2,FALSE),"")</f>
        <v/>
      </c>
      <c r="G2718" s="18" t="str">
        <f>IFERROR(VLOOKUP(B2718,Invoices!$N$2:$O$412,2,FALSE),"")</f>
        <v/>
      </c>
      <c r="H2718" s="18" t="str">
        <f>IFERROR(VLOOKUP($B2718,Invoices!$P$2:$Q$412,2,FALSE),"")</f>
        <v/>
      </c>
      <c r="I2718" s="18" t="str">
        <f>IFERROR(VLOOKUP($B2718,Invoices!$R$2:$S$412,2,FALSE),"")</f>
        <v/>
      </c>
      <c r="J2718" s="18" t="str">
        <f>IFERROR(VLOOKUP($B2718,Invoices!$T$2:$U$412,2,FALSE),"")</f>
        <v/>
      </c>
      <c r="K2718" s="18" t="str">
        <f>IFERROR(VLOOKUP($B2718,Invoices!$V$2:$W$412,2,FALSE),"")</f>
        <v/>
      </c>
      <c r="L2718" s="18" t="str">
        <f>IFERROR(VLOOKUP($B2718,Invoices!$X$2:$Y$412,2,FALSE),"")</f>
        <v/>
      </c>
      <c r="M2718" s="18" t="str">
        <f>IFERROR(VLOOKUP($B2718,Invoices!$Z$2:$AA$412,2,FALSE),"")</f>
        <v/>
      </c>
      <c r="N2718" s="18" t="str">
        <f>IFERROR(VLOOKUP($B2718,Invoices!$AB$2:$AC$412,2,FALSE),"")</f>
        <v/>
      </c>
      <c r="O2718" s="18" t="str">
        <f>IFERROR(VLOOKUP($B2718,Invoices!$AD$2:$AE$412,2,FALSE),"")</f>
        <v/>
      </c>
      <c r="P2718" s="18" t="str">
        <f>IFERROR(VLOOKUP($B2718,Invoices!$AF$2:$AG$412,2,FALSE),"")</f>
        <v/>
      </c>
      <c r="Q2718" s="18" t="str">
        <f>IFERROR(VLOOKUP($B2718,Invoices!$AH$2:$AI$412,2,FALSE),"")</f>
        <v/>
      </c>
      <c r="R2718" s="18" t="str">
        <f>IFERROR(VLOOKUP($B2718,Invoices!$AJ$2:$AK$412,2,FALSE),"")</f>
        <v/>
      </c>
      <c r="S2718" s="18" t="str">
        <f>IFERROR(VLOOKUP($B2718,Invoices!$AL$2:$AM$412,2,FALSE),"")</f>
        <v/>
      </c>
      <c r="T2718" s="18" t="str">
        <f>IFERROR(VLOOKUP($B2718,Invoices!$AN$2:$AO$412,2,FALSE),"")</f>
        <v/>
      </c>
      <c r="U2718" s="18" t="str" cm="1">
        <f t="array" ref="U2718">IFERROR(INDEX(F2718:T2718, 1, MATCH(TRUE, ISNUMBER(F2718:T2718), 0)), "0.0")</f>
        <v>0.0</v>
      </c>
    </row>
    <row r="2719" spans="1:21" ht="13" x14ac:dyDescent="0.15">
      <c r="A2719" s="14" t="s">
        <v>8751</v>
      </c>
      <c r="B2719" s="6" t="s">
        <v>4186</v>
      </c>
      <c r="C2719" s="6" t="s">
        <v>564</v>
      </c>
      <c r="D2719" s="6" t="s">
        <v>835</v>
      </c>
      <c r="E2719" s="6" t="s">
        <v>566</v>
      </c>
      <c r="F2719" s="18" t="str">
        <f>IFERROR(VLOOKUP(B2719,Invoices!$L$2:$M$413,2,FALSE),"")</f>
        <v/>
      </c>
      <c r="G2719" s="18" t="str">
        <f>IFERROR(VLOOKUP(B2719,Invoices!$N$2:$O$412,2,FALSE),"")</f>
        <v/>
      </c>
      <c r="H2719" s="18" t="str">
        <f>IFERROR(VLOOKUP($B2719,Invoices!$P$2:$Q$412,2,FALSE),"")</f>
        <v/>
      </c>
      <c r="I2719" s="18" t="str">
        <f>IFERROR(VLOOKUP($B2719,Invoices!$R$2:$S$412,2,FALSE),"")</f>
        <v/>
      </c>
      <c r="J2719" s="18" t="str">
        <f>IFERROR(VLOOKUP($B2719,Invoices!$T$2:$U$412,2,FALSE),"")</f>
        <v/>
      </c>
      <c r="K2719" s="18" t="str">
        <f>IFERROR(VLOOKUP($B2719,Invoices!$V$2:$W$412,2,FALSE),"")</f>
        <v/>
      </c>
      <c r="L2719" s="18" t="str">
        <f>IFERROR(VLOOKUP($B2719,Invoices!$X$2:$Y$412,2,FALSE),"")</f>
        <v/>
      </c>
      <c r="M2719" s="18" t="str">
        <f>IFERROR(VLOOKUP($B2719,Invoices!$Z$2:$AA$412,2,FALSE),"")</f>
        <v/>
      </c>
      <c r="N2719" s="18" t="str">
        <f>IFERROR(VLOOKUP($B2719,Invoices!$AB$2:$AC$412,2,FALSE),"")</f>
        <v/>
      </c>
      <c r="O2719" s="18" t="str">
        <f>IFERROR(VLOOKUP($B2719,Invoices!$AD$2:$AE$412,2,FALSE),"")</f>
        <v/>
      </c>
      <c r="P2719" s="18" t="str">
        <f>IFERROR(VLOOKUP($B2719,Invoices!$AF$2:$AG$412,2,FALSE),"")</f>
        <v/>
      </c>
      <c r="Q2719" s="18" t="str">
        <f>IFERROR(VLOOKUP($B2719,Invoices!$AH$2:$AI$412,2,FALSE),"")</f>
        <v/>
      </c>
      <c r="R2719" s="18" t="str">
        <f>IFERROR(VLOOKUP($B2719,Invoices!$AJ$2:$AK$412,2,FALSE),"")</f>
        <v/>
      </c>
      <c r="S2719" s="18" t="str">
        <f>IFERROR(VLOOKUP($B2719,Invoices!$AL$2:$AM$412,2,FALSE),"")</f>
        <v/>
      </c>
      <c r="T2719" s="18" t="str">
        <f>IFERROR(VLOOKUP($B2719,Invoices!$AN$2:$AO$412,2,FALSE),"")</f>
        <v/>
      </c>
      <c r="U2719" s="18" t="str" cm="1">
        <f t="array" ref="U2719">IFERROR(INDEX(F2719:T2719, 1, MATCH(TRUE, ISNUMBER(F2719:T2719), 0)), "0.0")</f>
        <v>0.0</v>
      </c>
    </row>
    <row r="2720" spans="1:21" ht="13" x14ac:dyDescent="0.15">
      <c r="A2720" s="14" t="s">
        <v>8752</v>
      </c>
      <c r="B2720" s="6" t="s">
        <v>4187</v>
      </c>
      <c r="C2720" s="6" t="s">
        <v>4188</v>
      </c>
      <c r="D2720" s="6" t="s">
        <v>1002</v>
      </c>
      <c r="E2720" s="6" t="s">
        <v>1003</v>
      </c>
      <c r="F2720" s="18" t="str">
        <f>IFERROR(VLOOKUP(B2720,Invoices!$L$2:$M$413,2,FALSE),"")</f>
        <v/>
      </c>
      <c r="G2720" s="18" t="str">
        <f>IFERROR(VLOOKUP(B2720,Invoices!$N$2:$O$412,2,FALSE),"")</f>
        <v/>
      </c>
      <c r="H2720" s="18" t="str">
        <f>IFERROR(VLOOKUP($B2720,Invoices!$P$2:$Q$412,2,FALSE),"")</f>
        <v/>
      </c>
      <c r="I2720" s="18" t="str">
        <f>IFERROR(VLOOKUP($B2720,Invoices!$R$2:$S$412,2,FALSE),"")</f>
        <v/>
      </c>
      <c r="J2720" s="18" t="str">
        <f>IFERROR(VLOOKUP($B2720,Invoices!$T$2:$U$412,2,FALSE),"")</f>
        <v/>
      </c>
      <c r="K2720" s="18" t="str">
        <f>IFERROR(VLOOKUP($B2720,Invoices!$V$2:$W$412,2,FALSE),"")</f>
        <v/>
      </c>
      <c r="L2720" s="18" t="str">
        <f>IFERROR(VLOOKUP($B2720,Invoices!$X$2:$Y$412,2,FALSE),"")</f>
        <v/>
      </c>
      <c r="M2720" s="18" t="str">
        <f>IFERROR(VLOOKUP($B2720,Invoices!$Z$2:$AA$412,2,FALSE),"")</f>
        <v/>
      </c>
      <c r="N2720" s="18" t="str">
        <f>IFERROR(VLOOKUP($B2720,Invoices!$AB$2:$AC$412,2,FALSE),"")</f>
        <v/>
      </c>
      <c r="O2720" s="18" t="str">
        <f>IFERROR(VLOOKUP($B2720,Invoices!$AD$2:$AE$412,2,FALSE),"")</f>
        <v/>
      </c>
      <c r="P2720" s="18" t="str">
        <f>IFERROR(VLOOKUP($B2720,Invoices!$AF$2:$AG$412,2,FALSE),"")</f>
        <v/>
      </c>
      <c r="Q2720" s="18" t="str">
        <f>IFERROR(VLOOKUP($B2720,Invoices!$AH$2:$AI$412,2,FALSE),"")</f>
        <v/>
      </c>
      <c r="R2720" s="18" t="str">
        <f>IFERROR(VLOOKUP($B2720,Invoices!$AJ$2:$AK$412,2,FALSE),"")</f>
        <v/>
      </c>
      <c r="S2720" s="18" t="str">
        <f>IFERROR(VLOOKUP($B2720,Invoices!$AL$2:$AM$412,2,FALSE),"")</f>
        <v/>
      </c>
      <c r="T2720" s="18" t="str">
        <f>IFERROR(VLOOKUP($B2720,Invoices!$AN$2:$AO$412,2,FALSE),"")</f>
        <v/>
      </c>
      <c r="U2720" s="18" t="str" cm="1">
        <f t="array" ref="U2720">IFERROR(INDEX(F2720:T2720, 1, MATCH(TRUE, ISNUMBER(F2720:T2720), 0)), "0.0")</f>
        <v>0.0</v>
      </c>
    </row>
    <row r="2721" spans="1:21" ht="13" x14ac:dyDescent="0.15">
      <c r="A2721" s="14" t="s">
        <v>8753</v>
      </c>
      <c r="B2721" s="6" t="s">
        <v>4189</v>
      </c>
      <c r="D2721" s="6" t="s">
        <v>524</v>
      </c>
      <c r="E2721" s="6" t="s">
        <v>518</v>
      </c>
      <c r="F2721" s="18" t="str">
        <f>IFERROR(VLOOKUP(B2721,Invoices!$L$2:$M$413,2,FALSE),"")</f>
        <v/>
      </c>
      <c r="G2721" s="18" t="str">
        <f>IFERROR(VLOOKUP(B2721,Invoices!$N$2:$O$412,2,FALSE),"")</f>
        <v/>
      </c>
      <c r="H2721" s="18" t="str">
        <f>IFERROR(VLOOKUP($B2721,Invoices!$P$2:$Q$412,2,FALSE),"")</f>
        <v/>
      </c>
      <c r="I2721" s="18" t="str">
        <f>IFERROR(VLOOKUP($B2721,Invoices!$R$2:$S$412,2,FALSE),"")</f>
        <v/>
      </c>
      <c r="J2721" s="18" t="str">
        <f>IFERROR(VLOOKUP($B2721,Invoices!$T$2:$U$412,2,FALSE),"")</f>
        <v/>
      </c>
      <c r="K2721" s="18" t="str">
        <f>IFERROR(VLOOKUP($B2721,Invoices!$V$2:$W$412,2,FALSE),"")</f>
        <v/>
      </c>
      <c r="L2721" s="18" t="str">
        <f>IFERROR(VLOOKUP($B2721,Invoices!$X$2:$Y$412,2,FALSE),"")</f>
        <v/>
      </c>
      <c r="M2721" s="18" t="str">
        <f>IFERROR(VLOOKUP($B2721,Invoices!$Z$2:$AA$412,2,FALSE),"")</f>
        <v/>
      </c>
      <c r="N2721" s="18" t="str">
        <f>IFERROR(VLOOKUP($B2721,Invoices!$AB$2:$AC$412,2,FALSE),"")</f>
        <v/>
      </c>
      <c r="O2721" s="18" t="str">
        <f>IFERROR(VLOOKUP($B2721,Invoices!$AD$2:$AE$412,2,FALSE),"")</f>
        <v/>
      </c>
      <c r="P2721" s="18" t="str">
        <f>IFERROR(VLOOKUP($B2721,Invoices!$AF$2:$AG$412,2,FALSE),"")</f>
        <v/>
      </c>
      <c r="Q2721" s="18" t="str">
        <f>IFERROR(VLOOKUP($B2721,Invoices!$AH$2:$AI$412,2,FALSE),"")</f>
        <v/>
      </c>
      <c r="R2721" s="18" t="str">
        <f>IFERROR(VLOOKUP($B2721,Invoices!$AJ$2:$AK$412,2,FALSE),"")</f>
        <v/>
      </c>
      <c r="S2721" s="18" t="str">
        <f>IFERROR(VLOOKUP($B2721,Invoices!$AL$2:$AM$412,2,FALSE),"")</f>
        <v/>
      </c>
      <c r="T2721" s="18" t="str">
        <f>IFERROR(VLOOKUP($B2721,Invoices!$AN$2:$AO$412,2,FALSE),"")</f>
        <v/>
      </c>
      <c r="U2721" s="18" t="str" cm="1">
        <f t="array" ref="U2721">IFERROR(INDEX(F2721:T2721, 1, MATCH(TRUE, ISNUMBER(F2721:T2721), 0)), "0.0")</f>
        <v>0.0</v>
      </c>
    </row>
    <row r="2722" spans="1:21" ht="13" x14ac:dyDescent="0.15">
      <c r="A2722" s="14" t="s">
        <v>8754</v>
      </c>
      <c r="B2722" s="6" t="s">
        <v>4190</v>
      </c>
      <c r="C2722" s="6" t="s">
        <v>1279</v>
      </c>
      <c r="D2722" s="6" t="s">
        <v>1280</v>
      </c>
      <c r="E2722" s="6" t="s">
        <v>1281</v>
      </c>
      <c r="F2722" s="18" t="str">
        <f>IFERROR(VLOOKUP(B2722,Invoices!$L$2:$M$413,2,FALSE),"")</f>
        <v/>
      </c>
      <c r="G2722" s="18" t="str">
        <f>IFERROR(VLOOKUP(B2722,Invoices!$N$2:$O$412,2,FALSE),"")</f>
        <v/>
      </c>
      <c r="H2722" s="18" t="str">
        <f>IFERROR(VLOOKUP($B2722,Invoices!$P$2:$Q$412,2,FALSE),"")</f>
        <v/>
      </c>
      <c r="I2722" s="18" t="str">
        <f>IFERROR(VLOOKUP($B2722,Invoices!$R$2:$S$412,2,FALSE),"")</f>
        <v/>
      </c>
      <c r="J2722" s="18" t="str">
        <f>IFERROR(VLOOKUP($B2722,Invoices!$T$2:$U$412,2,FALSE),"")</f>
        <v/>
      </c>
      <c r="K2722" s="18" t="str">
        <f>IFERROR(VLOOKUP($B2722,Invoices!$V$2:$W$412,2,FALSE),"")</f>
        <v/>
      </c>
      <c r="L2722" s="18" t="str">
        <f>IFERROR(VLOOKUP($B2722,Invoices!$X$2:$Y$412,2,FALSE),"")</f>
        <v/>
      </c>
      <c r="M2722" s="18" t="str">
        <f>IFERROR(VLOOKUP($B2722,Invoices!$Z$2:$AA$412,2,FALSE),"")</f>
        <v/>
      </c>
      <c r="N2722" s="18" t="str">
        <f>IFERROR(VLOOKUP($B2722,Invoices!$AB$2:$AC$412,2,FALSE),"")</f>
        <v/>
      </c>
      <c r="O2722" s="18" t="str">
        <f>IFERROR(VLOOKUP($B2722,Invoices!$AD$2:$AE$412,2,FALSE),"")</f>
        <v/>
      </c>
      <c r="P2722" s="18" t="str">
        <f>IFERROR(VLOOKUP($B2722,Invoices!$AF$2:$AG$412,2,FALSE),"")</f>
        <v/>
      </c>
      <c r="Q2722" s="18" t="str">
        <f>IFERROR(VLOOKUP($B2722,Invoices!$AH$2:$AI$412,2,FALSE),"")</f>
        <v/>
      </c>
      <c r="R2722" s="18" t="str">
        <f>IFERROR(VLOOKUP($B2722,Invoices!$AJ$2:$AK$412,2,FALSE),"")</f>
        <v/>
      </c>
      <c r="S2722" s="18" t="str">
        <f>IFERROR(VLOOKUP($B2722,Invoices!$AL$2:$AM$412,2,FALSE),"")</f>
        <v/>
      </c>
      <c r="T2722" s="18" t="str">
        <f>IFERROR(VLOOKUP($B2722,Invoices!$AN$2:$AO$412,2,FALSE),"")</f>
        <v/>
      </c>
      <c r="U2722" s="18" t="str" cm="1">
        <f t="array" ref="U2722">IFERROR(INDEX(F2722:T2722, 1, MATCH(TRUE, ISNUMBER(F2722:T2722), 0)), "0.0")</f>
        <v>0.0</v>
      </c>
    </row>
    <row r="2723" spans="1:21" ht="13" x14ac:dyDescent="0.15">
      <c r="A2723" s="14" t="s">
        <v>8755</v>
      </c>
      <c r="B2723" s="6" t="s">
        <v>4191</v>
      </c>
      <c r="C2723" s="6" t="s">
        <v>1356</v>
      </c>
      <c r="D2723" s="6" t="s">
        <v>1357</v>
      </c>
      <c r="E2723" s="6" t="s">
        <v>681</v>
      </c>
      <c r="F2723" s="18" t="str">
        <f>IFERROR(VLOOKUP(B2723,Invoices!$L$2:$M$413,2,FALSE),"")</f>
        <v/>
      </c>
      <c r="G2723" s="18" t="str">
        <f>IFERROR(VLOOKUP(B2723,Invoices!$N$2:$O$412,2,FALSE),"")</f>
        <v/>
      </c>
      <c r="H2723" s="18" t="str">
        <f>IFERROR(VLOOKUP($B2723,Invoices!$P$2:$Q$412,2,FALSE),"")</f>
        <v/>
      </c>
      <c r="I2723" s="18" t="str">
        <f>IFERROR(VLOOKUP($B2723,Invoices!$R$2:$S$412,2,FALSE),"")</f>
        <v/>
      </c>
      <c r="J2723" s="18" t="str">
        <f>IFERROR(VLOOKUP($B2723,Invoices!$T$2:$U$412,2,FALSE),"")</f>
        <v/>
      </c>
      <c r="K2723" s="18" t="str">
        <f>IFERROR(VLOOKUP($B2723,Invoices!$V$2:$W$412,2,FALSE),"")</f>
        <v/>
      </c>
      <c r="L2723" s="18" t="str">
        <f>IFERROR(VLOOKUP($B2723,Invoices!$X$2:$Y$412,2,FALSE),"")</f>
        <v/>
      </c>
      <c r="M2723" s="18" t="str">
        <f>IFERROR(VLOOKUP($B2723,Invoices!$Z$2:$AA$412,2,FALSE),"")</f>
        <v/>
      </c>
      <c r="N2723" s="18" t="str">
        <f>IFERROR(VLOOKUP($B2723,Invoices!$AB$2:$AC$412,2,FALSE),"")</f>
        <v/>
      </c>
      <c r="O2723" s="18" t="str">
        <f>IFERROR(VLOOKUP($B2723,Invoices!$AD$2:$AE$412,2,FALSE),"")</f>
        <v/>
      </c>
      <c r="P2723" s="18" t="str">
        <f>IFERROR(VLOOKUP($B2723,Invoices!$AF$2:$AG$412,2,FALSE),"")</f>
        <v/>
      </c>
      <c r="Q2723" s="18" t="str">
        <f>IFERROR(VLOOKUP($B2723,Invoices!$AH$2:$AI$412,2,FALSE),"")</f>
        <v/>
      </c>
      <c r="R2723" s="18" t="str">
        <f>IFERROR(VLOOKUP($B2723,Invoices!$AJ$2:$AK$412,2,FALSE),"")</f>
        <v/>
      </c>
      <c r="S2723" s="18" t="str">
        <f>IFERROR(VLOOKUP($B2723,Invoices!$AL$2:$AM$412,2,FALSE),"")</f>
        <v/>
      </c>
      <c r="T2723" s="18" t="str">
        <f>IFERROR(VLOOKUP($B2723,Invoices!$AN$2:$AO$412,2,FALSE),"")</f>
        <v/>
      </c>
      <c r="U2723" s="18" t="str" cm="1">
        <f t="array" ref="U2723">IFERROR(INDEX(F2723:T2723, 1, MATCH(TRUE, ISNUMBER(F2723:T2723), 0)), "0.0")</f>
        <v>0.0</v>
      </c>
    </row>
    <row r="2724" spans="1:21" ht="13" x14ac:dyDescent="0.15">
      <c r="A2724" s="14" t="s">
        <v>8756</v>
      </c>
      <c r="B2724" s="6" t="s">
        <v>4192</v>
      </c>
      <c r="C2724" s="6" t="s">
        <v>1078</v>
      </c>
      <c r="D2724" s="6" t="s">
        <v>958</v>
      </c>
      <c r="E2724" s="6" t="s">
        <v>959</v>
      </c>
      <c r="F2724" s="18" t="str">
        <f>IFERROR(VLOOKUP(B2724,Invoices!$L$2:$M$413,2,FALSE),"")</f>
        <v/>
      </c>
      <c r="G2724" s="18" t="str">
        <f>IFERROR(VLOOKUP(B2724,Invoices!$N$2:$O$412,2,FALSE),"")</f>
        <v/>
      </c>
      <c r="H2724" s="18" t="str">
        <f>IFERROR(VLOOKUP($B2724,Invoices!$P$2:$Q$412,2,FALSE),"")</f>
        <v/>
      </c>
      <c r="I2724" s="18" t="str">
        <f>IFERROR(VLOOKUP($B2724,Invoices!$R$2:$S$412,2,FALSE),"")</f>
        <v/>
      </c>
      <c r="J2724" s="18">
        <f>IFERROR(VLOOKUP($B2724,Invoices!$T$2:$U$412,2,FALSE),"")</f>
        <v>0.99</v>
      </c>
      <c r="K2724" s="18" t="str">
        <f>IFERROR(VLOOKUP($B2724,Invoices!$V$2:$W$412,2,FALSE),"")</f>
        <v/>
      </c>
      <c r="L2724" s="18" t="str">
        <f>IFERROR(VLOOKUP($B2724,Invoices!$X$2:$Y$412,2,FALSE),"")</f>
        <v/>
      </c>
      <c r="M2724" s="18" t="str">
        <f>IFERROR(VLOOKUP($B2724,Invoices!$Z$2:$AA$412,2,FALSE),"")</f>
        <v/>
      </c>
      <c r="N2724" s="18" t="str">
        <f>IFERROR(VLOOKUP($B2724,Invoices!$AB$2:$AC$412,2,FALSE),"")</f>
        <v/>
      </c>
      <c r="O2724" s="18" t="str">
        <f>IFERROR(VLOOKUP($B2724,Invoices!$AD$2:$AE$412,2,FALSE),"")</f>
        <v/>
      </c>
      <c r="P2724" s="18" t="str">
        <f>IFERROR(VLOOKUP($B2724,Invoices!$AF$2:$AG$412,2,FALSE),"")</f>
        <v/>
      </c>
      <c r="Q2724" s="18" t="str">
        <f>IFERROR(VLOOKUP($B2724,Invoices!$AH$2:$AI$412,2,FALSE),"")</f>
        <v/>
      </c>
      <c r="R2724" s="18" t="str">
        <f>IFERROR(VLOOKUP($B2724,Invoices!$AJ$2:$AK$412,2,FALSE),"")</f>
        <v/>
      </c>
      <c r="S2724" s="18" t="str">
        <f>IFERROR(VLOOKUP($B2724,Invoices!$AL$2:$AM$412,2,FALSE),"")</f>
        <v/>
      </c>
      <c r="T2724" s="18" t="str">
        <f>IFERROR(VLOOKUP($B2724,Invoices!$AN$2:$AO$412,2,FALSE),"")</f>
        <v/>
      </c>
      <c r="U2724" s="18" cm="1">
        <f t="array" ref="U2724">IFERROR(INDEX(F2724:T2724, 1, MATCH(TRUE, ISNUMBER(F2724:T2724), 0)), "0.0")</f>
        <v>0.99</v>
      </c>
    </row>
    <row r="2725" spans="1:21" ht="13" x14ac:dyDescent="0.15">
      <c r="A2725" s="14" t="s">
        <v>8757</v>
      </c>
      <c r="B2725" s="6" t="s">
        <v>4193</v>
      </c>
      <c r="C2725" s="6" t="s">
        <v>1434</v>
      </c>
      <c r="D2725" s="6" t="s">
        <v>1435</v>
      </c>
      <c r="E2725" s="6" t="s">
        <v>1140</v>
      </c>
      <c r="F2725" s="18" t="str">
        <f>IFERROR(VLOOKUP(B2725,Invoices!$L$2:$M$413,2,FALSE),"")</f>
        <v/>
      </c>
      <c r="G2725" s="18" t="str">
        <f>IFERROR(VLOOKUP(B2725,Invoices!$N$2:$O$412,2,FALSE),"")</f>
        <v/>
      </c>
      <c r="H2725" s="18">
        <f>IFERROR(VLOOKUP($B2725,Invoices!$P$2:$Q$412,2,FALSE),"")</f>
        <v>0.99</v>
      </c>
      <c r="I2725" s="18" t="str">
        <f>IFERROR(VLOOKUP($B2725,Invoices!$R$2:$S$412,2,FALSE),"")</f>
        <v/>
      </c>
      <c r="J2725" s="18" t="str">
        <f>IFERROR(VLOOKUP($B2725,Invoices!$T$2:$U$412,2,FALSE),"")</f>
        <v/>
      </c>
      <c r="K2725" s="18" t="str">
        <f>IFERROR(VLOOKUP($B2725,Invoices!$V$2:$W$412,2,FALSE),"")</f>
        <v/>
      </c>
      <c r="L2725" s="18" t="str">
        <f>IFERROR(VLOOKUP($B2725,Invoices!$X$2:$Y$412,2,FALSE),"")</f>
        <v/>
      </c>
      <c r="M2725" s="18" t="str">
        <f>IFERROR(VLOOKUP($B2725,Invoices!$Z$2:$AA$412,2,FALSE),"")</f>
        <v/>
      </c>
      <c r="N2725" s="18" t="str">
        <f>IFERROR(VLOOKUP($B2725,Invoices!$AB$2:$AC$412,2,FALSE),"")</f>
        <v/>
      </c>
      <c r="O2725" s="18" t="str">
        <f>IFERROR(VLOOKUP($B2725,Invoices!$AD$2:$AE$412,2,FALSE),"")</f>
        <v/>
      </c>
      <c r="P2725" s="18" t="str">
        <f>IFERROR(VLOOKUP($B2725,Invoices!$AF$2:$AG$412,2,FALSE),"")</f>
        <v/>
      </c>
      <c r="Q2725" s="18" t="str">
        <f>IFERROR(VLOOKUP($B2725,Invoices!$AH$2:$AI$412,2,FALSE),"")</f>
        <v/>
      </c>
      <c r="R2725" s="18" t="str">
        <f>IFERROR(VLOOKUP($B2725,Invoices!$AJ$2:$AK$412,2,FALSE),"")</f>
        <v/>
      </c>
      <c r="S2725" s="18" t="str">
        <f>IFERROR(VLOOKUP($B2725,Invoices!$AL$2:$AM$412,2,FALSE),"")</f>
        <v/>
      </c>
      <c r="T2725" s="18" t="str">
        <f>IFERROR(VLOOKUP($B2725,Invoices!$AN$2:$AO$412,2,FALSE),"")</f>
        <v/>
      </c>
      <c r="U2725" s="18" cm="1">
        <f t="array" ref="U2725">IFERROR(INDEX(F2725:T2725, 1, MATCH(TRUE, ISNUMBER(F2725:T2725), 0)), "0.0")</f>
        <v>0.99</v>
      </c>
    </row>
    <row r="2726" spans="1:21" ht="13" x14ac:dyDescent="0.15">
      <c r="A2726" s="14" t="s">
        <v>8758</v>
      </c>
      <c r="B2726" s="6" t="s">
        <v>4194</v>
      </c>
      <c r="D2726" s="6" t="s">
        <v>2030</v>
      </c>
      <c r="E2726" s="6" t="s">
        <v>959</v>
      </c>
      <c r="F2726" s="18" t="str">
        <f>IFERROR(VLOOKUP(B2726,Invoices!$L$2:$M$413,2,FALSE),"")</f>
        <v/>
      </c>
      <c r="G2726" s="18" t="str">
        <f>IFERROR(VLOOKUP(B2726,Invoices!$N$2:$O$412,2,FALSE),"")</f>
        <v/>
      </c>
      <c r="H2726" s="18" t="str">
        <f>IFERROR(VLOOKUP($B2726,Invoices!$P$2:$Q$412,2,FALSE),"")</f>
        <v/>
      </c>
      <c r="I2726" s="18" t="str">
        <f>IFERROR(VLOOKUP($B2726,Invoices!$R$2:$S$412,2,FALSE),"")</f>
        <v/>
      </c>
      <c r="J2726" s="18" t="str">
        <f>IFERROR(VLOOKUP($B2726,Invoices!$T$2:$U$412,2,FALSE),"")</f>
        <v/>
      </c>
      <c r="K2726" s="18">
        <f>IFERROR(VLOOKUP($B2726,Invoices!$V$2:$W$412,2,FALSE),"")</f>
        <v>0.99</v>
      </c>
      <c r="L2726" s="18" t="str">
        <f>IFERROR(VLOOKUP($B2726,Invoices!$X$2:$Y$412,2,FALSE),"")</f>
        <v/>
      </c>
      <c r="M2726" s="18" t="str">
        <f>IFERROR(VLOOKUP($B2726,Invoices!$Z$2:$AA$412,2,FALSE),"")</f>
        <v/>
      </c>
      <c r="N2726" s="18" t="str">
        <f>IFERROR(VLOOKUP($B2726,Invoices!$AB$2:$AC$412,2,FALSE),"")</f>
        <v/>
      </c>
      <c r="O2726" s="18" t="str">
        <f>IFERROR(VLOOKUP($B2726,Invoices!$AD$2:$AE$412,2,FALSE),"")</f>
        <v/>
      </c>
      <c r="P2726" s="18" t="str">
        <f>IFERROR(VLOOKUP($B2726,Invoices!$AF$2:$AG$412,2,FALSE),"")</f>
        <v/>
      </c>
      <c r="Q2726" s="18" t="str">
        <f>IFERROR(VLOOKUP($B2726,Invoices!$AH$2:$AI$412,2,FALSE),"")</f>
        <v/>
      </c>
      <c r="R2726" s="18" t="str">
        <f>IFERROR(VLOOKUP($B2726,Invoices!$AJ$2:$AK$412,2,FALSE),"")</f>
        <v/>
      </c>
      <c r="S2726" s="18" t="str">
        <f>IFERROR(VLOOKUP($B2726,Invoices!$AL$2:$AM$412,2,FALSE),"")</f>
        <v/>
      </c>
      <c r="T2726" s="18" t="str">
        <f>IFERROR(VLOOKUP($B2726,Invoices!$AN$2:$AO$412,2,FALSE),"")</f>
        <v/>
      </c>
      <c r="U2726" s="18" cm="1">
        <f t="array" ref="U2726">IFERROR(INDEX(F2726:T2726, 1, MATCH(TRUE, ISNUMBER(F2726:T2726), 0)), "0.0")</f>
        <v>0.99</v>
      </c>
    </row>
    <row r="2727" spans="1:21" ht="13" x14ac:dyDescent="0.15">
      <c r="A2727" s="14" t="s">
        <v>8759</v>
      </c>
      <c r="B2727" s="6" t="s">
        <v>4195</v>
      </c>
      <c r="C2727" s="6" t="s">
        <v>1512</v>
      </c>
      <c r="D2727" s="6" t="s">
        <v>1513</v>
      </c>
      <c r="E2727" s="6" t="s">
        <v>1514</v>
      </c>
      <c r="F2727" s="18" t="str">
        <f>IFERROR(VLOOKUP(B2727,Invoices!$L$2:$M$413,2,FALSE),"")</f>
        <v/>
      </c>
      <c r="G2727" s="18" t="str">
        <f>IFERROR(VLOOKUP(B2727,Invoices!$N$2:$O$412,2,FALSE),"")</f>
        <v/>
      </c>
      <c r="H2727" s="18" t="str">
        <f>IFERROR(VLOOKUP($B2727,Invoices!$P$2:$Q$412,2,FALSE),"")</f>
        <v/>
      </c>
      <c r="I2727" s="18" t="str">
        <f>IFERROR(VLOOKUP($B2727,Invoices!$R$2:$S$412,2,FALSE),"")</f>
        <v/>
      </c>
      <c r="J2727" s="18" t="str">
        <f>IFERROR(VLOOKUP($B2727,Invoices!$T$2:$U$412,2,FALSE),"")</f>
        <v/>
      </c>
      <c r="K2727" s="18" t="str">
        <f>IFERROR(VLOOKUP($B2727,Invoices!$V$2:$W$412,2,FALSE),"")</f>
        <v/>
      </c>
      <c r="L2727" s="18" t="str">
        <f>IFERROR(VLOOKUP($B2727,Invoices!$X$2:$Y$412,2,FALSE),"")</f>
        <v/>
      </c>
      <c r="M2727" s="18" t="str">
        <f>IFERROR(VLOOKUP($B2727,Invoices!$Z$2:$AA$412,2,FALSE),"")</f>
        <v/>
      </c>
      <c r="N2727" s="18" t="str">
        <f>IFERROR(VLOOKUP($B2727,Invoices!$AB$2:$AC$412,2,FALSE),"")</f>
        <v/>
      </c>
      <c r="O2727" s="18" t="str">
        <f>IFERROR(VLOOKUP($B2727,Invoices!$AD$2:$AE$412,2,FALSE),"")</f>
        <v/>
      </c>
      <c r="P2727" s="18" t="str">
        <f>IFERROR(VLOOKUP($B2727,Invoices!$AF$2:$AG$412,2,FALSE),"")</f>
        <v/>
      </c>
      <c r="Q2727" s="18" t="str">
        <f>IFERROR(VLOOKUP($B2727,Invoices!$AH$2:$AI$412,2,FALSE),"")</f>
        <v/>
      </c>
      <c r="R2727" s="18" t="str">
        <f>IFERROR(VLOOKUP($B2727,Invoices!$AJ$2:$AK$412,2,FALSE),"")</f>
        <v/>
      </c>
      <c r="S2727" s="18" t="str">
        <f>IFERROR(VLOOKUP($B2727,Invoices!$AL$2:$AM$412,2,FALSE),"")</f>
        <v/>
      </c>
      <c r="T2727" s="18" t="str">
        <f>IFERROR(VLOOKUP($B2727,Invoices!$AN$2:$AO$412,2,FALSE),"")</f>
        <v/>
      </c>
      <c r="U2727" s="18" t="str" cm="1">
        <f t="array" ref="U2727">IFERROR(INDEX(F2727:T2727, 1, MATCH(TRUE, ISNUMBER(F2727:T2727), 0)), "0.0")</f>
        <v>0.0</v>
      </c>
    </row>
    <row r="2728" spans="1:21" ht="13" x14ac:dyDescent="0.15">
      <c r="A2728" s="14" t="s">
        <v>8760</v>
      </c>
      <c r="B2728" s="6" t="s">
        <v>4196</v>
      </c>
      <c r="C2728" s="6" t="s">
        <v>1046</v>
      </c>
      <c r="D2728" s="6" t="s">
        <v>1314</v>
      </c>
      <c r="E2728" s="6" t="s">
        <v>1313</v>
      </c>
      <c r="F2728" s="18" t="str">
        <f>IFERROR(VLOOKUP(B2728,Invoices!$L$2:$M$413,2,FALSE),"")</f>
        <v/>
      </c>
      <c r="G2728" s="18">
        <f>IFERROR(VLOOKUP(B2728,Invoices!$N$2:$O$412,2,FALSE),"")</f>
        <v>0.99</v>
      </c>
      <c r="H2728" s="18" t="str">
        <f>IFERROR(VLOOKUP($B2728,Invoices!$P$2:$Q$412,2,FALSE),"")</f>
        <v/>
      </c>
      <c r="I2728" s="18" t="str">
        <f>IFERROR(VLOOKUP($B2728,Invoices!$R$2:$S$412,2,FALSE),"")</f>
        <v/>
      </c>
      <c r="J2728" s="18" t="str">
        <f>IFERROR(VLOOKUP($B2728,Invoices!$T$2:$U$412,2,FALSE),"")</f>
        <v/>
      </c>
      <c r="K2728" s="18" t="str">
        <f>IFERROR(VLOOKUP($B2728,Invoices!$V$2:$W$412,2,FALSE),"")</f>
        <v/>
      </c>
      <c r="L2728" s="18" t="str">
        <f>IFERROR(VLOOKUP($B2728,Invoices!$X$2:$Y$412,2,FALSE),"")</f>
        <v/>
      </c>
      <c r="M2728" s="18" t="str">
        <f>IFERROR(VLOOKUP($B2728,Invoices!$Z$2:$AA$412,2,FALSE),"")</f>
        <v/>
      </c>
      <c r="N2728" s="18" t="str">
        <f>IFERROR(VLOOKUP($B2728,Invoices!$AB$2:$AC$412,2,FALSE),"")</f>
        <v/>
      </c>
      <c r="O2728" s="18" t="str">
        <f>IFERROR(VLOOKUP($B2728,Invoices!$AD$2:$AE$412,2,FALSE),"")</f>
        <v/>
      </c>
      <c r="P2728" s="18" t="str">
        <f>IFERROR(VLOOKUP($B2728,Invoices!$AF$2:$AG$412,2,FALSE),"")</f>
        <v/>
      </c>
      <c r="Q2728" s="18" t="str">
        <f>IFERROR(VLOOKUP($B2728,Invoices!$AH$2:$AI$412,2,FALSE),"")</f>
        <v/>
      </c>
      <c r="R2728" s="18" t="str">
        <f>IFERROR(VLOOKUP($B2728,Invoices!$AJ$2:$AK$412,2,FALSE),"")</f>
        <v/>
      </c>
      <c r="S2728" s="18" t="str">
        <f>IFERROR(VLOOKUP($B2728,Invoices!$AL$2:$AM$412,2,FALSE),"")</f>
        <v/>
      </c>
      <c r="T2728" s="18" t="str">
        <f>IFERROR(VLOOKUP($B2728,Invoices!$AN$2:$AO$412,2,FALSE),"")</f>
        <v/>
      </c>
      <c r="U2728" s="18" cm="1">
        <f t="array" ref="U2728">IFERROR(INDEX(F2728:T2728, 1, MATCH(TRUE, ISNUMBER(F2728:T2728), 0)), "0.0")</f>
        <v>0.99</v>
      </c>
    </row>
    <row r="2729" spans="1:21" ht="13" x14ac:dyDescent="0.15">
      <c r="A2729" s="14" t="s">
        <v>8761</v>
      </c>
      <c r="B2729" s="6" t="s">
        <v>4197</v>
      </c>
      <c r="C2729" s="6" t="s">
        <v>4198</v>
      </c>
      <c r="D2729" s="6" t="s">
        <v>901</v>
      </c>
      <c r="E2729" s="6" t="s">
        <v>714</v>
      </c>
      <c r="F2729" s="18" t="str">
        <f>IFERROR(VLOOKUP(B2729,Invoices!$L$2:$M$413,2,FALSE),"")</f>
        <v/>
      </c>
      <c r="G2729" s="18" t="str">
        <f>IFERROR(VLOOKUP(B2729,Invoices!$N$2:$O$412,2,FALSE),"")</f>
        <v/>
      </c>
      <c r="H2729" s="18">
        <f>IFERROR(VLOOKUP($B2729,Invoices!$P$2:$Q$412,2,FALSE),"")</f>
        <v>0.99</v>
      </c>
      <c r="I2729" s="18" t="str">
        <f>IFERROR(VLOOKUP($B2729,Invoices!$R$2:$S$412,2,FALSE),"")</f>
        <v/>
      </c>
      <c r="J2729" s="18" t="str">
        <f>IFERROR(VLOOKUP($B2729,Invoices!$T$2:$U$412,2,FALSE),"")</f>
        <v/>
      </c>
      <c r="K2729" s="18" t="str">
        <f>IFERROR(VLOOKUP($B2729,Invoices!$V$2:$W$412,2,FALSE),"")</f>
        <v/>
      </c>
      <c r="L2729" s="18" t="str">
        <f>IFERROR(VLOOKUP($B2729,Invoices!$X$2:$Y$412,2,FALSE),"")</f>
        <v/>
      </c>
      <c r="M2729" s="18" t="str">
        <f>IFERROR(VLOOKUP($B2729,Invoices!$Z$2:$AA$412,2,FALSE),"")</f>
        <v/>
      </c>
      <c r="N2729" s="18" t="str">
        <f>IFERROR(VLOOKUP($B2729,Invoices!$AB$2:$AC$412,2,FALSE),"")</f>
        <v/>
      </c>
      <c r="O2729" s="18" t="str">
        <f>IFERROR(VLOOKUP($B2729,Invoices!$AD$2:$AE$412,2,FALSE),"")</f>
        <v/>
      </c>
      <c r="P2729" s="18" t="str">
        <f>IFERROR(VLOOKUP($B2729,Invoices!$AF$2:$AG$412,2,FALSE),"")</f>
        <v/>
      </c>
      <c r="Q2729" s="18" t="str">
        <f>IFERROR(VLOOKUP($B2729,Invoices!$AH$2:$AI$412,2,FALSE),"")</f>
        <v/>
      </c>
      <c r="R2729" s="18" t="str">
        <f>IFERROR(VLOOKUP($B2729,Invoices!$AJ$2:$AK$412,2,FALSE),"")</f>
        <v/>
      </c>
      <c r="S2729" s="18" t="str">
        <f>IFERROR(VLOOKUP($B2729,Invoices!$AL$2:$AM$412,2,FALSE),"")</f>
        <v/>
      </c>
      <c r="T2729" s="18" t="str">
        <f>IFERROR(VLOOKUP($B2729,Invoices!$AN$2:$AO$412,2,FALSE),"")</f>
        <v/>
      </c>
      <c r="U2729" s="18" cm="1">
        <f t="array" ref="U2729">IFERROR(INDEX(F2729:T2729, 1, MATCH(TRUE, ISNUMBER(F2729:T2729), 0)), "0.0")</f>
        <v>0.99</v>
      </c>
    </row>
    <row r="2730" spans="1:21" ht="13" x14ac:dyDescent="0.15">
      <c r="A2730" s="14" t="s">
        <v>8762</v>
      </c>
      <c r="B2730" s="6" t="s">
        <v>4199</v>
      </c>
      <c r="C2730" s="6" t="s">
        <v>4200</v>
      </c>
      <c r="D2730" s="6" t="s">
        <v>1372</v>
      </c>
      <c r="E2730" s="6" t="s">
        <v>529</v>
      </c>
      <c r="F2730" s="18" t="str">
        <f>IFERROR(VLOOKUP(B2730,Invoices!$L$2:$M$413,2,FALSE),"")</f>
        <v/>
      </c>
      <c r="G2730" s="18" t="str">
        <f>IFERROR(VLOOKUP(B2730,Invoices!$N$2:$O$412,2,FALSE),"")</f>
        <v/>
      </c>
      <c r="H2730" s="18" t="str">
        <f>IFERROR(VLOOKUP($B2730,Invoices!$P$2:$Q$412,2,FALSE),"")</f>
        <v/>
      </c>
      <c r="I2730" s="18" t="str">
        <f>IFERROR(VLOOKUP($B2730,Invoices!$R$2:$S$412,2,FALSE),"")</f>
        <v/>
      </c>
      <c r="J2730" s="18" t="str">
        <f>IFERROR(VLOOKUP($B2730,Invoices!$T$2:$U$412,2,FALSE),"")</f>
        <v/>
      </c>
      <c r="K2730" s="18" t="str">
        <f>IFERROR(VLOOKUP($B2730,Invoices!$V$2:$W$412,2,FALSE),"")</f>
        <v/>
      </c>
      <c r="L2730" s="18" t="str">
        <f>IFERROR(VLOOKUP($B2730,Invoices!$X$2:$Y$412,2,FALSE),"")</f>
        <v/>
      </c>
      <c r="M2730" s="18" t="str">
        <f>IFERROR(VLOOKUP($B2730,Invoices!$Z$2:$AA$412,2,FALSE),"")</f>
        <v/>
      </c>
      <c r="N2730" s="18" t="str">
        <f>IFERROR(VLOOKUP($B2730,Invoices!$AB$2:$AC$412,2,FALSE),"")</f>
        <v/>
      </c>
      <c r="O2730" s="18" t="str">
        <f>IFERROR(VLOOKUP($B2730,Invoices!$AD$2:$AE$412,2,FALSE),"")</f>
        <v/>
      </c>
      <c r="P2730" s="18" t="str">
        <f>IFERROR(VLOOKUP($B2730,Invoices!$AF$2:$AG$412,2,FALSE),"")</f>
        <v/>
      </c>
      <c r="Q2730" s="18" t="str">
        <f>IFERROR(VLOOKUP($B2730,Invoices!$AH$2:$AI$412,2,FALSE),"")</f>
        <v/>
      </c>
      <c r="R2730" s="18" t="str">
        <f>IFERROR(VLOOKUP($B2730,Invoices!$AJ$2:$AK$412,2,FALSE),"")</f>
        <v/>
      </c>
      <c r="S2730" s="18" t="str">
        <f>IFERROR(VLOOKUP($B2730,Invoices!$AL$2:$AM$412,2,FALSE),"")</f>
        <v/>
      </c>
      <c r="T2730" s="18" t="str">
        <f>IFERROR(VLOOKUP($B2730,Invoices!$AN$2:$AO$412,2,FALSE),"")</f>
        <v/>
      </c>
      <c r="U2730" s="18" t="str" cm="1">
        <f t="array" ref="U2730">IFERROR(INDEX(F2730:T2730, 1, MATCH(TRUE, ISNUMBER(F2730:T2730), 0)), "0.0")</f>
        <v>0.0</v>
      </c>
    </row>
    <row r="2731" spans="1:21" ht="13" x14ac:dyDescent="0.15">
      <c r="A2731" s="14" t="s">
        <v>8763</v>
      </c>
      <c r="B2731" s="6" t="s">
        <v>4201</v>
      </c>
      <c r="C2731" s="6" t="s">
        <v>4200</v>
      </c>
      <c r="D2731" s="6" t="s">
        <v>1372</v>
      </c>
      <c r="E2731" s="6" t="s">
        <v>529</v>
      </c>
      <c r="F2731" s="18" t="str">
        <f>IFERROR(VLOOKUP(B2731,Invoices!$L$2:$M$413,2,FALSE),"")</f>
        <v/>
      </c>
      <c r="G2731" s="18" t="str">
        <f>IFERROR(VLOOKUP(B2731,Invoices!$N$2:$O$412,2,FALSE),"")</f>
        <v/>
      </c>
      <c r="H2731" s="18" t="str">
        <f>IFERROR(VLOOKUP($B2731,Invoices!$P$2:$Q$412,2,FALSE),"")</f>
        <v/>
      </c>
      <c r="I2731" s="18" t="str">
        <f>IFERROR(VLOOKUP($B2731,Invoices!$R$2:$S$412,2,FALSE),"")</f>
        <v/>
      </c>
      <c r="J2731" s="18" t="str">
        <f>IFERROR(VLOOKUP($B2731,Invoices!$T$2:$U$412,2,FALSE),"")</f>
        <v/>
      </c>
      <c r="K2731" s="18" t="str">
        <f>IFERROR(VLOOKUP($B2731,Invoices!$V$2:$W$412,2,FALSE),"")</f>
        <v/>
      </c>
      <c r="L2731" s="18" t="str">
        <f>IFERROR(VLOOKUP($B2731,Invoices!$X$2:$Y$412,2,FALSE),"")</f>
        <v/>
      </c>
      <c r="M2731" s="18" t="str">
        <f>IFERROR(VLOOKUP($B2731,Invoices!$Z$2:$AA$412,2,FALSE),"")</f>
        <v/>
      </c>
      <c r="N2731" s="18" t="str">
        <f>IFERROR(VLOOKUP($B2731,Invoices!$AB$2:$AC$412,2,FALSE),"")</f>
        <v/>
      </c>
      <c r="O2731" s="18" t="str">
        <f>IFERROR(VLOOKUP($B2731,Invoices!$AD$2:$AE$412,2,FALSE),"")</f>
        <v/>
      </c>
      <c r="P2731" s="18" t="str">
        <f>IFERROR(VLOOKUP($B2731,Invoices!$AF$2:$AG$412,2,FALSE),"")</f>
        <v/>
      </c>
      <c r="Q2731" s="18" t="str">
        <f>IFERROR(VLOOKUP($B2731,Invoices!$AH$2:$AI$412,2,FALSE),"")</f>
        <v/>
      </c>
      <c r="R2731" s="18" t="str">
        <f>IFERROR(VLOOKUP($B2731,Invoices!$AJ$2:$AK$412,2,FALSE),"")</f>
        <v/>
      </c>
      <c r="S2731" s="18" t="str">
        <f>IFERROR(VLOOKUP($B2731,Invoices!$AL$2:$AM$412,2,FALSE),"")</f>
        <v/>
      </c>
      <c r="T2731" s="18" t="str">
        <f>IFERROR(VLOOKUP($B2731,Invoices!$AN$2:$AO$412,2,FALSE),"")</f>
        <v/>
      </c>
      <c r="U2731" s="18" t="str" cm="1">
        <f t="array" ref="U2731">IFERROR(INDEX(F2731:T2731, 1, MATCH(TRUE, ISNUMBER(F2731:T2731), 0)), "0.0")</f>
        <v>0.0</v>
      </c>
    </row>
    <row r="2732" spans="1:21" ht="13" x14ac:dyDescent="0.15">
      <c r="A2732" s="14" t="s">
        <v>8764</v>
      </c>
      <c r="B2732" s="6" t="s">
        <v>4202</v>
      </c>
      <c r="C2732" s="6" t="s">
        <v>659</v>
      </c>
      <c r="D2732" s="6" t="s">
        <v>660</v>
      </c>
      <c r="E2732" s="6" t="s">
        <v>661</v>
      </c>
      <c r="F2732" s="18" t="str">
        <f>IFERROR(VLOOKUP(B2732,Invoices!$L$2:$M$413,2,FALSE),"")</f>
        <v/>
      </c>
      <c r="G2732" s="18" t="str">
        <f>IFERROR(VLOOKUP(B2732,Invoices!$N$2:$O$412,2,FALSE),"")</f>
        <v/>
      </c>
      <c r="H2732" s="18">
        <f>IFERROR(VLOOKUP($B2732,Invoices!$P$2:$Q$412,2,FALSE),"")</f>
        <v>0.99</v>
      </c>
      <c r="I2732" s="18" t="str">
        <f>IFERROR(VLOOKUP($B2732,Invoices!$R$2:$S$412,2,FALSE),"")</f>
        <v/>
      </c>
      <c r="J2732" s="18" t="str">
        <f>IFERROR(VLOOKUP($B2732,Invoices!$T$2:$U$412,2,FALSE),"")</f>
        <v/>
      </c>
      <c r="K2732" s="18" t="str">
        <f>IFERROR(VLOOKUP($B2732,Invoices!$V$2:$W$412,2,FALSE),"")</f>
        <v/>
      </c>
      <c r="L2732" s="18" t="str">
        <f>IFERROR(VLOOKUP($B2732,Invoices!$X$2:$Y$412,2,FALSE),"")</f>
        <v/>
      </c>
      <c r="M2732" s="18" t="str">
        <f>IFERROR(VLOOKUP($B2732,Invoices!$Z$2:$AA$412,2,FALSE),"")</f>
        <v/>
      </c>
      <c r="N2732" s="18" t="str">
        <f>IFERROR(VLOOKUP($B2732,Invoices!$AB$2:$AC$412,2,FALSE),"")</f>
        <v/>
      </c>
      <c r="O2732" s="18" t="str">
        <f>IFERROR(VLOOKUP($B2732,Invoices!$AD$2:$AE$412,2,FALSE),"")</f>
        <v/>
      </c>
      <c r="P2732" s="18" t="str">
        <f>IFERROR(VLOOKUP($B2732,Invoices!$AF$2:$AG$412,2,FALSE),"")</f>
        <v/>
      </c>
      <c r="Q2732" s="18" t="str">
        <f>IFERROR(VLOOKUP($B2732,Invoices!$AH$2:$AI$412,2,FALSE),"")</f>
        <v/>
      </c>
      <c r="R2732" s="18" t="str">
        <f>IFERROR(VLOOKUP($B2732,Invoices!$AJ$2:$AK$412,2,FALSE),"")</f>
        <v/>
      </c>
      <c r="S2732" s="18" t="str">
        <f>IFERROR(VLOOKUP($B2732,Invoices!$AL$2:$AM$412,2,FALSE),"")</f>
        <v/>
      </c>
      <c r="T2732" s="18" t="str">
        <f>IFERROR(VLOOKUP($B2732,Invoices!$AN$2:$AO$412,2,FALSE),"")</f>
        <v/>
      </c>
      <c r="U2732" s="18" cm="1">
        <f t="array" ref="U2732">IFERROR(INDEX(F2732:T2732, 1, MATCH(TRUE, ISNUMBER(F2732:T2732), 0)), "0.0")</f>
        <v>0.99</v>
      </c>
    </row>
    <row r="2733" spans="1:21" ht="13" x14ac:dyDescent="0.15">
      <c r="A2733" s="14" t="s">
        <v>8765</v>
      </c>
      <c r="B2733" s="6" t="s">
        <v>928</v>
      </c>
      <c r="C2733" s="6" t="s">
        <v>927</v>
      </c>
      <c r="D2733" s="6" t="s">
        <v>928</v>
      </c>
      <c r="E2733" s="6" t="s">
        <v>522</v>
      </c>
      <c r="F2733" s="18" t="str">
        <f>IFERROR(VLOOKUP(B2733,Invoices!$L$2:$M$413,2,FALSE),"")</f>
        <v/>
      </c>
      <c r="G2733" s="18" t="str">
        <f>IFERROR(VLOOKUP(B2733,Invoices!$N$2:$O$412,2,FALSE),"")</f>
        <v/>
      </c>
      <c r="H2733" s="18" t="str">
        <f>IFERROR(VLOOKUP($B2733,Invoices!$P$2:$Q$412,2,FALSE),"")</f>
        <v/>
      </c>
      <c r="I2733" s="18" t="str">
        <f>IFERROR(VLOOKUP($B2733,Invoices!$R$2:$S$412,2,FALSE),"")</f>
        <v/>
      </c>
      <c r="J2733" s="18" t="str">
        <f>IFERROR(VLOOKUP($B2733,Invoices!$T$2:$U$412,2,FALSE),"")</f>
        <v/>
      </c>
      <c r="K2733" s="18" t="str">
        <f>IFERROR(VLOOKUP($B2733,Invoices!$V$2:$W$412,2,FALSE),"")</f>
        <v/>
      </c>
      <c r="L2733" s="18" t="str">
        <f>IFERROR(VLOOKUP($B2733,Invoices!$X$2:$Y$412,2,FALSE),"")</f>
        <v/>
      </c>
      <c r="M2733" s="18" t="str">
        <f>IFERROR(VLOOKUP($B2733,Invoices!$Z$2:$AA$412,2,FALSE),"")</f>
        <v/>
      </c>
      <c r="N2733" s="18" t="str">
        <f>IFERROR(VLOOKUP($B2733,Invoices!$AB$2:$AC$412,2,FALSE),"")</f>
        <v/>
      </c>
      <c r="O2733" s="18" t="str">
        <f>IFERROR(VLOOKUP($B2733,Invoices!$AD$2:$AE$412,2,FALSE),"")</f>
        <v/>
      </c>
      <c r="P2733" s="18" t="str">
        <f>IFERROR(VLOOKUP($B2733,Invoices!$AF$2:$AG$412,2,FALSE),"")</f>
        <v/>
      </c>
      <c r="Q2733" s="18" t="str">
        <f>IFERROR(VLOOKUP($B2733,Invoices!$AH$2:$AI$412,2,FALSE),"")</f>
        <v/>
      </c>
      <c r="R2733" s="18" t="str">
        <f>IFERROR(VLOOKUP($B2733,Invoices!$AJ$2:$AK$412,2,FALSE),"")</f>
        <v/>
      </c>
      <c r="S2733" s="18" t="str">
        <f>IFERROR(VLOOKUP($B2733,Invoices!$AL$2:$AM$412,2,FALSE),"")</f>
        <v/>
      </c>
      <c r="T2733" s="18" t="str">
        <f>IFERROR(VLOOKUP($B2733,Invoices!$AN$2:$AO$412,2,FALSE),"")</f>
        <v/>
      </c>
      <c r="U2733" s="18" t="str" cm="1">
        <f t="array" ref="U2733">IFERROR(INDEX(F2733:T2733, 1, MATCH(TRUE, ISNUMBER(F2733:T2733), 0)), "0.0")</f>
        <v>0.0</v>
      </c>
    </row>
    <row r="2734" spans="1:21" ht="13" x14ac:dyDescent="0.15">
      <c r="A2734" s="14" t="s">
        <v>8766</v>
      </c>
      <c r="B2734" s="6" t="s">
        <v>4203</v>
      </c>
      <c r="C2734" s="6" t="s">
        <v>962</v>
      </c>
      <c r="D2734" s="6" t="s">
        <v>960</v>
      </c>
      <c r="E2734" s="6" t="s">
        <v>962</v>
      </c>
      <c r="F2734" s="18" t="str">
        <f>IFERROR(VLOOKUP(B2734,Invoices!$L$2:$M$413,2,FALSE),"")</f>
        <v/>
      </c>
      <c r="G2734" s="18" t="str">
        <f>IFERROR(VLOOKUP(B2734,Invoices!$N$2:$O$412,2,FALSE),"")</f>
        <v/>
      </c>
      <c r="H2734" s="18">
        <f>IFERROR(VLOOKUP($B2734,Invoices!$P$2:$Q$412,2,FALSE),"")</f>
        <v>0.99</v>
      </c>
      <c r="I2734" s="18" t="str">
        <f>IFERROR(VLOOKUP($B2734,Invoices!$R$2:$S$412,2,FALSE),"")</f>
        <v/>
      </c>
      <c r="J2734" s="18" t="str">
        <f>IFERROR(VLOOKUP($B2734,Invoices!$T$2:$U$412,2,FALSE),"")</f>
        <v/>
      </c>
      <c r="K2734" s="18" t="str">
        <f>IFERROR(VLOOKUP($B2734,Invoices!$V$2:$W$412,2,FALSE),"")</f>
        <v/>
      </c>
      <c r="L2734" s="18" t="str">
        <f>IFERROR(VLOOKUP($B2734,Invoices!$X$2:$Y$412,2,FALSE),"")</f>
        <v/>
      </c>
      <c r="M2734" s="18" t="str">
        <f>IFERROR(VLOOKUP($B2734,Invoices!$Z$2:$AA$412,2,FALSE),"")</f>
        <v/>
      </c>
      <c r="N2734" s="18" t="str">
        <f>IFERROR(VLOOKUP($B2734,Invoices!$AB$2:$AC$412,2,FALSE),"")</f>
        <v/>
      </c>
      <c r="O2734" s="18" t="str">
        <f>IFERROR(VLOOKUP($B2734,Invoices!$AD$2:$AE$412,2,FALSE),"")</f>
        <v/>
      </c>
      <c r="P2734" s="18" t="str">
        <f>IFERROR(VLOOKUP($B2734,Invoices!$AF$2:$AG$412,2,FALSE),"")</f>
        <v/>
      </c>
      <c r="Q2734" s="18" t="str">
        <f>IFERROR(VLOOKUP($B2734,Invoices!$AH$2:$AI$412,2,FALSE),"")</f>
        <v/>
      </c>
      <c r="R2734" s="18" t="str">
        <f>IFERROR(VLOOKUP($B2734,Invoices!$AJ$2:$AK$412,2,FALSE),"")</f>
        <v/>
      </c>
      <c r="S2734" s="18" t="str">
        <f>IFERROR(VLOOKUP($B2734,Invoices!$AL$2:$AM$412,2,FALSE),"")</f>
        <v/>
      </c>
      <c r="T2734" s="18" t="str">
        <f>IFERROR(VLOOKUP($B2734,Invoices!$AN$2:$AO$412,2,FALSE),"")</f>
        <v/>
      </c>
      <c r="U2734" s="18" cm="1">
        <f t="array" ref="U2734">IFERROR(INDEX(F2734:T2734, 1, MATCH(TRUE, ISNUMBER(F2734:T2734), 0)), "0.0")</f>
        <v>0.99</v>
      </c>
    </row>
    <row r="2735" spans="1:21" ht="13" x14ac:dyDescent="0.15">
      <c r="A2735" s="14" t="s">
        <v>8767</v>
      </c>
      <c r="B2735" s="6" t="s">
        <v>4204</v>
      </c>
      <c r="C2735" s="6" t="s">
        <v>1580</v>
      </c>
      <c r="D2735" s="6" t="s">
        <v>1581</v>
      </c>
      <c r="E2735" s="6" t="s">
        <v>1227</v>
      </c>
      <c r="F2735" s="18" t="str">
        <f>IFERROR(VLOOKUP(B2735,Invoices!$L$2:$M$413,2,FALSE),"")</f>
        <v/>
      </c>
      <c r="G2735" s="18" t="str">
        <f>IFERROR(VLOOKUP(B2735,Invoices!$N$2:$O$412,2,FALSE),"")</f>
        <v/>
      </c>
      <c r="H2735" s="18" t="str">
        <f>IFERROR(VLOOKUP($B2735,Invoices!$P$2:$Q$412,2,FALSE),"")</f>
        <v/>
      </c>
      <c r="I2735" s="18" t="str">
        <f>IFERROR(VLOOKUP($B2735,Invoices!$R$2:$S$412,2,FALSE),"")</f>
        <v/>
      </c>
      <c r="J2735" s="18" t="str">
        <f>IFERROR(VLOOKUP($B2735,Invoices!$T$2:$U$412,2,FALSE),"")</f>
        <v/>
      </c>
      <c r="K2735" s="18" t="str">
        <f>IFERROR(VLOOKUP($B2735,Invoices!$V$2:$W$412,2,FALSE),"")</f>
        <v/>
      </c>
      <c r="L2735" s="18" t="str">
        <f>IFERROR(VLOOKUP($B2735,Invoices!$X$2:$Y$412,2,FALSE),"")</f>
        <v/>
      </c>
      <c r="M2735" s="18" t="str">
        <f>IFERROR(VLOOKUP($B2735,Invoices!$Z$2:$AA$412,2,FALSE),"")</f>
        <v/>
      </c>
      <c r="N2735" s="18" t="str">
        <f>IFERROR(VLOOKUP($B2735,Invoices!$AB$2:$AC$412,2,FALSE),"")</f>
        <v/>
      </c>
      <c r="O2735" s="18" t="str">
        <f>IFERROR(VLOOKUP($B2735,Invoices!$AD$2:$AE$412,2,FALSE),"")</f>
        <v/>
      </c>
      <c r="P2735" s="18" t="str">
        <f>IFERROR(VLOOKUP($B2735,Invoices!$AF$2:$AG$412,2,FALSE),"")</f>
        <v/>
      </c>
      <c r="Q2735" s="18" t="str">
        <f>IFERROR(VLOOKUP($B2735,Invoices!$AH$2:$AI$412,2,FALSE),"")</f>
        <v/>
      </c>
      <c r="R2735" s="18" t="str">
        <f>IFERROR(VLOOKUP($B2735,Invoices!$AJ$2:$AK$412,2,FALSE),"")</f>
        <v/>
      </c>
      <c r="S2735" s="18" t="str">
        <f>IFERROR(VLOOKUP($B2735,Invoices!$AL$2:$AM$412,2,FALSE),"")</f>
        <v/>
      </c>
      <c r="T2735" s="18" t="str">
        <f>IFERROR(VLOOKUP($B2735,Invoices!$AN$2:$AO$412,2,FALSE),"")</f>
        <v/>
      </c>
      <c r="U2735" s="18" t="str" cm="1">
        <f t="array" ref="U2735">IFERROR(INDEX(F2735:T2735, 1, MATCH(TRUE, ISNUMBER(F2735:T2735), 0)), "0.0")</f>
        <v>0.0</v>
      </c>
    </row>
    <row r="2736" spans="1:21" ht="13" x14ac:dyDescent="0.15">
      <c r="A2736" s="14" t="s">
        <v>8768</v>
      </c>
      <c r="B2736" s="6" t="s">
        <v>4205</v>
      </c>
      <c r="C2736" s="6" t="s">
        <v>1303</v>
      </c>
      <c r="D2736" s="6" t="s">
        <v>1309</v>
      </c>
      <c r="E2736" s="6" t="s">
        <v>810</v>
      </c>
      <c r="F2736" s="18" t="str">
        <f>IFERROR(VLOOKUP(B2736,Invoices!$L$2:$M$413,2,FALSE),"")</f>
        <v/>
      </c>
      <c r="G2736" s="18">
        <f>IFERROR(VLOOKUP(B2736,Invoices!$N$2:$O$412,2,FALSE),"")</f>
        <v>0.99</v>
      </c>
      <c r="H2736" s="18" t="str">
        <f>IFERROR(VLOOKUP($B2736,Invoices!$P$2:$Q$412,2,FALSE),"")</f>
        <v/>
      </c>
      <c r="I2736" s="18">
        <f>IFERROR(VLOOKUP($B2736,Invoices!$R$2:$S$412,2,FALSE),"")</f>
        <v>0.99</v>
      </c>
      <c r="J2736" s="18" t="str">
        <f>IFERROR(VLOOKUP($B2736,Invoices!$T$2:$U$412,2,FALSE),"")</f>
        <v/>
      </c>
      <c r="K2736" s="18" t="str">
        <f>IFERROR(VLOOKUP($B2736,Invoices!$V$2:$W$412,2,FALSE),"")</f>
        <v/>
      </c>
      <c r="L2736" s="18" t="str">
        <f>IFERROR(VLOOKUP($B2736,Invoices!$X$2:$Y$412,2,FALSE),"")</f>
        <v/>
      </c>
      <c r="M2736" s="18" t="str">
        <f>IFERROR(VLOOKUP($B2736,Invoices!$Z$2:$AA$412,2,FALSE),"")</f>
        <v/>
      </c>
      <c r="N2736" s="18">
        <f>IFERROR(VLOOKUP($B2736,Invoices!$AB$2:$AC$412,2,FALSE),"")</f>
        <v>0.99</v>
      </c>
      <c r="O2736" s="18" t="str">
        <f>IFERROR(VLOOKUP($B2736,Invoices!$AD$2:$AE$412,2,FALSE),"")</f>
        <v/>
      </c>
      <c r="P2736" s="18" t="str">
        <f>IFERROR(VLOOKUP($B2736,Invoices!$AF$2:$AG$412,2,FALSE),"")</f>
        <v/>
      </c>
      <c r="Q2736" s="18" t="str">
        <f>IFERROR(VLOOKUP($B2736,Invoices!$AH$2:$AI$412,2,FALSE),"")</f>
        <v/>
      </c>
      <c r="R2736" s="18" t="str">
        <f>IFERROR(VLOOKUP($B2736,Invoices!$AJ$2:$AK$412,2,FALSE),"")</f>
        <v/>
      </c>
      <c r="S2736" s="18" t="str">
        <f>IFERROR(VLOOKUP($B2736,Invoices!$AL$2:$AM$412,2,FALSE),"")</f>
        <v/>
      </c>
      <c r="T2736" s="18" t="str">
        <f>IFERROR(VLOOKUP($B2736,Invoices!$AN$2:$AO$412,2,FALSE),"")</f>
        <v/>
      </c>
      <c r="U2736" s="18" cm="1">
        <f t="array" ref="U2736">IFERROR(INDEX(F2736:T2736, 1, MATCH(TRUE, ISNUMBER(F2736:T2736), 0)), "0.0")</f>
        <v>0.99</v>
      </c>
    </row>
    <row r="2737" spans="1:21" ht="13" x14ac:dyDescent="0.15">
      <c r="A2737" s="14" t="s">
        <v>8769</v>
      </c>
      <c r="B2737" s="6" t="s">
        <v>4205</v>
      </c>
      <c r="C2737" s="6" t="s">
        <v>1445</v>
      </c>
      <c r="D2737" s="6" t="s">
        <v>1311</v>
      </c>
      <c r="E2737" s="6" t="s">
        <v>810</v>
      </c>
      <c r="F2737" s="18" t="str">
        <f>IFERROR(VLOOKUP(B2737,Invoices!$L$2:$M$413,2,FALSE),"")</f>
        <v/>
      </c>
      <c r="G2737" s="18">
        <f>IFERROR(VLOOKUP(B2737,Invoices!$N$2:$O$412,2,FALSE),"")</f>
        <v>0.99</v>
      </c>
      <c r="H2737" s="18" t="str">
        <f>IFERROR(VLOOKUP($B2737,Invoices!$P$2:$Q$412,2,FALSE),"")</f>
        <v/>
      </c>
      <c r="I2737" s="18">
        <f>IFERROR(VLOOKUP($B2737,Invoices!$R$2:$S$412,2,FALSE),"")</f>
        <v>0.99</v>
      </c>
      <c r="J2737" s="18" t="str">
        <f>IFERROR(VLOOKUP($B2737,Invoices!$T$2:$U$412,2,FALSE),"")</f>
        <v/>
      </c>
      <c r="K2737" s="18" t="str">
        <f>IFERROR(VLOOKUP($B2737,Invoices!$V$2:$W$412,2,FALSE),"")</f>
        <v/>
      </c>
      <c r="L2737" s="18" t="str">
        <f>IFERROR(VLOOKUP($B2737,Invoices!$X$2:$Y$412,2,FALSE),"")</f>
        <v/>
      </c>
      <c r="M2737" s="18" t="str">
        <f>IFERROR(VLOOKUP($B2737,Invoices!$Z$2:$AA$412,2,FALSE),"")</f>
        <v/>
      </c>
      <c r="N2737" s="18">
        <f>IFERROR(VLOOKUP($B2737,Invoices!$AB$2:$AC$412,2,FALSE),"")</f>
        <v>0.99</v>
      </c>
      <c r="O2737" s="18" t="str">
        <f>IFERROR(VLOOKUP($B2737,Invoices!$AD$2:$AE$412,2,FALSE),"")</f>
        <v/>
      </c>
      <c r="P2737" s="18" t="str">
        <f>IFERROR(VLOOKUP($B2737,Invoices!$AF$2:$AG$412,2,FALSE),"")</f>
        <v/>
      </c>
      <c r="Q2737" s="18" t="str">
        <f>IFERROR(VLOOKUP($B2737,Invoices!$AH$2:$AI$412,2,FALSE),"")</f>
        <v/>
      </c>
      <c r="R2737" s="18" t="str">
        <f>IFERROR(VLOOKUP($B2737,Invoices!$AJ$2:$AK$412,2,FALSE),"")</f>
        <v/>
      </c>
      <c r="S2737" s="18" t="str">
        <f>IFERROR(VLOOKUP($B2737,Invoices!$AL$2:$AM$412,2,FALSE),"")</f>
        <v/>
      </c>
      <c r="T2737" s="18" t="str">
        <f>IFERROR(VLOOKUP($B2737,Invoices!$AN$2:$AO$412,2,FALSE),"")</f>
        <v/>
      </c>
      <c r="U2737" s="18" cm="1">
        <f t="array" ref="U2737">IFERROR(INDEX(F2737:T2737, 1, MATCH(TRUE, ISNUMBER(F2737:T2737), 0)), "0.0")</f>
        <v>0.99</v>
      </c>
    </row>
    <row r="2738" spans="1:21" ht="13" x14ac:dyDescent="0.15">
      <c r="A2738" s="14" t="s">
        <v>8770</v>
      </c>
      <c r="B2738" s="6" t="s">
        <v>4205</v>
      </c>
      <c r="C2738" s="6" t="s">
        <v>1303</v>
      </c>
      <c r="D2738" s="6" t="s">
        <v>3217</v>
      </c>
      <c r="E2738" s="6" t="s">
        <v>810</v>
      </c>
      <c r="F2738" s="18" t="str">
        <f>IFERROR(VLOOKUP(B2738,Invoices!$L$2:$M$413,2,FALSE),"")</f>
        <v/>
      </c>
      <c r="G2738" s="18">
        <f>IFERROR(VLOOKUP(B2738,Invoices!$N$2:$O$412,2,FALSE),"")</f>
        <v>0.99</v>
      </c>
      <c r="H2738" s="18" t="str">
        <f>IFERROR(VLOOKUP($B2738,Invoices!$P$2:$Q$412,2,FALSE),"")</f>
        <v/>
      </c>
      <c r="I2738" s="18">
        <f>IFERROR(VLOOKUP($B2738,Invoices!$R$2:$S$412,2,FALSE),"")</f>
        <v>0.99</v>
      </c>
      <c r="J2738" s="18" t="str">
        <f>IFERROR(VLOOKUP($B2738,Invoices!$T$2:$U$412,2,FALSE),"")</f>
        <v/>
      </c>
      <c r="K2738" s="18" t="str">
        <f>IFERROR(VLOOKUP($B2738,Invoices!$V$2:$W$412,2,FALSE),"")</f>
        <v/>
      </c>
      <c r="L2738" s="18" t="str">
        <f>IFERROR(VLOOKUP($B2738,Invoices!$X$2:$Y$412,2,FALSE),"")</f>
        <v/>
      </c>
      <c r="M2738" s="18" t="str">
        <f>IFERROR(VLOOKUP($B2738,Invoices!$Z$2:$AA$412,2,FALSE),"")</f>
        <v/>
      </c>
      <c r="N2738" s="18">
        <f>IFERROR(VLOOKUP($B2738,Invoices!$AB$2:$AC$412,2,FALSE),"")</f>
        <v>0.99</v>
      </c>
      <c r="O2738" s="18" t="str">
        <f>IFERROR(VLOOKUP($B2738,Invoices!$AD$2:$AE$412,2,FALSE),"")</f>
        <v/>
      </c>
      <c r="P2738" s="18" t="str">
        <f>IFERROR(VLOOKUP($B2738,Invoices!$AF$2:$AG$412,2,FALSE),"")</f>
        <v/>
      </c>
      <c r="Q2738" s="18" t="str">
        <f>IFERROR(VLOOKUP($B2738,Invoices!$AH$2:$AI$412,2,FALSE),"")</f>
        <v/>
      </c>
      <c r="R2738" s="18" t="str">
        <f>IFERROR(VLOOKUP($B2738,Invoices!$AJ$2:$AK$412,2,FALSE),"")</f>
        <v/>
      </c>
      <c r="S2738" s="18" t="str">
        <f>IFERROR(VLOOKUP($B2738,Invoices!$AL$2:$AM$412,2,FALSE),"")</f>
        <v/>
      </c>
      <c r="T2738" s="18" t="str">
        <f>IFERROR(VLOOKUP($B2738,Invoices!$AN$2:$AO$412,2,FALSE),"")</f>
        <v/>
      </c>
      <c r="U2738" s="18" cm="1">
        <f t="array" ref="U2738">IFERROR(INDEX(F2738:T2738, 1, MATCH(TRUE, ISNUMBER(F2738:T2738), 0)), "0.0")</f>
        <v>0.99</v>
      </c>
    </row>
    <row r="2739" spans="1:21" ht="13" x14ac:dyDescent="0.15">
      <c r="A2739" s="14" t="s">
        <v>8771</v>
      </c>
      <c r="B2739" s="6" t="s">
        <v>4206</v>
      </c>
      <c r="C2739" s="6" t="s">
        <v>1208</v>
      </c>
      <c r="D2739" s="6" t="s">
        <v>2353</v>
      </c>
      <c r="E2739" s="6" t="s">
        <v>1210</v>
      </c>
      <c r="F2739" s="18" t="str">
        <f>IFERROR(VLOOKUP(B2739,Invoices!$L$2:$M$413,2,FALSE),"")</f>
        <v/>
      </c>
      <c r="G2739" s="18" t="str">
        <f>IFERROR(VLOOKUP(B2739,Invoices!$N$2:$O$412,2,FALSE),"")</f>
        <v/>
      </c>
      <c r="H2739" s="18" t="str">
        <f>IFERROR(VLOOKUP($B2739,Invoices!$P$2:$Q$412,2,FALSE),"")</f>
        <v/>
      </c>
      <c r="I2739" s="18" t="str">
        <f>IFERROR(VLOOKUP($B2739,Invoices!$R$2:$S$412,2,FALSE),"")</f>
        <v/>
      </c>
      <c r="J2739" s="18" t="str">
        <f>IFERROR(VLOOKUP($B2739,Invoices!$T$2:$U$412,2,FALSE),"")</f>
        <v/>
      </c>
      <c r="K2739" s="18" t="str">
        <f>IFERROR(VLOOKUP($B2739,Invoices!$V$2:$W$412,2,FALSE),"")</f>
        <v/>
      </c>
      <c r="L2739" s="18" t="str">
        <f>IFERROR(VLOOKUP($B2739,Invoices!$X$2:$Y$412,2,FALSE),"")</f>
        <v/>
      </c>
      <c r="M2739" s="18" t="str">
        <f>IFERROR(VLOOKUP($B2739,Invoices!$Z$2:$AA$412,2,FALSE),"")</f>
        <v/>
      </c>
      <c r="N2739" s="18" t="str">
        <f>IFERROR(VLOOKUP($B2739,Invoices!$AB$2:$AC$412,2,FALSE),"")</f>
        <v/>
      </c>
      <c r="O2739" s="18" t="str">
        <f>IFERROR(VLOOKUP($B2739,Invoices!$AD$2:$AE$412,2,FALSE),"")</f>
        <v/>
      </c>
      <c r="P2739" s="18" t="str">
        <f>IFERROR(VLOOKUP($B2739,Invoices!$AF$2:$AG$412,2,FALSE),"")</f>
        <v/>
      </c>
      <c r="Q2739" s="18" t="str">
        <f>IFERROR(VLOOKUP($B2739,Invoices!$AH$2:$AI$412,2,FALSE),"")</f>
        <v/>
      </c>
      <c r="R2739" s="18" t="str">
        <f>IFERROR(VLOOKUP($B2739,Invoices!$AJ$2:$AK$412,2,FALSE),"")</f>
        <v/>
      </c>
      <c r="S2739" s="18" t="str">
        <f>IFERROR(VLOOKUP($B2739,Invoices!$AL$2:$AM$412,2,FALSE),"")</f>
        <v/>
      </c>
      <c r="T2739" s="18" t="str">
        <f>IFERROR(VLOOKUP($B2739,Invoices!$AN$2:$AO$412,2,FALSE),"")</f>
        <v/>
      </c>
      <c r="U2739" s="18" t="str" cm="1">
        <f t="array" ref="U2739">IFERROR(INDEX(F2739:T2739, 1, MATCH(TRUE, ISNUMBER(F2739:T2739), 0)), "0.0")</f>
        <v>0.0</v>
      </c>
    </row>
    <row r="2740" spans="1:21" ht="13" x14ac:dyDescent="0.15">
      <c r="A2740" s="14" t="s">
        <v>8772</v>
      </c>
      <c r="B2740" s="6" t="s">
        <v>4207</v>
      </c>
      <c r="C2740" s="6" t="s">
        <v>4208</v>
      </c>
      <c r="D2740" s="6" t="s">
        <v>735</v>
      </c>
      <c r="E2740" s="6" t="s">
        <v>736</v>
      </c>
      <c r="F2740" s="18" t="str">
        <f>IFERROR(VLOOKUP(B2740,Invoices!$L$2:$M$413,2,FALSE),"")</f>
        <v/>
      </c>
      <c r="G2740" s="18" t="str">
        <f>IFERROR(VLOOKUP(B2740,Invoices!$N$2:$O$412,2,FALSE),"")</f>
        <v/>
      </c>
      <c r="H2740" s="18" t="str">
        <f>IFERROR(VLOOKUP($B2740,Invoices!$P$2:$Q$412,2,FALSE),"")</f>
        <v/>
      </c>
      <c r="I2740" s="18" t="str">
        <f>IFERROR(VLOOKUP($B2740,Invoices!$R$2:$S$412,2,FALSE),"")</f>
        <v/>
      </c>
      <c r="J2740" s="18" t="str">
        <f>IFERROR(VLOOKUP($B2740,Invoices!$T$2:$U$412,2,FALSE),"")</f>
        <v/>
      </c>
      <c r="K2740" s="18" t="str">
        <f>IFERROR(VLOOKUP($B2740,Invoices!$V$2:$W$412,2,FALSE),"")</f>
        <v/>
      </c>
      <c r="L2740" s="18" t="str">
        <f>IFERROR(VLOOKUP($B2740,Invoices!$X$2:$Y$412,2,FALSE),"")</f>
        <v/>
      </c>
      <c r="M2740" s="18" t="str">
        <f>IFERROR(VLOOKUP($B2740,Invoices!$Z$2:$AA$412,2,FALSE),"")</f>
        <v/>
      </c>
      <c r="N2740" s="18" t="str">
        <f>IFERROR(VLOOKUP($B2740,Invoices!$AB$2:$AC$412,2,FALSE),"")</f>
        <v/>
      </c>
      <c r="O2740" s="18" t="str">
        <f>IFERROR(VLOOKUP($B2740,Invoices!$AD$2:$AE$412,2,FALSE),"")</f>
        <v/>
      </c>
      <c r="P2740" s="18" t="str">
        <f>IFERROR(VLOOKUP($B2740,Invoices!$AF$2:$AG$412,2,FALSE),"")</f>
        <v/>
      </c>
      <c r="Q2740" s="18" t="str">
        <f>IFERROR(VLOOKUP($B2740,Invoices!$AH$2:$AI$412,2,FALSE),"")</f>
        <v/>
      </c>
      <c r="R2740" s="18" t="str">
        <f>IFERROR(VLOOKUP($B2740,Invoices!$AJ$2:$AK$412,2,FALSE),"")</f>
        <v/>
      </c>
      <c r="S2740" s="18" t="str">
        <f>IFERROR(VLOOKUP($B2740,Invoices!$AL$2:$AM$412,2,FALSE),"")</f>
        <v/>
      </c>
      <c r="T2740" s="18" t="str">
        <f>IFERROR(VLOOKUP($B2740,Invoices!$AN$2:$AO$412,2,FALSE),"")</f>
        <v/>
      </c>
      <c r="U2740" s="18" t="str" cm="1">
        <f t="array" ref="U2740">IFERROR(INDEX(F2740:T2740, 1, MATCH(TRUE, ISNUMBER(F2740:T2740), 0)), "0.0")</f>
        <v>0.0</v>
      </c>
    </row>
    <row r="2741" spans="1:21" ht="13" x14ac:dyDescent="0.15">
      <c r="A2741" s="14" t="s">
        <v>8773</v>
      </c>
      <c r="B2741" s="6" t="s">
        <v>4209</v>
      </c>
      <c r="C2741" s="6" t="s">
        <v>564</v>
      </c>
      <c r="D2741" s="6" t="s">
        <v>565</v>
      </c>
      <c r="E2741" s="6" t="s">
        <v>566</v>
      </c>
      <c r="F2741" s="18" t="str">
        <f>IFERROR(VLOOKUP(B2741,Invoices!$L$2:$M$413,2,FALSE),"")</f>
        <v/>
      </c>
      <c r="G2741" s="18">
        <f>IFERROR(VLOOKUP(B2741,Invoices!$N$2:$O$412,2,FALSE),"")</f>
        <v>0.99</v>
      </c>
      <c r="H2741" s="18" t="str">
        <f>IFERROR(VLOOKUP($B2741,Invoices!$P$2:$Q$412,2,FALSE),"")</f>
        <v/>
      </c>
      <c r="I2741" s="18" t="str">
        <f>IFERROR(VLOOKUP($B2741,Invoices!$R$2:$S$412,2,FALSE),"")</f>
        <v/>
      </c>
      <c r="J2741" s="18" t="str">
        <f>IFERROR(VLOOKUP($B2741,Invoices!$T$2:$U$412,2,FALSE),"")</f>
        <v/>
      </c>
      <c r="K2741" s="18" t="str">
        <f>IFERROR(VLOOKUP($B2741,Invoices!$V$2:$W$412,2,FALSE),"")</f>
        <v/>
      </c>
      <c r="L2741" s="18" t="str">
        <f>IFERROR(VLOOKUP($B2741,Invoices!$X$2:$Y$412,2,FALSE),"")</f>
        <v/>
      </c>
      <c r="M2741" s="18" t="str">
        <f>IFERROR(VLOOKUP($B2741,Invoices!$Z$2:$AA$412,2,FALSE),"")</f>
        <v/>
      </c>
      <c r="N2741" s="18" t="str">
        <f>IFERROR(VLOOKUP($B2741,Invoices!$AB$2:$AC$412,2,FALSE),"")</f>
        <v/>
      </c>
      <c r="O2741" s="18" t="str">
        <f>IFERROR(VLOOKUP($B2741,Invoices!$AD$2:$AE$412,2,FALSE),"")</f>
        <v/>
      </c>
      <c r="P2741" s="18" t="str">
        <f>IFERROR(VLOOKUP($B2741,Invoices!$AF$2:$AG$412,2,FALSE),"")</f>
        <v/>
      </c>
      <c r="Q2741" s="18" t="str">
        <f>IFERROR(VLOOKUP($B2741,Invoices!$AH$2:$AI$412,2,FALSE),"")</f>
        <v/>
      </c>
      <c r="R2741" s="18" t="str">
        <f>IFERROR(VLOOKUP($B2741,Invoices!$AJ$2:$AK$412,2,FALSE),"")</f>
        <v/>
      </c>
      <c r="S2741" s="18" t="str">
        <f>IFERROR(VLOOKUP($B2741,Invoices!$AL$2:$AM$412,2,FALSE),"")</f>
        <v/>
      </c>
      <c r="T2741" s="18" t="str">
        <f>IFERROR(VLOOKUP($B2741,Invoices!$AN$2:$AO$412,2,FALSE),"")</f>
        <v/>
      </c>
      <c r="U2741" s="18" cm="1">
        <f t="array" ref="U2741">IFERROR(INDEX(F2741:T2741, 1, MATCH(TRUE, ISNUMBER(F2741:T2741), 0)), "0.0")</f>
        <v>0.99</v>
      </c>
    </row>
    <row r="2742" spans="1:21" ht="13" x14ac:dyDescent="0.15">
      <c r="A2742" s="14" t="s">
        <v>8774</v>
      </c>
      <c r="B2742" s="6" t="s">
        <v>4210</v>
      </c>
      <c r="C2742" s="6" t="s">
        <v>799</v>
      </c>
      <c r="D2742" s="6" t="s">
        <v>800</v>
      </c>
      <c r="E2742" s="6" t="s">
        <v>758</v>
      </c>
      <c r="F2742" s="18" t="str">
        <f>IFERROR(VLOOKUP(B2742,Invoices!$L$2:$M$413,2,FALSE),"")</f>
        <v/>
      </c>
      <c r="G2742" s="18">
        <f>IFERROR(VLOOKUP(B2742,Invoices!$N$2:$O$412,2,FALSE),"")</f>
        <v>0.99</v>
      </c>
      <c r="H2742" s="18" t="str">
        <f>IFERROR(VLOOKUP($B2742,Invoices!$P$2:$Q$412,2,FALSE),"")</f>
        <v/>
      </c>
      <c r="I2742" s="18" t="str">
        <f>IFERROR(VLOOKUP($B2742,Invoices!$R$2:$S$412,2,FALSE),"")</f>
        <v/>
      </c>
      <c r="J2742" s="18" t="str">
        <f>IFERROR(VLOOKUP($B2742,Invoices!$T$2:$U$412,2,FALSE),"")</f>
        <v/>
      </c>
      <c r="K2742" s="18" t="str">
        <f>IFERROR(VLOOKUP($B2742,Invoices!$V$2:$W$412,2,FALSE),"")</f>
        <v/>
      </c>
      <c r="L2742" s="18" t="str">
        <f>IFERROR(VLOOKUP($B2742,Invoices!$X$2:$Y$412,2,FALSE),"")</f>
        <v/>
      </c>
      <c r="M2742" s="18" t="str">
        <f>IFERROR(VLOOKUP($B2742,Invoices!$Z$2:$AA$412,2,FALSE),"")</f>
        <v/>
      </c>
      <c r="N2742" s="18" t="str">
        <f>IFERROR(VLOOKUP($B2742,Invoices!$AB$2:$AC$412,2,FALSE),"")</f>
        <v/>
      </c>
      <c r="O2742" s="18" t="str">
        <f>IFERROR(VLOOKUP($B2742,Invoices!$AD$2:$AE$412,2,FALSE),"")</f>
        <v/>
      </c>
      <c r="P2742" s="18" t="str">
        <f>IFERROR(VLOOKUP($B2742,Invoices!$AF$2:$AG$412,2,FALSE),"")</f>
        <v/>
      </c>
      <c r="Q2742" s="18" t="str">
        <f>IFERROR(VLOOKUP($B2742,Invoices!$AH$2:$AI$412,2,FALSE),"")</f>
        <v/>
      </c>
      <c r="R2742" s="18" t="str">
        <f>IFERROR(VLOOKUP($B2742,Invoices!$AJ$2:$AK$412,2,FALSE),"")</f>
        <v/>
      </c>
      <c r="S2742" s="18" t="str">
        <f>IFERROR(VLOOKUP($B2742,Invoices!$AL$2:$AM$412,2,FALSE),"")</f>
        <v/>
      </c>
      <c r="T2742" s="18" t="str">
        <f>IFERROR(VLOOKUP($B2742,Invoices!$AN$2:$AO$412,2,FALSE),"")</f>
        <v/>
      </c>
      <c r="U2742" s="18" cm="1">
        <f t="array" ref="U2742">IFERROR(INDEX(F2742:T2742, 1, MATCH(TRUE, ISNUMBER(F2742:T2742), 0)), "0.0")</f>
        <v>0.99</v>
      </c>
    </row>
    <row r="2743" spans="1:21" ht="13" x14ac:dyDescent="0.15">
      <c r="A2743" s="14" t="s">
        <v>8775</v>
      </c>
      <c r="B2743" s="6" t="s">
        <v>4211</v>
      </c>
      <c r="C2743" s="6" t="s">
        <v>2786</v>
      </c>
      <c r="D2743" s="6" t="s">
        <v>2071</v>
      </c>
      <c r="E2743" s="6" t="s">
        <v>1071</v>
      </c>
      <c r="F2743" s="18">
        <f>IFERROR(VLOOKUP(B2743,Invoices!$L$2:$M$413,2,FALSE),"")</f>
        <v>0.99</v>
      </c>
      <c r="G2743" s="18" t="str">
        <f>IFERROR(VLOOKUP(B2743,Invoices!$N$2:$O$412,2,FALSE),"")</f>
        <v/>
      </c>
      <c r="H2743" s="18" t="str">
        <f>IFERROR(VLOOKUP($B2743,Invoices!$P$2:$Q$412,2,FALSE),"")</f>
        <v/>
      </c>
      <c r="I2743" s="18" t="str">
        <f>IFERROR(VLOOKUP($B2743,Invoices!$R$2:$S$412,2,FALSE),"")</f>
        <v/>
      </c>
      <c r="J2743" s="18" t="str">
        <f>IFERROR(VLOOKUP($B2743,Invoices!$T$2:$U$412,2,FALSE),"")</f>
        <v/>
      </c>
      <c r="K2743" s="18" t="str">
        <f>IFERROR(VLOOKUP($B2743,Invoices!$V$2:$W$412,2,FALSE),"")</f>
        <v/>
      </c>
      <c r="L2743" s="18" t="str">
        <f>IFERROR(VLOOKUP($B2743,Invoices!$X$2:$Y$412,2,FALSE),"")</f>
        <v/>
      </c>
      <c r="M2743" s="18" t="str">
        <f>IFERROR(VLOOKUP($B2743,Invoices!$Z$2:$AA$412,2,FALSE),"")</f>
        <v/>
      </c>
      <c r="N2743" s="18" t="str">
        <f>IFERROR(VLOOKUP($B2743,Invoices!$AB$2:$AC$412,2,FALSE),"")</f>
        <v/>
      </c>
      <c r="O2743" s="18" t="str">
        <f>IFERROR(VLOOKUP($B2743,Invoices!$AD$2:$AE$412,2,FALSE),"")</f>
        <v/>
      </c>
      <c r="P2743" s="18" t="str">
        <f>IFERROR(VLOOKUP($B2743,Invoices!$AF$2:$AG$412,2,FALSE),"")</f>
        <v/>
      </c>
      <c r="Q2743" s="18" t="str">
        <f>IFERROR(VLOOKUP($B2743,Invoices!$AH$2:$AI$412,2,FALSE),"")</f>
        <v/>
      </c>
      <c r="R2743" s="18">
        <f>IFERROR(VLOOKUP($B2743,Invoices!$AJ$2:$AK$412,2,FALSE),"")</f>
        <v>0.99</v>
      </c>
      <c r="S2743" s="18" t="str">
        <f>IFERROR(VLOOKUP($B2743,Invoices!$AL$2:$AM$412,2,FALSE),"")</f>
        <v/>
      </c>
      <c r="T2743" s="18" t="str">
        <f>IFERROR(VLOOKUP($B2743,Invoices!$AN$2:$AO$412,2,FALSE),"")</f>
        <v/>
      </c>
      <c r="U2743" s="18" cm="1">
        <f t="array" ref="U2743">IFERROR(INDEX(F2743:T2743, 1, MATCH(TRUE, ISNUMBER(F2743:T2743), 0)), "0.0")</f>
        <v>0.99</v>
      </c>
    </row>
    <row r="2744" spans="1:21" ht="13" x14ac:dyDescent="0.15">
      <c r="A2744" s="14" t="s">
        <v>8776</v>
      </c>
      <c r="B2744" s="6" t="s">
        <v>4212</v>
      </c>
      <c r="C2744" s="6" t="s">
        <v>1921</v>
      </c>
      <c r="D2744" s="6" t="s">
        <v>1922</v>
      </c>
      <c r="E2744" s="6" t="s">
        <v>562</v>
      </c>
      <c r="F2744" s="18" t="str">
        <f>IFERROR(VLOOKUP(B2744,Invoices!$L$2:$M$413,2,FALSE),"")</f>
        <v/>
      </c>
      <c r="G2744" s="18" t="str">
        <f>IFERROR(VLOOKUP(B2744,Invoices!$N$2:$O$412,2,FALSE),"")</f>
        <v/>
      </c>
      <c r="H2744" s="18" t="str">
        <f>IFERROR(VLOOKUP($B2744,Invoices!$P$2:$Q$412,2,FALSE),"")</f>
        <v/>
      </c>
      <c r="I2744" s="18" t="str">
        <f>IFERROR(VLOOKUP($B2744,Invoices!$R$2:$S$412,2,FALSE),"")</f>
        <v/>
      </c>
      <c r="J2744" s="18">
        <f>IFERROR(VLOOKUP($B2744,Invoices!$T$2:$U$412,2,FALSE),"")</f>
        <v>0.99</v>
      </c>
      <c r="K2744" s="18" t="str">
        <f>IFERROR(VLOOKUP($B2744,Invoices!$V$2:$W$412,2,FALSE),"")</f>
        <v/>
      </c>
      <c r="L2744" s="18" t="str">
        <f>IFERROR(VLOOKUP($B2744,Invoices!$X$2:$Y$412,2,FALSE),"")</f>
        <v/>
      </c>
      <c r="M2744" s="18" t="str">
        <f>IFERROR(VLOOKUP($B2744,Invoices!$Z$2:$AA$412,2,FALSE),"")</f>
        <v/>
      </c>
      <c r="N2744" s="18" t="str">
        <f>IFERROR(VLOOKUP($B2744,Invoices!$AB$2:$AC$412,2,FALSE),"")</f>
        <v/>
      </c>
      <c r="O2744" s="18" t="str">
        <f>IFERROR(VLOOKUP($B2744,Invoices!$AD$2:$AE$412,2,FALSE),"")</f>
        <v/>
      </c>
      <c r="P2744" s="18" t="str">
        <f>IFERROR(VLOOKUP($B2744,Invoices!$AF$2:$AG$412,2,FALSE),"")</f>
        <v/>
      </c>
      <c r="Q2744" s="18" t="str">
        <f>IFERROR(VLOOKUP($B2744,Invoices!$AH$2:$AI$412,2,FALSE),"")</f>
        <v/>
      </c>
      <c r="R2744" s="18" t="str">
        <f>IFERROR(VLOOKUP($B2744,Invoices!$AJ$2:$AK$412,2,FALSE),"")</f>
        <v/>
      </c>
      <c r="S2744" s="18" t="str">
        <f>IFERROR(VLOOKUP($B2744,Invoices!$AL$2:$AM$412,2,FALSE),"")</f>
        <v/>
      </c>
      <c r="T2744" s="18" t="str">
        <f>IFERROR(VLOOKUP($B2744,Invoices!$AN$2:$AO$412,2,FALSE),"")</f>
        <v/>
      </c>
      <c r="U2744" s="18" cm="1">
        <f t="array" ref="U2744">IFERROR(INDEX(F2744:T2744, 1, MATCH(TRUE, ISNUMBER(F2744:T2744), 0)), "0.0")</f>
        <v>0.99</v>
      </c>
    </row>
    <row r="2745" spans="1:21" ht="13" x14ac:dyDescent="0.15">
      <c r="A2745" s="14" t="s">
        <v>8777</v>
      </c>
      <c r="B2745" s="6" t="s">
        <v>4213</v>
      </c>
      <c r="C2745" s="6" t="s">
        <v>734</v>
      </c>
      <c r="D2745" s="6" t="s">
        <v>735</v>
      </c>
      <c r="E2745" s="6" t="s">
        <v>736</v>
      </c>
      <c r="F2745" s="18" t="str">
        <f>IFERROR(VLOOKUP(B2745,Invoices!$L$2:$M$413,2,FALSE),"")</f>
        <v/>
      </c>
      <c r="G2745" s="18" t="str">
        <f>IFERROR(VLOOKUP(B2745,Invoices!$N$2:$O$412,2,FALSE),"")</f>
        <v/>
      </c>
      <c r="H2745" s="18" t="str">
        <f>IFERROR(VLOOKUP($B2745,Invoices!$P$2:$Q$412,2,FALSE),"")</f>
        <v/>
      </c>
      <c r="I2745" s="18" t="str">
        <f>IFERROR(VLOOKUP($B2745,Invoices!$R$2:$S$412,2,FALSE),"")</f>
        <v/>
      </c>
      <c r="J2745" s="18" t="str">
        <f>IFERROR(VLOOKUP($B2745,Invoices!$T$2:$U$412,2,FALSE),"")</f>
        <v/>
      </c>
      <c r="K2745" s="18">
        <f>IFERROR(VLOOKUP($B2745,Invoices!$V$2:$W$412,2,FALSE),"")</f>
        <v>0.99</v>
      </c>
      <c r="L2745" s="18" t="str">
        <f>IFERROR(VLOOKUP($B2745,Invoices!$X$2:$Y$412,2,FALSE),"")</f>
        <v/>
      </c>
      <c r="M2745" s="18" t="str">
        <f>IFERROR(VLOOKUP($B2745,Invoices!$Z$2:$AA$412,2,FALSE),"")</f>
        <v/>
      </c>
      <c r="N2745" s="18" t="str">
        <f>IFERROR(VLOOKUP($B2745,Invoices!$AB$2:$AC$412,2,FALSE),"")</f>
        <v/>
      </c>
      <c r="O2745" s="18" t="str">
        <f>IFERROR(VLOOKUP($B2745,Invoices!$AD$2:$AE$412,2,FALSE),"")</f>
        <v/>
      </c>
      <c r="P2745" s="18" t="str">
        <f>IFERROR(VLOOKUP($B2745,Invoices!$AF$2:$AG$412,2,FALSE),"")</f>
        <v/>
      </c>
      <c r="Q2745" s="18" t="str">
        <f>IFERROR(VLOOKUP($B2745,Invoices!$AH$2:$AI$412,2,FALSE),"")</f>
        <v/>
      </c>
      <c r="R2745" s="18" t="str">
        <f>IFERROR(VLOOKUP($B2745,Invoices!$AJ$2:$AK$412,2,FALSE),"")</f>
        <v/>
      </c>
      <c r="S2745" s="18" t="str">
        <f>IFERROR(VLOOKUP($B2745,Invoices!$AL$2:$AM$412,2,FALSE),"")</f>
        <v/>
      </c>
      <c r="T2745" s="18" t="str">
        <f>IFERROR(VLOOKUP($B2745,Invoices!$AN$2:$AO$412,2,FALSE),"")</f>
        <v/>
      </c>
      <c r="U2745" s="18" cm="1">
        <f t="array" ref="U2745">IFERROR(INDEX(F2745:T2745, 1, MATCH(TRUE, ISNUMBER(F2745:T2745), 0)), "0.0")</f>
        <v>0.99</v>
      </c>
    </row>
    <row r="2746" spans="1:21" ht="13" x14ac:dyDescent="0.15">
      <c r="A2746" s="14" t="s">
        <v>8778</v>
      </c>
      <c r="B2746" s="6" t="s">
        <v>4214</v>
      </c>
      <c r="C2746" s="6" t="s">
        <v>1120</v>
      </c>
      <c r="D2746" s="6" t="s">
        <v>1121</v>
      </c>
      <c r="E2746" s="6" t="s">
        <v>562</v>
      </c>
      <c r="F2746" s="18">
        <f>IFERROR(VLOOKUP(B2746,Invoices!$L$2:$M$413,2,FALSE),"")</f>
        <v>0.99</v>
      </c>
      <c r="G2746" s="18" t="str">
        <f>IFERROR(VLOOKUP(B2746,Invoices!$N$2:$O$412,2,FALSE),"")</f>
        <v/>
      </c>
      <c r="H2746" s="18" t="str">
        <f>IFERROR(VLOOKUP($B2746,Invoices!$P$2:$Q$412,2,FALSE),"")</f>
        <v/>
      </c>
      <c r="I2746" s="18" t="str">
        <f>IFERROR(VLOOKUP($B2746,Invoices!$R$2:$S$412,2,FALSE),"")</f>
        <v/>
      </c>
      <c r="J2746" s="18" t="str">
        <f>IFERROR(VLOOKUP($B2746,Invoices!$T$2:$U$412,2,FALSE),"")</f>
        <v/>
      </c>
      <c r="K2746" s="18" t="str">
        <f>IFERROR(VLOOKUP($B2746,Invoices!$V$2:$W$412,2,FALSE),"")</f>
        <v/>
      </c>
      <c r="L2746" s="18" t="str">
        <f>IFERROR(VLOOKUP($B2746,Invoices!$X$2:$Y$412,2,FALSE),"")</f>
        <v/>
      </c>
      <c r="M2746" s="18" t="str">
        <f>IFERROR(VLOOKUP($B2746,Invoices!$Z$2:$AA$412,2,FALSE),"")</f>
        <v/>
      </c>
      <c r="N2746" s="18" t="str">
        <f>IFERROR(VLOOKUP($B2746,Invoices!$AB$2:$AC$412,2,FALSE),"")</f>
        <v/>
      </c>
      <c r="O2746" s="18" t="str">
        <f>IFERROR(VLOOKUP($B2746,Invoices!$AD$2:$AE$412,2,FALSE),"")</f>
        <v/>
      </c>
      <c r="P2746" s="18" t="str">
        <f>IFERROR(VLOOKUP($B2746,Invoices!$AF$2:$AG$412,2,FALSE),"")</f>
        <v/>
      </c>
      <c r="Q2746" s="18" t="str">
        <f>IFERROR(VLOOKUP($B2746,Invoices!$AH$2:$AI$412,2,FALSE),"")</f>
        <v/>
      </c>
      <c r="R2746" s="18" t="str">
        <f>IFERROR(VLOOKUP($B2746,Invoices!$AJ$2:$AK$412,2,FALSE),"")</f>
        <v/>
      </c>
      <c r="S2746" s="18" t="str">
        <f>IFERROR(VLOOKUP($B2746,Invoices!$AL$2:$AM$412,2,FALSE),"")</f>
        <v/>
      </c>
      <c r="T2746" s="18" t="str">
        <f>IFERROR(VLOOKUP($B2746,Invoices!$AN$2:$AO$412,2,FALSE),"")</f>
        <v/>
      </c>
      <c r="U2746" s="18" cm="1">
        <f t="array" ref="U2746">IFERROR(INDEX(F2746:T2746, 1, MATCH(TRUE, ISNUMBER(F2746:T2746), 0)), "0.0")</f>
        <v>0.99</v>
      </c>
    </row>
    <row r="2747" spans="1:21" ht="13" x14ac:dyDescent="0.15">
      <c r="A2747" s="14" t="s">
        <v>8779</v>
      </c>
      <c r="B2747" s="6" t="s">
        <v>4215</v>
      </c>
      <c r="C2747" s="6" t="s">
        <v>1223</v>
      </c>
      <c r="D2747" s="6" t="s">
        <v>1440</v>
      </c>
      <c r="E2747" s="6" t="s">
        <v>976</v>
      </c>
      <c r="F2747" s="18" t="str">
        <f>IFERROR(VLOOKUP(B2747,Invoices!$L$2:$M$413,2,FALSE),"")</f>
        <v/>
      </c>
      <c r="G2747" s="18" t="str">
        <f>IFERROR(VLOOKUP(B2747,Invoices!$N$2:$O$412,2,FALSE),"")</f>
        <v/>
      </c>
      <c r="H2747" s="18" t="str">
        <f>IFERROR(VLOOKUP($B2747,Invoices!$P$2:$Q$412,2,FALSE),"")</f>
        <v/>
      </c>
      <c r="I2747" s="18" t="str">
        <f>IFERROR(VLOOKUP($B2747,Invoices!$R$2:$S$412,2,FALSE),"")</f>
        <v/>
      </c>
      <c r="J2747" s="18" t="str">
        <f>IFERROR(VLOOKUP($B2747,Invoices!$T$2:$U$412,2,FALSE),"")</f>
        <v/>
      </c>
      <c r="K2747" s="18" t="str">
        <f>IFERROR(VLOOKUP($B2747,Invoices!$V$2:$W$412,2,FALSE),"")</f>
        <v/>
      </c>
      <c r="L2747" s="18" t="str">
        <f>IFERROR(VLOOKUP($B2747,Invoices!$X$2:$Y$412,2,FALSE),"")</f>
        <v/>
      </c>
      <c r="M2747" s="18" t="str">
        <f>IFERROR(VLOOKUP($B2747,Invoices!$Z$2:$AA$412,2,FALSE),"")</f>
        <v/>
      </c>
      <c r="N2747" s="18" t="str">
        <f>IFERROR(VLOOKUP($B2747,Invoices!$AB$2:$AC$412,2,FALSE),"")</f>
        <v/>
      </c>
      <c r="O2747" s="18" t="str">
        <f>IFERROR(VLOOKUP($B2747,Invoices!$AD$2:$AE$412,2,FALSE),"")</f>
        <v/>
      </c>
      <c r="P2747" s="18" t="str">
        <f>IFERROR(VLOOKUP($B2747,Invoices!$AF$2:$AG$412,2,FALSE),"")</f>
        <v/>
      </c>
      <c r="Q2747" s="18" t="str">
        <f>IFERROR(VLOOKUP($B2747,Invoices!$AH$2:$AI$412,2,FALSE),"")</f>
        <v/>
      </c>
      <c r="R2747" s="18" t="str">
        <f>IFERROR(VLOOKUP($B2747,Invoices!$AJ$2:$AK$412,2,FALSE),"")</f>
        <v/>
      </c>
      <c r="S2747" s="18" t="str">
        <f>IFERROR(VLOOKUP($B2747,Invoices!$AL$2:$AM$412,2,FALSE),"")</f>
        <v/>
      </c>
      <c r="T2747" s="18" t="str">
        <f>IFERROR(VLOOKUP($B2747,Invoices!$AN$2:$AO$412,2,FALSE),"")</f>
        <v/>
      </c>
      <c r="U2747" s="18" t="str" cm="1">
        <f t="array" ref="U2747">IFERROR(INDEX(F2747:T2747, 1, MATCH(TRUE, ISNUMBER(F2747:T2747), 0)), "0.0")</f>
        <v>0.0</v>
      </c>
    </row>
    <row r="2748" spans="1:21" ht="13" x14ac:dyDescent="0.15">
      <c r="A2748" s="14" t="s">
        <v>8780</v>
      </c>
      <c r="B2748" s="6" t="s">
        <v>4216</v>
      </c>
      <c r="C2748" s="6" t="s">
        <v>1244</v>
      </c>
      <c r="D2748" s="6" t="s">
        <v>1245</v>
      </c>
      <c r="E2748" s="6" t="s">
        <v>1182</v>
      </c>
      <c r="F2748" s="18" t="str">
        <f>IFERROR(VLOOKUP(B2748,Invoices!$L$2:$M$413,2,FALSE),"")</f>
        <v/>
      </c>
      <c r="G2748" s="18" t="str">
        <f>IFERROR(VLOOKUP(B2748,Invoices!$N$2:$O$412,2,FALSE),"")</f>
        <v/>
      </c>
      <c r="H2748" s="18" t="str">
        <f>IFERROR(VLOOKUP($B2748,Invoices!$P$2:$Q$412,2,FALSE),"")</f>
        <v/>
      </c>
      <c r="I2748" s="18" t="str">
        <f>IFERROR(VLOOKUP($B2748,Invoices!$R$2:$S$412,2,FALSE),"")</f>
        <v/>
      </c>
      <c r="J2748" s="18" t="str">
        <f>IFERROR(VLOOKUP($B2748,Invoices!$T$2:$U$412,2,FALSE),"")</f>
        <v/>
      </c>
      <c r="K2748" s="18" t="str">
        <f>IFERROR(VLOOKUP($B2748,Invoices!$V$2:$W$412,2,FALSE),"")</f>
        <v/>
      </c>
      <c r="L2748" s="18" t="str">
        <f>IFERROR(VLOOKUP($B2748,Invoices!$X$2:$Y$412,2,FALSE),"")</f>
        <v/>
      </c>
      <c r="M2748" s="18" t="str">
        <f>IFERROR(VLOOKUP($B2748,Invoices!$Z$2:$AA$412,2,FALSE),"")</f>
        <v/>
      </c>
      <c r="N2748" s="18" t="str">
        <f>IFERROR(VLOOKUP($B2748,Invoices!$AB$2:$AC$412,2,FALSE),"")</f>
        <v/>
      </c>
      <c r="O2748" s="18" t="str">
        <f>IFERROR(VLOOKUP($B2748,Invoices!$AD$2:$AE$412,2,FALSE),"")</f>
        <v/>
      </c>
      <c r="P2748" s="18" t="str">
        <f>IFERROR(VLOOKUP($B2748,Invoices!$AF$2:$AG$412,2,FALSE),"")</f>
        <v/>
      </c>
      <c r="Q2748" s="18" t="str">
        <f>IFERROR(VLOOKUP($B2748,Invoices!$AH$2:$AI$412,2,FALSE),"")</f>
        <v/>
      </c>
      <c r="R2748" s="18" t="str">
        <f>IFERROR(VLOOKUP($B2748,Invoices!$AJ$2:$AK$412,2,FALSE),"")</f>
        <v/>
      </c>
      <c r="S2748" s="18" t="str">
        <f>IFERROR(VLOOKUP($B2748,Invoices!$AL$2:$AM$412,2,FALSE),"")</f>
        <v/>
      </c>
      <c r="T2748" s="18" t="str">
        <f>IFERROR(VLOOKUP($B2748,Invoices!$AN$2:$AO$412,2,FALSE),"")</f>
        <v/>
      </c>
      <c r="U2748" s="18" t="str" cm="1">
        <f t="array" ref="U2748">IFERROR(INDEX(F2748:T2748, 1, MATCH(TRUE, ISNUMBER(F2748:T2748), 0)), "0.0")</f>
        <v>0.0</v>
      </c>
    </row>
    <row r="2749" spans="1:21" ht="13" x14ac:dyDescent="0.15">
      <c r="A2749" s="14" t="s">
        <v>8781</v>
      </c>
      <c r="B2749" s="6" t="s">
        <v>4217</v>
      </c>
      <c r="C2749" s="6" t="s">
        <v>993</v>
      </c>
      <c r="D2749" s="6" t="s">
        <v>994</v>
      </c>
      <c r="E2749" s="6" t="s">
        <v>912</v>
      </c>
      <c r="F2749" s="18" t="str">
        <f>IFERROR(VLOOKUP(B2749,Invoices!$L$2:$M$413,2,FALSE),"")</f>
        <v/>
      </c>
      <c r="G2749" s="18" t="str">
        <f>IFERROR(VLOOKUP(B2749,Invoices!$N$2:$O$412,2,FALSE),"")</f>
        <v/>
      </c>
      <c r="H2749" s="18">
        <f>IFERROR(VLOOKUP($B2749,Invoices!$P$2:$Q$412,2,FALSE),"")</f>
        <v>0.99</v>
      </c>
      <c r="I2749" s="18" t="str">
        <f>IFERROR(VLOOKUP($B2749,Invoices!$R$2:$S$412,2,FALSE),"")</f>
        <v/>
      </c>
      <c r="J2749" s="18" t="str">
        <f>IFERROR(VLOOKUP($B2749,Invoices!$T$2:$U$412,2,FALSE),"")</f>
        <v/>
      </c>
      <c r="K2749" s="18" t="str">
        <f>IFERROR(VLOOKUP($B2749,Invoices!$V$2:$W$412,2,FALSE),"")</f>
        <v/>
      </c>
      <c r="L2749" s="18" t="str">
        <f>IFERROR(VLOOKUP($B2749,Invoices!$X$2:$Y$412,2,FALSE),"")</f>
        <v/>
      </c>
      <c r="M2749" s="18" t="str">
        <f>IFERROR(VLOOKUP($B2749,Invoices!$Z$2:$AA$412,2,FALSE),"")</f>
        <v/>
      </c>
      <c r="N2749" s="18" t="str">
        <f>IFERROR(VLOOKUP($B2749,Invoices!$AB$2:$AC$412,2,FALSE),"")</f>
        <v/>
      </c>
      <c r="O2749" s="18" t="str">
        <f>IFERROR(VLOOKUP($B2749,Invoices!$AD$2:$AE$412,2,FALSE),"")</f>
        <v/>
      </c>
      <c r="P2749" s="18" t="str">
        <f>IFERROR(VLOOKUP($B2749,Invoices!$AF$2:$AG$412,2,FALSE),"")</f>
        <v/>
      </c>
      <c r="Q2749" s="18" t="str">
        <f>IFERROR(VLOOKUP($B2749,Invoices!$AH$2:$AI$412,2,FALSE),"")</f>
        <v/>
      </c>
      <c r="R2749" s="18" t="str">
        <f>IFERROR(VLOOKUP($B2749,Invoices!$AJ$2:$AK$412,2,FALSE),"")</f>
        <v/>
      </c>
      <c r="S2749" s="18" t="str">
        <f>IFERROR(VLOOKUP($B2749,Invoices!$AL$2:$AM$412,2,FALSE),"")</f>
        <v/>
      </c>
      <c r="T2749" s="18" t="str">
        <f>IFERROR(VLOOKUP($B2749,Invoices!$AN$2:$AO$412,2,FALSE),"")</f>
        <v/>
      </c>
      <c r="U2749" s="18" cm="1">
        <f t="array" ref="U2749">IFERROR(INDEX(F2749:T2749, 1, MATCH(TRUE, ISNUMBER(F2749:T2749), 0)), "0.0")</f>
        <v>0.99</v>
      </c>
    </row>
    <row r="2750" spans="1:21" ht="13" x14ac:dyDescent="0.15">
      <c r="A2750" s="14" t="s">
        <v>8782</v>
      </c>
      <c r="B2750" s="6" t="s">
        <v>4218</v>
      </c>
      <c r="C2750" s="6" t="s">
        <v>854</v>
      </c>
      <c r="D2750" s="6" t="s">
        <v>1895</v>
      </c>
      <c r="E2750" s="6" t="s">
        <v>574</v>
      </c>
      <c r="F2750" s="18" t="str">
        <f>IFERROR(VLOOKUP(B2750,Invoices!$L$2:$M$413,2,FALSE),"")</f>
        <v/>
      </c>
      <c r="G2750" s="18" t="str">
        <f>IFERROR(VLOOKUP(B2750,Invoices!$N$2:$O$412,2,FALSE),"")</f>
        <v/>
      </c>
      <c r="H2750" s="18" t="str">
        <f>IFERROR(VLOOKUP($B2750,Invoices!$P$2:$Q$412,2,FALSE),"")</f>
        <v/>
      </c>
      <c r="I2750" s="18" t="str">
        <f>IFERROR(VLOOKUP($B2750,Invoices!$R$2:$S$412,2,FALSE),"")</f>
        <v/>
      </c>
      <c r="J2750" s="18" t="str">
        <f>IFERROR(VLOOKUP($B2750,Invoices!$T$2:$U$412,2,FALSE),"")</f>
        <v/>
      </c>
      <c r="K2750" s="18" t="str">
        <f>IFERROR(VLOOKUP($B2750,Invoices!$V$2:$W$412,2,FALSE),"")</f>
        <v/>
      </c>
      <c r="L2750" s="18" t="str">
        <f>IFERROR(VLOOKUP($B2750,Invoices!$X$2:$Y$412,2,FALSE),"")</f>
        <v/>
      </c>
      <c r="M2750" s="18" t="str">
        <f>IFERROR(VLOOKUP($B2750,Invoices!$Z$2:$AA$412,2,FALSE),"")</f>
        <v/>
      </c>
      <c r="N2750" s="18" t="str">
        <f>IFERROR(VLOOKUP($B2750,Invoices!$AB$2:$AC$412,2,FALSE),"")</f>
        <v/>
      </c>
      <c r="O2750" s="18">
        <f>IFERROR(VLOOKUP($B2750,Invoices!$AD$2:$AE$412,2,FALSE),"")</f>
        <v>0.99</v>
      </c>
      <c r="P2750" s="18" t="str">
        <f>IFERROR(VLOOKUP($B2750,Invoices!$AF$2:$AG$412,2,FALSE),"")</f>
        <v/>
      </c>
      <c r="Q2750" s="18" t="str">
        <f>IFERROR(VLOOKUP($B2750,Invoices!$AH$2:$AI$412,2,FALSE),"")</f>
        <v/>
      </c>
      <c r="R2750" s="18" t="str">
        <f>IFERROR(VLOOKUP($B2750,Invoices!$AJ$2:$AK$412,2,FALSE),"")</f>
        <v/>
      </c>
      <c r="S2750" s="18" t="str">
        <f>IFERROR(VLOOKUP($B2750,Invoices!$AL$2:$AM$412,2,FALSE),"")</f>
        <v/>
      </c>
      <c r="T2750" s="18" t="str">
        <f>IFERROR(VLOOKUP($B2750,Invoices!$AN$2:$AO$412,2,FALSE),"")</f>
        <v/>
      </c>
      <c r="U2750" s="18" cm="1">
        <f t="array" ref="U2750">IFERROR(INDEX(F2750:T2750, 1, MATCH(TRUE, ISNUMBER(F2750:T2750), 0)), "0.0")</f>
        <v>0.99</v>
      </c>
    </row>
    <row r="2751" spans="1:21" ht="13" x14ac:dyDescent="0.15">
      <c r="A2751" s="14" t="s">
        <v>8783</v>
      </c>
      <c r="B2751" s="6" t="s">
        <v>4219</v>
      </c>
      <c r="D2751" s="6" t="s">
        <v>1241</v>
      </c>
      <c r="E2751" s="6" t="s">
        <v>1242</v>
      </c>
      <c r="F2751" s="18" t="str">
        <f>IFERROR(VLOOKUP(B2751,Invoices!$L$2:$M$413,2,FALSE),"")</f>
        <v/>
      </c>
      <c r="G2751" s="18" t="str">
        <f>IFERROR(VLOOKUP(B2751,Invoices!$N$2:$O$412,2,FALSE),"")</f>
        <v/>
      </c>
      <c r="H2751" s="18" t="str">
        <f>IFERROR(VLOOKUP($B2751,Invoices!$P$2:$Q$412,2,FALSE),"")</f>
        <v/>
      </c>
      <c r="I2751" s="18" t="str">
        <f>IFERROR(VLOOKUP($B2751,Invoices!$R$2:$S$412,2,FALSE),"")</f>
        <v/>
      </c>
      <c r="J2751" s="18" t="str">
        <f>IFERROR(VLOOKUP($B2751,Invoices!$T$2:$U$412,2,FALSE),"")</f>
        <v/>
      </c>
      <c r="K2751" s="18" t="str">
        <f>IFERROR(VLOOKUP($B2751,Invoices!$V$2:$W$412,2,FALSE),"")</f>
        <v/>
      </c>
      <c r="L2751" s="18" t="str">
        <f>IFERROR(VLOOKUP($B2751,Invoices!$X$2:$Y$412,2,FALSE),"")</f>
        <v/>
      </c>
      <c r="M2751" s="18" t="str">
        <f>IFERROR(VLOOKUP($B2751,Invoices!$Z$2:$AA$412,2,FALSE),"")</f>
        <v/>
      </c>
      <c r="N2751" s="18">
        <f>IFERROR(VLOOKUP($B2751,Invoices!$AB$2:$AC$412,2,FALSE),"")</f>
        <v>0.99</v>
      </c>
      <c r="O2751" s="18" t="str">
        <f>IFERROR(VLOOKUP($B2751,Invoices!$AD$2:$AE$412,2,FALSE),"")</f>
        <v/>
      </c>
      <c r="P2751" s="18" t="str">
        <f>IFERROR(VLOOKUP($B2751,Invoices!$AF$2:$AG$412,2,FALSE),"")</f>
        <v/>
      </c>
      <c r="Q2751" s="18" t="str">
        <f>IFERROR(VLOOKUP($B2751,Invoices!$AH$2:$AI$412,2,FALSE),"")</f>
        <v/>
      </c>
      <c r="R2751" s="18" t="str">
        <f>IFERROR(VLOOKUP($B2751,Invoices!$AJ$2:$AK$412,2,FALSE),"")</f>
        <v/>
      </c>
      <c r="S2751" s="18" t="str">
        <f>IFERROR(VLOOKUP($B2751,Invoices!$AL$2:$AM$412,2,FALSE),"")</f>
        <v/>
      </c>
      <c r="T2751" s="18" t="str">
        <f>IFERROR(VLOOKUP($B2751,Invoices!$AN$2:$AO$412,2,FALSE),"")</f>
        <v/>
      </c>
      <c r="U2751" s="18" cm="1">
        <f t="array" ref="U2751">IFERROR(INDEX(F2751:T2751, 1, MATCH(TRUE, ISNUMBER(F2751:T2751), 0)), "0.0")</f>
        <v>0.99</v>
      </c>
    </row>
    <row r="2752" spans="1:21" ht="13" x14ac:dyDescent="0.15">
      <c r="A2752" s="14" t="s">
        <v>8784</v>
      </c>
      <c r="B2752" s="6" t="s">
        <v>4220</v>
      </c>
      <c r="C2752" s="6" t="s">
        <v>2719</v>
      </c>
      <c r="D2752" s="6" t="s">
        <v>735</v>
      </c>
      <c r="E2752" s="6" t="s">
        <v>736</v>
      </c>
      <c r="F2752" s="18" t="str">
        <f>IFERROR(VLOOKUP(B2752,Invoices!$L$2:$M$413,2,FALSE),"")</f>
        <v/>
      </c>
      <c r="G2752" s="18" t="str">
        <f>IFERROR(VLOOKUP(B2752,Invoices!$N$2:$O$412,2,FALSE),"")</f>
        <v/>
      </c>
      <c r="H2752" s="18" t="str">
        <f>IFERROR(VLOOKUP($B2752,Invoices!$P$2:$Q$412,2,FALSE),"")</f>
        <v/>
      </c>
      <c r="I2752" s="18" t="str">
        <f>IFERROR(VLOOKUP($B2752,Invoices!$R$2:$S$412,2,FALSE),"")</f>
        <v/>
      </c>
      <c r="J2752" s="18" t="str">
        <f>IFERROR(VLOOKUP($B2752,Invoices!$T$2:$U$412,2,FALSE),"")</f>
        <v/>
      </c>
      <c r="K2752" s="18" t="str">
        <f>IFERROR(VLOOKUP($B2752,Invoices!$V$2:$W$412,2,FALSE),"")</f>
        <v/>
      </c>
      <c r="L2752" s="18" t="str">
        <f>IFERROR(VLOOKUP($B2752,Invoices!$X$2:$Y$412,2,FALSE),"")</f>
        <v/>
      </c>
      <c r="M2752" s="18">
        <f>IFERROR(VLOOKUP($B2752,Invoices!$Z$2:$AA$412,2,FALSE),"")</f>
        <v>0.99</v>
      </c>
      <c r="N2752" s="18" t="str">
        <f>IFERROR(VLOOKUP($B2752,Invoices!$AB$2:$AC$412,2,FALSE),"")</f>
        <v/>
      </c>
      <c r="O2752" s="18" t="str">
        <f>IFERROR(VLOOKUP($B2752,Invoices!$AD$2:$AE$412,2,FALSE),"")</f>
        <v/>
      </c>
      <c r="P2752" s="18" t="str">
        <f>IFERROR(VLOOKUP($B2752,Invoices!$AF$2:$AG$412,2,FALSE),"")</f>
        <v/>
      </c>
      <c r="Q2752" s="18" t="str">
        <f>IFERROR(VLOOKUP($B2752,Invoices!$AH$2:$AI$412,2,FALSE),"")</f>
        <v/>
      </c>
      <c r="R2752" s="18" t="str">
        <f>IFERROR(VLOOKUP($B2752,Invoices!$AJ$2:$AK$412,2,FALSE),"")</f>
        <v/>
      </c>
      <c r="S2752" s="18" t="str">
        <f>IFERROR(VLOOKUP($B2752,Invoices!$AL$2:$AM$412,2,FALSE),"")</f>
        <v/>
      </c>
      <c r="T2752" s="18" t="str">
        <f>IFERROR(VLOOKUP($B2752,Invoices!$AN$2:$AO$412,2,FALSE),"")</f>
        <v/>
      </c>
      <c r="U2752" s="18" cm="1">
        <f t="array" ref="U2752">IFERROR(INDEX(F2752:T2752, 1, MATCH(TRUE, ISNUMBER(F2752:T2752), 0)), "0.0")</f>
        <v>0.99</v>
      </c>
    </row>
    <row r="2753" spans="1:21" ht="13" x14ac:dyDescent="0.15">
      <c r="A2753" s="14" t="s">
        <v>8785</v>
      </c>
      <c r="B2753" s="6" t="s">
        <v>4221</v>
      </c>
      <c r="C2753" s="6" t="s">
        <v>1859</v>
      </c>
      <c r="D2753" s="6" t="s">
        <v>2441</v>
      </c>
      <c r="E2753" s="6" t="s">
        <v>1301</v>
      </c>
      <c r="F2753" s="18" t="str">
        <f>IFERROR(VLOOKUP(B2753,Invoices!$L$2:$M$413,2,FALSE),"")</f>
        <v/>
      </c>
      <c r="G2753" s="18" t="str">
        <f>IFERROR(VLOOKUP(B2753,Invoices!$N$2:$O$412,2,FALSE),"")</f>
        <v/>
      </c>
      <c r="H2753" s="18" t="str">
        <f>IFERROR(VLOOKUP($B2753,Invoices!$P$2:$Q$412,2,FALSE),"")</f>
        <v/>
      </c>
      <c r="I2753" s="18" t="str">
        <f>IFERROR(VLOOKUP($B2753,Invoices!$R$2:$S$412,2,FALSE),"")</f>
        <v/>
      </c>
      <c r="J2753" s="18" t="str">
        <f>IFERROR(VLOOKUP($B2753,Invoices!$T$2:$U$412,2,FALSE),"")</f>
        <v/>
      </c>
      <c r="K2753" s="18" t="str">
        <f>IFERROR(VLOOKUP($B2753,Invoices!$V$2:$W$412,2,FALSE),"")</f>
        <v/>
      </c>
      <c r="L2753" s="18" t="str">
        <f>IFERROR(VLOOKUP($B2753,Invoices!$X$2:$Y$412,2,FALSE),"")</f>
        <v/>
      </c>
      <c r="M2753" s="18" t="str">
        <f>IFERROR(VLOOKUP($B2753,Invoices!$Z$2:$AA$412,2,FALSE),"")</f>
        <v/>
      </c>
      <c r="N2753" s="18" t="str">
        <f>IFERROR(VLOOKUP($B2753,Invoices!$AB$2:$AC$412,2,FALSE),"")</f>
        <v/>
      </c>
      <c r="O2753" s="18" t="str">
        <f>IFERROR(VLOOKUP($B2753,Invoices!$AD$2:$AE$412,2,FALSE),"")</f>
        <v/>
      </c>
      <c r="P2753" s="18" t="str">
        <f>IFERROR(VLOOKUP($B2753,Invoices!$AF$2:$AG$412,2,FALSE),"")</f>
        <v/>
      </c>
      <c r="Q2753" s="18" t="str">
        <f>IFERROR(VLOOKUP($B2753,Invoices!$AH$2:$AI$412,2,FALSE),"")</f>
        <v/>
      </c>
      <c r="R2753" s="18" t="str">
        <f>IFERROR(VLOOKUP($B2753,Invoices!$AJ$2:$AK$412,2,FALSE),"")</f>
        <v/>
      </c>
      <c r="S2753" s="18" t="str">
        <f>IFERROR(VLOOKUP($B2753,Invoices!$AL$2:$AM$412,2,FALSE),"")</f>
        <v/>
      </c>
      <c r="T2753" s="18" t="str">
        <f>IFERROR(VLOOKUP($B2753,Invoices!$AN$2:$AO$412,2,FALSE),"")</f>
        <v/>
      </c>
      <c r="U2753" s="18" t="str" cm="1">
        <f t="array" ref="U2753">IFERROR(INDEX(F2753:T2753, 1, MATCH(TRUE, ISNUMBER(F2753:T2753), 0)), "0.0")</f>
        <v>0.0</v>
      </c>
    </row>
    <row r="2754" spans="1:21" ht="13" x14ac:dyDescent="0.15">
      <c r="A2754" s="14" t="s">
        <v>8786</v>
      </c>
      <c r="B2754" s="6" t="s">
        <v>4222</v>
      </c>
      <c r="C2754" s="6" t="s">
        <v>1320</v>
      </c>
      <c r="D2754" s="6" t="s">
        <v>1743</v>
      </c>
      <c r="E2754" s="6" t="s">
        <v>1322</v>
      </c>
      <c r="F2754" s="18" t="str">
        <f>IFERROR(VLOOKUP(B2754,Invoices!$L$2:$M$413,2,FALSE),"")</f>
        <v/>
      </c>
      <c r="G2754" s="18" t="str">
        <f>IFERROR(VLOOKUP(B2754,Invoices!$N$2:$O$412,2,FALSE),"")</f>
        <v/>
      </c>
      <c r="H2754" s="18" t="str">
        <f>IFERROR(VLOOKUP($B2754,Invoices!$P$2:$Q$412,2,FALSE),"")</f>
        <v/>
      </c>
      <c r="I2754" s="18" t="str">
        <f>IFERROR(VLOOKUP($B2754,Invoices!$R$2:$S$412,2,FALSE),"")</f>
        <v/>
      </c>
      <c r="J2754" s="18" t="str">
        <f>IFERROR(VLOOKUP($B2754,Invoices!$T$2:$U$412,2,FALSE),"")</f>
        <v/>
      </c>
      <c r="K2754" s="18" t="str">
        <f>IFERROR(VLOOKUP($B2754,Invoices!$V$2:$W$412,2,FALSE),"")</f>
        <v/>
      </c>
      <c r="L2754" s="18" t="str">
        <f>IFERROR(VLOOKUP($B2754,Invoices!$X$2:$Y$412,2,FALSE),"")</f>
        <v/>
      </c>
      <c r="M2754" s="18">
        <f>IFERROR(VLOOKUP($B2754,Invoices!$Z$2:$AA$412,2,FALSE),"")</f>
        <v>0.99</v>
      </c>
      <c r="N2754" s="18" t="str">
        <f>IFERROR(VLOOKUP($B2754,Invoices!$AB$2:$AC$412,2,FALSE),"")</f>
        <v/>
      </c>
      <c r="O2754" s="18" t="str">
        <f>IFERROR(VLOOKUP($B2754,Invoices!$AD$2:$AE$412,2,FALSE),"")</f>
        <v/>
      </c>
      <c r="P2754" s="18" t="str">
        <f>IFERROR(VLOOKUP($B2754,Invoices!$AF$2:$AG$412,2,FALSE),"")</f>
        <v/>
      </c>
      <c r="Q2754" s="18" t="str">
        <f>IFERROR(VLOOKUP($B2754,Invoices!$AH$2:$AI$412,2,FALSE),"")</f>
        <v/>
      </c>
      <c r="R2754" s="18" t="str">
        <f>IFERROR(VLOOKUP($B2754,Invoices!$AJ$2:$AK$412,2,FALSE),"")</f>
        <v/>
      </c>
      <c r="S2754" s="18" t="str">
        <f>IFERROR(VLOOKUP($B2754,Invoices!$AL$2:$AM$412,2,FALSE),"")</f>
        <v/>
      </c>
      <c r="T2754" s="18" t="str">
        <f>IFERROR(VLOOKUP($B2754,Invoices!$AN$2:$AO$412,2,FALSE),"")</f>
        <v/>
      </c>
      <c r="U2754" s="18" cm="1">
        <f t="array" ref="U2754">IFERROR(INDEX(F2754:T2754, 1, MATCH(TRUE, ISNUMBER(F2754:T2754), 0)), "0.0")</f>
        <v>0.99</v>
      </c>
    </row>
    <row r="2755" spans="1:21" ht="13" x14ac:dyDescent="0.15">
      <c r="A2755" s="14" t="s">
        <v>8787</v>
      </c>
      <c r="B2755" s="6" t="s">
        <v>4223</v>
      </c>
      <c r="D2755" s="6" t="s">
        <v>746</v>
      </c>
      <c r="E2755" s="6" t="s">
        <v>742</v>
      </c>
      <c r="F2755" s="18">
        <f>IFERROR(VLOOKUP(B2755,Invoices!$L$2:$M$413,2,FALSE),"")</f>
        <v>0.99</v>
      </c>
      <c r="G2755" s="18" t="str">
        <f>IFERROR(VLOOKUP(B2755,Invoices!$N$2:$O$412,2,FALSE),"")</f>
        <v/>
      </c>
      <c r="H2755" s="18" t="str">
        <f>IFERROR(VLOOKUP($B2755,Invoices!$P$2:$Q$412,2,FALSE),"")</f>
        <v/>
      </c>
      <c r="I2755" s="18" t="str">
        <f>IFERROR(VLOOKUP($B2755,Invoices!$R$2:$S$412,2,FALSE),"")</f>
        <v/>
      </c>
      <c r="J2755" s="18" t="str">
        <f>IFERROR(VLOOKUP($B2755,Invoices!$T$2:$U$412,2,FALSE),"")</f>
        <v/>
      </c>
      <c r="K2755" s="18" t="str">
        <f>IFERROR(VLOOKUP($B2755,Invoices!$V$2:$W$412,2,FALSE),"")</f>
        <v/>
      </c>
      <c r="L2755" s="18" t="str">
        <f>IFERROR(VLOOKUP($B2755,Invoices!$X$2:$Y$412,2,FALSE),"")</f>
        <v/>
      </c>
      <c r="M2755" s="18">
        <f>IFERROR(VLOOKUP($B2755,Invoices!$Z$2:$AA$412,2,FALSE),"")</f>
        <v>0.99</v>
      </c>
      <c r="N2755" s="18" t="str">
        <f>IFERROR(VLOOKUP($B2755,Invoices!$AB$2:$AC$412,2,FALSE),"")</f>
        <v/>
      </c>
      <c r="O2755" s="18" t="str">
        <f>IFERROR(VLOOKUP($B2755,Invoices!$AD$2:$AE$412,2,FALSE),"")</f>
        <v/>
      </c>
      <c r="P2755" s="18" t="str">
        <f>IFERROR(VLOOKUP($B2755,Invoices!$AF$2:$AG$412,2,FALSE),"")</f>
        <v/>
      </c>
      <c r="Q2755" s="18" t="str">
        <f>IFERROR(VLOOKUP($B2755,Invoices!$AH$2:$AI$412,2,FALSE),"")</f>
        <v/>
      </c>
      <c r="R2755" s="18" t="str">
        <f>IFERROR(VLOOKUP($B2755,Invoices!$AJ$2:$AK$412,2,FALSE),"")</f>
        <v/>
      </c>
      <c r="S2755" s="18" t="str">
        <f>IFERROR(VLOOKUP($B2755,Invoices!$AL$2:$AM$412,2,FALSE),"")</f>
        <v/>
      </c>
      <c r="T2755" s="18" t="str">
        <f>IFERROR(VLOOKUP($B2755,Invoices!$AN$2:$AO$412,2,FALSE),"")</f>
        <v/>
      </c>
      <c r="U2755" s="18" cm="1">
        <f t="array" ref="U2755">IFERROR(INDEX(F2755:T2755, 1, MATCH(TRUE, ISNUMBER(F2755:T2755), 0)), "0.0")</f>
        <v>0.99</v>
      </c>
    </row>
    <row r="2756" spans="1:21" ht="13" x14ac:dyDescent="0.15">
      <c r="A2756" s="14" t="s">
        <v>8788</v>
      </c>
      <c r="B2756" s="6" t="s">
        <v>4224</v>
      </c>
      <c r="C2756" s="6" t="s">
        <v>4225</v>
      </c>
      <c r="D2756" s="6" t="s">
        <v>943</v>
      </c>
      <c r="E2756" s="6" t="s">
        <v>522</v>
      </c>
      <c r="F2756" s="18" t="str">
        <f>IFERROR(VLOOKUP(B2756,Invoices!$L$2:$M$413,2,FALSE),"")</f>
        <v/>
      </c>
      <c r="G2756" s="18" t="str">
        <f>IFERROR(VLOOKUP(B2756,Invoices!$N$2:$O$412,2,FALSE),"")</f>
        <v/>
      </c>
      <c r="H2756" s="18" t="str">
        <f>IFERROR(VLOOKUP($B2756,Invoices!$P$2:$Q$412,2,FALSE),"")</f>
        <v/>
      </c>
      <c r="I2756" s="18">
        <f>IFERROR(VLOOKUP($B2756,Invoices!$R$2:$S$412,2,FALSE),"")</f>
        <v>0.99</v>
      </c>
      <c r="J2756" s="18" t="str">
        <f>IFERROR(VLOOKUP($B2756,Invoices!$T$2:$U$412,2,FALSE),"")</f>
        <v/>
      </c>
      <c r="K2756" s="18" t="str">
        <f>IFERROR(VLOOKUP($B2756,Invoices!$V$2:$W$412,2,FALSE),"")</f>
        <v/>
      </c>
      <c r="L2756" s="18" t="str">
        <f>IFERROR(VLOOKUP($B2756,Invoices!$X$2:$Y$412,2,FALSE),"")</f>
        <v/>
      </c>
      <c r="M2756" s="18" t="str">
        <f>IFERROR(VLOOKUP($B2756,Invoices!$Z$2:$AA$412,2,FALSE),"")</f>
        <v/>
      </c>
      <c r="N2756" s="18" t="str">
        <f>IFERROR(VLOOKUP($B2756,Invoices!$AB$2:$AC$412,2,FALSE),"")</f>
        <v/>
      </c>
      <c r="O2756" s="18" t="str">
        <f>IFERROR(VLOOKUP($B2756,Invoices!$AD$2:$AE$412,2,FALSE),"")</f>
        <v/>
      </c>
      <c r="P2756" s="18" t="str">
        <f>IFERROR(VLOOKUP($B2756,Invoices!$AF$2:$AG$412,2,FALSE),"")</f>
        <v/>
      </c>
      <c r="Q2756" s="18">
        <f>IFERROR(VLOOKUP($B2756,Invoices!$AH$2:$AI$412,2,FALSE),"")</f>
        <v>0.99</v>
      </c>
      <c r="R2756" s="18" t="str">
        <f>IFERROR(VLOOKUP($B2756,Invoices!$AJ$2:$AK$412,2,FALSE),"")</f>
        <v/>
      </c>
      <c r="S2756" s="18" t="str">
        <f>IFERROR(VLOOKUP($B2756,Invoices!$AL$2:$AM$412,2,FALSE),"")</f>
        <v/>
      </c>
      <c r="T2756" s="18" t="str">
        <f>IFERROR(VLOOKUP($B2756,Invoices!$AN$2:$AO$412,2,FALSE),"")</f>
        <v/>
      </c>
      <c r="U2756" s="18" cm="1">
        <f t="array" ref="U2756">IFERROR(INDEX(F2756:T2756, 1, MATCH(TRUE, ISNUMBER(F2756:T2756), 0)), "0.0")</f>
        <v>0.99</v>
      </c>
    </row>
    <row r="2757" spans="1:21" ht="13" x14ac:dyDescent="0.15">
      <c r="A2757" s="14" t="s">
        <v>8789</v>
      </c>
      <c r="B2757" s="6" t="s">
        <v>4226</v>
      </c>
      <c r="C2757" s="6" t="s">
        <v>2233</v>
      </c>
      <c r="D2757" s="6" t="s">
        <v>2232</v>
      </c>
      <c r="E2757" s="6" t="s">
        <v>2233</v>
      </c>
      <c r="F2757" s="18" t="str">
        <f>IFERROR(VLOOKUP(B2757,Invoices!$L$2:$M$413,2,FALSE),"")</f>
        <v/>
      </c>
      <c r="G2757" s="18" t="str">
        <f>IFERROR(VLOOKUP(B2757,Invoices!$N$2:$O$412,2,FALSE),"")</f>
        <v/>
      </c>
      <c r="H2757" s="18">
        <f>IFERROR(VLOOKUP($B2757,Invoices!$P$2:$Q$412,2,FALSE),"")</f>
        <v>0.99</v>
      </c>
      <c r="I2757" s="18" t="str">
        <f>IFERROR(VLOOKUP($B2757,Invoices!$R$2:$S$412,2,FALSE),"")</f>
        <v/>
      </c>
      <c r="J2757" s="18" t="str">
        <f>IFERROR(VLOOKUP($B2757,Invoices!$T$2:$U$412,2,FALSE),"")</f>
        <v/>
      </c>
      <c r="K2757" s="18" t="str">
        <f>IFERROR(VLOOKUP($B2757,Invoices!$V$2:$W$412,2,FALSE),"")</f>
        <v/>
      </c>
      <c r="L2757" s="18" t="str">
        <f>IFERROR(VLOOKUP($B2757,Invoices!$X$2:$Y$412,2,FALSE),"")</f>
        <v/>
      </c>
      <c r="M2757" s="18" t="str">
        <f>IFERROR(VLOOKUP($B2757,Invoices!$Z$2:$AA$412,2,FALSE),"")</f>
        <v/>
      </c>
      <c r="N2757" s="18" t="str">
        <f>IFERROR(VLOOKUP($B2757,Invoices!$AB$2:$AC$412,2,FALSE),"")</f>
        <v/>
      </c>
      <c r="O2757" s="18" t="str">
        <f>IFERROR(VLOOKUP($B2757,Invoices!$AD$2:$AE$412,2,FALSE),"")</f>
        <v/>
      </c>
      <c r="P2757" s="18" t="str">
        <f>IFERROR(VLOOKUP($B2757,Invoices!$AF$2:$AG$412,2,FALSE),"")</f>
        <v/>
      </c>
      <c r="Q2757" s="18" t="str">
        <f>IFERROR(VLOOKUP($B2757,Invoices!$AH$2:$AI$412,2,FALSE),"")</f>
        <v/>
      </c>
      <c r="R2757" s="18" t="str">
        <f>IFERROR(VLOOKUP($B2757,Invoices!$AJ$2:$AK$412,2,FALSE),"")</f>
        <v/>
      </c>
      <c r="S2757" s="18" t="str">
        <f>IFERROR(VLOOKUP($B2757,Invoices!$AL$2:$AM$412,2,FALSE),"")</f>
        <v/>
      </c>
      <c r="T2757" s="18" t="str">
        <f>IFERROR(VLOOKUP($B2757,Invoices!$AN$2:$AO$412,2,FALSE),"")</f>
        <v/>
      </c>
      <c r="U2757" s="18" cm="1">
        <f t="array" ref="U2757">IFERROR(INDEX(F2757:T2757, 1, MATCH(TRUE, ISNUMBER(F2757:T2757), 0)), "0.0")</f>
        <v>0.99</v>
      </c>
    </row>
    <row r="2758" spans="1:21" ht="13" x14ac:dyDescent="0.15">
      <c r="A2758" s="14" t="s">
        <v>8790</v>
      </c>
      <c r="B2758" s="6" t="s">
        <v>4227</v>
      </c>
      <c r="C2758" s="6" t="s">
        <v>3541</v>
      </c>
      <c r="D2758" s="6" t="s">
        <v>943</v>
      </c>
      <c r="E2758" s="6" t="s">
        <v>522</v>
      </c>
      <c r="F2758" s="18" t="str">
        <f>IFERROR(VLOOKUP(B2758,Invoices!$L$2:$M$413,2,FALSE),"")</f>
        <v/>
      </c>
      <c r="G2758" s="18" t="str">
        <f>IFERROR(VLOOKUP(B2758,Invoices!$N$2:$O$412,2,FALSE),"")</f>
        <v/>
      </c>
      <c r="H2758" s="18" t="str">
        <f>IFERROR(VLOOKUP($B2758,Invoices!$P$2:$Q$412,2,FALSE),"")</f>
        <v/>
      </c>
      <c r="I2758" s="18" t="str">
        <f>IFERROR(VLOOKUP($B2758,Invoices!$R$2:$S$412,2,FALSE),"")</f>
        <v/>
      </c>
      <c r="J2758" s="18" t="str">
        <f>IFERROR(VLOOKUP($B2758,Invoices!$T$2:$U$412,2,FALSE),"")</f>
        <v/>
      </c>
      <c r="K2758" s="18" t="str">
        <f>IFERROR(VLOOKUP($B2758,Invoices!$V$2:$W$412,2,FALSE),"")</f>
        <v/>
      </c>
      <c r="L2758" s="18" t="str">
        <f>IFERROR(VLOOKUP($B2758,Invoices!$X$2:$Y$412,2,FALSE),"")</f>
        <v/>
      </c>
      <c r="M2758" s="18" t="str">
        <f>IFERROR(VLOOKUP($B2758,Invoices!$Z$2:$AA$412,2,FALSE),"")</f>
        <v/>
      </c>
      <c r="N2758" s="18" t="str">
        <f>IFERROR(VLOOKUP($B2758,Invoices!$AB$2:$AC$412,2,FALSE),"")</f>
        <v/>
      </c>
      <c r="O2758" s="18" t="str">
        <f>IFERROR(VLOOKUP($B2758,Invoices!$AD$2:$AE$412,2,FALSE),"")</f>
        <v/>
      </c>
      <c r="P2758" s="18" t="str">
        <f>IFERROR(VLOOKUP($B2758,Invoices!$AF$2:$AG$412,2,FALSE),"")</f>
        <v/>
      </c>
      <c r="Q2758" s="18" t="str">
        <f>IFERROR(VLOOKUP($B2758,Invoices!$AH$2:$AI$412,2,FALSE),"")</f>
        <v/>
      </c>
      <c r="R2758" s="18" t="str">
        <f>IFERROR(VLOOKUP($B2758,Invoices!$AJ$2:$AK$412,2,FALSE),"")</f>
        <v/>
      </c>
      <c r="S2758" s="18" t="str">
        <f>IFERROR(VLOOKUP($B2758,Invoices!$AL$2:$AM$412,2,FALSE),"")</f>
        <v/>
      </c>
      <c r="T2758" s="18" t="str">
        <f>IFERROR(VLOOKUP($B2758,Invoices!$AN$2:$AO$412,2,FALSE),"")</f>
        <v/>
      </c>
      <c r="U2758" s="18" t="str" cm="1">
        <f t="array" ref="U2758">IFERROR(INDEX(F2758:T2758, 1, MATCH(TRUE, ISNUMBER(F2758:T2758), 0)), "0.0")</f>
        <v>0.0</v>
      </c>
    </row>
    <row r="2759" spans="1:21" ht="13" x14ac:dyDescent="0.15">
      <c r="A2759" s="14" t="s">
        <v>8791</v>
      </c>
      <c r="B2759" s="6" t="s">
        <v>4228</v>
      </c>
      <c r="C2759" s="6" t="s">
        <v>663</v>
      </c>
      <c r="D2759" s="6" t="s">
        <v>664</v>
      </c>
      <c r="E2759" s="6" t="s">
        <v>663</v>
      </c>
      <c r="F2759" s="18">
        <f>IFERROR(VLOOKUP(B2759,Invoices!$L$2:$M$413,2,FALSE),"")</f>
        <v>0.99</v>
      </c>
      <c r="G2759" s="18" t="str">
        <f>IFERROR(VLOOKUP(B2759,Invoices!$N$2:$O$412,2,FALSE),"")</f>
        <v/>
      </c>
      <c r="H2759" s="18" t="str">
        <f>IFERROR(VLOOKUP($B2759,Invoices!$P$2:$Q$412,2,FALSE),"")</f>
        <v/>
      </c>
      <c r="I2759" s="18" t="str">
        <f>IFERROR(VLOOKUP($B2759,Invoices!$R$2:$S$412,2,FALSE),"")</f>
        <v/>
      </c>
      <c r="J2759" s="18" t="str">
        <f>IFERROR(VLOOKUP($B2759,Invoices!$T$2:$U$412,2,FALSE),"")</f>
        <v/>
      </c>
      <c r="K2759" s="18" t="str">
        <f>IFERROR(VLOOKUP($B2759,Invoices!$V$2:$W$412,2,FALSE),"")</f>
        <v/>
      </c>
      <c r="L2759" s="18" t="str">
        <f>IFERROR(VLOOKUP($B2759,Invoices!$X$2:$Y$412,2,FALSE),"")</f>
        <v/>
      </c>
      <c r="M2759" s="18" t="str">
        <f>IFERROR(VLOOKUP($B2759,Invoices!$Z$2:$AA$412,2,FALSE),"")</f>
        <v/>
      </c>
      <c r="N2759" s="18" t="str">
        <f>IFERROR(VLOOKUP($B2759,Invoices!$AB$2:$AC$412,2,FALSE),"")</f>
        <v/>
      </c>
      <c r="O2759" s="18" t="str">
        <f>IFERROR(VLOOKUP($B2759,Invoices!$AD$2:$AE$412,2,FALSE),"")</f>
        <v/>
      </c>
      <c r="P2759" s="18" t="str">
        <f>IFERROR(VLOOKUP($B2759,Invoices!$AF$2:$AG$412,2,FALSE),"")</f>
        <v/>
      </c>
      <c r="Q2759" s="18" t="str">
        <f>IFERROR(VLOOKUP($B2759,Invoices!$AH$2:$AI$412,2,FALSE),"")</f>
        <v/>
      </c>
      <c r="R2759" s="18" t="str">
        <f>IFERROR(VLOOKUP($B2759,Invoices!$AJ$2:$AK$412,2,FALSE),"")</f>
        <v/>
      </c>
      <c r="S2759" s="18" t="str">
        <f>IFERROR(VLOOKUP($B2759,Invoices!$AL$2:$AM$412,2,FALSE),"")</f>
        <v/>
      </c>
      <c r="T2759" s="18" t="str">
        <f>IFERROR(VLOOKUP($B2759,Invoices!$AN$2:$AO$412,2,FALSE),"")</f>
        <v/>
      </c>
      <c r="U2759" s="18" cm="1">
        <f t="array" ref="U2759">IFERROR(INDEX(F2759:T2759, 1, MATCH(TRUE, ISNUMBER(F2759:T2759), 0)), "0.0")</f>
        <v>0.99</v>
      </c>
    </row>
    <row r="2760" spans="1:21" ht="13" x14ac:dyDescent="0.15">
      <c r="A2760" s="14" t="s">
        <v>8792</v>
      </c>
      <c r="B2760" s="6" t="s">
        <v>2522</v>
      </c>
      <c r="C2760" s="6" t="s">
        <v>1786</v>
      </c>
      <c r="D2760" s="6" t="s">
        <v>1463</v>
      </c>
      <c r="E2760" s="6" t="s">
        <v>681</v>
      </c>
      <c r="F2760" s="18" t="str">
        <f>IFERROR(VLOOKUP(B2760,Invoices!$L$2:$M$413,2,FALSE),"")</f>
        <v/>
      </c>
      <c r="G2760" s="18" t="str">
        <f>IFERROR(VLOOKUP(B2760,Invoices!$N$2:$O$412,2,FALSE),"")</f>
        <v/>
      </c>
      <c r="H2760" s="18" t="str">
        <f>IFERROR(VLOOKUP($B2760,Invoices!$P$2:$Q$412,2,FALSE),"")</f>
        <v/>
      </c>
      <c r="I2760" s="18">
        <f>IFERROR(VLOOKUP($B2760,Invoices!$R$2:$S$412,2,FALSE),"")</f>
        <v>0.99</v>
      </c>
      <c r="J2760" s="18" t="str">
        <f>IFERROR(VLOOKUP($B2760,Invoices!$T$2:$U$412,2,FALSE),"")</f>
        <v/>
      </c>
      <c r="K2760" s="18" t="str">
        <f>IFERROR(VLOOKUP($B2760,Invoices!$V$2:$W$412,2,FALSE),"")</f>
        <v/>
      </c>
      <c r="L2760" s="18" t="str">
        <f>IFERROR(VLOOKUP($B2760,Invoices!$X$2:$Y$412,2,FALSE),"")</f>
        <v/>
      </c>
      <c r="M2760" s="18" t="str">
        <f>IFERROR(VLOOKUP($B2760,Invoices!$Z$2:$AA$412,2,FALSE),"")</f>
        <v/>
      </c>
      <c r="N2760" s="18" t="str">
        <f>IFERROR(VLOOKUP($B2760,Invoices!$AB$2:$AC$412,2,FALSE),"")</f>
        <v/>
      </c>
      <c r="O2760" s="18">
        <f>IFERROR(VLOOKUP($B2760,Invoices!$AD$2:$AE$412,2,FALSE),"")</f>
        <v>0.99</v>
      </c>
      <c r="P2760" s="18" t="str">
        <f>IFERROR(VLOOKUP($B2760,Invoices!$AF$2:$AG$412,2,FALSE),"")</f>
        <v/>
      </c>
      <c r="Q2760" s="18" t="str">
        <f>IFERROR(VLOOKUP($B2760,Invoices!$AH$2:$AI$412,2,FALSE),"")</f>
        <v/>
      </c>
      <c r="R2760" s="18" t="str">
        <f>IFERROR(VLOOKUP($B2760,Invoices!$AJ$2:$AK$412,2,FALSE),"")</f>
        <v/>
      </c>
      <c r="S2760" s="18" t="str">
        <f>IFERROR(VLOOKUP($B2760,Invoices!$AL$2:$AM$412,2,FALSE),"")</f>
        <v/>
      </c>
      <c r="T2760" s="18" t="str">
        <f>IFERROR(VLOOKUP($B2760,Invoices!$AN$2:$AO$412,2,FALSE),"")</f>
        <v/>
      </c>
      <c r="U2760" s="18" cm="1">
        <f t="array" ref="U2760">IFERROR(INDEX(F2760:T2760, 1, MATCH(TRUE, ISNUMBER(F2760:T2760), 0)), "0.0")</f>
        <v>0.99</v>
      </c>
    </row>
    <row r="2761" spans="1:21" ht="13" x14ac:dyDescent="0.15">
      <c r="A2761" s="14" t="s">
        <v>8793</v>
      </c>
      <c r="B2761" s="6" t="s">
        <v>2522</v>
      </c>
      <c r="C2761" s="6" t="s">
        <v>2857</v>
      </c>
      <c r="D2761" s="6" t="s">
        <v>2522</v>
      </c>
      <c r="E2761" s="6" t="s">
        <v>681</v>
      </c>
      <c r="F2761" s="18" t="str">
        <f>IFERROR(VLOOKUP(B2761,Invoices!$L$2:$M$413,2,FALSE),"")</f>
        <v/>
      </c>
      <c r="G2761" s="18" t="str">
        <f>IFERROR(VLOOKUP(B2761,Invoices!$N$2:$O$412,2,FALSE),"")</f>
        <v/>
      </c>
      <c r="H2761" s="18" t="str">
        <f>IFERROR(VLOOKUP($B2761,Invoices!$P$2:$Q$412,2,FALSE),"")</f>
        <v/>
      </c>
      <c r="I2761" s="18">
        <f>IFERROR(VLOOKUP($B2761,Invoices!$R$2:$S$412,2,FALSE),"")</f>
        <v>0.99</v>
      </c>
      <c r="J2761" s="18" t="str">
        <f>IFERROR(VLOOKUP($B2761,Invoices!$T$2:$U$412,2,FALSE),"")</f>
        <v/>
      </c>
      <c r="K2761" s="18" t="str">
        <f>IFERROR(VLOOKUP($B2761,Invoices!$V$2:$W$412,2,FALSE),"")</f>
        <v/>
      </c>
      <c r="L2761" s="18" t="str">
        <f>IFERROR(VLOOKUP($B2761,Invoices!$X$2:$Y$412,2,FALSE),"")</f>
        <v/>
      </c>
      <c r="M2761" s="18" t="str">
        <f>IFERROR(VLOOKUP($B2761,Invoices!$Z$2:$AA$412,2,FALSE),"")</f>
        <v/>
      </c>
      <c r="N2761" s="18" t="str">
        <f>IFERROR(VLOOKUP($B2761,Invoices!$AB$2:$AC$412,2,FALSE),"")</f>
        <v/>
      </c>
      <c r="O2761" s="18">
        <f>IFERROR(VLOOKUP($B2761,Invoices!$AD$2:$AE$412,2,FALSE),"")</f>
        <v>0.99</v>
      </c>
      <c r="P2761" s="18" t="str">
        <f>IFERROR(VLOOKUP($B2761,Invoices!$AF$2:$AG$412,2,FALSE),"")</f>
        <v/>
      </c>
      <c r="Q2761" s="18" t="str">
        <f>IFERROR(VLOOKUP($B2761,Invoices!$AH$2:$AI$412,2,FALSE),"")</f>
        <v/>
      </c>
      <c r="R2761" s="18" t="str">
        <f>IFERROR(VLOOKUP($B2761,Invoices!$AJ$2:$AK$412,2,FALSE),"")</f>
        <v/>
      </c>
      <c r="S2761" s="18" t="str">
        <f>IFERROR(VLOOKUP($B2761,Invoices!$AL$2:$AM$412,2,FALSE),"")</f>
        <v/>
      </c>
      <c r="T2761" s="18" t="str">
        <f>IFERROR(VLOOKUP($B2761,Invoices!$AN$2:$AO$412,2,FALSE),"")</f>
        <v/>
      </c>
      <c r="U2761" s="18" cm="1">
        <f t="array" ref="U2761">IFERROR(INDEX(F2761:T2761, 1, MATCH(TRUE, ISNUMBER(F2761:T2761), 0)), "0.0")</f>
        <v>0.99</v>
      </c>
    </row>
    <row r="2762" spans="1:21" ht="13" x14ac:dyDescent="0.15">
      <c r="A2762" s="14" t="s">
        <v>8794</v>
      </c>
      <c r="B2762" s="6" t="s">
        <v>4229</v>
      </c>
      <c r="C2762" s="6" t="s">
        <v>1848</v>
      </c>
      <c r="D2762" s="6" t="s">
        <v>1583</v>
      </c>
      <c r="E2762" s="6" t="s">
        <v>1584</v>
      </c>
      <c r="F2762" s="18" t="str">
        <f>IFERROR(VLOOKUP(B2762,Invoices!$L$2:$M$413,2,FALSE),"")</f>
        <v/>
      </c>
      <c r="G2762" s="18" t="str">
        <f>IFERROR(VLOOKUP(B2762,Invoices!$N$2:$O$412,2,FALSE),"")</f>
        <v/>
      </c>
      <c r="H2762" s="18" t="str">
        <f>IFERROR(VLOOKUP($B2762,Invoices!$P$2:$Q$412,2,FALSE),"")</f>
        <v/>
      </c>
      <c r="I2762" s="18" t="str">
        <f>IFERROR(VLOOKUP($B2762,Invoices!$R$2:$S$412,2,FALSE),"")</f>
        <v/>
      </c>
      <c r="J2762" s="18" t="str">
        <f>IFERROR(VLOOKUP($B2762,Invoices!$T$2:$U$412,2,FALSE),"")</f>
        <v/>
      </c>
      <c r="K2762" s="18" t="str">
        <f>IFERROR(VLOOKUP($B2762,Invoices!$V$2:$W$412,2,FALSE),"")</f>
        <v/>
      </c>
      <c r="L2762" s="18" t="str">
        <f>IFERROR(VLOOKUP($B2762,Invoices!$X$2:$Y$412,2,FALSE),"")</f>
        <v/>
      </c>
      <c r="M2762" s="18" t="str">
        <f>IFERROR(VLOOKUP($B2762,Invoices!$Z$2:$AA$412,2,FALSE),"")</f>
        <v/>
      </c>
      <c r="N2762" s="18" t="str">
        <f>IFERROR(VLOOKUP($B2762,Invoices!$AB$2:$AC$412,2,FALSE),"")</f>
        <v/>
      </c>
      <c r="O2762" s="18" t="str">
        <f>IFERROR(VLOOKUP($B2762,Invoices!$AD$2:$AE$412,2,FALSE),"")</f>
        <v/>
      </c>
      <c r="P2762" s="18" t="str">
        <f>IFERROR(VLOOKUP($B2762,Invoices!$AF$2:$AG$412,2,FALSE),"")</f>
        <v/>
      </c>
      <c r="Q2762" s="18" t="str">
        <f>IFERROR(VLOOKUP($B2762,Invoices!$AH$2:$AI$412,2,FALSE),"")</f>
        <v/>
      </c>
      <c r="R2762" s="18" t="str">
        <f>IFERROR(VLOOKUP($B2762,Invoices!$AJ$2:$AK$412,2,FALSE),"")</f>
        <v/>
      </c>
      <c r="S2762" s="18">
        <f>IFERROR(VLOOKUP($B2762,Invoices!$AL$2:$AM$412,2,FALSE),"")</f>
        <v>0.99</v>
      </c>
      <c r="T2762" s="18" t="str">
        <f>IFERROR(VLOOKUP($B2762,Invoices!$AN$2:$AO$412,2,FALSE),"")</f>
        <v/>
      </c>
      <c r="U2762" s="18" cm="1">
        <f t="array" ref="U2762">IFERROR(INDEX(F2762:T2762, 1, MATCH(TRUE, ISNUMBER(F2762:T2762), 0)), "0.0")</f>
        <v>0.99</v>
      </c>
    </row>
    <row r="2763" spans="1:21" ht="13" x14ac:dyDescent="0.15">
      <c r="A2763" s="14" t="s">
        <v>8795</v>
      </c>
      <c r="B2763" s="6" t="s">
        <v>4230</v>
      </c>
      <c r="C2763" s="6" t="s">
        <v>4231</v>
      </c>
      <c r="D2763" s="6" t="s">
        <v>848</v>
      </c>
      <c r="E2763" s="6" t="s">
        <v>744</v>
      </c>
      <c r="F2763" s="18" t="str">
        <f>IFERROR(VLOOKUP(B2763,Invoices!$L$2:$M$413,2,FALSE),"")</f>
        <v/>
      </c>
      <c r="G2763" s="18" t="str">
        <f>IFERROR(VLOOKUP(B2763,Invoices!$N$2:$O$412,2,FALSE),"")</f>
        <v/>
      </c>
      <c r="H2763" s="18" t="str">
        <f>IFERROR(VLOOKUP($B2763,Invoices!$P$2:$Q$412,2,FALSE),"")</f>
        <v/>
      </c>
      <c r="I2763" s="18" t="str">
        <f>IFERROR(VLOOKUP($B2763,Invoices!$R$2:$S$412,2,FALSE),"")</f>
        <v/>
      </c>
      <c r="J2763" s="18" t="str">
        <f>IFERROR(VLOOKUP($B2763,Invoices!$T$2:$U$412,2,FALSE),"")</f>
        <v/>
      </c>
      <c r="K2763" s="18" t="str">
        <f>IFERROR(VLOOKUP($B2763,Invoices!$V$2:$W$412,2,FALSE),"")</f>
        <v/>
      </c>
      <c r="L2763" s="18" t="str">
        <f>IFERROR(VLOOKUP($B2763,Invoices!$X$2:$Y$412,2,FALSE),"")</f>
        <v/>
      </c>
      <c r="M2763" s="18" t="str">
        <f>IFERROR(VLOOKUP($B2763,Invoices!$Z$2:$AA$412,2,FALSE),"")</f>
        <v/>
      </c>
      <c r="N2763" s="18" t="str">
        <f>IFERROR(VLOOKUP($B2763,Invoices!$AB$2:$AC$412,2,FALSE),"")</f>
        <v/>
      </c>
      <c r="O2763" s="18" t="str">
        <f>IFERROR(VLOOKUP($B2763,Invoices!$AD$2:$AE$412,2,FALSE),"")</f>
        <v/>
      </c>
      <c r="P2763" s="18" t="str">
        <f>IFERROR(VLOOKUP($B2763,Invoices!$AF$2:$AG$412,2,FALSE),"")</f>
        <v/>
      </c>
      <c r="Q2763" s="18" t="str">
        <f>IFERROR(VLOOKUP($B2763,Invoices!$AH$2:$AI$412,2,FALSE),"")</f>
        <v/>
      </c>
      <c r="R2763" s="18" t="str">
        <f>IFERROR(VLOOKUP($B2763,Invoices!$AJ$2:$AK$412,2,FALSE),"")</f>
        <v/>
      </c>
      <c r="S2763" s="18" t="str">
        <f>IFERROR(VLOOKUP($B2763,Invoices!$AL$2:$AM$412,2,FALSE),"")</f>
        <v/>
      </c>
      <c r="T2763" s="18" t="str">
        <f>IFERROR(VLOOKUP($B2763,Invoices!$AN$2:$AO$412,2,FALSE),"")</f>
        <v/>
      </c>
      <c r="U2763" s="18" t="str" cm="1">
        <f t="array" ref="U2763">IFERROR(INDEX(F2763:T2763, 1, MATCH(TRUE, ISNUMBER(F2763:T2763), 0)), "0.0")</f>
        <v>0.0</v>
      </c>
    </row>
    <row r="2764" spans="1:21" ht="13" x14ac:dyDescent="0.15">
      <c r="A2764" s="14" t="s">
        <v>8796</v>
      </c>
      <c r="B2764" s="6" t="s">
        <v>4232</v>
      </c>
      <c r="C2764" s="6" t="s">
        <v>1007</v>
      </c>
      <c r="D2764" s="6" t="s">
        <v>1008</v>
      </c>
      <c r="E2764" s="6" t="s">
        <v>681</v>
      </c>
      <c r="F2764" s="18" t="str">
        <f>IFERROR(VLOOKUP(B2764,Invoices!$L$2:$M$413,2,FALSE),"")</f>
        <v/>
      </c>
      <c r="G2764" s="18" t="str">
        <f>IFERROR(VLOOKUP(B2764,Invoices!$N$2:$O$412,2,FALSE),"")</f>
        <v/>
      </c>
      <c r="H2764" s="18" t="str">
        <f>IFERROR(VLOOKUP($B2764,Invoices!$P$2:$Q$412,2,FALSE),"")</f>
        <v/>
      </c>
      <c r="I2764" s="18" t="str">
        <f>IFERROR(VLOOKUP($B2764,Invoices!$R$2:$S$412,2,FALSE),"")</f>
        <v/>
      </c>
      <c r="J2764" s="18" t="str">
        <f>IFERROR(VLOOKUP($B2764,Invoices!$T$2:$U$412,2,FALSE),"")</f>
        <v/>
      </c>
      <c r="K2764" s="18" t="str">
        <f>IFERROR(VLOOKUP($B2764,Invoices!$V$2:$W$412,2,FALSE),"")</f>
        <v/>
      </c>
      <c r="L2764" s="18" t="str">
        <f>IFERROR(VLOOKUP($B2764,Invoices!$X$2:$Y$412,2,FALSE),"")</f>
        <v/>
      </c>
      <c r="M2764" s="18" t="str">
        <f>IFERROR(VLOOKUP($B2764,Invoices!$Z$2:$AA$412,2,FALSE),"")</f>
        <v/>
      </c>
      <c r="N2764" s="18">
        <f>IFERROR(VLOOKUP($B2764,Invoices!$AB$2:$AC$412,2,FALSE),"")</f>
        <v>0.99</v>
      </c>
      <c r="O2764" s="18" t="str">
        <f>IFERROR(VLOOKUP($B2764,Invoices!$AD$2:$AE$412,2,FALSE),"")</f>
        <v/>
      </c>
      <c r="P2764" s="18" t="str">
        <f>IFERROR(VLOOKUP($B2764,Invoices!$AF$2:$AG$412,2,FALSE),"")</f>
        <v/>
      </c>
      <c r="Q2764" s="18" t="str">
        <f>IFERROR(VLOOKUP($B2764,Invoices!$AH$2:$AI$412,2,FALSE),"")</f>
        <v/>
      </c>
      <c r="R2764" s="18" t="str">
        <f>IFERROR(VLOOKUP($B2764,Invoices!$AJ$2:$AK$412,2,FALSE),"")</f>
        <v/>
      </c>
      <c r="S2764" s="18" t="str">
        <f>IFERROR(VLOOKUP($B2764,Invoices!$AL$2:$AM$412,2,FALSE),"")</f>
        <v/>
      </c>
      <c r="T2764" s="18" t="str">
        <f>IFERROR(VLOOKUP($B2764,Invoices!$AN$2:$AO$412,2,FALSE),"")</f>
        <v/>
      </c>
      <c r="U2764" s="18" cm="1">
        <f t="array" ref="U2764">IFERROR(INDEX(F2764:T2764, 1, MATCH(TRUE, ISNUMBER(F2764:T2764), 0)), "0.0")</f>
        <v>0.99</v>
      </c>
    </row>
    <row r="2765" spans="1:21" s="18" customFormat="1" ht="13" x14ac:dyDescent="0.15">
      <c r="A2765" s="19" t="s">
        <v>8797</v>
      </c>
      <c r="B2765" s="13" t="s">
        <v>4233</v>
      </c>
      <c r="C2765" s="13" t="s">
        <v>2820</v>
      </c>
      <c r="D2765" s="13" t="s">
        <v>887</v>
      </c>
      <c r="E2765" s="13" t="s">
        <v>574</v>
      </c>
      <c r="F2765" s="18" t="str">
        <f>IFERROR(VLOOKUP(B2765,Invoices!$L$2:$M$413,2,FALSE),"")</f>
        <v/>
      </c>
      <c r="G2765" s="18" t="str">
        <f>IFERROR(VLOOKUP(B2765,Invoices!$N$2:$O$412,2,FALSE),"")</f>
        <v/>
      </c>
      <c r="H2765" s="18" t="str">
        <f>IFERROR(VLOOKUP($B2765,Invoices!$P$2:$Q$412,2,FALSE),"")</f>
        <v/>
      </c>
      <c r="J2765" s="18" t="str">
        <f>IFERROR(VLOOKUP($B2765,Invoices!$T$2:$U$412,2,FALSE),"")</f>
        <v/>
      </c>
      <c r="K2765" s="18" t="str">
        <f>IFERROR(VLOOKUP($B2765,Invoices!$V$2:$W$412,2,FALSE),"")</f>
        <v/>
      </c>
      <c r="L2765" s="18" t="str">
        <f>IFERROR(VLOOKUP($B2765,Invoices!$X$2:$Y$412,2,FALSE),"")</f>
        <v/>
      </c>
      <c r="M2765" s="18" t="str">
        <f>IFERROR(VLOOKUP($B2765,Invoices!$Z$2:$AA$412,2,FALSE),"")</f>
        <v/>
      </c>
      <c r="N2765" s="18">
        <f>IFERROR(VLOOKUP($B2765,Invoices!$AB$2:$AC$412,2,FALSE),"")</f>
        <v>1.99</v>
      </c>
      <c r="O2765" s="18" t="str">
        <f>IFERROR(VLOOKUP($B2765,Invoices!$AD$2:$AE$412,2,FALSE),"")</f>
        <v/>
      </c>
      <c r="P2765" s="18" t="str">
        <f>IFERROR(VLOOKUP($B2765,Invoices!$AF$2:$AG$412,2,FALSE),"")</f>
        <v/>
      </c>
      <c r="Q2765" s="18" t="str">
        <f>IFERROR(VLOOKUP($B2765,Invoices!$AH$2:$AI$412,2,FALSE),"")</f>
        <v/>
      </c>
      <c r="R2765" s="18" t="str">
        <f>IFERROR(VLOOKUP($B2765,Invoices!$AJ$2:$AK$412,2,FALSE),"")</f>
        <v/>
      </c>
      <c r="S2765" s="18" t="str">
        <f>IFERROR(VLOOKUP($B2765,Invoices!$AL$2:$AM$412,2,FALSE),"")</f>
        <v/>
      </c>
      <c r="T2765" s="18" t="str">
        <f>IFERROR(VLOOKUP($B2765,Invoices!$AN$2:$AO$412,2,FALSE),"")</f>
        <v/>
      </c>
      <c r="U2765" s="18" cm="1">
        <f t="array" ref="U2765">IFERROR(INDEX(F2765:T2765, 1, MATCH(TRUE, ISNUMBER(F2765:T2765), 0)), "0.0")</f>
        <v>1.99</v>
      </c>
    </row>
    <row r="2766" spans="1:21" s="18" customFormat="1" ht="13" x14ac:dyDescent="0.15">
      <c r="A2766" s="19" t="s">
        <v>8798</v>
      </c>
      <c r="B2766" s="13" t="s">
        <v>4234</v>
      </c>
      <c r="D2766" s="13" t="s">
        <v>768</v>
      </c>
      <c r="E2766" s="13" t="s">
        <v>518</v>
      </c>
      <c r="F2766" s="18" t="str">
        <f>IFERROR(VLOOKUP(B2766,Invoices!$L$2:$M$413,2,FALSE),"")</f>
        <v/>
      </c>
      <c r="G2766" s="18" t="str">
        <f>IFERROR(VLOOKUP(B2766,Invoices!$N$2:$O$412,2,FALSE),"")</f>
        <v/>
      </c>
      <c r="H2766" s="18" t="str">
        <f>IFERROR(VLOOKUP($B2766,Invoices!$P$2:$Q$412,2,FALSE),"")</f>
        <v/>
      </c>
      <c r="I2766" s="18">
        <f>IFERROR(VLOOKUP($B2766,Invoices!$R$2:$S$412,2,FALSE),"")</f>
        <v>0.99</v>
      </c>
      <c r="J2766" s="18" t="str">
        <f>IFERROR(VLOOKUP($B2766,Invoices!$T$2:$U$412,2,FALSE),"")</f>
        <v/>
      </c>
      <c r="K2766" s="18" t="str">
        <f>IFERROR(VLOOKUP($B2766,Invoices!$V$2:$W$412,2,FALSE),"")</f>
        <v/>
      </c>
      <c r="L2766" s="18" t="str">
        <f>IFERROR(VLOOKUP($B2766,Invoices!$X$2:$Y$412,2,FALSE),"")</f>
        <v/>
      </c>
      <c r="M2766" s="18" t="str">
        <f>IFERROR(VLOOKUP($B2766,Invoices!$Z$2:$AA$412,2,FALSE),"")</f>
        <v/>
      </c>
      <c r="O2766" s="18" t="str">
        <f>IFERROR(VLOOKUP($B2766,Invoices!$AD$2:$AE$412,2,FALSE),"")</f>
        <v/>
      </c>
      <c r="P2766" s="18" t="str">
        <f>IFERROR(VLOOKUP($B2766,Invoices!$AF$2:$AG$412,2,FALSE),"")</f>
        <v/>
      </c>
      <c r="Q2766" s="18" t="str">
        <f>IFERROR(VLOOKUP($B2766,Invoices!$AH$2:$AI$412,2,FALSE),"")</f>
        <v/>
      </c>
      <c r="R2766" s="18" t="str">
        <f>IFERROR(VLOOKUP($B2766,Invoices!$AJ$2:$AK$412,2,FALSE),"")</f>
        <v/>
      </c>
      <c r="S2766" s="18" t="str">
        <f>IFERROR(VLOOKUP($B2766,Invoices!$AL$2:$AM$412,2,FALSE),"")</f>
        <v/>
      </c>
      <c r="T2766" s="18" t="str">
        <f>IFERROR(VLOOKUP($B2766,Invoices!$AN$2:$AO$412,2,FALSE),"")</f>
        <v/>
      </c>
      <c r="U2766" s="18" cm="1">
        <f t="array" ref="U2766">IFERROR(INDEX(F2766:T2766, 1, MATCH(TRUE, ISNUMBER(F2766:T2766), 0)), "0.0")</f>
        <v>0.99</v>
      </c>
    </row>
    <row r="2767" spans="1:21" ht="13" x14ac:dyDescent="0.15">
      <c r="A2767" s="14" t="s">
        <v>8799</v>
      </c>
      <c r="B2767" s="6" t="s">
        <v>4235</v>
      </c>
      <c r="C2767" s="6" t="s">
        <v>4236</v>
      </c>
      <c r="D2767" s="6" t="s">
        <v>1150</v>
      </c>
      <c r="E2767" s="6" t="s">
        <v>1151</v>
      </c>
      <c r="F2767" s="18" t="str">
        <f>IFERROR(VLOOKUP(B2767,Invoices!$L$2:$M$413,2,FALSE),"")</f>
        <v/>
      </c>
      <c r="G2767" s="18" t="str">
        <f>IFERROR(VLOOKUP(B2767,Invoices!$N$2:$O$412,2,FALSE),"")</f>
        <v/>
      </c>
      <c r="H2767" s="18" t="str">
        <f>IFERROR(VLOOKUP($B2767,Invoices!$P$2:$Q$412,2,FALSE),"")</f>
        <v/>
      </c>
      <c r="I2767" s="18" t="str">
        <f>IFERROR(VLOOKUP($B2767,Invoices!$R$2:$S$412,2,FALSE),"")</f>
        <v/>
      </c>
      <c r="J2767" s="18" t="str">
        <f>IFERROR(VLOOKUP($B2767,Invoices!$T$2:$U$412,2,FALSE),"")</f>
        <v/>
      </c>
      <c r="K2767" s="18" t="str">
        <f>IFERROR(VLOOKUP($B2767,Invoices!$V$2:$W$412,2,FALSE),"")</f>
        <v/>
      </c>
      <c r="L2767" s="18" t="str">
        <f>IFERROR(VLOOKUP($B2767,Invoices!$X$2:$Y$412,2,FALSE),"")</f>
        <v/>
      </c>
      <c r="M2767" s="18" t="str">
        <f>IFERROR(VLOOKUP($B2767,Invoices!$Z$2:$AA$412,2,FALSE),"")</f>
        <v/>
      </c>
      <c r="N2767" s="18" t="str">
        <f>IFERROR(VLOOKUP($B2767,Invoices!$AB$2:$AC$412,2,FALSE),"")</f>
        <v/>
      </c>
      <c r="O2767" s="18" t="str">
        <f>IFERROR(VLOOKUP($B2767,Invoices!$AD$2:$AE$412,2,FALSE),"")</f>
        <v/>
      </c>
      <c r="P2767" s="18" t="str">
        <f>IFERROR(VLOOKUP($B2767,Invoices!$AF$2:$AG$412,2,FALSE),"")</f>
        <v/>
      </c>
      <c r="Q2767" s="18" t="str">
        <f>IFERROR(VLOOKUP($B2767,Invoices!$AH$2:$AI$412,2,FALSE),"")</f>
        <v/>
      </c>
      <c r="R2767" s="18" t="str">
        <f>IFERROR(VLOOKUP($B2767,Invoices!$AJ$2:$AK$412,2,FALSE),"")</f>
        <v/>
      </c>
      <c r="S2767" s="18" t="str">
        <f>IFERROR(VLOOKUP($B2767,Invoices!$AL$2:$AM$412,2,FALSE),"")</f>
        <v/>
      </c>
      <c r="T2767" s="18" t="str">
        <f>IFERROR(VLOOKUP($B2767,Invoices!$AN$2:$AO$412,2,FALSE),"")</f>
        <v/>
      </c>
      <c r="U2767" s="18" t="str" cm="1">
        <f t="array" ref="U2767">IFERROR(INDEX(F2767:T2767, 1, MATCH(TRUE, ISNUMBER(F2767:T2767), 0)), "0.0")</f>
        <v>0.0</v>
      </c>
    </row>
    <row r="2768" spans="1:21" ht="13" x14ac:dyDescent="0.15">
      <c r="A2768" s="14" t="s">
        <v>8800</v>
      </c>
      <c r="B2768" s="6" t="s">
        <v>4237</v>
      </c>
      <c r="C2768" s="6" t="s">
        <v>1943</v>
      </c>
      <c r="D2768" s="6" t="s">
        <v>1942</v>
      </c>
      <c r="E2768" s="6" t="s">
        <v>1943</v>
      </c>
      <c r="F2768" s="18" t="str">
        <f>IFERROR(VLOOKUP(B2768,Invoices!$L$2:$M$413,2,FALSE),"")</f>
        <v/>
      </c>
      <c r="G2768" s="18" t="str">
        <f>IFERROR(VLOOKUP(B2768,Invoices!$N$2:$O$412,2,FALSE),"")</f>
        <v/>
      </c>
      <c r="H2768" s="18" t="str">
        <f>IFERROR(VLOOKUP($B2768,Invoices!$P$2:$Q$412,2,FALSE),"")</f>
        <v/>
      </c>
      <c r="I2768" s="18" t="str">
        <f>IFERROR(VLOOKUP($B2768,Invoices!$R$2:$S$412,2,FALSE),"")</f>
        <v/>
      </c>
      <c r="J2768" s="18" t="str">
        <f>IFERROR(VLOOKUP($B2768,Invoices!$T$2:$U$412,2,FALSE),"")</f>
        <v/>
      </c>
      <c r="K2768" s="18" t="str">
        <f>IFERROR(VLOOKUP($B2768,Invoices!$V$2:$W$412,2,FALSE),"")</f>
        <v/>
      </c>
      <c r="L2768" s="18" t="str">
        <f>IFERROR(VLOOKUP($B2768,Invoices!$X$2:$Y$412,2,FALSE),"")</f>
        <v/>
      </c>
      <c r="M2768" s="18" t="str">
        <f>IFERROR(VLOOKUP($B2768,Invoices!$Z$2:$AA$412,2,FALSE),"")</f>
        <v/>
      </c>
      <c r="N2768" s="18" t="str">
        <f>IFERROR(VLOOKUP($B2768,Invoices!$AB$2:$AC$412,2,FALSE),"")</f>
        <v/>
      </c>
      <c r="O2768" s="18" t="str">
        <f>IFERROR(VLOOKUP($B2768,Invoices!$AD$2:$AE$412,2,FALSE),"")</f>
        <v/>
      </c>
      <c r="P2768" s="18" t="str">
        <f>IFERROR(VLOOKUP($B2768,Invoices!$AF$2:$AG$412,2,FALSE),"")</f>
        <v/>
      </c>
      <c r="Q2768" s="18" t="str">
        <f>IFERROR(VLOOKUP($B2768,Invoices!$AH$2:$AI$412,2,FALSE),"")</f>
        <v/>
      </c>
      <c r="R2768" s="18" t="str">
        <f>IFERROR(VLOOKUP($B2768,Invoices!$AJ$2:$AK$412,2,FALSE),"")</f>
        <v/>
      </c>
      <c r="S2768" s="18" t="str">
        <f>IFERROR(VLOOKUP($B2768,Invoices!$AL$2:$AM$412,2,FALSE),"")</f>
        <v/>
      </c>
      <c r="T2768" s="18" t="str">
        <f>IFERROR(VLOOKUP($B2768,Invoices!$AN$2:$AO$412,2,FALSE),"")</f>
        <v/>
      </c>
      <c r="U2768" s="18" t="str" cm="1">
        <f t="array" ref="U2768">IFERROR(INDEX(F2768:T2768, 1, MATCH(TRUE, ISNUMBER(F2768:T2768), 0)), "0.0")</f>
        <v>0.0</v>
      </c>
    </row>
    <row r="2769" spans="1:21" ht="13" x14ac:dyDescent="0.15">
      <c r="A2769" s="14" t="s">
        <v>8801</v>
      </c>
      <c r="B2769" s="6" t="s">
        <v>4238</v>
      </c>
      <c r="C2769" s="6" t="s">
        <v>1101</v>
      </c>
      <c r="D2769" s="6" t="s">
        <v>4239</v>
      </c>
      <c r="E2769" s="6" t="s">
        <v>4240</v>
      </c>
      <c r="F2769" s="18" t="str">
        <f>IFERROR(VLOOKUP(B2769,Invoices!$L$2:$M$413,2,FALSE),"")</f>
        <v/>
      </c>
      <c r="G2769" s="18">
        <f>IFERROR(VLOOKUP(B2769,Invoices!$N$2:$O$412,2,FALSE),"")</f>
        <v>0.99</v>
      </c>
      <c r="H2769" s="18" t="str">
        <f>IFERROR(VLOOKUP($B2769,Invoices!$P$2:$Q$412,2,FALSE),"")</f>
        <v/>
      </c>
      <c r="I2769" s="18" t="str">
        <f>IFERROR(VLOOKUP($B2769,Invoices!$R$2:$S$412,2,FALSE),"")</f>
        <v/>
      </c>
      <c r="J2769" s="18">
        <f>IFERROR(VLOOKUP($B2769,Invoices!$T$2:$U$412,2,FALSE),"")</f>
        <v>0.99</v>
      </c>
      <c r="K2769" s="18" t="str">
        <f>IFERROR(VLOOKUP($B2769,Invoices!$V$2:$W$412,2,FALSE),"")</f>
        <v/>
      </c>
      <c r="L2769" s="18" t="str">
        <f>IFERROR(VLOOKUP($B2769,Invoices!$X$2:$Y$412,2,FALSE),"")</f>
        <v/>
      </c>
      <c r="M2769" s="18" t="str">
        <f>IFERROR(VLOOKUP($B2769,Invoices!$Z$2:$AA$412,2,FALSE),"")</f>
        <v/>
      </c>
      <c r="N2769" s="18" t="str">
        <f>IFERROR(VLOOKUP($B2769,Invoices!$AB$2:$AC$412,2,FALSE),"")</f>
        <v/>
      </c>
      <c r="O2769" s="18" t="str">
        <f>IFERROR(VLOOKUP($B2769,Invoices!$AD$2:$AE$412,2,FALSE),"")</f>
        <v/>
      </c>
      <c r="P2769" s="18" t="str">
        <f>IFERROR(VLOOKUP($B2769,Invoices!$AF$2:$AG$412,2,FALSE),"")</f>
        <v/>
      </c>
      <c r="Q2769" s="18" t="str">
        <f>IFERROR(VLOOKUP($B2769,Invoices!$AH$2:$AI$412,2,FALSE),"")</f>
        <v/>
      </c>
      <c r="R2769" s="18" t="str">
        <f>IFERROR(VLOOKUP($B2769,Invoices!$AJ$2:$AK$412,2,FALSE),"")</f>
        <v/>
      </c>
      <c r="S2769" s="18" t="str">
        <f>IFERROR(VLOOKUP($B2769,Invoices!$AL$2:$AM$412,2,FALSE),"")</f>
        <v/>
      </c>
      <c r="T2769" s="18" t="str">
        <f>IFERROR(VLOOKUP($B2769,Invoices!$AN$2:$AO$412,2,FALSE),"")</f>
        <v/>
      </c>
      <c r="U2769" s="18" cm="1">
        <f t="array" ref="U2769">IFERROR(INDEX(F2769:T2769, 1, MATCH(TRUE, ISNUMBER(F2769:T2769), 0)), "0.0")</f>
        <v>0.99</v>
      </c>
    </row>
    <row r="2770" spans="1:21" ht="13" x14ac:dyDescent="0.15">
      <c r="A2770" s="14" t="s">
        <v>8802</v>
      </c>
      <c r="B2770" s="6" t="s">
        <v>4241</v>
      </c>
      <c r="C2770" s="6" t="s">
        <v>4242</v>
      </c>
      <c r="D2770" s="6" t="s">
        <v>1081</v>
      </c>
      <c r="E2770" s="6" t="s">
        <v>758</v>
      </c>
      <c r="F2770" s="18">
        <f>IFERROR(VLOOKUP(B2770,Invoices!$L$2:$M$413,2,FALSE),"")</f>
        <v>0.99</v>
      </c>
      <c r="G2770" s="18" t="str">
        <f>IFERROR(VLOOKUP(B2770,Invoices!$N$2:$O$412,2,FALSE),"")</f>
        <v/>
      </c>
      <c r="H2770" s="18" t="str">
        <f>IFERROR(VLOOKUP($B2770,Invoices!$P$2:$Q$412,2,FALSE),"")</f>
        <v/>
      </c>
      <c r="I2770" s="18" t="str">
        <f>IFERROR(VLOOKUP($B2770,Invoices!$R$2:$S$412,2,FALSE),"")</f>
        <v/>
      </c>
      <c r="J2770" s="18" t="str">
        <f>IFERROR(VLOOKUP($B2770,Invoices!$T$2:$U$412,2,FALSE),"")</f>
        <v/>
      </c>
      <c r="K2770" s="18" t="str">
        <f>IFERROR(VLOOKUP($B2770,Invoices!$V$2:$W$412,2,FALSE),"")</f>
        <v/>
      </c>
      <c r="L2770" s="18" t="str">
        <f>IFERROR(VLOOKUP($B2770,Invoices!$X$2:$Y$412,2,FALSE),"")</f>
        <v/>
      </c>
      <c r="M2770" s="18" t="str">
        <f>IFERROR(VLOOKUP($B2770,Invoices!$Z$2:$AA$412,2,FALSE),"")</f>
        <v/>
      </c>
      <c r="N2770" s="18" t="str">
        <f>IFERROR(VLOOKUP($B2770,Invoices!$AB$2:$AC$412,2,FALSE),"")</f>
        <v/>
      </c>
      <c r="O2770" s="18" t="str">
        <f>IFERROR(VLOOKUP($B2770,Invoices!$AD$2:$AE$412,2,FALSE),"")</f>
        <v/>
      </c>
      <c r="P2770" s="18" t="str">
        <f>IFERROR(VLOOKUP($B2770,Invoices!$AF$2:$AG$412,2,FALSE),"")</f>
        <v/>
      </c>
      <c r="Q2770" s="18" t="str">
        <f>IFERROR(VLOOKUP($B2770,Invoices!$AH$2:$AI$412,2,FALSE),"")</f>
        <v/>
      </c>
      <c r="R2770" s="18" t="str">
        <f>IFERROR(VLOOKUP($B2770,Invoices!$AJ$2:$AK$412,2,FALSE),"")</f>
        <v/>
      </c>
      <c r="S2770" s="18" t="str">
        <f>IFERROR(VLOOKUP($B2770,Invoices!$AL$2:$AM$412,2,FALSE),"")</f>
        <v/>
      </c>
      <c r="T2770" s="18" t="str">
        <f>IFERROR(VLOOKUP($B2770,Invoices!$AN$2:$AO$412,2,FALSE),"")</f>
        <v/>
      </c>
      <c r="U2770" s="18" cm="1">
        <f t="array" ref="U2770">IFERROR(INDEX(F2770:T2770, 1, MATCH(TRUE, ISNUMBER(F2770:T2770), 0)), "0.0")</f>
        <v>0.99</v>
      </c>
    </row>
    <row r="2771" spans="1:21" ht="13" x14ac:dyDescent="0.15">
      <c r="A2771" s="14" t="s">
        <v>8803</v>
      </c>
      <c r="B2771" s="6" t="s">
        <v>4243</v>
      </c>
      <c r="D2771" s="6" t="s">
        <v>595</v>
      </c>
      <c r="E2771" s="6" t="s">
        <v>596</v>
      </c>
      <c r="F2771" s="18" t="str">
        <f>IFERROR(VLOOKUP(B2771,Invoices!$L$2:$M$413,2,FALSE),"")</f>
        <v/>
      </c>
      <c r="G2771" s="18" t="str">
        <f>IFERROR(VLOOKUP(B2771,Invoices!$N$2:$O$412,2,FALSE),"")</f>
        <v/>
      </c>
      <c r="H2771" s="18" t="str">
        <f>IFERROR(VLOOKUP($B2771,Invoices!$P$2:$Q$412,2,FALSE),"")</f>
        <v/>
      </c>
      <c r="I2771" s="18" t="str">
        <f>IFERROR(VLOOKUP($B2771,Invoices!$R$2:$S$412,2,FALSE),"")</f>
        <v/>
      </c>
      <c r="J2771" s="18" t="str">
        <f>IFERROR(VLOOKUP($B2771,Invoices!$T$2:$U$412,2,FALSE),"")</f>
        <v/>
      </c>
      <c r="K2771" s="18" t="str">
        <f>IFERROR(VLOOKUP($B2771,Invoices!$V$2:$W$412,2,FALSE),"")</f>
        <v/>
      </c>
      <c r="L2771" s="18" t="str">
        <f>IFERROR(VLOOKUP($B2771,Invoices!$X$2:$Y$412,2,FALSE),"")</f>
        <v/>
      </c>
      <c r="M2771" s="18" t="str">
        <f>IFERROR(VLOOKUP($B2771,Invoices!$Z$2:$AA$412,2,FALSE),"")</f>
        <v/>
      </c>
      <c r="N2771" s="18" t="str">
        <f>IFERROR(VLOOKUP($B2771,Invoices!$AB$2:$AC$412,2,FALSE),"")</f>
        <v/>
      </c>
      <c r="O2771" s="18" t="str">
        <f>IFERROR(VLOOKUP($B2771,Invoices!$AD$2:$AE$412,2,FALSE),"")</f>
        <v/>
      </c>
      <c r="P2771" s="18" t="str">
        <f>IFERROR(VLOOKUP($B2771,Invoices!$AF$2:$AG$412,2,FALSE),"")</f>
        <v/>
      </c>
      <c r="Q2771" s="18" t="str">
        <f>IFERROR(VLOOKUP($B2771,Invoices!$AH$2:$AI$412,2,FALSE),"")</f>
        <v/>
      </c>
      <c r="R2771" s="18" t="str">
        <f>IFERROR(VLOOKUP($B2771,Invoices!$AJ$2:$AK$412,2,FALSE),"")</f>
        <v/>
      </c>
      <c r="S2771" s="18" t="str">
        <f>IFERROR(VLOOKUP($B2771,Invoices!$AL$2:$AM$412,2,FALSE),"")</f>
        <v/>
      </c>
      <c r="T2771" s="18" t="str">
        <f>IFERROR(VLOOKUP($B2771,Invoices!$AN$2:$AO$412,2,FALSE),"")</f>
        <v/>
      </c>
      <c r="U2771" s="18" t="str" cm="1">
        <f t="array" ref="U2771">IFERROR(INDEX(F2771:T2771, 1, MATCH(TRUE, ISNUMBER(F2771:T2771), 0)), "0.0")</f>
        <v>0.0</v>
      </c>
    </row>
    <row r="2772" spans="1:21" ht="13" x14ac:dyDescent="0.15">
      <c r="A2772" s="14" t="s">
        <v>8804</v>
      </c>
      <c r="B2772" s="6" t="s">
        <v>4244</v>
      </c>
      <c r="C2772" s="6" t="s">
        <v>3854</v>
      </c>
      <c r="D2772" s="6" t="s">
        <v>1265</v>
      </c>
      <c r="E2772" s="6" t="s">
        <v>630</v>
      </c>
      <c r="F2772" s="18" t="str">
        <f>IFERROR(VLOOKUP(B2772,Invoices!$L$2:$M$413,2,FALSE),"")</f>
        <v/>
      </c>
      <c r="G2772" s="18" t="str">
        <f>IFERROR(VLOOKUP(B2772,Invoices!$N$2:$O$412,2,FALSE),"")</f>
        <v/>
      </c>
      <c r="H2772" s="18">
        <f>IFERROR(VLOOKUP($B2772,Invoices!$P$2:$Q$412,2,FALSE),"")</f>
        <v>0.99</v>
      </c>
      <c r="I2772" s="18" t="str">
        <f>IFERROR(VLOOKUP($B2772,Invoices!$R$2:$S$412,2,FALSE),"")</f>
        <v/>
      </c>
      <c r="J2772" s="18" t="str">
        <f>IFERROR(VLOOKUP($B2772,Invoices!$T$2:$U$412,2,FALSE),"")</f>
        <v/>
      </c>
      <c r="K2772" s="18" t="str">
        <f>IFERROR(VLOOKUP($B2772,Invoices!$V$2:$W$412,2,FALSE),"")</f>
        <v/>
      </c>
      <c r="L2772" s="18" t="str">
        <f>IFERROR(VLOOKUP($B2772,Invoices!$X$2:$Y$412,2,FALSE),"")</f>
        <v/>
      </c>
      <c r="M2772" s="18" t="str">
        <f>IFERROR(VLOOKUP($B2772,Invoices!$Z$2:$AA$412,2,FALSE),"")</f>
        <v/>
      </c>
      <c r="N2772" s="18" t="str">
        <f>IFERROR(VLOOKUP($B2772,Invoices!$AB$2:$AC$412,2,FALSE),"")</f>
        <v/>
      </c>
      <c r="O2772" s="18" t="str">
        <f>IFERROR(VLOOKUP($B2772,Invoices!$AD$2:$AE$412,2,FALSE),"")</f>
        <v/>
      </c>
      <c r="P2772" s="18" t="str">
        <f>IFERROR(VLOOKUP($B2772,Invoices!$AF$2:$AG$412,2,FALSE),"")</f>
        <v/>
      </c>
      <c r="Q2772" s="18" t="str">
        <f>IFERROR(VLOOKUP($B2772,Invoices!$AH$2:$AI$412,2,FALSE),"")</f>
        <v/>
      </c>
      <c r="R2772" s="18" t="str">
        <f>IFERROR(VLOOKUP($B2772,Invoices!$AJ$2:$AK$412,2,FALSE),"")</f>
        <v/>
      </c>
      <c r="S2772" s="18" t="str">
        <f>IFERROR(VLOOKUP($B2772,Invoices!$AL$2:$AM$412,2,FALSE),"")</f>
        <v/>
      </c>
      <c r="T2772" s="18" t="str">
        <f>IFERROR(VLOOKUP($B2772,Invoices!$AN$2:$AO$412,2,FALSE),"")</f>
        <v/>
      </c>
      <c r="U2772" s="18" cm="1">
        <f t="array" ref="U2772">IFERROR(INDEX(F2772:T2772, 1, MATCH(TRUE, ISNUMBER(F2772:T2772), 0)), "0.0")</f>
        <v>0.99</v>
      </c>
    </row>
    <row r="2773" spans="1:21" ht="13" x14ac:dyDescent="0.15">
      <c r="A2773" s="14" t="s">
        <v>8805</v>
      </c>
      <c r="B2773" s="6" t="s">
        <v>4245</v>
      </c>
      <c r="C2773" s="6" t="s">
        <v>1219</v>
      </c>
      <c r="D2773" s="6" t="s">
        <v>1220</v>
      </c>
      <c r="E2773" s="6" t="s">
        <v>562</v>
      </c>
      <c r="F2773" s="18" t="str">
        <f>IFERROR(VLOOKUP(B2773,Invoices!$L$2:$M$413,2,FALSE),"")</f>
        <v/>
      </c>
      <c r="G2773" s="18" t="str">
        <f>IFERROR(VLOOKUP(B2773,Invoices!$N$2:$O$412,2,FALSE),"")</f>
        <v/>
      </c>
      <c r="H2773" s="18" t="str">
        <f>IFERROR(VLOOKUP($B2773,Invoices!$P$2:$Q$412,2,FALSE),"")</f>
        <v/>
      </c>
      <c r="I2773" s="18" t="str">
        <f>IFERROR(VLOOKUP($B2773,Invoices!$R$2:$S$412,2,FALSE),"")</f>
        <v/>
      </c>
      <c r="J2773" s="18" t="str">
        <f>IFERROR(VLOOKUP($B2773,Invoices!$T$2:$U$412,2,FALSE),"")</f>
        <v/>
      </c>
      <c r="K2773" s="18" t="str">
        <f>IFERROR(VLOOKUP($B2773,Invoices!$V$2:$W$412,2,FALSE),"")</f>
        <v/>
      </c>
      <c r="L2773" s="18" t="str">
        <f>IFERROR(VLOOKUP($B2773,Invoices!$X$2:$Y$412,2,FALSE),"")</f>
        <v/>
      </c>
      <c r="M2773" s="18" t="str">
        <f>IFERROR(VLOOKUP($B2773,Invoices!$Z$2:$AA$412,2,FALSE),"")</f>
        <v/>
      </c>
      <c r="N2773" s="18" t="str">
        <f>IFERROR(VLOOKUP($B2773,Invoices!$AB$2:$AC$412,2,FALSE),"")</f>
        <v/>
      </c>
      <c r="O2773" s="18" t="str">
        <f>IFERROR(VLOOKUP($B2773,Invoices!$AD$2:$AE$412,2,FALSE),"")</f>
        <v/>
      </c>
      <c r="P2773" s="18" t="str">
        <f>IFERROR(VLOOKUP($B2773,Invoices!$AF$2:$AG$412,2,FALSE),"")</f>
        <v/>
      </c>
      <c r="Q2773" s="18" t="str">
        <f>IFERROR(VLOOKUP($B2773,Invoices!$AH$2:$AI$412,2,FALSE),"")</f>
        <v/>
      </c>
      <c r="R2773" s="18" t="str">
        <f>IFERROR(VLOOKUP($B2773,Invoices!$AJ$2:$AK$412,2,FALSE),"")</f>
        <v/>
      </c>
      <c r="S2773" s="18" t="str">
        <f>IFERROR(VLOOKUP($B2773,Invoices!$AL$2:$AM$412,2,FALSE),"")</f>
        <v/>
      </c>
      <c r="T2773" s="18" t="str">
        <f>IFERROR(VLOOKUP($B2773,Invoices!$AN$2:$AO$412,2,FALSE),"")</f>
        <v/>
      </c>
      <c r="U2773" s="18" t="str" cm="1">
        <f t="array" ref="U2773">IFERROR(INDEX(F2773:T2773, 1, MATCH(TRUE, ISNUMBER(F2773:T2773), 0)), "0.0")</f>
        <v>0.0</v>
      </c>
    </row>
    <row r="2774" spans="1:21" ht="13" x14ac:dyDescent="0.15">
      <c r="A2774" s="14" t="s">
        <v>8806</v>
      </c>
      <c r="B2774" s="6" t="s">
        <v>4246</v>
      </c>
      <c r="C2774" s="6" t="s">
        <v>1184</v>
      </c>
      <c r="D2774" s="6" t="s">
        <v>1185</v>
      </c>
      <c r="E2774" s="6" t="s">
        <v>962</v>
      </c>
      <c r="F2774" s="18">
        <f>IFERROR(VLOOKUP(B2774,Invoices!$L$2:$M$413,2,FALSE),"")</f>
        <v>0.99</v>
      </c>
      <c r="G2774" s="18" t="str">
        <f>IFERROR(VLOOKUP(B2774,Invoices!$N$2:$O$412,2,FALSE),"")</f>
        <v/>
      </c>
      <c r="H2774" s="18" t="str">
        <f>IFERROR(VLOOKUP($B2774,Invoices!$P$2:$Q$412,2,FALSE),"")</f>
        <v/>
      </c>
      <c r="I2774" s="18" t="str">
        <f>IFERROR(VLOOKUP($B2774,Invoices!$R$2:$S$412,2,FALSE),"")</f>
        <v/>
      </c>
      <c r="J2774" s="18" t="str">
        <f>IFERROR(VLOOKUP($B2774,Invoices!$T$2:$U$412,2,FALSE),"")</f>
        <v/>
      </c>
      <c r="K2774" s="18" t="str">
        <f>IFERROR(VLOOKUP($B2774,Invoices!$V$2:$W$412,2,FALSE),"")</f>
        <v/>
      </c>
      <c r="L2774" s="18" t="str">
        <f>IFERROR(VLOOKUP($B2774,Invoices!$X$2:$Y$412,2,FALSE),"")</f>
        <v/>
      </c>
      <c r="M2774" s="18" t="str">
        <f>IFERROR(VLOOKUP($B2774,Invoices!$Z$2:$AA$412,2,FALSE),"")</f>
        <v/>
      </c>
      <c r="N2774" s="18" t="str">
        <f>IFERROR(VLOOKUP($B2774,Invoices!$AB$2:$AC$412,2,FALSE),"")</f>
        <v/>
      </c>
      <c r="O2774" s="18" t="str">
        <f>IFERROR(VLOOKUP($B2774,Invoices!$AD$2:$AE$412,2,FALSE),"")</f>
        <v/>
      </c>
      <c r="P2774" s="18" t="str">
        <f>IFERROR(VLOOKUP($B2774,Invoices!$AF$2:$AG$412,2,FALSE),"")</f>
        <v/>
      </c>
      <c r="Q2774" s="18" t="str">
        <f>IFERROR(VLOOKUP($B2774,Invoices!$AH$2:$AI$412,2,FALSE),"")</f>
        <v/>
      </c>
      <c r="R2774" s="18" t="str">
        <f>IFERROR(VLOOKUP($B2774,Invoices!$AJ$2:$AK$412,2,FALSE),"")</f>
        <v/>
      </c>
      <c r="S2774" s="18" t="str">
        <f>IFERROR(VLOOKUP($B2774,Invoices!$AL$2:$AM$412,2,FALSE),"")</f>
        <v/>
      </c>
      <c r="T2774" s="18" t="str">
        <f>IFERROR(VLOOKUP($B2774,Invoices!$AN$2:$AO$412,2,FALSE),"")</f>
        <v/>
      </c>
      <c r="U2774" s="18" cm="1">
        <f t="array" ref="U2774">IFERROR(INDEX(F2774:T2774, 1, MATCH(TRUE, ISNUMBER(F2774:T2774), 0)), "0.0")</f>
        <v>0.99</v>
      </c>
    </row>
    <row r="2775" spans="1:21" ht="13" x14ac:dyDescent="0.15">
      <c r="A2775" s="14" t="s">
        <v>8807</v>
      </c>
      <c r="B2775" s="6" t="s">
        <v>4247</v>
      </c>
      <c r="C2775" s="6" t="s">
        <v>924</v>
      </c>
      <c r="D2775" s="6" t="s">
        <v>950</v>
      </c>
      <c r="E2775" s="6" t="s">
        <v>655</v>
      </c>
      <c r="F2775" s="18" t="str">
        <f>IFERROR(VLOOKUP(B2775,Invoices!$L$2:$M$413,2,FALSE),"")</f>
        <v/>
      </c>
      <c r="G2775" s="18" t="str">
        <f>IFERROR(VLOOKUP(B2775,Invoices!$N$2:$O$412,2,FALSE),"")</f>
        <v/>
      </c>
      <c r="H2775" s="18" t="str">
        <f>IFERROR(VLOOKUP($B2775,Invoices!$P$2:$Q$412,2,FALSE),"")</f>
        <v/>
      </c>
      <c r="I2775" s="18" t="str">
        <f>IFERROR(VLOOKUP($B2775,Invoices!$R$2:$S$412,2,FALSE),"")</f>
        <v/>
      </c>
      <c r="J2775" s="18" t="str">
        <f>IFERROR(VLOOKUP($B2775,Invoices!$T$2:$U$412,2,FALSE),"")</f>
        <v/>
      </c>
      <c r="K2775" s="18" t="str">
        <f>IFERROR(VLOOKUP($B2775,Invoices!$V$2:$W$412,2,FALSE),"")</f>
        <v/>
      </c>
      <c r="L2775" s="18" t="str">
        <f>IFERROR(VLOOKUP($B2775,Invoices!$X$2:$Y$412,2,FALSE),"")</f>
        <v/>
      </c>
      <c r="M2775" s="18" t="str">
        <f>IFERROR(VLOOKUP($B2775,Invoices!$Z$2:$AA$412,2,FALSE),"")</f>
        <v/>
      </c>
      <c r="N2775" s="18">
        <f>IFERROR(VLOOKUP($B2775,Invoices!$AB$2:$AC$412,2,FALSE),"")</f>
        <v>0.99</v>
      </c>
      <c r="O2775" s="18" t="str">
        <f>IFERROR(VLOOKUP($B2775,Invoices!$AD$2:$AE$412,2,FALSE),"")</f>
        <v/>
      </c>
      <c r="P2775" s="18" t="str">
        <f>IFERROR(VLOOKUP($B2775,Invoices!$AF$2:$AG$412,2,FALSE),"")</f>
        <v/>
      </c>
      <c r="Q2775" s="18" t="str">
        <f>IFERROR(VLOOKUP($B2775,Invoices!$AH$2:$AI$412,2,FALSE),"")</f>
        <v/>
      </c>
      <c r="R2775" s="18" t="str">
        <f>IFERROR(VLOOKUP($B2775,Invoices!$AJ$2:$AK$412,2,FALSE),"")</f>
        <v/>
      </c>
      <c r="S2775" s="18" t="str">
        <f>IFERROR(VLOOKUP($B2775,Invoices!$AL$2:$AM$412,2,FALSE),"")</f>
        <v/>
      </c>
      <c r="T2775" s="18" t="str">
        <f>IFERROR(VLOOKUP($B2775,Invoices!$AN$2:$AO$412,2,FALSE),"")</f>
        <v/>
      </c>
      <c r="U2775" s="18" cm="1">
        <f t="array" ref="U2775">IFERROR(INDEX(F2775:T2775, 1, MATCH(TRUE, ISNUMBER(F2775:T2775), 0)), "0.0")</f>
        <v>0.99</v>
      </c>
    </row>
    <row r="2776" spans="1:21" ht="13" x14ac:dyDescent="0.15">
      <c r="A2776" s="14" t="s">
        <v>8808</v>
      </c>
      <c r="B2776" s="6" t="s">
        <v>4248</v>
      </c>
      <c r="C2776" s="6" t="s">
        <v>659</v>
      </c>
      <c r="D2776" s="6" t="s">
        <v>660</v>
      </c>
      <c r="E2776" s="6" t="s">
        <v>661</v>
      </c>
      <c r="F2776" s="18" t="str">
        <f>IFERROR(VLOOKUP(B2776,Invoices!$L$2:$M$413,2,FALSE),"")</f>
        <v/>
      </c>
      <c r="G2776" s="18" t="str">
        <f>IFERROR(VLOOKUP(B2776,Invoices!$N$2:$O$412,2,FALSE),"")</f>
        <v/>
      </c>
      <c r="H2776" s="18" t="str">
        <f>IFERROR(VLOOKUP($B2776,Invoices!$P$2:$Q$412,2,FALSE),"")</f>
        <v/>
      </c>
      <c r="I2776" s="18" t="str">
        <f>IFERROR(VLOOKUP($B2776,Invoices!$R$2:$S$412,2,FALSE),"")</f>
        <v/>
      </c>
      <c r="J2776" s="18" t="str">
        <f>IFERROR(VLOOKUP($B2776,Invoices!$T$2:$U$412,2,FALSE),"")</f>
        <v/>
      </c>
      <c r="K2776" s="18" t="str">
        <f>IFERROR(VLOOKUP($B2776,Invoices!$V$2:$W$412,2,FALSE),"")</f>
        <v/>
      </c>
      <c r="L2776" s="18" t="str">
        <f>IFERROR(VLOOKUP($B2776,Invoices!$X$2:$Y$412,2,FALSE),"")</f>
        <v/>
      </c>
      <c r="M2776" s="18" t="str">
        <f>IFERROR(VLOOKUP($B2776,Invoices!$Z$2:$AA$412,2,FALSE),"")</f>
        <v/>
      </c>
      <c r="N2776" s="18" t="str">
        <f>IFERROR(VLOOKUP($B2776,Invoices!$AB$2:$AC$412,2,FALSE),"")</f>
        <v/>
      </c>
      <c r="O2776" s="18" t="str">
        <f>IFERROR(VLOOKUP($B2776,Invoices!$AD$2:$AE$412,2,FALSE),"")</f>
        <v/>
      </c>
      <c r="P2776" s="18" t="str">
        <f>IFERROR(VLOOKUP($B2776,Invoices!$AF$2:$AG$412,2,FALSE),"")</f>
        <v/>
      </c>
      <c r="Q2776" s="18" t="str">
        <f>IFERROR(VLOOKUP($B2776,Invoices!$AH$2:$AI$412,2,FALSE),"")</f>
        <v/>
      </c>
      <c r="R2776" s="18" t="str">
        <f>IFERROR(VLOOKUP($B2776,Invoices!$AJ$2:$AK$412,2,FALSE),"")</f>
        <v/>
      </c>
      <c r="S2776" s="18" t="str">
        <f>IFERROR(VLOOKUP($B2776,Invoices!$AL$2:$AM$412,2,FALSE),"")</f>
        <v/>
      </c>
      <c r="T2776" s="18" t="str">
        <f>IFERROR(VLOOKUP($B2776,Invoices!$AN$2:$AO$412,2,FALSE),"")</f>
        <v/>
      </c>
      <c r="U2776" s="18" t="str" cm="1">
        <f t="array" ref="U2776">IFERROR(INDEX(F2776:T2776, 1, MATCH(TRUE, ISNUMBER(F2776:T2776), 0)), "0.0")</f>
        <v>0.0</v>
      </c>
    </row>
    <row r="2777" spans="1:21" ht="13" x14ac:dyDescent="0.15">
      <c r="A2777" s="14" t="s">
        <v>8809</v>
      </c>
      <c r="B2777" s="6" t="s">
        <v>4249</v>
      </c>
      <c r="C2777" s="6" t="s">
        <v>1019</v>
      </c>
      <c r="D2777" s="6" t="s">
        <v>1020</v>
      </c>
      <c r="E2777" s="6" t="s">
        <v>1021</v>
      </c>
      <c r="F2777" s="18">
        <f>IFERROR(VLOOKUP(B2777,Invoices!$L$2:$M$413,2,FALSE),"")</f>
        <v>0.99</v>
      </c>
      <c r="G2777" s="18" t="str">
        <f>IFERROR(VLOOKUP(B2777,Invoices!$N$2:$O$412,2,FALSE),"")</f>
        <v/>
      </c>
      <c r="H2777" s="18" t="str">
        <f>IFERROR(VLOOKUP($B2777,Invoices!$P$2:$Q$412,2,FALSE),"")</f>
        <v/>
      </c>
      <c r="I2777" s="18" t="str">
        <f>IFERROR(VLOOKUP($B2777,Invoices!$R$2:$S$412,2,FALSE),"")</f>
        <v/>
      </c>
      <c r="J2777" s="18" t="str">
        <f>IFERROR(VLOOKUP($B2777,Invoices!$T$2:$U$412,2,FALSE),"")</f>
        <v/>
      </c>
      <c r="K2777" s="18" t="str">
        <f>IFERROR(VLOOKUP($B2777,Invoices!$V$2:$W$412,2,FALSE),"")</f>
        <v/>
      </c>
      <c r="L2777" s="18" t="str">
        <f>IFERROR(VLOOKUP($B2777,Invoices!$X$2:$Y$412,2,FALSE),"")</f>
        <v/>
      </c>
      <c r="M2777" s="18" t="str">
        <f>IFERROR(VLOOKUP($B2777,Invoices!$Z$2:$AA$412,2,FALSE),"")</f>
        <v/>
      </c>
      <c r="N2777" s="18" t="str">
        <f>IFERROR(VLOOKUP($B2777,Invoices!$AB$2:$AC$412,2,FALSE),"")</f>
        <v/>
      </c>
      <c r="O2777" s="18" t="str">
        <f>IFERROR(VLOOKUP($B2777,Invoices!$AD$2:$AE$412,2,FALSE),"")</f>
        <v/>
      </c>
      <c r="P2777" s="18" t="str">
        <f>IFERROR(VLOOKUP($B2777,Invoices!$AF$2:$AG$412,2,FALSE),"")</f>
        <v/>
      </c>
      <c r="Q2777" s="18" t="str">
        <f>IFERROR(VLOOKUP($B2777,Invoices!$AH$2:$AI$412,2,FALSE),"")</f>
        <v/>
      </c>
      <c r="R2777" s="18" t="str">
        <f>IFERROR(VLOOKUP($B2777,Invoices!$AJ$2:$AK$412,2,FALSE),"")</f>
        <v/>
      </c>
      <c r="S2777" s="18" t="str">
        <f>IFERROR(VLOOKUP($B2777,Invoices!$AL$2:$AM$412,2,FALSE),"")</f>
        <v/>
      </c>
      <c r="T2777" s="18" t="str">
        <f>IFERROR(VLOOKUP($B2777,Invoices!$AN$2:$AO$412,2,FALSE),"")</f>
        <v/>
      </c>
      <c r="U2777" s="18" cm="1">
        <f t="array" ref="U2777">IFERROR(INDEX(F2777:T2777, 1, MATCH(TRUE, ISNUMBER(F2777:T2777), 0)), "0.0")</f>
        <v>0.99</v>
      </c>
    </row>
    <row r="2778" spans="1:21" ht="13" x14ac:dyDescent="0.15">
      <c r="A2778" s="14" t="s">
        <v>8810</v>
      </c>
      <c r="B2778" s="6" t="s">
        <v>4250</v>
      </c>
      <c r="C2778" s="6" t="s">
        <v>606</v>
      </c>
      <c r="D2778" s="6" t="s">
        <v>1118</v>
      </c>
      <c r="E2778" s="6" t="s">
        <v>608</v>
      </c>
      <c r="F2778" s="18" t="str">
        <f>IFERROR(VLOOKUP(B2778,Invoices!$L$2:$M$413,2,FALSE),"")</f>
        <v/>
      </c>
      <c r="G2778" s="18" t="str">
        <f>IFERROR(VLOOKUP(B2778,Invoices!$N$2:$O$412,2,FALSE),"")</f>
        <v/>
      </c>
      <c r="H2778" s="18" t="str">
        <f>IFERROR(VLOOKUP($B2778,Invoices!$P$2:$Q$412,2,FALSE),"")</f>
        <v/>
      </c>
      <c r="I2778" s="18" t="str">
        <f>IFERROR(VLOOKUP($B2778,Invoices!$R$2:$S$412,2,FALSE),"")</f>
        <v/>
      </c>
      <c r="J2778" s="18" t="str">
        <f>IFERROR(VLOOKUP($B2778,Invoices!$T$2:$U$412,2,FALSE),"")</f>
        <v/>
      </c>
      <c r="K2778" s="18" t="str">
        <f>IFERROR(VLOOKUP($B2778,Invoices!$V$2:$W$412,2,FALSE),"")</f>
        <v/>
      </c>
      <c r="L2778" s="18" t="str">
        <f>IFERROR(VLOOKUP($B2778,Invoices!$X$2:$Y$412,2,FALSE),"")</f>
        <v/>
      </c>
      <c r="M2778" s="18" t="str">
        <f>IFERROR(VLOOKUP($B2778,Invoices!$Z$2:$AA$412,2,FALSE),"")</f>
        <v/>
      </c>
      <c r="N2778" s="18">
        <f>IFERROR(VLOOKUP($B2778,Invoices!$AB$2:$AC$412,2,FALSE),"")</f>
        <v>0.99</v>
      </c>
      <c r="O2778" s="18" t="str">
        <f>IFERROR(VLOOKUP($B2778,Invoices!$AD$2:$AE$412,2,FALSE),"")</f>
        <v/>
      </c>
      <c r="P2778" s="18" t="str">
        <f>IFERROR(VLOOKUP($B2778,Invoices!$AF$2:$AG$412,2,FALSE),"")</f>
        <v/>
      </c>
      <c r="Q2778" s="18" t="str">
        <f>IFERROR(VLOOKUP($B2778,Invoices!$AH$2:$AI$412,2,FALSE),"")</f>
        <v/>
      </c>
      <c r="R2778" s="18" t="str">
        <f>IFERROR(VLOOKUP($B2778,Invoices!$AJ$2:$AK$412,2,FALSE),"")</f>
        <v/>
      </c>
      <c r="S2778" s="18" t="str">
        <f>IFERROR(VLOOKUP($B2778,Invoices!$AL$2:$AM$412,2,FALSE),"")</f>
        <v/>
      </c>
      <c r="T2778" s="18" t="str">
        <f>IFERROR(VLOOKUP($B2778,Invoices!$AN$2:$AO$412,2,FALSE),"")</f>
        <v/>
      </c>
      <c r="U2778" s="18" cm="1">
        <f t="array" ref="U2778">IFERROR(INDEX(F2778:T2778, 1, MATCH(TRUE, ISNUMBER(F2778:T2778), 0)), "0.0")</f>
        <v>0.99</v>
      </c>
    </row>
    <row r="2779" spans="1:21" ht="13" x14ac:dyDescent="0.15">
      <c r="A2779" s="14" t="s">
        <v>8811</v>
      </c>
      <c r="B2779" s="6" t="s">
        <v>4251</v>
      </c>
      <c r="C2779" s="6" t="s">
        <v>1279</v>
      </c>
      <c r="D2779" s="6" t="s">
        <v>1280</v>
      </c>
      <c r="E2779" s="6" t="s">
        <v>1281</v>
      </c>
      <c r="F2779" s="18" t="str">
        <f>IFERROR(VLOOKUP(B2779,Invoices!$L$2:$M$413,2,FALSE),"")</f>
        <v/>
      </c>
      <c r="G2779" s="18" t="str">
        <f>IFERROR(VLOOKUP(B2779,Invoices!$N$2:$O$412,2,FALSE),"")</f>
        <v/>
      </c>
      <c r="H2779" s="18" t="str">
        <f>IFERROR(VLOOKUP($B2779,Invoices!$P$2:$Q$412,2,FALSE),"")</f>
        <v/>
      </c>
      <c r="I2779" s="18" t="str">
        <f>IFERROR(VLOOKUP($B2779,Invoices!$R$2:$S$412,2,FALSE),"")</f>
        <v/>
      </c>
      <c r="J2779" s="18" t="str">
        <f>IFERROR(VLOOKUP($B2779,Invoices!$T$2:$U$412,2,FALSE),"")</f>
        <v/>
      </c>
      <c r="K2779" s="18" t="str">
        <f>IFERROR(VLOOKUP($B2779,Invoices!$V$2:$W$412,2,FALSE),"")</f>
        <v/>
      </c>
      <c r="L2779" s="18" t="str">
        <f>IFERROR(VLOOKUP($B2779,Invoices!$X$2:$Y$412,2,FALSE),"")</f>
        <v/>
      </c>
      <c r="M2779" s="18" t="str">
        <f>IFERROR(VLOOKUP($B2779,Invoices!$Z$2:$AA$412,2,FALSE),"")</f>
        <v/>
      </c>
      <c r="N2779" s="18" t="str">
        <f>IFERROR(VLOOKUP($B2779,Invoices!$AB$2:$AC$412,2,FALSE),"")</f>
        <v/>
      </c>
      <c r="O2779" s="18" t="str">
        <f>IFERROR(VLOOKUP($B2779,Invoices!$AD$2:$AE$412,2,FALSE),"")</f>
        <v/>
      </c>
      <c r="P2779" s="18" t="str">
        <f>IFERROR(VLOOKUP($B2779,Invoices!$AF$2:$AG$412,2,FALSE),"")</f>
        <v/>
      </c>
      <c r="Q2779" s="18" t="str">
        <f>IFERROR(VLOOKUP($B2779,Invoices!$AH$2:$AI$412,2,FALSE),"")</f>
        <v/>
      </c>
      <c r="R2779" s="18" t="str">
        <f>IFERROR(VLOOKUP($B2779,Invoices!$AJ$2:$AK$412,2,FALSE),"")</f>
        <v/>
      </c>
      <c r="S2779" s="18" t="str">
        <f>IFERROR(VLOOKUP($B2779,Invoices!$AL$2:$AM$412,2,FALSE),"")</f>
        <v/>
      </c>
      <c r="T2779" s="18" t="str">
        <f>IFERROR(VLOOKUP($B2779,Invoices!$AN$2:$AO$412,2,FALSE),"")</f>
        <v/>
      </c>
      <c r="U2779" s="18" t="str" cm="1">
        <f t="array" ref="U2779">IFERROR(INDEX(F2779:T2779, 1, MATCH(TRUE, ISNUMBER(F2779:T2779), 0)), "0.0")</f>
        <v>0.0</v>
      </c>
    </row>
    <row r="2780" spans="1:21" ht="13" x14ac:dyDescent="0.15">
      <c r="A2780" s="14" t="s">
        <v>8812</v>
      </c>
      <c r="B2780" s="6" t="s">
        <v>4252</v>
      </c>
      <c r="C2780" s="6" t="s">
        <v>1244</v>
      </c>
      <c r="D2780" s="6" t="s">
        <v>1245</v>
      </c>
      <c r="E2780" s="6" t="s">
        <v>1182</v>
      </c>
      <c r="F2780" s="18" t="str">
        <f>IFERROR(VLOOKUP(B2780,Invoices!$L$2:$M$413,2,FALSE),"")</f>
        <v/>
      </c>
      <c r="G2780" s="18" t="str">
        <f>IFERROR(VLOOKUP(B2780,Invoices!$N$2:$O$412,2,FALSE),"")</f>
        <v/>
      </c>
      <c r="H2780" s="18" t="str">
        <f>IFERROR(VLOOKUP($B2780,Invoices!$P$2:$Q$412,2,FALSE),"")</f>
        <v/>
      </c>
      <c r="I2780" s="18" t="str">
        <f>IFERROR(VLOOKUP($B2780,Invoices!$R$2:$S$412,2,FALSE),"")</f>
        <v/>
      </c>
      <c r="J2780" s="18" t="str">
        <f>IFERROR(VLOOKUP($B2780,Invoices!$T$2:$U$412,2,FALSE),"")</f>
        <v/>
      </c>
      <c r="K2780" s="18" t="str">
        <f>IFERROR(VLOOKUP($B2780,Invoices!$V$2:$W$412,2,FALSE),"")</f>
        <v/>
      </c>
      <c r="L2780" s="18" t="str">
        <f>IFERROR(VLOOKUP($B2780,Invoices!$X$2:$Y$412,2,FALSE),"")</f>
        <v/>
      </c>
      <c r="M2780" s="18" t="str">
        <f>IFERROR(VLOOKUP($B2780,Invoices!$Z$2:$AA$412,2,FALSE),"")</f>
        <v/>
      </c>
      <c r="N2780" s="18" t="str">
        <f>IFERROR(VLOOKUP($B2780,Invoices!$AB$2:$AC$412,2,FALSE),"")</f>
        <v/>
      </c>
      <c r="O2780" s="18" t="str">
        <f>IFERROR(VLOOKUP($B2780,Invoices!$AD$2:$AE$412,2,FALSE),"")</f>
        <v/>
      </c>
      <c r="P2780" s="18" t="str">
        <f>IFERROR(VLOOKUP($B2780,Invoices!$AF$2:$AG$412,2,FALSE),"")</f>
        <v/>
      </c>
      <c r="Q2780" s="18" t="str">
        <f>IFERROR(VLOOKUP($B2780,Invoices!$AH$2:$AI$412,2,FALSE),"")</f>
        <v/>
      </c>
      <c r="R2780" s="18" t="str">
        <f>IFERROR(VLOOKUP($B2780,Invoices!$AJ$2:$AK$412,2,FALSE),"")</f>
        <v/>
      </c>
      <c r="S2780" s="18" t="str">
        <f>IFERROR(VLOOKUP($B2780,Invoices!$AL$2:$AM$412,2,FALSE),"")</f>
        <v/>
      </c>
      <c r="T2780" s="18" t="str">
        <f>IFERROR(VLOOKUP($B2780,Invoices!$AN$2:$AO$412,2,FALSE),"")</f>
        <v/>
      </c>
      <c r="U2780" s="18" t="str" cm="1">
        <f t="array" ref="U2780">IFERROR(INDEX(F2780:T2780, 1, MATCH(TRUE, ISNUMBER(F2780:T2780), 0)), "0.0")</f>
        <v>0.0</v>
      </c>
    </row>
    <row r="2781" spans="1:21" ht="13" x14ac:dyDescent="0.15">
      <c r="A2781" s="14" t="s">
        <v>8813</v>
      </c>
      <c r="B2781" s="6" t="s">
        <v>4253</v>
      </c>
      <c r="C2781" s="6" t="s">
        <v>1038</v>
      </c>
      <c r="D2781" s="6" t="s">
        <v>4254</v>
      </c>
      <c r="E2781" s="6" t="s">
        <v>4255</v>
      </c>
      <c r="F2781" s="18" t="str">
        <f>IFERROR(VLOOKUP(B2781,Invoices!$L$2:$M$413,2,FALSE),"")</f>
        <v/>
      </c>
      <c r="G2781" s="18" t="str">
        <f>IFERROR(VLOOKUP(B2781,Invoices!$N$2:$O$412,2,FALSE),"")</f>
        <v/>
      </c>
      <c r="H2781" s="18" t="str">
        <f>IFERROR(VLOOKUP($B2781,Invoices!$P$2:$Q$412,2,FALSE),"")</f>
        <v/>
      </c>
      <c r="I2781" s="18" t="str">
        <f>IFERROR(VLOOKUP($B2781,Invoices!$R$2:$S$412,2,FALSE),"")</f>
        <v/>
      </c>
      <c r="J2781" s="18" t="str">
        <f>IFERROR(VLOOKUP($B2781,Invoices!$T$2:$U$412,2,FALSE),"")</f>
        <v/>
      </c>
      <c r="K2781" s="18" t="str">
        <f>IFERROR(VLOOKUP($B2781,Invoices!$V$2:$W$412,2,FALSE),"")</f>
        <v/>
      </c>
      <c r="L2781" s="18" t="str">
        <f>IFERROR(VLOOKUP($B2781,Invoices!$X$2:$Y$412,2,FALSE),"")</f>
        <v/>
      </c>
      <c r="M2781" s="18" t="str">
        <f>IFERROR(VLOOKUP($B2781,Invoices!$Z$2:$AA$412,2,FALSE),"")</f>
        <v/>
      </c>
      <c r="N2781" s="18" t="str">
        <f>IFERROR(VLOOKUP($B2781,Invoices!$AB$2:$AC$412,2,FALSE),"")</f>
        <v/>
      </c>
      <c r="O2781" s="18" t="str">
        <f>IFERROR(VLOOKUP($B2781,Invoices!$AD$2:$AE$412,2,FALSE),"")</f>
        <v/>
      </c>
      <c r="P2781" s="18" t="str">
        <f>IFERROR(VLOOKUP($B2781,Invoices!$AF$2:$AG$412,2,FALSE),"")</f>
        <v/>
      </c>
      <c r="Q2781" s="18" t="str">
        <f>IFERROR(VLOOKUP($B2781,Invoices!$AH$2:$AI$412,2,FALSE),"")</f>
        <v/>
      </c>
      <c r="R2781" s="18">
        <f>IFERROR(VLOOKUP($B2781,Invoices!$AJ$2:$AK$412,2,FALSE),"")</f>
        <v>0.99</v>
      </c>
      <c r="S2781" s="18" t="str">
        <f>IFERROR(VLOOKUP($B2781,Invoices!$AL$2:$AM$412,2,FALSE),"")</f>
        <v/>
      </c>
      <c r="T2781" s="18" t="str">
        <f>IFERROR(VLOOKUP($B2781,Invoices!$AN$2:$AO$412,2,FALSE),"")</f>
        <v/>
      </c>
      <c r="U2781" s="18" cm="1">
        <f t="array" ref="U2781">IFERROR(INDEX(F2781:T2781, 1, MATCH(TRUE, ISNUMBER(F2781:T2781), 0)), "0.0")</f>
        <v>0.99</v>
      </c>
    </row>
    <row r="2782" spans="1:21" ht="13" x14ac:dyDescent="0.15">
      <c r="A2782" s="14" t="s">
        <v>8814</v>
      </c>
      <c r="B2782" s="6" t="s">
        <v>4256</v>
      </c>
      <c r="C2782" s="6" t="s">
        <v>1038</v>
      </c>
      <c r="D2782" s="6" t="s">
        <v>4257</v>
      </c>
      <c r="E2782" s="6" t="s">
        <v>4258</v>
      </c>
      <c r="F2782" s="18">
        <f>IFERROR(VLOOKUP(B2782,Invoices!$L$2:$M$413,2,FALSE),"")</f>
        <v>0.99</v>
      </c>
      <c r="G2782" s="18">
        <f>IFERROR(VLOOKUP(B2782,Invoices!$N$2:$O$412,2,FALSE),"")</f>
        <v>0.99</v>
      </c>
      <c r="H2782" s="18" t="str">
        <f>IFERROR(VLOOKUP($B2782,Invoices!$P$2:$Q$412,2,FALSE),"")</f>
        <v/>
      </c>
      <c r="I2782" s="18" t="str">
        <f>IFERROR(VLOOKUP($B2782,Invoices!$R$2:$S$412,2,FALSE),"")</f>
        <v/>
      </c>
      <c r="J2782" s="18" t="str">
        <f>IFERROR(VLOOKUP($B2782,Invoices!$T$2:$U$412,2,FALSE),"")</f>
        <v/>
      </c>
      <c r="K2782" s="18" t="str">
        <f>IFERROR(VLOOKUP($B2782,Invoices!$V$2:$W$412,2,FALSE),"")</f>
        <v/>
      </c>
      <c r="L2782" s="18" t="str">
        <f>IFERROR(VLOOKUP($B2782,Invoices!$X$2:$Y$412,2,FALSE),"")</f>
        <v/>
      </c>
      <c r="M2782" s="18" t="str">
        <f>IFERROR(VLOOKUP($B2782,Invoices!$Z$2:$AA$412,2,FALSE),"")</f>
        <v/>
      </c>
      <c r="N2782" s="18" t="str">
        <f>IFERROR(VLOOKUP($B2782,Invoices!$AB$2:$AC$412,2,FALSE),"")</f>
        <v/>
      </c>
      <c r="O2782" s="18" t="str">
        <f>IFERROR(VLOOKUP($B2782,Invoices!$AD$2:$AE$412,2,FALSE),"")</f>
        <v/>
      </c>
      <c r="P2782" s="18" t="str">
        <f>IFERROR(VLOOKUP($B2782,Invoices!$AF$2:$AG$412,2,FALSE),"")</f>
        <v/>
      </c>
      <c r="Q2782" s="18" t="str">
        <f>IFERROR(VLOOKUP($B2782,Invoices!$AH$2:$AI$412,2,FALSE),"")</f>
        <v/>
      </c>
      <c r="R2782" s="18" t="str">
        <f>IFERROR(VLOOKUP($B2782,Invoices!$AJ$2:$AK$412,2,FALSE),"")</f>
        <v/>
      </c>
      <c r="S2782" s="18" t="str">
        <f>IFERROR(VLOOKUP($B2782,Invoices!$AL$2:$AM$412,2,FALSE),"")</f>
        <v/>
      </c>
      <c r="T2782" s="18" t="str">
        <f>IFERROR(VLOOKUP($B2782,Invoices!$AN$2:$AO$412,2,FALSE),"")</f>
        <v/>
      </c>
      <c r="U2782" s="18" cm="1">
        <f t="array" ref="U2782">IFERROR(INDEX(F2782:T2782, 1, MATCH(TRUE, ISNUMBER(F2782:T2782), 0)), "0.0")</f>
        <v>0.99</v>
      </c>
    </row>
    <row r="2783" spans="1:21" ht="13" x14ac:dyDescent="0.15">
      <c r="A2783" s="14" t="s">
        <v>8815</v>
      </c>
      <c r="B2783" s="6" t="s">
        <v>4259</v>
      </c>
      <c r="C2783" s="6" t="s">
        <v>2023</v>
      </c>
      <c r="D2783" s="6" t="s">
        <v>2024</v>
      </c>
      <c r="E2783" s="6" t="s">
        <v>779</v>
      </c>
      <c r="F2783" s="18" t="str">
        <f>IFERROR(VLOOKUP(B2783,Invoices!$L$2:$M$413,2,FALSE),"")</f>
        <v/>
      </c>
      <c r="G2783" s="18" t="str">
        <f>IFERROR(VLOOKUP(B2783,Invoices!$N$2:$O$412,2,FALSE),"")</f>
        <v/>
      </c>
      <c r="H2783" s="18" t="str">
        <f>IFERROR(VLOOKUP($B2783,Invoices!$P$2:$Q$412,2,FALSE),"")</f>
        <v/>
      </c>
      <c r="I2783" s="18" t="str">
        <f>IFERROR(VLOOKUP($B2783,Invoices!$R$2:$S$412,2,FALSE),"")</f>
        <v/>
      </c>
      <c r="J2783" s="18" t="str">
        <f>IFERROR(VLOOKUP($B2783,Invoices!$T$2:$U$412,2,FALSE),"")</f>
        <v/>
      </c>
      <c r="K2783" s="18" t="str">
        <f>IFERROR(VLOOKUP($B2783,Invoices!$V$2:$W$412,2,FALSE),"")</f>
        <v/>
      </c>
      <c r="L2783" s="18" t="str">
        <f>IFERROR(VLOOKUP($B2783,Invoices!$X$2:$Y$412,2,FALSE),"")</f>
        <v/>
      </c>
      <c r="M2783" s="18" t="str">
        <f>IFERROR(VLOOKUP($B2783,Invoices!$Z$2:$AA$412,2,FALSE),"")</f>
        <v/>
      </c>
      <c r="N2783" s="18" t="str">
        <f>IFERROR(VLOOKUP($B2783,Invoices!$AB$2:$AC$412,2,FALSE),"")</f>
        <v/>
      </c>
      <c r="O2783" s="18" t="str">
        <f>IFERROR(VLOOKUP($B2783,Invoices!$AD$2:$AE$412,2,FALSE),"")</f>
        <v/>
      </c>
      <c r="P2783" s="18" t="str">
        <f>IFERROR(VLOOKUP($B2783,Invoices!$AF$2:$AG$412,2,FALSE),"")</f>
        <v/>
      </c>
      <c r="Q2783" s="18" t="str">
        <f>IFERROR(VLOOKUP($B2783,Invoices!$AH$2:$AI$412,2,FALSE),"")</f>
        <v/>
      </c>
      <c r="R2783" s="18" t="str">
        <f>IFERROR(VLOOKUP($B2783,Invoices!$AJ$2:$AK$412,2,FALSE),"")</f>
        <v/>
      </c>
      <c r="S2783" s="18" t="str">
        <f>IFERROR(VLOOKUP($B2783,Invoices!$AL$2:$AM$412,2,FALSE),"")</f>
        <v/>
      </c>
      <c r="T2783" s="18" t="str">
        <f>IFERROR(VLOOKUP($B2783,Invoices!$AN$2:$AO$412,2,FALSE),"")</f>
        <v/>
      </c>
      <c r="U2783" s="18" t="str" cm="1">
        <f t="array" ref="U2783">IFERROR(INDEX(F2783:T2783, 1, MATCH(TRUE, ISNUMBER(F2783:T2783), 0)), "0.0")</f>
        <v>0.0</v>
      </c>
    </row>
    <row r="2784" spans="1:21" ht="13" x14ac:dyDescent="0.15">
      <c r="A2784" s="14" t="s">
        <v>8816</v>
      </c>
      <c r="B2784" s="6" t="s">
        <v>4260</v>
      </c>
      <c r="C2784" s="6" t="s">
        <v>4261</v>
      </c>
      <c r="D2784" s="6" t="s">
        <v>1150</v>
      </c>
      <c r="E2784" s="6" t="s">
        <v>1151</v>
      </c>
      <c r="F2784" s="18" t="str">
        <f>IFERROR(VLOOKUP(B2784,Invoices!$L$2:$M$413,2,FALSE),"")</f>
        <v/>
      </c>
      <c r="G2784" s="18" t="str">
        <f>IFERROR(VLOOKUP(B2784,Invoices!$N$2:$O$412,2,FALSE),"")</f>
        <v/>
      </c>
      <c r="H2784" s="18" t="str">
        <f>IFERROR(VLOOKUP($B2784,Invoices!$P$2:$Q$412,2,FALSE),"")</f>
        <v/>
      </c>
      <c r="I2784" s="18" t="str">
        <f>IFERROR(VLOOKUP($B2784,Invoices!$R$2:$S$412,2,FALSE),"")</f>
        <v/>
      </c>
      <c r="J2784" s="18">
        <f>IFERROR(VLOOKUP($B2784,Invoices!$T$2:$U$412,2,FALSE),"")</f>
        <v>0.99</v>
      </c>
      <c r="K2784" s="18" t="str">
        <f>IFERROR(VLOOKUP($B2784,Invoices!$V$2:$W$412,2,FALSE),"")</f>
        <v/>
      </c>
      <c r="L2784" s="18" t="str">
        <f>IFERROR(VLOOKUP($B2784,Invoices!$X$2:$Y$412,2,FALSE),"")</f>
        <v/>
      </c>
      <c r="M2784" s="18" t="str">
        <f>IFERROR(VLOOKUP($B2784,Invoices!$Z$2:$AA$412,2,FALSE),"")</f>
        <v/>
      </c>
      <c r="N2784" s="18" t="str">
        <f>IFERROR(VLOOKUP($B2784,Invoices!$AB$2:$AC$412,2,FALSE),"")</f>
        <v/>
      </c>
      <c r="O2784" s="18" t="str">
        <f>IFERROR(VLOOKUP($B2784,Invoices!$AD$2:$AE$412,2,FALSE),"")</f>
        <v/>
      </c>
      <c r="P2784" s="18" t="str">
        <f>IFERROR(VLOOKUP($B2784,Invoices!$AF$2:$AG$412,2,FALSE),"")</f>
        <v/>
      </c>
      <c r="Q2784" s="18" t="str">
        <f>IFERROR(VLOOKUP($B2784,Invoices!$AH$2:$AI$412,2,FALSE),"")</f>
        <v/>
      </c>
      <c r="R2784" s="18" t="str">
        <f>IFERROR(VLOOKUP($B2784,Invoices!$AJ$2:$AK$412,2,FALSE),"")</f>
        <v/>
      </c>
      <c r="S2784" s="18" t="str">
        <f>IFERROR(VLOOKUP($B2784,Invoices!$AL$2:$AM$412,2,FALSE),"")</f>
        <v/>
      </c>
      <c r="T2784" s="18" t="str">
        <f>IFERROR(VLOOKUP($B2784,Invoices!$AN$2:$AO$412,2,FALSE),"")</f>
        <v/>
      </c>
      <c r="U2784" s="18" cm="1">
        <f t="array" ref="U2784">IFERROR(INDEX(F2784:T2784, 1, MATCH(TRUE, ISNUMBER(F2784:T2784), 0)), "0.0")</f>
        <v>0.99</v>
      </c>
    </row>
    <row r="2785" spans="1:21" ht="13" x14ac:dyDescent="0.15">
      <c r="A2785" s="14" t="s">
        <v>8817</v>
      </c>
      <c r="B2785" s="6" t="s">
        <v>4262</v>
      </c>
      <c r="C2785" s="6" t="s">
        <v>529</v>
      </c>
      <c r="D2785" s="6" t="s">
        <v>530</v>
      </c>
      <c r="E2785" s="6" t="s">
        <v>529</v>
      </c>
      <c r="F2785" s="18" t="str">
        <f>IFERROR(VLOOKUP(B2785,Invoices!$L$2:$M$413,2,FALSE),"")</f>
        <v/>
      </c>
      <c r="G2785" s="18" t="str">
        <f>IFERROR(VLOOKUP(B2785,Invoices!$N$2:$O$412,2,FALSE),"")</f>
        <v/>
      </c>
      <c r="H2785" s="18" t="str">
        <f>IFERROR(VLOOKUP($B2785,Invoices!$P$2:$Q$412,2,FALSE),"")</f>
        <v/>
      </c>
      <c r="I2785" s="18" t="str">
        <f>IFERROR(VLOOKUP($B2785,Invoices!$R$2:$S$412,2,FALSE),"")</f>
        <v/>
      </c>
      <c r="J2785" s="18" t="str">
        <f>IFERROR(VLOOKUP($B2785,Invoices!$T$2:$U$412,2,FALSE),"")</f>
        <v/>
      </c>
      <c r="K2785" s="18" t="str">
        <f>IFERROR(VLOOKUP($B2785,Invoices!$V$2:$W$412,2,FALSE),"")</f>
        <v/>
      </c>
      <c r="L2785" s="18" t="str">
        <f>IFERROR(VLOOKUP($B2785,Invoices!$X$2:$Y$412,2,FALSE),"")</f>
        <v/>
      </c>
      <c r="M2785" s="18" t="str">
        <f>IFERROR(VLOOKUP($B2785,Invoices!$Z$2:$AA$412,2,FALSE),"")</f>
        <v/>
      </c>
      <c r="N2785" s="18" t="str">
        <f>IFERROR(VLOOKUP($B2785,Invoices!$AB$2:$AC$412,2,FALSE),"")</f>
        <v/>
      </c>
      <c r="O2785" s="18" t="str">
        <f>IFERROR(VLOOKUP($B2785,Invoices!$AD$2:$AE$412,2,FALSE),"")</f>
        <v/>
      </c>
      <c r="P2785" s="18" t="str">
        <f>IFERROR(VLOOKUP($B2785,Invoices!$AF$2:$AG$412,2,FALSE),"")</f>
        <v/>
      </c>
      <c r="Q2785" s="18" t="str">
        <f>IFERROR(VLOOKUP($B2785,Invoices!$AH$2:$AI$412,2,FALSE),"")</f>
        <v/>
      </c>
      <c r="R2785" s="18" t="str">
        <f>IFERROR(VLOOKUP($B2785,Invoices!$AJ$2:$AK$412,2,FALSE),"")</f>
        <v/>
      </c>
      <c r="S2785" s="18" t="str">
        <f>IFERROR(VLOOKUP($B2785,Invoices!$AL$2:$AM$412,2,FALSE),"")</f>
        <v/>
      </c>
      <c r="T2785" s="18" t="str">
        <f>IFERROR(VLOOKUP($B2785,Invoices!$AN$2:$AO$412,2,FALSE),"")</f>
        <v/>
      </c>
      <c r="U2785" s="18" t="str" cm="1">
        <f t="array" ref="U2785">IFERROR(INDEX(F2785:T2785, 1, MATCH(TRUE, ISNUMBER(F2785:T2785), 0)), "0.0")</f>
        <v>0.0</v>
      </c>
    </row>
    <row r="2786" spans="1:21" ht="13" x14ac:dyDescent="0.15">
      <c r="A2786" s="14" t="s">
        <v>8818</v>
      </c>
      <c r="B2786" s="6" t="s">
        <v>4263</v>
      </c>
      <c r="C2786" s="6" t="s">
        <v>617</v>
      </c>
      <c r="D2786" s="6" t="s">
        <v>1895</v>
      </c>
      <c r="E2786" s="6" t="s">
        <v>574</v>
      </c>
      <c r="F2786" s="18" t="str">
        <f>IFERROR(VLOOKUP(B2786,Invoices!$L$2:$M$413,2,FALSE),"")</f>
        <v/>
      </c>
      <c r="G2786" s="18" t="str">
        <f>IFERROR(VLOOKUP(B2786,Invoices!$N$2:$O$412,2,FALSE),"")</f>
        <v/>
      </c>
      <c r="H2786" s="18" t="str">
        <f>IFERROR(VLOOKUP($B2786,Invoices!$P$2:$Q$412,2,FALSE),"")</f>
        <v/>
      </c>
      <c r="I2786" s="18" t="str">
        <f>IFERROR(VLOOKUP($B2786,Invoices!$R$2:$S$412,2,FALSE),"")</f>
        <v/>
      </c>
      <c r="J2786" s="18" t="str">
        <f>IFERROR(VLOOKUP($B2786,Invoices!$T$2:$U$412,2,FALSE),"")</f>
        <v/>
      </c>
      <c r="K2786" s="18" t="str">
        <f>IFERROR(VLOOKUP($B2786,Invoices!$V$2:$W$412,2,FALSE),"")</f>
        <v/>
      </c>
      <c r="L2786" s="18" t="str">
        <f>IFERROR(VLOOKUP($B2786,Invoices!$X$2:$Y$412,2,FALSE),"")</f>
        <v/>
      </c>
      <c r="M2786" s="18" t="str">
        <f>IFERROR(VLOOKUP($B2786,Invoices!$Z$2:$AA$412,2,FALSE),"")</f>
        <v/>
      </c>
      <c r="N2786" s="18" t="str">
        <f>IFERROR(VLOOKUP($B2786,Invoices!$AB$2:$AC$412,2,FALSE),"")</f>
        <v/>
      </c>
      <c r="O2786" s="18" t="str">
        <f>IFERROR(VLOOKUP($B2786,Invoices!$AD$2:$AE$412,2,FALSE),"")</f>
        <v/>
      </c>
      <c r="P2786" s="18" t="str">
        <f>IFERROR(VLOOKUP($B2786,Invoices!$AF$2:$AG$412,2,FALSE),"")</f>
        <v/>
      </c>
      <c r="Q2786" s="18" t="str">
        <f>IFERROR(VLOOKUP($B2786,Invoices!$AH$2:$AI$412,2,FALSE),"")</f>
        <v/>
      </c>
      <c r="R2786" s="18" t="str">
        <f>IFERROR(VLOOKUP($B2786,Invoices!$AJ$2:$AK$412,2,FALSE),"")</f>
        <v/>
      </c>
      <c r="S2786" s="18" t="str">
        <f>IFERROR(VLOOKUP($B2786,Invoices!$AL$2:$AM$412,2,FALSE),"")</f>
        <v/>
      </c>
      <c r="T2786" s="18" t="str">
        <f>IFERROR(VLOOKUP($B2786,Invoices!$AN$2:$AO$412,2,FALSE),"")</f>
        <v/>
      </c>
      <c r="U2786" s="18" t="str" cm="1">
        <f t="array" ref="U2786">IFERROR(INDEX(F2786:T2786, 1, MATCH(TRUE, ISNUMBER(F2786:T2786), 0)), "0.0")</f>
        <v>0.0</v>
      </c>
    </row>
    <row r="2787" spans="1:21" ht="13" x14ac:dyDescent="0.15">
      <c r="A2787" s="14" t="s">
        <v>8819</v>
      </c>
      <c r="B2787" s="6" t="s">
        <v>4264</v>
      </c>
      <c r="D2787" s="6" t="s">
        <v>2030</v>
      </c>
      <c r="E2787" s="6" t="s">
        <v>959</v>
      </c>
      <c r="F2787" s="18" t="str">
        <f>IFERROR(VLOOKUP(B2787,Invoices!$L$2:$M$413,2,FALSE),"")</f>
        <v/>
      </c>
      <c r="G2787" s="18" t="str">
        <f>IFERROR(VLOOKUP(B2787,Invoices!$N$2:$O$412,2,FALSE),"")</f>
        <v/>
      </c>
      <c r="H2787" s="18" t="str">
        <f>IFERROR(VLOOKUP($B2787,Invoices!$P$2:$Q$412,2,FALSE),"")</f>
        <v/>
      </c>
      <c r="I2787" s="18" t="str">
        <f>IFERROR(VLOOKUP($B2787,Invoices!$R$2:$S$412,2,FALSE),"")</f>
        <v/>
      </c>
      <c r="J2787" s="18" t="str">
        <f>IFERROR(VLOOKUP($B2787,Invoices!$T$2:$U$412,2,FALSE),"")</f>
        <v/>
      </c>
      <c r="K2787" s="18" t="str">
        <f>IFERROR(VLOOKUP($B2787,Invoices!$V$2:$W$412,2,FALSE),"")</f>
        <v/>
      </c>
      <c r="L2787" s="18">
        <f>IFERROR(VLOOKUP($B2787,Invoices!$X$2:$Y$412,2,FALSE),"")</f>
        <v>0.99</v>
      </c>
      <c r="M2787" s="18">
        <f>IFERROR(VLOOKUP($B2787,Invoices!$Z$2:$AA$412,2,FALSE),"")</f>
        <v>0.99</v>
      </c>
      <c r="N2787" s="18" t="str">
        <f>IFERROR(VLOOKUP($B2787,Invoices!$AB$2:$AC$412,2,FALSE),"")</f>
        <v/>
      </c>
      <c r="O2787" s="18" t="str">
        <f>IFERROR(VLOOKUP($B2787,Invoices!$AD$2:$AE$412,2,FALSE),"")</f>
        <v/>
      </c>
      <c r="P2787" s="18" t="str">
        <f>IFERROR(VLOOKUP($B2787,Invoices!$AF$2:$AG$412,2,FALSE),"")</f>
        <v/>
      </c>
      <c r="Q2787" s="18" t="str">
        <f>IFERROR(VLOOKUP($B2787,Invoices!$AH$2:$AI$412,2,FALSE),"")</f>
        <v/>
      </c>
      <c r="R2787" s="18" t="str">
        <f>IFERROR(VLOOKUP($B2787,Invoices!$AJ$2:$AK$412,2,FALSE),"")</f>
        <v/>
      </c>
      <c r="S2787" s="18" t="str">
        <f>IFERROR(VLOOKUP($B2787,Invoices!$AL$2:$AM$412,2,FALSE),"")</f>
        <v/>
      </c>
      <c r="T2787" s="18" t="str">
        <f>IFERROR(VLOOKUP($B2787,Invoices!$AN$2:$AO$412,2,FALSE),"")</f>
        <v/>
      </c>
      <c r="U2787" s="18" cm="1">
        <f t="array" ref="U2787">IFERROR(INDEX(F2787:T2787, 1, MATCH(TRUE, ISNUMBER(F2787:T2787), 0)), "0.0")</f>
        <v>0.99</v>
      </c>
    </row>
    <row r="2788" spans="1:21" ht="13" x14ac:dyDescent="0.15">
      <c r="A2788" s="14" t="s">
        <v>8820</v>
      </c>
      <c r="B2788" s="6" t="s">
        <v>4265</v>
      </c>
      <c r="C2788" s="6" t="s">
        <v>4266</v>
      </c>
      <c r="D2788" s="6" t="s">
        <v>1633</v>
      </c>
      <c r="E2788" s="6" t="s">
        <v>1634</v>
      </c>
      <c r="F2788" s="18" t="str">
        <f>IFERROR(VLOOKUP(B2788,Invoices!$L$2:$M$413,2,FALSE),"")</f>
        <v/>
      </c>
      <c r="G2788" s="18" t="str">
        <f>IFERROR(VLOOKUP(B2788,Invoices!$N$2:$O$412,2,FALSE),"")</f>
        <v/>
      </c>
      <c r="H2788" s="18" t="str">
        <f>IFERROR(VLOOKUP($B2788,Invoices!$P$2:$Q$412,2,FALSE),"")</f>
        <v/>
      </c>
      <c r="I2788" s="18" t="str">
        <f>IFERROR(VLOOKUP($B2788,Invoices!$R$2:$S$412,2,FALSE),"")</f>
        <v/>
      </c>
      <c r="J2788" s="18" t="str">
        <f>IFERROR(VLOOKUP($B2788,Invoices!$T$2:$U$412,2,FALSE),"")</f>
        <v/>
      </c>
      <c r="K2788" s="18" t="str">
        <f>IFERROR(VLOOKUP($B2788,Invoices!$V$2:$W$412,2,FALSE),"")</f>
        <v/>
      </c>
      <c r="L2788" s="18" t="str">
        <f>IFERROR(VLOOKUP($B2788,Invoices!$X$2:$Y$412,2,FALSE),"")</f>
        <v/>
      </c>
      <c r="M2788" s="18" t="str">
        <f>IFERROR(VLOOKUP($B2788,Invoices!$Z$2:$AA$412,2,FALSE),"")</f>
        <v/>
      </c>
      <c r="N2788" s="18" t="str">
        <f>IFERROR(VLOOKUP($B2788,Invoices!$AB$2:$AC$412,2,FALSE),"")</f>
        <v/>
      </c>
      <c r="O2788" s="18" t="str">
        <f>IFERROR(VLOOKUP($B2788,Invoices!$AD$2:$AE$412,2,FALSE),"")</f>
        <v/>
      </c>
      <c r="P2788" s="18" t="str">
        <f>IFERROR(VLOOKUP($B2788,Invoices!$AF$2:$AG$412,2,FALSE),"")</f>
        <v/>
      </c>
      <c r="Q2788" s="18" t="str">
        <f>IFERROR(VLOOKUP($B2788,Invoices!$AH$2:$AI$412,2,FALSE),"")</f>
        <v/>
      </c>
      <c r="R2788" s="18" t="str">
        <f>IFERROR(VLOOKUP($B2788,Invoices!$AJ$2:$AK$412,2,FALSE),"")</f>
        <v/>
      </c>
      <c r="S2788" s="18" t="str">
        <f>IFERROR(VLOOKUP($B2788,Invoices!$AL$2:$AM$412,2,FALSE),"")</f>
        <v/>
      </c>
      <c r="T2788" s="18" t="str">
        <f>IFERROR(VLOOKUP($B2788,Invoices!$AN$2:$AO$412,2,FALSE),"")</f>
        <v/>
      </c>
      <c r="U2788" s="18" t="str" cm="1">
        <f t="array" ref="U2788">IFERROR(INDEX(F2788:T2788, 1, MATCH(TRUE, ISNUMBER(F2788:T2788), 0)), "0.0")</f>
        <v>0.0</v>
      </c>
    </row>
    <row r="2789" spans="1:21" ht="13" x14ac:dyDescent="0.15">
      <c r="A2789" s="14" t="s">
        <v>8821</v>
      </c>
      <c r="B2789" s="6" t="s">
        <v>4267</v>
      </c>
      <c r="C2789" s="6" t="s">
        <v>562</v>
      </c>
      <c r="D2789" s="6" t="s">
        <v>910</v>
      </c>
      <c r="E2789" s="6" t="s">
        <v>562</v>
      </c>
      <c r="F2789" s="18">
        <f>IFERROR(VLOOKUP(B2789,Invoices!$L$2:$M$413,2,FALSE),"")</f>
        <v>0.99</v>
      </c>
      <c r="G2789" s="18">
        <f>IFERROR(VLOOKUP(B2789,Invoices!$N$2:$O$412,2,FALSE),"")</f>
        <v>0.99</v>
      </c>
      <c r="H2789" s="18" t="str">
        <f>IFERROR(VLOOKUP($B2789,Invoices!$P$2:$Q$412,2,FALSE),"")</f>
        <v/>
      </c>
      <c r="I2789" s="18" t="str">
        <f>IFERROR(VLOOKUP($B2789,Invoices!$R$2:$S$412,2,FALSE),"")</f>
        <v/>
      </c>
      <c r="J2789" s="18" t="str">
        <f>IFERROR(VLOOKUP($B2789,Invoices!$T$2:$U$412,2,FALSE),"")</f>
        <v/>
      </c>
      <c r="K2789" s="18" t="str">
        <f>IFERROR(VLOOKUP($B2789,Invoices!$V$2:$W$412,2,FALSE),"")</f>
        <v/>
      </c>
      <c r="L2789" s="18" t="str">
        <f>IFERROR(VLOOKUP($B2789,Invoices!$X$2:$Y$412,2,FALSE),"")</f>
        <v/>
      </c>
      <c r="M2789" s="18" t="str">
        <f>IFERROR(VLOOKUP($B2789,Invoices!$Z$2:$AA$412,2,FALSE),"")</f>
        <v/>
      </c>
      <c r="N2789" s="18" t="str">
        <f>IFERROR(VLOOKUP($B2789,Invoices!$AB$2:$AC$412,2,FALSE),"")</f>
        <v/>
      </c>
      <c r="O2789" s="18" t="str">
        <f>IFERROR(VLOOKUP($B2789,Invoices!$AD$2:$AE$412,2,FALSE),"")</f>
        <v/>
      </c>
      <c r="P2789" s="18" t="str">
        <f>IFERROR(VLOOKUP($B2789,Invoices!$AF$2:$AG$412,2,FALSE),"")</f>
        <v/>
      </c>
      <c r="Q2789" s="18" t="str">
        <f>IFERROR(VLOOKUP($B2789,Invoices!$AH$2:$AI$412,2,FALSE),"")</f>
        <v/>
      </c>
      <c r="R2789" s="18" t="str">
        <f>IFERROR(VLOOKUP($B2789,Invoices!$AJ$2:$AK$412,2,FALSE),"")</f>
        <v/>
      </c>
      <c r="S2789" s="18" t="str">
        <f>IFERROR(VLOOKUP($B2789,Invoices!$AL$2:$AM$412,2,FALSE),"")</f>
        <v/>
      </c>
      <c r="T2789" s="18" t="str">
        <f>IFERROR(VLOOKUP($B2789,Invoices!$AN$2:$AO$412,2,FALSE),"")</f>
        <v/>
      </c>
      <c r="U2789" s="18" cm="1">
        <f t="array" ref="U2789">IFERROR(INDEX(F2789:T2789, 1, MATCH(TRUE, ISNUMBER(F2789:T2789), 0)), "0.0")</f>
        <v>0.99</v>
      </c>
    </row>
    <row r="2790" spans="1:21" ht="13" x14ac:dyDescent="0.15">
      <c r="A2790" s="14" t="s">
        <v>8822</v>
      </c>
      <c r="B2790" s="6" t="s">
        <v>4267</v>
      </c>
      <c r="C2790" s="6" t="s">
        <v>562</v>
      </c>
      <c r="D2790" s="6" t="s">
        <v>657</v>
      </c>
      <c r="E2790" s="6" t="s">
        <v>562</v>
      </c>
      <c r="F2790" s="18">
        <f>IFERROR(VLOOKUP(B2790,Invoices!$L$2:$M$413,2,FALSE),"")</f>
        <v>0.99</v>
      </c>
      <c r="G2790" s="18">
        <f>IFERROR(VLOOKUP(B2790,Invoices!$N$2:$O$412,2,FALSE),"")</f>
        <v>0.99</v>
      </c>
      <c r="H2790" s="18" t="str">
        <f>IFERROR(VLOOKUP($B2790,Invoices!$P$2:$Q$412,2,FALSE),"")</f>
        <v/>
      </c>
      <c r="I2790" s="18" t="str">
        <f>IFERROR(VLOOKUP($B2790,Invoices!$R$2:$S$412,2,FALSE),"")</f>
        <v/>
      </c>
      <c r="J2790" s="18" t="str">
        <f>IFERROR(VLOOKUP($B2790,Invoices!$T$2:$U$412,2,FALSE),"")</f>
        <v/>
      </c>
      <c r="K2790" s="18" t="str">
        <f>IFERROR(VLOOKUP($B2790,Invoices!$V$2:$W$412,2,FALSE),"")</f>
        <v/>
      </c>
      <c r="L2790" s="18" t="str">
        <f>IFERROR(VLOOKUP($B2790,Invoices!$X$2:$Y$412,2,FALSE),"")</f>
        <v/>
      </c>
      <c r="M2790" s="18" t="str">
        <f>IFERROR(VLOOKUP($B2790,Invoices!$Z$2:$AA$412,2,FALSE),"")</f>
        <v/>
      </c>
      <c r="N2790" s="18" t="str">
        <f>IFERROR(VLOOKUP($B2790,Invoices!$AB$2:$AC$412,2,FALSE),"")</f>
        <v/>
      </c>
      <c r="O2790" s="18" t="str">
        <f>IFERROR(VLOOKUP($B2790,Invoices!$AD$2:$AE$412,2,FALSE),"")</f>
        <v/>
      </c>
      <c r="P2790" s="18" t="str">
        <f>IFERROR(VLOOKUP($B2790,Invoices!$AF$2:$AG$412,2,FALSE),"")</f>
        <v/>
      </c>
      <c r="Q2790" s="18" t="str">
        <f>IFERROR(VLOOKUP($B2790,Invoices!$AH$2:$AI$412,2,FALSE),"")</f>
        <v/>
      </c>
      <c r="R2790" s="18" t="str">
        <f>IFERROR(VLOOKUP($B2790,Invoices!$AJ$2:$AK$412,2,FALSE),"")</f>
        <v/>
      </c>
      <c r="S2790" s="18" t="str">
        <f>IFERROR(VLOOKUP($B2790,Invoices!$AL$2:$AM$412,2,FALSE),"")</f>
        <v/>
      </c>
      <c r="T2790" s="18" t="str">
        <f>IFERROR(VLOOKUP($B2790,Invoices!$AN$2:$AO$412,2,FALSE),"")</f>
        <v/>
      </c>
      <c r="U2790" s="18" cm="1">
        <f t="array" ref="U2790">IFERROR(INDEX(F2790:T2790, 1, MATCH(TRUE, ISNUMBER(F2790:T2790), 0)), "0.0")</f>
        <v>0.99</v>
      </c>
    </row>
    <row r="2791" spans="1:21" ht="13" x14ac:dyDescent="0.15">
      <c r="A2791" s="14" t="s">
        <v>8823</v>
      </c>
      <c r="B2791" s="6" t="s">
        <v>4268</v>
      </c>
      <c r="C2791" s="6" t="s">
        <v>1336</v>
      </c>
      <c r="D2791" s="6" t="s">
        <v>1337</v>
      </c>
      <c r="E2791" s="6" t="s">
        <v>1338</v>
      </c>
      <c r="F2791" s="18" t="str">
        <f>IFERROR(VLOOKUP(B2791,Invoices!$L$2:$M$413,2,FALSE),"")</f>
        <v/>
      </c>
      <c r="G2791" s="18" t="str">
        <f>IFERROR(VLOOKUP(B2791,Invoices!$N$2:$O$412,2,FALSE),"")</f>
        <v/>
      </c>
      <c r="H2791" s="18" t="str">
        <f>IFERROR(VLOOKUP($B2791,Invoices!$P$2:$Q$412,2,FALSE),"")</f>
        <v/>
      </c>
      <c r="I2791" s="18" t="str">
        <f>IFERROR(VLOOKUP($B2791,Invoices!$R$2:$S$412,2,FALSE),"")</f>
        <v/>
      </c>
      <c r="J2791" s="18" t="str">
        <f>IFERROR(VLOOKUP($B2791,Invoices!$T$2:$U$412,2,FALSE),"")</f>
        <v/>
      </c>
      <c r="K2791" s="18" t="str">
        <f>IFERROR(VLOOKUP($B2791,Invoices!$V$2:$W$412,2,FALSE),"")</f>
        <v/>
      </c>
      <c r="L2791" s="18" t="str">
        <f>IFERROR(VLOOKUP($B2791,Invoices!$X$2:$Y$412,2,FALSE),"")</f>
        <v/>
      </c>
      <c r="M2791" s="18" t="str">
        <f>IFERROR(VLOOKUP($B2791,Invoices!$Z$2:$AA$412,2,FALSE),"")</f>
        <v/>
      </c>
      <c r="N2791" s="18" t="str">
        <f>IFERROR(VLOOKUP($B2791,Invoices!$AB$2:$AC$412,2,FALSE),"")</f>
        <v/>
      </c>
      <c r="O2791" s="18" t="str">
        <f>IFERROR(VLOOKUP($B2791,Invoices!$AD$2:$AE$412,2,FALSE),"")</f>
        <v/>
      </c>
      <c r="P2791" s="18" t="str">
        <f>IFERROR(VLOOKUP($B2791,Invoices!$AF$2:$AG$412,2,FALSE),"")</f>
        <v/>
      </c>
      <c r="Q2791" s="18" t="str">
        <f>IFERROR(VLOOKUP($B2791,Invoices!$AH$2:$AI$412,2,FALSE),"")</f>
        <v/>
      </c>
      <c r="R2791" s="18" t="str">
        <f>IFERROR(VLOOKUP($B2791,Invoices!$AJ$2:$AK$412,2,FALSE),"")</f>
        <v/>
      </c>
      <c r="S2791" s="18" t="str">
        <f>IFERROR(VLOOKUP($B2791,Invoices!$AL$2:$AM$412,2,FALSE),"")</f>
        <v/>
      </c>
      <c r="T2791" s="18" t="str">
        <f>IFERROR(VLOOKUP($B2791,Invoices!$AN$2:$AO$412,2,FALSE),"")</f>
        <v/>
      </c>
      <c r="U2791" s="18" t="str" cm="1">
        <f t="array" ref="U2791">IFERROR(INDEX(F2791:T2791, 1, MATCH(TRUE, ISNUMBER(F2791:T2791), 0)), "0.0")</f>
        <v>0.0</v>
      </c>
    </row>
    <row r="2792" spans="1:21" ht="13" x14ac:dyDescent="0.15">
      <c r="A2792" s="14" t="s">
        <v>8824</v>
      </c>
      <c r="B2792" s="6" t="s">
        <v>4269</v>
      </c>
      <c r="C2792" s="6" t="s">
        <v>2605</v>
      </c>
      <c r="D2792" s="6" t="s">
        <v>848</v>
      </c>
      <c r="E2792" s="6" t="s">
        <v>744</v>
      </c>
      <c r="F2792" s="18" t="str">
        <f>IFERROR(VLOOKUP(B2792,Invoices!$L$2:$M$413,2,FALSE),"")</f>
        <v/>
      </c>
      <c r="G2792" s="18" t="str">
        <f>IFERROR(VLOOKUP(B2792,Invoices!$N$2:$O$412,2,FALSE),"")</f>
        <v/>
      </c>
      <c r="H2792" s="18" t="str">
        <f>IFERROR(VLOOKUP($B2792,Invoices!$P$2:$Q$412,2,FALSE),"")</f>
        <v/>
      </c>
      <c r="I2792" s="18">
        <f>IFERROR(VLOOKUP($B2792,Invoices!$R$2:$S$412,2,FALSE),"")</f>
        <v>0.99</v>
      </c>
      <c r="J2792" s="18" t="str">
        <f>IFERROR(VLOOKUP($B2792,Invoices!$T$2:$U$412,2,FALSE),"")</f>
        <v/>
      </c>
      <c r="K2792" s="18" t="str">
        <f>IFERROR(VLOOKUP($B2792,Invoices!$V$2:$W$412,2,FALSE),"")</f>
        <v/>
      </c>
      <c r="L2792" s="18" t="str">
        <f>IFERROR(VLOOKUP($B2792,Invoices!$X$2:$Y$412,2,FALSE),"")</f>
        <v/>
      </c>
      <c r="M2792" s="18" t="str">
        <f>IFERROR(VLOOKUP($B2792,Invoices!$Z$2:$AA$412,2,FALSE),"")</f>
        <v/>
      </c>
      <c r="N2792" s="18" t="str">
        <f>IFERROR(VLOOKUP($B2792,Invoices!$AB$2:$AC$412,2,FALSE),"")</f>
        <v/>
      </c>
      <c r="O2792" s="18" t="str">
        <f>IFERROR(VLOOKUP($B2792,Invoices!$AD$2:$AE$412,2,FALSE),"")</f>
        <v/>
      </c>
      <c r="P2792" s="18" t="str">
        <f>IFERROR(VLOOKUP($B2792,Invoices!$AF$2:$AG$412,2,FALSE),"")</f>
        <v/>
      </c>
      <c r="Q2792" s="18">
        <f>IFERROR(VLOOKUP($B2792,Invoices!$AH$2:$AI$412,2,FALSE),"")</f>
        <v>0.99</v>
      </c>
      <c r="R2792" s="18" t="str">
        <f>IFERROR(VLOOKUP($B2792,Invoices!$AJ$2:$AK$412,2,FALSE),"")</f>
        <v/>
      </c>
      <c r="S2792" s="18" t="str">
        <f>IFERROR(VLOOKUP($B2792,Invoices!$AL$2:$AM$412,2,FALSE),"")</f>
        <v/>
      </c>
      <c r="T2792" s="18" t="str">
        <f>IFERROR(VLOOKUP($B2792,Invoices!$AN$2:$AO$412,2,FALSE),"")</f>
        <v/>
      </c>
      <c r="U2792" s="18" cm="1">
        <f t="array" ref="U2792">IFERROR(INDEX(F2792:T2792, 1, MATCH(TRUE, ISNUMBER(F2792:T2792), 0)), "0.0")</f>
        <v>0.99</v>
      </c>
    </row>
    <row r="2793" spans="1:21" ht="13" x14ac:dyDescent="0.15">
      <c r="A2793" s="14" t="s">
        <v>8825</v>
      </c>
      <c r="B2793" s="6" t="s">
        <v>4270</v>
      </c>
      <c r="D2793" s="6" t="s">
        <v>595</v>
      </c>
      <c r="E2793" s="6" t="s">
        <v>596</v>
      </c>
      <c r="F2793" s="18" t="str">
        <f>IFERROR(VLOOKUP(B2793,Invoices!$L$2:$M$413,2,FALSE),"")</f>
        <v/>
      </c>
      <c r="G2793" s="18" t="str">
        <f>IFERROR(VLOOKUP(B2793,Invoices!$N$2:$O$412,2,FALSE),"")</f>
        <v/>
      </c>
      <c r="H2793" s="18" t="str">
        <f>IFERROR(VLOOKUP($B2793,Invoices!$P$2:$Q$412,2,FALSE),"")</f>
        <v/>
      </c>
      <c r="I2793" s="18" t="str">
        <f>IFERROR(VLOOKUP($B2793,Invoices!$R$2:$S$412,2,FALSE),"")</f>
        <v/>
      </c>
      <c r="J2793" s="18">
        <f>IFERROR(VLOOKUP($B2793,Invoices!$T$2:$U$412,2,FALSE),"")</f>
        <v>0.99</v>
      </c>
      <c r="K2793" s="18" t="str">
        <f>IFERROR(VLOOKUP($B2793,Invoices!$V$2:$W$412,2,FALSE),"")</f>
        <v/>
      </c>
      <c r="L2793" s="18" t="str">
        <f>IFERROR(VLOOKUP($B2793,Invoices!$X$2:$Y$412,2,FALSE),"")</f>
        <v/>
      </c>
      <c r="M2793" s="18" t="str">
        <f>IFERROR(VLOOKUP($B2793,Invoices!$Z$2:$AA$412,2,FALSE),"")</f>
        <v/>
      </c>
      <c r="N2793" s="18" t="str">
        <f>IFERROR(VLOOKUP($B2793,Invoices!$AB$2:$AC$412,2,FALSE),"")</f>
        <v/>
      </c>
      <c r="O2793" s="18" t="str">
        <f>IFERROR(VLOOKUP($B2793,Invoices!$AD$2:$AE$412,2,FALSE),"")</f>
        <v/>
      </c>
      <c r="P2793" s="18" t="str">
        <f>IFERROR(VLOOKUP($B2793,Invoices!$AF$2:$AG$412,2,FALSE),"")</f>
        <v/>
      </c>
      <c r="Q2793" s="18" t="str">
        <f>IFERROR(VLOOKUP($B2793,Invoices!$AH$2:$AI$412,2,FALSE),"")</f>
        <v/>
      </c>
      <c r="R2793" s="18" t="str">
        <f>IFERROR(VLOOKUP($B2793,Invoices!$AJ$2:$AK$412,2,FALSE),"")</f>
        <v/>
      </c>
      <c r="S2793" s="18" t="str">
        <f>IFERROR(VLOOKUP($B2793,Invoices!$AL$2:$AM$412,2,FALSE),"")</f>
        <v/>
      </c>
      <c r="T2793" s="18" t="str">
        <f>IFERROR(VLOOKUP($B2793,Invoices!$AN$2:$AO$412,2,FALSE),"")</f>
        <v/>
      </c>
      <c r="U2793" s="18" cm="1">
        <f t="array" ref="U2793">IFERROR(INDEX(F2793:T2793, 1, MATCH(TRUE, ISNUMBER(F2793:T2793), 0)), "0.0")</f>
        <v>0.99</v>
      </c>
    </row>
    <row r="2794" spans="1:21" ht="13" x14ac:dyDescent="0.15">
      <c r="A2794" s="14" t="s">
        <v>8826</v>
      </c>
      <c r="B2794" s="6" t="s">
        <v>4271</v>
      </c>
      <c r="C2794" s="6" t="s">
        <v>1279</v>
      </c>
      <c r="D2794" s="6" t="s">
        <v>1280</v>
      </c>
      <c r="E2794" s="6" t="s">
        <v>1281</v>
      </c>
      <c r="F2794" s="18" t="str">
        <f>IFERROR(VLOOKUP(B2794,Invoices!$L$2:$M$413,2,FALSE),"")</f>
        <v/>
      </c>
      <c r="G2794" s="18" t="str">
        <f>IFERROR(VLOOKUP(B2794,Invoices!$N$2:$O$412,2,FALSE),"")</f>
        <v/>
      </c>
      <c r="H2794" s="18" t="str">
        <f>IFERROR(VLOOKUP($B2794,Invoices!$P$2:$Q$412,2,FALSE),"")</f>
        <v/>
      </c>
      <c r="I2794" s="18" t="str">
        <f>IFERROR(VLOOKUP($B2794,Invoices!$R$2:$S$412,2,FALSE),"")</f>
        <v/>
      </c>
      <c r="J2794" s="18" t="str">
        <f>IFERROR(VLOOKUP($B2794,Invoices!$T$2:$U$412,2,FALSE),"")</f>
        <v/>
      </c>
      <c r="K2794" s="18" t="str">
        <f>IFERROR(VLOOKUP($B2794,Invoices!$V$2:$W$412,2,FALSE),"")</f>
        <v/>
      </c>
      <c r="L2794" s="18" t="str">
        <f>IFERROR(VLOOKUP($B2794,Invoices!$X$2:$Y$412,2,FALSE),"")</f>
        <v/>
      </c>
      <c r="M2794" s="18" t="str">
        <f>IFERROR(VLOOKUP($B2794,Invoices!$Z$2:$AA$412,2,FALSE),"")</f>
        <v/>
      </c>
      <c r="N2794" s="18" t="str">
        <f>IFERROR(VLOOKUP($B2794,Invoices!$AB$2:$AC$412,2,FALSE),"")</f>
        <v/>
      </c>
      <c r="O2794" s="18" t="str">
        <f>IFERROR(VLOOKUP($B2794,Invoices!$AD$2:$AE$412,2,FALSE),"")</f>
        <v/>
      </c>
      <c r="P2794" s="18" t="str">
        <f>IFERROR(VLOOKUP($B2794,Invoices!$AF$2:$AG$412,2,FALSE),"")</f>
        <v/>
      </c>
      <c r="Q2794" s="18" t="str">
        <f>IFERROR(VLOOKUP($B2794,Invoices!$AH$2:$AI$412,2,FALSE),"")</f>
        <v/>
      </c>
      <c r="R2794" s="18" t="str">
        <f>IFERROR(VLOOKUP($B2794,Invoices!$AJ$2:$AK$412,2,FALSE),"")</f>
        <v/>
      </c>
      <c r="S2794" s="18" t="str">
        <f>IFERROR(VLOOKUP($B2794,Invoices!$AL$2:$AM$412,2,FALSE),"")</f>
        <v/>
      </c>
      <c r="T2794" s="18" t="str">
        <f>IFERROR(VLOOKUP($B2794,Invoices!$AN$2:$AO$412,2,FALSE),"")</f>
        <v/>
      </c>
      <c r="U2794" s="18" t="str" cm="1">
        <f t="array" ref="U2794">IFERROR(INDEX(F2794:T2794, 1, MATCH(TRUE, ISNUMBER(F2794:T2794), 0)), "0.0")</f>
        <v>0.0</v>
      </c>
    </row>
    <row r="2795" spans="1:21" ht="13" x14ac:dyDescent="0.15">
      <c r="A2795" s="14" t="s">
        <v>8827</v>
      </c>
      <c r="B2795" s="6" t="s">
        <v>4272</v>
      </c>
      <c r="C2795" s="6" t="s">
        <v>1580</v>
      </c>
      <c r="D2795" s="6" t="s">
        <v>1581</v>
      </c>
      <c r="E2795" s="6" t="s">
        <v>1227</v>
      </c>
      <c r="F2795" s="18" t="str">
        <f>IFERROR(VLOOKUP(B2795,Invoices!$L$2:$M$413,2,FALSE),"")</f>
        <v/>
      </c>
      <c r="G2795" s="18" t="str">
        <f>IFERROR(VLOOKUP(B2795,Invoices!$N$2:$O$412,2,FALSE),"")</f>
        <v/>
      </c>
      <c r="H2795" s="18" t="str">
        <f>IFERROR(VLOOKUP($B2795,Invoices!$P$2:$Q$412,2,FALSE),"")</f>
        <v/>
      </c>
      <c r="I2795" s="18" t="str">
        <f>IFERROR(VLOOKUP($B2795,Invoices!$R$2:$S$412,2,FALSE),"")</f>
        <v/>
      </c>
      <c r="J2795" s="18" t="str">
        <f>IFERROR(VLOOKUP($B2795,Invoices!$T$2:$U$412,2,FALSE),"")</f>
        <v/>
      </c>
      <c r="K2795" s="18" t="str">
        <f>IFERROR(VLOOKUP($B2795,Invoices!$V$2:$W$412,2,FALSE),"")</f>
        <v/>
      </c>
      <c r="L2795" s="18" t="str">
        <f>IFERROR(VLOOKUP($B2795,Invoices!$X$2:$Y$412,2,FALSE),"")</f>
        <v/>
      </c>
      <c r="M2795" s="18" t="str">
        <f>IFERROR(VLOOKUP($B2795,Invoices!$Z$2:$AA$412,2,FALSE),"")</f>
        <v/>
      </c>
      <c r="N2795" s="18" t="str">
        <f>IFERROR(VLOOKUP($B2795,Invoices!$AB$2:$AC$412,2,FALSE),"")</f>
        <v/>
      </c>
      <c r="O2795" s="18" t="str">
        <f>IFERROR(VLOOKUP($B2795,Invoices!$AD$2:$AE$412,2,FALSE),"")</f>
        <v/>
      </c>
      <c r="P2795" s="18" t="str">
        <f>IFERROR(VLOOKUP($B2795,Invoices!$AF$2:$AG$412,2,FALSE),"")</f>
        <v/>
      </c>
      <c r="Q2795" s="18" t="str">
        <f>IFERROR(VLOOKUP($B2795,Invoices!$AH$2:$AI$412,2,FALSE),"")</f>
        <v/>
      </c>
      <c r="R2795" s="18" t="str">
        <f>IFERROR(VLOOKUP($B2795,Invoices!$AJ$2:$AK$412,2,FALSE),"")</f>
        <v/>
      </c>
      <c r="S2795" s="18" t="str">
        <f>IFERROR(VLOOKUP($B2795,Invoices!$AL$2:$AM$412,2,FALSE),"")</f>
        <v/>
      </c>
      <c r="T2795" s="18" t="str">
        <f>IFERROR(VLOOKUP($B2795,Invoices!$AN$2:$AO$412,2,FALSE),"")</f>
        <v/>
      </c>
      <c r="U2795" s="18" t="str" cm="1">
        <f t="array" ref="U2795">IFERROR(INDEX(F2795:T2795, 1, MATCH(TRUE, ISNUMBER(F2795:T2795), 0)), "0.0")</f>
        <v>0.0</v>
      </c>
    </row>
    <row r="2796" spans="1:21" ht="13" x14ac:dyDescent="0.15">
      <c r="A2796" s="14" t="s">
        <v>8828</v>
      </c>
      <c r="B2796" s="6" t="s">
        <v>4273</v>
      </c>
      <c r="C2796" s="6" t="s">
        <v>1299</v>
      </c>
      <c r="D2796" s="6" t="s">
        <v>1300</v>
      </c>
      <c r="E2796" s="6" t="s">
        <v>1301</v>
      </c>
      <c r="F2796" s="18" t="str">
        <f>IFERROR(VLOOKUP(B2796,Invoices!$L$2:$M$413,2,FALSE),"")</f>
        <v/>
      </c>
      <c r="G2796" s="18" t="str">
        <f>IFERROR(VLOOKUP(B2796,Invoices!$N$2:$O$412,2,FALSE),"")</f>
        <v/>
      </c>
      <c r="H2796" s="18" t="str">
        <f>IFERROR(VLOOKUP($B2796,Invoices!$P$2:$Q$412,2,FALSE),"")</f>
        <v/>
      </c>
      <c r="I2796" s="18" t="str">
        <f>IFERROR(VLOOKUP($B2796,Invoices!$R$2:$S$412,2,FALSE),"")</f>
        <v/>
      </c>
      <c r="J2796" s="18" t="str">
        <f>IFERROR(VLOOKUP($B2796,Invoices!$T$2:$U$412,2,FALSE),"")</f>
        <v/>
      </c>
      <c r="K2796" s="18" t="str">
        <f>IFERROR(VLOOKUP($B2796,Invoices!$V$2:$W$412,2,FALSE),"")</f>
        <v/>
      </c>
      <c r="L2796" s="18" t="str">
        <f>IFERROR(VLOOKUP($B2796,Invoices!$X$2:$Y$412,2,FALSE),"")</f>
        <v/>
      </c>
      <c r="M2796" s="18" t="str">
        <f>IFERROR(VLOOKUP($B2796,Invoices!$Z$2:$AA$412,2,FALSE),"")</f>
        <v/>
      </c>
      <c r="N2796" s="18" t="str">
        <f>IFERROR(VLOOKUP($B2796,Invoices!$AB$2:$AC$412,2,FALSE),"")</f>
        <v/>
      </c>
      <c r="O2796" s="18" t="str">
        <f>IFERROR(VLOOKUP($B2796,Invoices!$AD$2:$AE$412,2,FALSE),"")</f>
        <v/>
      </c>
      <c r="P2796" s="18" t="str">
        <f>IFERROR(VLOOKUP($B2796,Invoices!$AF$2:$AG$412,2,FALSE),"")</f>
        <v/>
      </c>
      <c r="Q2796" s="18" t="str">
        <f>IFERROR(VLOOKUP($B2796,Invoices!$AH$2:$AI$412,2,FALSE),"")</f>
        <v/>
      </c>
      <c r="R2796" s="18" t="str">
        <f>IFERROR(VLOOKUP($B2796,Invoices!$AJ$2:$AK$412,2,FALSE),"")</f>
        <v/>
      </c>
      <c r="S2796" s="18" t="str">
        <f>IFERROR(VLOOKUP($B2796,Invoices!$AL$2:$AM$412,2,FALSE),"")</f>
        <v/>
      </c>
      <c r="T2796" s="18" t="str">
        <f>IFERROR(VLOOKUP($B2796,Invoices!$AN$2:$AO$412,2,FALSE),"")</f>
        <v/>
      </c>
      <c r="U2796" s="18" t="str" cm="1">
        <f t="array" ref="U2796">IFERROR(INDEX(F2796:T2796, 1, MATCH(TRUE, ISNUMBER(F2796:T2796), 0)), "0.0")</f>
        <v>0.0</v>
      </c>
    </row>
    <row r="2797" spans="1:21" ht="13" x14ac:dyDescent="0.15">
      <c r="A2797" s="14" t="s">
        <v>8829</v>
      </c>
      <c r="B2797" s="6" t="s">
        <v>4274</v>
      </c>
      <c r="D2797" s="6" t="s">
        <v>538</v>
      </c>
      <c r="E2797" s="6" t="s">
        <v>539</v>
      </c>
      <c r="F2797" s="18" t="str">
        <f>IFERROR(VLOOKUP(B2797,Invoices!$L$2:$M$413,2,FALSE),"")</f>
        <v/>
      </c>
      <c r="G2797" s="18" t="str">
        <f>IFERROR(VLOOKUP(B2797,Invoices!$N$2:$O$412,2,FALSE),"")</f>
        <v/>
      </c>
      <c r="H2797" s="18" t="str">
        <f>IFERROR(VLOOKUP($B2797,Invoices!$P$2:$Q$412,2,FALSE),"")</f>
        <v/>
      </c>
      <c r="I2797" s="18" t="str">
        <f>IFERROR(VLOOKUP($B2797,Invoices!$R$2:$S$412,2,FALSE),"")</f>
        <v/>
      </c>
      <c r="J2797" s="18" t="str">
        <f>IFERROR(VLOOKUP($B2797,Invoices!$T$2:$U$412,2,FALSE),"")</f>
        <v/>
      </c>
      <c r="K2797" s="18" t="str">
        <f>IFERROR(VLOOKUP($B2797,Invoices!$V$2:$W$412,2,FALSE),"")</f>
        <v/>
      </c>
      <c r="L2797" s="18" t="str">
        <f>IFERROR(VLOOKUP($B2797,Invoices!$X$2:$Y$412,2,FALSE),"")</f>
        <v/>
      </c>
      <c r="M2797" s="18" t="str">
        <f>IFERROR(VLOOKUP($B2797,Invoices!$Z$2:$AA$412,2,FALSE),"")</f>
        <v/>
      </c>
      <c r="N2797" s="18" t="str">
        <f>IFERROR(VLOOKUP($B2797,Invoices!$AB$2:$AC$412,2,FALSE),"")</f>
        <v/>
      </c>
      <c r="O2797" s="18" t="str">
        <f>IFERROR(VLOOKUP($B2797,Invoices!$AD$2:$AE$412,2,FALSE),"")</f>
        <v/>
      </c>
      <c r="P2797" s="18" t="str">
        <f>IFERROR(VLOOKUP($B2797,Invoices!$AF$2:$AG$412,2,FALSE),"")</f>
        <v/>
      </c>
      <c r="Q2797" s="18" t="str">
        <f>IFERROR(VLOOKUP($B2797,Invoices!$AH$2:$AI$412,2,FALSE),"")</f>
        <v/>
      </c>
      <c r="R2797" s="18" t="str">
        <f>IFERROR(VLOOKUP($B2797,Invoices!$AJ$2:$AK$412,2,FALSE),"")</f>
        <v/>
      </c>
      <c r="S2797" s="18" t="str">
        <f>IFERROR(VLOOKUP($B2797,Invoices!$AL$2:$AM$412,2,FALSE),"")</f>
        <v/>
      </c>
      <c r="T2797" s="18" t="str">
        <f>IFERROR(VLOOKUP($B2797,Invoices!$AN$2:$AO$412,2,FALSE),"")</f>
        <v/>
      </c>
      <c r="U2797" s="18" t="str" cm="1">
        <f t="array" ref="U2797">IFERROR(INDEX(F2797:T2797, 1, MATCH(TRUE, ISNUMBER(F2797:T2797), 0)), "0.0")</f>
        <v>0.0</v>
      </c>
    </row>
    <row r="2798" spans="1:21" ht="13" x14ac:dyDescent="0.15">
      <c r="A2798" s="14" t="s">
        <v>8830</v>
      </c>
      <c r="B2798" s="6" t="s">
        <v>4275</v>
      </c>
      <c r="C2798" s="6" t="s">
        <v>4276</v>
      </c>
      <c r="D2798" s="6" t="s">
        <v>1265</v>
      </c>
      <c r="E2798" s="6" t="s">
        <v>630</v>
      </c>
      <c r="F2798" s="18">
        <f>IFERROR(VLOOKUP(B2798,Invoices!$L$2:$M$413,2,FALSE),"")</f>
        <v>0.99</v>
      </c>
      <c r="G2798" s="18" t="str">
        <f>IFERROR(VLOOKUP(B2798,Invoices!$N$2:$O$412,2,FALSE),"")</f>
        <v/>
      </c>
      <c r="H2798" s="18" t="str">
        <f>IFERROR(VLOOKUP($B2798,Invoices!$P$2:$Q$412,2,FALSE),"")</f>
        <v/>
      </c>
      <c r="I2798" s="18">
        <f>IFERROR(VLOOKUP($B2798,Invoices!$R$2:$S$412,2,FALSE),"")</f>
        <v>0.99</v>
      </c>
      <c r="J2798" s="18" t="str">
        <f>IFERROR(VLOOKUP($B2798,Invoices!$T$2:$U$412,2,FALSE),"")</f>
        <v/>
      </c>
      <c r="K2798" s="18" t="str">
        <f>IFERROR(VLOOKUP($B2798,Invoices!$V$2:$W$412,2,FALSE),"")</f>
        <v/>
      </c>
      <c r="L2798" s="18" t="str">
        <f>IFERROR(VLOOKUP($B2798,Invoices!$X$2:$Y$412,2,FALSE),"")</f>
        <v/>
      </c>
      <c r="M2798" s="18" t="str">
        <f>IFERROR(VLOOKUP($B2798,Invoices!$Z$2:$AA$412,2,FALSE),"")</f>
        <v/>
      </c>
      <c r="N2798" s="18" t="str">
        <f>IFERROR(VLOOKUP($B2798,Invoices!$AB$2:$AC$412,2,FALSE),"")</f>
        <v/>
      </c>
      <c r="O2798" s="18" t="str">
        <f>IFERROR(VLOOKUP($B2798,Invoices!$AD$2:$AE$412,2,FALSE),"")</f>
        <v/>
      </c>
      <c r="P2798" s="18" t="str">
        <f>IFERROR(VLOOKUP($B2798,Invoices!$AF$2:$AG$412,2,FALSE),"")</f>
        <v/>
      </c>
      <c r="Q2798" s="18">
        <f>IFERROR(VLOOKUP($B2798,Invoices!$AH$2:$AI$412,2,FALSE),"")</f>
        <v>0.99</v>
      </c>
      <c r="R2798" s="18">
        <f>IFERROR(VLOOKUP($B2798,Invoices!$AJ$2:$AK$412,2,FALSE),"")</f>
        <v>0.99</v>
      </c>
      <c r="S2798" s="18" t="str">
        <f>IFERROR(VLOOKUP($B2798,Invoices!$AL$2:$AM$412,2,FALSE),"")</f>
        <v/>
      </c>
      <c r="T2798" s="18" t="str">
        <f>IFERROR(VLOOKUP($B2798,Invoices!$AN$2:$AO$412,2,FALSE),"")</f>
        <v/>
      </c>
      <c r="U2798" s="18" cm="1">
        <f t="array" ref="U2798">IFERROR(INDEX(F2798:T2798, 1, MATCH(TRUE, ISNUMBER(F2798:T2798), 0)), "0.0")</f>
        <v>0.99</v>
      </c>
    </row>
    <row r="2799" spans="1:21" ht="13" x14ac:dyDescent="0.15">
      <c r="A2799" s="14" t="s">
        <v>8831</v>
      </c>
      <c r="B2799" s="6" t="s">
        <v>4275</v>
      </c>
      <c r="C2799" s="6" t="s">
        <v>4276</v>
      </c>
      <c r="D2799" s="6" t="s">
        <v>629</v>
      </c>
      <c r="E2799" s="6" t="s">
        <v>630</v>
      </c>
      <c r="F2799" s="18">
        <f>IFERROR(VLOOKUP(B2799,Invoices!$L$2:$M$413,2,FALSE),"")</f>
        <v>0.99</v>
      </c>
      <c r="G2799" s="18" t="str">
        <f>IFERROR(VLOOKUP(B2799,Invoices!$N$2:$O$412,2,FALSE),"")</f>
        <v/>
      </c>
      <c r="H2799" s="18" t="str">
        <f>IFERROR(VLOOKUP($B2799,Invoices!$P$2:$Q$412,2,FALSE),"")</f>
        <v/>
      </c>
      <c r="I2799" s="18">
        <f>IFERROR(VLOOKUP($B2799,Invoices!$R$2:$S$412,2,FALSE),"")</f>
        <v>0.99</v>
      </c>
      <c r="J2799" s="18" t="str">
        <f>IFERROR(VLOOKUP($B2799,Invoices!$T$2:$U$412,2,FALSE),"")</f>
        <v/>
      </c>
      <c r="K2799" s="18" t="str">
        <f>IFERROR(VLOOKUP($B2799,Invoices!$V$2:$W$412,2,FALSE),"")</f>
        <v/>
      </c>
      <c r="L2799" s="18" t="str">
        <f>IFERROR(VLOOKUP($B2799,Invoices!$X$2:$Y$412,2,FALSE),"")</f>
        <v/>
      </c>
      <c r="M2799" s="18" t="str">
        <f>IFERROR(VLOOKUP($B2799,Invoices!$Z$2:$AA$412,2,FALSE),"")</f>
        <v/>
      </c>
      <c r="N2799" s="18" t="str">
        <f>IFERROR(VLOOKUP($B2799,Invoices!$AB$2:$AC$412,2,FALSE),"")</f>
        <v/>
      </c>
      <c r="O2799" s="18" t="str">
        <f>IFERROR(VLOOKUP($B2799,Invoices!$AD$2:$AE$412,2,FALSE),"")</f>
        <v/>
      </c>
      <c r="P2799" s="18" t="str">
        <f>IFERROR(VLOOKUP($B2799,Invoices!$AF$2:$AG$412,2,FALSE),"")</f>
        <v/>
      </c>
      <c r="Q2799" s="18">
        <f>IFERROR(VLOOKUP($B2799,Invoices!$AH$2:$AI$412,2,FALSE),"")</f>
        <v>0.99</v>
      </c>
      <c r="R2799" s="18">
        <f>IFERROR(VLOOKUP($B2799,Invoices!$AJ$2:$AK$412,2,FALSE),"")</f>
        <v>0.99</v>
      </c>
      <c r="S2799" s="18" t="str">
        <f>IFERROR(VLOOKUP($B2799,Invoices!$AL$2:$AM$412,2,FALSE),"")</f>
        <v/>
      </c>
      <c r="T2799" s="18" t="str">
        <f>IFERROR(VLOOKUP($B2799,Invoices!$AN$2:$AO$412,2,FALSE),"")</f>
        <v/>
      </c>
      <c r="U2799" s="18" cm="1">
        <f t="array" ref="U2799">IFERROR(INDEX(F2799:T2799, 1, MATCH(TRUE, ISNUMBER(F2799:T2799), 0)), "0.0")</f>
        <v>0.99</v>
      </c>
    </row>
    <row r="2800" spans="1:21" ht="13" x14ac:dyDescent="0.15">
      <c r="A2800" s="14" t="s">
        <v>8832</v>
      </c>
      <c r="B2800" s="6" t="s">
        <v>4277</v>
      </c>
      <c r="D2800" s="6" t="s">
        <v>939</v>
      </c>
      <c r="E2800" s="6" t="s">
        <v>940</v>
      </c>
      <c r="F2800" s="18" t="str">
        <f>IFERROR(VLOOKUP(B2800,Invoices!$L$2:$M$413,2,FALSE),"")</f>
        <v/>
      </c>
      <c r="G2800" s="18" t="str">
        <f>IFERROR(VLOOKUP(B2800,Invoices!$N$2:$O$412,2,FALSE),"")</f>
        <v/>
      </c>
      <c r="H2800" s="18" t="str">
        <f>IFERROR(VLOOKUP($B2800,Invoices!$P$2:$Q$412,2,FALSE),"")</f>
        <v/>
      </c>
      <c r="I2800" s="18" t="str">
        <f>IFERROR(VLOOKUP($B2800,Invoices!$R$2:$S$412,2,FALSE),"")</f>
        <v/>
      </c>
      <c r="J2800" s="18" t="str">
        <f>IFERROR(VLOOKUP($B2800,Invoices!$T$2:$U$412,2,FALSE),"")</f>
        <v/>
      </c>
      <c r="K2800" s="18" t="str">
        <f>IFERROR(VLOOKUP($B2800,Invoices!$V$2:$W$412,2,FALSE),"")</f>
        <v/>
      </c>
      <c r="L2800" s="18" t="str">
        <f>IFERROR(VLOOKUP($B2800,Invoices!$X$2:$Y$412,2,FALSE),"")</f>
        <v/>
      </c>
      <c r="M2800" s="18" t="str">
        <f>IFERROR(VLOOKUP($B2800,Invoices!$Z$2:$AA$412,2,FALSE),"")</f>
        <v/>
      </c>
      <c r="N2800" s="18" t="str">
        <f>IFERROR(VLOOKUP($B2800,Invoices!$AB$2:$AC$412,2,FALSE),"")</f>
        <v/>
      </c>
      <c r="O2800" s="18" t="str">
        <f>IFERROR(VLOOKUP($B2800,Invoices!$AD$2:$AE$412,2,FALSE),"")</f>
        <v/>
      </c>
      <c r="P2800" s="18" t="str">
        <f>IFERROR(VLOOKUP($B2800,Invoices!$AF$2:$AG$412,2,FALSE),"")</f>
        <v/>
      </c>
      <c r="Q2800" s="18" t="str">
        <f>IFERROR(VLOOKUP($B2800,Invoices!$AH$2:$AI$412,2,FALSE),"")</f>
        <v/>
      </c>
      <c r="R2800" s="18" t="str">
        <f>IFERROR(VLOOKUP($B2800,Invoices!$AJ$2:$AK$412,2,FALSE),"")</f>
        <v/>
      </c>
      <c r="S2800" s="18" t="str">
        <f>IFERROR(VLOOKUP($B2800,Invoices!$AL$2:$AM$412,2,FALSE),"")</f>
        <v/>
      </c>
      <c r="T2800" s="18" t="str">
        <f>IFERROR(VLOOKUP($B2800,Invoices!$AN$2:$AO$412,2,FALSE),"")</f>
        <v/>
      </c>
      <c r="U2800" s="18" t="str" cm="1">
        <f t="array" ref="U2800">IFERROR(INDEX(F2800:T2800, 1, MATCH(TRUE, ISNUMBER(F2800:T2800), 0)), "0.0")</f>
        <v>0.0</v>
      </c>
    </row>
    <row r="2801" spans="1:21" ht="13" x14ac:dyDescent="0.15">
      <c r="A2801" s="14" t="s">
        <v>8833</v>
      </c>
      <c r="B2801" s="6" t="s">
        <v>4278</v>
      </c>
      <c r="C2801" s="6" t="s">
        <v>758</v>
      </c>
      <c r="D2801" s="6" t="s">
        <v>2040</v>
      </c>
      <c r="E2801" s="6" t="s">
        <v>758</v>
      </c>
      <c r="F2801" s="18" t="str">
        <f>IFERROR(VLOOKUP(B2801,Invoices!$L$2:$M$413,2,FALSE),"")</f>
        <v/>
      </c>
      <c r="G2801" s="18">
        <f>IFERROR(VLOOKUP(B2801,Invoices!$N$2:$O$412,2,FALSE),"")</f>
        <v>0.99</v>
      </c>
      <c r="H2801" s="18" t="str">
        <f>IFERROR(VLOOKUP($B2801,Invoices!$P$2:$Q$412,2,FALSE),"")</f>
        <v/>
      </c>
      <c r="I2801" s="18" t="str">
        <f>IFERROR(VLOOKUP($B2801,Invoices!$R$2:$S$412,2,FALSE),"")</f>
        <v/>
      </c>
      <c r="J2801" s="18" t="str">
        <f>IFERROR(VLOOKUP($B2801,Invoices!$T$2:$U$412,2,FALSE),"")</f>
        <v/>
      </c>
      <c r="K2801" s="18" t="str">
        <f>IFERROR(VLOOKUP($B2801,Invoices!$V$2:$W$412,2,FALSE),"")</f>
        <v/>
      </c>
      <c r="L2801" s="18" t="str">
        <f>IFERROR(VLOOKUP($B2801,Invoices!$X$2:$Y$412,2,FALSE),"")</f>
        <v/>
      </c>
      <c r="M2801" s="18" t="str">
        <f>IFERROR(VLOOKUP($B2801,Invoices!$Z$2:$AA$412,2,FALSE),"")</f>
        <v/>
      </c>
      <c r="N2801" s="18" t="str">
        <f>IFERROR(VLOOKUP($B2801,Invoices!$AB$2:$AC$412,2,FALSE),"")</f>
        <v/>
      </c>
      <c r="O2801" s="18" t="str">
        <f>IFERROR(VLOOKUP($B2801,Invoices!$AD$2:$AE$412,2,FALSE),"")</f>
        <v/>
      </c>
      <c r="P2801" s="18" t="str">
        <f>IFERROR(VLOOKUP($B2801,Invoices!$AF$2:$AG$412,2,FALSE),"")</f>
        <v/>
      </c>
      <c r="Q2801" s="18" t="str">
        <f>IFERROR(VLOOKUP($B2801,Invoices!$AH$2:$AI$412,2,FALSE),"")</f>
        <v/>
      </c>
      <c r="R2801" s="18" t="str">
        <f>IFERROR(VLOOKUP($B2801,Invoices!$AJ$2:$AK$412,2,FALSE),"")</f>
        <v/>
      </c>
      <c r="S2801" s="18" t="str">
        <f>IFERROR(VLOOKUP($B2801,Invoices!$AL$2:$AM$412,2,FALSE),"")</f>
        <v/>
      </c>
      <c r="T2801" s="18" t="str">
        <f>IFERROR(VLOOKUP($B2801,Invoices!$AN$2:$AO$412,2,FALSE),"")</f>
        <v/>
      </c>
      <c r="U2801" s="18" cm="1">
        <f t="array" ref="U2801">IFERROR(INDEX(F2801:T2801, 1, MATCH(TRUE, ISNUMBER(F2801:T2801), 0)), "0.0")</f>
        <v>0.99</v>
      </c>
    </row>
    <row r="2802" spans="1:21" ht="13" x14ac:dyDescent="0.15">
      <c r="A2802" s="14" t="s">
        <v>8834</v>
      </c>
      <c r="B2802" s="6" t="s">
        <v>4279</v>
      </c>
      <c r="D2802" s="6" t="s">
        <v>1070</v>
      </c>
      <c r="E2802" s="6" t="s">
        <v>1071</v>
      </c>
      <c r="F2802" s="18" t="str">
        <f>IFERROR(VLOOKUP(B2802,Invoices!$L$2:$M$413,2,FALSE),"")</f>
        <v/>
      </c>
      <c r="G2802" s="18">
        <f>IFERROR(VLOOKUP(B2802,Invoices!$N$2:$O$412,2,FALSE),"")</f>
        <v>0.99</v>
      </c>
      <c r="H2802" s="18">
        <f>IFERROR(VLOOKUP($B2802,Invoices!$P$2:$Q$412,2,FALSE),"")</f>
        <v>0.99</v>
      </c>
      <c r="I2802" s="18" t="str">
        <f>IFERROR(VLOOKUP($B2802,Invoices!$R$2:$S$412,2,FALSE),"")</f>
        <v/>
      </c>
      <c r="J2802" s="18">
        <f>IFERROR(VLOOKUP($B2802,Invoices!$T$2:$U$412,2,FALSE),"")</f>
        <v>0.99</v>
      </c>
      <c r="K2802" s="18" t="str">
        <f>IFERROR(VLOOKUP($B2802,Invoices!$V$2:$W$412,2,FALSE),"")</f>
        <v/>
      </c>
      <c r="L2802" s="18" t="str">
        <f>IFERROR(VLOOKUP($B2802,Invoices!$X$2:$Y$412,2,FALSE),"")</f>
        <v/>
      </c>
      <c r="M2802" s="18" t="str">
        <f>IFERROR(VLOOKUP($B2802,Invoices!$Z$2:$AA$412,2,FALSE),"")</f>
        <v/>
      </c>
      <c r="N2802" s="18" t="str">
        <f>IFERROR(VLOOKUP($B2802,Invoices!$AB$2:$AC$412,2,FALSE),"")</f>
        <v/>
      </c>
      <c r="O2802" s="18" t="str">
        <f>IFERROR(VLOOKUP($B2802,Invoices!$AD$2:$AE$412,2,FALSE),"")</f>
        <v/>
      </c>
      <c r="P2802" s="18" t="str">
        <f>IFERROR(VLOOKUP($B2802,Invoices!$AF$2:$AG$412,2,FALSE),"")</f>
        <v/>
      </c>
      <c r="Q2802" s="18" t="str">
        <f>IFERROR(VLOOKUP($B2802,Invoices!$AH$2:$AI$412,2,FALSE),"")</f>
        <v/>
      </c>
      <c r="R2802" s="18" t="str">
        <f>IFERROR(VLOOKUP($B2802,Invoices!$AJ$2:$AK$412,2,FALSE),"")</f>
        <v/>
      </c>
      <c r="S2802" s="18" t="str">
        <f>IFERROR(VLOOKUP($B2802,Invoices!$AL$2:$AM$412,2,FALSE),"")</f>
        <v/>
      </c>
      <c r="T2802" s="18" t="str">
        <f>IFERROR(VLOOKUP($B2802,Invoices!$AN$2:$AO$412,2,FALSE),"")</f>
        <v/>
      </c>
      <c r="U2802" s="18" cm="1">
        <f t="array" ref="U2802">IFERROR(INDEX(F2802:T2802, 1, MATCH(TRUE, ISNUMBER(F2802:T2802), 0)), "0.0")</f>
        <v>0.99</v>
      </c>
    </row>
    <row r="2803" spans="1:21" ht="13" x14ac:dyDescent="0.15">
      <c r="A2803" s="14" t="s">
        <v>8835</v>
      </c>
      <c r="B2803" s="6" t="s">
        <v>4279</v>
      </c>
      <c r="C2803" s="6" t="s">
        <v>562</v>
      </c>
      <c r="D2803" s="6" t="s">
        <v>657</v>
      </c>
      <c r="E2803" s="6" t="s">
        <v>562</v>
      </c>
      <c r="F2803" s="18" t="str">
        <f>IFERROR(VLOOKUP(B2803,Invoices!$L$2:$M$413,2,FALSE),"")</f>
        <v/>
      </c>
      <c r="G2803" s="18">
        <f>IFERROR(VLOOKUP(B2803,Invoices!$N$2:$O$412,2,FALSE),"")</f>
        <v>0.99</v>
      </c>
      <c r="H2803" s="18">
        <f>IFERROR(VLOOKUP($B2803,Invoices!$P$2:$Q$412,2,FALSE),"")</f>
        <v>0.99</v>
      </c>
      <c r="I2803" s="18" t="str">
        <f>IFERROR(VLOOKUP($B2803,Invoices!$R$2:$S$412,2,FALSE),"")</f>
        <v/>
      </c>
      <c r="J2803" s="18">
        <f>IFERROR(VLOOKUP($B2803,Invoices!$T$2:$U$412,2,FALSE),"")</f>
        <v>0.99</v>
      </c>
      <c r="K2803" s="18" t="str">
        <f>IFERROR(VLOOKUP($B2803,Invoices!$V$2:$W$412,2,FALSE),"")</f>
        <v/>
      </c>
      <c r="L2803" s="18" t="str">
        <f>IFERROR(VLOOKUP($B2803,Invoices!$X$2:$Y$412,2,FALSE),"")</f>
        <v/>
      </c>
      <c r="M2803" s="18" t="str">
        <f>IFERROR(VLOOKUP($B2803,Invoices!$Z$2:$AA$412,2,FALSE),"")</f>
        <v/>
      </c>
      <c r="N2803" s="18" t="str">
        <f>IFERROR(VLOOKUP($B2803,Invoices!$AB$2:$AC$412,2,FALSE),"")</f>
        <v/>
      </c>
      <c r="O2803" s="18" t="str">
        <f>IFERROR(VLOOKUP($B2803,Invoices!$AD$2:$AE$412,2,FALSE),"")</f>
        <v/>
      </c>
      <c r="P2803" s="18" t="str">
        <f>IFERROR(VLOOKUP($B2803,Invoices!$AF$2:$AG$412,2,FALSE),"")</f>
        <v/>
      </c>
      <c r="Q2803" s="18" t="str">
        <f>IFERROR(VLOOKUP($B2803,Invoices!$AH$2:$AI$412,2,FALSE),"")</f>
        <v/>
      </c>
      <c r="R2803" s="18" t="str">
        <f>IFERROR(VLOOKUP($B2803,Invoices!$AJ$2:$AK$412,2,FALSE),"")</f>
        <v/>
      </c>
      <c r="S2803" s="18" t="str">
        <f>IFERROR(VLOOKUP($B2803,Invoices!$AL$2:$AM$412,2,FALSE),"")</f>
        <v/>
      </c>
      <c r="T2803" s="18" t="str">
        <f>IFERROR(VLOOKUP($B2803,Invoices!$AN$2:$AO$412,2,FALSE),"")</f>
        <v/>
      </c>
      <c r="U2803" s="18" cm="1">
        <f t="array" ref="U2803">IFERROR(INDEX(F2803:T2803, 1, MATCH(TRUE, ISNUMBER(F2803:T2803), 0)), "0.0")</f>
        <v>0.99</v>
      </c>
    </row>
    <row r="2804" spans="1:21" ht="13" x14ac:dyDescent="0.15">
      <c r="A2804" s="14" t="s">
        <v>8836</v>
      </c>
      <c r="B2804" s="6" t="s">
        <v>4280</v>
      </c>
      <c r="C2804" s="6" t="s">
        <v>4281</v>
      </c>
      <c r="D2804" s="6" t="s">
        <v>1144</v>
      </c>
      <c r="E2804" s="6" t="s">
        <v>559</v>
      </c>
      <c r="F2804" s="18">
        <f>IFERROR(VLOOKUP(B2804,Invoices!$L$2:$M$413,2,FALSE),"")</f>
        <v>0.99</v>
      </c>
      <c r="G2804" s="18">
        <f>IFERROR(VLOOKUP(B2804,Invoices!$N$2:$O$412,2,FALSE),"")</f>
        <v>0.99</v>
      </c>
      <c r="H2804" s="18" t="str">
        <f>IFERROR(VLOOKUP($B2804,Invoices!$P$2:$Q$412,2,FALSE),"")</f>
        <v/>
      </c>
      <c r="I2804" s="18" t="str">
        <f>IFERROR(VLOOKUP($B2804,Invoices!$R$2:$S$412,2,FALSE),"")</f>
        <v/>
      </c>
      <c r="J2804" s="18" t="str">
        <f>IFERROR(VLOOKUP($B2804,Invoices!$T$2:$U$412,2,FALSE),"")</f>
        <v/>
      </c>
      <c r="K2804" s="18" t="str">
        <f>IFERROR(VLOOKUP($B2804,Invoices!$V$2:$W$412,2,FALSE),"")</f>
        <v/>
      </c>
      <c r="L2804" s="18" t="str">
        <f>IFERROR(VLOOKUP($B2804,Invoices!$X$2:$Y$412,2,FALSE),"")</f>
        <v/>
      </c>
      <c r="M2804" s="18" t="str">
        <f>IFERROR(VLOOKUP($B2804,Invoices!$Z$2:$AA$412,2,FALSE),"")</f>
        <v/>
      </c>
      <c r="N2804" s="18" t="str">
        <f>IFERROR(VLOOKUP($B2804,Invoices!$AB$2:$AC$412,2,FALSE),"")</f>
        <v/>
      </c>
      <c r="O2804" s="18" t="str">
        <f>IFERROR(VLOOKUP($B2804,Invoices!$AD$2:$AE$412,2,FALSE),"")</f>
        <v/>
      </c>
      <c r="P2804" s="18" t="str">
        <f>IFERROR(VLOOKUP($B2804,Invoices!$AF$2:$AG$412,2,FALSE),"")</f>
        <v/>
      </c>
      <c r="Q2804" s="18" t="str">
        <f>IFERROR(VLOOKUP($B2804,Invoices!$AH$2:$AI$412,2,FALSE),"")</f>
        <v/>
      </c>
      <c r="R2804" s="18" t="str">
        <f>IFERROR(VLOOKUP($B2804,Invoices!$AJ$2:$AK$412,2,FALSE),"")</f>
        <v/>
      </c>
      <c r="S2804" s="18" t="str">
        <f>IFERROR(VLOOKUP($B2804,Invoices!$AL$2:$AM$412,2,FALSE),"")</f>
        <v/>
      </c>
      <c r="T2804" s="18" t="str">
        <f>IFERROR(VLOOKUP($B2804,Invoices!$AN$2:$AO$412,2,FALSE),"")</f>
        <v/>
      </c>
      <c r="U2804" s="18" cm="1">
        <f t="array" ref="U2804">IFERROR(INDEX(F2804:T2804, 1, MATCH(TRUE, ISNUMBER(F2804:T2804), 0)), "0.0")</f>
        <v>0.99</v>
      </c>
    </row>
    <row r="2805" spans="1:21" ht="13" x14ac:dyDescent="0.15">
      <c r="A2805" s="14" t="s">
        <v>8837</v>
      </c>
      <c r="B2805" s="6" t="s">
        <v>4282</v>
      </c>
      <c r="C2805" s="6" t="s">
        <v>557</v>
      </c>
      <c r="D2805" s="6" t="s">
        <v>558</v>
      </c>
      <c r="E2805" s="6" t="s">
        <v>559</v>
      </c>
      <c r="F2805" s="18" t="str">
        <f>IFERROR(VLOOKUP(B2805,Invoices!$L$2:$M$413,2,FALSE),"")</f>
        <v/>
      </c>
      <c r="G2805" s="18">
        <f>IFERROR(VLOOKUP(B2805,Invoices!$N$2:$O$412,2,FALSE),"")</f>
        <v>0.99</v>
      </c>
      <c r="H2805" s="18" t="str">
        <f>IFERROR(VLOOKUP($B2805,Invoices!$P$2:$Q$412,2,FALSE),"")</f>
        <v/>
      </c>
      <c r="I2805" s="18" t="str">
        <f>IFERROR(VLOOKUP($B2805,Invoices!$R$2:$S$412,2,FALSE),"")</f>
        <v/>
      </c>
      <c r="J2805" s="18" t="str">
        <f>IFERROR(VLOOKUP($B2805,Invoices!$T$2:$U$412,2,FALSE),"")</f>
        <v/>
      </c>
      <c r="K2805" s="18" t="str">
        <f>IFERROR(VLOOKUP($B2805,Invoices!$V$2:$W$412,2,FALSE),"")</f>
        <v/>
      </c>
      <c r="L2805" s="18" t="str">
        <f>IFERROR(VLOOKUP($B2805,Invoices!$X$2:$Y$412,2,FALSE),"")</f>
        <v/>
      </c>
      <c r="M2805" s="18" t="str">
        <f>IFERROR(VLOOKUP($B2805,Invoices!$Z$2:$AA$412,2,FALSE),"")</f>
        <v/>
      </c>
      <c r="N2805" s="18" t="str">
        <f>IFERROR(VLOOKUP($B2805,Invoices!$AB$2:$AC$412,2,FALSE),"")</f>
        <v/>
      </c>
      <c r="O2805" s="18" t="str">
        <f>IFERROR(VLOOKUP($B2805,Invoices!$AD$2:$AE$412,2,FALSE),"")</f>
        <v/>
      </c>
      <c r="P2805" s="18" t="str">
        <f>IFERROR(VLOOKUP($B2805,Invoices!$AF$2:$AG$412,2,FALSE),"")</f>
        <v/>
      </c>
      <c r="Q2805" s="18" t="str">
        <f>IFERROR(VLOOKUP($B2805,Invoices!$AH$2:$AI$412,2,FALSE),"")</f>
        <v/>
      </c>
      <c r="R2805" s="18" t="str">
        <f>IFERROR(VLOOKUP($B2805,Invoices!$AJ$2:$AK$412,2,FALSE),"")</f>
        <v/>
      </c>
      <c r="S2805" s="18" t="str">
        <f>IFERROR(VLOOKUP($B2805,Invoices!$AL$2:$AM$412,2,FALSE),"")</f>
        <v/>
      </c>
      <c r="T2805" s="18" t="str">
        <f>IFERROR(VLOOKUP($B2805,Invoices!$AN$2:$AO$412,2,FALSE),"")</f>
        <v/>
      </c>
      <c r="U2805" s="18" cm="1">
        <f t="array" ref="U2805">IFERROR(INDEX(F2805:T2805, 1, MATCH(TRUE, ISNUMBER(F2805:T2805), 0)), "0.0")</f>
        <v>0.99</v>
      </c>
    </row>
    <row r="2806" spans="1:21" ht="13" x14ac:dyDescent="0.15">
      <c r="A2806" s="14" t="s">
        <v>8838</v>
      </c>
      <c r="B2806" s="6" t="s">
        <v>4283</v>
      </c>
      <c r="D2806" s="6" t="s">
        <v>1363</v>
      </c>
      <c r="E2806" s="6" t="s">
        <v>1364</v>
      </c>
      <c r="F2806" s="18" t="str">
        <f>IFERROR(VLOOKUP(B2806,Invoices!$L$2:$M$413,2,FALSE),"")</f>
        <v/>
      </c>
      <c r="G2806" s="18" t="str">
        <f>IFERROR(VLOOKUP(B2806,Invoices!$N$2:$O$412,2,FALSE),"")</f>
        <v/>
      </c>
      <c r="H2806" s="18" t="str">
        <f>IFERROR(VLOOKUP($B2806,Invoices!$P$2:$Q$412,2,FALSE),"")</f>
        <v/>
      </c>
      <c r="I2806" s="18" t="str">
        <f>IFERROR(VLOOKUP($B2806,Invoices!$R$2:$S$412,2,FALSE),"")</f>
        <v/>
      </c>
      <c r="J2806" s="18" t="str">
        <f>IFERROR(VLOOKUP($B2806,Invoices!$T$2:$U$412,2,FALSE),"")</f>
        <v/>
      </c>
      <c r="K2806" s="18" t="str">
        <f>IFERROR(VLOOKUP($B2806,Invoices!$V$2:$W$412,2,FALSE),"")</f>
        <v/>
      </c>
      <c r="L2806" s="18" t="str">
        <f>IFERROR(VLOOKUP($B2806,Invoices!$X$2:$Y$412,2,FALSE),"")</f>
        <v/>
      </c>
      <c r="M2806" s="18" t="str">
        <f>IFERROR(VLOOKUP($B2806,Invoices!$Z$2:$AA$412,2,FALSE),"")</f>
        <v/>
      </c>
      <c r="N2806" s="18" t="str">
        <f>IFERROR(VLOOKUP($B2806,Invoices!$AB$2:$AC$412,2,FALSE),"")</f>
        <v/>
      </c>
      <c r="O2806" s="18" t="str">
        <f>IFERROR(VLOOKUP($B2806,Invoices!$AD$2:$AE$412,2,FALSE),"")</f>
        <v/>
      </c>
      <c r="P2806" s="18" t="str">
        <f>IFERROR(VLOOKUP($B2806,Invoices!$AF$2:$AG$412,2,FALSE),"")</f>
        <v/>
      </c>
      <c r="Q2806" s="18" t="str">
        <f>IFERROR(VLOOKUP($B2806,Invoices!$AH$2:$AI$412,2,FALSE),"")</f>
        <v/>
      </c>
      <c r="R2806" s="18" t="str">
        <f>IFERROR(VLOOKUP($B2806,Invoices!$AJ$2:$AK$412,2,FALSE),"")</f>
        <v/>
      </c>
      <c r="S2806" s="18" t="str">
        <f>IFERROR(VLOOKUP($B2806,Invoices!$AL$2:$AM$412,2,FALSE),"")</f>
        <v/>
      </c>
      <c r="T2806" s="18" t="str">
        <f>IFERROR(VLOOKUP($B2806,Invoices!$AN$2:$AO$412,2,FALSE),"")</f>
        <v/>
      </c>
      <c r="U2806" s="18" t="str" cm="1">
        <f t="array" ref="U2806">IFERROR(INDEX(F2806:T2806, 1, MATCH(TRUE, ISNUMBER(F2806:T2806), 0)), "0.0")</f>
        <v>0.0</v>
      </c>
    </row>
    <row r="2807" spans="1:21" ht="13" x14ac:dyDescent="0.15">
      <c r="A2807" s="14" t="s">
        <v>8839</v>
      </c>
      <c r="B2807" s="6" t="s">
        <v>4284</v>
      </c>
      <c r="C2807" s="6" t="s">
        <v>927</v>
      </c>
      <c r="D2807" s="6" t="s">
        <v>928</v>
      </c>
      <c r="E2807" s="6" t="s">
        <v>522</v>
      </c>
      <c r="F2807" s="18" t="str">
        <f>IFERROR(VLOOKUP(B2807,Invoices!$L$2:$M$413,2,FALSE),"")</f>
        <v/>
      </c>
      <c r="G2807" s="18" t="str">
        <f>IFERROR(VLOOKUP(B2807,Invoices!$N$2:$O$412,2,FALSE),"")</f>
        <v/>
      </c>
      <c r="H2807" s="18" t="str">
        <f>IFERROR(VLOOKUP($B2807,Invoices!$P$2:$Q$412,2,FALSE),"")</f>
        <v/>
      </c>
      <c r="I2807" s="18" t="str">
        <f>IFERROR(VLOOKUP($B2807,Invoices!$R$2:$S$412,2,FALSE),"")</f>
        <v/>
      </c>
      <c r="J2807" s="18" t="str">
        <f>IFERROR(VLOOKUP($B2807,Invoices!$T$2:$U$412,2,FALSE),"")</f>
        <v/>
      </c>
      <c r="K2807" s="18" t="str">
        <f>IFERROR(VLOOKUP($B2807,Invoices!$V$2:$W$412,2,FALSE),"")</f>
        <v/>
      </c>
      <c r="L2807" s="18" t="str">
        <f>IFERROR(VLOOKUP($B2807,Invoices!$X$2:$Y$412,2,FALSE),"")</f>
        <v/>
      </c>
      <c r="M2807" s="18" t="str">
        <f>IFERROR(VLOOKUP($B2807,Invoices!$Z$2:$AA$412,2,FALSE),"")</f>
        <v/>
      </c>
      <c r="N2807" s="18" t="str">
        <f>IFERROR(VLOOKUP($B2807,Invoices!$AB$2:$AC$412,2,FALSE),"")</f>
        <v/>
      </c>
      <c r="O2807" s="18" t="str">
        <f>IFERROR(VLOOKUP($B2807,Invoices!$AD$2:$AE$412,2,FALSE),"")</f>
        <v/>
      </c>
      <c r="P2807" s="18" t="str">
        <f>IFERROR(VLOOKUP($B2807,Invoices!$AF$2:$AG$412,2,FALSE),"")</f>
        <v/>
      </c>
      <c r="Q2807" s="18" t="str">
        <f>IFERROR(VLOOKUP($B2807,Invoices!$AH$2:$AI$412,2,FALSE),"")</f>
        <v/>
      </c>
      <c r="R2807" s="18" t="str">
        <f>IFERROR(VLOOKUP($B2807,Invoices!$AJ$2:$AK$412,2,FALSE),"")</f>
        <v/>
      </c>
      <c r="S2807" s="18" t="str">
        <f>IFERROR(VLOOKUP($B2807,Invoices!$AL$2:$AM$412,2,FALSE),"")</f>
        <v/>
      </c>
      <c r="T2807" s="18" t="str">
        <f>IFERROR(VLOOKUP($B2807,Invoices!$AN$2:$AO$412,2,FALSE),"")</f>
        <v/>
      </c>
      <c r="U2807" s="18" t="str" cm="1">
        <f t="array" ref="U2807">IFERROR(INDEX(F2807:T2807, 1, MATCH(TRUE, ISNUMBER(F2807:T2807), 0)), "0.0")</f>
        <v>0.0</v>
      </c>
    </row>
    <row r="2808" spans="1:21" ht="13" x14ac:dyDescent="0.15">
      <c r="A2808" s="14" t="s">
        <v>8840</v>
      </c>
      <c r="B2808" s="6" t="s">
        <v>4285</v>
      </c>
      <c r="D2808" s="6" t="s">
        <v>1010</v>
      </c>
      <c r="E2808" s="6" t="s">
        <v>600</v>
      </c>
      <c r="F2808" s="18" t="str">
        <f>IFERROR(VLOOKUP(B2808,Invoices!$L$2:$M$413,2,FALSE),"")</f>
        <v/>
      </c>
      <c r="G2808" s="18" t="str">
        <f>IFERROR(VLOOKUP(B2808,Invoices!$N$2:$O$412,2,FALSE),"")</f>
        <v/>
      </c>
      <c r="H2808" s="18" t="str">
        <f>IFERROR(VLOOKUP($B2808,Invoices!$P$2:$Q$412,2,FALSE),"")</f>
        <v/>
      </c>
      <c r="I2808" s="18" t="str">
        <f>IFERROR(VLOOKUP($B2808,Invoices!$R$2:$S$412,2,FALSE),"")</f>
        <v/>
      </c>
      <c r="J2808" s="18" t="str">
        <f>IFERROR(VLOOKUP($B2808,Invoices!$T$2:$U$412,2,FALSE),"")</f>
        <v/>
      </c>
      <c r="K2808" s="18" t="str">
        <f>IFERROR(VLOOKUP($B2808,Invoices!$V$2:$W$412,2,FALSE),"")</f>
        <v/>
      </c>
      <c r="L2808" s="18" t="str">
        <f>IFERROR(VLOOKUP($B2808,Invoices!$X$2:$Y$412,2,FALSE),"")</f>
        <v/>
      </c>
      <c r="M2808" s="18" t="str">
        <f>IFERROR(VLOOKUP($B2808,Invoices!$Z$2:$AA$412,2,FALSE),"")</f>
        <v/>
      </c>
      <c r="N2808" s="18" t="str">
        <f>IFERROR(VLOOKUP($B2808,Invoices!$AB$2:$AC$412,2,FALSE),"")</f>
        <v/>
      </c>
      <c r="O2808" s="18" t="str">
        <f>IFERROR(VLOOKUP($B2808,Invoices!$AD$2:$AE$412,2,FALSE),"")</f>
        <v/>
      </c>
      <c r="P2808" s="18" t="str">
        <f>IFERROR(VLOOKUP($B2808,Invoices!$AF$2:$AG$412,2,FALSE),"")</f>
        <v/>
      </c>
      <c r="Q2808" s="18" t="str">
        <f>IFERROR(VLOOKUP($B2808,Invoices!$AH$2:$AI$412,2,FALSE),"")</f>
        <v/>
      </c>
      <c r="R2808" s="18" t="str">
        <f>IFERROR(VLOOKUP($B2808,Invoices!$AJ$2:$AK$412,2,FALSE),"")</f>
        <v/>
      </c>
      <c r="S2808" s="18" t="str">
        <f>IFERROR(VLOOKUP($B2808,Invoices!$AL$2:$AM$412,2,FALSE),"")</f>
        <v/>
      </c>
      <c r="T2808" s="18" t="str">
        <f>IFERROR(VLOOKUP($B2808,Invoices!$AN$2:$AO$412,2,FALSE),"")</f>
        <v/>
      </c>
      <c r="U2808" s="18" t="str" cm="1">
        <f t="array" ref="U2808">IFERROR(INDEX(F2808:T2808, 1, MATCH(TRUE, ISNUMBER(F2808:T2808), 0)), "0.0")</f>
        <v>0.0</v>
      </c>
    </row>
    <row r="2809" spans="1:21" ht="13" x14ac:dyDescent="0.15">
      <c r="A2809" s="14" t="s">
        <v>8841</v>
      </c>
      <c r="B2809" s="6" t="s">
        <v>4286</v>
      </c>
      <c r="C2809" s="6" t="s">
        <v>1143</v>
      </c>
      <c r="D2809" s="6" t="s">
        <v>1144</v>
      </c>
      <c r="E2809" s="6" t="s">
        <v>559</v>
      </c>
      <c r="F2809" s="18" t="str">
        <f>IFERROR(VLOOKUP(B2809,Invoices!$L$2:$M$413,2,FALSE),"")</f>
        <v/>
      </c>
      <c r="G2809" s="18">
        <f>IFERROR(VLOOKUP(B2809,Invoices!$N$2:$O$412,2,FALSE),"")</f>
        <v>0.99</v>
      </c>
      <c r="H2809" s="18" t="str">
        <f>IFERROR(VLOOKUP($B2809,Invoices!$P$2:$Q$412,2,FALSE),"")</f>
        <v/>
      </c>
      <c r="I2809" s="18" t="str">
        <f>IFERROR(VLOOKUP($B2809,Invoices!$R$2:$S$412,2,FALSE),"")</f>
        <v/>
      </c>
      <c r="J2809" s="18">
        <f>IFERROR(VLOOKUP($B2809,Invoices!$T$2:$U$412,2,FALSE),"")</f>
        <v>0.99</v>
      </c>
      <c r="K2809" s="18" t="str">
        <f>IFERROR(VLOOKUP($B2809,Invoices!$V$2:$W$412,2,FALSE),"")</f>
        <v/>
      </c>
      <c r="L2809" s="18" t="str">
        <f>IFERROR(VLOOKUP($B2809,Invoices!$X$2:$Y$412,2,FALSE),"")</f>
        <v/>
      </c>
      <c r="M2809" s="18" t="str">
        <f>IFERROR(VLOOKUP($B2809,Invoices!$Z$2:$AA$412,2,FALSE),"")</f>
        <v/>
      </c>
      <c r="N2809" s="18" t="str">
        <f>IFERROR(VLOOKUP($B2809,Invoices!$AB$2:$AC$412,2,FALSE),"")</f>
        <v/>
      </c>
      <c r="O2809" s="18" t="str">
        <f>IFERROR(VLOOKUP($B2809,Invoices!$AD$2:$AE$412,2,FALSE),"")</f>
        <v/>
      </c>
      <c r="P2809" s="18" t="str">
        <f>IFERROR(VLOOKUP($B2809,Invoices!$AF$2:$AG$412,2,FALSE),"")</f>
        <v/>
      </c>
      <c r="Q2809" s="18" t="str">
        <f>IFERROR(VLOOKUP($B2809,Invoices!$AH$2:$AI$412,2,FALSE),"")</f>
        <v/>
      </c>
      <c r="R2809" s="18" t="str">
        <f>IFERROR(VLOOKUP($B2809,Invoices!$AJ$2:$AK$412,2,FALSE),"")</f>
        <v/>
      </c>
      <c r="S2809" s="18" t="str">
        <f>IFERROR(VLOOKUP($B2809,Invoices!$AL$2:$AM$412,2,FALSE),"")</f>
        <v/>
      </c>
      <c r="T2809" s="18" t="str">
        <f>IFERROR(VLOOKUP($B2809,Invoices!$AN$2:$AO$412,2,FALSE),"")</f>
        <v/>
      </c>
      <c r="U2809" s="18" cm="1">
        <f t="array" ref="U2809">IFERROR(INDEX(F2809:T2809, 1, MATCH(TRUE, ISNUMBER(F2809:T2809), 0)), "0.0")</f>
        <v>0.99</v>
      </c>
    </row>
    <row r="2810" spans="1:21" ht="13" x14ac:dyDescent="0.15">
      <c r="A2810" s="14" t="s">
        <v>8842</v>
      </c>
      <c r="B2810" s="6" t="s">
        <v>4287</v>
      </c>
      <c r="C2810" s="6" t="s">
        <v>2789</v>
      </c>
      <c r="D2810" s="6" t="s">
        <v>735</v>
      </c>
      <c r="E2810" s="6" t="s">
        <v>736</v>
      </c>
      <c r="F2810" s="18" t="str">
        <f>IFERROR(VLOOKUP(B2810,Invoices!$L$2:$M$413,2,FALSE),"")</f>
        <v/>
      </c>
      <c r="G2810" s="18" t="str">
        <f>IFERROR(VLOOKUP(B2810,Invoices!$N$2:$O$412,2,FALSE),"")</f>
        <v/>
      </c>
      <c r="H2810" s="18" t="str">
        <f>IFERROR(VLOOKUP($B2810,Invoices!$P$2:$Q$412,2,FALSE),"")</f>
        <v/>
      </c>
      <c r="I2810" s="18" t="str">
        <f>IFERROR(VLOOKUP($B2810,Invoices!$R$2:$S$412,2,FALSE),"")</f>
        <v/>
      </c>
      <c r="J2810" s="18" t="str">
        <f>IFERROR(VLOOKUP($B2810,Invoices!$T$2:$U$412,2,FALSE),"")</f>
        <v/>
      </c>
      <c r="K2810" s="18" t="str">
        <f>IFERROR(VLOOKUP($B2810,Invoices!$V$2:$W$412,2,FALSE),"")</f>
        <v/>
      </c>
      <c r="L2810" s="18" t="str">
        <f>IFERROR(VLOOKUP($B2810,Invoices!$X$2:$Y$412,2,FALSE),"")</f>
        <v/>
      </c>
      <c r="M2810" s="18" t="str">
        <f>IFERROR(VLOOKUP($B2810,Invoices!$Z$2:$AA$412,2,FALSE),"")</f>
        <v/>
      </c>
      <c r="N2810" s="18" t="str">
        <f>IFERROR(VLOOKUP($B2810,Invoices!$AB$2:$AC$412,2,FALSE),"")</f>
        <v/>
      </c>
      <c r="O2810" s="18" t="str">
        <f>IFERROR(VLOOKUP($B2810,Invoices!$AD$2:$AE$412,2,FALSE),"")</f>
        <v/>
      </c>
      <c r="P2810" s="18" t="str">
        <f>IFERROR(VLOOKUP($B2810,Invoices!$AF$2:$AG$412,2,FALSE),"")</f>
        <v/>
      </c>
      <c r="Q2810" s="18">
        <f>IFERROR(VLOOKUP($B2810,Invoices!$AH$2:$AI$412,2,FALSE),"")</f>
        <v>0.99</v>
      </c>
      <c r="R2810" s="18" t="str">
        <f>IFERROR(VLOOKUP($B2810,Invoices!$AJ$2:$AK$412,2,FALSE),"")</f>
        <v/>
      </c>
      <c r="S2810" s="18" t="str">
        <f>IFERROR(VLOOKUP($B2810,Invoices!$AL$2:$AM$412,2,FALSE),"")</f>
        <v/>
      </c>
      <c r="T2810" s="18" t="str">
        <f>IFERROR(VLOOKUP($B2810,Invoices!$AN$2:$AO$412,2,FALSE),"")</f>
        <v/>
      </c>
      <c r="U2810" s="18" cm="1">
        <f t="array" ref="U2810">IFERROR(INDEX(F2810:T2810, 1, MATCH(TRUE, ISNUMBER(F2810:T2810), 0)), "0.0")</f>
        <v>0.99</v>
      </c>
    </row>
    <row r="2811" spans="1:21" ht="13" x14ac:dyDescent="0.15">
      <c r="A2811" s="14" t="s">
        <v>8843</v>
      </c>
      <c r="B2811" s="6" t="s">
        <v>4288</v>
      </c>
      <c r="D2811" s="6" t="s">
        <v>1327</v>
      </c>
      <c r="E2811" s="6" t="s">
        <v>1182</v>
      </c>
      <c r="F2811" s="18" t="str">
        <f>IFERROR(VLOOKUP(B2811,Invoices!$L$2:$M$413,2,FALSE),"")</f>
        <v/>
      </c>
      <c r="G2811" s="18" t="str">
        <f>IFERROR(VLOOKUP(B2811,Invoices!$N$2:$O$412,2,FALSE),"")</f>
        <v/>
      </c>
      <c r="H2811" s="18" t="str">
        <f>IFERROR(VLOOKUP($B2811,Invoices!$P$2:$Q$412,2,FALSE),"")</f>
        <v/>
      </c>
      <c r="I2811" s="18" t="str">
        <f>IFERROR(VLOOKUP($B2811,Invoices!$R$2:$S$412,2,FALSE),"")</f>
        <v/>
      </c>
      <c r="J2811" s="18" t="str">
        <f>IFERROR(VLOOKUP($B2811,Invoices!$T$2:$U$412,2,FALSE),"")</f>
        <v/>
      </c>
      <c r="K2811" s="18" t="str">
        <f>IFERROR(VLOOKUP($B2811,Invoices!$V$2:$W$412,2,FALSE),"")</f>
        <v/>
      </c>
      <c r="L2811" s="18" t="str">
        <f>IFERROR(VLOOKUP($B2811,Invoices!$X$2:$Y$412,2,FALSE),"")</f>
        <v/>
      </c>
      <c r="M2811" s="18" t="str">
        <f>IFERROR(VLOOKUP($B2811,Invoices!$Z$2:$AA$412,2,FALSE),"")</f>
        <v/>
      </c>
      <c r="N2811" s="18" t="str">
        <f>IFERROR(VLOOKUP($B2811,Invoices!$AB$2:$AC$412,2,FALSE),"")</f>
        <v/>
      </c>
      <c r="O2811" s="18" t="str">
        <f>IFERROR(VLOOKUP($B2811,Invoices!$AD$2:$AE$412,2,FALSE),"")</f>
        <v/>
      </c>
      <c r="P2811" s="18" t="str">
        <f>IFERROR(VLOOKUP($B2811,Invoices!$AF$2:$AG$412,2,FALSE),"")</f>
        <v/>
      </c>
      <c r="Q2811" s="18" t="str">
        <f>IFERROR(VLOOKUP($B2811,Invoices!$AH$2:$AI$412,2,FALSE),"")</f>
        <v/>
      </c>
      <c r="R2811" s="18" t="str">
        <f>IFERROR(VLOOKUP($B2811,Invoices!$AJ$2:$AK$412,2,FALSE),"")</f>
        <v/>
      </c>
      <c r="S2811" s="18" t="str">
        <f>IFERROR(VLOOKUP($B2811,Invoices!$AL$2:$AM$412,2,FALSE),"")</f>
        <v/>
      </c>
      <c r="T2811" s="18" t="str">
        <f>IFERROR(VLOOKUP($B2811,Invoices!$AN$2:$AO$412,2,FALSE),"")</f>
        <v/>
      </c>
      <c r="U2811" s="18" t="str" cm="1">
        <f t="array" ref="U2811">IFERROR(INDEX(F2811:T2811, 1, MATCH(TRUE, ISNUMBER(F2811:T2811), 0)), "0.0")</f>
        <v>0.0</v>
      </c>
    </row>
    <row r="2812" spans="1:21" ht="13" x14ac:dyDescent="0.15">
      <c r="A2812" s="14" t="s">
        <v>8844</v>
      </c>
      <c r="B2812" s="6" t="s">
        <v>4289</v>
      </c>
      <c r="D2812" s="6" t="s">
        <v>2030</v>
      </c>
      <c r="E2812" s="6" t="s">
        <v>959</v>
      </c>
      <c r="F2812" s="18" t="str">
        <f>IFERROR(VLOOKUP(B2812,Invoices!$L$2:$M$413,2,FALSE),"")</f>
        <v/>
      </c>
      <c r="G2812" s="18">
        <f>IFERROR(VLOOKUP(B2812,Invoices!$N$2:$O$412,2,FALSE),"")</f>
        <v>0.99</v>
      </c>
      <c r="H2812" s="18" t="str">
        <f>IFERROR(VLOOKUP($B2812,Invoices!$P$2:$Q$412,2,FALSE),"")</f>
        <v/>
      </c>
      <c r="I2812" s="18" t="str">
        <f>IFERROR(VLOOKUP($B2812,Invoices!$R$2:$S$412,2,FALSE),"")</f>
        <v/>
      </c>
      <c r="J2812" s="18" t="str">
        <f>IFERROR(VLOOKUP($B2812,Invoices!$T$2:$U$412,2,FALSE),"")</f>
        <v/>
      </c>
      <c r="K2812" s="18" t="str">
        <f>IFERROR(VLOOKUP($B2812,Invoices!$V$2:$W$412,2,FALSE),"")</f>
        <v/>
      </c>
      <c r="L2812" s="18" t="str">
        <f>IFERROR(VLOOKUP($B2812,Invoices!$X$2:$Y$412,2,FALSE),"")</f>
        <v/>
      </c>
      <c r="M2812" s="18" t="str">
        <f>IFERROR(VLOOKUP($B2812,Invoices!$Z$2:$AA$412,2,FALSE),"")</f>
        <v/>
      </c>
      <c r="N2812" s="18" t="str">
        <f>IFERROR(VLOOKUP($B2812,Invoices!$AB$2:$AC$412,2,FALSE),"")</f>
        <v/>
      </c>
      <c r="O2812" s="18" t="str">
        <f>IFERROR(VLOOKUP($B2812,Invoices!$AD$2:$AE$412,2,FALSE),"")</f>
        <v/>
      </c>
      <c r="P2812" s="18" t="str">
        <f>IFERROR(VLOOKUP($B2812,Invoices!$AF$2:$AG$412,2,FALSE),"")</f>
        <v/>
      </c>
      <c r="Q2812" s="18" t="str">
        <f>IFERROR(VLOOKUP($B2812,Invoices!$AH$2:$AI$412,2,FALSE),"")</f>
        <v/>
      </c>
      <c r="R2812" s="18" t="str">
        <f>IFERROR(VLOOKUP($B2812,Invoices!$AJ$2:$AK$412,2,FALSE),"")</f>
        <v/>
      </c>
      <c r="S2812" s="18" t="str">
        <f>IFERROR(VLOOKUP($B2812,Invoices!$AL$2:$AM$412,2,FALSE),"")</f>
        <v/>
      </c>
      <c r="T2812" s="18" t="str">
        <f>IFERROR(VLOOKUP($B2812,Invoices!$AN$2:$AO$412,2,FALSE),"")</f>
        <v/>
      </c>
      <c r="U2812" s="18" cm="1">
        <f t="array" ref="U2812">IFERROR(INDEX(F2812:T2812, 1, MATCH(TRUE, ISNUMBER(F2812:T2812), 0)), "0.0")</f>
        <v>0.99</v>
      </c>
    </row>
    <row r="2813" spans="1:21" ht="13" x14ac:dyDescent="0.15">
      <c r="A2813" s="14" t="s">
        <v>8845</v>
      </c>
      <c r="B2813" s="6" t="s">
        <v>4290</v>
      </c>
      <c r="C2813" s="6" t="s">
        <v>562</v>
      </c>
      <c r="D2813" s="6" t="s">
        <v>752</v>
      </c>
      <c r="E2813" s="6" t="s">
        <v>562</v>
      </c>
      <c r="F2813" s="18" t="str">
        <f>IFERROR(VLOOKUP(B2813,Invoices!$L$2:$M$413,2,FALSE),"")</f>
        <v/>
      </c>
      <c r="G2813" s="18">
        <f>IFERROR(VLOOKUP(B2813,Invoices!$N$2:$O$412,2,FALSE),"")</f>
        <v>0.99</v>
      </c>
      <c r="H2813" s="18" t="str">
        <f>IFERROR(VLOOKUP($B2813,Invoices!$P$2:$Q$412,2,FALSE),"")</f>
        <v/>
      </c>
      <c r="I2813" s="18" t="str">
        <f>IFERROR(VLOOKUP($B2813,Invoices!$R$2:$S$412,2,FALSE),"")</f>
        <v/>
      </c>
      <c r="J2813" s="18">
        <f>IFERROR(VLOOKUP($B2813,Invoices!$T$2:$U$412,2,FALSE),"")</f>
        <v>0.99</v>
      </c>
      <c r="K2813" s="18" t="str">
        <f>IFERROR(VLOOKUP($B2813,Invoices!$V$2:$W$412,2,FALSE),"")</f>
        <v/>
      </c>
      <c r="L2813" s="18" t="str">
        <f>IFERROR(VLOOKUP($B2813,Invoices!$X$2:$Y$412,2,FALSE),"")</f>
        <v/>
      </c>
      <c r="M2813" s="18" t="str">
        <f>IFERROR(VLOOKUP($B2813,Invoices!$Z$2:$AA$412,2,FALSE),"")</f>
        <v/>
      </c>
      <c r="N2813" s="18" t="str">
        <f>IFERROR(VLOOKUP($B2813,Invoices!$AB$2:$AC$412,2,FALSE),"")</f>
        <v/>
      </c>
      <c r="O2813" s="18" t="str">
        <f>IFERROR(VLOOKUP($B2813,Invoices!$AD$2:$AE$412,2,FALSE),"")</f>
        <v/>
      </c>
      <c r="P2813" s="18" t="str">
        <f>IFERROR(VLOOKUP($B2813,Invoices!$AF$2:$AG$412,2,FALSE),"")</f>
        <v/>
      </c>
      <c r="Q2813" s="18" t="str">
        <f>IFERROR(VLOOKUP($B2813,Invoices!$AH$2:$AI$412,2,FALSE),"")</f>
        <v/>
      </c>
      <c r="R2813" s="18" t="str">
        <f>IFERROR(VLOOKUP($B2813,Invoices!$AJ$2:$AK$412,2,FALSE),"")</f>
        <v/>
      </c>
      <c r="S2813" s="18" t="str">
        <f>IFERROR(VLOOKUP($B2813,Invoices!$AL$2:$AM$412,2,FALSE),"")</f>
        <v/>
      </c>
      <c r="T2813" s="18" t="str">
        <f>IFERROR(VLOOKUP($B2813,Invoices!$AN$2:$AO$412,2,FALSE),"")</f>
        <v/>
      </c>
      <c r="U2813" s="18" cm="1">
        <f t="array" ref="U2813">IFERROR(INDEX(F2813:T2813, 1, MATCH(TRUE, ISNUMBER(F2813:T2813), 0)), "0.0")</f>
        <v>0.99</v>
      </c>
    </row>
    <row r="2814" spans="1:21" ht="13" x14ac:dyDescent="0.15">
      <c r="A2814" s="14" t="s">
        <v>8846</v>
      </c>
      <c r="B2814" s="6" t="s">
        <v>4290</v>
      </c>
      <c r="C2814" s="6" t="s">
        <v>4291</v>
      </c>
      <c r="D2814" s="6" t="s">
        <v>910</v>
      </c>
      <c r="E2814" s="6" t="s">
        <v>562</v>
      </c>
      <c r="F2814" s="18" t="str">
        <f>IFERROR(VLOOKUP(B2814,Invoices!$L$2:$M$413,2,FALSE),"")</f>
        <v/>
      </c>
      <c r="G2814" s="18">
        <f>IFERROR(VLOOKUP(B2814,Invoices!$N$2:$O$412,2,FALSE),"")</f>
        <v>0.99</v>
      </c>
      <c r="H2814" s="18" t="str">
        <f>IFERROR(VLOOKUP($B2814,Invoices!$P$2:$Q$412,2,FALSE),"")</f>
        <v/>
      </c>
      <c r="I2814" s="18" t="str">
        <f>IFERROR(VLOOKUP($B2814,Invoices!$R$2:$S$412,2,FALSE),"")</f>
        <v/>
      </c>
      <c r="J2814" s="18">
        <f>IFERROR(VLOOKUP($B2814,Invoices!$T$2:$U$412,2,FALSE),"")</f>
        <v>0.99</v>
      </c>
      <c r="K2814" s="18" t="str">
        <f>IFERROR(VLOOKUP($B2814,Invoices!$V$2:$W$412,2,FALSE),"")</f>
        <v/>
      </c>
      <c r="L2814" s="18" t="str">
        <f>IFERROR(VLOOKUP($B2814,Invoices!$X$2:$Y$412,2,FALSE),"")</f>
        <v/>
      </c>
      <c r="M2814" s="18" t="str">
        <f>IFERROR(VLOOKUP($B2814,Invoices!$Z$2:$AA$412,2,FALSE),"")</f>
        <v/>
      </c>
      <c r="N2814" s="18" t="str">
        <f>IFERROR(VLOOKUP($B2814,Invoices!$AB$2:$AC$412,2,FALSE),"")</f>
        <v/>
      </c>
      <c r="O2814" s="18" t="str">
        <f>IFERROR(VLOOKUP($B2814,Invoices!$AD$2:$AE$412,2,FALSE),"")</f>
        <v/>
      </c>
      <c r="P2814" s="18" t="str">
        <f>IFERROR(VLOOKUP($B2814,Invoices!$AF$2:$AG$412,2,FALSE),"")</f>
        <v/>
      </c>
      <c r="Q2814" s="18" t="str">
        <f>IFERROR(VLOOKUP($B2814,Invoices!$AH$2:$AI$412,2,FALSE),"")</f>
        <v/>
      </c>
      <c r="R2814" s="18" t="str">
        <f>IFERROR(VLOOKUP($B2814,Invoices!$AJ$2:$AK$412,2,FALSE),"")</f>
        <v/>
      </c>
      <c r="S2814" s="18" t="str">
        <f>IFERROR(VLOOKUP($B2814,Invoices!$AL$2:$AM$412,2,FALSE),"")</f>
        <v/>
      </c>
      <c r="T2814" s="18" t="str">
        <f>IFERROR(VLOOKUP($B2814,Invoices!$AN$2:$AO$412,2,FALSE),"")</f>
        <v/>
      </c>
      <c r="U2814" s="18" cm="1">
        <f t="array" ref="U2814">IFERROR(INDEX(F2814:T2814, 1, MATCH(TRUE, ISNUMBER(F2814:T2814), 0)), "0.0")</f>
        <v>0.99</v>
      </c>
    </row>
    <row r="2815" spans="1:21" ht="13" x14ac:dyDescent="0.15">
      <c r="A2815" s="14" t="s">
        <v>8847</v>
      </c>
      <c r="B2815" s="6" t="s">
        <v>4292</v>
      </c>
      <c r="C2815" s="6" t="s">
        <v>606</v>
      </c>
      <c r="D2815" s="6" t="s">
        <v>1118</v>
      </c>
      <c r="E2815" s="6" t="s">
        <v>608</v>
      </c>
      <c r="F2815" s="18" t="str">
        <f>IFERROR(VLOOKUP(B2815,Invoices!$L$2:$M$413,2,FALSE),"")</f>
        <v/>
      </c>
      <c r="G2815" s="18" t="str">
        <f>IFERROR(VLOOKUP(B2815,Invoices!$N$2:$O$412,2,FALSE),"")</f>
        <v/>
      </c>
      <c r="H2815" s="18" t="str">
        <f>IFERROR(VLOOKUP($B2815,Invoices!$P$2:$Q$412,2,FALSE),"")</f>
        <v/>
      </c>
      <c r="I2815" s="18" t="str">
        <f>IFERROR(VLOOKUP($B2815,Invoices!$R$2:$S$412,2,FALSE),"")</f>
        <v/>
      </c>
      <c r="J2815" s="18" t="str">
        <f>IFERROR(VLOOKUP($B2815,Invoices!$T$2:$U$412,2,FALSE),"")</f>
        <v/>
      </c>
      <c r="K2815" s="18" t="str">
        <f>IFERROR(VLOOKUP($B2815,Invoices!$V$2:$W$412,2,FALSE),"")</f>
        <v/>
      </c>
      <c r="L2815" s="18" t="str">
        <f>IFERROR(VLOOKUP($B2815,Invoices!$X$2:$Y$412,2,FALSE),"")</f>
        <v/>
      </c>
      <c r="M2815" s="18" t="str">
        <f>IFERROR(VLOOKUP($B2815,Invoices!$Z$2:$AA$412,2,FALSE),"")</f>
        <v/>
      </c>
      <c r="N2815" s="18" t="str">
        <f>IFERROR(VLOOKUP($B2815,Invoices!$AB$2:$AC$412,2,FALSE),"")</f>
        <v/>
      </c>
      <c r="O2815" s="18" t="str">
        <f>IFERROR(VLOOKUP($B2815,Invoices!$AD$2:$AE$412,2,FALSE),"")</f>
        <v/>
      </c>
      <c r="P2815" s="18" t="str">
        <f>IFERROR(VLOOKUP($B2815,Invoices!$AF$2:$AG$412,2,FALSE),"")</f>
        <v/>
      </c>
      <c r="Q2815" s="18" t="str">
        <f>IFERROR(VLOOKUP($B2815,Invoices!$AH$2:$AI$412,2,FALSE),"")</f>
        <v/>
      </c>
      <c r="R2815" s="18" t="str">
        <f>IFERROR(VLOOKUP($B2815,Invoices!$AJ$2:$AK$412,2,FALSE),"")</f>
        <v/>
      </c>
      <c r="S2815" s="18">
        <f>IFERROR(VLOOKUP($B2815,Invoices!$AL$2:$AM$412,2,FALSE),"")</f>
        <v>0.99</v>
      </c>
      <c r="T2815" s="18" t="str">
        <f>IFERROR(VLOOKUP($B2815,Invoices!$AN$2:$AO$412,2,FALSE),"")</f>
        <v/>
      </c>
      <c r="U2815" s="18" cm="1">
        <f t="array" ref="U2815">IFERROR(INDEX(F2815:T2815, 1, MATCH(TRUE, ISNUMBER(F2815:T2815), 0)), "0.0")</f>
        <v>0.99</v>
      </c>
    </row>
    <row r="2816" spans="1:21" ht="13" x14ac:dyDescent="0.15">
      <c r="A2816" s="14" t="s">
        <v>8848</v>
      </c>
      <c r="B2816" s="6" t="s">
        <v>4293</v>
      </c>
      <c r="C2816" s="6" t="s">
        <v>4294</v>
      </c>
      <c r="D2816" s="6" t="s">
        <v>848</v>
      </c>
      <c r="E2816" s="6" t="s">
        <v>744</v>
      </c>
      <c r="F2816" s="18" t="str">
        <f>IFERROR(VLOOKUP(B2816,Invoices!$L$2:$M$413,2,FALSE),"")</f>
        <v/>
      </c>
      <c r="G2816" s="18">
        <f>IFERROR(VLOOKUP(B2816,Invoices!$N$2:$O$412,2,FALSE),"")</f>
        <v>0.99</v>
      </c>
      <c r="H2816" s="18" t="str">
        <f>IFERROR(VLOOKUP($B2816,Invoices!$P$2:$Q$412,2,FALSE),"")</f>
        <v/>
      </c>
      <c r="I2816" s="18" t="str">
        <f>IFERROR(VLOOKUP($B2816,Invoices!$R$2:$S$412,2,FALSE),"")</f>
        <v/>
      </c>
      <c r="J2816" s="18" t="str">
        <f>IFERROR(VLOOKUP($B2816,Invoices!$T$2:$U$412,2,FALSE),"")</f>
        <v/>
      </c>
      <c r="K2816" s="18" t="str">
        <f>IFERROR(VLOOKUP($B2816,Invoices!$V$2:$W$412,2,FALSE),"")</f>
        <v/>
      </c>
      <c r="L2816" s="18" t="str">
        <f>IFERROR(VLOOKUP($B2816,Invoices!$X$2:$Y$412,2,FALSE),"")</f>
        <v/>
      </c>
      <c r="M2816" s="18" t="str">
        <f>IFERROR(VLOOKUP($B2816,Invoices!$Z$2:$AA$412,2,FALSE),"")</f>
        <v/>
      </c>
      <c r="N2816" s="18" t="str">
        <f>IFERROR(VLOOKUP($B2816,Invoices!$AB$2:$AC$412,2,FALSE),"")</f>
        <v/>
      </c>
      <c r="O2816" s="18" t="str">
        <f>IFERROR(VLOOKUP($B2816,Invoices!$AD$2:$AE$412,2,FALSE),"")</f>
        <v/>
      </c>
      <c r="P2816" s="18" t="str">
        <f>IFERROR(VLOOKUP($B2816,Invoices!$AF$2:$AG$412,2,FALSE),"")</f>
        <v/>
      </c>
      <c r="Q2816" s="18" t="str">
        <f>IFERROR(VLOOKUP($B2816,Invoices!$AH$2:$AI$412,2,FALSE),"")</f>
        <v/>
      </c>
      <c r="R2816" s="18" t="str">
        <f>IFERROR(VLOOKUP($B2816,Invoices!$AJ$2:$AK$412,2,FALSE),"")</f>
        <v/>
      </c>
      <c r="S2816" s="18" t="str">
        <f>IFERROR(VLOOKUP($B2816,Invoices!$AL$2:$AM$412,2,FALSE),"")</f>
        <v/>
      </c>
      <c r="T2816" s="18" t="str">
        <f>IFERROR(VLOOKUP($B2816,Invoices!$AN$2:$AO$412,2,FALSE),"")</f>
        <v/>
      </c>
      <c r="U2816" s="18" cm="1">
        <f t="array" ref="U2816">IFERROR(INDEX(F2816:T2816, 1, MATCH(TRUE, ISNUMBER(F2816:T2816), 0)), "0.0")</f>
        <v>0.99</v>
      </c>
    </row>
    <row r="2817" spans="1:21" ht="13" x14ac:dyDescent="0.15">
      <c r="A2817" s="14" t="s">
        <v>8849</v>
      </c>
      <c r="B2817" s="6" t="s">
        <v>4295</v>
      </c>
      <c r="C2817" s="6" t="s">
        <v>4296</v>
      </c>
      <c r="D2817" s="6" t="s">
        <v>4297</v>
      </c>
      <c r="E2817" s="6" t="s">
        <v>3875</v>
      </c>
      <c r="F2817" s="18" t="str">
        <f>IFERROR(VLOOKUP(B2817,Invoices!$L$2:$M$413,2,FALSE),"")</f>
        <v/>
      </c>
      <c r="G2817" s="18" t="str">
        <f>IFERROR(VLOOKUP(B2817,Invoices!$N$2:$O$412,2,FALSE),"")</f>
        <v/>
      </c>
      <c r="H2817" s="18" t="str">
        <f>IFERROR(VLOOKUP($B2817,Invoices!$P$2:$Q$412,2,FALSE),"")</f>
        <v/>
      </c>
      <c r="I2817" s="18">
        <f>IFERROR(VLOOKUP($B2817,Invoices!$R$2:$S$412,2,FALSE),"")</f>
        <v>0.99</v>
      </c>
      <c r="J2817" s="18" t="str">
        <f>IFERROR(VLOOKUP($B2817,Invoices!$T$2:$U$412,2,FALSE),"")</f>
        <v/>
      </c>
      <c r="K2817" s="18" t="str">
        <f>IFERROR(VLOOKUP($B2817,Invoices!$V$2:$W$412,2,FALSE),"")</f>
        <v/>
      </c>
      <c r="L2817" s="18" t="str">
        <f>IFERROR(VLOOKUP($B2817,Invoices!$X$2:$Y$412,2,FALSE),"")</f>
        <v/>
      </c>
      <c r="M2817" s="18" t="str">
        <f>IFERROR(VLOOKUP($B2817,Invoices!$Z$2:$AA$412,2,FALSE),"")</f>
        <v/>
      </c>
      <c r="N2817" s="18" t="str">
        <f>IFERROR(VLOOKUP($B2817,Invoices!$AB$2:$AC$412,2,FALSE),"")</f>
        <v/>
      </c>
      <c r="O2817" s="18" t="str">
        <f>IFERROR(VLOOKUP($B2817,Invoices!$AD$2:$AE$412,2,FALSE),"")</f>
        <v/>
      </c>
      <c r="P2817" s="18" t="str">
        <f>IFERROR(VLOOKUP($B2817,Invoices!$AF$2:$AG$412,2,FALSE),"")</f>
        <v/>
      </c>
      <c r="Q2817" s="18">
        <f>IFERROR(VLOOKUP($B2817,Invoices!$AH$2:$AI$412,2,FALSE),"")</f>
        <v>0.99</v>
      </c>
      <c r="R2817" s="18" t="str">
        <f>IFERROR(VLOOKUP($B2817,Invoices!$AJ$2:$AK$412,2,FALSE),"")</f>
        <v/>
      </c>
      <c r="S2817" s="18" t="str">
        <f>IFERROR(VLOOKUP($B2817,Invoices!$AL$2:$AM$412,2,FALSE),"")</f>
        <v/>
      </c>
      <c r="T2817" s="18" t="str">
        <f>IFERROR(VLOOKUP($B2817,Invoices!$AN$2:$AO$412,2,FALSE),"")</f>
        <v/>
      </c>
      <c r="U2817" s="18" cm="1">
        <f t="array" ref="U2817">IFERROR(INDEX(F2817:T2817, 1, MATCH(TRUE, ISNUMBER(F2817:T2817), 0)), "0.0")</f>
        <v>0.99</v>
      </c>
    </row>
    <row r="2818" spans="1:21" ht="13" x14ac:dyDescent="0.15">
      <c r="A2818" s="14" t="s">
        <v>8850</v>
      </c>
      <c r="B2818" s="6" t="s">
        <v>4298</v>
      </c>
      <c r="C2818" s="6" t="s">
        <v>4299</v>
      </c>
      <c r="D2818" s="6" t="s">
        <v>4300</v>
      </c>
      <c r="E2818" s="6" t="s">
        <v>4301</v>
      </c>
      <c r="F2818" s="18" t="str">
        <f>IFERROR(VLOOKUP(B2818,Invoices!$L$2:$M$413,2,FALSE),"")</f>
        <v/>
      </c>
      <c r="G2818" s="18" t="str">
        <f>IFERROR(VLOOKUP(B2818,Invoices!$N$2:$O$412,2,FALSE),"")</f>
        <v/>
      </c>
      <c r="H2818" s="18" t="str">
        <f>IFERROR(VLOOKUP($B2818,Invoices!$P$2:$Q$412,2,FALSE),"")</f>
        <v/>
      </c>
      <c r="I2818" s="18" t="str">
        <f>IFERROR(VLOOKUP($B2818,Invoices!$R$2:$S$412,2,FALSE),"")</f>
        <v/>
      </c>
      <c r="J2818" s="18" t="str">
        <f>IFERROR(VLOOKUP($B2818,Invoices!$T$2:$U$412,2,FALSE),"")</f>
        <v/>
      </c>
      <c r="K2818" s="18" t="str">
        <f>IFERROR(VLOOKUP($B2818,Invoices!$V$2:$W$412,2,FALSE),"")</f>
        <v/>
      </c>
      <c r="L2818" s="18" t="str">
        <f>IFERROR(VLOOKUP($B2818,Invoices!$X$2:$Y$412,2,FALSE),"")</f>
        <v/>
      </c>
      <c r="M2818" s="18" t="str">
        <f>IFERROR(VLOOKUP($B2818,Invoices!$Z$2:$AA$412,2,FALSE),"")</f>
        <v/>
      </c>
      <c r="N2818" s="18" t="str">
        <f>IFERROR(VLOOKUP($B2818,Invoices!$AB$2:$AC$412,2,FALSE),"")</f>
        <v/>
      </c>
      <c r="O2818" s="18" t="str">
        <f>IFERROR(VLOOKUP($B2818,Invoices!$AD$2:$AE$412,2,FALSE),"")</f>
        <v/>
      </c>
      <c r="P2818" s="18">
        <f>IFERROR(VLOOKUP($B2818,Invoices!$AF$2:$AG$412,2,FALSE),"")</f>
        <v>0.99</v>
      </c>
      <c r="Q2818" s="18" t="str">
        <f>IFERROR(VLOOKUP($B2818,Invoices!$AH$2:$AI$412,2,FALSE),"")</f>
        <v/>
      </c>
      <c r="R2818" s="18" t="str">
        <f>IFERROR(VLOOKUP($B2818,Invoices!$AJ$2:$AK$412,2,FALSE),"")</f>
        <v/>
      </c>
      <c r="S2818" s="18" t="str">
        <f>IFERROR(VLOOKUP($B2818,Invoices!$AL$2:$AM$412,2,FALSE),"")</f>
        <v/>
      </c>
      <c r="T2818" s="18" t="str">
        <f>IFERROR(VLOOKUP($B2818,Invoices!$AN$2:$AO$412,2,FALSE),"")</f>
        <v/>
      </c>
      <c r="U2818" s="18" cm="1">
        <f t="array" ref="U2818">IFERROR(INDEX(F2818:T2818, 1, MATCH(TRUE, ISNUMBER(F2818:T2818), 0)), "0.0")</f>
        <v>0.99</v>
      </c>
    </row>
    <row r="2819" spans="1:21" ht="13" x14ac:dyDescent="0.15">
      <c r="A2819" s="14" t="s">
        <v>8851</v>
      </c>
      <c r="B2819" s="6" t="s">
        <v>4302</v>
      </c>
      <c r="C2819" s="6" t="s">
        <v>4303</v>
      </c>
      <c r="D2819" s="6" t="s">
        <v>4304</v>
      </c>
      <c r="E2819" s="6" t="s">
        <v>4305</v>
      </c>
      <c r="F2819" s="18" t="str">
        <f>IFERROR(VLOOKUP(B2819,Invoices!$L$2:$M$413,2,FALSE),"")</f>
        <v/>
      </c>
      <c r="G2819" s="18" t="str">
        <f>IFERROR(VLOOKUP(B2819,Invoices!$N$2:$O$412,2,FALSE),"")</f>
        <v/>
      </c>
      <c r="H2819" s="18" t="str">
        <f>IFERROR(VLOOKUP($B2819,Invoices!$P$2:$Q$412,2,FALSE),"")</f>
        <v/>
      </c>
      <c r="I2819" s="18">
        <f>IFERROR(VLOOKUP($B2819,Invoices!$R$2:$S$412,2,FALSE),"")</f>
        <v>0.99</v>
      </c>
      <c r="J2819" s="18" t="str">
        <f>IFERROR(VLOOKUP($B2819,Invoices!$T$2:$U$412,2,FALSE),"")</f>
        <v/>
      </c>
      <c r="K2819" s="18" t="str">
        <f>IFERROR(VLOOKUP($B2819,Invoices!$V$2:$W$412,2,FALSE),"")</f>
        <v/>
      </c>
      <c r="L2819" s="18" t="str">
        <f>IFERROR(VLOOKUP($B2819,Invoices!$X$2:$Y$412,2,FALSE),"")</f>
        <v/>
      </c>
      <c r="M2819" s="18" t="str">
        <f>IFERROR(VLOOKUP($B2819,Invoices!$Z$2:$AA$412,2,FALSE),"")</f>
        <v/>
      </c>
      <c r="N2819" s="18" t="str">
        <f>IFERROR(VLOOKUP($B2819,Invoices!$AB$2:$AC$412,2,FALSE),"")</f>
        <v/>
      </c>
      <c r="O2819" s="18" t="str">
        <f>IFERROR(VLOOKUP($B2819,Invoices!$AD$2:$AE$412,2,FALSE),"")</f>
        <v/>
      </c>
      <c r="P2819" s="18" t="str">
        <f>IFERROR(VLOOKUP($B2819,Invoices!$AF$2:$AG$412,2,FALSE),"")</f>
        <v/>
      </c>
      <c r="Q2819" s="18" t="str">
        <f>IFERROR(VLOOKUP($B2819,Invoices!$AH$2:$AI$412,2,FALSE),"")</f>
        <v/>
      </c>
      <c r="R2819" s="18" t="str">
        <f>IFERROR(VLOOKUP($B2819,Invoices!$AJ$2:$AK$412,2,FALSE),"")</f>
        <v/>
      </c>
      <c r="S2819" s="18" t="str">
        <f>IFERROR(VLOOKUP($B2819,Invoices!$AL$2:$AM$412,2,FALSE),"")</f>
        <v/>
      </c>
      <c r="T2819" s="18" t="str">
        <f>IFERROR(VLOOKUP($B2819,Invoices!$AN$2:$AO$412,2,FALSE),"")</f>
        <v/>
      </c>
      <c r="U2819" s="18" cm="1">
        <f t="array" ref="U2819">IFERROR(INDEX(F2819:T2819, 1, MATCH(TRUE, ISNUMBER(F2819:T2819), 0)), "0.0")</f>
        <v>0.99</v>
      </c>
    </row>
    <row r="2820" spans="1:21" ht="13" x14ac:dyDescent="0.15">
      <c r="A2820" s="14" t="s">
        <v>8852</v>
      </c>
      <c r="B2820" s="6" t="s">
        <v>4306</v>
      </c>
      <c r="C2820" s="6" t="s">
        <v>4307</v>
      </c>
      <c r="D2820" s="6" t="s">
        <v>4308</v>
      </c>
      <c r="E2820" s="6" t="s">
        <v>4309</v>
      </c>
      <c r="F2820" s="18" t="str">
        <f>IFERROR(VLOOKUP(B2820,Invoices!$L$2:$M$413,2,FALSE),"")</f>
        <v/>
      </c>
      <c r="G2820" s="18" t="str">
        <f>IFERROR(VLOOKUP(B2820,Invoices!$N$2:$O$412,2,FALSE),"")</f>
        <v/>
      </c>
      <c r="H2820" s="18" t="str">
        <f>IFERROR(VLOOKUP($B2820,Invoices!$P$2:$Q$412,2,FALSE),"")</f>
        <v/>
      </c>
      <c r="I2820" s="18" t="str">
        <f>IFERROR(VLOOKUP($B2820,Invoices!$R$2:$S$412,2,FALSE),"")</f>
        <v/>
      </c>
      <c r="J2820" s="18">
        <f>IFERROR(VLOOKUP($B2820,Invoices!$T$2:$U$412,2,FALSE),"")</f>
        <v>0.99</v>
      </c>
      <c r="K2820" s="18" t="str">
        <f>IFERROR(VLOOKUP($B2820,Invoices!$V$2:$W$412,2,FALSE),"")</f>
        <v/>
      </c>
      <c r="L2820" s="18" t="str">
        <f>IFERROR(VLOOKUP($B2820,Invoices!$X$2:$Y$412,2,FALSE),"")</f>
        <v/>
      </c>
      <c r="M2820" s="18" t="str">
        <f>IFERROR(VLOOKUP($B2820,Invoices!$Z$2:$AA$412,2,FALSE),"")</f>
        <v/>
      </c>
      <c r="N2820" s="18" t="str">
        <f>IFERROR(VLOOKUP($B2820,Invoices!$AB$2:$AC$412,2,FALSE),"")</f>
        <v/>
      </c>
      <c r="O2820" s="18" t="str">
        <f>IFERROR(VLOOKUP($B2820,Invoices!$AD$2:$AE$412,2,FALSE),"")</f>
        <v/>
      </c>
      <c r="P2820" s="18" t="str">
        <f>IFERROR(VLOOKUP($B2820,Invoices!$AF$2:$AG$412,2,FALSE),"")</f>
        <v/>
      </c>
      <c r="Q2820" s="18" t="str">
        <f>IFERROR(VLOOKUP($B2820,Invoices!$AH$2:$AI$412,2,FALSE),"")</f>
        <v/>
      </c>
      <c r="R2820" s="18" t="str">
        <f>IFERROR(VLOOKUP($B2820,Invoices!$AJ$2:$AK$412,2,FALSE),"")</f>
        <v/>
      </c>
      <c r="S2820" s="18" t="str">
        <f>IFERROR(VLOOKUP($B2820,Invoices!$AL$2:$AM$412,2,FALSE),"")</f>
        <v/>
      </c>
      <c r="T2820" s="18" t="str">
        <f>IFERROR(VLOOKUP($B2820,Invoices!$AN$2:$AO$412,2,FALSE),"")</f>
        <v/>
      </c>
      <c r="U2820" s="18" cm="1">
        <f t="array" ref="U2820">IFERROR(INDEX(F2820:T2820, 1, MATCH(TRUE, ISNUMBER(F2820:T2820), 0)), "0.0")</f>
        <v>0.99</v>
      </c>
    </row>
    <row r="2821" spans="1:21" ht="13" x14ac:dyDescent="0.15">
      <c r="A2821" s="14" t="s">
        <v>8853</v>
      </c>
      <c r="B2821" s="6" t="s">
        <v>4310</v>
      </c>
      <c r="C2821" s="6" t="s">
        <v>3623</v>
      </c>
      <c r="D2821" s="6" t="s">
        <v>4311</v>
      </c>
      <c r="E2821" s="6" t="s">
        <v>4312</v>
      </c>
      <c r="F2821" s="18" t="str">
        <f>IFERROR(VLOOKUP(B2821,Invoices!$L$2:$M$413,2,FALSE),"")</f>
        <v/>
      </c>
      <c r="G2821" s="18" t="str">
        <f>IFERROR(VLOOKUP(B2821,Invoices!$N$2:$O$412,2,FALSE),"")</f>
        <v/>
      </c>
      <c r="H2821" s="18" t="str">
        <f>IFERROR(VLOOKUP($B2821,Invoices!$P$2:$Q$412,2,FALSE),"")</f>
        <v/>
      </c>
      <c r="I2821" s="18" t="str">
        <f>IFERROR(VLOOKUP($B2821,Invoices!$R$2:$S$412,2,FALSE),"")</f>
        <v/>
      </c>
      <c r="J2821" s="18" t="str">
        <f>IFERROR(VLOOKUP($B2821,Invoices!$T$2:$U$412,2,FALSE),"")</f>
        <v/>
      </c>
      <c r="K2821" s="18" t="str">
        <f>IFERROR(VLOOKUP($B2821,Invoices!$V$2:$W$412,2,FALSE),"")</f>
        <v/>
      </c>
      <c r="L2821" s="18" t="str">
        <f>IFERROR(VLOOKUP($B2821,Invoices!$X$2:$Y$412,2,FALSE),"")</f>
        <v/>
      </c>
      <c r="M2821" s="18" t="str">
        <f>IFERROR(VLOOKUP($B2821,Invoices!$Z$2:$AA$412,2,FALSE),"")</f>
        <v/>
      </c>
      <c r="N2821" s="18" t="str">
        <f>IFERROR(VLOOKUP($B2821,Invoices!$AB$2:$AC$412,2,FALSE),"")</f>
        <v/>
      </c>
      <c r="O2821" s="18" t="str">
        <f>IFERROR(VLOOKUP($B2821,Invoices!$AD$2:$AE$412,2,FALSE),"")</f>
        <v/>
      </c>
      <c r="P2821" s="18" t="str">
        <f>IFERROR(VLOOKUP($B2821,Invoices!$AF$2:$AG$412,2,FALSE),"")</f>
        <v/>
      </c>
      <c r="Q2821" s="18" t="str">
        <f>IFERROR(VLOOKUP($B2821,Invoices!$AH$2:$AI$412,2,FALSE),"")</f>
        <v/>
      </c>
      <c r="R2821" s="18" t="str">
        <f>IFERROR(VLOOKUP($B2821,Invoices!$AJ$2:$AK$412,2,FALSE),"")</f>
        <v/>
      </c>
      <c r="S2821" s="18" t="str">
        <f>IFERROR(VLOOKUP($B2821,Invoices!$AL$2:$AM$412,2,FALSE),"")</f>
        <v/>
      </c>
      <c r="T2821" s="18" t="str">
        <f>IFERROR(VLOOKUP($B2821,Invoices!$AN$2:$AO$412,2,FALSE),"")</f>
        <v/>
      </c>
      <c r="U2821" s="18" t="str" cm="1">
        <f t="array" ref="U2821">IFERROR(INDEX(F2821:T2821, 1, MATCH(TRUE, ISNUMBER(F2821:T2821), 0)), "0.0")</f>
        <v>0.0</v>
      </c>
    </row>
    <row r="2822" spans="1:21" ht="13" x14ac:dyDescent="0.15">
      <c r="A2822" s="14" t="s">
        <v>8854</v>
      </c>
      <c r="B2822" s="6" t="s">
        <v>4313</v>
      </c>
      <c r="C2822" s="6" t="s">
        <v>4314</v>
      </c>
      <c r="D2822" s="6" t="s">
        <v>4315</v>
      </c>
      <c r="E2822" s="6" t="s">
        <v>4316</v>
      </c>
      <c r="F2822" s="18" t="str">
        <f>IFERROR(VLOOKUP(B2822,Invoices!$L$2:$M$413,2,FALSE),"")</f>
        <v/>
      </c>
      <c r="G2822" s="18" t="str">
        <f>IFERROR(VLOOKUP(B2822,Invoices!$N$2:$O$412,2,FALSE),"")</f>
        <v/>
      </c>
      <c r="H2822" s="18" t="str">
        <f>IFERROR(VLOOKUP($B2822,Invoices!$P$2:$Q$412,2,FALSE),"")</f>
        <v/>
      </c>
      <c r="I2822" s="18">
        <f>IFERROR(VLOOKUP($B2822,Invoices!$R$2:$S$412,2,FALSE),"")</f>
        <v>0.99</v>
      </c>
      <c r="J2822" s="18" t="str">
        <f>IFERROR(VLOOKUP($B2822,Invoices!$T$2:$U$412,2,FALSE),"")</f>
        <v/>
      </c>
      <c r="K2822" s="18" t="str">
        <f>IFERROR(VLOOKUP($B2822,Invoices!$V$2:$W$412,2,FALSE),"")</f>
        <v/>
      </c>
      <c r="L2822" s="18" t="str">
        <f>IFERROR(VLOOKUP($B2822,Invoices!$X$2:$Y$412,2,FALSE),"")</f>
        <v/>
      </c>
      <c r="M2822" s="18" t="str">
        <f>IFERROR(VLOOKUP($B2822,Invoices!$Z$2:$AA$412,2,FALSE),"")</f>
        <v/>
      </c>
      <c r="N2822" s="18" t="str">
        <f>IFERROR(VLOOKUP($B2822,Invoices!$AB$2:$AC$412,2,FALSE),"")</f>
        <v/>
      </c>
      <c r="O2822" s="18" t="str">
        <f>IFERROR(VLOOKUP($B2822,Invoices!$AD$2:$AE$412,2,FALSE),"")</f>
        <v/>
      </c>
      <c r="P2822" s="18" t="str">
        <f>IFERROR(VLOOKUP($B2822,Invoices!$AF$2:$AG$412,2,FALSE),"")</f>
        <v/>
      </c>
      <c r="Q2822" s="18" t="str">
        <f>IFERROR(VLOOKUP($B2822,Invoices!$AH$2:$AI$412,2,FALSE),"")</f>
        <v/>
      </c>
      <c r="R2822" s="18" t="str">
        <f>IFERROR(VLOOKUP($B2822,Invoices!$AJ$2:$AK$412,2,FALSE),"")</f>
        <v/>
      </c>
      <c r="S2822" s="18" t="str">
        <f>IFERROR(VLOOKUP($B2822,Invoices!$AL$2:$AM$412,2,FALSE),"")</f>
        <v/>
      </c>
      <c r="T2822" s="18" t="str">
        <f>IFERROR(VLOOKUP($B2822,Invoices!$AN$2:$AO$412,2,FALSE),"")</f>
        <v/>
      </c>
      <c r="U2822" s="18" cm="1">
        <f t="array" ref="U2822">IFERROR(INDEX(F2822:T2822, 1, MATCH(TRUE, ISNUMBER(F2822:T2822), 0)), "0.0")</f>
        <v>0.99</v>
      </c>
    </row>
    <row r="2823" spans="1:21" ht="13" x14ac:dyDescent="0.15">
      <c r="A2823" s="14" t="s">
        <v>8855</v>
      </c>
      <c r="B2823" s="6" t="s">
        <v>4317</v>
      </c>
      <c r="C2823" s="6" t="s">
        <v>1694</v>
      </c>
      <c r="D2823" s="6" t="s">
        <v>4318</v>
      </c>
      <c r="E2823" s="6" t="s">
        <v>2895</v>
      </c>
      <c r="F2823" s="18" t="str">
        <f>IFERROR(VLOOKUP(B2823,Invoices!$L$2:$M$413,2,FALSE),"")</f>
        <v/>
      </c>
      <c r="G2823" s="18">
        <f>IFERROR(VLOOKUP(B2823,Invoices!$N$2:$O$412,2,FALSE),"")</f>
        <v>0.99</v>
      </c>
      <c r="H2823" s="18" t="str">
        <f>IFERROR(VLOOKUP($B2823,Invoices!$P$2:$Q$412,2,FALSE),"")</f>
        <v/>
      </c>
      <c r="I2823" s="18" t="str">
        <f>IFERROR(VLOOKUP($B2823,Invoices!$R$2:$S$412,2,FALSE),"")</f>
        <v/>
      </c>
      <c r="J2823" s="18" t="str">
        <f>IFERROR(VLOOKUP($B2823,Invoices!$T$2:$U$412,2,FALSE),"")</f>
        <v/>
      </c>
      <c r="K2823" s="18" t="str">
        <f>IFERROR(VLOOKUP($B2823,Invoices!$V$2:$W$412,2,FALSE),"")</f>
        <v/>
      </c>
      <c r="L2823" s="18" t="str">
        <f>IFERROR(VLOOKUP($B2823,Invoices!$X$2:$Y$412,2,FALSE),"")</f>
        <v/>
      </c>
      <c r="M2823" s="18" t="str">
        <f>IFERROR(VLOOKUP($B2823,Invoices!$Z$2:$AA$412,2,FALSE),"")</f>
        <v/>
      </c>
      <c r="N2823" s="18" t="str">
        <f>IFERROR(VLOOKUP($B2823,Invoices!$AB$2:$AC$412,2,FALSE),"")</f>
        <v/>
      </c>
      <c r="O2823" s="18" t="str">
        <f>IFERROR(VLOOKUP($B2823,Invoices!$AD$2:$AE$412,2,FALSE),"")</f>
        <v/>
      </c>
      <c r="P2823" s="18" t="str">
        <f>IFERROR(VLOOKUP($B2823,Invoices!$AF$2:$AG$412,2,FALSE),"")</f>
        <v/>
      </c>
      <c r="Q2823" s="18" t="str">
        <f>IFERROR(VLOOKUP($B2823,Invoices!$AH$2:$AI$412,2,FALSE),"")</f>
        <v/>
      </c>
      <c r="R2823" s="18" t="str">
        <f>IFERROR(VLOOKUP($B2823,Invoices!$AJ$2:$AK$412,2,FALSE),"")</f>
        <v/>
      </c>
      <c r="S2823" s="18" t="str">
        <f>IFERROR(VLOOKUP($B2823,Invoices!$AL$2:$AM$412,2,FALSE),"")</f>
        <v/>
      </c>
      <c r="T2823" s="18" t="str">
        <f>IFERROR(VLOOKUP($B2823,Invoices!$AN$2:$AO$412,2,FALSE),"")</f>
        <v/>
      </c>
      <c r="U2823" s="18" cm="1">
        <f t="array" ref="U2823">IFERROR(INDEX(F2823:T2823, 1, MATCH(TRUE, ISNUMBER(F2823:T2823), 0)), "0.0")</f>
        <v>0.99</v>
      </c>
    </row>
    <row r="2824" spans="1:21" ht="13" x14ac:dyDescent="0.15">
      <c r="A2824" s="14" t="s">
        <v>8856</v>
      </c>
      <c r="B2824" s="6" t="s">
        <v>4319</v>
      </c>
      <c r="C2824" s="6" t="s">
        <v>4320</v>
      </c>
      <c r="D2824" s="6" t="s">
        <v>4321</v>
      </c>
      <c r="E2824" s="6" t="s">
        <v>4322</v>
      </c>
      <c r="F2824" s="18" t="str">
        <f>IFERROR(VLOOKUP(B2824,Invoices!$L$2:$M$413,2,FALSE),"")</f>
        <v/>
      </c>
      <c r="G2824" s="18" t="str">
        <f>IFERROR(VLOOKUP(B2824,Invoices!$N$2:$O$412,2,FALSE),"")</f>
        <v/>
      </c>
      <c r="H2824" s="18" t="str">
        <f>IFERROR(VLOOKUP($B2824,Invoices!$P$2:$Q$412,2,FALSE),"")</f>
        <v/>
      </c>
      <c r="I2824" s="18" t="str">
        <f>IFERROR(VLOOKUP($B2824,Invoices!$R$2:$S$412,2,FALSE),"")</f>
        <v/>
      </c>
      <c r="J2824" s="18" t="str">
        <f>IFERROR(VLOOKUP($B2824,Invoices!$T$2:$U$412,2,FALSE),"")</f>
        <v/>
      </c>
      <c r="K2824" s="18" t="str">
        <f>IFERROR(VLOOKUP($B2824,Invoices!$V$2:$W$412,2,FALSE),"")</f>
        <v/>
      </c>
      <c r="L2824" s="18" t="str">
        <f>IFERROR(VLOOKUP($B2824,Invoices!$X$2:$Y$412,2,FALSE),"")</f>
        <v/>
      </c>
      <c r="M2824" s="18" t="str">
        <f>IFERROR(VLOOKUP($B2824,Invoices!$Z$2:$AA$412,2,FALSE),"")</f>
        <v/>
      </c>
      <c r="N2824" s="18" t="str">
        <f>IFERROR(VLOOKUP($B2824,Invoices!$AB$2:$AC$412,2,FALSE),"")</f>
        <v/>
      </c>
      <c r="O2824" s="18" t="str">
        <f>IFERROR(VLOOKUP($B2824,Invoices!$AD$2:$AE$412,2,FALSE),"")</f>
        <v/>
      </c>
      <c r="P2824" s="18" t="str">
        <f>IFERROR(VLOOKUP($B2824,Invoices!$AF$2:$AG$412,2,FALSE),"")</f>
        <v/>
      </c>
      <c r="Q2824" s="18" t="str">
        <f>IFERROR(VLOOKUP($B2824,Invoices!$AH$2:$AI$412,2,FALSE),"")</f>
        <v/>
      </c>
      <c r="R2824" s="18" t="str">
        <f>IFERROR(VLOOKUP($B2824,Invoices!$AJ$2:$AK$412,2,FALSE),"")</f>
        <v/>
      </c>
      <c r="S2824" s="18" t="str">
        <f>IFERROR(VLOOKUP($B2824,Invoices!$AL$2:$AM$412,2,FALSE),"")</f>
        <v/>
      </c>
      <c r="T2824" s="18" t="str">
        <f>IFERROR(VLOOKUP($B2824,Invoices!$AN$2:$AO$412,2,FALSE),"")</f>
        <v/>
      </c>
      <c r="U2824" s="18" t="str" cm="1">
        <f t="array" ref="U2824">IFERROR(INDEX(F2824:T2824, 1, MATCH(TRUE, ISNUMBER(F2824:T2824), 0)), "0.0")</f>
        <v>0.0</v>
      </c>
    </row>
    <row r="2825" spans="1:21" ht="13" x14ac:dyDescent="0.15">
      <c r="A2825" s="14" t="s">
        <v>8857</v>
      </c>
      <c r="B2825" s="6" t="s">
        <v>4323</v>
      </c>
      <c r="C2825" s="6" t="s">
        <v>3623</v>
      </c>
      <c r="D2825" s="6" t="s">
        <v>4324</v>
      </c>
      <c r="E2825" s="6" t="s">
        <v>4325</v>
      </c>
      <c r="F2825" s="18" t="str">
        <f>IFERROR(VLOOKUP(B2825,Invoices!$L$2:$M$413,2,FALSE),"")</f>
        <v/>
      </c>
      <c r="G2825" s="18" t="str">
        <f>IFERROR(VLOOKUP(B2825,Invoices!$N$2:$O$412,2,FALSE),"")</f>
        <v/>
      </c>
      <c r="H2825" s="18" t="str">
        <f>IFERROR(VLOOKUP($B2825,Invoices!$P$2:$Q$412,2,FALSE),"")</f>
        <v/>
      </c>
      <c r="I2825" s="18" t="str">
        <f>IFERROR(VLOOKUP($B2825,Invoices!$R$2:$S$412,2,FALSE),"")</f>
        <v/>
      </c>
      <c r="J2825" s="18" t="str">
        <f>IFERROR(VLOOKUP($B2825,Invoices!$T$2:$U$412,2,FALSE),"")</f>
        <v/>
      </c>
      <c r="K2825" s="18" t="str">
        <f>IFERROR(VLOOKUP($B2825,Invoices!$V$2:$W$412,2,FALSE),"")</f>
        <v/>
      </c>
      <c r="L2825" s="18" t="str">
        <f>IFERROR(VLOOKUP($B2825,Invoices!$X$2:$Y$412,2,FALSE),"")</f>
        <v/>
      </c>
      <c r="M2825" s="18" t="str">
        <f>IFERROR(VLOOKUP($B2825,Invoices!$Z$2:$AA$412,2,FALSE),"")</f>
        <v/>
      </c>
      <c r="N2825" s="18" t="str">
        <f>IFERROR(VLOOKUP($B2825,Invoices!$AB$2:$AC$412,2,FALSE),"")</f>
        <v/>
      </c>
      <c r="O2825" s="18" t="str">
        <f>IFERROR(VLOOKUP($B2825,Invoices!$AD$2:$AE$412,2,FALSE),"")</f>
        <v/>
      </c>
      <c r="P2825" s="18" t="str">
        <f>IFERROR(VLOOKUP($B2825,Invoices!$AF$2:$AG$412,2,FALSE),"")</f>
        <v/>
      </c>
      <c r="Q2825" s="18" t="str">
        <f>IFERROR(VLOOKUP($B2825,Invoices!$AH$2:$AI$412,2,FALSE),"")</f>
        <v/>
      </c>
      <c r="R2825" s="18" t="str">
        <f>IFERROR(VLOOKUP($B2825,Invoices!$AJ$2:$AK$412,2,FALSE),"")</f>
        <v/>
      </c>
      <c r="S2825" s="18" t="str">
        <f>IFERROR(VLOOKUP($B2825,Invoices!$AL$2:$AM$412,2,FALSE),"")</f>
        <v/>
      </c>
      <c r="T2825" s="18" t="str">
        <f>IFERROR(VLOOKUP($B2825,Invoices!$AN$2:$AO$412,2,FALSE),"")</f>
        <v/>
      </c>
      <c r="U2825" s="18" t="str" cm="1">
        <f t="array" ref="U2825">IFERROR(INDEX(F2825:T2825, 1, MATCH(TRUE, ISNUMBER(F2825:T2825), 0)), "0.0")</f>
        <v>0.0</v>
      </c>
    </row>
    <row r="2826" spans="1:21" ht="13" x14ac:dyDescent="0.15">
      <c r="A2826" s="14" t="s">
        <v>8858</v>
      </c>
      <c r="B2826" s="6" t="s">
        <v>4326</v>
      </c>
      <c r="D2826" s="6" t="s">
        <v>1327</v>
      </c>
      <c r="E2826" s="6" t="s">
        <v>1182</v>
      </c>
      <c r="F2826" s="18" t="str">
        <f>IFERROR(VLOOKUP(B2826,Invoices!$L$2:$M$413,2,FALSE),"")</f>
        <v/>
      </c>
      <c r="G2826" s="18" t="str">
        <f>IFERROR(VLOOKUP(B2826,Invoices!$N$2:$O$412,2,FALSE),"")</f>
        <v/>
      </c>
      <c r="H2826" s="18" t="str">
        <f>IFERROR(VLOOKUP($B2826,Invoices!$P$2:$Q$412,2,FALSE),"")</f>
        <v/>
      </c>
      <c r="I2826" s="18">
        <f>IFERROR(VLOOKUP($B2826,Invoices!$R$2:$S$412,2,FALSE),"")</f>
        <v>0.99</v>
      </c>
      <c r="J2826" s="18" t="str">
        <f>IFERROR(VLOOKUP($B2826,Invoices!$T$2:$U$412,2,FALSE),"")</f>
        <v/>
      </c>
      <c r="K2826" s="18" t="str">
        <f>IFERROR(VLOOKUP($B2826,Invoices!$V$2:$W$412,2,FALSE),"")</f>
        <v/>
      </c>
      <c r="L2826" s="18" t="str">
        <f>IFERROR(VLOOKUP($B2826,Invoices!$X$2:$Y$412,2,FALSE),"")</f>
        <v/>
      </c>
      <c r="M2826" s="18" t="str">
        <f>IFERROR(VLOOKUP($B2826,Invoices!$Z$2:$AA$412,2,FALSE),"")</f>
        <v/>
      </c>
      <c r="N2826" s="18" t="str">
        <f>IFERROR(VLOOKUP($B2826,Invoices!$AB$2:$AC$412,2,FALSE),"")</f>
        <v/>
      </c>
      <c r="O2826" s="18" t="str">
        <f>IFERROR(VLOOKUP($B2826,Invoices!$AD$2:$AE$412,2,FALSE),"")</f>
        <v/>
      </c>
      <c r="P2826" s="18" t="str">
        <f>IFERROR(VLOOKUP($B2826,Invoices!$AF$2:$AG$412,2,FALSE),"")</f>
        <v/>
      </c>
      <c r="Q2826" s="18" t="str">
        <f>IFERROR(VLOOKUP($B2826,Invoices!$AH$2:$AI$412,2,FALSE),"")</f>
        <v/>
      </c>
      <c r="R2826" s="18" t="str">
        <f>IFERROR(VLOOKUP($B2826,Invoices!$AJ$2:$AK$412,2,FALSE),"")</f>
        <v/>
      </c>
      <c r="S2826" s="18" t="str">
        <f>IFERROR(VLOOKUP($B2826,Invoices!$AL$2:$AM$412,2,FALSE),"")</f>
        <v/>
      </c>
      <c r="T2826" s="18" t="str">
        <f>IFERROR(VLOOKUP($B2826,Invoices!$AN$2:$AO$412,2,FALSE),"")</f>
        <v/>
      </c>
      <c r="U2826" s="18" cm="1">
        <f t="array" ref="U2826">IFERROR(INDEX(F2826:T2826, 1, MATCH(TRUE, ISNUMBER(F2826:T2826), 0)), "0.0")</f>
        <v>0.99</v>
      </c>
    </row>
    <row r="2827" spans="1:21" ht="13" x14ac:dyDescent="0.15">
      <c r="A2827" s="14" t="s">
        <v>8859</v>
      </c>
      <c r="B2827" s="6" t="s">
        <v>4327</v>
      </c>
      <c r="D2827" s="6" t="s">
        <v>524</v>
      </c>
      <c r="E2827" s="6" t="s">
        <v>518</v>
      </c>
      <c r="F2827" s="18" t="str">
        <f>IFERROR(VLOOKUP(B2827,Invoices!$L$2:$M$413,2,FALSE),"")</f>
        <v/>
      </c>
      <c r="G2827" s="18" t="str">
        <f>IFERROR(VLOOKUP(B2827,Invoices!$N$2:$O$412,2,FALSE),"")</f>
        <v/>
      </c>
      <c r="H2827" s="18" t="str">
        <f>IFERROR(VLOOKUP($B2827,Invoices!$P$2:$Q$412,2,FALSE),"")</f>
        <v/>
      </c>
      <c r="I2827" s="18" t="str">
        <f>IFERROR(VLOOKUP($B2827,Invoices!$R$2:$S$412,2,FALSE),"")</f>
        <v/>
      </c>
      <c r="J2827" s="18" t="str">
        <f>IFERROR(VLOOKUP($B2827,Invoices!$T$2:$U$412,2,FALSE),"")</f>
        <v/>
      </c>
      <c r="K2827" s="18" t="str">
        <f>IFERROR(VLOOKUP($B2827,Invoices!$V$2:$W$412,2,FALSE),"")</f>
        <v/>
      </c>
      <c r="L2827" s="18" t="str">
        <f>IFERROR(VLOOKUP($B2827,Invoices!$X$2:$Y$412,2,FALSE),"")</f>
        <v/>
      </c>
      <c r="M2827" s="18" t="str">
        <f>IFERROR(VLOOKUP($B2827,Invoices!$Z$2:$AA$412,2,FALSE),"")</f>
        <v/>
      </c>
      <c r="N2827" s="18" t="str">
        <f>IFERROR(VLOOKUP($B2827,Invoices!$AB$2:$AC$412,2,FALSE),"")</f>
        <v/>
      </c>
      <c r="O2827" s="18" t="str">
        <f>IFERROR(VLOOKUP($B2827,Invoices!$AD$2:$AE$412,2,FALSE),"")</f>
        <v/>
      </c>
      <c r="P2827" s="18" t="str">
        <f>IFERROR(VLOOKUP($B2827,Invoices!$AF$2:$AG$412,2,FALSE),"")</f>
        <v/>
      </c>
      <c r="Q2827" s="18" t="str">
        <f>IFERROR(VLOOKUP($B2827,Invoices!$AH$2:$AI$412,2,FALSE),"")</f>
        <v/>
      </c>
      <c r="R2827" s="18" t="str">
        <f>IFERROR(VLOOKUP($B2827,Invoices!$AJ$2:$AK$412,2,FALSE),"")</f>
        <v/>
      </c>
      <c r="S2827" s="18" t="str">
        <f>IFERROR(VLOOKUP($B2827,Invoices!$AL$2:$AM$412,2,FALSE),"")</f>
        <v/>
      </c>
      <c r="T2827" s="18" t="str">
        <f>IFERROR(VLOOKUP($B2827,Invoices!$AN$2:$AO$412,2,FALSE),"")</f>
        <v/>
      </c>
      <c r="U2827" s="18" t="str" cm="1">
        <f t="array" ref="U2827">IFERROR(INDEX(F2827:T2827, 1, MATCH(TRUE, ISNUMBER(F2827:T2827), 0)), "0.0")</f>
        <v>0.0</v>
      </c>
    </row>
    <row r="2828" spans="1:21" ht="13" x14ac:dyDescent="0.15">
      <c r="A2828" s="14" t="s">
        <v>8860</v>
      </c>
      <c r="B2828" s="6" t="s">
        <v>4328</v>
      </c>
      <c r="C2828" s="6" t="s">
        <v>2544</v>
      </c>
      <c r="D2828" s="6" t="s">
        <v>841</v>
      </c>
      <c r="E2828" s="6" t="s">
        <v>574</v>
      </c>
      <c r="F2828" s="18">
        <f>IFERROR(VLOOKUP(B2828,Invoices!$L$2:$M$413,2,FALSE),"")</f>
        <v>0.99</v>
      </c>
      <c r="G2828" s="18" t="str">
        <f>IFERROR(VLOOKUP(B2828,Invoices!$N$2:$O$412,2,FALSE),"")</f>
        <v/>
      </c>
      <c r="H2828" s="18" t="str">
        <f>IFERROR(VLOOKUP($B2828,Invoices!$P$2:$Q$412,2,FALSE),"")</f>
        <v/>
      </c>
      <c r="I2828" s="18" t="str">
        <f>IFERROR(VLOOKUP($B2828,Invoices!$R$2:$S$412,2,FALSE),"")</f>
        <v/>
      </c>
      <c r="J2828" s="18" t="str">
        <f>IFERROR(VLOOKUP($B2828,Invoices!$T$2:$U$412,2,FALSE),"")</f>
        <v/>
      </c>
      <c r="K2828" s="18" t="str">
        <f>IFERROR(VLOOKUP($B2828,Invoices!$V$2:$W$412,2,FALSE),"")</f>
        <v/>
      </c>
      <c r="L2828" s="18" t="str">
        <f>IFERROR(VLOOKUP($B2828,Invoices!$X$2:$Y$412,2,FALSE),"")</f>
        <v/>
      </c>
      <c r="M2828" s="18" t="str">
        <f>IFERROR(VLOOKUP($B2828,Invoices!$Z$2:$AA$412,2,FALSE),"")</f>
        <v/>
      </c>
      <c r="N2828" s="18" t="str">
        <f>IFERROR(VLOOKUP($B2828,Invoices!$AB$2:$AC$412,2,FALSE),"")</f>
        <v/>
      </c>
      <c r="O2828" s="18" t="str">
        <f>IFERROR(VLOOKUP($B2828,Invoices!$AD$2:$AE$412,2,FALSE),"")</f>
        <v/>
      </c>
      <c r="P2828" s="18" t="str">
        <f>IFERROR(VLOOKUP($B2828,Invoices!$AF$2:$AG$412,2,FALSE),"")</f>
        <v/>
      </c>
      <c r="Q2828" s="18" t="str">
        <f>IFERROR(VLOOKUP($B2828,Invoices!$AH$2:$AI$412,2,FALSE),"")</f>
        <v/>
      </c>
      <c r="R2828" s="18" t="str">
        <f>IFERROR(VLOOKUP($B2828,Invoices!$AJ$2:$AK$412,2,FALSE),"")</f>
        <v/>
      </c>
      <c r="S2828" s="18" t="str">
        <f>IFERROR(VLOOKUP($B2828,Invoices!$AL$2:$AM$412,2,FALSE),"")</f>
        <v/>
      </c>
      <c r="T2828" s="18" t="str">
        <f>IFERROR(VLOOKUP($B2828,Invoices!$AN$2:$AO$412,2,FALSE),"")</f>
        <v/>
      </c>
      <c r="U2828" s="18" cm="1">
        <f t="array" ref="U2828">IFERROR(INDEX(F2828:T2828, 1, MATCH(TRUE, ISNUMBER(F2828:T2828), 0)), "0.0")</f>
        <v>0.99</v>
      </c>
    </row>
    <row r="2829" spans="1:21" ht="13" x14ac:dyDescent="0.15">
      <c r="A2829" s="14" t="s">
        <v>8861</v>
      </c>
      <c r="B2829" s="6" t="s">
        <v>4328</v>
      </c>
      <c r="D2829" s="6" t="s">
        <v>843</v>
      </c>
      <c r="E2829" s="6" t="s">
        <v>574</v>
      </c>
      <c r="F2829" s="18">
        <f>IFERROR(VLOOKUP(B2829,Invoices!$L$2:$M$413,2,FALSE),"")</f>
        <v>0.99</v>
      </c>
      <c r="G2829" s="18" t="str">
        <f>IFERROR(VLOOKUP(B2829,Invoices!$N$2:$O$412,2,FALSE),"")</f>
        <v/>
      </c>
      <c r="H2829" s="18" t="str">
        <f>IFERROR(VLOOKUP($B2829,Invoices!$P$2:$Q$412,2,FALSE),"")</f>
        <v/>
      </c>
      <c r="I2829" s="18" t="str">
        <f>IFERROR(VLOOKUP($B2829,Invoices!$R$2:$S$412,2,FALSE),"")</f>
        <v/>
      </c>
      <c r="J2829" s="18" t="str">
        <f>IFERROR(VLOOKUP($B2829,Invoices!$T$2:$U$412,2,FALSE),"")</f>
        <v/>
      </c>
      <c r="K2829" s="18" t="str">
        <f>IFERROR(VLOOKUP($B2829,Invoices!$V$2:$W$412,2,FALSE),"")</f>
        <v/>
      </c>
      <c r="L2829" s="18" t="str">
        <f>IFERROR(VLOOKUP($B2829,Invoices!$X$2:$Y$412,2,FALSE),"")</f>
        <v/>
      </c>
      <c r="M2829" s="18" t="str">
        <f>IFERROR(VLOOKUP($B2829,Invoices!$Z$2:$AA$412,2,FALSE),"")</f>
        <v/>
      </c>
      <c r="N2829" s="18" t="str">
        <f>IFERROR(VLOOKUP($B2829,Invoices!$AB$2:$AC$412,2,FALSE),"")</f>
        <v/>
      </c>
      <c r="O2829" s="18" t="str">
        <f>IFERROR(VLOOKUP($B2829,Invoices!$AD$2:$AE$412,2,FALSE),"")</f>
        <v/>
      </c>
      <c r="P2829" s="18" t="str">
        <f>IFERROR(VLOOKUP($B2829,Invoices!$AF$2:$AG$412,2,FALSE),"")</f>
        <v/>
      </c>
      <c r="Q2829" s="18" t="str">
        <f>IFERROR(VLOOKUP($B2829,Invoices!$AH$2:$AI$412,2,FALSE),"")</f>
        <v/>
      </c>
      <c r="R2829" s="18" t="str">
        <f>IFERROR(VLOOKUP($B2829,Invoices!$AJ$2:$AK$412,2,FALSE),"")</f>
        <v/>
      </c>
      <c r="S2829" s="18" t="str">
        <f>IFERROR(VLOOKUP($B2829,Invoices!$AL$2:$AM$412,2,FALSE),"")</f>
        <v/>
      </c>
      <c r="T2829" s="18" t="str">
        <f>IFERROR(VLOOKUP($B2829,Invoices!$AN$2:$AO$412,2,FALSE),"")</f>
        <v/>
      </c>
      <c r="U2829" s="18" cm="1">
        <f t="array" ref="U2829">IFERROR(INDEX(F2829:T2829, 1, MATCH(TRUE, ISNUMBER(F2829:T2829), 0)), "0.0")</f>
        <v>0.99</v>
      </c>
    </row>
    <row r="2830" spans="1:21" ht="13" x14ac:dyDescent="0.15">
      <c r="A2830" s="14" t="s">
        <v>8862</v>
      </c>
      <c r="B2830" s="6" t="s">
        <v>4328</v>
      </c>
      <c r="C2830" s="6" t="s">
        <v>2544</v>
      </c>
      <c r="D2830" s="6" t="s">
        <v>2195</v>
      </c>
      <c r="E2830" s="6" t="s">
        <v>574</v>
      </c>
      <c r="F2830" s="18">
        <f>IFERROR(VLOOKUP(B2830,Invoices!$L$2:$M$413,2,FALSE),"")</f>
        <v>0.99</v>
      </c>
      <c r="G2830" s="18" t="str">
        <f>IFERROR(VLOOKUP(B2830,Invoices!$N$2:$O$412,2,FALSE),"")</f>
        <v/>
      </c>
      <c r="H2830" s="18" t="str">
        <f>IFERROR(VLOOKUP($B2830,Invoices!$P$2:$Q$412,2,FALSE),"")</f>
        <v/>
      </c>
      <c r="I2830" s="18" t="str">
        <f>IFERROR(VLOOKUP($B2830,Invoices!$R$2:$S$412,2,FALSE),"")</f>
        <v/>
      </c>
      <c r="J2830" s="18" t="str">
        <f>IFERROR(VLOOKUP($B2830,Invoices!$T$2:$U$412,2,FALSE),"")</f>
        <v/>
      </c>
      <c r="K2830" s="18" t="str">
        <f>IFERROR(VLOOKUP($B2830,Invoices!$V$2:$W$412,2,FALSE),"")</f>
        <v/>
      </c>
      <c r="L2830" s="18" t="str">
        <f>IFERROR(VLOOKUP($B2830,Invoices!$X$2:$Y$412,2,FALSE),"")</f>
        <v/>
      </c>
      <c r="M2830" s="18" t="str">
        <f>IFERROR(VLOOKUP($B2830,Invoices!$Z$2:$AA$412,2,FALSE),"")</f>
        <v/>
      </c>
      <c r="N2830" s="18" t="str">
        <f>IFERROR(VLOOKUP($B2830,Invoices!$AB$2:$AC$412,2,FALSE),"")</f>
        <v/>
      </c>
      <c r="O2830" s="18" t="str">
        <f>IFERROR(VLOOKUP($B2830,Invoices!$AD$2:$AE$412,2,FALSE),"")</f>
        <v/>
      </c>
      <c r="P2830" s="18" t="str">
        <f>IFERROR(VLOOKUP($B2830,Invoices!$AF$2:$AG$412,2,FALSE),"")</f>
        <v/>
      </c>
      <c r="Q2830" s="18" t="str">
        <f>IFERROR(VLOOKUP($B2830,Invoices!$AH$2:$AI$412,2,FALSE),"")</f>
        <v/>
      </c>
      <c r="R2830" s="18" t="str">
        <f>IFERROR(VLOOKUP($B2830,Invoices!$AJ$2:$AK$412,2,FALSE),"")</f>
        <v/>
      </c>
      <c r="S2830" s="18" t="str">
        <f>IFERROR(VLOOKUP($B2830,Invoices!$AL$2:$AM$412,2,FALSE),"")</f>
        <v/>
      </c>
      <c r="T2830" s="18" t="str">
        <f>IFERROR(VLOOKUP($B2830,Invoices!$AN$2:$AO$412,2,FALSE),"")</f>
        <v/>
      </c>
      <c r="U2830" s="18" cm="1">
        <f t="array" ref="U2830">IFERROR(INDEX(F2830:T2830, 1, MATCH(TRUE, ISNUMBER(F2830:T2830), 0)), "0.0")</f>
        <v>0.99</v>
      </c>
    </row>
    <row r="2831" spans="1:21" ht="13" x14ac:dyDescent="0.15">
      <c r="A2831" s="14" t="s">
        <v>8863</v>
      </c>
      <c r="B2831" s="6" t="s">
        <v>4329</v>
      </c>
      <c r="D2831" s="6" t="s">
        <v>883</v>
      </c>
      <c r="E2831" s="6" t="s">
        <v>884</v>
      </c>
      <c r="F2831" s="18" t="str">
        <f>IFERROR(VLOOKUP(B2831,Invoices!$L$2:$M$413,2,FALSE),"")</f>
        <v/>
      </c>
      <c r="G2831" s="18" t="str">
        <f>IFERROR(VLOOKUP(B2831,Invoices!$N$2:$O$412,2,FALSE),"")</f>
        <v/>
      </c>
      <c r="H2831" s="18" t="str">
        <f>IFERROR(VLOOKUP($B2831,Invoices!$P$2:$Q$412,2,FALSE),"")</f>
        <v/>
      </c>
      <c r="I2831" s="18" t="str">
        <f>IFERROR(VLOOKUP($B2831,Invoices!$R$2:$S$412,2,FALSE),"")</f>
        <v/>
      </c>
      <c r="J2831" s="18" t="str">
        <f>IFERROR(VLOOKUP($B2831,Invoices!$T$2:$U$412,2,FALSE),"")</f>
        <v/>
      </c>
      <c r="K2831" s="18" t="str">
        <f>IFERROR(VLOOKUP($B2831,Invoices!$V$2:$W$412,2,FALSE),"")</f>
        <v/>
      </c>
      <c r="L2831" s="18" t="str">
        <f>IFERROR(VLOOKUP($B2831,Invoices!$X$2:$Y$412,2,FALSE),"")</f>
        <v/>
      </c>
      <c r="M2831" s="18" t="str">
        <f>IFERROR(VLOOKUP($B2831,Invoices!$Z$2:$AA$412,2,FALSE),"")</f>
        <v/>
      </c>
      <c r="N2831" s="18" t="str">
        <f>IFERROR(VLOOKUP($B2831,Invoices!$AB$2:$AC$412,2,FALSE),"")</f>
        <v/>
      </c>
      <c r="O2831" s="18" t="str">
        <f>IFERROR(VLOOKUP($B2831,Invoices!$AD$2:$AE$412,2,FALSE),"")</f>
        <v/>
      </c>
      <c r="P2831" s="18" t="str">
        <f>IFERROR(VLOOKUP($B2831,Invoices!$AF$2:$AG$412,2,FALSE),"")</f>
        <v/>
      </c>
      <c r="Q2831" s="18" t="str">
        <f>IFERROR(VLOOKUP($B2831,Invoices!$AH$2:$AI$412,2,FALSE),"")</f>
        <v/>
      </c>
      <c r="R2831" s="18" t="str">
        <f>IFERROR(VLOOKUP($B2831,Invoices!$AJ$2:$AK$412,2,FALSE),"")</f>
        <v/>
      </c>
      <c r="S2831" s="18" t="str">
        <f>IFERROR(VLOOKUP($B2831,Invoices!$AL$2:$AM$412,2,FALSE),"")</f>
        <v/>
      </c>
      <c r="T2831" s="18" t="str">
        <f>IFERROR(VLOOKUP($B2831,Invoices!$AN$2:$AO$412,2,FALSE),"")</f>
        <v/>
      </c>
      <c r="U2831" s="18" t="str" cm="1">
        <f t="array" ref="U2831">IFERROR(INDEX(F2831:T2831, 1, MATCH(TRUE, ISNUMBER(F2831:T2831), 0)), "0.0")</f>
        <v>0.0</v>
      </c>
    </row>
    <row r="2832" spans="1:21" ht="13" x14ac:dyDescent="0.15">
      <c r="A2832" s="14" t="s">
        <v>8864</v>
      </c>
      <c r="B2832" s="6" t="s">
        <v>4330</v>
      </c>
      <c r="C2832" s="6" t="s">
        <v>1423</v>
      </c>
      <c r="D2832" s="6" t="s">
        <v>875</v>
      </c>
      <c r="E2832" s="6" t="s">
        <v>875</v>
      </c>
      <c r="F2832" s="18" t="str">
        <f>IFERROR(VLOOKUP(B2832,Invoices!$L$2:$M$413,2,FALSE),"")</f>
        <v/>
      </c>
      <c r="G2832" s="18" t="str">
        <f>IFERROR(VLOOKUP(B2832,Invoices!$N$2:$O$412,2,FALSE),"")</f>
        <v/>
      </c>
      <c r="H2832" s="18" t="str">
        <f>IFERROR(VLOOKUP($B2832,Invoices!$P$2:$Q$412,2,FALSE),"")</f>
        <v/>
      </c>
      <c r="I2832" s="18" t="str">
        <f>IFERROR(VLOOKUP($B2832,Invoices!$R$2:$S$412,2,FALSE),"")</f>
        <v/>
      </c>
      <c r="J2832" s="18" t="str">
        <f>IFERROR(VLOOKUP($B2832,Invoices!$T$2:$U$412,2,FALSE),"")</f>
        <v/>
      </c>
      <c r="K2832" s="18" t="str">
        <f>IFERROR(VLOOKUP($B2832,Invoices!$V$2:$W$412,2,FALSE),"")</f>
        <v/>
      </c>
      <c r="L2832" s="18" t="str">
        <f>IFERROR(VLOOKUP($B2832,Invoices!$X$2:$Y$412,2,FALSE),"")</f>
        <v/>
      </c>
      <c r="M2832" s="18" t="str">
        <f>IFERROR(VLOOKUP($B2832,Invoices!$Z$2:$AA$412,2,FALSE),"")</f>
        <v/>
      </c>
      <c r="N2832" s="18" t="str">
        <f>IFERROR(VLOOKUP($B2832,Invoices!$AB$2:$AC$412,2,FALSE),"")</f>
        <v/>
      </c>
      <c r="O2832" s="18" t="str">
        <f>IFERROR(VLOOKUP($B2832,Invoices!$AD$2:$AE$412,2,FALSE),"")</f>
        <v/>
      </c>
      <c r="P2832" s="18" t="str">
        <f>IFERROR(VLOOKUP($B2832,Invoices!$AF$2:$AG$412,2,FALSE),"")</f>
        <v/>
      </c>
      <c r="Q2832" s="18" t="str">
        <f>IFERROR(VLOOKUP($B2832,Invoices!$AH$2:$AI$412,2,FALSE),"")</f>
        <v/>
      </c>
      <c r="R2832" s="18" t="str">
        <f>IFERROR(VLOOKUP($B2832,Invoices!$AJ$2:$AK$412,2,FALSE),"")</f>
        <v/>
      </c>
      <c r="S2832" s="18" t="str">
        <f>IFERROR(VLOOKUP($B2832,Invoices!$AL$2:$AM$412,2,FALSE),"")</f>
        <v/>
      </c>
      <c r="T2832" s="18" t="str">
        <f>IFERROR(VLOOKUP($B2832,Invoices!$AN$2:$AO$412,2,FALSE),"")</f>
        <v/>
      </c>
      <c r="U2832" s="18" t="str" cm="1">
        <f t="array" ref="U2832">IFERROR(INDEX(F2832:T2832, 1, MATCH(TRUE, ISNUMBER(F2832:T2832), 0)), "0.0")</f>
        <v>0.0</v>
      </c>
    </row>
    <row r="2833" spans="1:21" ht="13" x14ac:dyDescent="0.15">
      <c r="A2833" s="14" t="s">
        <v>8865</v>
      </c>
      <c r="B2833" s="6" t="s">
        <v>4331</v>
      </c>
      <c r="C2833" s="6" t="s">
        <v>1032</v>
      </c>
      <c r="D2833" s="6" t="s">
        <v>1033</v>
      </c>
      <c r="E2833" s="6" t="s">
        <v>1034</v>
      </c>
      <c r="F2833" s="18" t="str">
        <f>IFERROR(VLOOKUP(B2833,Invoices!$L$2:$M$413,2,FALSE),"")</f>
        <v/>
      </c>
      <c r="G2833" s="18" t="str">
        <f>IFERROR(VLOOKUP(B2833,Invoices!$N$2:$O$412,2,FALSE),"")</f>
        <v/>
      </c>
      <c r="H2833" s="18" t="str">
        <f>IFERROR(VLOOKUP($B2833,Invoices!$P$2:$Q$412,2,FALSE),"")</f>
        <v/>
      </c>
      <c r="I2833" s="18" t="str">
        <f>IFERROR(VLOOKUP($B2833,Invoices!$R$2:$S$412,2,FALSE),"")</f>
        <v/>
      </c>
      <c r="J2833" s="18" t="str">
        <f>IFERROR(VLOOKUP($B2833,Invoices!$T$2:$U$412,2,FALSE),"")</f>
        <v/>
      </c>
      <c r="K2833" s="18" t="str">
        <f>IFERROR(VLOOKUP($B2833,Invoices!$V$2:$W$412,2,FALSE),"")</f>
        <v/>
      </c>
      <c r="L2833" s="18">
        <f>IFERROR(VLOOKUP($B2833,Invoices!$X$2:$Y$412,2,FALSE),"")</f>
        <v>0.99</v>
      </c>
      <c r="M2833" s="18">
        <f>IFERROR(VLOOKUP($B2833,Invoices!$Z$2:$AA$412,2,FALSE),"")</f>
        <v>0.99</v>
      </c>
      <c r="N2833" s="18" t="str">
        <f>IFERROR(VLOOKUP($B2833,Invoices!$AB$2:$AC$412,2,FALSE),"")</f>
        <v/>
      </c>
      <c r="O2833" s="18" t="str">
        <f>IFERROR(VLOOKUP($B2833,Invoices!$AD$2:$AE$412,2,FALSE),"")</f>
        <v/>
      </c>
      <c r="P2833" s="18" t="str">
        <f>IFERROR(VLOOKUP($B2833,Invoices!$AF$2:$AG$412,2,FALSE),"")</f>
        <v/>
      </c>
      <c r="Q2833" s="18" t="str">
        <f>IFERROR(VLOOKUP($B2833,Invoices!$AH$2:$AI$412,2,FALSE),"")</f>
        <v/>
      </c>
      <c r="R2833" s="18" t="str">
        <f>IFERROR(VLOOKUP($B2833,Invoices!$AJ$2:$AK$412,2,FALSE),"")</f>
        <v/>
      </c>
      <c r="S2833" s="18" t="str">
        <f>IFERROR(VLOOKUP($B2833,Invoices!$AL$2:$AM$412,2,FALSE),"")</f>
        <v/>
      </c>
      <c r="T2833" s="18" t="str">
        <f>IFERROR(VLOOKUP($B2833,Invoices!$AN$2:$AO$412,2,FALSE),"")</f>
        <v/>
      </c>
      <c r="U2833" s="18" cm="1">
        <f t="array" ref="U2833">IFERROR(INDEX(F2833:T2833, 1, MATCH(TRUE, ISNUMBER(F2833:T2833), 0)), "0.0")</f>
        <v>0.99</v>
      </c>
    </row>
    <row r="2834" spans="1:21" ht="13" x14ac:dyDescent="0.15">
      <c r="A2834" s="14" t="s">
        <v>8866</v>
      </c>
      <c r="B2834" s="6" t="s">
        <v>4332</v>
      </c>
      <c r="C2834" s="6" t="s">
        <v>4333</v>
      </c>
      <c r="D2834" s="6" t="s">
        <v>546</v>
      </c>
      <c r="E2834" s="6" t="s">
        <v>547</v>
      </c>
      <c r="F2834" s="18">
        <f>IFERROR(VLOOKUP(B2834,Invoices!$L$2:$M$413,2,FALSE),"")</f>
        <v>0.99</v>
      </c>
      <c r="G2834" s="18" t="str">
        <f>IFERROR(VLOOKUP(B2834,Invoices!$N$2:$O$412,2,FALSE),"")</f>
        <v/>
      </c>
      <c r="H2834" s="18" t="str">
        <f>IFERROR(VLOOKUP($B2834,Invoices!$P$2:$Q$412,2,FALSE),"")</f>
        <v/>
      </c>
      <c r="I2834" s="18" t="str">
        <f>IFERROR(VLOOKUP($B2834,Invoices!$R$2:$S$412,2,FALSE),"")</f>
        <v/>
      </c>
      <c r="J2834" s="18" t="str">
        <f>IFERROR(VLOOKUP($B2834,Invoices!$T$2:$U$412,2,FALSE),"")</f>
        <v/>
      </c>
      <c r="K2834" s="18" t="str">
        <f>IFERROR(VLOOKUP($B2834,Invoices!$V$2:$W$412,2,FALSE),"")</f>
        <v/>
      </c>
      <c r="L2834" s="18" t="str">
        <f>IFERROR(VLOOKUP($B2834,Invoices!$X$2:$Y$412,2,FALSE),"")</f>
        <v/>
      </c>
      <c r="M2834" s="18" t="str">
        <f>IFERROR(VLOOKUP($B2834,Invoices!$Z$2:$AA$412,2,FALSE),"")</f>
        <v/>
      </c>
      <c r="N2834" s="18" t="str">
        <f>IFERROR(VLOOKUP($B2834,Invoices!$AB$2:$AC$412,2,FALSE),"")</f>
        <v/>
      </c>
      <c r="O2834" s="18" t="str">
        <f>IFERROR(VLOOKUP($B2834,Invoices!$AD$2:$AE$412,2,FALSE),"")</f>
        <v/>
      </c>
      <c r="P2834" s="18" t="str">
        <f>IFERROR(VLOOKUP($B2834,Invoices!$AF$2:$AG$412,2,FALSE),"")</f>
        <v/>
      </c>
      <c r="Q2834" s="18" t="str">
        <f>IFERROR(VLOOKUP($B2834,Invoices!$AH$2:$AI$412,2,FALSE),"")</f>
        <v/>
      </c>
      <c r="R2834" s="18" t="str">
        <f>IFERROR(VLOOKUP($B2834,Invoices!$AJ$2:$AK$412,2,FALSE),"")</f>
        <v/>
      </c>
      <c r="S2834" s="18" t="str">
        <f>IFERROR(VLOOKUP($B2834,Invoices!$AL$2:$AM$412,2,FALSE),"")</f>
        <v/>
      </c>
      <c r="T2834" s="18" t="str">
        <f>IFERROR(VLOOKUP($B2834,Invoices!$AN$2:$AO$412,2,FALSE),"")</f>
        <v/>
      </c>
      <c r="U2834" s="18" cm="1">
        <f t="array" ref="U2834">IFERROR(INDEX(F2834:T2834, 1, MATCH(TRUE, ISNUMBER(F2834:T2834), 0)), "0.0")</f>
        <v>0.99</v>
      </c>
    </row>
    <row r="2835" spans="1:21" ht="13" x14ac:dyDescent="0.15">
      <c r="A2835" s="14" t="s">
        <v>8867</v>
      </c>
      <c r="B2835" s="6" t="s">
        <v>4334</v>
      </c>
      <c r="D2835" s="6" t="s">
        <v>1167</v>
      </c>
      <c r="E2835" s="6" t="s">
        <v>1168</v>
      </c>
      <c r="F2835" s="18" t="str">
        <f>IFERROR(VLOOKUP(B2835,Invoices!$L$2:$M$413,2,FALSE),"")</f>
        <v/>
      </c>
      <c r="G2835" s="18">
        <f>IFERROR(VLOOKUP(B2835,Invoices!$N$2:$O$412,2,FALSE),"")</f>
        <v>1.99</v>
      </c>
      <c r="H2835" s="18" t="str">
        <f>IFERROR(VLOOKUP($B2835,Invoices!$P$2:$Q$412,2,FALSE),"")</f>
        <v/>
      </c>
      <c r="I2835" s="18" t="str">
        <f>IFERROR(VLOOKUP($B2835,Invoices!$R$2:$S$412,2,FALSE),"")</f>
        <v/>
      </c>
      <c r="J2835" s="18" t="str">
        <f>IFERROR(VLOOKUP($B2835,Invoices!$T$2:$U$412,2,FALSE),"")</f>
        <v/>
      </c>
      <c r="K2835" s="18" t="str">
        <f>IFERROR(VLOOKUP($B2835,Invoices!$V$2:$W$412,2,FALSE),"")</f>
        <v/>
      </c>
      <c r="L2835" s="18" t="str">
        <f>IFERROR(VLOOKUP($B2835,Invoices!$X$2:$Y$412,2,FALSE),"")</f>
        <v/>
      </c>
      <c r="M2835" s="18" t="str">
        <f>IFERROR(VLOOKUP($B2835,Invoices!$Z$2:$AA$412,2,FALSE),"")</f>
        <v/>
      </c>
      <c r="N2835" s="18" t="str">
        <f>IFERROR(VLOOKUP($B2835,Invoices!$AB$2:$AC$412,2,FALSE),"")</f>
        <v/>
      </c>
      <c r="O2835" s="18" t="str">
        <f>IFERROR(VLOOKUP($B2835,Invoices!$AD$2:$AE$412,2,FALSE),"")</f>
        <v/>
      </c>
      <c r="P2835" s="18" t="str">
        <f>IFERROR(VLOOKUP($B2835,Invoices!$AF$2:$AG$412,2,FALSE),"")</f>
        <v/>
      </c>
      <c r="Q2835" s="18" t="str">
        <f>IFERROR(VLOOKUP($B2835,Invoices!$AH$2:$AI$412,2,FALSE),"")</f>
        <v/>
      </c>
      <c r="R2835" s="18" t="str">
        <f>IFERROR(VLOOKUP($B2835,Invoices!$AJ$2:$AK$412,2,FALSE),"")</f>
        <v/>
      </c>
      <c r="S2835" s="18" t="str">
        <f>IFERROR(VLOOKUP($B2835,Invoices!$AL$2:$AM$412,2,FALSE),"")</f>
        <v/>
      </c>
      <c r="T2835" s="18" t="str">
        <f>IFERROR(VLOOKUP($B2835,Invoices!$AN$2:$AO$412,2,FALSE),"")</f>
        <v/>
      </c>
      <c r="U2835" s="18" cm="1">
        <f t="array" ref="U2835">IFERROR(INDEX(F2835:T2835, 1, MATCH(TRUE, ISNUMBER(F2835:T2835), 0)), "0.0")</f>
        <v>1.99</v>
      </c>
    </row>
    <row r="2836" spans="1:21" ht="13" x14ac:dyDescent="0.15">
      <c r="A2836" s="14" t="s">
        <v>8868</v>
      </c>
      <c r="B2836" s="6" t="s">
        <v>4335</v>
      </c>
      <c r="C2836" s="6" t="s">
        <v>957</v>
      </c>
      <c r="D2836" s="6" t="s">
        <v>958</v>
      </c>
      <c r="E2836" s="6" t="s">
        <v>959</v>
      </c>
      <c r="F2836" s="18" t="str">
        <f>IFERROR(VLOOKUP(B2836,Invoices!$L$2:$M$413,2,FALSE),"")</f>
        <v/>
      </c>
      <c r="G2836" s="18" t="str">
        <f>IFERROR(VLOOKUP(B2836,Invoices!$N$2:$O$412,2,FALSE),"")</f>
        <v/>
      </c>
      <c r="H2836" s="18" t="str">
        <f>IFERROR(VLOOKUP($B2836,Invoices!$P$2:$Q$412,2,FALSE),"")</f>
        <v/>
      </c>
      <c r="I2836" s="18">
        <f>IFERROR(VLOOKUP($B2836,Invoices!$R$2:$S$412,2,FALSE),"")</f>
        <v>0.99</v>
      </c>
      <c r="J2836" s="18" t="str">
        <f>IFERROR(VLOOKUP($B2836,Invoices!$T$2:$U$412,2,FALSE),"")</f>
        <v/>
      </c>
      <c r="K2836" s="18" t="str">
        <f>IFERROR(VLOOKUP($B2836,Invoices!$V$2:$W$412,2,FALSE),"")</f>
        <v/>
      </c>
      <c r="L2836" s="18" t="str">
        <f>IFERROR(VLOOKUP($B2836,Invoices!$X$2:$Y$412,2,FALSE),"")</f>
        <v/>
      </c>
      <c r="M2836" s="18" t="str">
        <f>IFERROR(VLOOKUP($B2836,Invoices!$Z$2:$AA$412,2,FALSE),"")</f>
        <v/>
      </c>
      <c r="N2836" s="18" t="str">
        <f>IFERROR(VLOOKUP($B2836,Invoices!$AB$2:$AC$412,2,FALSE),"")</f>
        <v/>
      </c>
      <c r="O2836" s="18" t="str">
        <f>IFERROR(VLOOKUP($B2836,Invoices!$AD$2:$AE$412,2,FALSE),"")</f>
        <v/>
      </c>
      <c r="P2836" s="18" t="str">
        <f>IFERROR(VLOOKUP($B2836,Invoices!$AF$2:$AG$412,2,FALSE),"")</f>
        <v/>
      </c>
      <c r="Q2836" s="18" t="str">
        <f>IFERROR(VLOOKUP($B2836,Invoices!$AH$2:$AI$412,2,FALSE),"")</f>
        <v/>
      </c>
      <c r="R2836" s="18" t="str">
        <f>IFERROR(VLOOKUP($B2836,Invoices!$AJ$2:$AK$412,2,FALSE),"")</f>
        <v/>
      </c>
      <c r="S2836" s="18" t="str">
        <f>IFERROR(VLOOKUP($B2836,Invoices!$AL$2:$AM$412,2,FALSE),"")</f>
        <v/>
      </c>
      <c r="T2836" s="18" t="str">
        <f>IFERROR(VLOOKUP($B2836,Invoices!$AN$2:$AO$412,2,FALSE),"")</f>
        <v/>
      </c>
      <c r="U2836" s="18" cm="1">
        <f t="array" ref="U2836">IFERROR(INDEX(F2836:T2836, 1, MATCH(TRUE, ISNUMBER(F2836:T2836), 0)), "0.0")</f>
        <v>0.99</v>
      </c>
    </row>
    <row r="2837" spans="1:21" ht="13" x14ac:dyDescent="0.15">
      <c r="A2837" s="14" t="s">
        <v>8869</v>
      </c>
      <c r="B2837" s="6" t="s">
        <v>4336</v>
      </c>
      <c r="C2837" s="6" t="s">
        <v>1533</v>
      </c>
      <c r="D2837" s="6" t="s">
        <v>800</v>
      </c>
      <c r="E2837" s="6" t="s">
        <v>758</v>
      </c>
      <c r="F2837" s="18">
        <f>IFERROR(VLOOKUP(B2837,Invoices!$L$2:$M$413,2,FALSE),"")</f>
        <v>0.99</v>
      </c>
      <c r="G2837" s="18" t="str">
        <f>IFERROR(VLOOKUP(B2837,Invoices!$N$2:$O$412,2,FALSE),"")</f>
        <v/>
      </c>
      <c r="H2837" s="18" t="str">
        <f>IFERROR(VLOOKUP($B2837,Invoices!$P$2:$Q$412,2,FALSE),"")</f>
        <v/>
      </c>
      <c r="I2837" s="18" t="str">
        <f>IFERROR(VLOOKUP($B2837,Invoices!$R$2:$S$412,2,FALSE),"")</f>
        <v/>
      </c>
      <c r="J2837" s="18" t="str">
        <f>IFERROR(VLOOKUP($B2837,Invoices!$T$2:$U$412,2,FALSE),"")</f>
        <v/>
      </c>
      <c r="K2837" s="18" t="str">
        <f>IFERROR(VLOOKUP($B2837,Invoices!$V$2:$W$412,2,FALSE),"")</f>
        <v/>
      </c>
      <c r="L2837" s="18" t="str">
        <f>IFERROR(VLOOKUP($B2837,Invoices!$X$2:$Y$412,2,FALSE),"")</f>
        <v/>
      </c>
      <c r="M2837" s="18" t="str">
        <f>IFERROR(VLOOKUP($B2837,Invoices!$Z$2:$AA$412,2,FALSE),"")</f>
        <v/>
      </c>
      <c r="N2837" s="18" t="str">
        <f>IFERROR(VLOOKUP($B2837,Invoices!$AB$2:$AC$412,2,FALSE),"")</f>
        <v/>
      </c>
      <c r="O2837" s="18" t="str">
        <f>IFERROR(VLOOKUP($B2837,Invoices!$AD$2:$AE$412,2,FALSE),"")</f>
        <v/>
      </c>
      <c r="P2837" s="18" t="str">
        <f>IFERROR(VLOOKUP($B2837,Invoices!$AF$2:$AG$412,2,FALSE),"")</f>
        <v/>
      </c>
      <c r="Q2837" s="18" t="str">
        <f>IFERROR(VLOOKUP($B2837,Invoices!$AH$2:$AI$412,2,FALSE),"")</f>
        <v/>
      </c>
      <c r="R2837" s="18" t="str">
        <f>IFERROR(VLOOKUP($B2837,Invoices!$AJ$2:$AK$412,2,FALSE),"")</f>
        <v/>
      </c>
      <c r="S2837" s="18" t="str">
        <f>IFERROR(VLOOKUP($B2837,Invoices!$AL$2:$AM$412,2,FALSE),"")</f>
        <v/>
      </c>
      <c r="T2837" s="18" t="str">
        <f>IFERROR(VLOOKUP($B2837,Invoices!$AN$2:$AO$412,2,FALSE),"")</f>
        <v/>
      </c>
      <c r="U2837" s="18" cm="1">
        <f t="array" ref="U2837">IFERROR(INDEX(F2837:T2837, 1, MATCH(TRUE, ISNUMBER(F2837:T2837), 0)), "0.0")</f>
        <v>0.99</v>
      </c>
    </row>
    <row r="2838" spans="1:21" ht="13" x14ac:dyDescent="0.15">
      <c r="A2838" s="14" t="s">
        <v>8870</v>
      </c>
      <c r="B2838" s="6" t="s">
        <v>4337</v>
      </c>
      <c r="D2838" s="6" t="s">
        <v>1391</v>
      </c>
      <c r="E2838" s="6" t="s">
        <v>673</v>
      </c>
      <c r="F2838" s="18" t="str">
        <f>IFERROR(VLOOKUP(B2838,Invoices!$L$2:$M$413,2,FALSE),"")</f>
        <v/>
      </c>
      <c r="G2838" s="18" t="str">
        <f>IFERROR(VLOOKUP(B2838,Invoices!$N$2:$O$412,2,FALSE),"")</f>
        <v/>
      </c>
      <c r="H2838" s="18" t="str">
        <f>IFERROR(VLOOKUP($B2838,Invoices!$P$2:$Q$412,2,FALSE),"")</f>
        <v/>
      </c>
      <c r="I2838" s="18" t="str">
        <f>IFERROR(VLOOKUP($B2838,Invoices!$R$2:$S$412,2,FALSE),"")</f>
        <v/>
      </c>
      <c r="J2838" s="18" t="str">
        <f>IFERROR(VLOOKUP($B2838,Invoices!$T$2:$U$412,2,FALSE),"")</f>
        <v/>
      </c>
      <c r="K2838" s="18" t="str">
        <f>IFERROR(VLOOKUP($B2838,Invoices!$V$2:$W$412,2,FALSE),"")</f>
        <v/>
      </c>
      <c r="L2838" s="18" t="str">
        <f>IFERROR(VLOOKUP($B2838,Invoices!$X$2:$Y$412,2,FALSE),"")</f>
        <v/>
      </c>
      <c r="M2838" s="18" t="str">
        <f>IFERROR(VLOOKUP($B2838,Invoices!$Z$2:$AA$412,2,FALSE),"")</f>
        <v/>
      </c>
      <c r="N2838" s="18" t="str">
        <f>IFERROR(VLOOKUP($B2838,Invoices!$AB$2:$AC$412,2,FALSE),"")</f>
        <v/>
      </c>
      <c r="O2838" s="18" t="str">
        <f>IFERROR(VLOOKUP($B2838,Invoices!$AD$2:$AE$412,2,FALSE),"")</f>
        <v/>
      </c>
      <c r="P2838" s="18" t="str">
        <f>IFERROR(VLOOKUP($B2838,Invoices!$AF$2:$AG$412,2,FALSE),"")</f>
        <v/>
      </c>
      <c r="Q2838" s="18" t="str">
        <f>IFERROR(VLOOKUP($B2838,Invoices!$AH$2:$AI$412,2,FALSE),"")</f>
        <v/>
      </c>
      <c r="R2838" s="18" t="str">
        <f>IFERROR(VLOOKUP($B2838,Invoices!$AJ$2:$AK$412,2,FALSE),"")</f>
        <v/>
      </c>
      <c r="S2838" s="18" t="str">
        <f>IFERROR(VLOOKUP($B2838,Invoices!$AL$2:$AM$412,2,FALSE),"")</f>
        <v/>
      </c>
      <c r="T2838" s="18" t="str">
        <f>IFERROR(VLOOKUP($B2838,Invoices!$AN$2:$AO$412,2,FALSE),"")</f>
        <v/>
      </c>
      <c r="U2838" s="18" t="str" cm="1">
        <f t="array" ref="U2838">IFERROR(INDEX(F2838:T2838, 1, MATCH(TRUE, ISNUMBER(F2838:T2838), 0)), "0.0")</f>
        <v>0.0</v>
      </c>
    </row>
    <row r="2839" spans="1:21" ht="13" x14ac:dyDescent="0.15">
      <c r="A2839" s="14" t="s">
        <v>8871</v>
      </c>
      <c r="B2839" s="6" t="s">
        <v>4338</v>
      </c>
      <c r="D2839" s="6" t="s">
        <v>692</v>
      </c>
      <c r="E2839" s="6" t="s">
        <v>693</v>
      </c>
      <c r="F2839" s="18" t="str">
        <f>IFERROR(VLOOKUP(B2839,Invoices!$L$2:$M$413,2,FALSE),"")</f>
        <v/>
      </c>
      <c r="G2839" s="18" t="str">
        <f>IFERROR(VLOOKUP(B2839,Invoices!$N$2:$O$412,2,FALSE),"")</f>
        <v/>
      </c>
      <c r="H2839" s="18" t="str">
        <f>IFERROR(VLOOKUP($B2839,Invoices!$P$2:$Q$412,2,FALSE),"")</f>
        <v/>
      </c>
      <c r="I2839" s="18" t="str">
        <f>IFERROR(VLOOKUP($B2839,Invoices!$R$2:$S$412,2,FALSE),"")</f>
        <v/>
      </c>
      <c r="J2839" s="18" t="str">
        <f>IFERROR(VLOOKUP($B2839,Invoices!$T$2:$U$412,2,FALSE),"")</f>
        <v/>
      </c>
      <c r="K2839" s="18" t="str">
        <f>IFERROR(VLOOKUP($B2839,Invoices!$V$2:$W$412,2,FALSE),"")</f>
        <v/>
      </c>
      <c r="L2839" s="18" t="str">
        <f>IFERROR(VLOOKUP($B2839,Invoices!$X$2:$Y$412,2,FALSE),"")</f>
        <v/>
      </c>
      <c r="M2839" s="18" t="str">
        <f>IFERROR(VLOOKUP($B2839,Invoices!$Z$2:$AA$412,2,FALSE),"")</f>
        <v/>
      </c>
      <c r="N2839" s="18" t="str">
        <f>IFERROR(VLOOKUP($B2839,Invoices!$AB$2:$AC$412,2,FALSE),"")</f>
        <v/>
      </c>
      <c r="O2839" s="18" t="str">
        <f>IFERROR(VLOOKUP($B2839,Invoices!$AD$2:$AE$412,2,FALSE),"")</f>
        <v/>
      </c>
      <c r="P2839" s="18" t="str">
        <f>IFERROR(VLOOKUP($B2839,Invoices!$AF$2:$AG$412,2,FALSE),"")</f>
        <v/>
      </c>
      <c r="Q2839" s="18" t="str">
        <f>IFERROR(VLOOKUP($B2839,Invoices!$AH$2:$AI$412,2,FALSE),"")</f>
        <v/>
      </c>
      <c r="R2839" s="18" t="str">
        <f>IFERROR(VLOOKUP($B2839,Invoices!$AJ$2:$AK$412,2,FALSE),"")</f>
        <v/>
      </c>
      <c r="S2839" s="18" t="str">
        <f>IFERROR(VLOOKUP($B2839,Invoices!$AL$2:$AM$412,2,FALSE),"")</f>
        <v/>
      </c>
      <c r="T2839" s="18" t="str">
        <f>IFERROR(VLOOKUP($B2839,Invoices!$AN$2:$AO$412,2,FALSE),"")</f>
        <v/>
      </c>
      <c r="U2839" s="18" t="str" cm="1">
        <f t="array" ref="U2839">IFERROR(INDEX(F2839:T2839, 1, MATCH(TRUE, ISNUMBER(F2839:T2839), 0)), "0.0")</f>
        <v>0.0</v>
      </c>
    </row>
    <row r="2840" spans="1:21" ht="13" x14ac:dyDescent="0.15">
      <c r="A2840" s="14" t="s">
        <v>8872</v>
      </c>
      <c r="B2840" s="6" t="s">
        <v>4339</v>
      </c>
      <c r="C2840" s="6" t="s">
        <v>774</v>
      </c>
      <c r="D2840" s="6" t="s">
        <v>775</v>
      </c>
      <c r="E2840" s="6" t="s">
        <v>681</v>
      </c>
      <c r="F2840" s="18" t="str">
        <f>IFERROR(VLOOKUP(B2840,Invoices!$L$2:$M$413,2,FALSE),"")</f>
        <v/>
      </c>
      <c r="G2840" s="18" t="str">
        <f>IFERROR(VLOOKUP(B2840,Invoices!$N$2:$O$412,2,FALSE),"")</f>
        <v/>
      </c>
      <c r="H2840" s="18" t="str">
        <f>IFERROR(VLOOKUP($B2840,Invoices!$P$2:$Q$412,2,FALSE),"")</f>
        <v/>
      </c>
      <c r="I2840" s="18" t="str">
        <f>IFERROR(VLOOKUP($B2840,Invoices!$R$2:$S$412,2,FALSE),"")</f>
        <v/>
      </c>
      <c r="J2840" s="18" t="str">
        <f>IFERROR(VLOOKUP($B2840,Invoices!$T$2:$U$412,2,FALSE),"")</f>
        <v/>
      </c>
      <c r="K2840" s="18" t="str">
        <f>IFERROR(VLOOKUP($B2840,Invoices!$V$2:$W$412,2,FALSE),"")</f>
        <v/>
      </c>
      <c r="L2840" s="18" t="str">
        <f>IFERROR(VLOOKUP($B2840,Invoices!$X$2:$Y$412,2,FALSE),"")</f>
        <v/>
      </c>
      <c r="M2840" s="18" t="str">
        <f>IFERROR(VLOOKUP($B2840,Invoices!$Z$2:$AA$412,2,FALSE),"")</f>
        <v/>
      </c>
      <c r="N2840" s="18" t="str">
        <f>IFERROR(VLOOKUP($B2840,Invoices!$AB$2:$AC$412,2,FALSE),"")</f>
        <v/>
      </c>
      <c r="O2840" s="18" t="str">
        <f>IFERROR(VLOOKUP($B2840,Invoices!$AD$2:$AE$412,2,FALSE),"")</f>
        <v/>
      </c>
      <c r="P2840" s="18" t="str">
        <f>IFERROR(VLOOKUP($B2840,Invoices!$AF$2:$AG$412,2,FALSE),"")</f>
        <v/>
      </c>
      <c r="Q2840" s="18" t="str">
        <f>IFERROR(VLOOKUP($B2840,Invoices!$AH$2:$AI$412,2,FALSE),"")</f>
        <v/>
      </c>
      <c r="R2840" s="18" t="str">
        <f>IFERROR(VLOOKUP($B2840,Invoices!$AJ$2:$AK$412,2,FALSE),"")</f>
        <v/>
      </c>
      <c r="S2840" s="18" t="str">
        <f>IFERROR(VLOOKUP($B2840,Invoices!$AL$2:$AM$412,2,FALSE),"")</f>
        <v/>
      </c>
      <c r="T2840" s="18" t="str">
        <f>IFERROR(VLOOKUP($B2840,Invoices!$AN$2:$AO$412,2,FALSE),"")</f>
        <v/>
      </c>
      <c r="U2840" s="18" t="str" cm="1">
        <f t="array" ref="U2840">IFERROR(INDEX(F2840:T2840, 1, MATCH(TRUE, ISNUMBER(F2840:T2840), 0)), "0.0")</f>
        <v>0.0</v>
      </c>
    </row>
    <row r="2841" spans="1:21" ht="13" x14ac:dyDescent="0.15">
      <c r="A2841" s="14" t="s">
        <v>8873</v>
      </c>
      <c r="B2841" s="6" t="s">
        <v>4340</v>
      </c>
      <c r="C2841" s="6" t="s">
        <v>1210</v>
      </c>
      <c r="D2841" s="6" t="s">
        <v>1506</v>
      </c>
      <c r="E2841" s="6" t="s">
        <v>1210</v>
      </c>
      <c r="F2841" s="18" t="str">
        <f>IFERROR(VLOOKUP(B2841,Invoices!$L$2:$M$413,2,FALSE),"")</f>
        <v/>
      </c>
      <c r="G2841" s="18" t="str">
        <f>IFERROR(VLOOKUP(B2841,Invoices!$N$2:$O$412,2,FALSE),"")</f>
        <v/>
      </c>
      <c r="H2841" s="18">
        <f>IFERROR(VLOOKUP($B2841,Invoices!$P$2:$Q$412,2,FALSE),"")</f>
        <v>0.99</v>
      </c>
      <c r="I2841" s="18" t="str">
        <f>IFERROR(VLOOKUP($B2841,Invoices!$R$2:$S$412,2,FALSE),"")</f>
        <v/>
      </c>
      <c r="J2841" s="18" t="str">
        <f>IFERROR(VLOOKUP($B2841,Invoices!$T$2:$U$412,2,FALSE),"")</f>
        <v/>
      </c>
      <c r="K2841" s="18" t="str">
        <f>IFERROR(VLOOKUP($B2841,Invoices!$V$2:$W$412,2,FALSE),"")</f>
        <v/>
      </c>
      <c r="L2841" s="18" t="str">
        <f>IFERROR(VLOOKUP($B2841,Invoices!$X$2:$Y$412,2,FALSE),"")</f>
        <v/>
      </c>
      <c r="M2841" s="18" t="str">
        <f>IFERROR(VLOOKUP($B2841,Invoices!$Z$2:$AA$412,2,FALSE),"")</f>
        <v/>
      </c>
      <c r="N2841" s="18" t="str">
        <f>IFERROR(VLOOKUP($B2841,Invoices!$AB$2:$AC$412,2,FALSE),"")</f>
        <v/>
      </c>
      <c r="O2841" s="18" t="str">
        <f>IFERROR(VLOOKUP($B2841,Invoices!$AD$2:$AE$412,2,FALSE),"")</f>
        <v/>
      </c>
      <c r="P2841" s="18" t="str">
        <f>IFERROR(VLOOKUP($B2841,Invoices!$AF$2:$AG$412,2,FALSE),"")</f>
        <v/>
      </c>
      <c r="Q2841" s="18" t="str">
        <f>IFERROR(VLOOKUP($B2841,Invoices!$AH$2:$AI$412,2,FALSE),"")</f>
        <v/>
      </c>
      <c r="R2841" s="18" t="str">
        <f>IFERROR(VLOOKUP($B2841,Invoices!$AJ$2:$AK$412,2,FALSE),"")</f>
        <v/>
      </c>
      <c r="S2841" s="18" t="str">
        <f>IFERROR(VLOOKUP($B2841,Invoices!$AL$2:$AM$412,2,FALSE),"")</f>
        <v/>
      </c>
      <c r="T2841" s="18" t="str">
        <f>IFERROR(VLOOKUP($B2841,Invoices!$AN$2:$AO$412,2,FALSE),"")</f>
        <v/>
      </c>
      <c r="U2841" s="18" cm="1">
        <f t="array" ref="U2841">IFERROR(INDEX(F2841:T2841, 1, MATCH(TRUE, ISNUMBER(F2841:T2841), 0)), "0.0")</f>
        <v>0.99</v>
      </c>
    </row>
    <row r="2842" spans="1:21" ht="13" x14ac:dyDescent="0.15">
      <c r="A2842" s="14" t="s">
        <v>8874</v>
      </c>
      <c r="B2842" s="6" t="s">
        <v>4341</v>
      </c>
      <c r="C2842" s="6" t="s">
        <v>4342</v>
      </c>
      <c r="D2842" s="6" t="s">
        <v>1171</v>
      </c>
      <c r="E2842" s="6" t="s">
        <v>1172</v>
      </c>
      <c r="F2842" s="18" t="str">
        <f>IFERROR(VLOOKUP(B2842,Invoices!$L$2:$M$413,2,FALSE),"")</f>
        <v/>
      </c>
      <c r="G2842" s="18" t="str">
        <f>IFERROR(VLOOKUP(B2842,Invoices!$N$2:$O$412,2,FALSE),"")</f>
        <v/>
      </c>
      <c r="H2842" s="18" t="str">
        <f>IFERROR(VLOOKUP($B2842,Invoices!$P$2:$Q$412,2,FALSE),"")</f>
        <v/>
      </c>
      <c r="I2842" s="18" t="str">
        <f>IFERROR(VLOOKUP($B2842,Invoices!$R$2:$S$412,2,FALSE),"")</f>
        <v/>
      </c>
      <c r="J2842" s="18" t="str">
        <f>IFERROR(VLOOKUP($B2842,Invoices!$T$2:$U$412,2,FALSE),"")</f>
        <v/>
      </c>
      <c r="K2842" s="18" t="str">
        <f>IFERROR(VLOOKUP($B2842,Invoices!$V$2:$W$412,2,FALSE),"")</f>
        <v/>
      </c>
      <c r="L2842" s="18" t="str">
        <f>IFERROR(VLOOKUP($B2842,Invoices!$X$2:$Y$412,2,FALSE),"")</f>
        <v/>
      </c>
      <c r="M2842" s="18" t="str">
        <f>IFERROR(VLOOKUP($B2842,Invoices!$Z$2:$AA$412,2,FALSE),"")</f>
        <v/>
      </c>
      <c r="N2842" s="18" t="str">
        <f>IFERROR(VLOOKUP($B2842,Invoices!$AB$2:$AC$412,2,FALSE),"")</f>
        <v/>
      </c>
      <c r="O2842" s="18" t="str">
        <f>IFERROR(VLOOKUP($B2842,Invoices!$AD$2:$AE$412,2,FALSE),"")</f>
        <v/>
      </c>
      <c r="P2842" s="18" t="str">
        <f>IFERROR(VLOOKUP($B2842,Invoices!$AF$2:$AG$412,2,FALSE),"")</f>
        <v/>
      </c>
      <c r="Q2842" s="18" t="str">
        <f>IFERROR(VLOOKUP($B2842,Invoices!$AH$2:$AI$412,2,FALSE),"")</f>
        <v/>
      </c>
      <c r="R2842" s="18" t="str">
        <f>IFERROR(VLOOKUP($B2842,Invoices!$AJ$2:$AK$412,2,FALSE),"")</f>
        <v/>
      </c>
      <c r="S2842" s="18" t="str">
        <f>IFERROR(VLOOKUP($B2842,Invoices!$AL$2:$AM$412,2,FALSE),"")</f>
        <v/>
      </c>
      <c r="T2842" s="18" t="str">
        <f>IFERROR(VLOOKUP($B2842,Invoices!$AN$2:$AO$412,2,FALSE),"")</f>
        <v/>
      </c>
      <c r="U2842" s="18" t="str" cm="1">
        <f t="array" ref="U2842">IFERROR(INDEX(F2842:T2842, 1, MATCH(TRUE, ISNUMBER(F2842:T2842), 0)), "0.0")</f>
        <v>0.0</v>
      </c>
    </row>
    <row r="2843" spans="1:21" ht="13" x14ac:dyDescent="0.15">
      <c r="A2843" s="14" t="s">
        <v>8875</v>
      </c>
      <c r="B2843" s="6" t="s">
        <v>4343</v>
      </c>
      <c r="C2843" s="6" t="s">
        <v>4344</v>
      </c>
      <c r="D2843" s="6" t="s">
        <v>2232</v>
      </c>
      <c r="E2843" s="6" t="s">
        <v>2233</v>
      </c>
      <c r="F2843" s="18" t="str">
        <f>IFERROR(VLOOKUP(B2843,Invoices!$L$2:$M$413,2,FALSE),"")</f>
        <v/>
      </c>
      <c r="G2843" s="18" t="str">
        <f>IFERROR(VLOOKUP(B2843,Invoices!$N$2:$O$412,2,FALSE),"")</f>
        <v/>
      </c>
      <c r="H2843" s="18" t="str">
        <f>IFERROR(VLOOKUP($B2843,Invoices!$P$2:$Q$412,2,FALSE),"")</f>
        <v/>
      </c>
      <c r="I2843" s="18" t="str">
        <f>IFERROR(VLOOKUP($B2843,Invoices!$R$2:$S$412,2,FALSE),"")</f>
        <v/>
      </c>
      <c r="J2843" s="18" t="str">
        <f>IFERROR(VLOOKUP($B2843,Invoices!$T$2:$U$412,2,FALSE),"")</f>
        <v/>
      </c>
      <c r="K2843" s="18" t="str">
        <f>IFERROR(VLOOKUP($B2843,Invoices!$V$2:$W$412,2,FALSE),"")</f>
        <v/>
      </c>
      <c r="L2843" s="18" t="str">
        <f>IFERROR(VLOOKUP($B2843,Invoices!$X$2:$Y$412,2,FALSE),"")</f>
        <v/>
      </c>
      <c r="M2843" s="18" t="str">
        <f>IFERROR(VLOOKUP($B2843,Invoices!$Z$2:$AA$412,2,FALSE),"")</f>
        <v/>
      </c>
      <c r="N2843" s="18" t="str">
        <f>IFERROR(VLOOKUP($B2843,Invoices!$AB$2:$AC$412,2,FALSE),"")</f>
        <v/>
      </c>
      <c r="O2843" s="18" t="str">
        <f>IFERROR(VLOOKUP($B2843,Invoices!$AD$2:$AE$412,2,FALSE),"")</f>
        <v/>
      </c>
      <c r="P2843" s="18" t="str">
        <f>IFERROR(VLOOKUP($B2843,Invoices!$AF$2:$AG$412,2,FALSE),"")</f>
        <v/>
      </c>
      <c r="Q2843" s="18" t="str">
        <f>IFERROR(VLOOKUP($B2843,Invoices!$AH$2:$AI$412,2,FALSE),"")</f>
        <v/>
      </c>
      <c r="R2843" s="18" t="str">
        <f>IFERROR(VLOOKUP($B2843,Invoices!$AJ$2:$AK$412,2,FALSE),"")</f>
        <v/>
      </c>
      <c r="S2843" s="18" t="str">
        <f>IFERROR(VLOOKUP($B2843,Invoices!$AL$2:$AM$412,2,FALSE),"")</f>
        <v/>
      </c>
      <c r="T2843" s="18" t="str">
        <f>IFERROR(VLOOKUP($B2843,Invoices!$AN$2:$AO$412,2,FALSE),"")</f>
        <v/>
      </c>
      <c r="U2843" s="18" t="str" cm="1">
        <f t="array" ref="U2843">IFERROR(INDEX(F2843:T2843, 1, MATCH(TRUE, ISNUMBER(F2843:T2843), 0)), "0.0")</f>
        <v>0.0</v>
      </c>
    </row>
    <row r="2844" spans="1:21" ht="13" x14ac:dyDescent="0.15">
      <c r="A2844" s="14" t="s">
        <v>8876</v>
      </c>
      <c r="B2844" s="6" t="s">
        <v>4345</v>
      </c>
      <c r="C2844" s="6" t="s">
        <v>1324</v>
      </c>
      <c r="D2844" s="6" t="s">
        <v>1453</v>
      </c>
      <c r="E2844" s="6" t="s">
        <v>810</v>
      </c>
      <c r="F2844" s="18" t="str">
        <f>IFERROR(VLOOKUP(B2844,Invoices!$L$2:$M$413,2,FALSE),"")</f>
        <v/>
      </c>
      <c r="G2844" s="18" t="str">
        <f>IFERROR(VLOOKUP(B2844,Invoices!$N$2:$O$412,2,FALSE),"")</f>
        <v/>
      </c>
      <c r="H2844" s="18" t="str">
        <f>IFERROR(VLOOKUP($B2844,Invoices!$P$2:$Q$412,2,FALSE),"")</f>
        <v/>
      </c>
      <c r="I2844" s="18" t="str">
        <f>IFERROR(VLOOKUP($B2844,Invoices!$R$2:$S$412,2,FALSE),"")</f>
        <v/>
      </c>
      <c r="J2844" s="18" t="str">
        <f>IFERROR(VLOOKUP($B2844,Invoices!$T$2:$U$412,2,FALSE),"")</f>
        <v/>
      </c>
      <c r="K2844" s="18" t="str">
        <f>IFERROR(VLOOKUP($B2844,Invoices!$V$2:$W$412,2,FALSE),"")</f>
        <v/>
      </c>
      <c r="L2844" s="18" t="str">
        <f>IFERROR(VLOOKUP($B2844,Invoices!$X$2:$Y$412,2,FALSE),"")</f>
        <v/>
      </c>
      <c r="M2844" s="18" t="str">
        <f>IFERROR(VLOOKUP($B2844,Invoices!$Z$2:$AA$412,2,FALSE),"")</f>
        <v/>
      </c>
      <c r="N2844" s="18" t="str">
        <f>IFERROR(VLOOKUP($B2844,Invoices!$AB$2:$AC$412,2,FALSE),"")</f>
        <v/>
      </c>
      <c r="O2844" s="18" t="str">
        <f>IFERROR(VLOOKUP($B2844,Invoices!$AD$2:$AE$412,2,FALSE),"")</f>
        <v/>
      </c>
      <c r="P2844" s="18" t="str">
        <f>IFERROR(VLOOKUP($B2844,Invoices!$AF$2:$AG$412,2,FALSE),"")</f>
        <v/>
      </c>
      <c r="Q2844" s="18" t="str">
        <f>IFERROR(VLOOKUP($B2844,Invoices!$AH$2:$AI$412,2,FALSE),"")</f>
        <v/>
      </c>
      <c r="R2844" s="18" t="str">
        <f>IFERROR(VLOOKUP($B2844,Invoices!$AJ$2:$AK$412,2,FALSE),"")</f>
        <v/>
      </c>
      <c r="S2844" s="18" t="str">
        <f>IFERROR(VLOOKUP($B2844,Invoices!$AL$2:$AM$412,2,FALSE),"")</f>
        <v/>
      </c>
      <c r="T2844" s="18" t="str">
        <f>IFERROR(VLOOKUP($B2844,Invoices!$AN$2:$AO$412,2,FALSE),"")</f>
        <v/>
      </c>
      <c r="U2844" s="18" t="str" cm="1">
        <f t="array" ref="U2844">IFERROR(INDEX(F2844:T2844, 1, MATCH(TRUE, ISNUMBER(F2844:T2844), 0)), "0.0")</f>
        <v>0.0</v>
      </c>
    </row>
    <row r="2845" spans="1:21" ht="13" x14ac:dyDescent="0.15">
      <c r="A2845" s="14" t="s">
        <v>8877</v>
      </c>
      <c r="B2845" s="6" t="s">
        <v>4346</v>
      </c>
      <c r="C2845" s="6" t="s">
        <v>795</v>
      </c>
      <c r="D2845" s="6" t="s">
        <v>796</v>
      </c>
      <c r="E2845" s="6" t="s">
        <v>797</v>
      </c>
      <c r="F2845" s="18">
        <f>IFERROR(VLOOKUP(B2845,Invoices!$L$2:$M$413,2,FALSE),"")</f>
        <v>0.99</v>
      </c>
      <c r="G2845" s="18" t="str">
        <f>IFERROR(VLOOKUP(B2845,Invoices!$N$2:$O$412,2,FALSE),"")</f>
        <v/>
      </c>
      <c r="H2845" s="18" t="str">
        <f>IFERROR(VLOOKUP($B2845,Invoices!$P$2:$Q$412,2,FALSE),"")</f>
        <v/>
      </c>
      <c r="I2845" s="18" t="str">
        <f>IFERROR(VLOOKUP($B2845,Invoices!$R$2:$S$412,2,FALSE),"")</f>
        <v/>
      </c>
      <c r="J2845" s="18" t="str">
        <f>IFERROR(VLOOKUP($B2845,Invoices!$T$2:$U$412,2,FALSE),"")</f>
        <v/>
      </c>
      <c r="K2845" s="18" t="str">
        <f>IFERROR(VLOOKUP($B2845,Invoices!$V$2:$W$412,2,FALSE),"")</f>
        <v/>
      </c>
      <c r="L2845" s="18" t="str">
        <f>IFERROR(VLOOKUP($B2845,Invoices!$X$2:$Y$412,2,FALSE),"")</f>
        <v/>
      </c>
      <c r="M2845" s="18">
        <f>IFERROR(VLOOKUP($B2845,Invoices!$Z$2:$AA$412,2,FALSE),"")</f>
        <v>0.99</v>
      </c>
      <c r="N2845" s="18" t="str">
        <f>IFERROR(VLOOKUP($B2845,Invoices!$AB$2:$AC$412,2,FALSE),"")</f>
        <v/>
      </c>
      <c r="O2845" s="18" t="str">
        <f>IFERROR(VLOOKUP($B2845,Invoices!$AD$2:$AE$412,2,FALSE),"")</f>
        <v/>
      </c>
      <c r="P2845" s="18" t="str">
        <f>IFERROR(VLOOKUP($B2845,Invoices!$AF$2:$AG$412,2,FALSE),"")</f>
        <v/>
      </c>
      <c r="Q2845" s="18" t="str">
        <f>IFERROR(VLOOKUP($B2845,Invoices!$AH$2:$AI$412,2,FALSE),"")</f>
        <v/>
      </c>
      <c r="R2845" s="18" t="str">
        <f>IFERROR(VLOOKUP($B2845,Invoices!$AJ$2:$AK$412,2,FALSE),"")</f>
        <v/>
      </c>
      <c r="S2845" s="18" t="str">
        <f>IFERROR(VLOOKUP($B2845,Invoices!$AL$2:$AM$412,2,FALSE),"")</f>
        <v/>
      </c>
      <c r="T2845" s="18" t="str">
        <f>IFERROR(VLOOKUP($B2845,Invoices!$AN$2:$AO$412,2,FALSE),"")</f>
        <v/>
      </c>
      <c r="U2845" s="18" cm="1">
        <f t="array" ref="U2845">IFERROR(INDEX(F2845:T2845, 1, MATCH(TRUE, ISNUMBER(F2845:T2845), 0)), "0.0")</f>
        <v>0.99</v>
      </c>
    </row>
    <row r="2846" spans="1:21" ht="13" x14ac:dyDescent="0.15">
      <c r="A2846" s="14" t="s">
        <v>8878</v>
      </c>
      <c r="B2846" s="6" t="s">
        <v>4347</v>
      </c>
      <c r="C2846" s="6" t="s">
        <v>2023</v>
      </c>
      <c r="D2846" s="6" t="s">
        <v>2024</v>
      </c>
      <c r="E2846" s="6" t="s">
        <v>779</v>
      </c>
      <c r="F2846" s="18" t="str">
        <f>IFERROR(VLOOKUP(B2846,Invoices!$L$2:$M$413,2,FALSE),"")</f>
        <v/>
      </c>
      <c r="G2846" s="18" t="str">
        <f>IFERROR(VLOOKUP(B2846,Invoices!$N$2:$O$412,2,FALSE),"")</f>
        <v/>
      </c>
      <c r="H2846" s="18" t="str">
        <f>IFERROR(VLOOKUP($B2846,Invoices!$P$2:$Q$412,2,FALSE),"")</f>
        <v/>
      </c>
      <c r="I2846" s="18" t="str">
        <f>IFERROR(VLOOKUP($B2846,Invoices!$R$2:$S$412,2,FALSE),"")</f>
        <v/>
      </c>
      <c r="J2846" s="18" t="str">
        <f>IFERROR(VLOOKUP($B2846,Invoices!$T$2:$U$412,2,FALSE),"")</f>
        <v/>
      </c>
      <c r="K2846" s="18" t="str">
        <f>IFERROR(VLOOKUP($B2846,Invoices!$V$2:$W$412,2,FALSE),"")</f>
        <v/>
      </c>
      <c r="L2846" s="18" t="str">
        <f>IFERROR(VLOOKUP($B2846,Invoices!$X$2:$Y$412,2,FALSE),"")</f>
        <v/>
      </c>
      <c r="M2846" s="18" t="str">
        <f>IFERROR(VLOOKUP($B2846,Invoices!$Z$2:$AA$412,2,FALSE),"")</f>
        <v/>
      </c>
      <c r="N2846" s="18" t="str">
        <f>IFERROR(VLOOKUP($B2846,Invoices!$AB$2:$AC$412,2,FALSE),"")</f>
        <v/>
      </c>
      <c r="O2846" s="18" t="str">
        <f>IFERROR(VLOOKUP($B2846,Invoices!$AD$2:$AE$412,2,FALSE),"")</f>
        <v/>
      </c>
      <c r="P2846" s="18" t="str">
        <f>IFERROR(VLOOKUP($B2846,Invoices!$AF$2:$AG$412,2,FALSE),"")</f>
        <v/>
      </c>
      <c r="Q2846" s="18" t="str">
        <f>IFERROR(VLOOKUP($B2846,Invoices!$AH$2:$AI$412,2,FALSE),"")</f>
        <v/>
      </c>
      <c r="R2846" s="18" t="str">
        <f>IFERROR(VLOOKUP($B2846,Invoices!$AJ$2:$AK$412,2,FALSE),"")</f>
        <v/>
      </c>
      <c r="S2846" s="18" t="str">
        <f>IFERROR(VLOOKUP($B2846,Invoices!$AL$2:$AM$412,2,FALSE),"")</f>
        <v/>
      </c>
      <c r="T2846" s="18" t="str">
        <f>IFERROR(VLOOKUP($B2846,Invoices!$AN$2:$AO$412,2,FALSE),"")</f>
        <v/>
      </c>
      <c r="U2846" s="18" t="str" cm="1">
        <f t="array" ref="U2846">IFERROR(INDEX(F2846:T2846, 1, MATCH(TRUE, ISNUMBER(F2846:T2846), 0)), "0.0")</f>
        <v>0.0</v>
      </c>
    </row>
    <row r="2847" spans="1:21" ht="13" x14ac:dyDescent="0.15">
      <c r="A2847" s="14" t="s">
        <v>8879</v>
      </c>
      <c r="B2847" s="6" t="s">
        <v>4348</v>
      </c>
      <c r="C2847" s="6" t="s">
        <v>4349</v>
      </c>
      <c r="D2847" s="6" t="s">
        <v>1195</v>
      </c>
      <c r="E2847" s="6" t="s">
        <v>863</v>
      </c>
      <c r="F2847" s="18" t="str">
        <f>IFERROR(VLOOKUP(B2847,Invoices!$L$2:$M$413,2,FALSE),"")</f>
        <v/>
      </c>
      <c r="G2847" s="18" t="str">
        <f>IFERROR(VLOOKUP(B2847,Invoices!$N$2:$O$412,2,FALSE),"")</f>
        <v/>
      </c>
      <c r="H2847" s="18">
        <f>IFERROR(VLOOKUP($B2847,Invoices!$P$2:$Q$412,2,FALSE),"")</f>
        <v>0.99</v>
      </c>
      <c r="I2847" s="18" t="str">
        <f>IFERROR(VLOOKUP($B2847,Invoices!$R$2:$S$412,2,FALSE),"")</f>
        <v/>
      </c>
      <c r="J2847" s="18" t="str">
        <f>IFERROR(VLOOKUP($B2847,Invoices!$T$2:$U$412,2,FALSE),"")</f>
        <v/>
      </c>
      <c r="K2847" s="18" t="str">
        <f>IFERROR(VLOOKUP($B2847,Invoices!$V$2:$W$412,2,FALSE),"")</f>
        <v/>
      </c>
      <c r="L2847" s="18" t="str">
        <f>IFERROR(VLOOKUP($B2847,Invoices!$X$2:$Y$412,2,FALSE),"")</f>
        <v/>
      </c>
      <c r="M2847" s="18" t="str">
        <f>IFERROR(VLOOKUP($B2847,Invoices!$Z$2:$AA$412,2,FALSE),"")</f>
        <v/>
      </c>
      <c r="N2847" s="18" t="str">
        <f>IFERROR(VLOOKUP($B2847,Invoices!$AB$2:$AC$412,2,FALSE),"")</f>
        <v/>
      </c>
      <c r="O2847" s="18" t="str">
        <f>IFERROR(VLOOKUP($B2847,Invoices!$AD$2:$AE$412,2,FALSE),"")</f>
        <v/>
      </c>
      <c r="P2847" s="18" t="str">
        <f>IFERROR(VLOOKUP($B2847,Invoices!$AF$2:$AG$412,2,FALSE),"")</f>
        <v/>
      </c>
      <c r="Q2847" s="18" t="str">
        <f>IFERROR(VLOOKUP($B2847,Invoices!$AH$2:$AI$412,2,FALSE),"")</f>
        <v/>
      </c>
      <c r="R2847" s="18" t="str">
        <f>IFERROR(VLOOKUP($B2847,Invoices!$AJ$2:$AK$412,2,FALSE),"")</f>
        <v/>
      </c>
      <c r="S2847" s="18" t="str">
        <f>IFERROR(VLOOKUP($B2847,Invoices!$AL$2:$AM$412,2,FALSE),"")</f>
        <v/>
      </c>
      <c r="T2847" s="18" t="str">
        <f>IFERROR(VLOOKUP($B2847,Invoices!$AN$2:$AO$412,2,FALSE),"")</f>
        <v/>
      </c>
      <c r="U2847" s="18" cm="1">
        <f t="array" ref="U2847">IFERROR(INDEX(F2847:T2847, 1, MATCH(TRUE, ISNUMBER(F2847:T2847), 0)), "0.0")</f>
        <v>0.99</v>
      </c>
    </row>
    <row r="2848" spans="1:21" ht="13" x14ac:dyDescent="0.15">
      <c r="A2848" s="14" t="s">
        <v>8880</v>
      </c>
      <c r="B2848" s="6" t="s">
        <v>4350</v>
      </c>
      <c r="C2848" s="6" t="s">
        <v>795</v>
      </c>
      <c r="D2848" s="6" t="s">
        <v>796</v>
      </c>
      <c r="E2848" s="6" t="s">
        <v>797</v>
      </c>
      <c r="F2848" s="18">
        <f>IFERROR(VLOOKUP(B2848,Invoices!$L$2:$M$413,2,FALSE),"")</f>
        <v>0.99</v>
      </c>
      <c r="G2848" s="18" t="str">
        <f>IFERROR(VLOOKUP(B2848,Invoices!$N$2:$O$412,2,FALSE),"")</f>
        <v/>
      </c>
      <c r="H2848" s="18" t="str">
        <f>IFERROR(VLOOKUP($B2848,Invoices!$P$2:$Q$412,2,FALSE),"")</f>
        <v/>
      </c>
      <c r="I2848" s="18" t="str">
        <f>IFERROR(VLOOKUP($B2848,Invoices!$R$2:$S$412,2,FALSE),"")</f>
        <v/>
      </c>
      <c r="J2848" s="18" t="str">
        <f>IFERROR(VLOOKUP($B2848,Invoices!$T$2:$U$412,2,FALSE),"")</f>
        <v/>
      </c>
      <c r="K2848" s="18" t="str">
        <f>IFERROR(VLOOKUP($B2848,Invoices!$V$2:$W$412,2,FALSE),"")</f>
        <v/>
      </c>
      <c r="L2848" s="18" t="str">
        <f>IFERROR(VLOOKUP($B2848,Invoices!$X$2:$Y$412,2,FALSE),"")</f>
        <v/>
      </c>
      <c r="M2848" s="18" t="str">
        <f>IFERROR(VLOOKUP($B2848,Invoices!$Z$2:$AA$412,2,FALSE),"")</f>
        <v/>
      </c>
      <c r="N2848" s="18" t="str">
        <f>IFERROR(VLOOKUP($B2848,Invoices!$AB$2:$AC$412,2,FALSE),"")</f>
        <v/>
      </c>
      <c r="O2848" s="18" t="str">
        <f>IFERROR(VLOOKUP($B2848,Invoices!$AD$2:$AE$412,2,FALSE),"")</f>
        <v/>
      </c>
      <c r="P2848" s="18" t="str">
        <f>IFERROR(VLOOKUP($B2848,Invoices!$AF$2:$AG$412,2,FALSE),"")</f>
        <v/>
      </c>
      <c r="Q2848" s="18" t="str">
        <f>IFERROR(VLOOKUP($B2848,Invoices!$AH$2:$AI$412,2,FALSE),"")</f>
        <v/>
      </c>
      <c r="R2848" s="18">
        <f>IFERROR(VLOOKUP($B2848,Invoices!$AJ$2:$AK$412,2,FALSE),"")</f>
        <v>0.99</v>
      </c>
      <c r="S2848" s="18" t="str">
        <f>IFERROR(VLOOKUP($B2848,Invoices!$AL$2:$AM$412,2,FALSE),"")</f>
        <v/>
      </c>
      <c r="T2848" s="18" t="str">
        <f>IFERROR(VLOOKUP($B2848,Invoices!$AN$2:$AO$412,2,FALSE),"")</f>
        <v/>
      </c>
      <c r="U2848" s="18" cm="1">
        <f t="array" ref="U2848">IFERROR(INDEX(F2848:T2848, 1, MATCH(TRUE, ISNUMBER(F2848:T2848), 0)), "0.0")</f>
        <v>0.99</v>
      </c>
    </row>
    <row r="2849" spans="1:21" ht="13" x14ac:dyDescent="0.15">
      <c r="A2849" s="14" t="s">
        <v>8881</v>
      </c>
      <c r="B2849" s="6" t="s">
        <v>4351</v>
      </c>
      <c r="D2849" s="6" t="s">
        <v>666</v>
      </c>
      <c r="E2849" s="6" t="s">
        <v>667</v>
      </c>
      <c r="F2849" s="18" t="str">
        <f>IFERROR(VLOOKUP(B2849,Invoices!$L$2:$M$413,2,FALSE),"")</f>
        <v/>
      </c>
      <c r="G2849" s="18">
        <f>IFERROR(VLOOKUP(B2849,Invoices!$N$2:$O$412,2,FALSE),"")</f>
        <v>0.99</v>
      </c>
      <c r="H2849" s="18" t="str">
        <f>IFERROR(VLOOKUP($B2849,Invoices!$P$2:$Q$412,2,FALSE),"")</f>
        <v/>
      </c>
      <c r="I2849" s="18" t="str">
        <f>IFERROR(VLOOKUP($B2849,Invoices!$R$2:$S$412,2,FALSE),"")</f>
        <v/>
      </c>
      <c r="J2849" s="18" t="str">
        <f>IFERROR(VLOOKUP($B2849,Invoices!$T$2:$U$412,2,FALSE),"")</f>
        <v/>
      </c>
      <c r="K2849" s="18" t="str">
        <f>IFERROR(VLOOKUP($B2849,Invoices!$V$2:$W$412,2,FALSE),"")</f>
        <v/>
      </c>
      <c r="L2849" s="18" t="str">
        <f>IFERROR(VLOOKUP($B2849,Invoices!$X$2:$Y$412,2,FALSE),"")</f>
        <v/>
      </c>
      <c r="M2849" s="18" t="str">
        <f>IFERROR(VLOOKUP($B2849,Invoices!$Z$2:$AA$412,2,FALSE),"")</f>
        <v/>
      </c>
      <c r="N2849" s="18" t="str">
        <f>IFERROR(VLOOKUP($B2849,Invoices!$AB$2:$AC$412,2,FALSE),"")</f>
        <v/>
      </c>
      <c r="O2849" s="18" t="str">
        <f>IFERROR(VLOOKUP($B2849,Invoices!$AD$2:$AE$412,2,FALSE),"")</f>
        <v/>
      </c>
      <c r="P2849" s="18" t="str">
        <f>IFERROR(VLOOKUP($B2849,Invoices!$AF$2:$AG$412,2,FALSE),"")</f>
        <v/>
      </c>
      <c r="Q2849" s="18" t="str">
        <f>IFERROR(VLOOKUP($B2849,Invoices!$AH$2:$AI$412,2,FALSE),"")</f>
        <v/>
      </c>
      <c r="R2849" s="18" t="str">
        <f>IFERROR(VLOOKUP($B2849,Invoices!$AJ$2:$AK$412,2,FALSE),"")</f>
        <v/>
      </c>
      <c r="S2849" s="18" t="str">
        <f>IFERROR(VLOOKUP($B2849,Invoices!$AL$2:$AM$412,2,FALSE),"")</f>
        <v/>
      </c>
      <c r="T2849" s="18" t="str">
        <f>IFERROR(VLOOKUP($B2849,Invoices!$AN$2:$AO$412,2,FALSE),"")</f>
        <v/>
      </c>
      <c r="U2849" s="18" cm="1">
        <f t="array" ref="U2849">IFERROR(INDEX(F2849:T2849, 1, MATCH(TRUE, ISNUMBER(F2849:T2849), 0)), "0.0")</f>
        <v>0.99</v>
      </c>
    </row>
    <row r="2850" spans="1:21" ht="13" x14ac:dyDescent="0.15">
      <c r="A2850" s="14" t="s">
        <v>8882</v>
      </c>
      <c r="B2850" s="6" t="s">
        <v>4352</v>
      </c>
      <c r="C2850" s="6" t="s">
        <v>808</v>
      </c>
      <c r="D2850" s="6" t="s">
        <v>809</v>
      </c>
      <c r="E2850" s="6" t="s">
        <v>810</v>
      </c>
      <c r="F2850" s="18" t="str">
        <f>IFERROR(VLOOKUP(B2850,Invoices!$L$2:$M$413,2,FALSE),"")</f>
        <v/>
      </c>
      <c r="G2850" s="18" t="str">
        <f>IFERROR(VLOOKUP(B2850,Invoices!$N$2:$O$412,2,FALSE),"")</f>
        <v/>
      </c>
      <c r="H2850" s="18" t="str">
        <f>IFERROR(VLOOKUP($B2850,Invoices!$P$2:$Q$412,2,FALSE),"")</f>
        <v/>
      </c>
      <c r="I2850" s="18">
        <f>IFERROR(VLOOKUP($B2850,Invoices!$R$2:$S$412,2,FALSE),"")</f>
        <v>0.99</v>
      </c>
      <c r="J2850" s="18" t="str">
        <f>IFERROR(VLOOKUP($B2850,Invoices!$T$2:$U$412,2,FALSE),"")</f>
        <v/>
      </c>
      <c r="K2850" s="18" t="str">
        <f>IFERROR(VLOOKUP($B2850,Invoices!$V$2:$W$412,2,FALSE),"")</f>
        <v/>
      </c>
      <c r="L2850" s="18" t="str">
        <f>IFERROR(VLOOKUP($B2850,Invoices!$X$2:$Y$412,2,FALSE),"")</f>
        <v/>
      </c>
      <c r="M2850" s="18" t="str">
        <f>IFERROR(VLOOKUP($B2850,Invoices!$Z$2:$AA$412,2,FALSE),"")</f>
        <v/>
      </c>
      <c r="N2850" s="18" t="str">
        <f>IFERROR(VLOOKUP($B2850,Invoices!$AB$2:$AC$412,2,FALSE),"")</f>
        <v/>
      </c>
      <c r="O2850" s="18" t="str">
        <f>IFERROR(VLOOKUP($B2850,Invoices!$AD$2:$AE$412,2,FALSE),"")</f>
        <v/>
      </c>
      <c r="P2850" s="18" t="str">
        <f>IFERROR(VLOOKUP($B2850,Invoices!$AF$2:$AG$412,2,FALSE),"")</f>
        <v/>
      </c>
      <c r="Q2850" s="18" t="str">
        <f>IFERROR(VLOOKUP($B2850,Invoices!$AH$2:$AI$412,2,FALSE),"")</f>
        <v/>
      </c>
      <c r="R2850" s="18" t="str">
        <f>IFERROR(VLOOKUP($B2850,Invoices!$AJ$2:$AK$412,2,FALSE),"")</f>
        <v/>
      </c>
      <c r="S2850" s="18" t="str">
        <f>IFERROR(VLOOKUP($B2850,Invoices!$AL$2:$AM$412,2,FALSE),"")</f>
        <v/>
      </c>
      <c r="T2850" s="18" t="str">
        <f>IFERROR(VLOOKUP($B2850,Invoices!$AN$2:$AO$412,2,FALSE),"")</f>
        <v/>
      </c>
      <c r="U2850" s="18" cm="1">
        <f t="array" ref="U2850">IFERROR(INDEX(F2850:T2850, 1, MATCH(TRUE, ISNUMBER(F2850:T2850), 0)), "0.0")</f>
        <v>0.99</v>
      </c>
    </row>
    <row r="2851" spans="1:21" ht="13" x14ac:dyDescent="0.15">
      <c r="A2851" s="14" t="s">
        <v>8883</v>
      </c>
      <c r="B2851" s="6" t="s">
        <v>4353</v>
      </c>
      <c r="C2851" s="6" t="s">
        <v>1473</v>
      </c>
      <c r="D2851" s="6" t="s">
        <v>1472</v>
      </c>
      <c r="E2851" s="6" t="s">
        <v>1021</v>
      </c>
      <c r="F2851" s="18" t="str">
        <f>IFERROR(VLOOKUP(B2851,Invoices!$L$2:$M$413,2,FALSE),"")</f>
        <v/>
      </c>
      <c r="G2851" s="18" t="str">
        <f>IFERROR(VLOOKUP(B2851,Invoices!$N$2:$O$412,2,FALSE),"")</f>
        <v/>
      </c>
      <c r="H2851" s="18" t="str">
        <f>IFERROR(VLOOKUP($B2851,Invoices!$P$2:$Q$412,2,FALSE),"")</f>
        <v/>
      </c>
      <c r="I2851" s="18" t="str">
        <f>IFERROR(VLOOKUP($B2851,Invoices!$R$2:$S$412,2,FALSE),"")</f>
        <v/>
      </c>
      <c r="J2851" s="18">
        <f>IFERROR(VLOOKUP($B2851,Invoices!$T$2:$U$412,2,FALSE),"")</f>
        <v>0.99</v>
      </c>
      <c r="K2851" s="18" t="str">
        <f>IFERROR(VLOOKUP($B2851,Invoices!$V$2:$W$412,2,FALSE),"")</f>
        <v/>
      </c>
      <c r="L2851" s="18" t="str">
        <f>IFERROR(VLOOKUP($B2851,Invoices!$X$2:$Y$412,2,FALSE),"")</f>
        <v/>
      </c>
      <c r="M2851" s="18" t="str">
        <f>IFERROR(VLOOKUP($B2851,Invoices!$Z$2:$AA$412,2,FALSE),"")</f>
        <v/>
      </c>
      <c r="N2851" s="18" t="str">
        <f>IFERROR(VLOOKUP($B2851,Invoices!$AB$2:$AC$412,2,FALSE),"")</f>
        <v/>
      </c>
      <c r="O2851" s="18" t="str">
        <f>IFERROR(VLOOKUP($B2851,Invoices!$AD$2:$AE$412,2,FALSE),"")</f>
        <v/>
      </c>
      <c r="P2851" s="18" t="str">
        <f>IFERROR(VLOOKUP($B2851,Invoices!$AF$2:$AG$412,2,FALSE),"")</f>
        <v/>
      </c>
      <c r="Q2851" s="18" t="str">
        <f>IFERROR(VLOOKUP($B2851,Invoices!$AH$2:$AI$412,2,FALSE),"")</f>
        <v/>
      </c>
      <c r="R2851" s="18" t="str">
        <f>IFERROR(VLOOKUP($B2851,Invoices!$AJ$2:$AK$412,2,FALSE),"")</f>
        <v/>
      </c>
      <c r="S2851" s="18" t="str">
        <f>IFERROR(VLOOKUP($B2851,Invoices!$AL$2:$AM$412,2,FALSE),"")</f>
        <v/>
      </c>
      <c r="T2851" s="18" t="str">
        <f>IFERROR(VLOOKUP($B2851,Invoices!$AN$2:$AO$412,2,FALSE),"")</f>
        <v/>
      </c>
      <c r="U2851" s="18" cm="1">
        <f t="array" ref="U2851">IFERROR(INDEX(F2851:T2851, 1, MATCH(TRUE, ISNUMBER(F2851:T2851), 0)), "0.0")</f>
        <v>0.99</v>
      </c>
    </row>
    <row r="2852" spans="1:21" ht="13" x14ac:dyDescent="0.15">
      <c r="A2852" s="14" t="s">
        <v>8884</v>
      </c>
      <c r="B2852" s="6" t="s">
        <v>4354</v>
      </c>
      <c r="C2852" s="6" t="s">
        <v>4355</v>
      </c>
      <c r="D2852" s="6" t="s">
        <v>1129</v>
      </c>
      <c r="E2852" s="6" t="s">
        <v>547</v>
      </c>
      <c r="F2852" s="18" t="str">
        <f>IFERROR(VLOOKUP(B2852,Invoices!$L$2:$M$413,2,FALSE),"")</f>
        <v/>
      </c>
      <c r="G2852" s="18">
        <f>IFERROR(VLOOKUP(B2852,Invoices!$N$2:$O$412,2,FALSE),"")</f>
        <v>0.99</v>
      </c>
      <c r="H2852" s="18" t="str">
        <f>IFERROR(VLOOKUP($B2852,Invoices!$P$2:$Q$412,2,FALSE),"")</f>
        <v/>
      </c>
      <c r="I2852" s="18" t="str">
        <f>IFERROR(VLOOKUP($B2852,Invoices!$R$2:$S$412,2,FALSE),"")</f>
        <v/>
      </c>
      <c r="J2852" s="18" t="str">
        <f>IFERROR(VLOOKUP($B2852,Invoices!$T$2:$U$412,2,FALSE),"")</f>
        <v/>
      </c>
      <c r="K2852" s="18" t="str">
        <f>IFERROR(VLOOKUP($B2852,Invoices!$V$2:$W$412,2,FALSE),"")</f>
        <v/>
      </c>
      <c r="L2852" s="18" t="str">
        <f>IFERROR(VLOOKUP($B2852,Invoices!$X$2:$Y$412,2,FALSE),"")</f>
        <v/>
      </c>
      <c r="M2852" s="18" t="str">
        <f>IFERROR(VLOOKUP($B2852,Invoices!$Z$2:$AA$412,2,FALSE),"")</f>
        <v/>
      </c>
      <c r="N2852" s="18" t="str">
        <f>IFERROR(VLOOKUP($B2852,Invoices!$AB$2:$AC$412,2,FALSE),"")</f>
        <v/>
      </c>
      <c r="O2852" s="18" t="str">
        <f>IFERROR(VLOOKUP($B2852,Invoices!$AD$2:$AE$412,2,FALSE),"")</f>
        <v/>
      </c>
      <c r="P2852" s="18" t="str">
        <f>IFERROR(VLOOKUP($B2852,Invoices!$AF$2:$AG$412,2,FALSE),"")</f>
        <v/>
      </c>
      <c r="Q2852" s="18" t="str">
        <f>IFERROR(VLOOKUP($B2852,Invoices!$AH$2:$AI$412,2,FALSE),"")</f>
        <v/>
      </c>
      <c r="R2852" s="18" t="str">
        <f>IFERROR(VLOOKUP($B2852,Invoices!$AJ$2:$AK$412,2,FALSE),"")</f>
        <v/>
      </c>
      <c r="S2852" s="18" t="str">
        <f>IFERROR(VLOOKUP($B2852,Invoices!$AL$2:$AM$412,2,FALSE),"")</f>
        <v/>
      </c>
      <c r="T2852" s="18" t="str">
        <f>IFERROR(VLOOKUP($B2852,Invoices!$AN$2:$AO$412,2,FALSE),"")</f>
        <v/>
      </c>
      <c r="U2852" s="18" cm="1">
        <f t="array" ref="U2852">IFERROR(INDEX(F2852:T2852, 1, MATCH(TRUE, ISNUMBER(F2852:T2852), 0)), "0.0")</f>
        <v>0.99</v>
      </c>
    </row>
    <row r="2853" spans="1:21" ht="13" x14ac:dyDescent="0.15">
      <c r="A2853" s="14" t="s">
        <v>8885</v>
      </c>
      <c r="B2853" s="6" t="s">
        <v>4356</v>
      </c>
      <c r="C2853" s="6" t="s">
        <v>4357</v>
      </c>
      <c r="D2853" s="6" t="s">
        <v>743</v>
      </c>
      <c r="E2853" s="6" t="s">
        <v>744</v>
      </c>
      <c r="F2853" s="18" t="str">
        <f>IFERROR(VLOOKUP(B2853,Invoices!$L$2:$M$413,2,FALSE),"")</f>
        <v/>
      </c>
      <c r="G2853" s="18" t="str">
        <f>IFERROR(VLOOKUP(B2853,Invoices!$N$2:$O$412,2,FALSE),"")</f>
        <v/>
      </c>
      <c r="H2853" s="18" t="str">
        <f>IFERROR(VLOOKUP($B2853,Invoices!$P$2:$Q$412,2,FALSE),"")</f>
        <v/>
      </c>
      <c r="I2853" s="18" t="str">
        <f>IFERROR(VLOOKUP($B2853,Invoices!$R$2:$S$412,2,FALSE),"")</f>
        <v/>
      </c>
      <c r="J2853" s="18" t="str">
        <f>IFERROR(VLOOKUP($B2853,Invoices!$T$2:$U$412,2,FALSE),"")</f>
        <v/>
      </c>
      <c r="K2853" s="18" t="str">
        <f>IFERROR(VLOOKUP($B2853,Invoices!$V$2:$W$412,2,FALSE),"")</f>
        <v/>
      </c>
      <c r="L2853" s="18" t="str">
        <f>IFERROR(VLOOKUP($B2853,Invoices!$X$2:$Y$412,2,FALSE),"")</f>
        <v/>
      </c>
      <c r="M2853" s="18" t="str">
        <f>IFERROR(VLOOKUP($B2853,Invoices!$Z$2:$AA$412,2,FALSE),"")</f>
        <v/>
      </c>
      <c r="N2853" s="18" t="str">
        <f>IFERROR(VLOOKUP($B2853,Invoices!$AB$2:$AC$412,2,FALSE),"")</f>
        <v/>
      </c>
      <c r="O2853" s="18" t="str">
        <f>IFERROR(VLOOKUP($B2853,Invoices!$AD$2:$AE$412,2,FALSE),"")</f>
        <v/>
      </c>
      <c r="P2853" s="18" t="str">
        <f>IFERROR(VLOOKUP($B2853,Invoices!$AF$2:$AG$412,2,FALSE),"")</f>
        <v/>
      </c>
      <c r="Q2853" s="18" t="str">
        <f>IFERROR(VLOOKUP($B2853,Invoices!$AH$2:$AI$412,2,FALSE),"")</f>
        <v/>
      </c>
      <c r="R2853" s="18" t="str">
        <f>IFERROR(VLOOKUP($B2853,Invoices!$AJ$2:$AK$412,2,FALSE),"")</f>
        <v/>
      </c>
      <c r="S2853" s="18">
        <f>IFERROR(VLOOKUP($B2853,Invoices!$AL$2:$AM$412,2,FALSE),"")</f>
        <v>0.99</v>
      </c>
      <c r="T2853" s="18" t="str">
        <f>IFERROR(VLOOKUP($B2853,Invoices!$AN$2:$AO$412,2,FALSE),"")</f>
        <v/>
      </c>
      <c r="U2853" s="18" cm="1">
        <f t="array" ref="U2853">IFERROR(INDEX(F2853:T2853, 1, MATCH(TRUE, ISNUMBER(F2853:T2853), 0)), "0.0")</f>
        <v>0.99</v>
      </c>
    </row>
    <row r="2854" spans="1:21" ht="13" x14ac:dyDescent="0.15">
      <c r="A2854" s="14" t="s">
        <v>8886</v>
      </c>
      <c r="B2854" s="6" t="s">
        <v>4358</v>
      </c>
      <c r="D2854" s="6" t="s">
        <v>1241</v>
      </c>
      <c r="E2854" s="6" t="s">
        <v>1242</v>
      </c>
      <c r="F2854" s="18" t="str">
        <f>IFERROR(VLOOKUP(B2854,Invoices!$L$2:$M$413,2,FALSE),"")</f>
        <v/>
      </c>
      <c r="G2854" s="18" t="str">
        <f>IFERROR(VLOOKUP(B2854,Invoices!$N$2:$O$412,2,FALSE),"")</f>
        <v/>
      </c>
      <c r="H2854" s="18" t="str">
        <f>IFERROR(VLOOKUP($B2854,Invoices!$P$2:$Q$412,2,FALSE),"")</f>
        <v/>
      </c>
      <c r="I2854" s="18" t="str">
        <f>IFERROR(VLOOKUP($B2854,Invoices!$R$2:$S$412,2,FALSE),"")</f>
        <v/>
      </c>
      <c r="J2854" s="18" t="str">
        <f>IFERROR(VLOOKUP($B2854,Invoices!$T$2:$U$412,2,FALSE),"")</f>
        <v/>
      </c>
      <c r="K2854" s="18">
        <f>IFERROR(VLOOKUP($B2854,Invoices!$V$2:$W$412,2,FALSE),"")</f>
        <v>0.99</v>
      </c>
      <c r="L2854" s="18" t="str">
        <f>IFERROR(VLOOKUP($B2854,Invoices!$X$2:$Y$412,2,FALSE),"")</f>
        <v/>
      </c>
      <c r="M2854" s="18" t="str">
        <f>IFERROR(VLOOKUP($B2854,Invoices!$Z$2:$AA$412,2,FALSE),"")</f>
        <v/>
      </c>
      <c r="N2854" s="18" t="str">
        <f>IFERROR(VLOOKUP($B2854,Invoices!$AB$2:$AC$412,2,FALSE),"")</f>
        <v/>
      </c>
      <c r="O2854" s="18" t="str">
        <f>IFERROR(VLOOKUP($B2854,Invoices!$AD$2:$AE$412,2,FALSE),"")</f>
        <v/>
      </c>
      <c r="P2854" s="18" t="str">
        <f>IFERROR(VLOOKUP($B2854,Invoices!$AF$2:$AG$412,2,FALSE),"")</f>
        <v/>
      </c>
      <c r="Q2854" s="18" t="str">
        <f>IFERROR(VLOOKUP($B2854,Invoices!$AH$2:$AI$412,2,FALSE),"")</f>
        <v/>
      </c>
      <c r="R2854" s="18" t="str">
        <f>IFERROR(VLOOKUP($B2854,Invoices!$AJ$2:$AK$412,2,FALSE),"")</f>
        <v/>
      </c>
      <c r="S2854" s="18" t="str">
        <f>IFERROR(VLOOKUP($B2854,Invoices!$AL$2:$AM$412,2,FALSE),"")</f>
        <v/>
      </c>
      <c r="T2854" s="18" t="str">
        <f>IFERROR(VLOOKUP($B2854,Invoices!$AN$2:$AO$412,2,FALSE),"")</f>
        <v/>
      </c>
      <c r="U2854" s="18" cm="1">
        <f t="array" ref="U2854">IFERROR(INDEX(F2854:T2854, 1, MATCH(TRUE, ISNUMBER(F2854:T2854), 0)), "0.0")</f>
        <v>0.99</v>
      </c>
    </row>
    <row r="2855" spans="1:21" ht="13" x14ac:dyDescent="0.15">
      <c r="A2855" s="14" t="s">
        <v>8887</v>
      </c>
      <c r="B2855" s="6" t="s">
        <v>4359</v>
      </c>
      <c r="C2855" s="6" t="s">
        <v>655</v>
      </c>
      <c r="D2855" s="6" t="s">
        <v>656</v>
      </c>
      <c r="E2855" s="6" t="s">
        <v>655</v>
      </c>
      <c r="F2855" s="18" t="str">
        <f>IFERROR(VLOOKUP(B2855,Invoices!$L$2:$M$413,2,FALSE),"")</f>
        <v/>
      </c>
      <c r="G2855" s="18" t="str">
        <f>IFERROR(VLOOKUP(B2855,Invoices!$N$2:$O$412,2,FALSE),"")</f>
        <v/>
      </c>
      <c r="H2855" s="18" t="str">
        <f>IFERROR(VLOOKUP($B2855,Invoices!$P$2:$Q$412,2,FALSE),"")</f>
        <v/>
      </c>
      <c r="I2855" s="18" t="str">
        <f>IFERROR(VLOOKUP($B2855,Invoices!$R$2:$S$412,2,FALSE),"")</f>
        <v/>
      </c>
      <c r="J2855" s="18" t="str">
        <f>IFERROR(VLOOKUP($B2855,Invoices!$T$2:$U$412,2,FALSE),"")</f>
        <v/>
      </c>
      <c r="K2855" s="18" t="str">
        <f>IFERROR(VLOOKUP($B2855,Invoices!$V$2:$W$412,2,FALSE),"")</f>
        <v/>
      </c>
      <c r="L2855" s="18" t="str">
        <f>IFERROR(VLOOKUP($B2855,Invoices!$X$2:$Y$412,2,FALSE),"")</f>
        <v/>
      </c>
      <c r="M2855" s="18" t="str">
        <f>IFERROR(VLOOKUP($B2855,Invoices!$Z$2:$AA$412,2,FALSE),"")</f>
        <v/>
      </c>
      <c r="N2855" s="18" t="str">
        <f>IFERROR(VLOOKUP($B2855,Invoices!$AB$2:$AC$412,2,FALSE),"")</f>
        <v/>
      </c>
      <c r="O2855" s="18" t="str">
        <f>IFERROR(VLOOKUP($B2855,Invoices!$AD$2:$AE$412,2,FALSE),"")</f>
        <v/>
      </c>
      <c r="P2855" s="18" t="str">
        <f>IFERROR(VLOOKUP($B2855,Invoices!$AF$2:$AG$412,2,FALSE),"")</f>
        <v/>
      </c>
      <c r="Q2855" s="18" t="str">
        <f>IFERROR(VLOOKUP($B2855,Invoices!$AH$2:$AI$412,2,FALSE),"")</f>
        <v/>
      </c>
      <c r="R2855" s="18" t="str">
        <f>IFERROR(VLOOKUP($B2855,Invoices!$AJ$2:$AK$412,2,FALSE),"")</f>
        <v/>
      </c>
      <c r="S2855" s="18" t="str">
        <f>IFERROR(VLOOKUP($B2855,Invoices!$AL$2:$AM$412,2,FALSE),"")</f>
        <v/>
      </c>
      <c r="T2855" s="18" t="str">
        <f>IFERROR(VLOOKUP($B2855,Invoices!$AN$2:$AO$412,2,FALSE),"")</f>
        <v/>
      </c>
      <c r="U2855" s="18" t="str" cm="1">
        <f t="array" ref="U2855">IFERROR(INDEX(F2855:T2855, 1, MATCH(TRUE, ISNUMBER(F2855:T2855), 0)), "0.0")</f>
        <v>0.0</v>
      </c>
    </row>
    <row r="2856" spans="1:21" ht="13" x14ac:dyDescent="0.15">
      <c r="A2856" s="14" t="s">
        <v>8888</v>
      </c>
      <c r="B2856" s="6" t="s">
        <v>4360</v>
      </c>
      <c r="C2856" s="6" t="s">
        <v>610</v>
      </c>
      <c r="D2856" s="6" t="s">
        <v>871</v>
      </c>
      <c r="E2856" s="6" t="s">
        <v>612</v>
      </c>
      <c r="F2856" s="18" t="str">
        <f>IFERROR(VLOOKUP(B2856,Invoices!$L$2:$M$413,2,FALSE),"")</f>
        <v/>
      </c>
      <c r="G2856" s="18" t="str">
        <f>IFERROR(VLOOKUP(B2856,Invoices!$N$2:$O$412,2,FALSE),"")</f>
        <v/>
      </c>
      <c r="H2856" s="18" t="str">
        <f>IFERROR(VLOOKUP($B2856,Invoices!$P$2:$Q$412,2,FALSE),"")</f>
        <v/>
      </c>
      <c r="I2856" s="18" t="str">
        <f>IFERROR(VLOOKUP($B2856,Invoices!$R$2:$S$412,2,FALSE),"")</f>
        <v/>
      </c>
      <c r="J2856" s="18">
        <f>IFERROR(VLOOKUP($B2856,Invoices!$T$2:$U$412,2,FALSE),"")</f>
        <v>0.99</v>
      </c>
      <c r="K2856" s="18" t="str">
        <f>IFERROR(VLOOKUP($B2856,Invoices!$V$2:$W$412,2,FALSE),"")</f>
        <v/>
      </c>
      <c r="L2856" s="18" t="str">
        <f>IFERROR(VLOOKUP($B2856,Invoices!$X$2:$Y$412,2,FALSE),"")</f>
        <v/>
      </c>
      <c r="M2856" s="18" t="str">
        <f>IFERROR(VLOOKUP($B2856,Invoices!$Z$2:$AA$412,2,FALSE),"")</f>
        <v/>
      </c>
      <c r="N2856" s="18" t="str">
        <f>IFERROR(VLOOKUP($B2856,Invoices!$AB$2:$AC$412,2,FALSE),"")</f>
        <v/>
      </c>
      <c r="O2856" s="18" t="str">
        <f>IFERROR(VLOOKUP($B2856,Invoices!$AD$2:$AE$412,2,FALSE),"")</f>
        <v/>
      </c>
      <c r="P2856" s="18" t="str">
        <f>IFERROR(VLOOKUP($B2856,Invoices!$AF$2:$AG$412,2,FALSE),"")</f>
        <v/>
      </c>
      <c r="Q2856" s="18" t="str">
        <f>IFERROR(VLOOKUP($B2856,Invoices!$AH$2:$AI$412,2,FALSE),"")</f>
        <v/>
      </c>
      <c r="R2856" s="18" t="str">
        <f>IFERROR(VLOOKUP($B2856,Invoices!$AJ$2:$AK$412,2,FALSE),"")</f>
        <v/>
      </c>
      <c r="S2856" s="18" t="str">
        <f>IFERROR(VLOOKUP($B2856,Invoices!$AL$2:$AM$412,2,FALSE),"")</f>
        <v/>
      </c>
      <c r="T2856" s="18" t="str">
        <f>IFERROR(VLOOKUP($B2856,Invoices!$AN$2:$AO$412,2,FALSE),"")</f>
        <v/>
      </c>
      <c r="U2856" s="18" cm="1">
        <f t="array" ref="U2856">IFERROR(INDEX(F2856:T2856, 1, MATCH(TRUE, ISNUMBER(F2856:T2856), 0)), "0.0")</f>
        <v>0.99</v>
      </c>
    </row>
    <row r="2857" spans="1:21" ht="13" x14ac:dyDescent="0.15">
      <c r="A2857" s="14" t="s">
        <v>8889</v>
      </c>
      <c r="B2857" s="6" t="s">
        <v>4361</v>
      </c>
      <c r="C2857" s="6" t="s">
        <v>742</v>
      </c>
      <c r="D2857" s="6" t="s">
        <v>743</v>
      </c>
      <c r="E2857" s="6" t="s">
        <v>744</v>
      </c>
      <c r="F2857" s="18" t="str">
        <f>IFERROR(VLOOKUP(B2857,Invoices!$L$2:$M$413,2,FALSE),"")</f>
        <v/>
      </c>
      <c r="G2857" s="18" t="str">
        <f>IFERROR(VLOOKUP(B2857,Invoices!$N$2:$O$412,2,FALSE),"")</f>
        <v/>
      </c>
      <c r="H2857" s="18">
        <f>IFERROR(VLOOKUP($B2857,Invoices!$P$2:$Q$412,2,FALSE),"")</f>
        <v>0.99</v>
      </c>
      <c r="I2857" s="18" t="str">
        <f>IFERROR(VLOOKUP($B2857,Invoices!$R$2:$S$412,2,FALSE),"")</f>
        <v/>
      </c>
      <c r="J2857" s="18" t="str">
        <f>IFERROR(VLOOKUP($B2857,Invoices!$T$2:$U$412,2,FALSE),"")</f>
        <v/>
      </c>
      <c r="K2857" s="18" t="str">
        <f>IFERROR(VLOOKUP($B2857,Invoices!$V$2:$W$412,2,FALSE),"")</f>
        <v/>
      </c>
      <c r="L2857" s="18" t="str">
        <f>IFERROR(VLOOKUP($B2857,Invoices!$X$2:$Y$412,2,FALSE),"")</f>
        <v/>
      </c>
      <c r="M2857" s="18" t="str">
        <f>IFERROR(VLOOKUP($B2857,Invoices!$Z$2:$AA$412,2,FALSE),"")</f>
        <v/>
      </c>
      <c r="N2857" s="18" t="str">
        <f>IFERROR(VLOOKUP($B2857,Invoices!$AB$2:$AC$412,2,FALSE),"")</f>
        <v/>
      </c>
      <c r="O2857" s="18" t="str">
        <f>IFERROR(VLOOKUP($B2857,Invoices!$AD$2:$AE$412,2,FALSE),"")</f>
        <v/>
      </c>
      <c r="P2857" s="18" t="str">
        <f>IFERROR(VLOOKUP($B2857,Invoices!$AF$2:$AG$412,2,FALSE),"")</f>
        <v/>
      </c>
      <c r="Q2857" s="18" t="str">
        <f>IFERROR(VLOOKUP($B2857,Invoices!$AH$2:$AI$412,2,FALSE),"")</f>
        <v/>
      </c>
      <c r="R2857" s="18" t="str">
        <f>IFERROR(VLOOKUP($B2857,Invoices!$AJ$2:$AK$412,2,FALSE),"")</f>
        <v/>
      </c>
      <c r="S2857" s="18" t="str">
        <f>IFERROR(VLOOKUP($B2857,Invoices!$AL$2:$AM$412,2,FALSE),"")</f>
        <v/>
      </c>
      <c r="T2857" s="18" t="str">
        <f>IFERROR(VLOOKUP($B2857,Invoices!$AN$2:$AO$412,2,FALSE),"")</f>
        <v/>
      </c>
      <c r="U2857" s="18" cm="1">
        <f t="array" ref="U2857">IFERROR(INDEX(F2857:T2857, 1, MATCH(TRUE, ISNUMBER(F2857:T2857), 0)), "0.0")</f>
        <v>0.99</v>
      </c>
    </row>
    <row r="2858" spans="1:21" ht="13" x14ac:dyDescent="0.15">
      <c r="A2858" s="14" t="s">
        <v>8890</v>
      </c>
      <c r="B2858" s="6" t="s">
        <v>4362</v>
      </c>
      <c r="C2858" s="6" t="s">
        <v>690</v>
      </c>
      <c r="D2858" s="6" t="s">
        <v>725</v>
      </c>
      <c r="E2858" s="6" t="s">
        <v>726</v>
      </c>
      <c r="F2858" s="18" t="str">
        <f>IFERROR(VLOOKUP(B2858,Invoices!$L$2:$M$413,2,FALSE),"")</f>
        <v/>
      </c>
      <c r="G2858" s="18" t="str">
        <f>IFERROR(VLOOKUP(B2858,Invoices!$N$2:$O$412,2,FALSE),"")</f>
        <v/>
      </c>
      <c r="H2858" s="18" t="str">
        <f>IFERROR(VLOOKUP($B2858,Invoices!$P$2:$Q$412,2,FALSE),"")</f>
        <v/>
      </c>
      <c r="I2858" s="18" t="str">
        <f>IFERROR(VLOOKUP($B2858,Invoices!$R$2:$S$412,2,FALSE),"")</f>
        <v/>
      </c>
      <c r="J2858" s="18">
        <f>IFERROR(VLOOKUP($B2858,Invoices!$T$2:$U$412,2,FALSE),"")</f>
        <v>0.99</v>
      </c>
      <c r="K2858" s="18" t="str">
        <f>IFERROR(VLOOKUP($B2858,Invoices!$V$2:$W$412,2,FALSE),"")</f>
        <v/>
      </c>
      <c r="L2858" s="18" t="str">
        <f>IFERROR(VLOOKUP($B2858,Invoices!$X$2:$Y$412,2,FALSE),"")</f>
        <v/>
      </c>
      <c r="M2858" s="18" t="str">
        <f>IFERROR(VLOOKUP($B2858,Invoices!$Z$2:$AA$412,2,FALSE),"")</f>
        <v/>
      </c>
      <c r="N2858" s="18" t="str">
        <f>IFERROR(VLOOKUP($B2858,Invoices!$AB$2:$AC$412,2,FALSE),"")</f>
        <v/>
      </c>
      <c r="O2858" s="18" t="str">
        <f>IFERROR(VLOOKUP($B2858,Invoices!$AD$2:$AE$412,2,FALSE),"")</f>
        <v/>
      </c>
      <c r="P2858" s="18" t="str">
        <f>IFERROR(VLOOKUP($B2858,Invoices!$AF$2:$AG$412,2,FALSE),"")</f>
        <v/>
      </c>
      <c r="Q2858" s="18" t="str">
        <f>IFERROR(VLOOKUP($B2858,Invoices!$AH$2:$AI$412,2,FALSE),"")</f>
        <v/>
      </c>
      <c r="R2858" s="18" t="str">
        <f>IFERROR(VLOOKUP($B2858,Invoices!$AJ$2:$AK$412,2,FALSE),"")</f>
        <v/>
      </c>
      <c r="S2858" s="18" t="str">
        <f>IFERROR(VLOOKUP($B2858,Invoices!$AL$2:$AM$412,2,FALSE),"")</f>
        <v/>
      </c>
      <c r="T2858" s="18" t="str">
        <f>IFERROR(VLOOKUP($B2858,Invoices!$AN$2:$AO$412,2,FALSE),"")</f>
        <v/>
      </c>
      <c r="U2858" s="18" cm="1">
        <f t="array" ref="U2858">IFERROR(INDEX(F2858:T2858, 1, MATCH(TRUE, ISNUMBER(F2858:T2858), 0)), "0.0")</f>
        <v>0.99</v>
      </c>
    </row>
    <row r="2859" spans="1:21" ht="13" x14ac:dyDescent="0.15">
      <c r="A2859" s="14" t="s">
        <v>8891</v>
      </c>
      <c r="B2859" s="6" t="s">
        <v>4363</v>
      </c>
      <c r="C2859" s="6" t="s">
        <v>850</v>
      </c>
      <c r="D2859" s="6" t="s">
        <v>1123</v>
      </c>
      <c r="E2859" s="6" t="s">
        <v>850</v>
      </c>
      <c r="F2859" s="18" t="str">
        <f>IFERROR(VLOOKUP(B2859,Invoices!$L$2:$M$413,2,FALSE),"")</f>
        <v/>
      </c>
      <c r="G2859" s="18" t="str">
        <f>IFERROR(VLOOKUP(B2859,Invoices!$N$2:$O$412,2,FALSE),"")</f>
        <v/>
      </c>
      <c r="H2859" s="18" t="str">
        <f>IFERROR(VLOOKUP($B2859,Invoices!$P$2:$Q$412,2,FALSE),"")</f>
        <v/>
      </c>
      <c r="I2859" s="18" t="str">
        <f>IFERROR(VLOOKUP($B2859,Invoices!$R$2:$S$412,2,FALSE),"")</f>
        <v/>
      </c>
      <c r="J2859" s="18" t="str">
        <f>IFERROR(VLOOKUP($B2859,Invoices!$T$2:$U$412,2,FALSE),"")</f>
        <v/>
      </c>
      <c r="K2859" s="18" t="str">
        <f>IFERROR(VLOOKUP($B2859,Invoices!$V$2:$W$412,2,FALSE),"")</f>
        <v/>
      </c>
      <c r="L2859" s="18" t="str">
        <f>IFERROR(VLOOKUP($B2859,Invoices!$X$2:$Y$412,2,FALSE),"")</f>
        <v/>
      </c>
      <c r="M2859" s="18" t="str">
        <f>IFERROR(VLOOKUP($B2859,Invoices!$Z$2:$AA$412,2,FALSE),"")</f>
        <v/>
      </c>
      <c r="N2859" s="18" t="str">
        <f>IFERROR(VLOOKUP($B2859,Invoices!$AB$2:$AC$412,2,FALSE),"")</f>
        <v/>
      </c>
      <c r="O2859" s="18" t="str">
        <f>IFERROR(VLOOKUP($B2859,Invoices!$AD$2:$AE$412,2,FALSE),"")</f>
        <v/>
      </c>
      <c r="P2859" s="18" t="str">
        <f>IFERROR(VLOOKUP($B2859,Invoices!$AF$2:$AG$412,2,FALSE),"")</f>
        <v/>
      </c>
      <c r="Q2859" s="18" t="str">
        <f>IFERROR(VLOOKUP($B2859,Invoices!$AH$2:$AI$412,2,FALSE),"")</f>
        <v/>
      </c>
      <c r="R2859" s="18" t="str">
        <f>IFERROR(VLOOKUP($B2859,Invoices!$AJ$2:$AK$412,2,FALSE),"")</f>
        <v/>
      </c>
      <c r="S2859" s="18" t="str">
        <f>IFERROR(VLOOKUP($B2859,Invoices!$AL$2:$AM$412,2,FALSE),"")</f>
        <v/>
      </c>
      <c r="T2859" s="18" t="str">
        <f>IFERROR(VLOOKUP($B2859,Invoices!$AN$2:$AO$412,2,FALSE),"")</f>
        <v/>
      </c>
      <c r="U2859" s="18" t="str" cm="1">
        <f t="array" ref="U2859">IFERROR(INDEX(F2859:T2859, 1, MATCH(TRUE, ISNUMBER(F2859:T2859), 0)), "0.0")</f>
        <v>0.0</v>
      </c>
    </row>
    <row r="2860" spans="1:21" ht="13" x14ac:dyDescent="0.15">
      <c r="A2860" s="14" t="s">
        <v>8892</v>
      </c>
      <c r="B2860" s="6" t="s">
        <v>4363</v>
      </c>
      <c r="C2860" s="6" t="s">
        <v>850</v>
      </c>
      <c r="D2860" s="6" t="s">
        <v>851</v>
      </c>
      <c r="E2860" s="6" t="s">
        <v>850</v>
      </c>
      <c r="F2860" s="18" t="str">
        <f>IFERROR(VLOOKUP(B2860,Invoices!$L$2:$M$413,2,FALSE),"")</f>
        <v/>
      </c>
      <c r="G2860" s="18" t="str">
        <f>IFERROR(VLOOKUP(B2860,Invoices!$N$2:$O$412,2,FALSE),"")</f>
        <v/>
      </c>
      <c r="H2860" s="18" t="str">
        <f>IFERROR(VLOOKUP($B2860,Invoices!$P$2:$Q$412,2,FALSE),"")</f>
        <v/>
      </c>
      <c r="I2860" s="18" t="str">
        <f>IFERROR(VLOOKUP($B2860,Invoices!$R$2:$S$412,2,FALSE),"")</f>
        <v/>
      </c>
      <c r="J2860" s="18" t="str">
        <f>IFERROR(VLOOKUP($B2860,Invoices!$T$2:$U$412,2,FALSE),"")</f>
        <v/>
      </c>
      <c r="K2860" s="18" t="str">
        <f>IFERROR(VLOOKUP($B2860,Invoices!$V$2:$W$412,2,FALSE),"")</f>
        <v/>
      </c>
      <c r="L2860" s="18" t="str">
        <f>IFERROR(VLOOKUP($B2860,Invoices!$X$2:$Y$412,2,FALSE),"")</f>
        <v/>
      </c>
      <c r="M2860" s="18" t="str">
        <f>IFERROR(VLOOKUP($B2860,Invoices!$Z$2:$AA$412,2,FALSE),"")</f>
        <v/>
      </c>
      <c r="N2860" s="18" t="str">
        <f>IFERROR(VLOOKUP($B2860,Invoices!$AB$2:$AC$412,2,FALSE),"")</f>
        <v/>
      </c>
      <c r="O2860" s="18" t="str">
        <f>IFERROR(VLOOKUP($B2860,Invoices!$AD$2:$AE$412,2,FALSE),"")</f>
        <v/>
      </c>
      <c r="P2860" s="18" t="str">
        <f>IFERROR(VLOOKUP($B2860,Invoices!$AF$2:$AG$412,2,FALSE),"")</f>
        <v/>
      </c>
      <c r="Q2860" s="18" t="str">
        <f>IFERROR(VLOOKUP($B2860,Invoices!$AH$2:$AI$412,2,FALSE),"")</f>
        <v/>
      </c>
      <c r="R2860" s="18" t="str">
        <f>IFERROR(VLOOKUP($B2860,Invoices!$AJ$2:$AK$412,2,FALSE),"")</f>
        <v/>
      </c>
      <c r="S2860" s="18" t="str">
        <f>IFERROR(VLOOKUP($B2860,Invoices!$AL$2:$AM$412,2,FALSE),"")</f>
        <v/>
      </c>
      <c r="T2860" s="18" t="str">
        <f>IFERROR(VLOOKUP($B2860,Invoices!$AN$2:$AO$412,2,FALSE),"")</f>
        <v/>
      </c>
      <c r="U2860" s="18" t="str" cm="1">
        <f t="array" ref="U2860">IFERROR(INDEX(F2860:T2860, 1, MATCH(TRUE, ISNUMBER(F2860:T2860), 0)), "0.0")</f>
        <v>0.0</v>
      </c>
    </row>
    <row r="2861" spans="1:21" ht="13" x14ac:dyDescent="0.15">
      <c r="A2861" s="14" t="s">
        <v>8893</v>
      </c>
      <c r="B2861" s="6" t="s">
        <v>4364</v>
      </c>
      <c r="C2861" s="6" t="s">
        <v>529</v>
      </c>
      <c r="D2861" s="6" t="s">
        <v>530</v>
      </c>
      <c r="E2861" s="6" t="s">
        <v>529</v>
      </c>
      <c r="F2861" s="18" t="str">
        <f>IFERROR(VLOOKUP(B2861,Invoices!$L$2:$M$413,2,FALSE),"")</f>
        <v/>
      </c>
      <c r="G2861" s="18" t="str">
        <f>IFERROR(VLOOKUP(B2861,Invoices!$N$2:$O$412,2,FALSE),"")</f>
        <v/>
      </c>
      <c r="H2861" s="18" t="str">
        <f>IFERROR(VLOOKUP($B2861,Invoices!$P$2:$Q$412,2,FALSE),"")</f>
        <v/>
      </c>
      <c r="I2861" s="18" t="str">
        <f>IFERROR(VLOOKUP($B2861,Invoices!$R$2:$S$412,2,FALSE),"")</f>
        <v/>
      </c>
      <c r="J2861" s="18" t="str">
        <f>IFERROR(VLOOKUP($B2861,Invoices!$T$2:$U$412,2,FALSE),"")</f>
        <v/>
      </c>
      <c r="K2861" s="18" t="str">
        <f>IFERROR(VLOOKUP($B2861,Invoices!$V$2:$W$412,2,FALSE),"")</f>
        <v/>
      </c>
      <c r="L2861" s="18" t="str">
        <f>IFERROR(VLOOKUP($B2861,Invoices!$X$2:$Y$412,2,FALSE),"")</f>
        <v/>
      </c>
      <c r="M2861" s="18" t="str">
        <f>IFERROR(VLOOKUP($B2861,Invoices!$Z$2:$AA$412,2,FALSE),"")</f>
        <v/>
      </c>
      <c r="N2861" s="18" t="str">
        <f>IFERROR(VLOOKUP($B2861,Invoices!$AB$2:$AC$412,2,FALSE),"")</f>
        <v/>
      </c>
      <c r="O2861" s="18" t="str">
        <f>IFERROR(VLOOKUP($B2861,Invoices!$AD$2:$AE$412,2,FALSE),"")</f>
        <v/>
      </c>
      <c r="P2861" s="18" t="str">
        <f>IFERROR(VLOOKUP($B2861,Invoices!$AF$2:$AG$412,2,FALSE),"")</f>
        <v/>
      </c>
      <c r="Q2861" s="18" t="str">
        <f>IFERROR(VLOOKUP($B2861,Invoices!$AH$2:$AI$412,2,FALSE),"")</f>
        <v/>
      </c>
      <c r="R2861" s="18" t="str">
        <f>IFERROR(VLOOKUP($B2861,Invoices!$AJ$2:$AK$412,2,FALSE),"")</f>
        <v/>
      </c>
      <c r="S2861" s="18" t="str">
        <f>IFERROR(VLOOKUP($B2861,Invoices!$AL$2:$AM$412,2,FALSE),"")</f>
        <v/>
      </c>
      <c r="T2861" s="18" t="str">
        <f>IFERROR(VLOOKUP($B2861,Invoices!$AN$2:$AO$412,2,FALSE),"")</f>
        <v/>
      </c>
      <c r="U2861" s="18" t="str" cm="1">
        <f t="array" ref="U2861">IFERROR(INDEX(F2861:T2861, 1, MATCH(TRUE, ISNUMBER(F2861:T2861), 0)), "0.0")</f>
        <v>0.0</v>
      </c>
    </row>
    <row r="2862" spans="1:21" ht="13" x14ac:dyDescent="0.15">
      <c r="A2862" s="14" t="s">
        <v>8894</v>
      </c>
      <c r="B2862" s="6" t="s">
        <v>4365</v>
      </c>
      <c r="C2862" s="6" t="s">
        <v>1303</v>
      </c>
      <c r="D2862" s="6" t="s">
        <v>1304</v>
      </c>
      <c r="E2862" s="6" t="s">
        <v>810</v>
      </c>
      <c r="F2862" s="18" t="str">
        <f>IFERROR(VLOOKUP(B2862,Invoices!$L$2:$M$413,2,FALSE),"")</f>
        <v/>
      </c>
      <c r="G2862" s="18">
        <f>IFERROR(VLOOKUP(B2862,Invoices!$N$2:$O$412,2,FALSE),"")</f>
        <v>0.99</v>
      </c>
      <c r="H2862" s="18" t="str">
        <f>IFERROR(VLOOKUP($B2862,Invoices!$P$2:$Q$412,2,FALSE),"")</f>
        <v/>
      </c>
      <c r="I2862" s="18" t="str">
        <f>IFERROR(VLOOKUP($B2862,Invoices!$R$2:$S$412,2,FALSE),"")</f>
        <v/>
      </c>
      <c r="J2862" s="18" t="str">
        <f>IFERROR(VLOOKUP($B2862,Invoices!$T$2:$U$412,2,FALSE),"")</f>
        <v/>
      </c>
      <c r="K2862" s="18" t="str">
        <f>IFERROR(VLOOKUP($B2862,Invoices!$V$2:$W$412,2,FALSE),"")</f>
        <v/>
      </c>
      <c r="L2862" s="18" t="str">
        <f>IFERROR(VLOOKUP($B2862,Invoices!$X$2:$Y$412,2,FALSE),"")</f>
        <v/>
      </c>
      <c r="M2862" s="18" t="str">
        <f>IFERROR(VLOOKUP($B2862,Invoices!$Z$2:$AA$412,2,FALSE),"")</f>
        <v/>
      </c>
      <c r="N2862" s="18" t="str">
        <f>IFERROR(VLOOKUP($B2862,Invoices!$AB$2:$AC$412,2,FALSE),"")</f>
        <v/>
      </c>
      <c r="O2862" s="18" t="str">
        <f>IFERROR(VLOOKUP($B2862,Invoices!$AD$2:$AE$412,2,FALSE),"")</f>
        <v/>
      </c>
      <c r="P2862" s="18" t="str">
        <f>IFERROR(VLOOKUP($B2862,Invoices!$AF$2:$AG$412,2,FALSE),"")</f>
        <v/>
      </c>
      <c r="Q2862" s="18" t="str">
        <f>IFERROR(VLOOKUP($B2862,Invoices!$AH$2:$AI$412,2,FALSE),"")</f>
        <v/>
      </c>
      <c r="R2862" s="18" t="str">
        <f>IFERROR(VLOOKUP($B2862,Invoices!$AJ$2:$AK$412,2,FALSE),"")</f>
        <v/>
      </c>
      <c r="S2862" s="18" t="str">
        <f>IFERROR(VLOOKUP($B2862,Invoices!$AL$2:$AM$412,2,FALSE),"")</f>
        <v/>
      </c>
      <c r="T2862" s="18" t="str">
        <f>IFERROR(VLOOKUP($B2862,Invoices!$AN$2:$AO$412,2,FALSE),"")</f>
        <v/>
      </c>
      <c r="U2862" s="18" cm="1">
        <f t="array" ref="U2862">IFERROR(INDEX(F2862:T2862, 1, MATCH(TRUE, ISNUMBER(F2862:T2862), 0)), "0.0")</f>
        <v>0.99</v>
      </c>
    </row>
    <row r="2863" spans="1:21" ht="13" x14ac:dyDescent="0.15">
      <c r="A2863" s="14" t="s">
        <v>8895</v>
      </c>
      <c r="B2863" s="6" t="s">
        <v>4366</v>
      </c>
      <c r="C2863" s="6" t="s">
        <v>4367</v>
      </c>
      <c r="D2863" s="6" t="s">
        <v>1395</v>
      </c>
      <c r="E2863" s="6" t="s">
        <v>878</v>
      </c>
      <c r="F2863" s="18" t="str">
        <f>IFERROR(VLOOKUP(B2863,Invoices!$L$2:$M$413,2,FALSE),"")</f>
        <v/>
      </c>
      <c r="G2863" s="18" t="str">
        <f>IFERROR(VLOOKUP(B2863,Invoices!$N$2:$O$412,2,FALSE),"")</f>
        <v/>
      </c>
      <c r="H2863" s="18">
        <f>IFERROR(VLOOKUP($B2863,Invoices!$P$2:$Q$412,2,FALSE),"")</f>
        <v>0.99</v>
      </c>
      <c r="I2863" s="18" t="str">
        <f>IFERROR(VLOOKUP($B2863,Invoices!$R$2:$S$412,2,FALSE),"")</f>
        <v/>
      </c>
      <c r="J2863" s="18" t="str">
        <f>IFERROR(VLOOKUP($B2863,Invoices!$T$2:$U$412,2,FALSE),"")</f>
        <v/>
      </c>
      <c r="K2863" s="18" t="str">
        <f>IFERROR(VLOOKUP($B2863,Invoices!$V$2:$W$412,2,FALSE),"")</f>
        <v/>
      </c>
      <c r="L2863" s="18" t="str">
        <f>IFERROR(VLOOKUP($B2863,Invoices!$X$2:$Y$412,2,FALSE),"")</f>
        <v/>
      </c>
      <c r="M2863" s="18" t="str">
        <f>IFERROR(VLOOKUP($B2863,Invoices!$Z$2:$AA$412,2,FALSE),"")</f>
        <v/>
      </c>
      <c r="N2863" s="18" t="str">
        <f>IFERROR(VLOOKUP($B2863,Invoices!$AB$2:$AC$412,2,FALSE),"")</f>
        <v/>
      </c>
      <c r="O2863" s="18" t="str">
        <f>IFERROR(VLOOKUP($B2863,Invoices!$AD$2:$AE$412,2,FALSE),"")</f>
        <v/>
      </c>
      <c r="P2863" s="18" t="str">
        <f>IFERROR(VLOOKUP($B2863,Invoices!$AF$2:$AG$412,2,FALSE),"")</f>
        <v/>
      </c>
      <c r="Q2863" s="18" t="str">
        <f>IFERROR(VLOOKUP($B2863,Invoices!$AH$2:$AI$412,2,FALSE),"")</f>
        <v/>
      </c>
      <c r="R2863" s="18" t="str">
        <f>IFERROR(VLOOKUP($B2863,Invoices!$AJ$2:$AK$412,2,FALSE),"")</f>
        <v/>
      </c>
      <c r="S2863" s="18" t="str">
        <f>IFERROR(VLOOKUP($B2863,Invoices!$AL$2:$AM$412,2,FALSE),"")</f>
        <v/>
      </c>
      <c r="T2863" s="18" t="str">
        <f>IFERROR(VLOOKUP($B2863,Invoices!$AN$2:$AO$412,2,FALSE),"")</f>
        <v/>
      </c>
      <c r="U2863" s="18" cm="1">
        <f t="array" ref="U2863">IFERROR(INDEX(F2863:T2863, 1, MATCH(TRUE, ISNUMBER(F2863:T2863), 0)), "0.0")</f>
        <v>0.99</v>
      </c>
    </row>
    <row r="2864" spans="1:21" ht="13" x14ac:dyDescent="0.15">
      <c r="A2864" s="14" t="s">
        <v>8896</v>
      </c>
      <c r="B2864" s="6" t="s">
        <v>4366</v>
      </c>
      <c r="C2864" s="6" t="s">
        <v>4368</v>
      </c>
      <c r="D2864" s="6" t="s">
        <v>1016</v>
      </c>
      <c r="E2864" s="6" t="s">
        <v>878</v>
      </c>
      <c r="F2864" s="18" t="str">
        <f>IFERROR(VLOOKUP(B2864,Invoices!$L$2:$M$413,2,FALSE),"")</f>
        <v/>
      </c>
      <c r="G2864" s="18" t="str">
        <f>IFERROR(VLOOKUP(B2864,Invoices!$N$2:$O$412,2,FALSE),"")</f>
        <v/>
      </c>
      <c r="H2864" s="18">
        <f>IFERROR(VLOOKUP($B2864,Invoices!$P$2:$Q$412,2,FALSE),"")</f>
        <v>0.99</v>
      </c>
      <c r="I2864" s="18" t="str">
        <f>IFERROR(VLOOKUP($B2864,Invoices!$R$2:$S$412,2,FALSE),"")</f>
        <v/>
      </c>
      <c r="J2864" s="18" t="str">
        <f>IFERROR(VLOOKUP($B2864,Invoices!$T$2:$U$412,2,FALSE),"")</f>
        <v/>
      </c>
      <c r="K2864" s="18" t="str">
        <f>IFERROR(VLOOKUP($B2864,Invoices!$V$2:$W$412,2,FALSE),"")</f>
        <v/>
      </c>
      <c r="L2864" s="18" t="str">
        <f>IFERROR(VLOOKUP($B2864,Invoices!$X$2:$Y$412,2,FALSE),"")</f>
        <v/>
      </c>
      <c r="M2864" s="18" t="str">
        <f>IFERROR(VLOOKUP($B2864,Invoices!$Z$2:$AA$412,2,FALSE),"")</f>
        <v/>
      </c>
      <c r="N2864" s="18" t="str">
        <f>IFERROR(VLOOKUP($B2864,Invoices!$AB$2:$AC$412,2,FALSE),"")</f>
        <v/>
      </c>
      <c r="O2864" s="18" t="str">
        <f>IFERROR(VLOOKUP($B2864,Invoices!$AD$2:$AE$412,2,FALSE),"")</f>
        <v/>
      </c>
      <c r="P2864" s="18" t="str">
        <f>IFERROR(VLOOKUP($B2864,Invoices!$AF$2:$AG$412,2,FALSE),"")</f>
        <v/>
      </c>
      <c r="Q2864" s="18" t="str">
        <f>IFERROR(VLOOKUP($B2864,Invoices!$AH$2:$AI$412,2,FALSE),"")</f>
        <v/>
      </c>
      <c r="R2864" s="18" t="str">
        <f>IFERROR(VLOOKUP($B2864,Invoices!$AJ$2:$AK$412,2,FALSE),"")</f>
        <v/>
      </c>
      <c r="S2864" s="18" t="str">
        <f>IFERROR(VLOOKUP($B2864,Invoices!$AL$2:$AM$412,2,FALSE),"")</f>
        <v/>
      </c>
      <c r="T2864" s="18" t="str">
        <f>IFERROR(VLOOKUP($B2864,Invoices!$AN$2:$AO$412,2,FALSE),"")</f>
        <v/>
      </c>
      <c r="U2864" s="18" cm="1">
        <f t="array" ref="U2864">IFERROR(INDEX(F2864:T2864, 1, MATCH(TRUE, ISNUMBER(F2864:T2864), 0)), "0.0")</f>
        <v>0.99</v>
      </c>
    </row>
    <row r="2865" spans="1:21" ht="13" x14ac:dyDescent="0.15">
      <c r="A2865" s="14" t="s">
        <v>8897</v>
      </c>
      <c r="B2865" s="6" t="s">
        <v>4369</v>
      </c>
      <c r="C2865" s="6" t="s">
        <v>742</v>
      </c>
      <c r="D2865" s="6" t="s">
        <v>743</v>
      </c>
      <c r="E2865" s="6" t="s">
        <v>744</v>
      </c>
      <c r="F2865" s="18" t="str">
        <f>IFERROR(VLOOKUP(B2865,Invoices!$L$2:$M$413,2,FALSE),"")</f>
        <v/>
      </c>
      <c r="G2865" s="18" t="str">
        <f>IFERROR(VLOOKUP(B2865,Invoices!$N$2:$O$412,2,FALSE),"")</f>
        <v/>
      </c>
      <c r="H2865" s="18" t="str">
        <f>IFERROR(VLOOKUP($B2865,Invoices!$P$2:$Q$412,2,FALSE),"")</f>
        <v/>
      </c>
      <c r="I2865" s="18" t="str">
        <f>IFERROR(VLOOKUP($B2865,Invoices!$R$2:$S$412,2,FALSE),"")</f>
        <v/>
      </c>
      <c r="J2865" s="18" t="str">
        <f>IFERROR(VLOOKUP($B2865,Invoices!$T$2:$U$412,2,FALSE),"")</f>
        <v/>
      </c>
      <c r="K2865" s="18" t="str">
        <f>IFERROR(VLOOKUP($B2865,Invoices!$V$2:$W$412,2,FALSE),"")</f>
        <v/>
      </c>
      <c r="L2865" s="18" t="str">
        <f>IFERROR(VLOOKUP($B2865,Invoices!$X$2:$Y$412,2,FALSE),"")</f>
        <v/>
      </c>
      <c r="M2865" s="18" t="str">
        <f>IFERROR(VLOOKUP($B2865,Invoices!$Z$2:$AA$412,2,FALSE),"")</f>
        <v/>
      </c>
      <c r="N2865" s="18" t="str">
        <f>IFERROR(VLOOKUP($B2865,Invoices!$AB$2:$AC$412,2,FALSE),"")</f>
        <v/>
      </c>
      <c r="O2865" s="18" t="str">
        <f>IFERROR(VLOOKUP($B2865,Invoices!$AD$2:$AE$412,2,FALSE),"")</f>
        <v/>
      </c>
      <c r="P2865" s="18" t="str">
        <f>IFERROR(VLOOKUP($B2865,Invoices!$AF$2:$AG$412,2,FALSE),"")</f>
        <v/>
      </c>
      <c r="Q2865" s="18" t="str">
        <f>IFERROR(VLOOKUP($B2865,Invoices!$AH$2:$AI$412,2,FALSE),"")</f>
        <v/>
      </c>
      <c r="R2865" s="18" t="str">
        <f>IFERROR(VLOOKUP($B2865,Invoices!$AJ$2:$AK$412,2,FALSE),"")</f>
        <v/>
      </c>
      <c r="S2865" s="18" t="str">
        <f>IFERROR(VLOOKUP($B2865,Invoices!$AL$2:$AM$412,2,FALSE),"")</f>
        <v/>
      </c>
      <c r="T2865" s="18" t="str">
        <f>IFERROR(VLOOKUP($B2865,Invoices!$AN$2:$AO$412,2,FALSE),"")</f>
        <v/>
      </c>
      <c r="U2865" s="18" t="str" cm="1">
        <f t="array" ref="U2865">IFERROR(INDEX(F2865:T2865, 1, MATCH(TRUE, ISNUMBER(F2865:T2865), 0)), "0.0")</f>
        <v>0.0</v>
      </c>
    </row>
    <row r="2866" spans="1:21" ht="13" x14ac:dyDescent="0.15">
      <c r="A2866" s="14" t="s">
        <v>8898</v>
      </c>
      <c r="B2866" s="6" t="s">
        <v>4370</v>
      </c>
      <c r="C2866" s="6" t="s">
        <v>4371</v>
      </c>
      <c r="D2866" s="6" t="s">
        <v>1395</v>
      </c>
      <c r="E2866" s="6" t="s">
        <v>878</v>
      </c>
      <c r="F2866" s="18" t="str">
        <f>IFERROR(VLOOKUP(B2866,Invoices!$L$2:$M$413,2,FALSE),"")</f>
        <v/>
      </c>
      <c r="G2866" s="18" t="str">
        <f>IFERROR(VLOOKUP(B2866,Invoices!$N$2:$O$412,2,FALSE),"")</f>
        <v/>
      </c>
      <c r="H2866" s="18" t="str">
        <f>IFERROR(VLOOKUP($B2866,Invoices!$P$2:$Q$412,2,FALSE),"")</f>
        <v/>
      </c>
      <c r="I2866" s="18" t="str">
        <f>IFERROR(VLOOKUP($B2866,Invoices!$R$2:$S$412,2,FALSE),"")</f>
        <v/>
      </c>
      <c r="J2866" s="18" t="str">
        <f>IFERROR(VLOOKUP($B2866,Invoices!$T$2:$U$412,2,FALSE),"")</f>
        <v/>
      </c>
      <c r="K2866" s="18" t="str">
        <f>IFERROR(VLOOKUP($B2866,Invoices!$V$2:$W$412,2,FALSE),"")</f>
        <v/>
      </c>
      <c r="L2866" s="18" t="str">
        <f>IFERROR(VLOOKUP($B2866,Invoices!$X$2:$Y$412,2,FALSE),"")</f>
        <v/>
      </c>
      <c r="M2866" s="18" t="str">
        <f>IFERROR(VLOOKUP($B2866,Invoices!$Z$2:$AA$412,2,FALSE),"")</f>
        <v/>
      </c>
      <c r="N2866" s="18" t="str">
        <f>IFERROR(VLOOKUP($B2866,Invoices!$AB$2:$AC$412,2,FALSE),"")</f>
        <v/>
      </c>
      <c r="O2866" s="18" t="str">
        <f>IFERROR(VLOOKUP($B2866,Invoices!$AD$2:$AE$412,2,FALSE),"")</f>
        <v/>
      </c>
      <c r="P2866" s="18" t="str">
        <f>IFERROR(VLOOKUP($B2866,Invoices!$AF$2:$AG$412,2,FALSE),"")</f>
        <v/>
      </c>
      <c r="Q2866" s="18" t="str">
        <f>IFERROR(VLOOKUP($B2866,Invoices!$AH$2:$AI$412,2,FALSE),"")</f>
        <v/>
      </c>
      <c r="R2866" s="18" t="str">
        <f>IFERROR(VLOOKUP($B2866,Invoices!$AJ$2:$AK$412,2,FALSE),"")</f>
        <v/>
      </c>
      <c r="S2866" s="18" t="str">
        <f>IFERROR(VLOOKUP($B2866,Invoices!$AL$2:$AM$412,2,FALSE),"")</f>
        <v/>
      </c>
      <c r="T2866" s="18" t="str">
        <f>IFERROR(VLOOKUP($B2866,Invoices!$AN$2:$AO$412,2,FALSE),"")</f>
        <v/>
      </c>
      <c r="U2866" s="18" t="str" cm="1">
        <f t="array" ref="U2866">IFERROR(INDEX(F2866:T2866, 1, MATCH(TRUE, ISNUMBER(F2866:T2866), 0)), "0.0")</f>
        <v>0.0</v>
      </c>
    </row>
    <row r="2867" spans="1:21" ht="13" x14ac:dyDescent="0.15">
      <c r="A2867" s="14" t="s">
        <v>8899</v>
      </c>
      <c r="B2867" s="6" t="s">
        <v>4372</v>
      </c>
      <c r="C2867" s="6" t="s">
        <v>716</v>
      </c>
      <c r="D2867" s="6" t="s">
        <v>717</v>
      </c>
      <c r="E2867" s="6" t="s">
        <v>716</v>
      </c>
      <c r="F2867" s="18">
        <f>IFERROR(VLOOKUP(B2867,Invoices!$L$2:$M$413,2,FALSE),"")</f>
        <v>0.99</v>
      </c>
      <c r="G2867" s="18" t="str">
        <f>IFERROR(VLOOKUP(B2867,Invoices!$N$2:$O$412,2,FALSE),"")</f>
        <v/>
      </c>
      <c r="H2867" s="18" t="str">
        <f>IFERROR(VLOOKUP($B2867,Invoices!$P$2:$Q$412,2,FALSE),"")</f>
        <v/>
      </c>
      <c r="I2867" s="18" t="str">
        <f>IFERROR(VLOOKUP($B2867,Invoices!$R$2:$S$412,2,FALSE),"")</f>
        <v/>
      </c>
      <c r="J2867" s="18" t="str">
        <f>IFERROR(VLOOKUP($B2867,Invoices!$T$2:$U$412,2,FALSE),"")</f>
        <v/>
      </c>
      <c r="K2867" s="18" t="str">
        <f>IFERROR(VLOOKUP($B2867,Invoices!$V$2:$W$412,2,FALSE),"")</f>
        <v/>
      </c>
      <c r="L2867" s="18" t="str">
        <f>IFERROR(VLOOKUP($B2867,Invoices!$X$2:$Y$412,2,FALSE),"")</f>
        <v/>
      </c>
      <c r="M2867" s="18" t="str">
        <f>IFERROR(VLOOKUP($B2867,Invoices!$Z$2:$AA$412,2,FALSE),"")</f>
        <v/>
      </c>
      <c r="N2867" s="18" t="str">
        <f>IFERROR(VLOOKUP($B2867,Invoices!$AB$2:$AC$412,2,FALSE),"")</f>
        <v/>
      </c>
      <c r="O2867" s="18" t="str">
        <f>IFERROR(VLOOKUP($B2867,Invoices!$AD$2:$AE$412,2,FALSE),"")</f>
        <v/>
      </c>
      <c r="P2867" s="18" t="str">
        <f>IFERROR(VLOOKUP($B2867,Invoices!$AF$2:$AG$412,2,FALSE),"")</f>
        <v/>
      </c>
      <c r="Q2867" s="18" t="str">
        <f>IFERROR(VLOOKUP($B2867,Invoices!$AH$2:$AI$412,2,FALSE),"")</f>
        <v/>
      </c>
      <c r="R2867" s="18" t="str">
        <f>IFERROR(VLOOKUP($B2867,Invoices!$AJ$2:$AK$412,2,FALSE),"")</f>
        <v/>
      </c>
      <c r="S2867" s="18" t="str">
        <f>IFERROR(VLOOKUP($B2867,Invoices!$AL$2:$AM$412,2,FALSE),"")</f>
        <v/>
      </c>
      <c r="T2867" s="18" t="str">
        <f>IFERROR(VLOOKUP($B2867,Invoices!$AN$2:$AO$412,2,FALSE),"")</f>
        <v/>
      </c>
      <c r="U2867" s="18" cm="1">
        <f t="array" ref="U2867">IFERROR(INDEX(F2867:T2867, 1, MATCH(TRUE, ISNUMBER(F2867:T2867), 0)), "0.0")</f>
        <v>0.99</v>
      </c>
    </row>
    <row r="2868" spans="1:21" ht="13" x14ac:dyDescent="0.15">
      <c r="A2868" s="14" t="s">
        <v>8900</v>
      </c>
      <c r="B2868" s="6" t="s">
        <v>4372</v>
      </c>
      <c r="D2868" s="6" t="s">
        <v>666</v>
      </c>
      <c r="E2868" s="6" t="s">
        <v>667</v>
      </c>
      <c r="F2868" s="18">
        <f>IFERROR(VLOOKUP(B2868,Invoices!$L$2:$M$413,2,FALSE),"")</f>
        <v>0.99</v>
      </c>
      <c r="G2868" s="18" t="str">
        <f>IFERROR(VLOOKUP(B2868,Invoices!$N$2:$O$412,2,FALSE),"")</f>
        <v/>
      </c>
      <c r="H2868" s="18" t="str">
        <f>IFERROR(VLOOKUP($B2868,Invoices!$P$2:$Q$412,2,FALSE),"")</f>
        <v/>
      </c>
      <c r="I2868" s="18" t="str">
        <f>IFERROR(VLOOKUP($B2868,Invoices!$R$2:$S$412,2,FALSE),"")</f>
        <v/>
      </c>
      <c r="J2868" s="18" t="str">
        <f>IFERROR(VLOOKUP($B2868,Invoices!$T$2:$U$412,2,FALSE),"")</f>
        <v/>
      </c>
      <c r="K2868" s="18" t="str">
        <f>IFERROR(VLOOKUP($B2868,Invoices!$V$2:$W$412,2,FALSE),"")</f>
        <v/>
      </c>
      <c r="L2868" s="18" t="str">
        <f>IFERROR(VLOOKUP($B2868,Invoices!$X$2:$Y$412,2,FALSE),"")</f>
        <v/>
      </c>
      <c r="M2868" s="18" t="str">
        <f>IFERROR(VLOOKUP($B2868,Invoices!$Z$2:$AA$412,2,FALSE),"")</f>
        <v/>
      </c>
      <c r="N2868" s="18" t="str">
        <f>IFERROR(VLOOKUP($B2868,Invoices!$AB$2:$AC$412,2,FALSE),"")</f>
        <v/>
      </c>
      <c r="O2868" s="18" t="str">
        <f>IFERROR(VLOOKUP($B2868,Invoices!$AD$2:$AE$412,2,FALSE),"")</f>
        <v/>
      </c>
      <c r="P2868" s="18" t="str">
        <f>IFERROR(VLOOKUP($B2868,Invoices!$AF$2:$AG$412,2,FALSE),"")</f>
        <v/>
      </c>
      <c r="Q2868" s="18" t="str">
        <f>IFERROR(VLOOKUP($B2868,Invoices!$AH$2:$AI$412,2,FALSE),"")</f>
        <v/>
      </c>
      <c r="R2868" s="18" t="str">
        <f>IFERROR(VLOOKUP($B2868,Invoices!$AJ$2:$AK$412,2,FALSE),"")</f>
        <v/>
      </c>
      <c r="S2868" s="18" t="str">
        <f>IFERROR(VLOOKUP($B2868,Invoices!$AL$2:$AM$412,2,FALSE),"")</f>
        <v/>
      </c>
      <c r="T2868" s="18" t="str">
        <f>IFERROR(VLOOKUP($B2868,Invoices!$AN$2:$AO$412,2,FALSE),"")</f>
        <v/>
      </c>
      <c r="U2868" s="18" cm="1">
        <f t="array" ref="U2868">IFERROR(INDEX(F2868:T2868, 1, MATCH(TRUE, ISNUMBER(F2868:T2868), 0)), "0.0")</f>
        <v>0.99</v>
      </c>
    </row>
    <row r="2869" spans="1:21" ht="13" x14ac:dyDescent="0.15">
      <c r="A2869" s="14" t="s">
        <v>8901</v>
      </c>
      <c r="B2869" s="6" t="s">
        <v>4373</v>
      </c>
      <c r="C2869" s="6" t="s">
        <v>1223</v>
      </c>
      <c r="D2869" s="6" t="s">
        <v>1440</v>
      </c>
      <c r="E2869" s="6" t="s">
        <v>976</v>
      </c>
      <c r="F2869" s="18" t="str">
        <f>IFERROR(VLOOKUP(B2869,Invoices!$L$2:$M$413,2,FALSE),"")</f>
        <v/>
      </c>
      <c r="G2869" s="18" t="str">
        <f>IFERROR(VLOOKUP(B2869,Invoices!$N$2:$O$412,2,FALSE),"")</f>
        <v/>
      </c>
      <c r="H2869" s="18" t="str">
        <f>IFERROR(VLOOKUP($B2869,Invoices!$P$2:$Q$412,2,FALSE),"")</f>
        <v/>
      </c>
      <c r="I2869" s="18" t="str">
        <f>IFERROR(VLOOKUP($B2869,Invoices!$R$2:$S$412,2,FALSE),"")</f>
        <v/>
      </c>
      <c r="J2869" s="18" t="str">
        <f>IFERROR(VLOOKUP($B2869,Invoices!$T$2:$U$412,2,FALSE),"")</f>
        <v/>
      </c>
      <c r="K2869" s="18" t="str">
        <f>IFERROR(VLOOKUP($B2869,Invoices!$V$2:$W$412,2,FALSE),"")</f>
        <v/>
      </c>
      <c r="L2869" s="18">
        <f>IFERROR(VLOOKUP($B2869,Invoices!$X$2:$Y$412,2,FALSE),"")</f>
        <v>0.99</v>
      </c>
      <c r="M2869" s="18" t="str">
        <f>IFERROR(VLOOKUP($B2869,Invoices!$Z$2:$AA$412,2,FALSE),"")</f>
        <v/>
      </c>
      <c r="N2869" s="18" t="str">
        <f>IFERROR(VLOOKUP($B2869,Invoices!$AB$2:$AC$412,2,FALSE),"")</f>
        <v/>
      </c>
      <c r="O2869" s="18" t="str">
        <f>IFERROR(VLOOKUP($B2869,Invoices!$AD$2:$AE$412,2,FALSE),"")</f>
        <v/>
      </c>
      <c r="P2869" s="18" t="str">
        <f>IFERROR(VLOOKUP($B2869,Invoices!$AF$2:$AG$412,2,FALSE),"")</f>
        <v/>
      </c>
      <c r="Q2869" s="18" t="str">
        <f>IFERROR(VLOOKUP($B2869,Invoices!$AH$2:$AI$412,2,FALSE),"")</f>
        <v/>
      </c>
      <c r="R2869" s="18" t="str">
        <f>IFERROR(VLOOKUP($B2869,Invoices!$AJ$2:$AK$412,2,FALSE),"")</f>
        <v/>
      </c>
      <c r="S2869" s="18" t="str">
        <f>IFERROR(VLOOKUP($B2869,Invoices!$AL$2:$AM$412,2,FALSE),"")</f>
        <v/>
      </c>
      <c r="T2869" s="18" t="str">
        <f>IFERROR(VLOOKUP($B2869,Invoices!$AN$2:$AO$412,2,FALSE),"")</f>
        <v/>
      </c>
      <c r="U2869" s="18" cm="1">
        <f t="array" ref="U2869">IFERROR(INDEX(F2869:T2869, 1, MATCH(TRUE, ISNUMBER(F2869:T2869), 0)), "0.0")</f>
        <v>0.99</v>
      </c>
    </row>
    <row r="2870" spans="1:21" ht="13" x14ac:dyDescent="0.15">
      <c r="A2870" s="14" t="s">
        <v>8902</v>
      </c>
      <c r="B2870" s="6" t="s">
        <v>4374</v>
      </c>
      <c r="C2870" s="6" t="s">
        <v>1249</v>
      </c>
      <c r="D2870" s="6" t="s">
        <v>1250</v>
      </c>
      <c r="E2870" s="6" t="s">
        <v>1251</v>
      </c>
      <c r="F2870" s="18">
        <f>IFERROR(VLOOKUP(B2870,Invoices!$L$2:$M$413,2,FALSE),"")</f>
        <v>0.99</v>
      </c>
      <c r="G2870" s="18" t="str">
        <f>IFERROR(VLOOKUP(B2870,Invoices!$N$2:$O$412,2,FALSE),"")</f>
        <v/>
      </c>
      <c r="H2870" s="18" t="str">
        <f>IFERROR(VLOOKUP($B2870,Invoices!$P$2:$Q$412,2,FALSE),"")</f>
        <v/>
      </c>
      <c r="I2870" s="18" t="str">
        <f>IFERROR(VLOOKUP($B2870,Invoices!$R$2:$S$412,2,FALSE),"")</f>
        <v/>
      </c>
      <c r="J2870" s="18" t="str">
        <f>IFERROR(VLOOKUP($B2870,Invoices!$T$2:$U$412,2,FALSE),"")</f>
        <v/>
      </c>
      <c r="K2870" s="18" t="str">
        <f>IFERROR(VLOOKUP($B2870,Invoices!$V$2:$W$412,2,FALSE),"")</f>
        <v/>
      </c>
      <c r="L2870" s="18" t="str">
        <f>IFERROR(VLOOKUP($B2870,Invoices!$X$2:$Y$412,2,FALSE),"")</f>
        <v/>
      </c>
      <c r="M2870" s="18" t="str">
        <f>IFERROR(VLOOKUP($B2870,Invoices!$Z$2:$AA$412,2,FALSE),"")</f>
        <v/>
      </c>
      <c r="N2870" s="18" t="str">
        <f>IFERROR(VLOOKUP($B2870,Invoices!$AB$2:$AC$412,2,FALSE),"")</f>
        <v/>
      </c>
      <c r="O2870" s="18" t="str">
        <f>IFERROR(VLOOKUP($B2870,Invoices!$AD$2:$AE$412,2,FALSE),"")</f>
        <v/>
      </c>
      <c r="P2870" s="18" t="str">
        <f>IFERROR(VLOOKUP($B2870,Invoices!$AF$2:$AG$412,2,FALSE),"")</f>
        <v/>
      </c>
      <c r="Q2870" s="18" t="str">
        <f>IFERROR(VLOOKUP($B2870,Invoices!$AH$2:$AI$412,2,FALSE),"")</f>
        <v/>
      </c>
      <c r="R2870" s="18" t="str">
        <f>IFERROR(VLOOKUP($B2870,Invoices!$AJ$2:$AK$412,2,FALSE),"")</f>
        <v/>
      </c>
      <c r="S2870" s="18" t="str">
        <f>IFERROR(VLOOKUP($B2870,Invoices!$AL$2:$AM$412,2,FALSE),"")</f>
        <v/>
      </c>
      <c r="T2870" s="18" t="str">
        <f>IFERROR(VLOOKUP($B2870,Invoices!$AN$2:$AO$412,2,FALSE),"")</f>
        <v/>
      </c>
      <c r="U2870" s="18" cm="1">
        <f t="array" ref="U2870">IFERROR(INDEX(F2870:T2870, 1, MATCH(TRUE, ISNUMBER(F2870:T2870), 0)), "0.0")</f>
        <v>0.99</v>
      </c>
    </row>
    <row r="2871" spans="1:21" ht="13" x14ac:dyDescent="0.15">
      <c r="A2871" s="14" t="s">
        <v>8903</v>
      </c>
      <c r="B2871" s="6" t="s">
        <v>4375</v>
      </c>
      <c r="C2871" s="6" t="s">
        <v>716</v>
      </c>
      <c r="D2871" s="6" t="s">
        <v>717</v>
      </c>
      <c r="E2871" s="6" t="s">
        <v>716</v>
      </c>
      <c r="F2871" s="18" t="str">
        <f>IFERROR(VLOOKUP(B2871,Invoices!$L$2:$M$413,2,FALSE),"")</f>
        <v/>
      </c>
      <c r="G2871" s="18" t="str">
        <f>IFERROR(VLOOKUP(B2871,Invoices!$N$2:$O$412,2,FALSE),"")</f>
        <v/>
      </c>
      <c r="H2871" s="18">
        <f>IFERROR(VLOOKUP($B2871,Invoices!$P$2:$Q$412,2,FALSE),"")</f>
        <v>0.99</v>
      </c>
      <c r="I2871" s="18" t="str">
        <f>IFERROR(VLOOKUP($B2871,Invoices!$R$2:$S$412,2,FALSE),"")</f>
        <v/>
      </c>
      <c r="J2871" s="18" t="str">
        <f>IFERROR(VLOOKUP($B2871,Invoices!$T$2:$U$412,2,FALSE),"")</f>
        <v/>
      </c>
      <c r="K2871" s="18" t="str">
        <f>IFERROR(VLOOKUP($B2871,Invoices!$V$2:$W$412,2,FALSE),"")</f>
        <v/>
      </c>
      <c r="L2871" s="18" t="str">
        <f>IFERROR(VLOOKUP($B2871,Invoices!$X$2:$Y$412,2,FALSE),"")</f>
        <v/>
      </c>
      <c r="M2871" s="18" t="str">
        <f>IFERROR(VLOOKUP($B2871,Invoices!$Z$2:$AA$412,2,FALSE),"")</f>
        <v/>
      </c>
      <c r="N2871" s="18" t="str">
        <f>IFERROR(VLOOKUP($B2871,Invoices!$AB$2:$AC$412,2,FALSE),"")</f>
        <v/>
      </c>
      <c r="O2871" s="18" t="str">
        <f>IFERROR(VLOOKUP($B2871,Invoices!$AD$2:$AE$412,2,FALSE),"")</f>
        <v/>
      </c>
      <c r="P2871" s="18" t="str">
        <f>IFERROR(VLOOKUP($B2871,Invoices!$AF$2:$AG$412,2,FALSE),"")</f>
        <v/>
      </c>
      <c r="Q2871" s="18" t="str">
        <f>IFERROR(VLOOKUP($B2871,Invoices!$AH$2:$AI$412,2,FALSE),"")</f>
        <v/>
      </c>
      <c r="R2871" s="18" t="str">
        <f>IFERROR(VLOOKUP($B2871,Invoices!$AJ$2:$AK$412,2,FALSE),"")</f>
        <v/>
      </c>
      <c r="S2871" s="18" t="str">
        <f>IFERROR(VLOOKUP($B2871,Invoices!$AL$2:$AM$412,2,FALSE),"")</f>
        <v/>
      </c>
      <c r="T2871" s="18" t="str">
        <f>IFERROR(VLOOKUP($B2871,Invoices!$AN$2:$AO$412,2,FALSE),"")</f>
        <v/>
      </c>
      <c r="U2871" s="18" cm="1">
        <f t="array" ref="U2871">IFERROR(INDEX(F2871:T2871, 1, MATCH(TRUE, ISNUMBER(F2871:T2871), 0)), "0.0")</f>
        <v>0.99</v>
      </c>
    </row>
    <row r="2872" spans="1:21" ht="13" x14ac:dyDescent="0.15">
      <c r="A2872" s="14" t="s">
        <v>8904</v>
      </c>
      <c r="B2872" s="6" t="s">
        <v>4376</v>
      </c>
      <c r="C2872" s="6" t="s">
        <v>1303</v>
      </c>
      <c r="D2872" s="6" t="s">
        <v>1309</v>
      </c>
      <c r="E2872" s="6" t="s">
        <v>810</v>
      </c>
      <c r="F2872" s="18">
        <f>IFERROR(VLOOKUP(B2872,Invoices!$L$2:$M$413,2,FALSE),"")</f>
        <v>0.99</v>
      </c>
      <c r="G2872" s="18">
        <f>IFERROR(VLOOKUP(B2872,Invoices!$N$2:$O$412,2,FALSE),"")</f>
        <v>0.99</v>
      </c>
      <c r="H2872" s="18" t="str">
        <f>IFERROR(VLOOKUP($B2872,Invoices!$P$2:$Q$412,2,FALSE),"")</f>
        <v/>
      </c>
      <c r="I2872" s="18" t="str">
        <f>IFERROR(VLOOKUP($B2872,Invoices!$R$2:$S$412,2,FALSE),"")</f>
        <v/>
      </c>
      <c r="J2872" s="18" t="str">
        <f>IFERROR(VLOOKUP($B2872,Invoices!$T$2:$U$412,2,FALSE),"")</f>
        <v/>
      </c>
      <c r="K2872" s="18" t="str">
        <f>IFERROR(VLOOKUP($B2872,Invoices!$V$2:$W$412,2,FALSE),"")</f>
        <v/>
      </c>
      <c r="L2872" s="18" t="str">
        <f>IFERROR(VLOOKUP($B2872,Invoices!$X$2:$Y$412,2,FALSE),"")</f>
        <v/>
      </c>
      <c r="M2872" s="18" t="str">
        <f>IFERROR(VLOOKUP($B2872,Invoices!$Z$2:$AA$412,2,FALSE),"")</f>
        <v/>
      </c>
      <c r="N2872" s="18" t="str">
        <f>IFERROR(VLOOKUP($B2872,Invoices!$AB$2:$AC$412,2,FALSE),"")</f>
        <v/>
      </c>
      <c r="O2872" s="18" t="str">
        <f>IFERROR(VLOOKUP($B2872,Invoices!$AD$2:$AE$412,2,FALSE),"")</f>
        <v/>
      </c>
      <c r="P2872" s="18" t="str">
        <f>IFERROR(VLOOKUP($B2872,Invoices!$AF$2:$AG$412,2,FALSE),"")</f>
        <v/>
      </c>
      <c r="Q2872" s="18" t="str">
        <f>IFERROR(VLOOKUP($B2872,Invoices!$AH$2:$AI$412,2,FALSE),"")</f>
        <v/>
      </c>
      <c r="R2872" s="18" t="str">
        <f>IFERROR(VLOOKUP($B2872,Invoices!$AJ$2:$AK$412,2,FALSE),"")</f>
        <v/>
      </c>
      <c r="S2872" s="18" t="str">
        <f>IFERROR(VLOOKUP($B2872,Invoices!$AL$2:$AM$412,2,FALSE),"")</f>
        <v/>
      </c>
      <c r="T2872" s="18" t="str">
        <f>IFERROR(VLOOKUP($B2872,Invoices!$AN$2:$AO$412,2,FALSE),"")</f>
        <v/>
      </c>
      <c r="U2872" s="18" cm="1">
        <f t="array" ref="U2872">IFERROR(INDEX(F2872:T2872, 1, MATCH(TRUE, ISNUMBER(F2872:T2872), 0)), "0.0")</f>
        <v>0.99</v>
      </c>
    </row>
    <row r="2873" spans="1:21" ht="13" x14ac:dyDescent="0.15">
      <c r="A2873" s="14" t="s">
        <v>8905</v>
      </c>
      <c r="B2873" s="6" t="s">
        <v>4376</v>
      </c>
      <c r="C2873" s="6" t="s">
        <v>1445</v>
      </c>
      <c r="D2873" s="6" t="s">
        <v>1446</v>
      </c>
      <c r="E2873" s="6" t="s">
        <v>810</v>
      </c>
      <c r="F2873" s="18">
        <f>IFERROR(VLOOKUP(B2873,Invoices!$L$2:$M$413,2,FALSE),"")</f>
        <v>0.99</v>
      </c>
      <c r="G2873" s="18">
        <f>IFERROR(VLOOKUP(B2873,Invoices!$N$2:$O$412,2,FALSE),"")</f>
        <v>0.99</v>
      </c>
      <c r="H2873" s="18" t="str">
        <f>IFERROR(VLOOKUP($B2873,Invoices!$P$2:$Q$412,2,FALSE),"")</f>
        <v/>
      </c>
      <c r="I2873" s="18" t="str">
        <f>IFERROR(VLOOKUP($B2873,Invoices!$R$2:$S$412,2,FALSE),"")</f>
        <v/>
      </c>
      <c r="J2873" s="18" t="str">
        <f>IFERROR(VLOOKUP($B2873,Invoices!$T$2:$U$412,2,FALSE),"")</f>
        <v/>
      </c>
      <c r="K2873" s="18" t="str">
        <f>IFERROR(VLOOKUP($B2873,Invoices!$V$2:$W$412,2,FALSE),"")</f>
        <v/>
      </c>
      <c r="L2873" s="18" t="str">
        <f>IFERROR(VLOOKUP($B2873,Invoices!$X$2:$Y$412,2,FALSE),"")</f>
        <v/>
      </c>
      <c r="M2873" s="18" t="str">
        <f>IFERROR(VLOOKUP($B2873,Invoices!$Z$2:$AA$412,2,FALSE),"")</f>
        <v/>
      </c>
      <c r="N2873" s="18" t="str">
        <f>IFERROR(VLOOKUP($B2873,Invoices!$AB$2:$AC$412,2,FALSE),"")</f>
        <v/>
      </c>
      <c r="O2873" s="18" t="str">
        <f>IFERROR(VLOOKUP($B2873,Invoices!$AD$2:$AE$412,2,FALSE),"")</f>
        <v/>
      </c>
      <c r="P2873" s="18" t="str">
        <f>IFERROR(VLOOKUP($B2873,Invoices!$AF$2:$AG$412,2,FALSE),"")</f>
        <v/>
      </c>
      <c r="Q2873" s="18" t="str">
        <f>IFERROR(VLOOKUP($B2873,Invoices!$AH$2:$AI$412,2,FALSE),"")</f>
        <v/>
      </c>
      <c r="R2873" s="18" t="str">
        <f>IFERROR(VLOOKUP($B2873,Invoices!$AJ$2:$AK$412,2,FALSE),"")</f>
        <v/>
      </c>
      <c r="S2873" s="18" t="str">
        <f>IFERROR(VLOOKUP($B2873,Invoices!$AL$2:$AM$412,2,FALSE),"")</f>
        <v/>
      </c>
      <c r="T2873" s="18" t="str">
        <f>IFERROR(VLOOKUP($B2873,Invoices!$AN$2:$AO$412,2,FALSE),"")</f>
        <v/>
      </c>
      <c r="U2873" s="18" cm="1">
        <f t="array" ref="U2873">IFERROR(INDEX(F2873:T2873, 1, MATCH(TRUE, ISNUMBER(F2873:T2873), 0)), "0.0")</f>
        <v>0.99</v>
      </c>
    </row>
    <row r="2874" spans="1:21" ht="13" x14ac:dyDescent="0.15">
      <c r="A2874" s="14" t="s">
        <v>8906</v>
      </c>
      <c r="B2874" s="6" t="s">
        <v>4377</v>
      </c>
      <c r="C2874" s="6" t="s">
        <v>4378</v>
      </c>
      <c r="D2874" s="6" t="s">
        <v>1150</v>
      </c>
      <c r="E2874" s="6" t="s">
        <v>1151</v>
      </c>
      <c r="F2874" s="18" t="str">
        <f>IFERROR(VLOOKUP(B2874,Invoices!$L$2:$M$413,2,FALSE),"")</f>
        <v/>
      </c>
      <c r="G2874" s="18" t="str">
        <f>IFERROR(VLOOKUP(B2874,Invoices!$N$2:$O$412,2,FALSE),"")</f>
        <v/>
      </c>
      <c r="H2874" s="18" t="str">
        <f>IFERROR(VLOOKUP($B2874,Invoices!$P$2:$Q$412,2,FALSE),"")</f>
        <v/>
      </c>
      <c r="I2874" s="18" t="str">
        <f>IFERROR(VLOOKUP($B2874,Invoices!$R$2:$S$412,2,FALSE),"")</f>
        <v/>
      </c>
      <c r="J2874" s="18" t="str">
        <f>IFERROR(VLOOKUP($B2874,Invoices!$T$2:$U$412,2,FALSE),"")</f>
        <v/>
      </c>
      <c r="K2874" s="18" t="str">
        <f>IFERROR(VLOOKUP($B2874,Invoices!$V$2:$W$412,2,FALSE),"")</f>
        <v/>
      </c>
      <c r="L2874" s="18" t="str">
        <f>IFERROR(VLOOKUP($B2874,Invoices!$X$2:$Y$412,2,FALSE),"")</f>
        <v/>
      </c>
      <c r="M2874" s="18" t="str">
        <f>IFERROR(VLOOKUP($B2874,Invoices!$Z$2:$AA$412,2,FALSE),"")</f>
        <v/>
      </c>
      <c r="N2874" s="18" t="str">
        <f>IFERROR(VLOOKUP($B2874,Invoices!$AB$2:$AC$412,2,FALSE),"")</f>
        <v/>
      </c>
      <c r="O2874" s="18" t="str">
        <f>IFERROR(VLOOKUP($B2874,Invoices!$AD$2:$AE$412,2,FALSE),"")</f>
        <v/>
      </c>
      <c r="P2874" s="18" t="str">
        <f>IFERROR(VLOOKUP($B2874,Invoices!$AF$2:$AG$412,2,FALSE),"")</f>
        <v/>
      </c>
      <c r="Q2874" s="18" t="str">
        <f>IFERROR(VLOOKUP($B2874,Invoices!$AH$2:$AI$412,2,FALSE),"")</f>
        <v/>
      </c>
      <c r="R2874" s="18" t="str">
        <f>IFERROR(VLOOKUP($B2874,Invoices!$AJ$2:$AK$412,2,FALSE),"")</f>
        <v/>
      </c>
      <c r="S2874" s="18" t="str">
        <f>IFERROR(VLOOKUP($B2874,Invoices!$AL$2:$AM$412,2,FALSE),"")</f>
        <v/>
      </c>
      <c r="T2874" s="18" t="str">
        <f>IFERROR(VLOOKUP($B2874,Invoices!$AN$2:$AO$412,2,FALSE),"")</f>
        <v/>
      </c>
      <c r="U2874" s="18" t="str" cm="1">
        <f t="array" ref="U2874">IFERROR(INDEX(F2874:T2874, 1, MATCH(TRUE, ISNUMBER(F2874:T2874), 0)), "0.0")</f>
        <v>0.0</v>
      </c>
    </row>
    <row r="2875" spans="1:21" ht="13" x14ac:dyDescent="0.15">
      <c r="A2875" s="14" t="s">
        <v>8907</v>
      </c>
      <c r="B2875" s="6" t="s">
        <v>4379</v>
      </c>
      <c r="C2875" s="6" t="s">
        <v>1303</v>
      </c>
      <c r="D2875" s="6" t="s">
        <v>1309</v>
      </c>
      <c r="E2875" s="6" t="s">
        <v>810</v>
      </c>
      <c r="F2875" s="18">
        <f>IFERROR(VLOOKUP(B2875,Invoices!$L$2:$M$413,2,FALSE),"")</f>
        <v>0.99</v>
      </c>
      <c r="G2875" s="18" t="str">
        <f>IFERROR(VLOOKUP(B2875,Invoices!$N$2:$O$412,2,FALSE),"")</f>
        <v/>
      </c>
      <c r="H2875" s="18" t="str">
        <f>IFERROR(VLOOKUP($B2875,Invoices!$P$2:$Q$412,2,FALSE),"")</f>
        <v/>
      </c>
      <c r="I2875" s="18" t="str">
        <f>IFERROR(VLOOKUP($B2875,Invoices!$R$2:$S$412,2,FALSE),"")</f>
        <v/>
      </c>
      <c r="J2875" s="18" t="str">
        <f>IFERROR(VLOOKUP($B2875,Invoices!$T$2:$U$412,2,FALSE),"")</f>
        <v/>
      </c>
      <c r="K2875" s="18" t="str">
        <f>IFERROR(VLOOKUP($B2875,Invoices!$V$2:$W$412,2,FALSE),"")</f>
        <v/>
      </c>
      <c r="L2875" s="18" t="str">
        <f>IFERROR(VLOOKUP($B2875,Invoices!$X$2:$Y$412,2,FALSE),"")</f>
        <v/>
      </c>
      <c r="M2875" s="18" t="str">
        <f>IFERROR(VLOOKUP($B2875,Invoices!$Z$2:$AA$412,2,FALSE),"")</f>
        <v/>
      </c>
      <c r="N2875" s="18" t="str">
        <f>IFERROR(VLOOKUP($B2875,Invoices!$AB$2:$AC$412,2,FALSE),"")</f>
        <v/>
      </c>
      <c r="O2875" s="18" t="str">
        <f>IFERROR(VLOOKUP($B2875,Invoices!$AD$2:$AE$412,2,FALSE),"")</f>
        <v/>
      </c>
      <c r="P2875" s="18" t="str">
        <f>IFERROR(VLOOKUP($B2875,Invoices!$AF$2:$AG$412,2,FALSE),"")</f>
        <v/>
      </c>
      <c r="Q2875" s="18" t="str">
        <f>IFERROR(VLOOKUP($B2875,Invoices!$AH$2:$AI$412,2,FALSE),"")</f>
        <v/>
      </c>
      <c r="R2875" s="18" t="str">
        <f>IFERROR(VLOOKUP($B2875,Invoices!$AJ$2:$AK$412,2,FALSE),"")</f>
        <v/>
      </c>
      <c r="S2875" s="18" t="str">
        <f>IFERROR(VLOOKUP($B2875,Invoices!$AL$2:$AM$412,2,FALSE),"")</f>
        <v/>
      </c>
      <c r="T2875" s="18" t="str">
        <f>IFERROR(VLOOKUP($B2875,Invoices!$AN$2:$AO$412,2,FALSE),"")</f>
        <v/>
      </c>
      <c r="U2875" s="18" cm="1">
        <f t="array" ref="U2875">IFERROR(INDEX(F2875:T2875, 1, MATCH(TRUE, ISNUMBER(F2875:T2875), 0)), "0.0")</f>
        <v>0.99</v>
      </c>
    </row>
    <row r="2876" spans="1:21" ht="13" x14ac:dyDescent="0.15">
      <c r="A2876" s="14" t="s">
        <v>8908</v>
      </c>
      <c r="B2876" s="6" t="s">
        <v>4379</v>
      </c>
      <c r="C2876" s="6" t="s">
        <v>1445</v>
      </c>
      <c r="D2876" s="6" t="s">
        <v>1453</v>
      </c>
      <c r="E2876" s="6" t="s">
        <v>810</v>
      </c>
      <c r="F2876" s="18">
        <f>IFERROR(VLOOKUP(B2876,Invoices!$L$2:$M$413,2,FALSE),"")</f>
        <v>0.99</v>
      </c>
      <c r="G2876" s="18" t="str">
        <f>IFERROR(VLOOKUP(B2876,Invoices!$N$2:$O$412,2,FALSE),"")</f>
        <v/>
      </c>
      <c r="H2876" s="18" t="str">
        <f>IFERROR(VLOOKUP($B2876,Invoices!$P$2:$Q$412,2,FALSE),"")</f>
        <v/>
      </c>
      <c r="I2876" s="18" t="str">
        <f>IFERROR(VLOOKUP($B2876,Invoices!$R$2:$S$412,2,FALSE),"")</f>
        <v/>
      </c>
      <c r="J2876" s="18" t="str">
        <f>IFERROR(VLOOKUP($B2876,Invoices!$T$2:$U$412,2,FALSE),"")</f>
        <v/>
      </c>
      <c r="K2876" s="18" t="str">
        <f>IFERROR(VLOOKUP($B2876,Invoices!$V$2:$W$412,2,FALSE),"")</f>
        <v/>
      </c>
      <c r="L2876" s="18" t="str">
        <f>IFERROR(VLOOKUP($B2876,Invoices!$X$2:$Y$412,2,FALSE),"")</f>
        <v/>
      </c>
      <c r="M2876" s="18" t="str">
        <f>IFERROR(VLOOKUP($B2876,Invoices!$Z$2:$AA$412,2,FALSE),"")</f>
        <v/>
      </c>
      <c r="N2876" s="18" t="str">
        <f>IFERROR(VLOOKUP($B2876,Invoices!$AB$2:$AC$412,2,FALSE),"")</f>
        <v/>
      </c>
      <c r="O2876" s="18" t="str">
        <f>IFERROR(VLOOKUP($B2876,Invoices!$AD$2:$AE$412,2,FALSE),"")</f>
        <v/>
      </c>
      <c r="P2876" s="18" t="str">
        <f>IFERROR(VLOOKUP($B2876,Invoices!$AF$2:$AG$412,2,FALSE),"")</f>
        <v/>
      </c>
      <c r="Q2876" s="18" t="str">
        <f>IFERROR(VLOOKUP($B2876,Invoices!$AH$2:$AI$412,2,FALSE),"")</f>
        <v/>
      </c>
      <c r="R2876" s="18" t="str">
        <f>IFERROR(VLOOKUP($B2876,Invoices!$AJ$2:$AK$412,2,FALSE),"")</f>
        <v/>
      </c>
      <c r="S2876" s="18" t="str">
        <f>IFERROR(VLOOKUP($B2876,Invoices!$AL$2:$AM$412,2,FALSE),"")</f>
        <v/>
      </c>
      <c r="T2876" s="18" t="str">
        <f>IFERROR(VLOOKUP($B2876,Invoices!$AN$2:$AO$412,2,FALSE),"")</f>
        <v/>
      </c>
      <c r="U2876" s="18" cm="1">
        <f t="array" ref="U2876">IFERROR(INDEX(F2876:T2876, 1, MATCH(TRUE, ISNUMBER(F2876:T2876), 0)), "0.0")</f>
        <v>0.99</v>
      </c>
    </row>
    <row r="2877" spans="1:21" ht="13" x14ac:dyDescent="0.15">
      <c r="A2877" s="14" t="s">
        <v>8909</v>
      </c>
      <c r="B2877" s="6" t="s">
        <v>4380</v>
      </c>
      <c r="D2877" s="6" t="s">
        <v>517</v>
      </c>
      <c r="E2877" s="6" t="s">
        <v>518</v>
      </c>
      <c r="F2877" s="18" t="str">
        <f>IFERROR(VLOOKUP(B2877,Invoices!$L$2:$M$413,2,FALSE),"")</f>
        <v/>
      </c>
      <c r="G2877" s="18" t="str">
        <f>IFERROR(VLOOKUP(B2877,Invoices!$N$2:$O$412,2,FALSE),"")</f>
        <v/>
      </c>
      <c r="H2877" s="18" t="str">
        <f>IFERROR(VLOOKUP($B2877,Invoices!$P$2:$Q$412,2,FALSE),"")</f>
        <v/>
      </c>
      <c r="I2877" s="18">
        <f>IFERROR(VLOOKUP($B2877,Invoices!$R$2:$S$412,2,FALSE),"")</f>
        <v>1.99</v>
      </c>
      <c r="J2877" s="18" t="str">
        <f>IFERROR(VLOOKUP($B2877,Invoices!$T$2:$U$412,2,FALSE),"")</f>
        <v/>
      </c>
      <c r="K2877" s="18" t="str">
        <f>IFERROR(VLOOKUP($B2877,Invoices!$V$2:$W$412,2,FALSE),"")</f>
        <v/>
      </c>
      <c r="L2877" s="18" t="str">
        <f>IFERROR(VLOOKUP($B2877,Invoices!$X$2:$Y$412,2,FALSE),"")</f>
        <v/>
      </c>
      <c r="M2877" s="18" t="str">
        <f>IFERROR(VLOOKUP($B2877,Invoices!$Z$2:$AA$412,2,FALSE),"")</f>
        <v/>
      </c>
      <c r="N2877" s="18" t="str">
        <f>IFERROR(VLOOKUP($B2877,Invoices!$AB$2:$AC$412,2,FALSE),"")</f>
        <v/>
      </c>
      <c r="O2877" s="18" t="str">
        <f>IFERROR(VLOOKUP($B2877,Invoices!$AD$2:$AE$412,2,FALSE),"")</f>
        <v/>
      </c>
      <c r="P2877" s="18" t="str">
        <f>IFERROR(VLOOKUP($B2877,Invoices!$AF$2:$AG$412,2,FALSE),"")</f>
        <v/>
      </c>
      <c r="Q2877" s="18" t="str">
        <f>IFERROR(VLOOKUP($B2877,Invoices!$AH$2:$AI$412,2,FALSE),"")</f>
        <v/>
      </c>
      <c r="R2877" s="18" t="str">
        <f>IFERROR(VLOOKUP($B2877,Invoices!$AJ$2:$AK$412,2,FALSE),"")</f>
        <v/>
      </c>
      <c r="S2877" s="18" t="str">
        <f>IFERROR(VLOOKUP($B2877,Invoices!$AL$2:$AM$412,2,FALSE),"")</f>
        <v/>
      </c>
      <c r="T2877" s="18" t="str">
        <f>IFERROR(VLOOKUP($B2877,Invoices!$AN$2:$AO$412,2,FALSE),"")</f>
        <v/>
      </c>
      <c r="U2877" s="18" cm="1">
        <f t="array" ref="U2877">IFERROR(INDEX(F2877:T2877, 1, MATCH(TRUE, ISNUMBER(F2877:T2877), 0)), "0.0")</f>
        <v>1.99</v>
      </c>
    </row>
    <row r="2878" spans="1:21" ht="13" x14ac:dyDescent="0.15">
      <c r="A2878" s="14" t="s">
        <v>8910</v>
      </c>
      <c r="B2878" s="6" t="s">
        <v>4381</v>
      </c>
      <c r="C2878" s="6" t="s">
        <v>614</v>
      </c>
      <c r="D2878" s="6" t="s">
        <v>615</v>
      </c>
      <c r="E2878" s="6" t="s">
        <v>574</v>
      </c>
      <c r="F2878" s="18" t="str">
        <f>IFERROR(VLOOKUP(B2878,Invoices!$L$2:$M$413,2,FALSE),"")</f>
        <v/>
      </c>
      <c r="G2878" s="18">
        <f>IFERROR(VLOOKUP(B2878,Invoices!$N$2:$O$412,2,FALSE),"")</f>
        <v>0.99</v>
      </c>
      <c r="H2878" s="18">
        <f>IFERROR(VLOOKUP($B2878,Invoices!$P$2:$Q$412,2,FALSE),"")</f>
        <v>0.99</v>
      </c>
      <c r="I2878" s="18" t="str">
        <f>IFERROR(VLOOKUP($B2878,Invoices!$R$2:$S$412,2,FALSE),"")</f>
        <v/>
      </c>
      <c r="J2878" s="18" t="str">
        <f>IFERROR(VLOOKUP($B2878,Invoices!$T$2:$U$412,2,FALSE),"")</f>
        <v/>
      </c>
      <c r="K2878" s="18" t="str">
        <f>IFERROR(VLOOKUP($B2878,Invoices!$V$2:$W$412,2,FALSE),"")</f>
        <v/>
      </c>
      <c r="L2878" s="18" t="str">
        <f>IFERROR(VLOOKUP($B2878,Invoices!$X$2:$Y$412,2,FALSE),"")</f>
        <v/>
      </c>
      <c r="M2878" s="18" t="str">
        <f>IFERROR(VLOOKUP($B2878,Invoices!$Z$2:$AA$412,2,FALSE),"")</f>
        <v/>
      </c>
      <c r="N2878" s="18" t="str">
        <f>IFERROR(VLOOKUP($B2878,Invoices!$AB$2:$AC$412,2,FALSE),"")</f>
        <v/>
      </c>
      <c r="O2878" s="18" t="str">
        <f>IFERROR(VLOOKUP($B2878,Invoices!$AD$2:$AE$412,2,FALSE),"")</f>
        <v/>
      </c>
      <c r="P2878" s="18" t="str">
        <f>IFERROR(VLOOKUP($B2878,Invoices!$AF$2:$AG$412,2,FALSE),"")</f>
        <v/>
      </c>
      <c r="Q2878" s="18" t="str">
        <f>IFERROR(VLOOKUP($B2878,Invoices!$AH$2:$AI$412,2,FALSE),"")</f>
        <v/>
      </c>
      <c r="R2878" s="18" t="str">
        <f>IFERROR(VLOOKUP($B2878,Invoices!$AJ$2:$AK$412,2,FALSE),"")</f>
        <v/>
      </c>
      <c r="S2878" s="18" t="str">
        <f>IFERROR(VLOOKUP($B2878,Invoices!$AL$2:$AM$412,2,FALSE),"")</f>
        <v/>
      </c>
      <c r="T2878" s="18" t="str">
        <f>IFERROR(VLOOKUP($B2878,Invoices!$AN$2:$AO$412,2,FALSE),"")</f>
        <v/>
      </c>
      <c r="U2878" s="18" cm="1">
        <f t="array" ref="U2878">IFERROR(INDEX(F2878:T2878, 1, MATCH(TRUE, ISNUMBER(F2878:T2878), 0)), "0.0")</f>
        <v>0.99</v>
      </c>
    </row>
    <row r="2879" spans="1:21" ht="13" x14ac:dyDescent="0.15">
      <c r="A2879" s="14" t="s">
        <v>8911</v>
      </c>
      <c r="B2879" s="6" t="s">
        <v>4382</v>
      </c>
      <c r="C2879" s="6" t="s">
        <v>1592</v>
      </c>
      <c r="D2879" s="6" t="s">
        <v>1388</v>
      </c>
      <c r="E2879" s="6" t="s">
        <v>1389</v>
      </c>
      <c r="F2879" s="18">
        <f>IFERROR(VLOOKUP(B2879,Invoices!$L$2:$M$413,2,FALSE),"")</f>
        <v>0.99</v>
      </c>
      <c r="G2879" s="18" t="str">
        <f>IFERROR(VLOOKUP(B2879,Invoices!$N$2:$O$412,2,FALSE),"")</f>
        <v/>
      </c>
      <c r="H2879" s="18" t="str">
        <f>IFERROR(VLOOKUP($B2879,Invoices!$P$2:$Q$412,2,FALSE),"")</f>
        <v/>
      </c>
      <c r="I2879" s="18" t="str">
        <f>IFERROR(VLOOKUP($B2879,Invoices!$R$2:$S$412,2,FALSE),"")</f>
        <v/>
      </c>
      <c r="J2879" s="18" t="str">
        <f>IFERROR(VLOOKUP($B2879,Invoices!$T$2:$U$412,2,FALSE),"")</f>
        <v/>
      </c>
      <c r="K2879" s="18" t="str">
        <f>IFERROR(VLOOKUP($B2879,Invoices!$V$2:$W$412,2,FALSE),"")</f>
        <v/>
      </c>
      <c r="L2879" s="18" t="str">
        <f>IFERROR(VLOOKUP($B2879,Invoices!$X$2:$Y$412,2,FALSE),"")</f>
        <v/>
      </c>
      <c r="M2879" s="18" t="str">
        <f>IFERROR(VLOOKUP($B2879,Invoices!$Z$2:$AA$412,2,FALSE),"")</f>
        <v/>
      </c>
      <c r="N2879" s="18" t="str">
        <f>IFERROR(VLOOKUP($B2879,Invoices!$AB$2:$AC$412,2,FALSE),"")</f>
        <v/>
      </c>
      <c r="O2879" s="18" t="str">
        <f>IFERROR(VLOOKUP($B2879,Invoices!$AD$2:$AE$412,2,FALSE),"")</f>
        <v/>
      </c>
      <c r="P2879" s="18" t="str">
        <f>IFERROR(VLOOKUP($B2879,Invoices!$AF$2:$AG$412,2,FALSE),"")</f>
        <v/>
      </c>
      <c r="Q2879" s="18" t="str">
        <f>IFERROR(VLOOKUP($B2879,Invoices!$AH$2:$AI$412,2,FALSE),"")</f>
        <v/>
      </c>
      <c r="R2879" s="18" t="str">
        <f>IFERROR(VLOOKUP($B2879,Invoices!$AJ$2:$AK$412,2,FALSE),"")</f>
        <v/>
      </c>
      <c r="S2879" s="18" t="str">
        <f>IFERROR(VLOOKUP($B2879,Invoices!$AL$2:$AM$412,2,FALSE),"")</f>
        <v/>
      </c>
      <c r="T2879" s="18" t="str">
        <f>IFERROR(VLOOKUP($B2879,Invoices!$AN$2:$AO$412,2,FALSE),"")</f>
        <v/>
      </c>
      <c r="U2879" s="18" cm="1">
        <f t="array" ref="U2879">IFERROR(INDEX(F2879:T2879, 1, MATCH(TRUE, ISNUMBER(F2879:T2879), 0)), "0.0")</f>
        <v>0.99</v>
      </c>
    </row>
    <row r="2880" spans="1:21" ht="13" x14ac:dyDescent="0.15">
      <c r="A2880" s="14" t="s">
        <v>8912</v>
      </c>
      <c r="B2880" s="6" t="s">
        <v>4383</v>
      </c>
      <c r="D2880" s="6" t="s">
        <v>1187</v>
      </c>
      <c r="E2880" s="6" t="s">
        <v>673</v>
      </c>
      <c r="F2880" s="18" t="str">
        <f>IFERROR(VLOOKUP(B2880,Invoices!$L$2:$M$413,2,FALSE),"")</f>
        <v/>
      </c>
      <c r="G2880" s="18" t="str">
        <f>IFERROR(VLOOKUP(B2880,Invoices!$N$2:$O$412,2,FALSE),"")</f>
        <v/>
      </c>
      <c r="H2880" s="18" t="str">
        <f>IFERROR(VLOOKUP($B2880,Invoices!$P$2:$Q$412,2,FALSE),"")</f>
        <v/>
      </c>
      <c r="I2880" s="18" t="str">
        <f>IFERROR(VLOOKUP($B2880,Invoices!$R$2:$S$412,2,FALSE),"")</f>
        <v/>
      </c>
      <c r="J2880" s="18" t="str">
        <f>IFERROR(VLOOKUP($B2880,Invoices!$T$2:$U$412,2,FALSE),"")</f>
        <v/>
      </c>
      <c r="K2880" s="18" t="str">
        <f>IFERROR(VLOOKUP($B2880,Invoices!$V$2:$W$412,2,FALSE),"")</f>
        <v/>
      </c>
      <c r="L2880" s="18" t="str">
        <f>IFERROR(VLOOKUP($B2880,Invoices!$X$2:$Y$412,2,FALSE),"")</f>
        <v/>
      </c>
      <c r="M2880" s="18" t="str">
        <f>IFERROR(VLOOKUP($B2880,Invoices!$Z$2:$AA$412,2,FALSE),"")</f>
        <v/>
      </c>
      <c r="N2880" s="18" t="str">
        <f>IFERROR(VLOOKUP($B2880,Invoices!$AB$2:$AC$412,2,FALSE),"")</f>
        <v/>
      </c>
      <c r="O2880" s="18" t="str">
        <f>IFERROR(VLOOKUP($B2880,Invoices!$AD$2:$AE$412,2,FALSE),"")</f>
        <v/>
      </c>
      <c r="P2880" s="18" t="str">
        <f>IFERROR(VLOOKUP($B2880,Invoices!$AF$2:$AG$412,2,FALSE),"")</f>
        <v/>
      </c>
      <c r="Q2880" s="18" t="str">
        <f>IFERROR(VLOOKUP($B2880,Invoices!$AH$2:$AI$412,2,FALSE),"")</f>
        <v/>
      </c>
      <c r="R2880" s="18" t="str">
        <f>IFERROR(VLOOKUP($B2880,Invoices!$AJ$2:$AK$412,2,FALSE),"")</f>
        <v/>
      </c>
      <c r="S2880" s="18" t="str">
        <f>IFERROR(VLOOKUP($B2880,Invoices!$AL$2:$AM$412,2,FALSE),"")</f>
        <v/>
      </c>
      <c r="T2880" s="18" t="str">
        <f>IFERROR(VLOOKUP($B2880,Invoices!$AN$2:$AO$412,2,FALSE),"")</f>
        <v/>
      </c>
      <c r="U2880" s="18" t="str" cm="1">
        <f t="array" ref="U2880">IFERROR(INDEX(F2880:T2880, 1, MATCH(TRUE, ISNUMBER(F2880:T2880), 0)), "0.0")</f>
        <v>0.0</v>
      </c>
    </row>
    <row r="2881" spans="1:21" ht="13" x14ac:dyDescent="0.15">
      <c r="A2881" s="14" t="s">
        <v>8913</v>
      </c>
      <c r="B2881" s="6" t="s">
        <v>4384</v>
      </c>
      <c r="C2881" s="6" t="s">
        <v>573</v>
      </c>
      <c r="D2881" s="6" t="s">
        <v>1674</v>
      </c>
      <c r="E2881" s="6" t="s">
        <v>574</v>
      </c>
      <c r="F2881" s="18" t="str">
        <f>IFERROR(VLOOKUP(B2881,Invoices!$L$2:$M$413,2,FALSE),"")</f>
        <v/>
      </c>
      <c r="G2881" s="18" t="str">
        <f>IFERROR(VLOOKUP(B2881,Invoices!$N$2:$O$412,2,FALSE),"")</f>
        <v/>
      </c>
      <c r="H2881" s="18" t="str">
        <f>IFERROR(VLOOKUP($B2881,Invoices!$P$2:$Q$412,2,FALSE),"")</f>
        <v/>
      </c>
      <c r="I2881" s="18" t="str">
        <f>IFERROR(VLOOKUP($B2881,Invoices!$R$2:$S$412,2,FALSE),"")</f>
        <v/>
      </c>
      <c r="J2881" s="18" t="str">
        <f>IFERROR(VLOOKUP($B2881,Invoices!$T$2:$U$412,2,FALSE),"")</f>
        <v/>
      </c>
      <c r="K2881" s="18" t="str">
        <f>IFERROR(VLOOKUP($B2881,Invoices!$V$2:$W$412,2,FALSE),"")</f>
        <v/>
      </c>
      <c r="L2881" s="18" t="str">
        <f>IFERROR(VLOOKUP($B2881,Invoices!$X$2:$Y$412,2,FALSE),"")</f>
        <v/>
      </c>
      <c r="M2881" s="18">
        <f>IFERROR(VLOOKUP($B2881,Invoices!$Z$2:$AA$412,2,FALSE),"")</f>
        <v>0.99</v>
      </c>
      <c r="N2881" s="18" t="str">
        <f>IFERROR(VLOOKUP($B2881,Invoices!$AB$2:$AC$412,2,FALSE),"")</f>
        <v/>
      </c>
      <c r="O2881" s="18" t="str">
        <f>IFERROR(VLOOKUP($B2881,Invoices!$AD$2:$AE$412,2,FALSE),"")</f>
        <v/>
      </c>
      <c r="P2881" s="18" t="str">
        <f>IFERROR(VLOOKUP($B2881,Invoices!$AF$2:$AG$412,2,FALSE),"")</f>
        <v/>
      </c>
      <c r="Q2881" s="18" t="str">
        <f>IFERROR(VLOOKUP($B2881,Invoices!$AH$2:$AI$412,2,FALSE),"")</f>
        <v/>
      </c>
      <c r="R2881" s="18" t="str">
        <f>IFERROR(VLOOKUP($B2881,Invoices!$AJ$2:$AK$412,2,FALSE),"")</f>
        <v/>
      </c>
      <c r="S2881" s="18" t="str">
        <f>IFERROR(VLOOKUP($B2881,Invoices!$AL$2:$AM$412,2,FALSE),"")</f>
        <v/>
      </c>
      <c r="T2881" s="18" t="str">
        <f>IFERROR(VLOOKUP($B2881,Invoices!$AN$2:$AO$412,2,FALSE),"")</f>
        <v/>
      </c>
      <c r="U2881" s="18" cm="1">
        <f t="array" ref="U2881">IFERROR(INDEX(F2881:T2881, 1, MATCH(TRUE, ISNUMBER(F2881:T2881), 0)), "0.0")</f>
        <v>0.99</v>
      </c>
    </row>
    <row r="2882" spans="1:21" ht="13" x14ac:dyDescent="0.15">
      <c r="A2882" s="14" t="s">
        <v>8914</v>
      </c>
      <c r="B2882" s="6" t="s">
        <v>4385</v>
      </c>
      <c r="C2882" s="6" t="s">
        <v>1813</v>
      </c>
      <c r="D2882" s="6" t="s">
        <v>842</v>
      </c>
      <c r="E2882" s="6" t="s">
        <v>574</v>
      </c>
      <c r="F2882" s="18" t="str">
        <f>IFERROR(VLOOKUP(B2882,Invoices!$L$2:$M$413,2,FALSE),"")</f>
        <v/>
      </c>
      <c r="G2882" s="18" t="str">
        <f>IFERROR(VLOOKUP(B2882,Invoices!$N$2:$O$412,2,FALSE),"")</f>
        <v/>
      </c>
      <c r="H2882" s="18" t="str">
        <f>IFERROR(VLOOKUP($B2882,Invoices!$P$2:$Q$412,2,FALSE),"")</f>
        <v/>
      </c>
      <c r="I2882" s="18" t="str">
        <f>IFERROR(VLOOKUP($B2882,Invoices!$R$2:$S$412,2,FALSE),"")</f>
        <v/>
      </c>
      <c r="J2882" s="18" t="str">
        <f>IFERROR(VLOOKUP($B2882,Invoices!$T$2:$U$412,2,FALSE),"")</f>
        <v/>
      </c>
      <c r="K2882" s="18" t="str">
        <f>IFERROR(VLOOKUP($B2882,Invoices!$V$2:$W$412,2,FALSE),"")</f>
        <v/>
      </c>
      <c r="L2882" s="18" t="str">
        <f>IFERROR(VLOOKUP($B2882,Invoices!$X$2:$Y$412,2,FALSE),"")</f>
        <v/>
      </c>
      <c r="M2882" s="18" t="str">
        <f>IFERROR(VLOOKUP($B2882,Invoices!$Z$2:$AA$412,2,FALSE),"")</f>
        <v/>
      </c>
      <c r="N2882" s="18" t="str">
        <f>IFERROR(VLOOKUP($B2882,Invoices!$AB$2:$AC$412,2,FALSE),"")</f>
        <v/>
      </c>
      <c r="O2882" s="18" t="str">
        <f>IFERROR(VLOOKUP($B2882,Invoices!$AD$2:$AE$412,2,FALSE),"")</f>
        <v/>
      </c>
      <c r="P2882" s="18" t="str">
        <f>IFERROR(VLOOKUP($B2882,Invoices!$AF$2:$AG$412,2,FALSE),"")</f>
        <v/>
      </c>
      <c r="Q2882" s="18" t="str">
        <f>IFERROR(VLOOKUP($B2882,Invoices!$AH$2:$AI$412,2,FALSE),"")</f>
        <v/>
      </c>
      <c r="R2882" s="18" t="str">
        <f>IFERROR(VLOOKUP($B2882,Invoices!$AJ$2:$AK$412,2,FALSE),"")</f>
        <v/>
      </c>
      <c r="S2882" s="18" t="str">
        <f>IFERROR(VLOOKUP($B2882,Invoices!$AL$2:$AM$412,2,FALSE),"")</f>
        <v/>
      </c>
      <c r="T2882" s="18" t="str">
        <f>IFERROR(VLOOKUP($B2882,Invoices!$AN$2:$AO$412,2,FALSE),"")</f>
        <v/>
      </c>
      <c r="U2882" s="18" t="str" cm="1">
        <f t="array" ref="U2882">IFERROR(INDEX(F2882:T2882, 1, MATCH(TRUE, ISNUMBER(F2882:T2882), 0)), "0.0")</f>
        <v>0.0</v>
      </c>
    </row>
    <row r="2883" spans="1:21" ht="13" x14ac:dyDescent="0.15">
      <c r="A2883" s="14" t="s">
        <v>8915</v>
      </c>
      <c r="B2883" s="6" t="s">
        <v>4386</v>
      </c>
      <c r="C2883" s="6" t="s">
        <v>573</v>
      </c>
      <c r="D2883" s="6" t="s">
        <v>2195</v>
      </c>
      <c r="E2883" s="6" t="s">
        <v>574</v>
      </c>
      <c r="F2883" s="18" t="str">
        <f>IFERROR(VLOOKUP(B2883,Invoices!$L$2:$M$413,2,FALSE),"")</f>
        <v/>
      </c>
      <c r="G2883" s="18" t="str">
        <f>IFERROR(VLOOKUP(B2883,Invoices!$N$2:$O$412,2,FALSE),"")</f>
        <v/>
      </c>
      <c r="H2883" s="18" t="str">
        <f>IFERROR(VLOOKUP($B2883,Invoices!$P$2:$Q$412,2,FALSE),"")</f>
        <v/>
      </c>
      <c r="I2883" s="18" t="str">
        <f>IFERROR(VLOOKUP($B2883,Invoices!$R$2:$S$412,2,FALSE),"")</f>
        <v/>
      </c>
      <c r="J2883" s="18" t="str">
        <f>IFERROR(VLOOKUP($B2883,Invoices!$T$2:$U$412,2,FALSE),"")</f>
        <v/>
      </c>
      <c r="K2883" s="18" t="str">
        <f>IFERROR(VLOOKUP($B2883,Invoices!$V$2:$W$412,2,FALSE),"")</f>
        <v/>
      </c>
      <c r="L2883" s="18" t="str">
        <f>IFERROR(VLOOKUP($B2883,Invoices!$X$2:$Y$412,2,FALSE),"")</f>
        <v/>
      </c>
      <c r="M2883" s="18" t="str">
        <f>IFERROR(VLOOKUP($B2883,Invoices!$Z$2:$AA$412,2,FALSE),"")</f>
        <v/>
      </c>
      <c r="N2883" s="18" t="str">
        <f>IFERROR(VLOOKUP($B2883,Invoices!$AB$2:$AC$412,2,FALSE),"")</f>
        <v/>
      </c>
      <c r="O2883" s="18" t="str">
        <f>IFERROR(VLOOKUP($B2883,Invoices!$AD$2:$AE$412,2,FALSE),"")</f>
        <v/>
      </c>
      <c r="P2883" s="18" t="str">
        <f>IFERROR(VLOOKUP($B2883,Invoices!$AF$2:$AG$412,2,FALSE),"")</f>
        <v/>
      </c>
      <c r="Q2883" s="18" t="str">
        <f>IFERROR(VLOOKUP($B2883,Invoices!$AH$2:$AI$412,2,FALSE),"")</f>
        <v/>
      </c>
      <c r="R2883" s="18">
        <f>IFERROR(VLOOKUP($B2883,Invoices!$AJ$2:$AK$412,2,FALSE),"")</f>
        <v>0.99</v>
      </c>
      <c r="S2883" s="18" t="str">
        <f>IFERROR(VLOOKUP($B2883,Invoices!$AL$2:$AM$412,2,FALSE),"")</f>
        <v/>
      </c>
      <c r="T2883" s="18" t="str">
        <f>IFERROR(VLOOKUP($B2883,Invoices!$AN$2:$AO$412,2,FALSE),"")</f>
        <v/>
      </c>
      <c r="U2883" s="18" cm="1">
        <f t="array" ref="U2883">IFERROR(INDEX(F2883:T2883, 1, MATCH(TRUE, ISNUMBER(F2883:T2883), 0)), "0.0")</f>
        <v>0.99</v>
      </c>
    </row>
    <row r="2884" spans="1:21" ht="13" x14ac:dyDescent="0.15">
      <c r="A2884" s="14" t="s">
        <v>8916</v>
      </c>
      <c r="B2884" s="6" t="s">
        <v>4387</v>
      </c>
      <c r="C2884" s="6" t="s">
        <v>679</v>
      </c>
      <c r="D2884" s="6" t="s">
        <v>680</v>
      </c>
      <c r="E2884" s="6" t="s">
        <v>681</v>
      </c>
      <c r="F2884" s="18" t="str">
        <f>IFERROR(VLOOKUP(B2884,Invoices!$L$2:$M$413,2,FALSE),"")</f>
        <v/>
      </c>
      <c r="G2884" s="18" t="str">
        <f>IFERROR(VLOOKUP(B2884,Invoices!$N$2:$O$412,2,FALSE),"")</f>
        <v/>
      </c>
      <c r="H2884" s="18" t="str">
        <f>IFERROR(VLOOKUP($B2884,Invoices!$P$2:$Q$412,2,FALSE),"")</f>
        <v/>
      </c>
      <c r="I2884" s="18" t="str">
        <f>IFERROR(VLOOKUP($B2884,Invoices!$R$2:$S$412,2,FALSE),"")</f>
        <v/>
      </c>
      <c r="J2884" s="18" t="str">
        <f>IFERROR(VLOOKUP($B2884,Invoices!$T$2:$U$412,2,FALSE),"")</f>
        <v/>
      </c>
      <c r="K2884" s="18" t="str">
        <f>IFERROR(VLOOKUP($B2884,Invoices!$V$2:$W$412,2,FALSE),"")</f>
        <v/>
      </c>
      <c r="L2884" s="18" t="str">
        <f>IFERROR(VLOOKUP($B2884,Invoices!$X$2:$Y$412,2,FALSE),"")</f>
        <v/>
      </c>
      <c r="M2884" s="18" t="str">
        <f>IFERROR(VLOOKUP($B2884,Invoices!$Z$2:$AA$412,2,FALSE),"")</f>
        <v/>
      </c>
      <c r="N2884" s="18" t="str">
        <f>IFERROR(VLOOKUP($B2884,Invoices!$AB$2:$AC$412,2,FALSE),"")</f>
        <v/>
      </c>
      <c r="O2884" s="18" t="str">
        <f>IFERROR(VLOOKUP($B2884,Invoices!$AD$2:$AE$412,2,FALSE),"")</f>
        <v/>
      </c>
      <c r="P2884" s="18" t="str">
        <f>IFERROR(VLOOKUP($B2884,Invoices!$AF$2:$AG$412,2,FALSE),"")</f>
        <v/>
      </c>
      <c r="Q2884" s="18" t="str">
        <f>IFERROR(VLOOKUP($B2884,Invoices!$AH$2:$AI$412,2,FALSE),"")</f>
        <v/>
      </c>
      <c r="R2884" s="18" t="str">
        <f>IFERROR(VLOOKUP($B2884,Invoices!$AJ$2:$AK$412,2,FALSE),"")</f>
        <v/>
      </c>
      <c r="S2884" s="18" t="str">
        <f>IFERROR(VLOOKUP($B2884,Invoices!$AL$2:$AM$412,2,FALSE),"")</f>
        <v/>
      </c>
      <c r="T2884" s="18" t="str">
        <f>IFERROR(VLOOKUP($B2884,Invoices!$AN$2:$AO$412,2,FALSE),"")</f>
        <v/>
      </c>
      <c r="U2884" s="18" t="str" cm="1">
        <f t="array" ref="U2884">IFERROR(INDEX(F2884:T2884, 1, MATCH(TRUE, ISNUMBER(F2884:T2884), 0)), "0.0")</f>
        <v>0.0</v>
      </c>
    </row>
    <row r="2885" spans="1:21" ht="13" x14ac:dyDescent="0.15">
      <c r="A2885" s="14" t="s">
        <v>8917</v>
      </c>
      <c r="B2885" s="6" t="s">
        <v>4388</v>
      </c>
      <c r="C2885" s="6" t="s">
        <v>1848</v>
      </c>
      <c r="D2885" s="6" t="s">
        <v>1583</v>
      </c>
      <c r="E2885" s="6" t="s">
        <v>1584</v>
      </c>
      <c r="F2885" s="18" t="str">
        <f>IFERROR(VLOOKUP(B2885,Invoices!$L$2:$M$413,2,FALSE),"")</f>
        <v/>
      </c>
      <c r="G2885" s="18" t="str">
        <f>IFERROR(VLOOKUP(B2885,Invoices!$N$2:$O$412,2,FALSE),"")</f>
        <v/>
      </c>
      <c r="H2885" s="18" t="str">
        <f>IFERROR(VLOOKUP($B2885,Invoices!$P$2:$Q$412,2,FALSE),"")</f>
        <v/>
      </c>
      <c r="I2885" s="18" t="str">
        <f>IFERROR(VLOOKUP($B2885,Invoices!$R$2:$S$412,2,FALSE),"")</f>
        <v/>
      </c>
      <c r="J2885" s="18" t="str">
        <f>IFERROR(VLOOKUP($B2885,Invoices!$T$2:$U$412,2,FALSE),"")</f>
        <v/>
      </c>
      <c r="K2885" s="18" t="str">
        <f>IFERROR(VLOOKUP($B2885,Invoices!$V$2:$W$412,2,FALSE),"")</f>
        <v/>
      </c>
      <c r="L2885" s="18" t="str">
        <f>IFERROR(VLOOKUP($B2885,Invoices!$X$2:$Y$412,2,FALSE),"")</f>
        <v/>
      </c>
      <c r="M2885" s="18" t="str">
        <f>IFERROR(VLOOKUP($B2885,Invoices!$Z$2:$AA$412,2,FALSE),"")</f>
        <v/>
      </c>
      <c r="N2885" s="18" t="str">
        <f>IFERROR(VLOOKUP($B2885,Invoices!$AB$2:$AC$412,2,FALSE),"")</f>
        <v/>
      </c>
      <c r="O2885" s="18" t="str">
        <f>IFERROR(VLOOKUP($B2885,Invoices!$AD$2:$AE$412,2,FALSE),"")</f>
        <v/>
      </c>
      <c r="P2885" s="18" t="str">
        <f>IFERROR(VLOOKUP($B2885,Invoices!$AF$2:$AG$412,2,FALSE),"")</f>
        <v/>
      </c>
      <c r="Q2885" s="18" t="str">
        <f>IFERROR(VLOOKUP($B2885,Invoices!$AH$2:$AI$412,2,FALSE),"")</f>
        <v/>
      </c>
      <c r="R2885" s="18" t="str">
        <f>IFERROR(VLOOKUP($B2885,Invoices!$AJ$2:$AK$412,2,FALSE),"")</f>
        <v/>
      </c>
      <c r="S2885" s="18" t="str">
        <f>IFERROR(VLOOKUP($B2885,Invoices!$AL$2:$AM$412,2,FALSE),"")</f>
        <v/>
      </c>
      <c r="T2885" s="18" t="str">
        <f>IFERROR(VLOOKUP($B2885,Invoices!$AN$2:$AO$412,2,FALSE),"")</f>
        <v/>
      </c>
      <c r="U2885" s="18" t="str" cm="1">
        <f t="array" ref="U2885">IFERROR(INDEX(F2885:T2885, 1, MATCH(TRUE, ISNUMBER(F2885:T2885), 0)), "0.0")</f>
        <v>0.0</v>
      </c>
    </row>
    <row r="2886" spans="1:21" ht="13" x14ac:dyDescent="0.15">
      <c r="A2886" s="14" t="s">
        <v>8918</v>
      </c>
      <c r="B2886" s="6" t="s">
        <v>4389</v>
      </c>
      <c r="C2886" s="6" t="s">
        <v>1445</v>
      </c>
      <c r="D2886" s="6" t="s">
        <v>1311</v>
      </c>
      <c r="E2886" s="6" t="s">
        <v>810</v>
      </c>
      <c r="F2886" s="18" t="str">
        <f>IFERROR(VLOOKUP(B2886,Invoices!$L$2:$M$413,2,FALSE),"")</f>
        <v/>
      </c>
      <c r="G2886" s="18" t="str">
        <f>IFERROR(VLOOKUP(B2886,Invoices!$N$2:$O$412,2,FALSE),"")</f>
        <v/>
      </c>
      <c r="H2886" s="18" t="str">
        <f>IFERROR(VLOOKUP($B2886,Invoices!$P$2:$Q$412,2,FALSE),"")</f>
        <v/>
      </c>
      <c r="I2886" s="18" t="str">
        <f>IFERROR(VLOOKUP($B2886,Invoices!$R$2:$S$412,2,FALSE),"")</f>
        <v/>
      </c>
      <c r="J2886" s="18" t="str">
        <f>IFERROR(VLOOKUP($B2886,Invoices!$T$2:$U$412,2,FALSE),"")</f>
        <v/>
      </c>
      <c r="K2886" s="18" t="str">
        <f>IFERROR(VLOOKUP($B2886,Invoices!$V$2:$W$412,2,FALSE),"")</f>
        <v/>
      </c>
      <c r="L2886" s="18" t="str">
        <f>IFERROR(VLOOKUP($B2886,Invoices!$X$2:$Y$412,2,FALSE),"")</f>
        <v/>
      </c>
      <c r="M2886" s="18" t="str">
        <f>IFERROR(VLOOKUP($B2886,Invoices!$Z$2:$AA$412,2,FALSE),"")</f>
        <v/>
      </c>
      <c r="N2886" s="18" t="str">
        <f>IFERROR(VLOOKUP($B2886,Invoices!$AB$2:$AC$412,2,FALSE),"")</f>
        <v/>
      </c>
      <c r="O2886" s="18" t="str">
        <f>IFERROR(VLOOKUP($B2886,Invoices!$AD$2:$AE$412,2,FALSE),"")</f>
        <v/>
      </c>
      <c r="P2886" s="18" t="str">
        <f>IFERROR(VLOOKUP($B2886,Invoices!$AF$2:$AG$412,2,FALSE),"")</f>
        <v/>
      </c>
      <c r="Q2886" s="18" t="str">
        <f>IFERROR(VLOOKUP($B2886,Invoices!$AH$2:$AI$412,2,FALSE),"")</f>
        <v/>
      </c>
      <c r="R2886" s="18" t="str">
        <f>IFERROR(VLOOKUP($B2886,Invoices!$AJ$2:$AK$412,2,FALSE),"")</f>
        <v/>
      </c>
      <c r="S2886" s="18" t="str">
        <f>IFERROR(VLOOKUP($B2886,Invoices!$AL$2:$AM$412,2,FALSE),"")</f>
        <v/>
      </c>
      <c r="T2886" s="18" t="str">
        <f>IFERROR(VLOOKUP($B2886,Invoices!$AN$2:$AO$412,2,FALSE),"")</f>
        <v/>
      </c>
      <c r="U2886" s="18" t="str" cm="1">
        <f t="array" ref="U2886">IFERROR(INDEX(F2886:T2886, 1, MATCH(TRUE, ISNUMBER(F2886:T2886), 0)), "0.0")</f>
        <v>0.0</v>
      </c>
    </row>
    <row r="2887" spans="1:21" ht="13" x14ac:dyDescent="0.15">
      <c r="A2887" s="14" t="s">
        <v>8919</v>
      </c>
      <c r="B2887" s="6" t="s">
        <v>775</v>
      </c>
      <c r="C2887" s="6" t="s">
        <v>4390</v>
      </c>
      <c r="D2887" s="6" t="s">
        <v>775</v>
      </c>
      <c r="E2887" s="6" t="s">
        <v>681</v>
      </c>
      <c r="F2887" s="18" t="str">
        <f>IFERROR(VLOOKUP(B2887,Invoices!$L$2:$M$413,2,FALSE),"")</f>
        <v/>
      </c>
      <c r="G2887" s="18" t="str">
        <f>IFERROR(VLOOKUP(B2887,Invoices!$N$2:$O$412,2,FALSE),"")</f>
        <v/>
      </c>
      <c r="H2887" s="18" t="str">
        <f>IFERROR(VLOOKUP($B2887,Invoices!$P$2:$Q$412,2,FALSE),"")</f>
        <v/>
      </c>
      <c r="I2887" s="18" t="str">
        <f>IFERROR(VLOOKUP($B2887,Invoices!$R$2:$S$412,2,FALSE),"")</f>
        <v/>
      </c>
      <c r="J2887" s="18" t="str">
        <f>IFERROR(VLOOKUP($B2887,Invoices!$T$2:$U$412,2,FALSE),"")</f>
        <v/>
      </c>
      <c r="K2887" s="18" t="str">
        <f>IFERROR(VLOOKUP($B2887,Invoices!$V$2:$W$412,2,FALSE),"")</f>
        <v/>
      </c>
      <c r="L2887" s="18" t="str">
        <f>IFERROR(VLOOKUP($B2887,Invoices!$X$2:$Y$412,2,FALSE),"")</f>
        <v/>
      </c>
      <c r="M2887" s="18" t="str">
        <f>IFERROR(VLOOKUP($B2887,Invoices!$Z$2:$AA$412,2,FALSE),"")</f>
        <v/>
      </c>
      <c r="N2887" s="18" t="str">
        <f>IFERROR(VLOOKUP($B2887,Invoices!$AB$2:$AC$412,2,FALSE),"")</f>
        <v/>
      </c>
      <c r="O2887" s="18" t="str">
        <f>IFERROR(VLOOKUP($B2887,Invoices!$AD$2:$AE$412,2,FALSE),"")</f>
        <v/>
      </c>
      <c r="P2887" s="18">
        <f>IFERROR(VLOOKUP($B2887,Invoices!$AF$2:$AG$412,2,FALSE),"")</f>
        <v>0.99</v>
      </c>
      <c r="Q2887" s="18" t="str">
        <f>IFERROR(VLOOKUP($B2887,Invoices!$AH$2:$AI$412,2,FALSE),"")</f>
        <v/>
      </c>
      <c r="R2887" s="18" t="str">
        <f>IFERROR(VLOOKUP($B2887,Invoices!$AJ$2:$AK$412,2,FALSE),"")</f>
        <v/>
      </c>
      <c r="S2887" s="18" t="str">
        <f>IFERROR(VLOOKUP($B2887,Invoices!$AL$2:$AM$412,2,FALSE),"")</f>
        <v/>
      </c>
      <c r="T2887" s="18" t="str">
        <f>IFERROR(VLOOKUP($B2887,Invoices!$AN$2:$AO$412,2,FALSE),"")</f>
        <v/>
      </c>
      <c r="U2887" s="18" cm="1">
        <f t="array" ref="U2887">IFERROR(INDEX(F2887:T2887, 1, MATCH(TRUE, ISNUMBER(F2887:T2887), 0)), "0.0")</f>
        <v>0.99</v>
      </c>
    </row>
    <row r="2888" spans="1:21" ht="13" x14ac:dyDescent="0.15">
      <c r="A2888" s="14" t="s">
        <v>8920</v>
      </c>
      <c r="B2888" s="6" t="s">
        <v>4391</v>
      </c>
      <c r="C2888" s="6" t="s">
        <v>850</v>
      </c>
      <c r="D2888" s="6" t="s">
        <v>1123</v>
      </c>
      <c r="E2888" s="6" t="s">
        <v>850</v>
      </c>
      <c r="F2888" s="18" t="str">
        <f>IFERROR(VLOOKUP(B2888,Invoices!$L$2:$M$413,2,FALSE),"")</f>
        <v/>
      </c>
      <c r="G2888" s="18" t="str">
        <f>IFERROR(VLOOKUP(B2888,Invoices!$N$2:$O$412,2,FALSE),"")</f>
        <v/>
      </c>
      <c r="H2888" s="18" t="str">
        <f>IFERROR(VLOOKUP($B2888,Invoices!$P$2:$Q$412,2,FALSE),"")</f>
        <v/>
      </c>
      <c r="I2888" s="18" t="str">
        <f>IFERROR(VLOOKUP($B2888,Invoices!$R$2:$S$412,2,FALSE),"")</f>
        <v/>
      </c>
      <c r="J2888" s="18" t="str">
        <f>IFERROR(VLOOKUP($B2888,Invoices!$T$2:$U$412,2,FALSE),"")</f>
        <v/>
      </c>
      <c r="K2888" s="18" t="str">
        <f>IFERROR(VLOOKUP($B2888,Invoices!$V$2:$W$412,2,FALSE),"")</f>
        <v/>
      </c>
      <c r="L2888" s="18" t="str">
        <f>IFERROR(VLOOKUP($B2888,Invoices!$X$2:$Y$412,2,FALSE),"")</f>
        <v/>
      </c>
      <c r="M2888" s="18" t="str">
        <f>IFERROR(VLOOKUP($B2888,Invoices!$Z$2:$AA$412,2,FALSE),"")</f>
        <v/>
      </c>
      <c r="N2888" s="18" t="str">
        <f>IFERROR(VLOOKUP($B2888,Invoices!$AB$2:$AC$412,2,FALSE),"")</f>
        <v/>
      </c>
      <c r="O2888" s="18" t="str">
        <f>IFERROR(VLOOKUP($B2888,Invoices!$AD$2:$AE$412,2,FALSE),"")</f>
        <v/>
      </c>
      <c r="P2888" s="18" t="str">
        <f>IFERROR(VLOOKUP($B2888,Invoices!$AF$2:$AG$412,2,FALSE),"")</f>
        <v/>
      </c>
      <c r="Q2888" s="18" t="str">
        <f>IFERROR(VLOOKUP($B2888,Invoices!$AH$2:$AI$412,2,FALSE),"")</f>
        <v/>
      </c>
      <c r="R2888" s="18" t="str">
        <f>IFERROR(VLOOKUP($B2888,Invoices!$AJ$2:$AK$412,2,FALSE),"")</f>
        <v/>
      </c>
      <c r="S2888" s="18" t="str">
        <f>IFERROR(VLOOKUP($B2888,Invoices!$AL$2:$AM$412,2,FALSE),"")</f>
        <v/>
      </c>
      <c r="T2888" s="18" t="str">
        <f>IFERROR(VLOOKUP($B2888,Invoices!$AN$2:$AO$412,2,FALSE),"")</f>
        <v/>
      </c>
      <c r="U2888" s="18" t="str" cm="1">
        <f t="array" ref="U2888">IFERROR(INDEX(F2888:T2888, 1, MATCH(TRUE, ISNUMBER(F2888:T2888), 0)), "0.0")</f>
        <v>0.0</v>
      </c>
    </row>
    <row r="2889" spans="1:21" ht="13" x14ac:dyDescent="0.15">
      <c r="A2889" s="14" t="s">
        <v>8921</v>
      </c>
      <c r="B2889" s="6" t="s">
        <v>4392</v>
      </c>
      <c r="D2889" s="6" t="s">
        <v>595</v>
      </c>
      <c r="E2889" s="6" t="s">
        <v>596</v>
      </c>
      <c r="F2889" s="18" t="str">
        <f>IFERROR(VLOOKUP(B2889,Invoices!$L$2:$M$413,2,FALSE),"")</f>
        <v/>
      </c>
      <c r="G2889" s="18" t="str">
        <f>IFERROR(VLOOKUP(B2889,Invoices!$N$2:$O$412,2,FALSE),"")</f>
        <v/>
      </c>
      <c r="H2889" s="18" t="str">
        <f>IFERROR(VLOOKUP($B2889,Invoices!$P$2:$Q$412,2,FALSE),"")</f>
        <v/>
      </c>
      <c r="I2889" s="18" t="str">
        <f>IFERROR(VLOOKUP($B2889,Invoices!$R$2:$S$412,2,FALSE),"")</f>
        <v/>
      </c>
      <c r="J2889" s="18" t="str">
        <f>IFERROR(VLOOKUP($B2889,Invoices!$T$2:$U$412,2,FALSE),"")</f>
        <v/>
      </c>
      <c r="K2889" s="18" t="str">
        <f>IFERROR(VLOOKUP($B2889,Invoices!$V$2:$W$412,2,FALSE),"")</f>
        <v/>
      </c>
      <c r="L2889" s="18" t="str">
        <f>IFERROR(VLOOKUP($B2889,Invoices!$X$2:$Y$412,2,FALSE),"")</f>
        <v/>
      </c>
      <c r="M2889" s="18" t="str">
        <f>IFERROR(VLOOKUP($B2889,Invoices!$Z$2:$AA$412,2,FALSE),"")</f>
        <v/>
      </c>
      <c r="N2889" s="18" t="str">
        <f>IFERROR(VLOOKUP($B2889,Invoices!$AB$2:$AC$412,2,FALSE),"")</f>
        <v/>
      </c>
      <c r="O2889" s="18" t="str">
        <f>IFERROR(VLOOKUP($B2889,Invoices!$AD$2:$AE$412,2,FALSE),"")</f>
        <v/>
      </c>
      <c r="P2889" s="18">
        <f>IFERROR(VLOOKUP($B2889,Invoices!$AF$2:$AG$412,2,FALSE),"")</f>
        <v>0.99</v>
      </c>
      <c r="Q2889" s="18" t="str">
        <f>IFERROR(VLOOKUP($B2889,Invoices!$AH$2:$AI$412,2,FALSE),"")</f>
        <v/>
      </c>
      <c r="R2889" s="18" t="str">
        <f>IFERROR(VLOOKUP($B2889,Invoices!$AJ$2:$AK$412,2,FALSE),"")</f>
        <v/>
      </c>
      <c r="S2889" s="18" t="str">
        <f>IFERROR(VLOOKUP($B2889,Invoices!$AL$2:$AM$412,2,FALSE),"")</f>
        <v/>
      </c>
      <c r="T2889" s="18" t="str">
        <f>IFERROR(VLOOKUP($B2889,Invoices!$AN$2:$AO$412,2,FALSE),"")</f>
        <v/>
      </c>
      <c r="U2889" s="18" cm="1">
        <f t="array" ref="U2889">IFERROR(INDEX(F2889:T2889, 1, MATCH(TRUE, ISNUMBER(F2889:T2889), 0)), "0.0")</f>
        <v>0.99</v>
      </c>
    </row>
    <row r="2890" spans="1:21" ht="13" x14ac:dyDescent="0.15">
      <c r="A2890" s="14" t="s">
        <v>8922</v>
      </c>
      <c r="B2890" s="6" t="s">
        <v>4393</v>
      </c>
      <c r="D2890" s="6" t="s">
        <v>1483</v>
      </c>
      <c r="E2890" s="6" t="s">
        <v>518</v>
      </c>
      <c r="F2890" s="18" t="str">
        <f>IFERROR(VLOOKUP(B2890,Invoices!$L$2:$M$413,2,FALSE),"")</f>
        <v/>
      </c>
      <c r="G2890" s="18" t="str">
        <f>IFERROR(VLOOKUP(B2890,Invoices!$N$2:$O$412,2,FALSE),"")</f>
        <v/>
      </c>
      <c r="H2890" s="18" t="str">
        <f>IFERROR(VLOOKUP($B2890,Invoices!$P$2:$Q$412,2,FALSE),"")</f>
        <v/>
      </c>
      <c r="I2890" s="18" t="str">
        <f>IFERROR(VLOOKUP($B2890,Invoices!$R$2:$S$412,2,FALSE),"")</f>
        <v/>
      </c>
      <c r="J2890" s="18" t="str">
        <f>IFERROR(VLOOKUP($B2890,Invoices!$T$2:$U$412,2,FALSE),"")</f>
        <v/>
      </c>
      <c r="K2890" s="18" t="str">
        <f>IFERROR(VLOOKUP($B2890,Invoices!$V$2:$W$412,2,FALSE),"")</f>
        <v/>
      </c>
      <c r="L2890" s="18" t="str">
        <f>IFERROR(VLOOKUP($B2890,Invoices!$X$2:$Y$412,2,FALSE),"")</f>
        <v/>
      </c>
      <c r="M2890" s="18" t="str">
        <f>IFERROR(VLOOKUP($B2890,Invoices!$Z$2:$AA$412,2,FALSE),"")</f>
        <v/>
      </c>
      <c r="N2890" s="18">
        <f>IFERROR(VLOOKUP($B2890,Invoices!$AB$2:$AC$412,2,FALSE),"")</f>
        <v>1.99</v>
      </c>
      <c r="O2890" s="18" t="str">
        <f>IFERROR(VLOOKUP($B2890,Invoices!$AD$2:$AE$412,2,FALSE),"")</f>
        <v/>
      </c>
      <c r="P2890" s="18" t="str">
        <f>IFERROR(VLOOKUP($B2890,Invoices!$AF$2:$AG$412,2,FALSE),"")</f>
        <v/>
      </c>
      <c r="Q2890" s="18" t="str">
        <f>IFERROR(VLOOKUP($B2890,Invoices!$AH$2:$AI$412,2,FALSE),"")</f>
        <v/>
      </c>
      <c r="R2890" s="18" t="str">
        <f>IFERROR(VLOOKUP($B2890,Invoices!$AJ$2:$AK$412,2,FALSE),"")</f>
        <v/>
      </c>
      <c r="S2890" s="18" t="str">
        <f>IFERROR(VLOOKUP($B2890,Invoices!$AL$2:$AM$412,2,FALSE),"")</f>
        <v/>
      </c>
      <c r="T2890" s="18" t="str">
        <f>IFERROR(VLOOKUP($B2890,Invoices!$AN$2:$AO$412,2,FALSE),"")</f>
        <v/>
      </c>
      <c r="U2890" s="18" cm="1">
        <f t="array" ref="U2890">IFERROR(INDEX(F2890:T2890, 1, MATCH(TRUE, ISNUMBER(F2890:T2890), 0)), "0.0")</f>
        <v>1.99</v>
      </c>
    </row>
    <row r="2891" spans="1:21" ht="13" x14ac:dyDescent="0.15">
      <c r="A2891" s="14" t="s">
        <v>8923</v>
      </c>
      <c r="B2891" s="6" t="s">
        <v>4394</v>
      </c>
      <c r="D2891" s="6" t="s">
        <v>1353</v>
      </c>
      <c r="E2891" s="6" t="s">
        <v>596</v>
      </c>
      <c r="F2891" s="18" t="str">
        <f>IFERROR(VLOOKUP(B2891,Invoices!$L$2:$M$413,2,FALSE),"")</f>
        <v/>
      </c>
      <c r="G2891" s="18" t="str">
        <f>IFERROR(VLOOKUP(B2891,Invoices!$N$2:$O$412,2,FALSE),"")</f>
        <v/>
      </c>
      <c r="H2891" s="18" t="str">
        <f>IFERROR(VLOOKUP($B2891,Invoices!$P$2:$Q$412,2,FALSE),"")</f>
        <v/>
      </c>
      <c r="I2891" s="18" t="str">
        <f>IFERROR(VLOOKUP($B2891,Invoices!$R$2:$S$412,2,FALSE),"")</f>
        <v/>
      </c>
      <c r="J2891" s="18" t="str">
        <f>IFERROR(VLOOKUP($B2891,Invoices!$T$2:$U$412,2,FALSE),"")</f>
        <v/>
      </c>
      <c r="K2891" s="18" t="str">
        <f>IFERROR(VLOOKUP($B2891,Invoices!$V$2:$W$412,2,FALSE),"")</f>
        <v/>
      </c>
      <c r="L2891" s="18" t="str">
        <f>IFERROR(VLOOKUP($B2891,Invoices!$X$2:$Y$412,2,FALSE),"")</f>
        <v/>
      </c>
      <c r="M2891" s="18" t="str">
        <f>IFERROR(VLOOKUP($B2891,Invoices!$Z$2:$AA$412,2,FALSE),"")</f>
        <v/>
      </c>
      <c r="N2891" s="18">
        <f>IFERROR(VLOOKUP($B2891,Invoices!$AB$2:$AC$412,2,FALSE),"")</f>
        <v>0.99</v>
      </c>
      <c r="O2891" s="18" t="str">
        <f>IFERROR(VLOOKUP($B2891,Invoices!$AD$2:$AE$412,2,FALSE),"")</f>
        <v/>
      </c>
      <c r="P2891" s="18" t="str">
        <f>IFERROR(VLOOKUP($B2891,Invoices!$AF$2:$AG$412,2,FALSE),"")</f>
        <v/>
      </c>
      <c r="Q2891" s="18" t="str">
        <f>IFERROR(VLOOKUP($B2891,Invoices!$AH$2:$AI$412,2,FALSE),"")</f>
        <v/>
      </c>
      <c r="R2891" s="18" t="str">
        <f>IFERROR(VLOOKUP($B2891,Invoices!$AJ$2:$AK$412,2,FALSE),"")</f>
        <v/>
      </c>
      <c r="S2891" s="18" t="str">
        <f>IFERROR(VLOOKUP($B2891,Invoices!$AL$2:$AM$412,2,FALSE),"")</f>
        <v/>
      </c>
      <c r="T2891" s="18" t="str">
        <f>IFERROR(VLOOKUP($B2891,Invoices!$AN$2:$AO$412,2,FALSE),"")</f>
        <v/>
      </c>
      <c r="U2891" s="18" cm="1">
        <f t="array" ref="U2891">IFERROR(INDEX(F2891:T2891, 1, MATCH(TRUE, ISNUMBER(F2891:T2891), 0)), "0.0")</f>
        <v>0.99</v>
      </c>
    </row>
    <row r="2892" spans="1:21" ht="13" x14ac:dyDescent="0.15">
      <c r="A2892" s="14" t="s">
        <v>8924</v>
      </c>
      <c r="B2892" s="6" t="s">
        <v>4395</v>
      </c>
      <c r="C2892" s="6" t="s">
        <v>4396</v>
      </c>
      <c r="D2892" s="6" t="s">
        <v>1150</v>
      </c>
      <c r="E2892" s="6" t="s">
        <v>1151</v>
      </c>
      <c r="F2892" s="18" t="str">
        <f>IFERROR(VLOOKUP(B2892,Invoices!$L$2:$M$413,2,FALSE),"")</f>
        <v/>
      </c>
      <c r="G2892" s="18" t="str">
        <f>IFERROR(VLOOKUP(B2892,Invoices!$N$2:$O$412,2,FALSE),"")</f>
        <v/>
      </c>
      <c r="H2892" s="18" t="str">
        <f>IFERROR(VLOOKUP($B2892,Invoices!$P$2:$Q$412,2,FALSE),"")</f>
        <v/>
      </c>
      <c r="I2892" s="18" t="str">
        <f>IFERROR(VLOOKUP($B2892,Invoices!$R$2:$S$412,2,FALSE),"")</f>
        <v/>
      </c>
      <c r="J2892" s="18" t="str">
        <f>IFERROR(VLOOKUP($B2892,Invoices!$T$2:$U$412,2,FALSE),"")</f>
        <v/>
      </c>
      <c r="K2892" s="18" t="str">
        <f>IFERROR(VLOOKUP($B2892,Invoices!$V$2:$W$412,2,FALSE),"")</f>
        <v/>
      </c>
      <c r="L2892" s="18" t="str">
        <f>IFERROR(VLOOKUP($B2892,Invoices!$X$2:$Y$412,2,FALSE),"")</f>
        <v/>
      </c>
      <c r="M2892" s="18" t="str">
        <f>IFERROR(VLOOKUP($B2892,Invoices!$Z$2:$AA$412,2,FALSE),"")</f>
        <v/>
      </c>
      <c r="N2892" s="18" t="str">
        <f>IFERROR(VLOOKUP($B2892,Invoices!$AB$2:$AC$412,2,FALSE),"")</f>
        <v/>
      </c>
      <c r="O2892" s="18" t="str">
        <f>IFERROR(VLOOKUP($B2892,Invoices!$AD$2:$AE$412,2,FALSE),"")</f>
        <v/>
      </c>
      <c r="P2892" s="18" t="str">
        <f>IFERROR(VLOOKUP($B2892,Invoices!$AF$2:$AG$412,2,FALSE),"")</f>
        <v/>
      </c>
      <c r="Q2892" s="18" t="str">
        <f>IFERROR(VLOOKUP($B2892,Invoices!$AH$2:$AI$412,2,FALSE),"")</f>
        <v/>
      </c>
      <c r="R2892" s="18" t="str">
        <f>IFERROR(VLOOKUP($B2892,Invoices!$AJ$2:$AK$412,2,FALSE),"")</f>
        <v/>
      </c>
      <c r="S2892" s="18" t="str">
        <f>IFERROR(VLOOKUP($B2892,Invoices!$AL$2:$AM$412,2,FALSE),"")</f>
        <v/>
      </c>
      <c r="T2892" s="18" t="str">
        <f>IFERROR(VLOOKUP($B2892,Invoices!$AN$2:$AO$412,2,FALSE),"")</f>
        <v/>
      </c>
      <c r="U2892" s="18" t="str" cm="1">
        <f t="array" ref="U2892">IFERROR(INDEX(F2892:T2892, 1, MATCH(TRUE, ISNUMBER(F2892:T2892), 0)), "0.0")</f>
        <v>0.0</v>
      </c>
    </row>
    <row r="2893" spans="1:21" ht="13" x14ac:dyDescent="0.15">
      <c r="A2893" s="14" t="s">
        <v>8925</v>
      </c>
      <c r="B2893" s="6" t="s">
        <v>4397</v>
      </c>
      <c r="D2893" s="6" t="s">
        <v>768</v>
      </c>
      <c r="E2893" s="6" t="s">
        <v>518</v>
      </c>
      <c r="F2893" s="18" t="str">
        <f>IFERROR(VLOOKUP(B2893,Invoices!$L$2:$M$413,2,FALSE),"")</f>
        <v/>
      </c>
      <c r="G2893" s="18" t="str">
        <f>IFERROR(VLOOKUP(B2893,Invoices!$N$2:$O$412,2,FALSE),"")</f>
        <v/>
      </c>
      <c r="H2893" s="18" t="str">
        <f>IFERROR(VLOOKUP($B2893,Invoices!$P$2:$Q$412,2,FALSE),"")</f>
        <v/>
      </c>
      <c r="I2893" s="18" t="str">
        <f>IFERROR(VLOOKUP($B2893,Invoices!$R$2:$S$412,2,FALSE),"")</f>
        <v/>
      </c>
      <c r="J2893" s="18" t="str">
        <f>IFERROR(VLOOKUP($B2893,Invoices!$T$2:$U$412,2,FALSE),"")</f>
        <v/>
      </c>
      <c r="K2893" s="18" t="str">
        <f>IFERROR(VLOOKUP($B2893,Invoices!$V$2:$W$412,2,FALSE),"")</f>
        <v/>
      </c>
      <c r="L2893" s="18" t="str">
        <f>IFERROR(VLOOKUP($B2893,Invoices!$X$2:$Y$412,2,FALSE),"")</f>
        <v/>
      </c>
      <c r="M2893" s="18" t="str">
        <f>IFERROR(VLOOKUP($B2893,Invoices!$Z$2:$AA$412,2,FALSE),"")</f>
        <v/>
      </c>
      <c r="N2893" s="18" t="str">
        <f>IFERROR(VLOOKUP($B2893,Invoices!$AB$2:$AC$412,2,FALSE),"")</f>
        <v/>
      </c>
      <c r="O2893" s="18" t="str">
        <f>IFERROR(VLOOKUP($B2893,Invoices!$AD$2:$AE$412,2,FALSE),"")</f>
        <v/>
      </c>
      <c r="P2893" s="18" t="str">
        <f>IFERROR(VLOOKUP($B2893,Invoices!$AF$2:$AG$412,2,FALSE),"")</f>
        <v/>
      </c>
      <c r="Q2893" s="18" t="str">
        <f>IFERROR(VLOOKUP($B2893,Invoices!$AH$2:$AI$412,2,FALSE),"")</f>
        <v/>
      </c>
      <c r="R2893" s="18" t="str">
        <f>IFERROR(VLOOKUP($B2893,Invoices!$AJ$2:$AK$412,2,FALSE),"")</f>
        <v/>
      </c>
      <c r="S2893" s="18" t="str">
        <f>IFERROR(VLOOKUP($B2893,Invoices!$AL$2:$AM$412,2,FALSE),"")</f>
        <v/>
      </c>
      <c r="T2893" s="18" t="str">
        <f>IFERROR(VLOOKUP($B2893,Invoices!$AN$2:$AO$412,2,FALSE),"")</f>
        <v/>
      </c>
      <c r="U2893" s="18" t="str" cm="1">
        <f t="array" ref="U2893">IFERROR(INDEX(F2893:T2893, 1, MATCH(TRUE, ISNUMBER(F2893:T2893), 0)), "0.0")</f>
        <v>0.0</v>
      </c>
    </row>
    <row r="2894" spans="1:21" ht="13" x14ac:dyDescent="0.15">
      <c r="A2894" s="14" t="s">
        <v>8926</v>
      </c>
      <c r="B2894" s="6" t="s">
        <v>4398</v>
      </c>
      <c r="C2894" s="6" t="s">
        <v>522</v>
      </c>
      <c r="D2894" s="6" t="s">
        <v>1764</v>
      </c>
      <c r="E2894" s="6" t="s">
        <v>522</v>
      </c>
      <c r="F2894" s="18" t="str">
        <f>IFERROR(VLOOKUP(B2894,Invoices!$L$2:$M$413,2,FALSE),"")</f>
        <v/>
      </c>
      <c r="G2894" s="18">
        <f>IFERROR(VLOOKUP(B2894,Invoices!$N$2:$O$412,2,FALSE),"")</f>
        <v>0.99</v>
      </c>
      <c r="H2894" s="18" t="str">
        <f>IFERROR(VLOOKUP($B2894,Invoices!$P$2:$Q$412,2,FALSE),"")</f>
        <v/>
      </c>
      <c r="I2894" s="18" t="str">
        <f>IFERROR(VLOOKUP($B2894,Invoices!$R$2:$S$412,2,FALSE),"")</f>
        <v/>
      </c>
      <c r="J2894" s="18" t="str">
        <f>IFERROR(VLOOKUP($B2894,Invoices!$T$2:$U$412,2,FALSE),"")</f>
        <v/>
      </c>
      <c r="K2894" s="18" t="str">
        <f>IFERROR(VLOOKUP($B2894,Invoices!$V$2:$W$412,2,FALSE),"")</f>
        <v/>
      </c>
      <c r="L2894" s="18" t="str">
        <f>IFERROR(VLOOKUP($B2894,Invoices!$X$2:$Y$412,2,FALSE),"")</f>
        <v/>
      </c>
      <c r="M2894" s="18" t="str">
        <f>IFERROR(VLOOKUP($B2894,Invoices!$Z$2:$AA$412,2,FALSE),"")</f>
        <v/>
      </c>
      <c r="N2894" s="18" t="str">
        <f>IFERROR(VLOOKUP($B2894,Invoices!$AB$2:$AC$412,2,FALSE),"")</f>
        <v/>
      </c>
      <c r="O2894" s="18" t="str">
        <f>IFERROR(VLOOKUP($B2894,Invoices!$AD$2:$AE$412,2,FALSE),"")</f>
        <v/>
      </c>
      <c r="P2894" s="18" t="str">
        <f>IFERROR(VLOOKUP($B2894,Invoices!$AF$2:$AG$412,2,FALSE),"")</f>
        <v/>
      </c>
      <c r="Q2894" s="18" t="str">
        <f>IFERROR(VLOOKUP($B2894,Invoices!$AH$2:$AI$412,2,FALSE),"")</f>
        <v/>
      </c>
      <c r="R2894" s="18" t="str">
        <f>IFERROR(VLOOKUP($B2894,Invoices!$AJ$2:$AK$412,2,FALSE),"")</f>
        <v/>
      </c>
      <c r="S2894" s="18" t="str">
        <f>IFERROR(VLOOKUP($B2894,Invoices!$AL$2:$AM$412,2,FALSE),"")</f>
        <v/>
      </c>
      <c r="T2894" s="18" t="str">
        <f>IFERROR(VLOOKUP($B2894,Invoices!$AN$2:$AO$412,2,FALSE),"")</f>
        <v/>
      </c>
      <c r="U2894" s="18" cm="1">
        <f t="array" ref="U2894">IFERROR(INDEX(F2894:T2894, 1, MATCH(TRUE, ISNUMBER(F2894:T2894), 0)), "0.0")</f>
        <v>0.99</v>
      </c>
    </row>
    <row r="2895" spans="1:21" ht="13" x14ac:dyDescent="0.15">
      <c r="A2895" s="14" t="s">
        <v>8927</v>
      </c>
      <c r="B2895" s="6" t="s">
        <v>4399</v>
      </c>
      <c r="C2895" s="6" t="s">
        <v>555</v>
      </c>
      <c r="D2895" s="6" t="s">
        <v>554</v>
      </c>
      <c r="E2895" s="6" t="s">
        <v>555</v>
      </c>
      <c r="F2895" s="18" t="str">
        <f>IFERROR(VLOOKUP(B2895,Invoices!$L$2:$M$413,2,FALSE),"")</f>
        <v/>
      </c>
      <c r="G2895" s="18" t="str">
        <f>IFERROR(VLOOKUP(B2895,Invoices!$N$2:$O$412,2,FALSE),"")</f>
        <v/>
      </c>
      <c r="H2895" s="18" t="str">
        <f>IFERROR(VLOOKUP($B2895,Invoices!$P$2:$Q$412,2,FALSE),"")</f>
        <v/>
      </c>
      <c r="I2895" s="18" t="str">
        <f>IFERROR(VLOOKUP($B2895,Invoices!$R$2:$S$412,2,FALSE),"")</f>
        <v/>
      </c>
      <c r="J2895" s="18" t="str">
        <f>IFERROR(VLOOKUP($B2895,Invoices!$T$2:$U$412,2,FALSE),"")</f>
        <v/>
      </c>
      <c r="K2895" s="18" t="str">
        <f>IFERROR(VLOOKUP($B2895,Invoices!$V$2:$W$412,2,FALSE),"")</f>
        <v/>
      </c>
      <c r="L2895" s="18" t="str">
        <f>IFERROR(VLOOKUP($B2895,Invoices!$X$2:$Y$412,2,FALSE),"")</f>
        <v/>
      </c>
      <c r="M2895" s="18" t="str">
        <f>IFERROR(VLOOKUP($B2895,Invoices!$Z$2:$AA$412,2,FALSE),"")</f>
        <v/>
      </c>
      <c r="N2895" s="18" t="str">
        <f>IFERROR(VLOOKUP($B2895,Invoices!$AB$2:$AC$412,2,FALSE),"")</f>
        <v/>
      </c>
      <c r="O2895" s="18" t="str">
        <f>IFERROR(VLOOKUP($B2895,Invoices!$AD$2:$AE$412,2,FALSE),"")</f>
        <v/>
      </c>
      <c r="P2895" s="18" t="str">
        <f>IFERROR(VLOOKUP($B2895,Invoices!$AF$2:$AG$412,2,FALSE),"")</f>
        <v/>
      </c>
      <c r="Q2895" s="18" t="str">
        <f>IFERROR(VLOOKUP($B2895,Invoices!$AH$2:$AI$412,2,FALSE),"")</f>
        <v/>
      </c>
      <c r="R2895" s="18" t="str">
        <f>IFERROR(VLOOKUP($B2895,Invoices!$AJ$2:$AK$412,2,FALSE),"")</f>
        <v/>
      </c>
      <c r="S2895" s="18" t="str">
        <f>IFERROR(VLOOKUP($B2895,Invoices!$AL$2:$AM$412,2,FALSE),"")</f>
        <v/>
      </c>
      <c r="T2895" s="18" t="str">
        <f>IFERROR(VLOOKUP($B2895,Invoices!$AN$2:$AO$412,2,FALSE),"")</f>
        <v/>
      </c>
      <c r="U2895" s="18" t="str" cm="1">
        <f t="array" ref="U2895">IFERROR(INDEX(F2895:T2895, 1, MATCH(TRUE, ISNUMBER(F2895:T2895), 0)), "0.0")</f>
        <v>0.0</v>
      </c>
    </row>
    <row r="2896" spans="1:21" ht="13" x14ac:dyDescent="0.15">
      <c r="A2896" s="14" t="s">
        <v>8928</v>
      </c>
      <c r="B2896" s="6" t="s">
        <v>4400</v>
      </c>
      <c r="C2896" s="6" t="s">
        <v>4401</v>
      </c>
      <c r="D2896" s="6" t="s">
        <v>536</v>
      </c>
      <c r="E2896" s="6" t="s">
        <v>535</v>
      </c>
      <c r="F2896" s="18" t="str">
        <f>IFERROR(VLOOKUP(B2896,Invoices!$L$2:$M$413,2,FALSE),"")</f>
        <v/>
      </c>
      <c r="G2896" s="18" t="str">
        <f>IFERROR(VLOOKUP(B2896,Invoices!$N$2:$O$412,2,FALSE),"")</f>
        <v/>
      </c>
      <c r="H2896" s="18" t="str">
        <f>IFERROR(VLOOKUP($B2896,Invoices!$P$2:$Q$412,2,FALSE),"")</f>
        <v/>
      </c>
      <c r="I2896" s="18" t="str">
        <f>IFERROR(VLOOKUP($B2896,Invoices!$R$2:$S$412,2,FALSE),"")</f>
        <v/>
      </c>
      <c r="J2896" s="18" t="str">
        <f>IFERROR(VLOOKUP($B2896,Invoices!$T$2:$U$412,2,FALSE),"")</f>
        <v/>
      </c>
      <c r="K2896" s="18" t="str">
        <f>IFERROR(VLOOKUP($B2896,Invoices!$V$2:$W$412,2,FALSE),"")</f>
        <v/>
      </c>
      <c r="L2896" s="18" t="str">
        <f>IFERROR(VLOOKUP($B2896,Invoices!$X$2:$Y$412,2,FALSE),"")</f>
        <v/>
      </c>
      <c r="M2896" s="18" t="str">
        <f>IFERROR(VLOOKUP($B2896,Invoices!$Z$2:$AA$412,2,FALSE),"")</f>
        <v/>
      </c>
      <c r="N2896" s="18" t="str">
        <f>IFERROR(VLOOKUP($B2896,Invoices!$AB$2:$AC$412,2,FALSE),"")</f>
        <v/>
      </c>
      <c r="O2896" s="18" t="str">
        <f>IFERROR(VLOOKUP($B2896,Invoices!$AD$2:$AE$412,2,FALSE),"")</f>
        <v/>
      </c>
      <c r="P2896" s="18" t="str">
        <f>IFERROR(VLOOKUP($B2896,Invoices!$AF$2:$AG$412,2,FALSE),"")</f>
        <v/>
      </c>
      <c r="Q2896" s="18" t="str">
        <f>IFERROR(VLOOKUP($B2896,Invoices!$AH$2:$AI$412,2,FALSE),"")</f>
        <v/>
      </c>
      <c r="R2896" s="18" t="str">
        <f>IFERROR(VLOOKUP($B2896,Invoices!$AJ$2:$AK$412,2,FALSE),"")</f>
        <v/>
      </c>
      <c r="S2896" s="18" t="str">
        <f>IFERROR(VLOOKUP($B2896,Invoices!$AL$2:$AM$412,2,FALSE),"")</f>
        <v/>
      </c>
      <c r="T2896" s="18" t="str">
        <f>IFERROR(VLOOKUP($B2896,Invoices!$AN$2:$AO$412,2,FALSE),"")</f>
        <v/>
      </c>
      <c r="U2896" s="18" t="str" cm="1">
        <f t="array" ref="U2896">IFERROR(INDEX(F2896:T2896, 1, MATCH(TRUE, ISNUMBER(F2896:T2896), 0)), "0.0")</f>
        <v>0.0</v>
      </c>
    </row>
    <row r="2897" spans="1:21" ht="13" x14ac:dyDescent="0.15">
      <c r="A2897" s="14" t="s">
        <v>8929</v>
      </c>
      <c r="B2897" s="6" t="s">
        <v>4402</v>
      </c>
      <c r="D2897" s="6" t="s">
        <v>1391</v>
      </c>
      <c r="E2897" s="6" t="s">
        <v>673</v>
      </c>
      <c r="F2897" s="18" t="str">
        <f>IFERROR(VLOOKUP(B2897,Invoices!$L$2:$M$413,2,FALSE),"")</f>
        <v/>
      </c>
      <c r="G2897" s="18" t="str">
        <f>IFERROR(VLOOKUP(B2897,Invoices!$N$2:$O$412,2,FALSE),"")</f>
        <v/>
      </c>
      <c r="H2897" s="18" t="str">
        <f>IFERROR(VLOOKUP($B2897,Invoices!$P$2:$Q$412,2,FALSE),"")</f>
        <v/>
      </c>
      <c r="I2897" s="18" t="str">
        <f>IFERROR(VLOOKUP($B2897,Invoices!$R$2:$S$412,2,FALSE),"")</f>
        <v/>
      </c>
      <c r="J2897" s="18" t="str">
        <f>IFERROR(VLOOKUP($B2897,Invoices!$T$2:$U$412,2,FALSE),"")</f>
        <v/>
      </c>
      <c r="K2897" s="18" t="str">
        <f>IFERROR(VLOOKUP($B2897,Invoices!$V$2:$W$412,2,FALSE),"")</f>
        <v/>
      </c>
      <c r="L2897" s="18" t="str">
        <f>IFERROR(VLOOKUP($B2897,Invoices!$X$2:$Y$412,2,FALSE),"")</f>
        <v/>
      </c>
      <c r="M2897" s="18" t="str">
        <f>IFERROR(VLOOKUP($B2897,Invoices!$Z$2:$AA$412,2,FALSE),"")</f>
        <v/>
      </c>
      <c r="N2897" s="18" t="str">
        <f>IFERROR(VLOOKUP($B2897,Invoices!$AB$2:$AC$412,2,FALSE),"")</f>
        <v/>
      </c>
      <c r="O2897" s="18" t="str">
        <f>IFERROR(VLOOKUP($B2897,Invoices!$AD$2:$AE$412,2,FALSE),"")</f>
        <v/>
      </c>
      <c r="P2897" s="18" t="str">
        <f>IFERROR(VLOOKUP($B2897,Invoices!$AF$2:$AG$412,2,FALSE),"")</f>
        <v/>
      </c>
      <c r="Q2897" s="18">
        <f>IFERROR(VLOOKUP($B2897,Invoices!$AH$2:$AI$412,2,FALSE),"")</f>
        <v>1.99</v>
      </c>
      <c r="R2897" s="18" t="str">
        <f>IFERROR(VLOOKUP($B2897,Invoices!$AJ$2:$AK$412,2,FALSE),"")</f>
        <v/>
      </c>
      <c r="S2897" s="18" t="str">
        <f>IFERROR(VLOOKUP($B2897,Invoices!$AL$2:$AM$412,2,FALSE),"")</f>
        <v/>
      </c>
      <c r="T2897" s="18" t="str">
        <f>IFERROR(VLOOKUP($B2897,Invoices!$AN$2:$AO$412,2,FALSE),"")</f>
        <v/>
      </c>
      <c r="U2897" s="18" cm="1">
        <f t="array" ref="U2897">IFERROR(INDEX(F2897:T2897, 1, MATCH(TRUE, ISNUMBER(F2897:T2897), 0)), "0.0")</f>
        <v>1.99</v>
      </c>
    </row>
    <row r="2898" spans="1:21" ht="13" x14ac:dyDescent="0.15">
      <c r="A2898" s="14" t="s">
        <v>8930</v>
      </c>
      <c r="B2898" s="6" t="s">
        <v>4403</v>
      </c>
      <c r="C2898" s="6" t="s">
        <v>549</v>
      </c>
      <c r="D2898" s="6" t="s">
        <v>550</v>
      </c>
      <c r="E2898" s="6" t="s">
        <v>551</v>
      </c>
      <c r="F2898" s="18" t="str">
        <f>IFERROR(VLOOKUP(B2898,Invoices!$L$2:$M$413,2,FALSE),"")</f>
        <v/>
      </c>
      <c r="G2898" s="18" t="str">
        <f>IFERROR(VLOOKUP(B2898,Invoices!$N$2:$O$412,2,FALSE),"")</f>
        <v/>
      </c>
      <c r="H2898" s="18" t="str">
        <f>IFERROR(VLOOKUP($B2898,Invoices!$P$2:$Q$412,2,FALSE),"")</f>
        <v/>
      </c>
      <c r="I2898" s="18" t="str">
        <f>IFERROR(VLOOKUP($B2898,Invoices!$R$2:$S$412,2,FALSE),"")</f>
        <v/>
      </c>
      <c r="J2898" s="18" t="str">
        <f>IFERROR(VLOOKUP($B2898,Invoices!$T$2:$U$412,2,FALSE),"")</f>
        <v/>
      </c>
      <c r="K2898" s="18" t="str">
        <f>IFERROR(VLOOKUP($B2898,Invoices!$V$2:$W$412,2,FALSE),"")</f>
        <v/>
      </c>
      <c r="L2898" s="18" t="str">
        <f>IFERROR(VLOOKUP($B2898,Invoices!$X$2:$Y$412,2,FALSE),"")</f>
        <v/>
      </c>
      <c r="M2898" s="18" t="str">
        <f>IFERROR(VLOOKUP($B2898,Invoices!$Z$2:$AA$412,2,FALSE),"")</f>
        <v/>
      </c>
      <c r="N2898" s="18" t="str">
        <f>IFERROR(VLOOKUP($B2898,Invoices!$AB$2:$AC$412,2,FALSE),"")</f>
        <v/>
      </c>
      <c r="O2898" s="18" t="str">
        <f>IFERROR(VLOOKUP($B2898,Invoices!$AD$2:$AE$412,2,FALSE),"")</f>
        <v/>
      </c>
      <c r="P2898" s="18" t="str">
        <f>IFERROR(VLOOKUP($B2898,Invoices!$AF$2:$AG$412,2,FALSE),"")</f>
        <v/>
      </c>
      <c r="Q2898" s="18" t="str">
        <f>IFERROR(VLOOKUP($B2898,Invoices!$AH$2:$AI$412,2,FALSE),"")</f>
        <v/>
      </c>
      <c r="R2898" s="18" t="str">
        <f>IFERROR(VLOOKUP($B2898,Invoices!$AJ$2:$AK$412,2,FALSE),"")</f>
        <v/>
      </c>
      <c r="S2898" s="18" t="str">
        <f>IFERROR(VLOOKUP($B2898,Invoices!$AL$2:$AM$412,2,FALSE),"")</f>
        <v/>
      </c>
      <c r="T2898" s="18" t="str">
        <f>IFERROR(VLOOKUP($B2898,Invoices!$AN$2:$AO$412,2,FALSE),"")</f>
        <v/>
      </c>
      <c r="U2898" s="18" t="str" cm="1">
        <f t="array" ref="U2898">IFERROR(INDEX(F2898:T2898, 1, MATCH(TRUE, ISNUMBER(F2898:T2898), 0)), "0.0")</f>
        <v>0.0</v>
      </c>
    </row>
    <row r="2899" spans="1:21" ht="13" x14ac:dyDescent="0.15">
      <c r="A2899" s="14" t="s">
        <v>8931</v>
      </c>
      <c r="B2899" s="6" t="s">
        <v>4404</v>
      </c>
      <c r="C2899" s="6" t="s">
        <v>573</v>
      </c>
      <c r="D2899" s="6" t="s">
        <v>841</v>
      </c>
      <c r="E2899" s="6" t="s">
        <v>574</v>
      </c>
      <c r="F2899" s="18" t="str">
        <f>IFERROR(VLOOKUP(B2899,Invoices!$L$2:$M$413,2,FALSE),"")</f>
        <v/>
      </c>
      <c r="G2899" s="18">
        <f>IFERROR(VLOOKUP(B2899,Invoices!$N$2:$O$412,2,FALSE),"")</f>
        <v>0.99</v>
      </c>
      <c r="H2899" s="18">
        <f>IFERROR(VLOOKUP($B2899,Invoices!$P$2:$Q$412,2,FALSE),"")</f>
        <v>0.99</v>
      </c>
      <c r="I2899" s="18" t="str">
        <f>IFERROR(VLOOKUP($B2899,Invoices!$R$2:$S$412,2,FALSE),"")</f>
        <v/>
      </c>
      <c r="J2899" s="18" t="str">
        <f>IFERROR(VLOOKUP($B2899,Invoices!$T$2:$U$412,2,FALSE),"")</f>
        <v/>
      </c>
      <c r="K2899" s="18" t="str">
        <f>IFERROR(VLOOKUP($B2899,Invoices!$V$2:$W$412,2,FALSE),"")</f>
        <v/>
      </c>
      <c r="L2899" s="18" t="str">
        <f>IFERROR(VLOOKUP($B2899,Invoices!$X$2:$Y$412,2,FALSE),"")</f>
        <v/>
      </c>
      <c r="M2899" s="18" t="str">
        <f>IFERROR(VLOOKUP($B2899,Invoices!$Z$2:$AA$412,2,FALSE),"")</f>
        <v/>
      </c>
      <c r="N2899" s="18" t="str">
        <f>IFERROR(VLOOKUP($B2899,Invoices!$AB$2:$AC$412,2,FALSE),"")</f>
        <v/>
      </c>
      <c r="O2899" s="18" t="str">
        <f>IFERROR(VLOOKUP($B2899,Invoices!$AD$2:$AE$412,2,FALSE),"")</f>
        <v/>
      </c>
      <c r="P2899" s="18" t="str">
        <f>IFERROR(VLOOKUP($B2899,Invoices!$AF$2:$AG$412,2,FALSE),"")</f>
        <v/>
      </c>
      <c r="Q2899" s="18" t="str">
        <f>IFERROR(VLOOKUP($B2899,Invoices!$AH$2:$AI$412,2,FALSE),"")</f>
        <v/>
      </c>
      <c r="R2899" s="18" t="str">
        <f>IFERROR(VLOOKUP($B2899,Invoices!$AJ$2:$AK$412,2,FALSE),"")</f>
        <v/>
      </c>
      <c r="S2899" s="18" t="str">
        <f>IFERROR(VLOOKUP($B2899,Invoices!$AL$2:$AM$412,2,FALSE),"")</f>
        <v/>
      </c>
      <c r="T2899" s="18" t="str">
        <f>IFERROR(VLOOKUP($B2899,Invoices!$AN$2:$AO$412,2,FALSE),"")</f>
        <v/>
      </c>
      <c r="U2899" s="18" cm="1">
        <f t="array" ref="U2899">IFERROR(INDEX(F2899:T2899, 1, MATCH(TRUE, ISNUMBER(F2899:T2899), 0)), "0.0")</f>
        <v>0.99</v>
      </c>
    </row>
    <row r="2900" spans="1:21" ht="13" x14ac:dyDescent="0.15">
      <c r="A2900" s="14" t="s">
        <v>8932</v>
      </c>
      <c r="B2900" s="6" t="s">
        <v>4404</v>
      </c>
      <c r="D2900" s="6" t="s">
        <v>621</v>
      </c>
      <c r="E2900" s="6" t="s">
        <v>574</v>
      </c>
      <c r="F2900" s="18" t="str">
        <f>IFERROR(VLOOKUP(B2900,Invoices!$L$2:$M$413,2,FALSE),"")</f>
        <v/>
      </c>
      <c r="G2900" s="18">
        <f>IFERROR(VLOOKUP(B2900,Invoices!$N$2:$O$412,2,FALSE),"")</f>
        <v>0.99</v>
      </c>
      <c r="H2900" s="18">
        <f>IFERROR(VLOOKUP($B2900,Invoices!$P$2:$Q$412,2,FALSE),"")</f>
        <v>0.99</v>
      </c>
      <c r="I2900" s="18" t="str">
        <f>IFERROR(VLOOKUP($B2900,Invoices!$R$2:$S$412,2,FALSE),"")</f>
        <v/>
      </c>
      <c r="J2900" s="18" t="str">
        <f>IFERROR(VLOOKUP($B2900,Invoices!$T$2:$U$412,2,FALSE),"")</f>
        <v/>
      </c>
      <c r="K2900" s="18" t="str">
        <f>IFERROR(VLOOKUP($B2900,Invoices!$V$2:$W$412,2,FALSE),"")</f>
        <v/>
      </c>
      <c r="L2900" s="18" t="str">
        <f>IFERROR(VLOOKUP($B2900,Invoices!$X$2:$Y$412,2,FALSE),"")</f>
        <v/>
      </c>
      <c r="M2900" s="18" t="str">
        <f>IFERROR(VLOOKUP($B2900,Invoices!$Z$2:$AA$412,2,FALSE),"")</f>
        <v/>
      </c>
      <c r="N2900" s="18" t="str">
        <f>IFERROR(VLOOKUP($B2900,Invoices!$AB$2:$AC$412,2,FALSE),"")</f>
        <v/>
      </c>
      <c r="O2900" s="18" t="str">
        <f>IFERROR(VLOOKUP($B2900,Invoices!$AD$2:$AE$412,2,FALSE),"")</f>
        <v/>
      </c>
      <c r="P2900" s="18" t="str">
        <f>IFERROR(VLOOKUP($B2900,Invoices!$AF$2:$AG$412,2,FALSE),"")</f>
        <v/>
      </c>
      <c r="Q2900" s="18" t="str">
        <f>IFERROR(VLOOKUP($B2900,Invoices!$AH$2:$AI$412,2,FALSE),"")</f>
        <v/>
      </c>
      <c r="R2900" s="18" t="str">
        <f>IFERROR(VLOOKUP($B2900,Invoices!$AJ$2:$AK$412,2,FALSE),"")</f>
        <v/>
      </c>
      <c r="S2900" s="18" t="str">
        <f>IFERROR(VLOOKUP($B2900,Invoices!$AL$2:$AM$412,2,FALSE),"")</f>
        <v/>
      </c>
      <c r="T2900" s="18" t="str">
        <f>IFERROR(VLOOKUP($B2900,Invoices!$AN$2:$AO$412,2,FALSE),"")</f>
        <v/>
      </c>
      <c r="U2900" s="18" cm="1">
        <f t="array" ref="U2900">IFERROR(INDEX(F2900:T2900, 1, MATCH(TRUE, ISNUMBER(F2900:T2900), 0)), "0.0")</f>
        <v>0.99</v>
      </c>
    </row>
    <row r="2901" spans="1:21" ht="13" x14ac:dyDescent="0.15">
      <c r="A2901" s="14" t="s">
        <v>8933</v>
      </c>
      <c r="B2901" s="6" t="s">
        <v>4404</v>
      </c>
      <c r="C2901" s="6" t="s">
        <v>1502</v>
      </c>
      <c r="D2901" s="6" t="s">
        <v>1503</v>
      </c>
      <c r="E2901" s="6" t="s">
        <v>574</v>
      </c>
      <c r="F2901" s="18" t="str">
        <f>IFERROR(VLOOKUP(B2901,Invoices!$L$2:$M$413,2,FALSE),"")</f>
        <v/>
      </c>
      <c r="G2901" s="18">
        <f>IFERROR(VLOOKUP(B2901,Invoices!$N$2:$O$412,2,FALSE),"")</f>
        <v>0.99</v>
      </c>
      <c r="H2901" s="18">
        <f>IFERROR(VLOOKUP($B2901,Invoices!$P$2:$Q$412,2,FALSE),"")</f>
        <v>0.99</v>
      </c>
      <c r="I2901" s="18" t="str">
        <f>IFERROR(VLOOKUP($B2901,Invoices!$R$2:$S$412,2,FALSE),"")</f>
        <v/>
      </c>
      <c r="J2901" s="18" t="str">
        <f>IFERROR(VLOOKUP($B2901,Invoices!$T$2:$U$412,2,FALSE),"")</f>
        <v/>
      </c>
      <c r="K2901" s="18" t="str">
        <f>IFERROR(VLOOKUP($B2901,Invoices!$V$2:$W$412,2,FALSE),"")</f>
        <v/>
      </c>
      <c r="L2901" s="18" t="str">
        <f>IFERROR(VLOOKUP($B2901,Invoices!$X$2:$Y$412,2,FALSE),"")</f>
        <v/>
      </c>
      <c r="M2901" s="18" t="str">
        <f>IFERROR(VLOOKUP($B2901,Invoices!$Z$2:$AA$412,2,FALSE),"")</f>
        <v/>
      </c>
      <c r="N2901" s="18" t="str">
        <f>IFERROR(VLOOKUP($B2901,Invoices!$AB$2:$AC$412,2,FALSE),"")</f>
        <v/>
      </c>
      <c r="O2901" s="18" t="str">
        <f>IFERROR(VLOOKUP($B2901,Invoices!$AD$2:$AE$412,2,FALSE),"")</f>
        <v/>
      </c>
      <c r="P2901" s="18" t="str">
        <f>IFERROR(VLOOKUP($B2901,Invoices!$AF$2:$AG$412,2,FALSE),"")</f>
        <v/>
      </c>
      <c r="Q2901" s="18" t="str">
        <f>IFERROR(VLOOKUP($B2901,Invoices!$AH$2:$AI$412,2,FALSE),"")</f>
        <v/>
      </c>
      <c r="R2901" s="18" t="str">
        <f>IFERROR(VLOOKUP($B2901,Invoices!$AJ$2:$AK$412,2,FALSE),"")</f>
        <v/>
      </c>
      <c r="S2901" s="18" t="str">
        <f>IFERROR(VLOOKUP($B2901,Invoices!$AL$2:$AM$412,2,FALSE),"")</f>
        <v/>
      </c>
      <c r="T2901" s="18" t="str">
        <f>IFERROR(VLOOKUP($B2901,Invoices!$AN$2:$AO$412,2,FALSE),"")</f>
        <v/>
      </c>
      <c r="U2901" s="18" cm="1">
        <f t="array" ref="U2901">IFERROR(INDEX(F2901:T2901, 1, MATCH(TRUE, ISNUMBER(F2901:T2901), 0)), "0.0")</f>
        <v>0.99</v>
      </c>
    </row>
    <row r="2902" spans="1:21" ht="13" x14ac:dyDescent="0.15">
      <c r="A2902" s="14" t="s">
        <v>8934</v>
      </c>
      <c r="B2902" s="6" t="s">
        <v>4405</v>
      </c>
      <c r="C2902" s="6" t="s">
        <v>573</v>
      </c>
      <c r="D2902" s="6" t="s">
        <v>1999</v>
      </c>
      <c r="E2902" s="6" t="s">
        <v>574</v>
      </c>
      <c r="F2902" s="18" t="str">
        <f>IFERROR(VLOOKUP(B2902,Invoices!$L$2:$M$413,2,FALSE),"")</f>
        <v/>
      </c>
      <c r="G2902" s="18" t="str">
        <f>IFERROR(VLOOKUP(B2902,Invoices!$N$2:$O$412,2,FALSE),"")</f>
        <v/>
      </c>
      <c r="H2902" s="18" t="str">
        <f>IFERROR(VLOOKUP($B2902,Invoices!$P$2:$Q$412,2,FALSE),"")</f>
        <v/>
      </c>
      <c r="I2902" s="18" t="str">
        <f>IFERROR(VLOOKUP($B2902,Invoices!$R$2:$S$412,2,FALSE),"")</f>
        <v/>
      </c>
      <c r="J2902" s="18" t="str">
        <f>IFERROR(VLOOKUP($B2902,Invoices!$T$2:$U$412,2,FALSE),"")</f>
        <v/>
      </c>
      <c r="K2902" s="18" t="str">
        <f>IFERROR(VLOOKUP($B2902,Invoices!$V$2:$W$412,2,FALSE),"")</f>
        <v/>
      </c>
      <c r="L2902" s="18" t="str">
        <f>IFERROR(VLOOKUP($B2902,Invoices!$X$2:$Y$412,2,FALSE),"")</f>
        <v/>
      </c>
      <c r="M2902" s="18" t="str">
        <f>IFERROR(VLOOKUP($B2902,Invoices!$Z$2:$AA$412,2,FALSE),"")</f>
        <v/>
      </c>
      <c r="N2902" s="18" t="str">
        <f>IFERROR(VLOOKUP($B2902,Invoices!$AB$2:$AC$412,2,FALSE),"")</f>
        <v/>
      </c>
      <c r="O2902" s="18" t="str">
        <f>IFERROR(VLOOKUP($B2902,Invoices!$AD$2:$AE$412,2,FALSE),"")</f>
        <v/>
      </c>
      <c r="P2902" s="18" t="str">
        <f>IFERROR(VLOOKUP($B2902,Invoices!$AF$2:$AG$412,2,FALSE),"")</f>
        <v/>
      </c>
      <c r="Q2902" s="18" t="str">
        <f>IFERROR(VLOOKUP($B2902,Invoices!$AH$2:$AI$412,2,FALSE),"")</f>
        <v/>
      </c>
      <c r="R2902" s="18" t="str">
        <f>IFERROR(VLOOKUP($B2902,Invoices!$AJ$2:$AK$412,2,FALSE),"")</f>
        <v/>
      </c>
      <c r="S2902" s="18" t="str">
        <f>IFERROR(VLOOKUP($B2902,Invoices!$AL$2:$AM$412,2,FALSE),"")</f>
        <v/>
      </c>
      <c r="T2902" s="18" t="str">
        <f>IFERROR(VLOOKUP($B2902,Invoices!$AN$2:$AO$412,2,FALSE),"")</f>
        <v/>
      </c>
      <c r="U2902" s="18" t="str" cm="1">
        <f t="array" ref="U2902">IFERROR(INDEX(F2902:T2902, 1, MATCH(TRUE, ISNUMBER(F2902:T2902), 0)), "0.0")</f>
        <v>0.0</v>
      </c>
    </row>
    <row r="2903" spans="1:21" ht="13" x14ac:dyDescent="0.15">
      <c r="A2903" s="14" t="s">
        <v>8935</v>
      </c>
      <c r="B2903" s="6" t="s">
        <v>4405</v>
      </c>
      <c r="C2903" s="6" t="s">
        <v>573</v>
      </c>
      <c r="D2903" s="6" t="s">
        <v>1674</v>
      </c>
      <c r="E2903" s="6" t="s">
        <v>574</v>
      </c>
      <c r="F2903" s="18" t="str">
        <f>IFERROR(VLOOKUP(B2903,Invoices!$L$2:$M$413,2,FALSE),"")</f>
        <v/>
      </c>
      <c r="G2903" s="18" t="str">
        <f>IFERROR(VLOOKUP(B2903,Invoices!$N$2:$O$412,2,FALSE),"")</f>
        <v/>
      </c>
      <c r="H2903" s="18" t="str">
        <f>IFERROR(VLOOKUP($B2903,Invoices!$P$2:$Q$412,2,FALSE),"")</f>
        <v/>
      </c>
      <c r="I2903" s="18" t="str">
        <f>IFERROR(VLOOKUP($B2903,Invoices!$R$2:$S$412,2,FALSE),"")</f>
        <v/>
      </c>
      <c r="J2903" s="18" t="str">
        <f>IFERROR(VLOOKUP($B2903,Invoices!$T$2:$U$412,2,FALSE),"")</f>
        <v/>
      </c>
      <c r="K2903" s="18" t="str">
        <f>IFERROR(VLOOKUP($B2903,Invoices!$V$2:$W$412,2,FALSE),"")</f>
        <v/>
      </c>
      <c r="L2903" s="18" t="str">
        <f>IFERROR(VLOOKUP($B2903,Invoices!$X$2:$Y$412,2,FALSE),"")</f>
        <v/>
      </c>
      <c r="M2903" s="18" t="str">
        <f>IFERROR(VLOOKUP($B2903,Invoices!$Z$2:$AA$412,2,FALSE),"")</f>
        <v/>
      </c>
      <c r="N2903" s="18" t="str">
        <f>IFERROR(VLOOKUP($B2903,Invoices!$AB$2:$AC$412,2,FALSE),"")</f>
        <v/>
      </c>
      <c r="O2903" s="18" t="str">
        <f>IFERROR(VLOOKUP($B2903,Invoices!$AD$2:$AE$412,2,FALSE),"")</f>
        <v/>
      </c>
      <c r="P2903" s="18" t="str">
        <f>IFERROR(VLOOKUP($B2903,Invoices!$AF$2:$AG$412,2,FALSE),"")</f>
        <v/>
      </c>
      <c r="Q2903" s="18" t="str">
        <f>IFERROR(VLOOKUP($B2903,Invoices!$AH$2:$AI$412,2,FALSE),"")</f>
        <v/>
      </c>
      <c r="R2903" s="18" t="str">
        <f>IFERROR(VLOOKUP($B2903,Invoices!$AJ$2:$AK$412,2,FALSE),"")</f>
        <v/>
      </c>
      <c r="S2903" s="18" t="str">
        <f>IFERROR(VLOOKUP($B2903,Invoices!$AL$2:$AM$412,2,FALSE),"")</f>
        <v/>
      </c>
      <c r="T2903" s="18" t="str">
        <f>IFERROR(VLOOKUP($B2903,Invoices!$AN$2:$AO$412,2,FALSE),"")</f>
        <v/>
      </c>
      <c r="U2903" s="18" t="str" cm="1">
        <f t="array" ref="U2903">IFERROR(INDEX(F2903:T2903, 1, MATCH(TRUE, ISNUMBER(F2903:T2903), 0)), "0.0")</f>
        <v>0.0</v>
      </c>
    </row>
    <row r="2904" spans="1:21" ht="13" x14ac:dyDescent="0.15">
      <c r="A2904" s="14" t="s">
        <v>8936</v>
      </c>
      <c r="B2904" s="6" t="s">
        <v>4406</v>
      </c>
      <c r="D2904" s="6" t="s">
        <v>1391</v>
      </c>
      <c r="E2904" s="6" t="s">
        <v>673</v>
      </c>
      <c r="F2904" s="18" t="str">
        <f>IFERROR(VLOOKUP(B2904,Invoices!$L$2:$M$413,2,FALSE),"")</f>
        <v/>
      </c>
      <c r="G2904" s="18" t="str">
        <f>IFERROR(VLOOKUP(B2904,Invoices!$N$2:$O$412,2,FALSE),"")</f>
        <v/>
      </c>
      <c r="H2904" s="18" t="str">
        <f>IFERROR(VLOOKUP($B2904,Invoices!$P$2:$Q$412,2,FALSE),"")</f>
        <v/>
      </c>
      <c r="I2904" s="18" t="str">
        <f>IFERROR(VLOOKUP($B2904,Invoices!$R$2:$S$412,2,FALSE),"")</f>
        <v/>
      </c>
      <c r="J2904" s="18" t="str">
        <f>IFERROR(VLOOKUP($B2904,Invoices!$T$2:$U$412,2,FALSE),"")</f>
        <v/>
      </c>
      <c r="K2904" s="18" t="str">
        <f>IFERROR(VLOOKUP($B2904,Invoices!$V$2:$W$412,2,FALSE),"")</f>
        <v/>
      </c>
      <c r="L2904" s="18" t="str">
        <f>IFERROR(VLOOKUP($B2904,Invoices!$X$2:$Y$412,2,FALSE),"")</f>
        <v/>
      </c>
      <c r="M2904" s="18" t="str">
        <f>IFERROR(VLOOKUP($B2904,Invoices!$Z$2:$AA$412,2,FALSE),"")</f>
        <v/>
      </c>
      <c r="N2904" s="18" t="str">
        <f>IFERROR(VLOOKUP($B2904,Invoices!$AB$2:$AC$412,2,FALSE),"")</f>
        <v/>
      </c>
      <c r="O2904" s="18" t="str">
        <f>IFERROR(VLOOKUP($B2904,Invoices!$AD$2:$AE$412,2,FALSE),"")</f>
        <v/>
      </c>
      <c r="P2904" s="18" t="str">
        <f>IFERROR(VLOOKUP($B2904,Invoices!$AF$2:$AG$412,2,FALSE),"")</f>
        <v/>
      </c>
      <c r="Q2904" s="18" t="str">
        <f>IFERROR(VLOOKUP($B2904,Invoices!$AH$2:$AI$412,2,FALSE),"")</f>
        <v/>
      </c>
      <c r="R2904" s="18" t="str">
        <f>IFERROR(VLOOKUP($B2904,Invoices!$AJ$2:$AK$412,2,FALSE),"")</f>
        <v/>
      </c>
      <c r="S2904" s="18" t="str">
        <f>IFERROR(VLOOKUP($B2904,Invoices!$AL$2:$AM$412,2,FALSE),"")</f>
        <v/>
      </c>
      <c r="T2904" s="18" t="str">
        <f>IFERROR(VLOOKUP($B2904,Invoices!$AN$2:$AO$412,2,FALSE),"")</f>
        <v/>
      </c>
      <c r="U2904" s="18" t="str" cm="1">
        <f t="array" ref="U2904">IFERROR(INDEX(F2904:T2904, 1, MATCH(TRUE, ISNUMBER(F2904:T2904), 0)), "0.0")</f>
        <v>0.0</v>
      </c>
    </row>
    <row r="2905" spans="1:21" ht="13" x14ac:dyDescent="0.15">
      <c r="A2905" s="14" t="s">
        <v>8937</v>
      </c>
      <c r="B2905" s="6" t="s">
        <v>4407</v>
      </c>
      <c r="D2905" s="6" t="s">
        <v>1483</v>
      </c>
      <c r="E2905" s="6" t="s">
        <v>518</v>
      </c>
      <c r="F2905" s="18" t="str">
        <f>IFERROR(VLOOKUP(B2905,Invoices!$L$2:$M$413,2,FALSE),"")</f>
        <v/>
      </c>
      <c r="G2905" s="18" t="str">
        <f>IFERROR(VLOOKUP(B2905,Invoices!$N$2:$O$412,2,FALSE),"")</f>
        <v/>
      </c>
      <c r="H2905" s="18" t="str">
        <f>IFERROR(VLOOKUP($B2905,Invoices!$P$2:$Q$412,2,FALSE),"")</f>
        <v/>
      </c>
      <c r="I2905" s="18" t="str">
        <f>IFERROR(VLOOKUP($B2905,Invoices!$R$2:$S$412,2,FALSE),"")</f>
        <v/>
      </c>
      <c r="J2905" s="18" t="str">
        <f>IFERROR(VLOOKUP($B2905,Invoices!$T$2:$U$412,2,FALSE),"")</f>
        <v/>
      </c>
      <c r="K2905" s="18" t="str">
        <f>IFERROR(VLOOKUP($B2905,Invoices!$V$2:$W$412,2,FALSE),"")</f>
        <v/>
      </c>
      <c r="L2905" s="18" t="str">
        <f>IFERROR(VLOOKUP($B2905,Invoices!$X$2:$Y$412,2,FALSE),"")</f>
        <v/>
      </c>
      <c r="M2905" s="18" t="str">
        <f>IFERROR(VLOOKUP($B2905,Invoices!$Z$2:$AA$412,2,FALSE),"")</f>
        <v/>
      </c>
      <c r="N2905" s="18" t="str">
        <f>IFERROR(VLOOKUP($B2905,Invoices!$AB$2:$AC$412,2,FALSE),"")</f>
        <v/>
      </c>
      <c r="O2905" s="18" t="str">
        <f>IFERROR(VLOOKUP($B2905,Invoices!$AD$2:$AE$412,2,FALSE),"")</f>
        <v/>
      </c>
      <c r="P2905" s="18" t="str">
        <f>IFERROR(VLOOKUP($B2905,Invoices!$AF$2:$AG$412,2,FALSE),"")</f>
        <v/>
      </c>
      <c r="Q2905" s="18" t="str">
        <f>IFERROR(VLOOKUP($B2905,Invoices!$AH$2:$AI$412,2,FALSE),"")</f>
        <v/>
      </c>
      <c r="R2905" s="18" t="str">
        <f>IFERROR(VLOOKUP($B2905,Invoices!$AJ$2:$AK$412,2,FALSE),"")</f>
        <v/>
      </c>
      <c r="S2905" s="18" t="str">
        <f>IFERROR(VLOOKUP($B2905,Invoices!$AL$2:$AM$412,2,FALSE),"")</f>
        <v/>
      </c>
      <c r="T2905" s="18" t="str">
        <f>IFERROR(VLOOKUP($B2905,Invoices!$AN$2:$AO$412,2,FALSE),"")</f>
        <v/>
      </c>
      <c r="U2905" s="18" t="str" cm="1">
        <f t="array" ref="U2905">IFERROR(INDEX(F2905:T2905, 1, MATCH(TRUE, ISNUMBER(F2905:T2905), 0)), "0.0")</f>
        <v>0.0</v>
      </c>
    </row>
    <row r="2906" spans="1:21" ht="13" x14ac:dyDescent="0.15">
      <c r="A2906" s="14" t="s">
        <v>8938</v>
      </c>
      <c r="B2906" s="6" t="s">
        <v>4408</v>
      </c>
      <c r="D2906" s="6" t="s">
        <v>672</v>
      </c>
      <c r="E2906" s="6" t="s">
        <v>673</v>
      </c>
      <c r="F2906" s="18">
        <f>IFERROR(VLOOKUP(B2906,Invoices!$L$2:$M$413,2,FALSE),"")</f>
        <v>1.99</v>
      </c>
      <c r="G2906" s="18" t="str">
        <f>IFERROR(VLOOKUP(B2906,Invoices!$N$2:$O$412,2,FALSE),"")</f>
        <v/>
      </c>
      <c r="H2906" s="18" t="str">
        <f>IFERROR(VLOOKUP($B2906,Invoices!$P$2:$Q$412,2,FALSE),"")</f>
        <v/>
      </c>
      <c r="I2906" s="18" t="str">
        <f>IFERROR(VLOOKUP($B2906,Invoices!$R$2:$S$412,2,FALSE),"")</f>
        <v/>
      </c>
      <c r="J2906" s="18" t="str">
        <f>IFERROR(VLOOKUP($B2906,Invoices!$T$2:$U$412,2,FALSE),"")</f>
        <v/>
      </c>
      <c r="K2906" s="18" t="str">
        <f>IFERROR(VLOOKUP($B2906,Invoices!$V$2:$W$412,2,FALSE),"")</f>
        <v/>
      </c>
      <c r="L2906" s="18" t="str">
        <f>IFERROR(VLOOKUP($B2906,Invoices!$X$2:$Y$412,2,FALSE),"")</f>
        <v/>
      </c>
      <c r="M2906" s="18" t="str">
        <f>IFERROR(VLOOKUP($B2906,Invoices!$Z$2:$AA$412,2,FALSE),"")</f>
        <v/>
      </c>
      <c r="N2906" s="18" t="str">
        <f>IFERROR(VLOOKUP($B2906,Invoices!$AB$2:$AC$412,2,FALSE),"")</f>
        <v/>
      </c>
      <c r="O2906" s="18" t="str">
        <f>IFERROR(VLOOKUP($B2906,Invoices!$AD$2:$AE$412,2,FALSE),"")</f>
        <v/>
      </c>
      <c r="P2906" s="18" t="str">
        <f>IFERROR(VLOOKUP($B2906,Invoices!$AF$2:$AG$412,2,FALSE),"")</f>
        <v/>
      </c>
      <c r="Q2906" s="18" t="str">
        <f>IFERROR(VLOOKUP($B2906,Invoices!$AH$2:$AI$412,2,FALSE),"")</f>
        <v/>
      </c>
      <c r="R2906" s="18" t="str">
        <f>IFERROR(VLOOKUP($B2906,Invoices!$AJ$2:$AK$412,2,FALSE),"")</f>
        <v/>
      </c>
      <c r="S2906" s="18" t="str">
        <f>IFERROR(VLOOKUP($B2906,Invoices!$AL$2:$AM$412,2,FALSE),"")</f>
        <v/>
      </c>
      <c r="T2906" s="18" t="str">
        <f>IFERROR(VLOOKUP($B2906,Invoices!$AN$2:$AO$412,2,FALSE),"")</f>
        <v/>
      </c>
      <c r="U2906" s="18" cm="1">
        <f t="array" ref="U2906">IFERROR(INDEX(F2906:T2906, 1, MATCH(TRUE, ISNUMBER(F2906:T2906), 0)), "0.0")</f>
        <v>1.99</v>
      </c>
    </row>
    <row r="2907" spans="1:21" ht="13" x14ac:dyDescent="0.15">
      <c r="A2907" s="14" t="s">
        <v>8939</v>
      </c>
      <c r="B2907" s="6" t="s">
        <v>4409</v>
      </c>
      <c r="D2907" s="6" t="s">
        <v>672</v>
      </c>
      <c r="E2907" s="6" t="s">
        <v>673</v>
      </c>
      <c r="F2907" s="18">
        <f>IFERROR(VLOOKUP(B2907,Invoices!$L$2:$M$413,2,FALSE),"")</f>
        <v>1.99</v>
      </c>
      <c r="G2907" s="18" t="str">
        <f>IFERROR(VLOOKUP(B2907,Invoices!$N$2:$O$412,2,FALSE),"")</f>
        <v/>
      </c>
      <c r="H2907" s="18" t="str">
        <f>IFERROR(VLOOKUP($B2907,Invoices!$P$2:$Q$412,2,FALSE),"")</f>
        <v/>
      </c>
      <c r="I2907" s="18" t="str">
        <f>IFERROR(VLOOKUP($B2907,Invoices!$R$2:$S$412,2,FALSE),"")</f>
        <v/>
      </c>
      <c r="J2907" s="18" t="str">
        <f>IFERROR(VLOOKUP($B2907,Invoices!$T$2:$U$412,2,FALSE),"")</f>
        <v/>
      </c>
      <c r="K2907" s="18" t="str">
        <f>IFERROR(VLOOKUP($B2907,Invoices!$V$2:$W$412,2,FALSE),"")</f>
        <v/>
      </c>
      <c r="L2907" s="18" t="str">
        <f>IFERROR(VLOOKUP($B2907,Invoices!$X$2:$Y$412,2,FALSE),"")</f>
        <v/>
      </c>
      <c r="M2907" s="18" t="str">
        <f>IFERROR(VLOOKUP($B2907,Invoices!$Z$2:$AA$412,2,FALSE),"")</f>
        <v/>
      </c>
      <c r="N2907" s="18" t="str">
        <f>IFERROR(VLOOKUP($B2907,Invoices!$AB$2:$AC$412,2,FALSE),"")</f>
        <v/>
      </c>
      <c r="O2907" s="18" t="str">
        <f>IFERROR(VLOOKUP($B2907,Invoices!$AD$2:$AE$412,2,FALSE),"")</f>
        <v/>
      </c>
      <c r="P2907" s="18" t="str">
        <f>IFERROR(VLOOKUP($B2907,Invoices!$AF$2:$AG$412,2,FALSE),"")</f>
        <v/>
      </c>
      <c r="Q2907" s="18" t="str">
        <f>IFERROR(VLOOKUP($B2907,Invoices!$AH$2:$AI$412,2,FALSE),"")</f>
        <v/>
      </c>
      <c r="R2907" s="18" t="str">
        <f>IFERROR(VLOOKUP($B2907,Invoices!$AJ$2:$AK$412,2,FALSE),"")</f>
        <v/>
      </c>
      <c r="S2907" s="18" t="str">
        <f>IFERROR(VLOOKUP($B2907,Invoices!$AL$2:$AM$412,2,FALSE),"")</f>
        <v/>
      </c>
      <c r="T2907" s="18" t="str">
        <f>IFERROR(VLOOKUP($B2907,Invoices!$AN$2:$AO$412,2,FALSE),"")</f>
        <v/>
      </c>
      <c r="U2907" s="18" cm="1">
        <f t="array" ref="U2907">IFERROR(INDEX(F2907:T2907, 1, MATCH(TRUE, ISNUMBER(F2907:T2907), 0)), "0.0")</f>
        <v>1.99</v>
      </c>
    </row>
    <row r="2908" spans="1:21" ht="13" x14ac:dyDescent="0.15">
      <c r="A2908" s="14" t="s">
        <v>8940</v>
      </c>
      <c r="B2908" s="6" t="s">
        <v>4410</v>
      </c>
      <c r="D2908" s="6" t="s">
        <v>768</v>
      </c>
      <c r="E2908" s="6" t="s">
        <v>518</v>
      </c>
      <c r="F2908" s="18" t="str">
        <f>IFERROR(VLOOKUP(B2908,Invoices!$L$2:$M$413,2,FALSE),"")</f>
        <v/>
      </c>
      <c r="G2908" s="18" t="str">
        <f>IFERROR(VLOOKUP(B2908,Invoices!$N$2:$O$412,2,FALSE),"")</f>
        <v/>
      </c>
      <c r="H2908" s="18" t="str">
        <f>IFERROR(VLOOKUP($B2908,Invoices!$P$2:$Q$412,2,FALSE),"")</f>
        <v/>
      </c>
      <c r="I2908" s="18" t="str">
        <f>IFERROR(VLOOKUP($B2908,Invoices!$R$2:$S$412,2,FALSE),"")</f>
        <v/>
      </c>
      <c r="J2908" s="18" t="str">
        <f>IFERROR(VLOOKUP($B2908,Invoices!$T$2:$U$412,2,FALSE),"")</f>
        <v/>
      </c>
      <c r="K2908" s="18" t="str">
        <f>IFERROR(VLOOKUP($B2908,Invoices!$V$2:$W$412,2,FALSE),"")</f>
        <v/>
      </c>
      <c r="L2908" s="18" t="str">
        <f>IFERROR(VLOOKUP($B2908,Invoices!$X$2:$Y$412,2,FALSE),"")</f>
        <v/>
      </c>
      <c r="M2908" s="18" t="str">
        <f>IFERROR(VLOOKUP($B2908,Invoices!$Z$2:$AA$412,2,FALSE),"")</f>
        <v/>
      </c>
      <c r="N2908" s="18" t="str">
        <f>IFERROR(VLOOKUP($B2908,Invoices!$AB$2:$AC$412,2,FALSE),"")</f>
        <v/>
      </c>
      <c r="O2908" s="18" t="str">
        <f>IFERROR(VLOOKUP($B2908,Invoices!$AD$2:$AE$412,2,FALSE),"")</f>
        <v/>
      </c>
      <c r="P2908" s="18" t="str">
        <f>IFERROR(VLOOKUP($B2908,Invoices!$AF$2:$AG$412,2,FALSE),"")</f>
        <v/>
      </c>
      <c r="Q2908" s="18" t="str">
        <f>IFERROR(VLOOKUP($B2908,Invoices!$AH$2:$AI$412,2,FALSE),"")</f>
        <v/>
      </c>
      <c r="R2908" s="18" t="str">
        <f>IFERROR(VLOOKUP($B2908,Invoices!$AJ$2:$AK$412,2,FALSE),"")</f>
        <v/>
      </c>
      <c r="S2908" s="18" t="str">
        <f>IFERROR(VLOOKUP($B2908,Invoices!$AL$2:$AM$412,2,FALSE),"")</f>
        <v/>
      </c>
      <c r="T2908" s="18" t="str">
        <f>IFERROR(VLOOKUP($B2908,Invoices!$AN$2:$AO$412,2,FALSE),"")</f>
        <v/>
      </c>
      <c r="U2908" s="18" t="str" cm="1">
        <f t="array" ref="U2908">IFERROR(INDEX(F2908:T2908, 1, MATCH(TRUE, ISNUMBER(F2908:T2908), 0)), "0.0")</f>
        <v>0.0</v>
      </c>
    </row>
    <row r="2909" spans="1:21" ht="13" x14ac:dyDescent="0.15">
      <c r="A2909" s="14" t="s">
        <v>8941</v>
      </c>
      <c r="B2909" s="6" t="s">
        <v>4411</v>
      </c>
      <c r="D2909" s="6" t="s">
        <v>672</v>
      </c>
      <c r="E2909" s="6" t="s">
        <v>673</v>
      </c>
      <c r="F2909" s="18" t="str">
        <f>IFERROR(VLOOKUP(B2909,Invoices!$L$2:$M$413,2,FALSE),"")</f>
        <v/>
      </c>
      <c r="G2909" s="18">
        <f>IFERROR(VLOOKUP(B2909,Invoices!$N$2:$O$412,2,FALSE),"")</f>
        <v>1.99</v>
      </c>
      <c r="H2909" s="18" t="str">
        <f>IFERROR(VLOOKUP($B2909,Invoices!$P$2:$Q$412,2,FALSE),"")</f>
        <v/>
      </c>
      <c r="I2909" s="18" t="str">
        <f>IFERROR(VLOOKUP($B2909,Invoices!$R$2:$S$412,2,FALSE),"")</f>
        <v/>
      </c>
      <c r="J2909" s="18" t="str">
        <f>IFERROR(VLOOKUP($B2909,Invoices!$T$2:$U$412,2,FALSE),"")</f>
        <v/>
      </c>
      <c r="K2909" s="18" t="str">
        <f>IFERROR(VLOOKUP($B2909,Invoices!$V$2:$W$412,2,FALSE),"")</f>
        <v/>
      </c>
      <c r="L2909" s="18" t="str">
        <f>IFERROR(VLOOKUP($B2909,Invoices!$X$2:$Y$412,2,FALSE),"")</f>
        <v/>
      </c>
      <c r="M2909" s="18" t="str">
        <f>IFERROR(VLOOKUP($B2909,Invoices!$Z$2:$AA$412,2,FALSE),"")</f>
        <v/>
      </c>
      <c r="N2909" s="18" t="str">
        <f>IFERROR(VLOOKUP($B2909,Invoices!$AB$2:$AC$412,2,FALSE),"")</f>
        <v/>
      </c>
      <c r="O2909" s="18" t="str">
        <f>IFERROR(VLOOKUP($B2909,Invoices!$AD$2:$AE$412,2,FALSE),"")</f>
        <v/>
      </c>
      <c r="P2909" s="18" t="str">
        <f>IFERROR(VLOOKUP($B2909,Invoices!$AF$2:$AG$412,2,FALSE),"")</f>
        <v/>
      </c>
      <c r="Q2909" s="18" t="str">
        <f>IFERROR(VLOOKUP($B2909,Invoices!$AH$2:$AI$412,2,FALSE),"")</f>
        <v/>
      </c>
      <c r="R2909" s="18" t="str">
        <f>IFERROR(VLOOKUP($B2909,Invoices!$AJ$2:$AK$412,2,FALSE),"")</f>
        <v/>
      </c>
      <c r="S2909" s="18" t="str">
        <f>IFERROR(VLOOKUP($B2909,Invoices!$AL$2:$AM$412,2,FALSE),"")</f>
        <v/>
      </c>
      <c r="T2909" s="18" t="str">
        <f>IFERROR(VLOOKUP($B2909,Invoices!$AN$2:$AO$412,2,FALSE),"")</f>
        <v/>
      </c>
      <c r="U2909" s="18" cm="1">
        <f t="array" ref="U2909">IFERROR(INDEX(F2909:T2909, 1, MATCH(TRUE, ISNUMBER(F2909:T2909), 0)), "0.0")</f>
        <v>1.99</v>
      </c>
    </row>
    <row r="2910" spans="1:21" ht="13" x14ac:dyDescent="0.15">
      <c r="A2910" s="14" t="s">
        <v>8942</v>
      </c>
      <c r="B2910" s="6" t="s">
        <v>4412</v>
      </c>
      <c r="C2910" s="6" t="s">
        <v>1803</v>
      </c>
      <c r="D2910" s="6" t="s">
        <v>1804</v>
      </c>
      <c r="E2910" s="6" t="s">
        <v>810</v>
      </c>
      <c r="F2910" s="18" t="str">
        <f>IFERROR(VLOOKUP(B2910,Invoices!$L$2:$M$413,2,FALSE),"")</f>
        <v/>
      </c>
      <c r="G2910" s="18">
        <f>IFERROR(VLOOKUP(B2910,Invoices!$N$2:$O$412,2,FALSE),"")</f>
        <v>0.99</v>
      </c>
      <c r="H2910" s="18" t="str">
        <f>IFERROR(VLOOKUP($B2910,Invoices!$P$2:$Q$412,2,FALSE),"")</f>
        <v/>
      </c>
      <c r="I2910" s="18" t="str">
        <f>IFERROR(VLOOKUP($B2910,Invoices!$R$2:$S$412,2,FALSE),"")</f>
        <v/>
      </c>
      <c r="J2910" s="18" t="str">
        <f>IFERROR(VLOOKUP($B2910,Invoices!$T$2:$U$412,2,FALSE),"")</f>
        <v/>
      </c>
      <c r="K2910" s="18" t="str">
        <f>IFERROR(VLOOKUP($B2910,Invoices!$V$2:$W$412,2,FALSE),"")</f>
        <v/>
      </c>
      <c r="L2910" s="18" t="str">
        <f>IFERROR(VLOOKUP($B2910,Invoices!$X$2:$Y$412,2,FALSE),"")</f>
        <v/>
      </c>
      <c r="M2910" s="18" t="str">
        <f>IFERROR(VLOOKUP($B2910,Invoices!$Z$2:$AA$412,2,FALSE),"")</f>
        <v/>
      </c>
      <c r="N2910" s="18" t="str">
        <f>IFERROR(VLOOKUP($B2910,Invoices!$AB$2:$AC$412,2,FALSE),"")</f>
        <v/>
      </c>
      <c r="O2910" s="18" t="str">
        <f>IFERROR(VLOOKUP($B2910,Invoices!$AD$2:$AE$412,2,FALSE),"")</f>
        <v/>
      </c>
      <c r="P2910" s="18" t="str">
        <f>IFERROR(VLOOKUP($B2910,Invoices!$AF$2:$AG$412,2,FALSE),"")</f>
        <v/>
      </c>
      <c r="Q2910" s="18" t="str">
        <f>IFERROR(VLOOKUP($B2910,Invoices!$AH$2:$AI$412,2,FALSE),"")</f>
        <v/>
      </c>
      <c r="R2910" s="18" t="str">
        <f>IFERROR(VLOOKUP($B2910,Invoices!$AJ$2:$AK$412,2,FALSE),"")</f>
        <v/>
      </c>
      <c r="S2910" s="18" t="str">
        <f>IFERROR(VLOOKUP($B2910,Invoices!$AL$2:$AM$412,2,FALSE),"")</f>
        <v/>
      </c>
      <c r="T2910" s="18" t="str">
        <f>IFERROR(VLOOKUP($B2910,Invoices!$AN$2:$AO$412,2,FALSE),"")</f>
        <v/>
      </c>
      <c r="U2910" s="18" cm="1">
        <f t="array" ref="U2910">IFERROR(INDEX(F2910:T2910, 1, MATCH(TRUE, ISNUMBER(F2910:T2910), 0)), "0.0")</f>
        <v>0.99</v>
      </c>
    </row>
    <row r="2911" spans="1:21" ht="13" x14ac:dyDescent="0.15">
      <c r="A2911" s="14" t="s">
        <v>8943</v>
      </c>
      <c r="B2911" s="6" t="s">
        <v>4413</v>
      </c>
      <c r="C2911" s="6" t="s">
        <v>1423</v>
      </c>
      <c r="D2911" s="6" t="s">
        <v>875</v>
      </c>
      <c r="E2911" s="6" t="s">
        <v>875</v>
      </c>
      <c r="F2911" s="18" t="str">
        <f>IFERROR(VLOOKUP(B2911,Invoices!$L$2:$M$413,2,FALSE),"")</f>
        <v/>
      </c>
      <c r="G2911" s="18" t="str">
        <f>IFERROR(VLOOKUP(B2911,Invoices!$N$2:$O$412,2,FALSE),"")</f>
        <v/>
      </c>
      <c r="H2911" s="18" t="str">
        <f>IFERROR(VLOOKUP($B2911,Invoices!$P$2:$Q$412,2,FALSE),"")</f>
        <v/>
      </c>
      <c r="I2911" s="18" t="str">
        <f>IFERROR(VLOOKUP($B2911,Invoices!$R$2:$S$412,2,FALSE),"")</f>
        <v/>
      </c>
      <c r="J2911" s="18">
        <f>IFERROR(VLOOKUP($B2911,Invoices!$T$2:$U$412,2,FALSE),"")</f>
        <v>0.99</v>
      </c>
      <c r="K2911" s="18" t="str">
        <f>IFERROR(VLOOKUP($B2911,Invoices!$V$2:$W$412,2,FALSE),"")</f>
        <v/>
      </c>
      <c r="L2911" s="18" t="str">
        <f>IFERROR(VLOOKUP($B2911,Invoices!$X$2:$Y$412,2,FALSE),"")</f>
        <v/>
      </c>
      <c r="M2911" s="18" t="str">
        <f>IFERROR(VLOOKUP($B2911,Invoices!$Z$2:$AA$412,2,FALSE),"")</f>
        <v/>
      </c>
      <c r="N2911" s="18" t="str">
        <f>IFERROR(VLOOKUP($B2911,Invoices!$AB$2:$AC$412,2,FALSE),"")</f>
        <v/>
      </c>
      <c r="O2911" s="18" t="str">
        <f>IFERROR(VLOOKUP($B2911,Invoices!$AD$2:$AE$412,2,FALSE),"")</f>
        <v/>
      </c>
      <c r="P2911" s="18" t="str">
        <f>IFERROR(VLOOKUP($B2911,Invoices!$AF$2:$AG$412,2,FALSE),"")</f>
        <v/>
      </c>
      <c r="Q2911" s="18" t="str">
        <f>IFERROR(VLOOKUP($B2911,Invoices!$AH$2:$AI$412,2,FALSE),"")</f>
        <v/>
      </c>
      <c r="R2911" s="18" t="str">
        <f>IFERROR(VLOOKUP($B2911,Invoices!$AJ$2:$AK$412,2,FALSE),"")</f>
        <v/>
      </c>
      <c r="S2911" s="18" t="str">
        <f>IFERROR(VLOOKUP($B2911,Invoices!$AL$2:$AM$412,2,FALSE),"")</f>
        <v/>
      </c>
      <c r="T2911" s="18" t="str">
        <f>IFERROR(VLOOKUP($B2911,Invoices!$AN$2:$AO$412,2,FALSE),"")</f>
        <v/>
      </c>
      <c r="U2911" s="18" cm="1">
        <f t="array" ref="U2911">IFERROR(INDEX(F2911:T2911, 1, MATCH(TRUE, ISNUMBER(F2911:T2911), 0)), "0.0")</f>
        <v>0.99</v>
      </c>
    </row>
    <row r="2912" spans="1:21" ht="13" x14ac:dyDescent="0.15">
      <c r="A2912" s="14" t="s">
        <v>8944</v>
      </c>
      <c r="B2912" s="6" t="s">
        <v>4414</v>
      </c>
      <c r="C2912" s="6" t="s">
        <v>568</v>
      </c>
      <c r="D2912" s="6" t="s">
        <v>569</v>
      </c>
      <c r="E2912" s="6" t="s">
        <v>570</v>
      </c>
      <c r="F2912" s="18" t="str">
        <f>IFERROR(VLOOKUP(B2912,Invoices!$L$2:$M$413,2,FALSE),"")</f>
        <v/>
      </c>
      <c r="G2912" s="18" t="str">
        <f>IFERROR(VLOOKUP(B2912,Invoices!$N$2:$O$412,2,FALSE),"")</f>
        <v/>
      </c>
      <c r="H2912" s="18" t="str">
        <f>IFERROR(VLOOKUP($B2912,Invoices!$P$2:$Q$412,2,FALSE),"")</f>
        <v/>
      </c>
      <c r="I2912" s="18" t="str">
        <f>IFERROR(VLOOKUP($B2912,Invoices!$R$2:$S$412,2,FALSE),"")</f>
        <v/>
      </c>
      <c r="J2912" s="18" t="str">
        <f>IFERROR(VLOOKUP($B2912,Invoices!$T$2:$U$412,2,FALSE),"")</f>
        <v/>
      </c>
      <c r="K2912" s="18" t="str">
        <f>IFERROR(VLOOKUP($B2912,Invoices!$V$2:$W$412,2,FALSE),"")</f>
        <v/>
      </c>
      <c r="L2912" s="18" t="str">
        <f>IFERROR(VLOOKUP($B2912,Invoices!$X$2:$Y$412,2,FALSE),"")</f>
        <v/>
      </c>
      <c r="M2912" s="18" t="str">
        <f>IFERROR(VLOOKUP($B2912,Invoices!$Z$2:$AA$412,2,FALSE),"")</f>
        <v/>
      </c>
      <c r="N2912" s="18" t="str">
        <f>IFERROR(VLOOKUP($B2912,Invoices!$AB$2:$AC$412,2,FALSE),"")</f>
        <v/>
      </c>
      <c r="O2912" s="18" t="str">
        <f>IFERROR(VLOOKUP($B2912,Invoices!$AD$2:$AE$412,2,FALSE),"")</f>
        <v/>
      </c>
      <c r="P2912" s="18" t="str">
        <f>IFERROR(VLOOKUP($B2912,Invoices!$AF$2:$AG$412,2,FALSE),"")</f>
        <v/>
      </c>
      <c r="Q2912" s="18" t="str">
        <f>IFERROR(VLOOKUP($B2912,Invoices!$AH$2:$AI$412,2,FALSE),"")</f>
        <v/>
      </c>
      <c r="R2912" s="18" t="str">
        <f>IFERROR(VLOOKUP($B2912,Invoices!$AJ$2:$AK$412,2,FALSE),"")</f>
        <v/>
      </c>
      <c r="S2912" s="18" t="str">
        <f>IFERROR(VLOOKUP($B2912,Invoices!$AL$2:$AM$412,2,FALSE),"")</f>
        <v/>
      </c>
      <c r="T2912" s="18" t="str">
        <f>IFERROR(VLOOKUP($B2912,Invoices!$AN$2:$AO$412,2,FALSE),"")</f>
        <v/>
      </c>
      <c r="U2912" s="18" t="str" cm="1">
        <f t="array" ref="U2912">IFERROR(INDEX(F2912:T2912, 1, MATCH(TRUE, ISNUMBER(F2912:T2912), 0)), "0.0")</f>
        <v>0.0</v>
      </c>
    </row>
    <row r="2913" spans="1:21" ht="13" x14ac:dyDescent="0.15">
      <c r="A2913" s="14" t="s">
        <v>8945</v>
      </c>
      <c r="B2913" s="6" t="s">
        <v>4415</v>
      </c>
      <c r="C2913" s="6" t="s">
        <v>2223</v>
      </c>
      <c r="D2913" s="6" t="s">
        <v>1428</v>
      </c>
      <c r="E2913" s="6" t="s">
        <v>681</v>
      </c>
      <c r="F2913" s="18" t="str">
        <f>IFERROR(VLOOKUP(B2913,Invoices!$L$2:$M$413,2,FALSE),"")</f>
        <v/>
      </c>
      <c r="G2913" s="18" t="str">
        <f>IFERROR(VLOOKUP(B2913,Invoices!$N$2:$O$412,2,FALSE),"")</f>
        <v/>
      </c>
      <c r="H2913" s="18" t="str">
        <f>IFERROR(VLOOKUP($B2913,Invoices!$P$2:$Q$412,2,FALSE),"")</f>
        <v/>
      </c>
      <c r="I2913" s="18">
        <f>IFERROR(VLOOKUP($B2913,Invoices!$R$2:$S$412,2,FALSE),"")</f>
        <v>0.99</v>
      </c>
      <c r="J2913" s="18" t="str">
        <f>IFERROR(VLOOKUP($B2913,Invoices!$T$2:$U$412,2,FALSE),"")</f>
        <v/>
      </c>
      <c r="K2913" s="18" t="str">
        <f>IFERROR(VLOOKUP($B2913,Invoices!$V$2:$W$412,2,FALSE),"")</f>
        <v/>
      </c>
      <c r="L2913" s="18" t="str">
        <f>IFERROR(VLOOKUP($B2913,Invoices!$X$2:$Y$412,2,FALSE),"")</f>
        <v/>
      </c>
      <c r="M2913" s="18" t="str">
        <f>IFERROR(VLOOKUP($B2913,Invoices!$Z$2:$AA$412,2,FALSE),"")</f>
        <v/>
      </c>
      <c r="N2913" s="18" t="str">
        <f>IFERROR(VLOOKUP($B2913,Invoices!$AB$2:$AC$412,2,FALSE),"")</f>
        <v/>
      </c>
      <c r="O2913" s="18" t="str">
        <f>IFERROR(VLOOKUP($B2913,Invoices!$AD$2:$AE$412,2,FALSE),"")</f>
        <v/>
      </c>
      <c r="P2913" s="18" t="str">
        <f>IFERROR(VLOOKUP($B2913,Invoices!$AF$2:$AG$412,2,FALSE),"")</f>
        <v/>
      </c>
      <c r="Q2913" s="18" t="str">
        <f>IFERROR(VLOOKUP($B2913,Invoices!$AH$2:$AI$412,2,FALSE),"")</f>
        <v/>
      </c>
      <c r="R2913" s="18" t="str">
        <f>IFERROR(VLOOKUP($B2913,Invoices!$AJ$2:$AK$412,2,FALSE),"")</f>
        <v/>
      </c>
      <c r="S2913" s="18" t="str">
        <f>IFERROR(VLOOKUP($B2913,Invoices!$AL$2:$AM$412,2,FALSE),"")</f>
        <v/>
      </c>
      <c r="T2913" s="18" t="str">
        <f>IFERROR(VLOOKUP($B2913,Invoices!$AN$2:$AO$412,2,FALSE),"")</f>
        <v/>
      </c>
      <c r="U2913" s="18" cm="1">
        <f t="array" ref="U2913">IFERROR(INDEX(F2913:T2913, 1, MATCH(TRUE, ISNUMBER(F2913:T2913), 0)), "0.0")</f>
        <v>0.99</v>
      </c>
    </row>
    <row r="2914" spans="1:21" ht="13" x14ac:dyDescent="0.15">
      <c r="A2914" s="14" t="s">
        <v>8946</v>
      </c>
      <c r="B2914" s="6" t="s">
        <v>4416</v>
      </c>
      <c r="C2914" s="6" t="s">
        <v>1046</v>
      </c>
      <c r="D2914" s="6" t="s">
        <v>1314</v>
      </c>
      <c r="E2914" s="6" t="s">
        <v>1313</v>
      </c>
      <c r="F2914" s="18" t="str">
        <f>IFERROR(VLOOKUP(B2914,Invoices!$L$2:$M$413,2,FALSE),"")</f>
        <v/>
      </c>
      <c r="G2914" s="18" t="str">
        <f>IFERROR(VLOOKUP(B2914,Invoices!$N$2:$O$412,2,FALSE),"")</f>
        <v/>
      </c>
      <c r="H2914" s="18" t="str">
        <f>IFERROR(VLOOKUP($B2914,Invoices!$P$2:$Q$412,2,FALSE),"")</f>
        <v/>
      </c>
      <c r="I2914" s="18" t="str">
        <f>IFERROR(VLOOKUP($B2914,Invoices!$R$2:$S$412,2,FALSE),"")</f>
        <v/>
      </c>
      <c r="J2914" s="18">
        <f>IFERROR(VLOOKUP($B2914,Invoices!$T$2:$U$412,2,FALSE),"")</f>
        <v>0.99</v>
      </c>
      <c r="K2914" s="18" t="str">
        <f>IFERROR(VLOOKUP($B2914,Invoices!$V$2:$W$412,2,FALSE),"")</f>
        <v/>
      </c>
      <c r="L2914" s="18" t="str">
        <f>IFERROR(VLOOKUP($B2914,Invoices!$X$2:$Y$412,2,FALSE),"")</f>
        <v/>
      </c>
      <c r="M2914" s="18" t="str">
        <f>IFERROR(VLOOKUP($B2914,Invoices!$Z$2:$AA$412,2,FALSE),"")</f>
        <v/>
      </c>
      <c r="N2914" s="18" t="str">
        <f>IFERROR(VLOOKUP($B2914,Invoices!$AB$2:$AC$412,2,FALSE),"")</f>
        <v/>
      </c>
      <c r="O2914" s="18" t="str">
        <f>IFERROR(VLOOKUP($B2914,Invoices!$AD$2:$AE$412,2,FALSE),"")</f>
        <v/>
      </c>
      <c r="P2914" s="18" t="str">
        <f>IFERROR(VLOOKUP($B2914,Invoices!$AF$2:$AG$412,2,FALSE),"")</f>
        <v/>
      </c>
      <c r="Q2914" s="18" t="str">
        <f>IFERROR(VLOOKUP($B2914,Invoices!$AH$2:$AI$412,2,FALSE),"")</f>
        <v/>
      </c>
      <c r="R2914" s="18" t="str">
        <f>IFERROR(VLOOKUP($B2914,Invoices!$AJ$2:$AK$412,2,FALSE),"")</f>
        <v/>
      </c>
      <c r="S2914" s="18" t="str">
        <f>IFERROR(VLOOKUP($B2914,Invoices!$AL$2:$AM$412,2,FALSE),"")</f>
        <v/>
      </c>
      <c r="T2914" s="18" t="str">
        <f>IFERROR(VLOOKUP($B2914,Invoices!$AN$2:$AO$412,2,FALSE),"")</f>
        <v/>
      </c>
      <c r="U2914" s="18" cm="1">
        <f t="array" ref="U2914">IFERROR(INDEX(F2914:T2914, 1, MATCH(TRUE, ISNUMBER(F2914:T2914), 0)), "0.0")</f>
        <v>0.99</v>
      </c>
    </row>
    <row r="2915" spans="1:21" ht="13" x14ac:dyDescent="0.15">
      <c r="A2915" s="14" t="s">
        <v>8947</v>
      </c>
      <c r="B2915" s="6" t="s">
        <v>4417</v>
      </c>
      <c r="C2915" s="6" t="s">
        <v>2789</v>
      </c>
      <c r="D2915" s="6" t="s">
        <v>735</v>
      </c>
      <c r="E2915" s="6" t="s">
        <v>736</v>
      </c>
      <c r="F2915" s="18" t="str">
        <f>IFERROR(VLOOKUP(B2915,Invoices!$L$2:$M$413,2,FALSE),"")</f>
        <v/>
      </c>
      <c r="G2915" s="18" t="str">
        <f>IFERROR(VLOOKUP(B2915,Invoices!$N$2:$O$412,2,FALSE),"")</f>
        <v/>
      </c>
      <c r="H2915" s="18" t="str">
        <f>IFERROR(VLOOKUP($B2915,Invoices!$P$2:$Q$412,2,FALSE),"")</f>
        <v/>
      </c>
      <c r="I2915" s="18">
        <f>IFERROR(VLOOKUP($B2915,Invoices!$R$2:$S$412,2,FALSE),"")</f>
        <v>0.99</v>
      </c>
      <c r="J2915" s="18" t="str">
        <f>IFERROR(VLOOKUP($B2915,Invoices!$T$2:$U$412,2,FALSE),"")</f>
        <v/>
      </c>
      <c r="K2915" s="18" t="str">
        <f>IFERROR(VLOOKUP($B2915,Invoices!$V$2:$W$412,2,FALSE),"")</f>
        <v/>
      </c>
      <c r="L2915" s="18" t="str">
        <f>IFERROR(VLOOKUP($B2915,Invoices!$X$2:$Y$412,2,FALSE),"")</f>
        <v/>
      </c>
      <c r="M2915" s="18" t="str">
        <f>IFERROR(VLOOKUP($B2915,Invoices!$Z$2:$AA$412,2,FALSE),"")</f>
        <v/>
      </c>
      <c r="N2915" s="18" t="str">
        <f>IFERROR(VLOOKUP($B2915,Invoices!$AB$2:$AC$412,2,FALSE),"")</f>
        <v/>
      </c>
      <c r="O2915" s="18" t="str">
        <f>IFERROR(VLOOKUP($B2915,Invoices!$AD$2:$AE$412,2,FALSE),"")</f>
        <v/>
      </c>
      <c r="P2915" s="18" t="str">
        <f>IFERROR(VLOOKUP($B2915,Invoices!$AF$2:$AG$412,2,FALSE),"")</f>
        <v/>
      </c>
      <c r="Q2915" s="18" t="str">
        <f>IFERROR(VLOOKUP($B2915,Invoices!$AH$2:$AI$412,2,FALSE),"")</f>
        <v/>
      </c>
      <c r="R2915" s="18" t="str">
        <f>IFERROR(VLOOKUP($B2915,Invoices!$AJ$2:$AK$412,2,FALSE),"")</f>
        <v/>
      </c>
      <c r="S2915" s="18" t="str">
        <f>IFERROR(VLOOKUP($B2915,Invoices!$AL$2:$AM$412,2,FALSE),"")</f>
        <v/>
      </c>
      <c r="T2915" s="18" t="str">
        <f>IFERROR(VLOOKUP($B2915,Invoices!$AN$2:$AO$412,2,FALSE),"")</f>
        <v/>
      </c>
      <c r="U2915" s="18" cm="1">
        <f t="array" ref="U2915">IFERROR(INDEX(F2915:T2915, 1, MATCH(TRUE, ISNUMBER(F2915:T2915), 0)), "0.0")</f>
        <v>0.99</v>
      </c>
    </row>
    <row r="2916" spans="1:21" ht="13" x14ac:dyDescent="0.15">
      <c r="A2916" s="14" t="s">
        <v>8948</v>
      </c>
      <c r="B2916" s="6" t="s">
        <v>4418</v>
      </c>
      <c r="C2916" s="6" t="s">
        <v>1260</v>
      </c>
      <c r="D2916" s="6" t="s">
        <v>1261</v>
      </c>
      <c r="E2916" s="6" t="s">
        <v>912</v>
      </c>
      <c r="F2916" s="18" t="str">
        <f>IFERROR(VLOOKUP(B2916,Invoices!$L$2:$M$413,2,FALSE),"")</f>
        <v/>
      </c>
      <c r="G2916" s="18" t="str">
        <f>IFERROR(VLOOKUP(B2916,Invoices!$N$2:$O$412,2,FALSE),"")</f>
        <v/>
      </c>
      <c r="H2916" s="18" t="str">
        <f>IFERROR(VLOOKUP($B2916,Invoices!$P$2:$Q$412,2,FALSE),"")</f>
        <v/>
      </c>
      <c r="I2916" s="18" t="str">
        <f>IFERROR(VLOOKUP($B2916,Invoices!$R$2:$S$412,2,FALSE),"")</f>
        <v/>
      </c>
      <c r="J2916" s="18" t="str">
        <f>IFERROR(VLOOKUP($B2916,Invoices!$T$2:$U$412,2,FALSE),"")</f>
        <v/>
      </c>
      <c r="K2916" s="18" t="str">
        <f>IFERROR(VLOOKUP($B2916,Invoices!$V$2:$W$412,2,FALSE),"")</f>
        <v/>
      </c>
      <c r="L2916" s="18" t="str">
        <f>IFERROR(VLOOKUP($B2916,Invoices!$X$2:$Y$412,2,FALSE),"")</f>
        <v/>
      </c>
      <c r="M2916" s="18" t="str">
        <f>IFERROR(VLOOKUP($B2916,Invoices!$Z$2:$AA$412,2,FALSE),"")</f>
        <v/>
      </c>
      <c r="N2916" s="18" t="str">
        <f>IFERROR(VLOOKUP($B2916,Invoices!$AB$2:$AC$412,2,FALSE),"")</f>
        <v/>
      </c>
      <c r="O2916" s="18" t="str">
        <f>IFERROR(VLOOKUP($B2916,Invoices!$AD$2:$AE$412,2,FALSE),"")</f>
        <v/>
      </c>
      <c r="P2916" s="18" t="str">
        <f>IFERROR(VLOOKUP($B2916,Invoices!$AF$2:$AG$412,2,FALSE),"")</f>
        <v/>
      </c>
      <c r="Q2916" s="18" t="str">
        <f>IFERROR(VLOOKUP($B2916,Invoices!$AH$2:$AI$412,2,FALSE),"")</f>
        <v/>
      </c>
      <c r="R2916" s="18" t="str">
        <f>IFERROR(VLOOKUP($B2916,Invoices!$AJ$2:$AK$412,2,FALSE),"")</f>
        <v/>
      </c>
      <c r="S2916" s="18" t="str">
        <f>IFERROR(VLOOKUP($B2916,Invoices!$AL$2:$AM$412,2,FALSE),"")</f>
        <v/>
      </c>
      <c r="T2916" s="18" t="str">
        <f>IFERROR(VLOOKUP($B2916,Invoices!$AN$2:$AO$412,2,FALSE),"")</f>
        <v/>
      </c>
      <c r="U2916" s="18" t="str" cm="1">
        <f t="array" ref="U2916">IFERROR(INDEX(F2916:T2916, 1, MATCH(TRUE, ISNUMBER(F2916:T2916), 0)), "0.0")</f>
        <v>0.0</v>
      </c>
    </row>
    <row r="2917" spans="1:21" ht="13" x14ac:dyDescent="0.15">
      <c r="A2917" s="14" t="s">
        <v>8949</v>
      </c>
      <c r="B2917" s="6" t="s">
        <v>4419</v>
      </c>
      <c r="C2917" s="6" t="s">
        <v>4420</v>
      </c>
      <c r="D2917" s="6" t="s">
        <v>1372</v>
      </c>
      <c r="E2917" s="6" t="s">
        <v>529</v>
      </c>
      <c r="F2917" s="18" t="str">
        <f>IFERROR(VLOOKUP(B2917,Invoices!$L$2:$M$413,2,FALSE),"")</f>
        <v/>
      </c>
      <c r="G2917" s="18">
        <f>IFERROR(VLOOKUP(B2917,Invoices!$N$2:$O$412,2,FALSE),"")</f>
        <v>0.99</v>
      </c>
      <c r="H2917" s="18">
        <f>IFERROR(VLOOKUP($B2917,Invoices!$P$2:$Q$412,2,FALSE),"")</f>
        <v>0.99</v>
      </c>
      <c r="I2917" s="18" t="str">
        <f>IFERROR(VLOOKUP($B2917,Invoices!$R$2:$S$412,2,FALSE),"")</f>
        <v/>
      </c>
      <c r="J2917" s="18" t="str">
        <f>IFERROR(VLOOKUP($B2917,Invoices!$T$2:$U$412,2,FALSE),"")</f>
        <v/>
      </c>
      <c r="K2917" s="18" t="str">
        <f>IFERROR(VLOOKUP($B2917,Invoices!$V$2:$W$412,2,FALSE),"")</f>
        <v/>
      </c>
      <c r="L2917" s="18" t="str">
        <f>IFERROR(VLOOKUP($B2917,Invoices!$X$2:$Y$412,2,FALSE),"")</f>
        <v/>
      </c>
      <c r="M2917" s="18" t="str">
        <f>IFERROR(VLOOKUP($B2917,Invoices!$Z$2:$AA$412,2,FALSE),"")</f>
        <v/>
      </c>
      <c r="N2917" s="18" t="str">
        <f>IFERROR(VLOOKUP($B2917,Invoices!$AB$2:$AC$412,2,FALSE),"")</f>
        <v/>
      </c>
      <c r="O2917" s="18" t="str">
        <f>IFERROR(VLOOKUP($B2917,Invoices!$AD$2:$AE$412,2,FALSE),"")</f>
        <v/>
      </c>
      <c r="P2917" s="18" t="str">
        <f>IFERROR(VLOOKUP($B2917,Invoices!$AF$2:$AG$412,2,FALSE),"")</f>
        <v/>
      </c>
      <c r="Q2917" s="18" t="str">
        <f>IFERROR(VLOOKUP($B2917,Invoices!$AH$2:$AI$412,2,FALSE),"")</f>
        <v/>
      </c>
      <c r="R2917" s="18" t="str">
        <f>IFERROR(VLOOKUP($B2917,Invoices!$AJ$2:$AK$412,2,FALSE),"")</f>
        <v/>
      </c>
      <c r="S2917" s="18" t="str">
        <f>IFERROR(VLOOKUP($B2917,Invoices!$AL$2:$AM$412,2,FALSE),"")</f>
        <v/>
      </c>
      <c r="T2917" s="18" t="str">
        <f>IFERROR(VLOOKUP($B2917,Invoices!$AN$2:$AO$412,2,FALSE),"")</f>
        <v/>
      </c>
      <c r="U2917" s="18" cm="1">
        <f t="array" ref="U2917">IFERROR(INDEX(F2917:T2917, 1, MATCH(TRUE, ISNUMBER(F2917:T2917), 0)), "0.0")</f>
        <v>0.99</v>
      </c>
    </row>
    <row r="2918" spans="1:21" ht="13" x14ac:dyDescent="0.15">
      <c r="A2918" s="14" t="s">
        <v>8950</v>
      </c>
      <c r="B2918" s="6" t="s">
        <v>4421</v>
      </c>
      <c r="D2918" s="6" t="s">
        <v>1391</v>
      </c>
      <c r="E2918" s="6" t="s">
        <v>673</v>
      </c>
      <c r="F2918" s="18" t="str">
        <f>IFERROR(VLOOKUP(B2918,Invoices!$L$2:$M$413,2,FALSE),"")</f>
        <v/>
      </c>
      <c r="G2918" s="18" t="str">
        <f>IFERROR(VLOOKUP(B2918,Invoices!$N$2:$O$412,2,FALSE),"")</f>
        <v/>
      </c>
      <c r="H2918" s="18" t="str">
        <f>IFERROR(VLOOKUP($B2918,Invoices!$P$2:$Q$412,2,FALSE),"")</f>
        <v/>
      </c>
      <c r="I2918" s="18" t="str">
        <f>IFERROR(VLOOKUP($B2918,Invoices!$R$2:$S$412,2,FALSE),"")</f>
        <v/>
      </c>
      <c r="J2918" s="18" t="str">
        <f>IFERROR(VLOOKUP($B2918,Invoices!$T$2:$U$412,2,FALSE),"")</f>
        <v/>
      </c>
      <c r="K2918" s="18" t="str">
        <f>IFERROR(VLOOKUP($B2918,Invoices!$V$2:$W$412,2,FALSE),"")</f>
        <v/>
      </c>
      <c r="L2918" s="18" t="str">
        <f>IFERROR(VLOOKUP($B2918,Invoices!$X$2:$Y$412,2,FALSE),"")</f>
        <v/>
      </c>
      <c r="M2918" s="18">
        <f>IFERROR(VLOOKUP($B2918,Invoices!$Z$2:$AA$412,2,FALSE),"")</f>
        <v>1.99</v>
      </c>
      <c r="N2918" s="18" t="str">
        <f>IFERROR(VLOOKUP($B2918,Invoices!$AB$2:$AC$412,2,FALSE),"")</f>
        <v/>
      </c>
      <c r="O2918" s="18" t="str">
        <f>IFERROR(VLOOKUP($B2918,Invoices!$AD$2:$AE$412,2,FALSE),"")</f>
        <v/>
      </c>
      <c r="P2918" s="18" t="str">
        <f>IFERROR(VLOOKUP($B2918,Invoices!$AF$2:$AG$412,2,FALSE),"")</f>
        <v/>
      </c>
      <c r="Q2918" s="18" t="str">
        <f>IFERROR(VLOOKUP($B2918,Invoices!$AH$2:$AI$412,2,FALSE),"")</f>
        <v/>
      </c>
      <c r="R2918" s="18" t="str">
        <f>IFERROR(VLOOKUP($B2918,Invoices!$AJ$2:$AK$412,2,FALSE),"")</f>
        <v/>
      </c>
      <c r="S2918" s="18" t="str">
        <f>IFERROR(VLOOKUP($B2918,Invoices!$AL$2:$AM$412,2,FALSE),"")</f>
        <v/>
      </c>
      <c r="T2918" s="18" t="str">
        <f>IFERROR(VLOOKUP($B2918,Invoices!$AN$2:$AO$412,2,FALSE),"")</f>
        <v/>
      </c>
      <c r="U2918" s="18" cm="1">
        <f t="array" ref="U2918">IFERROR(INDEX(F2918:T2918, 1, MATCH(TRUE, ISNUMBER(F2918:T2918), 0)), "0.0")</f>
        <v>1.99</v>
      </c>
    </row>
    <row r="2919" spans="1:21" ht="13" x14ac:dyDescent="0.15">
      <c r="A2919" s="14" t="s">
        <v>8951</v>
      </c>
      <c r="B2919" s="6" t="s">
        <v>4422</v>
      </c>
      <c r="D2919" s="6" t="s">
        <v>1483</v>
      </c>
      <c r="E2919" s="6" t="s">
        <v>518</v>
      </c>
      <c r="F2919" s="18" t="str">
        <f>IFERROR(VLOOKUP(B2919,Invoices!$L$2:$M$413,2,FALSE),"")</f>
        <v/>
      </c>
      <c r="G2919" s="18" t="str">
        <f>IFERROR(VLOOKUP(B2919,Invoices!$N$2:$O$412,2,FALSE),"")</f>
        <v/>
      </c>
      <c r="H2919" s="18">
        <f>IFERROR(VLOOKUP($B2919,Invoices!$P$2:$Q$412,2,FALSE),"")</f>
        <v>1.99</v>
      </c>
      <c r="I2919" s="18" t="str">
        <f>IFERROR(VLOOKUP($B2919,Invoices!$R$2:$S$412,2,FALSE),"")</f>
        <v/>
      </c>
      <c r="J2919" s="18" t="str">
        <f>IFERROR(VLOOKUP($B2919,Invoices!$T$2:$U$412,2,FALSE),"")</f>
        <v/>
      </c>
      <c r="K2919" s="18" t="str">
        <f>IFERROR(VLOOKUP($B2919,Invoices!$V$2:$W$412,2,FALSE),"")</f>
        <v/>
      </c>
      <c r="L2919" s="18" t="str">
        <f>IFERROR(VLOOKUP($B2919,Invoices!$X$2:$Y$412,2,FALSE),"")</f>
        <v/>
      </c>
      <c r="M2919" s="18" t="str">
        <f>IFERROR(VLOOKUP($B2919,Invoices!$Z$2:$AA$412,2,FALSE),"")</f>
        <v/>
      </c>
      <c r="N2919" s="18" t="str">
        <f>IFERROR(VLOOKUP($B2919,Invoices!$AB$2:$AC$412,2,FALSE),"")</f>
        <v/>
      </c>
      <c r="O2919" s="18" t="str">
        <f>IFERROR(VLOOKUP($B2919,Invoices!$AD$2:$AE$412,2,FALSE),"")</f>
        <v/>
      </c>
      <c r="P2919" s="18" t="str">
        <f>IFERROR(VLOOKUP($B2919,Invoices!$AF$2:$AG$412,2,FALSE),"")</f>
        <v/>
      </c>
      <c r="Q2919" s="18" t="str">
        <f>IFERROR(VLOOKUP($B2919,Invoices!$AH$2:$AI$412,2,FALSE),"")</f>
        <v/>
      </c>
      <c r="R2919" s="18" t="str">
        <f>IFERROR(VLOOKUP($B2919,Invoices!$AJ$2:$AK$412,2,FALSE),"")</f>
        <v/>
      </c>
      <c r="S2919" s="18" t="str">
        <f>IFERROR(VLOOKUP($B2919,Invoices!$AL$2:$AM$412,2,FALSE),"")</f>
        <v/>
      </c>
      <c r="T2919" s="18" t="str">
        <f>IFERROR(VLOOKUP($B2919,Invoices!$AN$2:$AO$412,2,FALSE),"")</f>
        <v/>
      </c>
      <c r="U2919" s="18" cm="1">
        <f t="array" ref="U2919">IFERROR(INDEX(F2919:T2919, 1, MATCH(TRUE, ISNUMBER(F2919:T2919), 0)), "0.0")</f>
        <v>1.99</v>
      </c>
    </row>
    <row r="2920" spans="1:21" ht="13" x14ac:dyDescent="0.15">
      <c r="A2920" s="14" t="s">
        <v>8952</v>
      </c>
      <c r="B2920" s="6" t="s">
        <v>4423</v>
      </c>
      <c r="C2920" s="6" t="s">
        <v>614</v>
      </c>
      <c r="D2920" s="6" t="s">
        <v>615</v>
      </c>
      <c r="E2920" s="6" t="s">
        <v>574</v>
      </c>
      <c r="F2920" s="18" t="str">
        <f>IFERROR(VLOOKUP(B2920,Invoices!$L$2:$M$413,2,FALSE),"")</f>
        <v/>
      </c>
      <c r="G2920" s="18" t="str">
        <f>IFERROR(VLOOKUP(B2920,Invoices!$N$2:$O$412,2,FALSE),"")</f>
        <v/>
      </c>
      <c r="H2920" s="18" t="str">
        <f>IFERROR(VLOOKUP($B2920,Invoices!$P$2:$Q$412,2,FALSE),"")</f>
        <v/>
      </c>
      <c r="I2920" s="18" t="str">
        <f>IFERROR(VLOOKUP($B2920,Invoices!$R$2:$S$412,2,FALSE),"")</f>
        <v/>
      </c>
      <c r="J2920" s="18" t="str">
        <f>IFERROR(VLOOKUP($B2920,Invoices!$T$2:$U$412,2,FALSE),"")</f>
        <v/>
      </c>
      <c r="K2920" s="18" t="str">
        <f>IFERROR(VLOOKUP($B2920,Invoices!$V$2:$W$412,2,FALSE),"")</f>
        <v/>
      </c>
      <c r="L2920" s="18" t="str">
        <f>IFERROR(VLOOKUP($B2920,Invoices!$X$2:$Y$412,2,FALSE),"")</f>
        <v/>
      </c>
      <c r="M2920" s="18" t="str">
        <f>IFERROR(VLOOKUP($B2920,Invoices!$Z$2:$AA$412,2,FALSE),"")</f>
        <v/>
      </c>
      <c r="N2920" s="18" t="str">
        <f>IFERROR(VLOOKUP($B2920,Invoices!$AB$2:$AC$412,2,FALSE),"")</f>
        <v/>
      </c>
      <c r="O2920" s="18" t="str">
        <f>IFERROR(VLOOKUP($B2920,Invoices!$AD$2:$AE$412,2,FALSE),"")</f>
        <v/>
      </c>
      <c r="P2920" s="18" t="str">
        <f>IFERROR(VLOOKUP($B2920,Invoices!$AF$2:$AG$412,2,FALSE),"")</f>
        <v/>
      </c>
      <c r="Q2920" s="18" t="str">
        <f>IFERROR(VLOOKUP($B2920,Invoices!$AH$2:$AI$412,2,FALSE),"")</f>
        <v/>
      </c>
      <c r="R2920" s="18" t="str">
        <f>IFERROR(VLOOKUP($B2920,Invoices!$AJ$2:$AK$412,2,FALSE),"")</f>
        <v/>
      </c>
      <c r="S2920" s="18" t="str">
        <f>IFERROR(VLOOKUP($B2920,Invoices!$AL$2:$AM$412,2,FALSE),"")</f>
        <v/>
      </c>
      <c r="T2920" s="18" t="str">
        <f>IFERROR(VLOOKUP($B2920,Invoices!$AN$2:$AO$412,2,FALSE),"")</f>
        <v/>
      </c>
      <c r="U2920" s="18" t="str" cm="1">
        <f t="array" ref="U2920">IFERROR(INDEX(F2920:T2920, 1, MATCH(TRUE, ISNUMBER(F2920:T2920), 0)), "0.0")</f>
        <v>0.0</v>
      </c>
    </row>
    <row r="2921" spans="1:21" ht="13" x14ac:dyDescent="0.15">
      <c r="A2921" s="14" t="s">
        <v>8953</v>
      </c>
      <c r="B2921" s="6" t="s">
        <v>4424</v>
      </c>
      <c r="C2921" s="6" t="s">
        <v>573</v>
      </c>
      <c r="D2921" s="6" t="s">
        <v>1674</v>
      </c>
      <c r="E2921" s="6" t="s">
        <v>574</v>
      </c>
      <c r="F2921" s="18">
        <f>IFERROR(VLOOKUP(B2921,Invoices!$L$2:$M$413,2,FALSE),"")</f>
        <v>0.99</v>
      </c>
      <c r="G2921" s="18" t="str">
        <f>IFERROR(VLOOKUP(B2921,Invoices!$N$2:$O$412,2,FALSE),"")</f>
        <v/>
      </c>
      <c r="H2921" s="18" t="str">
        <f>IFERROR(VLOOKUP($B2921,Invoices!$P$2:$Q$412,2,FALSE),"")</f>
        <v/>
      </c>
      <c r="I2921" s="18" t="str">
        <f>IFERROR(VLOOKUP($B2921,Invoices!$R$2:$S$412,2,FALSE),"")</f>
        <v/>
      </c>
      <c r="J2921" s="18" t="str">
        <f>IFERROR(VLOOKUP($B2921,Invoices!$T$2:$U$412,2,FALSE),"")</f>
        <v/>
      </c>
      <c r="K2921" s="18" t="str">
        <f>IFERROR(VLOOKUP($B2921,Invoices!$V$2:$W$412,2,FALSE),"")</f>
        <v/>
      </c>
      <c r="L2921" s="18" t="str">
        <f>IFERROR(VLOOKUP($B2921,Invoices!$X$2:$Y$412,2,FALSE),"")</f>
        <v/>
      </c>
      <c r="M2921" s="18" t="str">
        <f>IFERROR(VLOOKUP($B2921,Invoices!$Z$2:$AA$412,2,FALSE),"")</f>
        <v/>
      </c>
      <c r="N2921" s="18" t="str">
        <f>IFERROR(VLOOKUP($B2921,Invoices!$AB$2:$AC$412,2,FALSE),"")</f>
        <v/>
      </c>
      <c r="O2921" s="18" t="str">
        <f>IFERROR(VLOOKUP($B2921,Invoices!$AD$2:$AE$412,2,FALSE),"")</f>
        <v/>
      </c>
      <c r="P2921" s="18" t="str">
        <f>IFERROR(VLOOKUP($B2921,Invoices!$AF$2:$AG$412,2,FALSE),"")</f>
        <v/>
      </c>
      <c r="Q2921" s="18" t="str">
        <f>IFERROR(VLOOKUP($B2921,Invoices!$AH$2:$AI$412,2,FALSE),"")</f>
        <v/>
      </c>
      <c r="R2921" s="18" t="str">
        <f>IFERROR(VLOOKUP($B2921,Invoices!$AJ$2:$AK$412,2,FALSE),"")</f>
        <v/>
      </c>
      <c r="S2921" s="18" t="str">
        <f>IFERROR(VLOOKUP($B2921,Invoices!$AL$2:$AM$412,2,FALSE),"")</f>
        <v/>
      </c>
      <c r="T2921" s="18" t="str">
        <f>IFERROR(VLOOKUP($B2921,Invoices!$AN$2:$AO$412,2,FALSE),"")</f>
        <v/>
      </c>
      <c r="U2921" s="18" cm="1">
        <f t="array" ref="U2921">IFERROR(INDEX(F2921:T2921, 1, MATCH(TRUE, ISNUMBER(F2921:T2921), 0)), "0.0")</f>
        <v>0.99</v>
      </c>
    </row>
    <row r="2922" spans="1:21" ht="13" x14ac:dyDescent="0.15">
      <c r="A2922" s="14" t="s">
        <v>8954</v>
      </c>
      <c r="B2922" s="6" t="s">
        <v>4425</v>
      </c>
      <c r="C2922" s="6" t="s">
        <v>1423</v>
      </c>
      <c r="D2922" s="6" t="s">
        <v>875</v>
      </c>
      <c r="E2922" s="6" t="s">
        <v>875</v>
      </c>
      <c r="F2922" s="18" t="str">
        <f>IFERROR(VLOOKUP(B2922,Invoices!$L$2:$M$413,2,FALSE),"")</f>
        <v/>
      </c>
      <c r="G2922" s="18" t="str">
        <f>IFERROR(VLOOKUP(B2922,Invoices!$N$2:$O$412,2,FALSE),"")</f>
        <v/>
      </c>
      <c r="H2922" s="18" t="str">
        <f>IFERROR(VLOOKUP($B2922,Invoices!$P$2:$Q$412,2,FALSE),"")</f>
        <v/>
      </c>
      <c r="I2922" s="18" t="str">
        <f>IFERROR(VLOOKUP($B2922,Invoices!$R$2:$S$412,2,FALSE),"")</f>
        <v/>
      </c>
      <c r="J2922" s="18" t="str">
        <f>IFERROR(VLOOKUP($B2922,Invoices!$T$2:$U$412,2,FALSE),"")</f>
        <v/>
      </c>
      <c r="K2922" s="18" t="str">
        <f>IFERROR(VLOOKUP($B2922,Invoices!$V$2:$W$412,2,FALSE),"")</f>
        <v/>
      </c>
      <c r="L2922" s="18" t="str">
        <f>IFERROR(VLOOKUP($B2922,Invoices!$X$2:$Y$412,2,FALSE),"")</f>
        <v/>
      </c>
      <c r="M2922" s="18" t="str">
        <f>IFERROR(VLOOKUP($B2922,Invoices!$Z$2:$AA$412,2,FALSE),"")</f>
        <v/>
      </c>
      <c r="N2922" s="18" t="str">
        <f>IFERROR(VLOOKUP($B2922,Invoices!$AB$2:$AC$412,2,FALSE),"")</f>
        <v/>
      </c>
      <c r="O2922" s="18" t="str">
        <f>IFERROR(VLOOKUP($B2922,Invoices!$AD$2:$AE$412,2,FALSE),"")</f>
        <v/>
      </c>
      <c r="P2922" s="18" t="str">
        <f>IFERROR(VLOOKUP($B2922,Invoices!$AF$2:$AG$412,2,FALSE),"")</f>
        <v/>
      </c>
      <c r="Q2922" s="18" t="str">
        <f>IFERROR(VLOOKUP($B2922,Invoices!$AH$2:$AI$412,2,FALSE),"")</f>
        <v/>
      </c>
      <c r="R2922" s="18" t="str">
        <f>IFERROR(VLOOKUP($B2922,Invoices!$AJ$2:$AK$412,2,FALSE),"")</f>
        <v/>
      </c>
      <c r="S2922" s="18" t="str">
        <f>IFERROR(VLOOKUP($B2922,Invoices!$AL$2:$AM$412,2,FALSE),"")</f>
        <v/>
      </c>
      <c r="T2922" s="18" t="str">
        <f>IFERROR(VLOOKUP($B2922,Invoices!$AN$2:$AO$412,2,FALSE),"")</f>
        <v/>
      </c>
      <c r="U2922" s="18" t="str" cm="1">
        <f t="array" ref="U2922">IFERROR(INDEX(F2922:T2922, 1, MATCH(TRUE, ISNUMBER(F2922:T2922), 0)), "0.0")</f>
        <v>0.0</v>
      </c>
    </row>
    <row r="2923" spans="1:21" ht="13" x14ac:dyDescent="0.15">
      <c r="A2923" s="14" t="s">
        <v>8955</v>
      </c>
      <c r="B2923" s="6" t="s">
        <v>4426</v>
      </c>
      <c r="C2923" s="6" t="s">
        <v>564</v>
      </c>
      <c r="D2923" s="6" t="s">
        <v>565</v>
      </c>
      <c r="E2923" s="6" t="s">
        <v>566</v>
      </c>
      <c r="F2923" s="18" t="str">
        <f>IFERROR(VLOOKUP(B2923,Invoices!$L$2:$M$413,2,FALSE),"")</f>
        <v/>
      </c>
      <c r="G2923" s="18" t="str">
        <f>IFERROR(VLOOKUP(B2923,Invoices!$N$2:$O$412,2,FALSE),"")</f>
        <v/>
      </c>
      <c r="H2923" s="18" t="str">
        <f>IFERROR(VLOOKUP($B2923,Invoices!$P$2:$Q$412,2,FALSE),"")</f>
        <v/>
      </c>
      <c r="I2923" s="18" t="str">
        <f>IFERROR(VLOOKUP($B2923,Invoices!$R$2:$S$412,2,FALSE),"")</f>
        <v/>
      </c>
      <c r="J2923" s="18" t="str">
        <f>IFERROR(VLOOKUP($B2923,Invoices!$T$2:$U$412,2,FALSE),"")</f>
        <v/>
      </c>
      <c r="K2923" s="18" t="str">
        <f>IFERROR(VLOOKUP($B2923,Invoices!$V$2:$W$412,2,FALSE),"")</f>
        <v/>
      </c>
      <c r="L2923" s="18" t="str">
        <f>IFERROR(VLOOKUP($B2923,Invoices!$X$2:$Y$412,2,FALSE),"")</f>
        <v/>
      </c>
      <c r="M2923" s="18" t="str">
        <f>IFERROR(VLOOKUP($B2923,Invoices!$Z$2:$AA$412,2,FALSE),"")</f>
        <v/>
      </c>
      <c r="N2923" s="18" t="str">
        <f>IFERROR(VLOOKUP($B2923,Invoices!$AB$2:$AC$412,2,FALSE),"")</f>
        <v/>
      </c>
      <c r="O2923" s="18" t="str">
        <f>IFERROR(VLOOKUP($B2923,Invoices!$AD$2:$AE$412,2,FALSE),"")</f>
        <v/>
      </c>
      <c r="P2923" s="18" t="str">
        <f>IFERROR(VLOOKUP($B2923,Invoices!$AF$2:$AG$412,2,FALSE),"")</f>
        <v/>
      </c>
      <c r="Q2923" s="18" t="str">
        <f>IFERROR(VLOOKUP($B2923,Invoices!$AH$2:$AI$412,2,FALSE),"")</f>
        <v/>
      </c>
      <c r="R2923" s="18" t="str">
        <f>IFERROR(VLOOKUP($B2923,Invoices!$AJ$2:$AK$412,2,FALSE),"")</f>
        <v/>
      </c>
      <c r="S2923" s="18" t="str">
        <f>IFERROR(VLOOKUP($B2923,Invoices!$AL$2:$AM$412,2,FALSE),"")</f>
        <v/>
      </c>
      <c r="T2923" s="18" t="str">
        <f>IFERROR(VLOOKUP($B2923,Invoices!$AN$2:$AO$412,2,FALSE),"")</f>
        <v/>
      </c>
      <c r="U2923" s="18" t="str" cm="1">
        <f t="array" ref="U2923">IFERROR(INDEX(F2923:T2923, 1, MATCH(TRUE, ISNUMBER(F2923:T2923), 0)), "0.0")</f>
        <v>0.0</v>
      </c>
    </row>
    <row r="2924" spans="1:21" ht="13" x14ac:dyDescent="0.15">
      <c r="A2924" s="14" t="s">
        <v>8956</v>
      </c>
      <c r="B2924" s="6" t="s">
        <v>4427</v>
      </c>
      <c r="C2924" s="6" t="s">
        <v>1501</v>
      </c>
      <c r="D2924" s="6" t="s">
        <v>841</v>
      </c>
      <c r="E2924" s="6" t="s">
        <v>574</v>
      </c>
      <c r="F2924" s="18" t="str">
        <f>IFERROR(VLOOKUP(B2924,Invoices!$L$2:$M$413,2,FALSE),"")</f>
        <v/>
      </c>
      <c r="G2924" s="18" t="str">
        <f>IFERROR(VLOOKUP(B2924,Invoices!$N$2:$O$412,2,FALSE),"")</f>
        <v/>
      </c>
      <c r="H2924" s="18" t="str">
        <f>IFERROR(VLOOKUP($B2924,Invoices!$P$2:$Q$412,2,FALSE),"")</f>
        <v/>
      </c>
      <c r="I2924" s="18">
        <f>IFERROR(VLOOKUP($B2924,Invoices!$R$2:$S$412,2,FALSE),"")</f>
        <v>0.99</v>
      </c>
      <c r="J2924" s="18" t="str">
        <f>IFERROR(VLOOKUP($B2924,Invoices!$T$2:$U$412,2,FALSE),"")</f>
        <v/>
      </c>
      <c r="K2924" s="18" t="str">
        <f>IFERROR(VLOOKUP($B2924,Invoices!$V$2:$W$412,2,FALSE),"")</f>
        <v/>
      </c>
      <c r="L2924" s="18" t="str">
        <f>IFERROR(VLOOKUP($B2924,Invoices!$X$2:$Y$412,2,FALSE),"")</f>
        <v/>
      </c>
      <c r="M2924" s="18" t="str">
        <f>IFERROR(VLOOKUP($B2924,Invoices!$Z$2:$AA$412,2,FALSE),"")</f>
        <v/>
      </c>
      <c r="N2924" s="18" t="str">
        <f>IFERROR(VLOOKUP($B2924,Invoices!$AB$2:$AC$412,2,FALSE),"")</f>
        <v/>
      </c>
      <c r="O2924" s="18" t="str">
        <f>IFERROR(VLOOKUP($B2924,Invoices!$AD$2:$AE$412,2,FALSE),"")</f>
        <v/>
      </c>
      <c r="P2924" s="18">
        <f>IFERROR(VLOOKUP($B2924,Invoices!$AF$2:$AG$412,2,FALSE),"")</f>
        <v>0.99</v>
      </c>
      <c r="Q2924" s="18" t="str">
        <f>IFERROR(VLOOKUP($B2924,Invoices!$AH$2:$AI$412,2,FALSE),"")</f>
        <v/>
      </c>
      <c r="R2924" s="18" t="str">
        <f>IFERROR(VLOOKUP($B2924,Invoices!$AJ$2:$AK$412,2,FALSE),"")</f>
        <v/>
      </c>
      <c r="S2924" s="18" t="str">
        <f>IFERROR(VLOOKUP($B2924,Invoices!$AL$2:$AM$412,2,FALSE),"")</f>
        <v/>
      </c>
      <c r="T2924" s="18" t="str">
        <f>IFERROR(VLOOKUP($B2924,Invoices!$AN$2:$AO$412,2,FALSE),"")</f>
        <v/>
      </c>
      <c r="U2924" s="18" cm="1">
        <f t="array" ref="U2924">IFERROR(INDEX(F2924:T2924, 1, MATCH(TRUE, ISNUMBER(F2924:T2924), 0)), "0.0")</f>
        <v>0.99</v>
      </c>
    </row>
    <row r="2925" spans="1:21" ht="13" x14ac:dyDescent="0.15">
      <c r="A2925" s="14" t="s">
        <v>8957</v>
      </c>
      <c r="B2925" s="6" t="s">
        <v>4427</v>
      </c>
      <c r="D2925" s="6" t="s">
        <v>843</v>
      </c>
      <c r="E2925" s="6" t="s">
        <v>574</v>
      </c>
      <c r="F2925" s="18" t="str">
        <f>IFERROR(VLOOKUP(B2925,Invoices!$L$2:$M$413,2,FALSE),"")</f>
        <v/>
      </c>
      <c r="G2925" s="18" t="str">
        <f>IFERROR(VLOOKUP(B2925,Invoices!$N$2:$O$412,2,FALSE),"")</f>
        <v/>
      </c>
      <c r="H2925" s="18" t="str">
        <f>IFERROR(VLOOKUP($B2925,Invoices!$P$2:$Q$412,2,FALSE),"")</f>
        <v/>
      </c>
      <c r="I2925" s="18">
        <f>IFERROR(VLOOKUP($B2925,Invoices!$R$2:$S$412,2,FALSE),"")</f>
        <v>0.99</v>
      </c>
      <c r="J2925" s="18" t="str">
        <f>IFERROR(VLOOKUP($B2925,Invoices!$T$2:$U$412,2,FALSE),"")</f>
        <v/>
      </c>
      <c r="K2925" s="18" t="str">
        <f>IFERROR(VLOOKUP($B2925,Invoices!$V$2:$W$412,2,FALSE),"")</f>
        <v/>
      </c>
      <c r="L2925" s="18" t="str">
        <f>IFERROR(VLOOKUP($B2925,Invoices!$X$2:$Y$412,2,FALSE),"")</f>
        <v/>
      </c>
      <c r="M2925" s="18" t="str">
        <f>IFERROR(VLOOKUP($B2925,Invoices!$Z$2:$AA$412,2,FALSE),"")</f>
        <v/>
      </c>
      <c r="N2925" s="18" t="str">
        <f>IFERROR(VLOOKUP($B2925,Invoices!$AB$2:$AC$412,2,FALSE),"")</f>
        <v/>
      </c>
      <c r="O2925" s="18" t="str">
        <f>IFERROR(VLOOKUP($B2925,Invoices!$AD$2:$AE$412,2,FALSE),"")</f>
        <v/>
      </c>
      <c r="P2925" s="18">
        <f>IFERROR(VLOOKUP($B2925,Invoices!$AF$2:$AG$412,2,FALSE),"")</f>
        <v>0.99</v>
      </c>
      <c r="Q2925" s="18" t="str">
        <f>IFERROR(VLOOKUP($B2925,Invoices!$AH$2:$AI$412,2,FALSE),"")</f>
        <v/>
      </c>
      <c r="R2925" s="18" t="str">
        <f>IFERROR(VLOOKUP($B2925,Invoices!$AJ$2:$AK$412,2,FALSE),"")</f>
        <v/>
      </c>
      <c r="S2925" s="18" t="str">
        <f>IFERROR(VLOOKUP($B2925,Invoices!$AL$2:$AM$412,2,FALSE),"")</f>
        <v/>
      </c>
      <c r="T2925" s="18" t="str">
        <f>IFERROR(VLOOKUP($B2925,Invoices!$AN$2:$AO$412,2,FALSE),"")</f>
        <v/>
      </c>
      <c r="U2925" s="18" cm="1">
        <f t="array" ref="U2925">IFERROR(INDEX(F2925:T2925, 1, MATCH(TRUE, ISNUMBER(F2925:T2925), 0)), "0.0")</f>
        <v>0.99</v>
      </c>
    </row>
    <row r="2926" spans="1:21" ht="13" x14ac:dyDescent="0.15">
      <c r="A2926" s="14" t="s">
        <v>8958</v>
      </c>
      <c r="B2926" s="6" t="s">
        <v>4427</v>
      </c>
      <c r="C2926" s="6" t="s">
        <v>1501</v>
      </c>
      <c r="D2926" s="6" t="s">
        <v>1999</v>
      </c>
      <c r="E2926" s="6" t="s">
        <v>574</v>
      </c>
      <c r="F2926" s="18" t="str">
        <f>IFERROR(VLOOKUP(B2926,Invoices!$L$2:$M$413,2,FALSE),"")</f>
        <v/>
      </c>
      <c r="G2926" s="18" t="str">
        <f>IFERROR(VLOOKUP(B2926,Invoices!$N$2:$O$412,2,FALSE),"")</f>
        <v/>
      </c>
      <c r="H2926" s="18" t="str">
        <f>IFERROR(VLOOKUP($B2926,Invoices!$P$2:$Q$412,2,FALSE),"")</f>
        <v/>
      </c>
      <c r="I2926" s="18">
        <f>IFERROR(VLOOKUP($B2926,Invoices!$R$2:$S$412,2,FALSE),"")</f>
        <v>0.99</v>
      </c>
      <c r="J2926" s="18" t="str">
        <f>IFERROR(VLOOKUP($B2926,Invoices!$T$2:$U$412,2,FALSE),"")</f>
        <v/>
      </c>
      <c r="K2926" s="18" t="str">
        <f>IFERROR(VLOOKUP($B2926,Invoices!$V$2:$W$412,2,FALSE),"")</f>
        <v/>
      </c>
      <c r="L2926" s="18" t="str">
        <f>IFERROR(VLOOKUP($B2926,Invoices!$X$2:$Y$412,2,FALSE),"")</f>
        <v/>
      </c>
      <c r="M2926" s="18" t="str">
        <f>IFERROR(VLOOKUP($B2926,Invoices!$Z$2:$AA$412,2,FALSE),"")</f>
        <v/>
      </c>
      <c r="N2926" s="18" t="str">
        <f>IFERROR(VLOOKUP($B2926,Invoices!$AB$2:$AC$412,2,FALSE),"")</f>
        <v/>
      </c>
      <c r="O2926" s="18" t="str">
        <f>IFERROR(VLOOKUP($B2926,Invoices!$AD$2:$AE$412,2,FALSE),"")</f>
        <v/>
      </c>
      <c r="P2926" s="18">
        <f>IFERROR(VLOOKUP($B2926,Invoices!$AF$2:$AG$412,2,FALSE),"")</f>
        <v>0.99</v>
      </c>
      <c r="Q2926" s="18" t="str">
        <f>IFERROR(VLOOKUP($B2926,Invoices!$AH$2:$AI$412,2,FALSE),"")</f>
        <v/>
      </c>
      <c r="R2926" s="18" t="str">
        <f>IFERROR(VLOOKUP($B2926,Invoices!$AJ$2:$AK$412,2,FALSE),"")</f>
        <v/>
      </c>
      <c r="S2926" s="18" t="str">
        <f>IFERROR(VLOOKUP($B2926,Invoices!$AL$2:$AM$412,2,FALSE),"")</f>
        <v/>
      </c>
      <c r="T2926" s="18" t="str">
        <f>IFERROR(VLOOKUP($B2926,Invoices!$AN$2:$AO$412,2,FALSE),"")</f>
        <v/>
      </c>
      <c r="U2926" s="18" cm="1">
        <f t="array" ref="U2926">IFERROR(INDEX(F2926:T2926, 1, MATCH(TRUE, ISNUMBER(F2926:T2926), 0)), "0.0")</f>
        <v>0.99</v>
      </c>
    </row>
    <row r="2927" spans="1:21" ht="13" x14ac:dyDescent="0.15">
      <c r="A2927" s="14" t="s">
        <v>8959</v>
      </c>
      <c r="B2927" s="6" t="s">
        <v>4427</v>
      </c>
      <c r="C2927" s="6" t="s">
        <v>1502</v>
      </c>
      <c r="D2927" s="6" t="s">
        <v>1503</v>
      </c>
      <c r="E2927" s="6" t="s">
        <v>574</v>
      </c>
      <c r="F2927" s="18" t="str">
        <f>IFERROR(VLOOKUP(B2927,Invoices!$L$2:$M$413,2,FALSE),"")</f>
        <v/>
      </c>
      <c r="G2927" s="18" t="str">
        <f>IFERROR(VLOOKUP(B2927,Invoices!$N$2:$O$412,2,FALSE),"")</f>
        <v/>
      </c>
      <c r="H2927" s="18" t="str">
        <f>IFERROR(VLOOKUP($B2927,Invoices!$P$2:$Q$412,2,FALSE),"")</f>
        <v/>
      </c>
      <c r="I2927" s="18">
        <f>IFERROR(VLOOKUP($B2927,Invoices!$R$2:$S$412,2,FALSE),"")</f>
        <v>0.99</v>
      </c>
      <c r="J2927" s="18" t="str">
        <f>IFERROR(VLOOKUP($B2927,Invoices!$T$2:$U$412,2,FALSE),"")</f>
        <v/>
      </c>
      <c r="K2927" s="18" t="str">
        <f>IFERROR(VLOOKUP($B2927,Invoices!$V$2:$W$412,2,FALSE),"")</f>
        <v/>
      </c>
      <c r="L2927" s="18" t="str">
        <f>IFERROR(VLOOKUP($B2927,Invoices!$X$2:$Y$412,2,FALSE),"")</f>
        <v/>
      </c>
      <c r="M2927" s="18" t="str">
        <f>IFERROR(VLOOKUP($B2927,Invoices!$Z$2:$AA$412,2,FALSE),"")</f>
        <v/>
      </c>
      <c r="N2927" s="18" t="str">
        <f>IFERROR(VLOOKUP($B2927,Invoices!$AB$2:$AC$412,2,FALSE),"")</f>
        <v/>
      </c>
      <c r="O2927" s="18" t="str">
        <f>IFERROR(VLOOKUP($B2927,Invoices!$AD$2:$AE$412,2,FALSE),"")</f>
        <v/>
      </c>
      <c r="P2927" s="18">
        <f>IFERROR(VLOOKUP($B2927,Invoices!$AF$2:$AG$412,2,FALSE),"")</f>
        <v>0.99</v>
      </c>
      <c r="Q2927" s="18" t="str">
        <f>IFERROR(VLOOKUP($B2927,Invoices!$AH$2:$AI$412,2,FALSE),"")</f>
        <v/>
      </c>
      <c r="R2927" s="18" t="str">
        <f>IFERROR(VLOOKUP($B2927,Invoices!$AJ$2:$AK$412,2,FALSE),"")</f>
        <v/>
      </c>
      <c r="S2927" s="18" t="str">
        <f>IFERROR(VLOOKUP($B2927,Invoices!$AL$2:$AM$412,2,FALSE),"")</f>
        <v/>
      </c>
      <c r="T2927" s="18" t="str">
        <f>IFERROR(VLOOKUP($B2927,Invoices!$AN$2:$AO$412,2,FALSE),"")</f>
        <v/>
      </c>
      <c r="U2927" s="18" cm="1">
        <f t="array" ref="U2927">IFERROR(INDEX(F2927:T2927, 1, MATCH(TRUE, ISNUMBER(F2927:T2927), 0)), "0.0")</f>
        <v>0.99</v>
      </c>
    </row>
    <row r="2928" spans="1:21" ht="13" x14ac:dyDescent="0.15">
      <c r="A2928" s="14" t="s">
        <v>8960</v>
      </c>
      <c r="B2928" s="6" t="s">
        <v>4428</v>
      </c>
      <c r="D2928" s="6" t="s">
        <v>692</v>
      </c>
      <c r="E2928" s="6" t="s">
        <v>693</v>
      </c>
      <c r="F2928" s="18" t="str">
        <f>IFERROR(VLOOKUP(B2928,Invoices!$L$2:$M$413,2,FALSE),"")</f>
        <v/>
      </c>
      <c r="G2928" s="18" t="str">
        <f>IFERROR(VLOOKUP(B2928,Invoices!$N$2:$O$412,2,FALSE),"")</f>
        <v/>
      </c>
      <c r="H2928" s="18" t="str">
        <f>IFERROR(VLOOKUP($B2928,Invoices!$P$2:$Q$412,2,FALSE),"")</f>
        <v/>
      </c>
      <c r="I2928" s="18" t="str">
        <f>IFERROR(VLOOKUP($B2928,Invoices!$R$2:$S$412,2,FALSE),"")</f>
        <v/>
      </c>
      <c r="J2928" s="18" t="str">
        <f>IFERROR(VLOOKUP($B2928,Invoices!$T$2:$U$412,2,FALSE),"")</f>
        <v/>
      </c>
      <c r="K2928" s="18" t="str">
        <f>IFERROR(VLOOKUP($B2928,Invoices!$V$2:$W$412,2,FALSE),"")</f>
        <v/>
      </c>
      <c r="L2928" s="18" t="str">
        <f>IFERROR(VLOOKUP($B2928,Invoices!$X$2:$Y$412,2,FALSE),"")</f>
        <v/>
      </c>
      <c r="M2928" s="18" t="str">
        <f>IFERROR(VLOOKUP($B2928,Invoices!$Z$2:$AA$412,2,FALSE),"")</f>
        <v/>
      </c>
      <c r="N2928" s="18" t="str">
        <f>IFERROR(VLOOKUP($B2928,Invoices!$AB$2:$AC$412,2,FALSE),"")</f>
        <v/>
      </c>
      <c r="O2928" s="18" t="str">
        <f>IFERROR(VLOOKUP($B2928,Invoices!$AD$2:$AE$412,2,FALSE),"")</f>
        <v/>
      </c>
      <c r="P2928" s="18" t="str">
        <f>IFERROR(VLOOKUP($B2928,Invoices!$AF$2:$AG$412,2,FALSE),"")</f>
        <v/>
      </c>
      <c r="Q2928" s="18" t="str">
        <f>IFERROR(VLOOKUP($B2928,Invoices!$AH$2:$AI$412,2,FALSE),"")</f>
        <v/>
      </c>
      <c r="R2928" s="18" t="str">
        <f>IFERROR(VLOOKUP($B2928,Invoices!$AJ$2:$AK$412,2,FALSE),"")</f>
        <v/>
      </c>
      <c r="S2928" s="18" t="str">
        <f>IFERROR(VLOOKUP($B2928,Invoices!$AL$2:$AM$412,2,FALSE),"")</f>
        <v/>
      </c>
      <c r="T2928" s="18" t="str">
        <f>IFERROR(VLOOKUP($B2928,Invoices!$AN$2:$AO$412,2,FALSE),"")</f>
        <v/>
      </c>
      <c r="U2928" s="18" t="str" cm="1">
        <f t="array" ref="U2928">IFERROR(INDEX(F2928:T2928, 1, MATCH(TRUE, ISNUMBER(F2928:T2928), 0)), "0.0")</f>
        <v>0.0</v>
      </c>
    </row>
    <row r="2929" spans="1:21" ht="13" x14ac:dyDescent="0.15">
      <c r="A2929" s="14" t="s">
        <v>8961</v>
      </c>
      <c r="B2929" s="6" t="s">
        <v>4429</v>
      </c>
      <c r="C2929" s="6" t="s">
        <v>644</v>
      </c>
      <c r="D2929" s="6" t="s">
        <v>1351</v>
      </c>
      <c r="E2929" s="6" t="s">
        <v>574</v>
      </c>
      <c r="F2929" s="18" t="str">
        <f>IFERROR(VLOOKUP(B2929,Invoices!$L$2:$M$413,2,FALSE),"")</f>
        <v/>
      </c>
      <c r="G2929" s="18" t="str">
        <f>IFERROR(VLOOKUP(B2929,Invoices!$N$2:$O$412,2,FALSE),"")</f>
        <v/>
      </c>
      <c r="H2929" s="18" t="str">
        <f>IFERROR(VLOOKUP($B2929,Invoices!$P$2:$Q$412,2,FALSE),"")</f>
        <v/>
      </c>
      <c r="I2929" s="18" t="str">
        <f>IFERROR(VLOOKUP($B2929,Invoices!$R$2:$S$412,2,FALSE),"")</f>
        <v/>
      </c>
      <c r="J2929" s="18" t="str">
        <f>IFERROR(VLOOKUP($B2929,Invoices!$T$2:$U$412,2,FALSE),"")</f>
        <v/>
      </c>
      <c r="K2929" s="18" t="str">
        <f>IFERROR(VLOOKUP($B2929,Invoices!$V$2:$W$412,2,FALSE),"")</f>
        <v/>
      </c>
      <c r="L2929" s="18" t="str">
        <f>IFERROR(VLOOKUP($B2929,Invoices!$X$2:$Y$412,2,FALSE),"")</f>
        <v/>
      </c>
      <c r="M2929" s="18" t="str">
        <f>IFERROR(VLOOKUP($B2929,Invoices!$Z$2:$AA$412,2,FALSE),"")</f>
        <v/>
      </c>
      <c r="N2929" s="18" t="str">
        <f>IFERROR(VLOOKUP($B2929,Invoices!$AB$2:$AC$412,2,FALSE),"")</f>
        <v/>
      </c>
      <c r="O2929" s="18" t="str">
        <f>IFERROR(VLOOKUP($B2929,Invoices!$AD$2:$AE$412,2,FALSE),"")</f>
        <v/>
      </c>
      <c r="P2929" s="18" t="str">
        <f>IFERROR(VLOOKUP($B2929,Invoices!$AF$2:$AG$412,2,FALSE),"")</f>
        <v/>
      </c>
      <c r="Q2929" s="18" t="str">
        <f>IFERROR(VLOOKUP($B2929,Invoices!$AH$2:$AI$412,2,FALSE),"")</f>
        <v/>
      </c>
      <c r="R2929" s="18" t="str">
        <f>IFERROR(VLOOKUP($B2929,Invoices!$AJ$2:$AK$412,2,FALSE),"")</f>
        <v/>
      </c>
      <c r="S2929" s="18" t="str">
        <f>IFERROR(VLOOKUP($B2929,Invoices!$AL$2:$AM$412,2,FALSE),"")</f>
        <v/>
      </c>
      <c r="T2929" s="18" t="str">
        <f>IFERROR(VLOOKUP($B2929,Invoices!$AN$2:$AO$412,2,FALSE),"")</f>
        <v/>
      </c>
      <c r="U2929" s="18" t="str" cm="1">
        <f t="array" ref="U2929">IFERROR(INDEX(F2929:T2929, 1, MATCH(TRUE, ISNUMBER(F2929:T2929), 0)), "0.0")</f>
        <v>0.0</v>
      </c>
    </row>
    <row r="2930" spans="1:21" ht="13" x14ac:dyDescent="0.15">
      <c r="A2930" s="14" t="s">
        <v>8962</v>
      </c>
      <c r="B2930" s="6" t="s">
        <v>4430</v>
      </c>
      <c r="D2930" s="6" t="s">
        <v>1391</v>
      </c>
      <c r="E2930" s="6" t="s">
        <v>673</v>
      </c>
      <c r="F2930" s="18" t="str">
        <f>IFERROR(VLOOKUP(B2930,Invoices!$L$2:$M$413,2,FALSE),"")</f>
        <v/>
      </c>
      <c r="G2930" s="18" t="str">
        <f>IFERROR(VLOOKUP(B2930,Invoices!$N$2:$O$412,2,FALSE),"")</f>
        <v/>
      </c>
      <c r="H2930" s="18" t="str">
        <f>IFERROR(VLOOKUP($B2930,Invoices!$P$2:$Q$412,2,FALSE),"")</f>
        <v/>
      </c>
      <c r="I2930" s="18" t="str">
        <f>IFERROR(VLOOKUP($B2930,Invoices!$R$2:$S$412,2,FALSE),"")</f>
        <v/>
      </c>
      <c r="J2930" s="18" t="str">
        <f>IFERROR(VLOOKUP($B2930,Invoices!$T$2:$U$412,2,FALSE),"")</f>
        <v/>
      </c>
      <c r="K2930" s="18" t="str">
        <f>IFERROR(VLOOKUP($B2930,Invoices!$V$2:$W$412,2,FALSE),"")</f>
        <v/>
      </c>
      <c r="L2930" s="18" t="str">
        <f>IFERROR(VLOOKUP($B2930,Invoices!$X$2:$Y$412,2,FALSE),"")</f>
        <v/>
      </c>
      <c r="M2930" s="18" t="str">
        <f>IFERROR(VLOOKUP($B2930,Invoices!$Z$2:$AA$412,2,FALSE),"")</f>
        <v/>
      </c>
      <c r="N2930" s="18" t="str">
        <f>IFERROR(VLOOKUP($B2930,Invoices!$AB$2:$AC$412,2,FALSE),"")</f>
        <v/>
      </c>
      <c r="O2930" s="18" t="str">
        <f>IFERROR(VLOOKUP($B2930,Invoices!$AD$2:$AE$412,2,FALSE),"")</f>
        <v/>
      </c>
      <c r="P2930" s="18" t="str">
        <f>IFERROR(VLOOKUP($B2930,Invoices!$AF$2:$AG$412,2,FALSE),"")</f>
        <v/>
      </c>
      <c r="Q2930" s="18" t="str">
        <f>IFERROR(VLOOKUP($B2930,Invoices!$AH$2:$AI$412,2,FALSE),"")</f>
        <v/>
      </c>
      <c r="R2930" s="18" t="str">
        <f>IFERROR(VLOOKUP($B2930,Invoices!$AJ$2:$AK$412,2,FALSE),"")</f>
        <v/>
      </c>
      <c r="S2930" s="18" t="str">
        <f>IFERROR(VLOOKUP($B2930,Invoices!$AL$2:$AM$412,2,FALSE),"")</f>
        <v/>
      </c>
      <c r="T2930" s="18" t="str">
        <f>IFERROR(VLOOKUP($B2930,Invoices!$AN$2:$AO$412,2,FALSE),"")</f>
        <v/>
      </c>
      <c r="U2930" s="18" t="str" cm="1">
        <f t="array" ref="U2930">IFERROR(INDEX(F2930:T2930, 1, MATCH(TRUE, ISNUMBER(F2930:T2930), 0)), "0.0")</f>
        <v>0.0</v>
      </c>
    </row>
    <row r="2931" spans="1:21" ht="13" x14ac:dyDescent="0.15">
      <c r="A2931" s="14" t="s">
        <v>8963</v>
      </c>
      <c r="B2931" s="6" t="s">
        <v>4431</v>
      </c>
      <c r="C2931" s="6" t="s">
        <v>1210</v>
      </c>
      <c r="D2931" s="6" t="s">
        <v>1506</v>
      </c>
      <c r="E2931" s="6" t="s">
        <v>1210</v>
      </c>
      <c r="F2931" s="18" t="str">
        <f>IFERROR(VLOOKUP(B2931,Invoices!$L$2:$M$413,2,FALSE),"")</f>
        <v/>
      </c>
      <c r="G2931" s="18" t="str">
        <f>IFERROR(VLOOKUP(B2931,Invoices!$N$2:$O$412,2,FALSE),"")</f>
        <v/>
      </c>
      <c r="H2931" s="18" t="str">
        <f>IFERROR(VLOOKUP($B2931,Invoices!$P$2:$Q$412,2,FALSE),"")</f>
        <v/>
      </c>
      <c r="I2931" s="18">
        <f>IFERROR(VLOOKUP($B2931,Invoices!$R$2:$S$412,2,FALSE),"")</f>
        <v>0.99</v>
      </c>
      <c r="J2931" s="18" t="str">
        <f>IFERROR(VLOOKUP($B2931,Invoices!$T$2:$U$412,2,FALSE),"")</f>
        <v/>
      </c>
      <c r="K2931" s="18" t="str">
        <f>IFERROR(VLOOKUP($B2931,Invoices!$V$2:$W$412,2,FALSE),"")</f>
        <v/>
      </c>
      <c r="L2931" s="18" t="str">
        <f>IFERROR(VLOOKUP($B2931,Invoices!$X$2:$Y$412,2,FALSE),"")</f>
        <v/>
      </c>
      <c r="M2931" s="18" t="str">
        <f>IFERROR(VLOOKUP($B2931,Invoices!$Z$2:$AA$412,2,FALSE),"")</f>
        <v/>
      </c>
      <c r="N2931" s="18" t="str">
        <f>IFERROR(VLOOKUP($B2931,Invoices!$AB$2:$AC$412,2,FALSE),"")</f>
        <v/>
      </c>
      <c r="O2931" s="18" t="str">
        <f>IFERROR(VLOOKUP($B2931,Invoices!$AD$2:$AE$412,2,FALSE),"")</f>
        <v/>
      </c>
      <c r="P2931" s="18" t="str">
        <f>IFERROR(VLOOKUP($B2931,Invoices!$AF$2:$AG$412,2,FALSE),"")</f>
        <v/>
      </c>
      <c r="Q2931" s="18" t="str">
        <f>IFERROR(VLOOKUP($B2931,Invoices!$AH$2:$AI$412,2,FALSE),"")</f>
        <v/>
      </c>
      <c r="R2931" s="18" t="str">
        <f>IFERROR(VLOOKUP($B2931,Invoices!$AJ$2:$AK$412,2,FALSE),"")</f>
        <v/>
      </c>
      <c r="S2931" s="18" t="str">
        <f>IFERROR(VLOOKUP($B2931,Invoices!$AL$2:$AM$412,2,FALSE),"")</f>
        <v/>
      </c>
      <c r="T2931" s="18" t="str">
        <f>IFERROR(VLOOKUP($B2931,Invoices!$AN$2:$AO$412,2,FALSE),"")</f>
        <v/>
      </c>
      <c r="U2931" s="18" cm="1">
        <f t="array" ref="U2931">IFERROR(INDEX(F2931:T2931, 1, MATCH(TRUE, ISNUMBER(F2931:T2931), 0)), "0.0")</f>
        <v>0.99</v>
      </c>
    </row>
    <row r="2932" spans="1:21" ht="13" x14ac:dyDescent="0.15">
      <c r="A2932" s="14" t="s">
        <v>8964</v>
      </c>
      <c r="B2932" s="6" t="s">
        <v>4432</v>
      </c>
      <c r="D2932" s="6" t="s">
        <v>1391</v>
      </c>
      <c r="E2932" s="6" t="s">
        <v>673</v>
      </c>
      <c r="F2932" s="18" t="str">
        <f>IFERROR(VLOOKUP(B2932,Invoices!$L$2:$M$413,2,FALSE),"")</f>
        <v/>
      </c>
      <c r="G2932" s="18" t="str">
        <f>IFERROR(VLOOKUP(B2932,Invoices!$N$2:$O$412,2,FALSE),"")</f>
        <v/>
      </c>
      <c r="H2932" s="18" t="str">
        <f>IFERROR(VLOOKUP($B2932,Invoices!$P$2:$Q$412,2,FALSE),"")</f>
        <v/>
      </c>
      <c r="I2932" s="18" t="str">
        <f>IFERROR(VLOOKUP($B2932,Invoices!$R$2:$S$412,2,FALSE),"")</f>
        <v/>
      </c>
      <c r="J2932" s="18" t="str">
        <f>IFERROR(VLOOKUP($B2932,Invoices!$T$2:$U$412,2,FALSE),"")</f>
        <v/>
      </c>
      <c r="K2932" s="18" t="str">
        <f>IFERROR(VLOOKUP($B2932,Invoices!$V$2:$W$412,2,FALSE),"")</f>
        <v/>
      </c>
      <c r="L2932" s="18" t="str">
        <f>IFERROR(VLOOKUP($B2932,Invoices!$X$2:$Y$412,2,FALSE),"")</f>
        <v/>
      </c>
      <c r="M2932" s="18" t="str">
        <f>IFERROR(VLOOKUP($B2932,Invoices!$Z$2:$AA$412,2,FALSE),"")</f>
        <v/>
      </c>
      <c r="N2932" s="18" t="str">
        <f>IFERROR(VLOOKUP($B2932,Invoices!$AB$2:$AC$412,2,FALSE),"")</f>
        <v/>
      </c>
      <c r="O2932" s="18" t="str">
        <f>IFERROR(VLOOKUP($B2932,Invoices!$AD$2:$AE$412,2,FALSE),"")</f>
        <v/>
      </c>
      <c r="P2932" s="18" t="str">
        <f>IFERROR(VLOOKUP($B2932,Invoices!$AF$2:$AG$412,2,FALSE),"")</f>
        <v/>
      </c>
      <c r="Q2932" s="18" t="str">
        <f>IFERROR(VLOOKUP($B2932,Invoices!$AH$2:$AI$412,2,FALSE),"")</f>
        <v/>
      </c>
      <c r="R2932" s="18" t="str">
        <f>IFERROR(VLOOKUP($B2932,Invoices!$AJ$2:$AK$412,2,FALSE),"")</f>
        <v/>
      </c>
      <c r="S2932" s="18" t="str">
        <f>IFERROR(VLOOKUP($B2932,Invoices!$AL$2:$AM$412,2,FALSE),"")</f>
        <v/>
      </c>
      <c r="T2932" s="18" t="str">
        <f>IFERROR(VLOOKUP($B2932,Invoices!$AN$2:$AO$412,2,FALSE),"")</f>
        <v/>
      </c>
      <c r="U2932" s="18" t="str" cm="1">
        <f t="array" ref="U2932">IFERROR(INDEX(F2932:T2932, 1, MATCH(TRUE, ISNUMBER(F2932:T2932), 0)), "0.0")</f>
        <v>0.0</v>
      </c>
    </row>
    <row r="2933" spans="1:21" ht="13" x14ac:dyDescent="0.15">
      <c r="A2933" s="14" t="s">
        <v>8965</v>
      </c>
      <c r="B2933" s="6" t="s">
        <v>4433</v>
      </c>
      <c r="C2933" s="6" t="s">
        <v>1120</v>
      </c>
      <c r="D2933" s="6" t="s">
        <v>1121</v>
      </c>
      <c r="E2933" s="6" t="s">
        <v>562</v>
      </c>
      <c r="F2933" s="18">
        <f>IFERROR(VLOOKUP(B2933,Invoices!$L$2:$M$413,2,FALSE),"")</f>
        <v>0.99</v>
      </c>
      <c r="G2933" s="18" t="str">
        <f>IFERROR(VLOOKUP(B2933,Invoices!$N$2:$O$412,2,FALSE),"")</f>
        <v/>
      </c>
      <c r="H2933" s="18" t="str">
        <f>IFERROR(VLOOKUP($B2933,Invoices!$P$2:$Q$412,2,FALSE),"")</f>
        <v/>
      </c>
      <c r="I2933" s="18" t="str">
        <f>IFERROR(VLOOKUP($B2933,Invoices!$R$2:$S$412,2,FALSE),"")</f>
        <v/>
      </c>
      <c r="J2933" s="18" t="str">
        <f>IFERROR(VLOOKUP($B2933,Invoices!$T$2:$U$412,2,FALSE),"")</f>
        <v/>
      </c>
      <c r="K2933" s="18" t="str">
        <f>IFERROR(VLOOKUP($B2933,Invoices!$V$2:$W$412,2,FALSE),"")</f>
        <v/>
      </c>
      <c r="L2933" s="18" t="str">
        <f>IFERROR(VLOOKUP($B2933,Invoices!$X$2:$Y$412,2,FALSE),"")</f>
        <v/>
      </c>
      <c r="M2933" s="18" t="str">
        <f>IFERROR(VLOOKUP($B2933,Invoices!$Z$2:$AA$412,2,FALSE),"")</f>
        <v/>
      </c>
      <c r="N2933" s="18" t="str">
        <f>IFERROR(VLOOKUP($B2933,Invoices!$AB$2:$AC$412,2,FALSE),"")</f>
        <v/>
      </c>
      <c r="O2933" s="18" t="str">
        <f>IFERROR(VLOOKUP($B2933,Invoices!$AD$2:$AE$412,2,FALSE),"")</f>
        <v/>
      </c>
      <c r="P2933" s="18" t="str">
        <f>IFERROR(VLOOKUP($B2933,Invoices!$AF$2:$AG$412,2,FALSE),"")</f>
        <v/>
      </c>
      <c r="Q2933" s="18" t="str">
        <f>IFERROR(VLOOKUP($B2933,Invoices!$AH$2:$AI$412,2,FALSE),"")</f>
        <v/>
      </c>
      <c r="R2933" s="18" t="str">
        <f>IFERROR(VLOOKUP($B2933,Invoices!$AJ$2:$AK$412,2,FALSE),"")</f>
        <v/>
      </c>
      <c r="S2933" s="18" t="str">
        <f>IFERROR(VLOOKUP($B2933,Invoices!$AL$2:$AM$412,2,FALSE),"")</f>
        <v/>
      </c>
      <c r="T2933" s="18" t="str">
        <f>IFERROR(VLOOKUP($B2933,Invoices!$AN$2:$AO$412,2,FALSE),"")</f>
        <v/>
      </c>
      <c r="U2933" s="18" cm="1">
        <f t="array" ref="U2933">IFERROR(INDEX(F2933:T2933, 1, MATCH(TRUE, ISNUMBER(F2933:T2933), 0)), "0.0")</f>
        <v>0.99</v>
      </c>
    </row>
    <row r="2934" spans="1:21" ht="13" x14ac:dyDescent="0.15">
      <c r="A2934" s="14" t="s">
        <v>8966</v>
      </c>
      <c r="B2934" s="6" t="s">
        <v>4434</v>
      </c>
      <c r="D2934" s="6" t="s">
        <v>526</v>
      </c>
      <c r="E2934" s="6" t="s">
        <v>527</v>
      </c>
      <c r="F2934" s="18" t="str">
        <f>IFERROR(VLOOKUP(B2934,Invoices!$L$2:$M$413,2,FALSE),"")</f>
        <v/>
      </c>
      <c r="G2934" s="18" t="str">
        <f>IFERROR(VLOOKUP(B2934,Invoices!$N$2:$O$412,2,FALSE),"")</f>
        <v/>
      </c>
      <c r="H2934" s="18" t="str">
        <f>IFERROR(VLOOKUP($B2934,Invoices!$P$2:$Q$412,2,FALSE),"")</f>
        <v/>
      </c>
      <c r="I2934" s="18" t="str">
        <f>IFERROR(VLOOKUP($B2934,Invoices!$R$2:$S$412,2,FALSE),"")</f>
        <v/>
      </c>
      <c r="J2934" s="18">
        <f>IFERROR(VLOOKUP($B2934,Invoices!$T$2:$U$412,2,FALSE),"")</f>
        <v>1.99</v>
      </c>
      <c r="K2934" s="18" t="str">
        <f>IFERROR(VLOOKUP($B2934,Invoices!$V$2:$W$412,2,FALSE),"")</f>
        <v/>
      </c>
      <c r="L2934" s="18" t="str">
        <f>IFERROR(VLOOKUP($B2934,Invoices!$X$2:$Y$412,2,FALSE),"")</f>
        <v/>
      </c>
      <c r="M2934" s="18" t="str">
        <f>IFERROR(VLOOKUP($B2934,Invoices!$Z$2:$AA$412,2,FALSE),"")</f>
        <v/>
      </c>
      <c r="N2934" s="18" t="str">
        <f>IFERROR(VLOOKUP($B2934,Invoices!$AB$2:$AC$412,2,FALSE),"")</f>
        <v/>
      </c>
      <c r="O2934" s="18" t="str">
        <f>IFERROR(VLOOKUP($B2934,Invoices!$AD$2:$AE$412,2,FALSE),"")</f>
        <v/>
      </c>
      <c r="P2934" s="18" t="str">
        <f>IFERROR(VLOOKUP($B2934,Invoices!$AF$2:$AG$412,2,FALSE),"")</f>
        <v/>
      </c>
      <c r="Q2934" s="18" t="str">
        <f>IFERROR(VLOOKUP($B2934,Invoices!$AH$2:$AI$412,2,FALSE),"")</f>
        <v/>
      </c>
      <c r="R2934" s="18" t="str">
        <f>IFERROR(VLOOKUP($B2934,Invoices!$AJ$2:$AK$412,2,FALSE),"")</f>
        <v/>
      </c>
      <c r="S2934" s="18" t="str">
        <f>IFERROR(VLOOKUP($B2934,Invoices!$AL$2:$AM$412,2,FALSE),"")</f>
        <v/>
      </c>
      <c r="T2934" s="18" t="str">
        <f>IFERROR(VLOOKUP($B2934,Invoices!$AN$2:$AO$412,2,FALSE),"")</f>
        <v/>
      </c>
      <c r="U2934" s="18" cm="1">
        <f t="array" ref="U2934">IFERROR(INDEX(F2934:T2934, 1, MATCH(TRUE, ISNUMBER(F2934:T2934), 0)), "0.0")</f>
        <v>1.99</v>
      </c>
    </row>
    <row r="2935" spans="1:21" ht="13" x14ac:dyDescent="0.15">
      <c r="A2935" s="14" t="s">
        <v>8967</v>
      </c>
      <c r="B2935" s="6" t="s">
        <v>4435</v>
      </c>
      <c r="C2935" s="6" t="s">
        <v>562</v>
      </c>
      <c r="D2935" s="6" t="s">
        <v>812</v>
      </c>
      <c r="E2935" s="6" t="s">
        <v>562</v>
      </c>
      <c r="F2935" s="18" t="str">
        <f>IFERROR(VLOOKUP(B2935,Invoices!$L$2:$M$413,2,FALSE),"")</f>
        <v/>
      </c>
      <c r="G2935" s="18" t="str">
        <f>IFERROR(VLOOKUP(B2935,Invoices!$N$2:$O$412,2,FALSE),"")</f>
        <v/>
      </c>
      <c r="H2935" s="18" t="str">
        <f>IFERROR(VLOOKUP($B2935,Invoices!$P$2:$Q$412,2,FALSE),"")</f>
        <v/>
      </c>
      <c r="I2935" s="18" t="str">
        <f>IFERROR(VLOOKUP($B2935,Invoices!$R$2:$S$412,2,FALSE),"")</f>
        <v/>
      </c>
      <c r="J2935" s="18" t="str">
        <f>IFERROR(VLOOKUP($B2935,Invoices!$T$2:$U$412,2,FALSE),"")</f>
        <v/>
      </c>
      <c r="K2935" s="18" t="str">
        <f>IFERROR(VLOOKUP($B2935,Invoices!$V$2:$W$412,2,FALSE),"")</f>
        <v/>
      </c>
      <c r="L2935" s="18" t="str">
        <f>IFERROR(VLOOKUP($B2935,Invoices!$X$2:$Y$412,2,FALSE),"")</f>
        <v/>
      </c>
      <c r="M2935" s="18" t="str">
        <f>IFERROR(VLOOKUP($B2935,Invoices!$Z$2:$AA$412,2,FALSE),"")</f>
        <v/>
      </c>
      <c r="N2935" s="18">
        <f>IFERROR(VLOOKUP($B2935,Invoices!$AB$2:$AC$412,2,FALSE),"")</f>
        <v>0.99</v>
      </c>
      <c r="O2935" s="18" t="str">
        <f>IFERROR(VLOOKUP($B2935,Invoices!$AD$2:$AE$412,2,FALSE),"")</f>
        <v/>
      </c>
      <c r="P2935" s="18" t="str">
        <f>IFERROR(VLOOKUP($B2935,Invoices!$AF$2:$AG$412,2,FALSE),"")</f>
        <v/>
      </c>
      <c r="Q2935" s="18" t="str">
        <f>IFERROR(VLOOKUP($B2935,Invoices!$AH$2:$AI$412,2,FALSE),"")</f>
        <v/>
      </c>
      <c r="R2935" s="18" t="str">
        <f>IFERROR(VLOOKUP($B2935,Invoices!$AJ$2:$AK$412,2,FALSE),"")</f>
        <v/>
      </c>
      <c r="S2935" s="18" t="str">
        <f>IFERROR(VLOOKUP($B2935,Invoices!$AL$2:$AM$412,2,FALSE),"")</f>
        <v/>
      </c>
      <c r="T2935" s="18" t="str">
        <f>IFERROR(VLOOKUP($B2935,Invoices!$AN$2:$AO$412,2,FALSE),"")</f>
        <v/>
      </c>
      <c r="U2935" s="18" cm="1">
        <f t="array" ref="U2935">IFERROR(INDEX(F2935:T2935, 1, MATCH(TRUE, ISNUMBER(F2935:T2935), 0)), "0.0")</f>
        <v>0.99</v>
      </c>
    </row>
    <row r="2936" spans="1:21" ht="13" x14ac:dyDescent="0.15">
      <c r="A2936" s="14" t="s">
        <v>8968</v>
      </c>
      <c r="B2936" s="6" t="s">
        <v>4436</v>
      </c>
      <c r="C2936" s="6" t="s">
        <v>2796</v>
      </c>
      <c r="D2936" s="6" t="s">
        <v>533</v>
      </c>
      <c r="E2936" s="6" t="s">
        <v>522</v>
      </c>
      <c r="F2936" s="18" t="str">
        <f>IFERROR(VLOOKUP(B2936,Invoices!$L$2:$M$413,2,FALSE),"")</f>
        <v/>
      </c>
      <c r="G2936" s="18">
        <f>IFERROR(VLOOKUP(B2936,Invoices!$N$2:$O$412,2,FALSE),"")</f>
        <v>0.99</v>
      </c>
      <c r="H2936" s="18" t="str">
        <f>IFERROR(VLOOKUP($B2936,Invoices!$P$2:$Q$412,2,FALSE),"")</f>
        <v/>
      </c>
      <c r="I2936" s="18" t="str">
        <f>IFERROR(VLOOKUP($B2936,Invoices!$R$2:$S$412,2,FALSE),"")</f>
        <v/>
      </c>
      <c r="J2936" s="18" t="str">
        <f>IFERROR(VLOOKUP($B2936,Invoices!$T$2:$U$412,2,FALSE),"")</f>
        <v/>
      </c>
      <c r="K2936" s="18" t="str">
        <f>IFERROR(VLOOKUP($B2936,Invoices!$V$2:$W$412,2,FALSE),"")</f>
        <v/>
      </c>
      <c r="L2936" s="18" t="str">
        <f>IFERROR(VLOOKUP($B2936,Invoices!$X$2:$Y$412,2,FALSE),"")</f>
        <v/>
      </c>
      <c r="M2936" s="18" t="str">
        <f>IFERROR(VLOOKUP($B2936,Invoices!$Z$2:$AA$412,2,FALSE),"")</f>
        <v/>
      </c>
      <c r="N2936" s="18" t="str">
        <f>IFERROR(VLOOKUP($B2936,Invoices!$AB$2:$AC$412,2,FALSE),"")</f>
        <v/>
      </c>
      <c r="O2936" s="18" t="str">
        <f>IFERROR(VLOOKUP($B2936,Invoices!$AD$2:$AE$412,2,FALSE),"")</f>
        <v/>
      </c>
      <c r="P2936" s="18" t="str">
        <f>IFERROR(VLOOKUP($B2936,Invoices!$AF$2:$AG$412,2,FALSE),"")</f>
        <v/>
      </c>
      <c r="Q2936" s="18" t="str">
        <f>IFERROR(VLOOKUP($B2936,Invoices!$AH$2:$AI$412,2,FALSE),"")</f>
        <v/>
      </c>
      <c r="R2936" s="18" t="str">
        <f>IFERROR(VLOOKUP($B2936,Invoices!$AJ$2:$AK$412,2,FALSE),"")</f>
        <v/>
      </c>
      <c r="S2936" s="18" t="str">
        <f>IFERROR(VLOOKUP($B2936,Invoices!$AL$2:$AM$412,2,FALSE),"")</f>
        <v/>
      </c>
      <c r="T2936" s="18" t="str">
        <f>IFERROR(VLOOKUP($B2936,Invoices!$AN$2:$AO$412,2,FALSE),"")</f>
        <v/>
      </c>
      <c r="U2936" s="18" cm="1">
        <f t="array" ref="U2936">IFERROR(INDEX(F2936:T2936, 1, MATCH(TRUE, ISNUMBER(F2936:T2936), 0)), "0.0")</f>
        <v>0.99</v>
      </c>
    </row>
    <row r="2937" spans="1:21" ht="13" x14ac:dyDescent="0.15">
      <c r="A2937" s="14" t="s">
        <v>8969</v>
      </c>
      <c r="B2937" s="6" t="s">
        <v>4437</v>
      </c>
      <c r="C2937" s="6" t="s">
        <v>2016</v>
      </c>
      <c r="D2937" s="6" t="s">
        <v>520</v>
      </c>
      <c r="E2937" s="6" t="s">
        <v>522</v>
      </c>
      <c r="F2937" s="18" t="str">
        <f>IFERROR(VLOOKUP(B2937,Invoices!$L$2:$M$413,2,FALSE),"")</f>
        <v/>
      </c>
      <c r="G2937" s="18" t="str">
        <f>IFERROR(VLOOKUP(B2937,Invoices!$N$2:$O$412,2,FALSE),"")</f>
        <v/>
      </c>
      <c r="H2937" s="18" t="str">
        <f>IFERROR(VLOOKUP($B2937,Invoices!$P$2:$Q$412,2,FALSE),"")</f>
        <v/>
      </c>
      <c r="I2937" s="18" t="str">
        <f>IFERROR(VLOOKUP($B2937,Invoices!$R$2:$S$412,2,FALSE),"")</f>
        <v/>
      </c>
      <c r="J2937" s="18">
        <f>IFERROR(VLOOKUP($B2937,Invoices!$T$2:$U$412,2,FALSE),"")</f>
        <v>0.99</v>
      </c>
      <c r="K2937" s="18" t="str">
        <f>IFERROR(VLOOKUP($B2937,Invoices!$V$2:$W$412,2,FALSE),"")</f>
        <v/>
      </c>
      <c r="L2937" s="18" t="str">
        <f>IFERROR(VLOOKUP($B2937,Invoices!$X$2:$Y$412,2,FALSE),"")</f>
        <v/>
      </c>
      <c r="M2937" s="18" t="str">
        <f>IFERROR(VLOOKUP($B2937,Invoices!$Z$2:$AA$412,2,FALSE),"")</f>
        <v/>
      </c>
      <c r="N2937" s="18" t="str">
        <f>IFERROR(VLOOKUP($B2937,Invoices!$AB$2:$AC$412,2,FALSE),"")</f>
        <v/>
      </c>
      <c r="O2937" s="18" t="str">
        <f>IFERROR(VLOOKUP($B2937,Invoices!$AD$2:$AE$412,2,FALSE),"")</f>
        <v/>
      </c>
      <c r="P2937" s="18" t="str">
        <f>IFERROR(VLOOKUP($B2937,Invoices!$AF$2:$AG$412,2,FALSE),"")</f>
        <v/>
      </c>
      <c r="Q2937" s="18" t="str">
        <f>IFERROR(VLOOKUP($B2937,Invoices!$AH$2:$AI$412,2,FALSE),"")</f>
        <v/>
      </c>
      <c r="R2937" s="18" t="str">
        <f>IFERROR(VLOOKUP($B2937,Invoices!$AJ$2:$AK$412,2,FALSE),"")</f>
        <v/>
      </c>
      <c r="S2937" s="18" t="str">
        <f>IFERROR(VLOOKUP($B2937,Invoices!$AL$2:$AM$412,2,FALSE),"")</f>
        <v/>
      </c>
      <c r="T2937" s="18" t="str">
        <f>IFERROR(VLOOKUP($B2937,Invoices!$AN$2:$AO$412,2,FALSE),"")</f>
        <v/>
      </c>
      <c r="U2937" s="18" cm="1">
        <f t="array" ref="U2937">IFERROR(INDEX(F2937:T2937, 1, MATCH(TRUE, ISNUMBER(F2937:T2937), 0)), "0.0")</f>
        <v>0.99</v>
      </c>
    </row>
    <row r="2938" spans="1:21" ht="13" x14ac:dyDescent="0.15">
      <c r="A2938" s="14" t="s">
        <v>8970</v>
      </c>
      <c r="B2938" s="6" t="s">
        <v>4438</v>
      </c>
      <c r="C2938" s="6" t="s">
        <v>573</v>
      </c>
      <c r="D2938" s="6" t="s">
        <v>842</v>
      </c>
      <c r="E2938" s="6" t="s">
        <v>574</v>
      </c>
      <c r="F2938" s="18" t="str">
        <f>IFERROR(VLOOKUP(B2938,Invoices!$L$2:$M$413,2,FALSE),"")</f>
        <v/>
      </c>
      <c r="G2938" s="18" t="str">
        <f>IFERROR(VLOOKUP(B2938,Invoices!$N$2:$O$412,2,FALSE),"")</f>
        <v/>
      </c>
      <c r="H2938" s="18" t="str">
        <f>IFERROR(VLOOKUP($B2938,Invoices!$P$2:$Q$412,2,FALSE),"")</f>
        <v/>
      </c>
      <c r="I2938" s="18" t="str">
        <f>IFERROR(VLOOKUP($B2938,Invoices!$R$2:$S$412,2,FALSE),"")</f>
        <v/>
      </c>
      <c r="J2938" s="18" t="str">
        <f>IFERROR(VLOOKUP($B2938,Invoices!$T$2:$U$412,2,FALSE),"")</f>
        <v/>
      </c>
      <c r="K2938" s="18" t="str">
        <f>IFERROR(VLOOKUP($B2938,Invoices!$V$2:$W$412,2,FALSE),"")</f>
        <v/>
      </c>
      <c r="L2938" s="18" t="str">
        <f>IFERROR(VLOOKUP($B2938,Invoices!$X$2:$Y$412,2,FALSE),"")</f>
        <v/>
      </c>
      <c r="M2938" s="18" t="str">
        <f>IFERROR(VLOOKUP($B2938,Invoices!$Z$2:$AA$412,2,FALSE),"")</f>
        <v/>
      </c>
      <c r="N2938" s="18">
        <f>IFERROR(VLOOKUP($B2938,Invoices!$AB$2:$AC$412,2,FALSE),"")</f>
        <v>0.99</v>
      </c>
      <c r="O2938" s="18" t="str">
        <f>IFERROR(VLOOKUP($B2938,Invoices!$AD$2:$AE$412,2,FALSE),"")</f>
        <v/>
      </c>
      <c r="P2938" s="18" t="str">
        <f>IFERROR(VLOOKUP($B2938,Invoices!$AF$2:$AG$412,2,FALSE),"")</f>
        <v/>
      </c>
      <c r="Q2938" s="18" t="str">
        <f>IFERROR(VLOOKUP($B2938,Invoices!$AH$2:$AI$412,2,FALSE),"")</f>
        <v/>
      </c>
      <c r="R2938" s="18" t="str">
        <f>IFERROR(VLOOKUP($B2938,Invoices!$AJ$2:$AK$412,2,FALSE),"")</f>
        <v/>
      </c>
      <c r="S2938" s="18" t="str">
        <f>IFERROR(VLOOKUP($B2938,Invoices!$AL$2:$AM$412,2,FALSE),"")</f>
        <v/>
      </c>
      <c r="T2938" s="18" t="str">
        <f>IFERROR(VLOOKUP($B2938,Invoices!$AN$2:$AO$412,2,FALSE),"")</f>
        <v/>
      </c>
      <c r="U2938" s="18" cm="1">
        <f t="array" ref="U2938">IFERROR(INDEX(F2938:T2938, 1, MATCH(TRUE, ISNUMBER(F2938:T2938), 0)), "0.0")</f>
        <v>0.99</v>
      </c>
    </row>
    <row r="2939" spans="1:21" ht="13" x14ac:dyDescent="0.15">
      <c r="A2939" s="14" t="s">
        <v>8971</v>
      </c>
      <c r="B2939" s="6" t="s">
        <v>4439</v>
      </c>
      <c r="C2939" s="6" t="s">
        <v>1565</v>
      </c>
      <c r="D2939" s="6" t="s">
        <v>542</v>
      </c>
      <c r="E2939" s="6" t="s">
        <v>543</v>
      </c>
      <c r="F2939" s="18" t="str">
        <f>IFERROR(VLOOKUP(B2939,Invoices!$L$2:$M$413,2,FALSE),"")</f>
        <v/>
      </c>
      <c r="G2939" s="18" t="str">
        <f>IFERROR(VLOOKUP(B2939,Invoices!$N$2:$O$412,2,FALSE),"")</f>
        <v/>
      </c>
      <c r="H2939" s="18" t="str">
        <f>IFERROR(VLOOKUP($B2939,Invoices!$P$2:$Q$412,2,FALSE),"")</f>
        <v/>
      </c>
      <c r="I2939" s="18" t="str">
        <f>IFERROR(VLOOKUP($B2939,Invoices!$R$2:$S$412,2,FALSE),"")</f>
        <v/>
      </c>
      <c r="J2939" s="18" t="str">
        <f>IFERROR(VLOOKUP($B2939,Invoices!$T$2:$U$412,2,FALSE),"")</f>
        <v/>
      </c>
      <c r="K2939" s="18" t="str">
        <f>IFERROR(VLOOKUP($B2939,Invoices!$V$2:$W$412,2,FALSE),"")</f>
        <v/>
      </c>
      <c r="L2939" s="18" t="str">
        <f>IFERROR(VLOOKUP($B2939,Invoices!$X$2:$Y$412,2,FALSE),"")</f>
        <v/>
      </c>
      <c r="M2939" s="18" t="str">
        <f>IFERROR(VLOOKUP($B2939,Invoices!$Z$2:$AA$412,2,FALSE),"")</f>
        <v/>
      </c>
      <c r="N2939" s="18" t="str">
        <f>IFERROR(VLOOKUP($B2939,Invoices!$AB$2:$AC$412,2,FALSE),"")</f>
        <v/>
      </c>
      <c r="O2939" s="18" t="str">
        <f>IFERROR(VLOOKUP($B2939,Invoices!$AD$2:$AE$412,2,FALSE),"")</f>
        <v/>
      </c>
      <c r="P2939" s="18" t="str">
        <f>IFERROR(VLOOKUP($B2939,Invoices!$AF$2:$AG$412,2,FALSE),"")</f>
        <v/>
      </c>
      <c r="Q2939" s="18" t="str">
        <f>IFERROR(VLOOKUP($B2939,Invoices!$AH$2:$AI$412,2,FALSE),"")</f>
        <v/>
      </c>
      <c r="R2939" s="18" t="str">
        <f>IFERROR(VLOOKUP($B2939,Invoices!$AJ$2:$AK$412,2,FALSE),"")</f>
        <v/>
      </c>
      <c r="S2939" s="18" t="str">
        <f>IFERROR(VLOOKUP($B2939,Invoices!$AL$2:$AM$412,2,FALSE),"")</f>
        <v/>
      </c>
      <c r="T2939" s="18" t="str">
        <f>IFERROR(VLOOKUP($B2939,Invoices!$AN$2:$AO$412,2,FALSE),"")</f>
        <v/>
      </c>
      <c r="U2939" s="18" t="str" cm="1">
        <f t="array" ref="U2939">IFERROR(INDEX(F2939:T2939, 1, MATCH(TRUE, ISNUMBER(F2939:T2939), 0)), "0.0")</f>
        <v>0.0</v>
      </c>
    </row>
    <row r="2940" spans="1:21" ht="13" x14ac:dyDescent="0.15">
      <c r="A2940" s="14" t="s">
        <v>8972</v>
      </c>
      <c r="B2940" s="6" t="s">
        <v>4440</v>
      </c>
      <c r="D2940" s="6" t="s">
        <v>1133</v>
      </c>
      <c r="E2940" s="6" t="s">
        <v>600</v>
      </c>
      <c r="F2940" s="18" t="str">
        <f>IFERROR(VLOOKUP(B2940,Invoices!$L$2:$M$413,2,FALSE),"")</f>
        <v/>
      </c>
      <c r="G2940" s="18">
        <f>IFERROR(VLOOKUP(B2940,Invoices!$N$2:$O$412,2,FALSE),"")</f>
        <v>0.99</v>
      </c>
      <c r="H2940" s="18">
        <f>IFERROR(VLOOKUP($B2940,Invoices!$P$2:$Q$412,2,FALSE),"")</f>
        <v>0.99</v>
      </c>
      <c r="I2940" s="18" t="str">
        <f>IFERROR(VLOOKUP($B2940,Invoices!$R$2:$S$412,2,FALSE),"")</f>
        <v/>
      </c>
      <c r="J2940" s="18" t="str">
        <f>IFERROR(VLOOKUP($B2940,Invoices!$T$2:$U$412,2,FALSE),"")</f>
        <v/>
      </c>
      <c r="K2940" s="18" t="str">
        <f>IFERROR(VLOOKUP($B2940,Invoices!$V$2:$W$412,2,FALSE),"")</f>
        <v/>
      </c>
      <c r="L2940" s="18" t="str">
        <f>IFERROR(VLOOKUP($B2940,Invoices!$X$2:$Y$412,2,FALSE),"")</f>
        <v/>
      </c>
      <c r="M2940" s="18" t="str">
        <f>IFERROR(VLOOKUP($B2940,Invoices!$Z$2:$AA$412,2,FALSE),"")</f>
        <v/>
      </c>
      <c r="N2940" s="18" t="str">
        <f>IFERROR(VLOOKUP($B2940,Invoices!$AB$2:$AC$412,2,FALSE),"")</f>
        <v/>
      </c>
      <c r="O2940" s="18" t="str">
        <f>IFERROR(VLOOKUP($B2940,Invoices!$AD$2:$AE$412,2,FALSE),"")</f>
        <v/>
      </c>
      <c r="P2940" s="18" t="str">
        <f>IFERROR(VLOOKUP($B2940,Invoices!$AF$2:$AG$412,2,FALSE),"")</f>
        <v/>
      </c>
      <c r="Q2940" s="18" t="str">
        <f>IFERROR(VLOOKUP($B2940,Invoices!$AH$2:$AI$412,2,FALSE),"")</f>
        <v/>
      </c>
      <c r="R2940" s="18" t="str">
        <f>IFERROR(VLOOKUP($B2940,Invoices!$AJ$2:$AK$412,2,FALSE),"")</f>
        <v/>
      </c>
      <c r="S2940" s="18" t="str">
        <f>IFERROR(VLOOKUP($B2940,Invoices!$AL$2:$AM$412,2,FALSE),"")</f>
        <v/>
      </c>
      <c r="T2940" s="18" t="str">
        <f>IFERROR(VLOOKUP($B2940,Invoices!$AN$2:$AO$412,2,FALSE),"")</f>
        <v/>
      </c>
      <c r="U2940" s="18" cm="1">
        <f t="array" ref="U2940">IFERROR(INDEX(F2940:T2940, 1, MATCH(TRUE, ISNUMBER(F2940:T2940), 0)), "0.0")</f>
        <v>0.99</v>
      </c>
    </row>
    <row r="2941" spans="1:21" ht="13" x14ac:dyDescent="0.15">
      <c r="A2941" s="14" t="s">
        <v>8973</v>
      </c>
      <c r="B2941" s="6" t="s">
        <v>4441</v>
      </c>
      <c r="C2941" s="6" t="s">
        <v>799</v>
      </c>
      <c r="D2941" s="6" t="s">
        <v>800</v>
      </c>
      <c r="E2941" s="6" t="s">
        <v>758</v>
      </c>
      <c r="F2941" s="18" t="str">
        <f>IFERROR(VLOOKUP(B2941,Invoices!$L$2:$M$413,2,FALSE),"")</f>
        <v/>
      </c>
      <c r="G2941" s="18" t="str">
        <f>IFERROR(VLOOKUP(B2941,Invoices!$N$2:$O$412,2,FALSE),"")</f>
        <v/>
      </c>
      <c r="H2941" s="18">
        <f>IFERROR(VLOOKUP($B2941,Invoices!$P$2:$Q$412,2,FALSE),"")</f>
        <v>0.99</v>
      </c>
      <c r="I2941" s="18" t="str">
        <f>IFERROR(VLOOKUP($B2941,Invoices!$R$2:$S$412,2,FALSE),"")</f>
        <v/>
      </c>
      <c r="J2941" s="18" t="str">
        <f>IFERROR(VLOOKUP($B2941,Invoices!$T$2:$U$412,2,FALSE),"")</f>
        <v/>
      </c>
      <c r="K2941" s="18" t="str">
        <f>IFERROR(VLOOKUP($B2941,Invoices!$V$2:$W$412,2,FALSE),"")</f>
        <v/>
      </c>
      <c r="L2941" s="18" t="str">
        <f>IFERROR(VLOOKUP($B2941,Invoices!$X$2:$Y$412,2,FALSE),"")</f>
        <v/>
      </c>
      <c r="M2941" s="18" t="str">
        <f>IFERROR(VLOOKUP($B2941,Invoices!$Z$2:$AA$412,2,FALSE),"")</f>
        <v/>
      </c>
      <c r="N2941" s="18" t="str">
        <f>IFERROR(VLOOKUP($B2941,Invoices!$AB$2:$AC$412,2,FALSE),"")</f>
        <v/>
      </c>
      <c r="O2941" s="18" t="str">
        <f>IFERROR(VLOOKUP($B2941,Invoices!$AD$2:$AE$412,2,FALSE),"")</f>
        <v/>
      </c>
      <c r="P2941" s="18" t="str">
        <f>IFERROR(VLOOKUP($B2941,Invoices!$AF$2:$AG$412,2,FALSE),"")</f>
        <v/>
      </c>
      <c r="Q2941" s="18" t="str">
        <f>IFERROR(VLOOKUP($B2941,Invoices!$AH$2:$AI$412,2,FALSE),"")</f>
        <v/>
      </c>
      <c r="R2941" s="18" t="str">
        <f>IFERROR(VLOOKUP($B2941,Invoices!$AJ$2:$AK$412,2,FALSE),"")</f>
        <v/>
      </c>
      <c r="S2941" s="18" t="str">
        <f>IFERROR(VLOOKUP($B2941,Invoices!$AL$2:$AM$412,2,FALSE),"")</f>
        <v/>
      </c>
      <c r="T2941" s="18" t="str">
        <f>IFERROR(VLOOKUP($B2941,Invoices!$AN$2:$AO$412,2,FALSE),"")</f>
        <v/>
      </c>
      <c r="U2941" s="18" cm="1">
        <f t="array" ref="U2941">IFERROR(INDEX(F2941:T2941, 1, MATCH(TRUE, ISNUMBER(F2941:T2941), 0)), "0.0")</f>
        <v>0.99</v>
      </c>
    </row>
    <row r="2942" spans="1:21" ht="13" x14ac:dyDescent="0.15">
      <c r="A2942" s="14" t="s">
        <v>8974</v>
      </c>
      <c r="B2942" s="6" t="s">
        <v>4442</v>
      </c>
      <c r="C2942" s="6" t="s">
        <v>4443</v>
      </c>
      <c r="D2942" s="6" t="s">
        <v>1150</v>
      </c>
      <c r="E2942" s="6" t="s">
        <v>1151</v>
      </c>
      <c r="F2942" s="18" t="str">
        <f>IFERROR(VLOOKUP(B2942,Invoices!$L$2:$M$413,2,FALSE),"")</f>
        <v/>
      </c>
      <c r="G2942" s="18" t="str">
        <f>IFERROR(VLOOKUP(B2942,Invoices!$N$2:$O$412,2,FALSE),"")</f>
        <v/>
      </c>
      <c r="H2942" s="18" t="str">
        <f>IFERROR(VLOOKUP($B2942,Invoices!$P$2:$Q$412,2,FALSE),"")</f>
        <v/>
      </c>
      <c r="I2942" s="18" t="str">
        <f>IFERROR(VLOOKUP($B2942,Invoices!$R$2:$S$412,2,FALSE),"")</f>
        <v/>
      </c>
      <c r="J2942" s="18" t="str">
        <f>IFERROR(VLOOKUP($B2942,Invoices!$T$2:$U$412,2,FALSE),"")</f>
        <v/>
      </c>
      <c r="K2942" s="18" t="str">
        <f>IFERROR(VLOOKUP($B2942,Invoices!$V$2:$W$412,2,FALSE),"")</f>
        <v/>
      </c>
      <c r="L2942" s="18" t="str">
        <f>IFERROR(VLOOKUP($B2942,Invoices!$X$2:$Y$412,2,FALSE),"")</f>
        <v/>
      </c>
      <c r="M2942" s="18" t="str">
        <f>IFERROR(VLOOKUP($B2942,Invoices!$Z$2:$AA$412,2,FALSE),"")</f>
        <v/>
      </c>
      <c r="N2942" s="18" t="str">
        <f>IFERROR(VLOOKUP($B2942,Invoices!$AB$2:$AC$412,2,FALSE),"")</f>
        <v/>
      </c>
      <c r="O2942" s="18" t="str">
        <f>IFERROR(VLOOKUP($B2942,Invoices!$AD$2:$AE$412,2,FALSE),"")</f>
        <v/>
      </c>
      <c r="P2942" s="18" t="str">
        <f>IFERROR(VLOOKUP($B2942,Invoices!$AF$2:$AG$412,2,FALSE),"")</f>
        <v/>
      </c>
      <c r="Q2942" s="18" t="str">
        <f>IFERROR(VLOOKUP($B2942,Invoices!$AH$2:$AI$412,2,FALSE),"")</f>
        <v/>
      </c>
      <c r="R2942" s="18" t="str">
        <f>IFERROR(VLOOKUP($B2942,Invoices!$AJ$2:$AK$412,2,FALSE),"")</f>
        <v/>
      </c>
      <c r="S2942" s="18" t="str">
        <f>IFERROR(VLOOKUP($B2942,Invoices!$AL$2:$AM$412,2,FALSE),"")</f>
        <v/>
      </c>
      <c r="T2942" s="18" t="str">
        <f>IFERROR(VLOOKUP($B2942,Invoices!$AN$2:$AO$412,2,FALSE),"")</f>
        <v/>
      </c>
      <c r="U2942" s="18" t="str" cm="1">
        <f t="array" ref="U2942">IFERROR(INDEX(F2942:T2942, 1, MATCH(TRUE, ISNUMBER(F2942:T2942), 0)), "0.0")</f>
        <v>0.0</v>
      </c>
    </row>
    <row r="2943" spans="1:21" ht="13" x14ac:dyDescent="0.15">
      <c r="A2943" s="14" t="s">
        <v>8975</v>
      </c>
      <c r="B2943" s="6" t="s">
        <v>4444</v>
      </c>
      <c r="C2943" s="6" t="s">
        <v>4445</v>
      </c>
      <c r="D2943" s="6" t="s">
        <v>1668</v>
      </c>
      <c r="E2943" s="6" t="s">
        <v>810</v>
      </c>
      <c r="F2943" s="18" t="str">
        <f>IFERROR(VLOOKUP(B2943,Invoices!$L$2:$M$413,2,FALSE),"")</f>
        <v/>
      </c>
      <c r="G2943" s="18" t="str">
        <f>IFERROR(VLOOKUP(B2943,Invoices!$N$2:$O$412,2,FALSE),"")</f>
        <v/>
      </c>
      <c r="H2943" s="18" t="str">
        <f>IFERROR(VLOOKUP($B2943,Invoices!$P$2:$Q$412,2,FALSE),"")</f>
        <v/>
      </c>
      <c r="I2943" s="18" t="str">
        <f>IFERROR(VLOOKUP($B2943,Invoices!$R$2:$S$412,2,FALSE),"")</f>
        <v/>
      </c>
      <c r="J2943" s="18" t="str">
        <f>IFERROR(VLOOKUP($B2943,Invoices!$T$2:$U$412,2,FALSE),"")</f>
        <v/>
      </c>
      <c r="K2943" s="18" t="str">
        <f>IFERROR(VLOOKUP($B2943,Invoices!$V$2:$W$412,2,FALSE),"")</f>
        <v/>
      </c>
      <c r="L2943" s="18" t="str">
        <f>IFERROR(VLOOKUP($B2943,Invoices!$X$2:$Y$412,2,FALSE),"")</f>
        <v/>
      </c>
      <c r="M2943" s="18" t="str">
        <f>IFERROR(VLOOKUP($B2943,Invoices!$Z$2:$AA$412,2,FALSE),"")</f>
        <v/>
      </c>
      <c r="N2943" s="18" t="str">
        <f>IFERROR(VLOOKUP($B2943,Invoices!$AB$2:$AC$412,2,FALSE),"")</f>
        <v/>
      </c>
      <c r="O2943" s="18" t="str">
        <f>IFERROR(VLOOKUP($B2943,Invoices!$AD$2:$AE$412,2,FALSE),"")</f>
        <v/>
      </c>
      <c r="P2943" s="18" t="str">
        <f>IFERROR(VLOOKUP($B2943,Invoices!$AF$2:$AG$412,2,FALSE),"")</f>
        <v/>
      </c>
      <c r="Q2943" s="18" t="str">
        <f>IFERROR(VLOOKUP($B2943,Invoices!$AH$2:$AI$412,2,FALSE),"")</f>
        <v/>
      </c>
      <c r="R2943" s="18" t="str">
        <f>IFERROR(VLOOKUP($B2943,Invoices!$AJ$2:$AK$412,2,FALSE),"")</f>
        <v/>
      </c>
      <c r="S2943" s="18" t="str">
        <f>IFERROR(VLOOKUP($B2943,Invoices!$AL$2:$AM$412,2,FALSE),"")</f>
        <v/>
      </c>
      <c r="T2943" s="18" t="str">
        <f>IFERROR(VLOOKUP($B2943,Invoices!$AN$2:$AO$412,2,FALSE),"")</f>
        <v/>
      </c>
      <c r="U2943" s="18" t="str" cm="1">
        <f t="array" ref="U2943">IFERROR(INDEX(F2943:T2943, 1, MATCH(TRUE, ISNUMBER(F2943:T2943), 0)), "0.0")</f>
        <v>0.0</v>
      </c>
    </row>
    <row r="2944" spans="1:21" ht="13" x14ac:dyDescent="0.15">
      <c r="A2944" s="14" t="s">
        <v>8976</v>
      </c>
      <c r="B2944" s="6" t="s">
        <v>4446</v>
      </c>
      <c r="D2944" s="6" t="s">
        <v>768</v>
      </c>
      <c r="E2944" s="6" t="s">
        <v>518</v>
      </c>
      <c r="F2944" s="18" t="str">
        <f>IFERROR(VLOOKUP(B2944,Invoices!$L$2:$M$413,2,FALSE),"")</f>
        <v/>
      </c>
      <c r="G2944" s="18" t="str">
        <f>IFERROR(VLOOKUP(B2944,Invoices!$N$2:$O$412,2,FALSE),"")</f>
        <v/>
      </c>
      <c r="H2944" s="18" t="str">
        <f>IFERROR(VLOOKUP($B2944,Invoices!$P$2:$Q$412,2,FALSE),"")</f>
        <v/>
      </c>
      <c r="I2944" s="18" t="str">
        <f>IFERROR(VLOOKUP($B2944,Invoices!$R$2:$S$412,2,FALSE),"")</f>
        <v/>
      </c>
      <c r="J2944" s="18" t="str">
        <f>IFERROR(VLOOKUP($B2944,Invoices!$T$2:$U$412,2,FALSE),"")</f>
        <v/>
      </c>
      <c r="K2944" s="18" t="str">
        <f>IFERROR(VLOOKUP($B2944,Invoices!$V$2:$W$412,2,FALSE),"")</f>
        <v/>
      </c>
      <c r="L2944" s="18">
        <f>IFERROR(VLOOKUP($B2944,Invoices!$X$2:$Y$412,2,FALSE),"")</f>
        <v>1.99</v>
      </c>
      <c r="M2944" s="18" t="str">
        <f>IFERROR(VLOOKUP($B2944,Invoices!$Z$2:$AA$412,2,FALSE),"")</f>
        <v/>
      </c>
      <c r="N2944" s="18" t="str">
        <f>IFERROR(VLOOKUP($B2944,Invoices!$AB$2:$AC$412,2,FALSE),"")</f>
        <v/>
      </c>
      <c r="O2944" s="18" t="str">
        <f>IFERROR(VLOOKUP($B2944,Invoices!$AD$2:$AE$412,2,FALSE),"")</f>
        <v/>
      </c>
      <c r="P2944" s="18" t="str">
        <f>IFERROR(VLOOKUP($B2944,Invoices!$AF$2:$AG$412,2,FALSE),"")</f>
        <v/>
      </c>
      <c r="Q2944" s="18" t="str">
        <f>IFERROR(VLOOKUP($B2944,Invoices!$AH$2:$AI$412,2,FALSE),"")</f>
        <v/>
      </c>
      <c r="R2944" s="18" t="str">
        <f>IFERROR(VLOOKUP($B2944,Invoices!$AJ$2:$AK$412,2,FALSE),"")</f>
        <v/>
      </c>
      <c r="S2944" s="18" t="str">
        <f>IFERROR(VLOOKUP($B2944,Invoices!$AL$2:$AM$412,2,FALSE),"")</f>
        <v/>
      </c>
      <c r="T2944" s="18" t="str">
        <f>IFERROR(VLOOKUP($B2944,Invoices!$AN$2:$AO$412,2,FALSE),"")</f>
        <v/>
      </c>
      <c r="U2944" s="18" cm="1">
        <f t="array" ref="U2944">IFERROR(INDEX(F2944:T2944, 1, MATCH(TRUE, ISNUMBER(F2944:T2944), 0)), "0.0")</f>
        <v>1.99</v>
      </c>
    </row>
    <row r="2945" spans="1:21" ht="13" x14ac:dyDescent="0.15">
      <c r="A2945" s="14" t="s">
        <v>8977</v>
      </c>
      <c r="B2945" s="6" t="s">
        <v>4447</v>
      </c>
      <c r="C2945" s="6" t="s">
        <v>1981</v>
      </c>
      <c r="D2945" s="6" t="s">
        <v>1982</v>
      </c>
      <c r="E2945" s="6" t="s">
        <v>522</v>
      </c>
      <c r="F2945" s="18" t="str">
        <f>IFERROR(VLOOKUP(B2945,Invoices!$L$2:$M$413,2,FALSE),"")</f>
        <v/>
      </c>
      <c r="G2945" s="18">
        <f>IFERROR(VLOOKUP(B2945,Invoices!$N$2:$O$412,2,FALSE),"")</f>
        <v>0.99</v>
      </c>
      <c r="H2945" s="18" t="str">
        <f>IFERROR(VLOOKUP($B2945,Invoices!$P$2:$Q$412,2,FALSE),"")</f>
        <v/>
      </c>
      <c r="I2945" s="18" t="str">
        <f>IFERROR(VLOOKUP($B2945,Invoices!$R$2:$S$412,2,FALSE),"")</f>
        <v/>
      </c>
      <c r="J2945" s="18" t="str">
        <f>IFERROR(VLOOKUP($B2945,Invoices!$T$2:$U$412,2,FALSE),"")</f>
        <v/>
      </c>
      <c r="K2945" s="18" t="str">
        <f>IFERROR(VLOOKUP($B2945,Invoices!$V$2:$W$412,2,FALSE),"")</f>
        <v/>
      </c>
      <c r="L2945" s="18" t="str">
        <f>IFERROR(VLOOKUP($B2945,Invoices!$X$2:$Y$412,2,FALSE),"")</f>
        <v/>
      </c>
      <c r="M2945" s="18" t="str">
        <f>IFERROR(VLOOKUP($B2945,Invoices!$Z$2:$AA$412,2,FALSE),"")</f>
        <v/>
      </c>
      <c r="N2945" s="18" t="str">
        <f>IFERROR(VLOOKUP($B2945,Invoices!$AB$2:$AC$412,2,FALSE),"")</f>
        <v/>
      </c>
      <c r="O2945" s="18" t="str">
        <f>IFERROR(VLOOKUP($B2945,Invoices!$AD$2:$AE$412,2,FALSE),"")</f>
        <v/>
      </c>
      <c r="P2945" s="18" t="str">
        <f>IFERROR(VLOOKUP($B2945,Invoices!$AF$2:$AG$412,2,FALSE),"")</f>
        <v/>
      </c>
      <c r="Q2945" s="18" t="str">
        <f>IFERROR(VLOOKUP($B2945,Invoices!$AH$2:$AI$412,2,FALSE),"")</f>
        <v/>
      </c>
      <c r="R2945" s="18" t="str">
        <f>IFERROR(VLOOKUP($B2945,Invoices!$AJ$2:$AK$412,2,FALSE),"")</f>
        <v/>
      </c>
      <c r="S2945" s="18" t="str">
        <f>IFERROR(VLOOKUP($B2945,Invoices!$AL$2:$AM$412,2,FALSE),"")</f>
        <v/>
      </c>
      <c r="T2945" s="18" t="str">
        <f>IFERROR(VLOOKUP($B2945,Invoices!$AN$2:$AO$412,2,FALSE),"")</f>
        <v/>
      </c>
      <c r="U2945" s="18" cm="1">
        <f t="array" ref="U2945">IFERROR(INDEX(F2945:T2945, 1, MATCH(TRUE, ISNUMBER(F2945:T2945), 0)), "0.0")</f>
        <v>0.99</v>
      </c>
    </row>
    <row r="2946" spans="1:21" ht="13" x14ac:dyDescent="0.15">
      <c r="A2946" s="14" t="s">
        <v>8978</v>
      </c>
      <c r="B2946" s="6" t="s">
        <v>4448</v>
      </c>
      <c r="C2946" s="6" t="s">
        <v>4449</v>
      </c>
      <c r="D2946" s="6" t="s">
        <v>1002</v>
      </c>
      <c r="E2946" s="6" t="s">
        <v>1003</v>
      </c>
      <c r="F2946" s="18" t="str">
        <f>IFERROR(VLOOKUP(B2946,Invoices!$L$2:$M$413,2,FALSE),"")</f>
        <v/>
      </c>
      <c r="G2946" s="18" t="str">
        <f>IFERROR(VLOOKUP(B2946,Invoices!$N$2:$O$412,2,FALSE),"")</f>
        <v/>
      </c>
      <c r="H2946" s="18" t="str">
        <f>IFERROR(VLOOKUP($B2946,Invoices!$P$2:$Q$412,2,FALSE),"")</f>
        <v/>
      </c>
      <c r="I2946" s="18" t="str">
        <f>IFERROR(VLOOKUP($B2946,Invoices!$R$2:$S$412,2,FALSE),"")</f>
        <v/>
      </c>
      <c r="J2946" s="18" t="str">
        <f>IFERROR(VLOOKUP($B2946,Invoices!$T$2:$U$412,2,FALSE),"")</f>
        <v/>
      </c>
      <c r="K2946" s="18">
        <f>IFERROR(VLOOKUP($B2946,Invoices!$V$2:$W$412,2,FALSE),"")</f>
        <v>0.99</v>
      </c>
      <c r="L2946" s="18" t="str">
        <f>IFERROR(VLOOKUP($B2946,Invoices!$X$2:$Y$412,2,FALSE),"")</f>
        <v/>
      </c>
      <c r="M2946" s="18" t="str">
        <f>IFERROR(VLOOKUP($B2946,Invoices!$Z$2:$AA$412,2,FALSE),"")</f>
        <v/>
      </c>
      <c r="N2946" s="18" t="str">
        <f>IFERROR(VLOOKUP($B2946,Invoices!$AB$2:$AC$412,2,FALSE),"")</f>
        <v/>
      </c>
      <c r="O2946" s="18" t="str">
        <f>IFERROR(VLOOKUP($B2946,Invoices!$AD$2:$AE$412,2,FALSE),"")</f>
        <v/>
      </c>
      <c r="P2946" s="18" t="str">
        <f>IFERROR(VLOOKUP($B2946,Invoices!$AF$2:$AG$412,2,FALSE),"")</f>
        <v/>
      </c>
      <c r="Q2946" s="18" t="str">
        <f>IFERROR(VLOOKUP($B2946,Invoices!$AH$2:$AI$412,2,FALSE),"")</f>
        <v/>
      </c>
      <c r="R2946" s="18" t="str">
        <f>IFERROR(VLOOKUP($B2946,Invoices!$AJ$2:$AK$412,2,FALSE),"")</f>
        <v/>
      </c>
      <c r="S2946" s="18" t="str">
        <f>IFERROR(VLOOKUP($B2946,Invoices!$AL$2:$AM$412,2,FALSE),"")</f>
        <v/>
      </c>
      <c r="T2946" s="18" t="str">
        <f>IFERROR(VLOOKUP($B2946,Invoices!$AN$2:$AO$412,2,FALSE),"")</f>
        <v/>
      </c>
      <c r="U2946" s="18" cm="1">
        <f t="array" ref="U2946">IFERROR(INDEX(F2946:T2946, 1, MATCH(TRUE, ISNUMBER(F2946:T2946), 0)), "0.0")</f>
        <v>0.99</v>
      </c>
    </row>
    <row r="2947" spans="1:21" ht="13" x14ac:dyDescent="0.15">
      <c r="A2947" s="14" t="s">
        <v>8979</v>
      </c>
      <c r="B2947" s="6" t="s">
        <v>4450</v>
      </c>
      <c r="D2947" s="6" t="s">
        <v>524</v>
      </c>
      <c r="E2947" s="6" t="s">
        <v>518</v>
      </c>
      <c r="F2947" s="18" t="str">
        <f>IFERROR(VLOOKUP(B2947,Invoices!$L$2:$M$413,2,FALSE),"")</f>
        <v/>
      </c>
      <c r="G2947" s="18" t="str">
        <f>IFERROR(VLOOKUP(B2947,Invoices!$N$2:$O$412,2,FALSE),"")</f>
        <v/>
      </c>
      <c r="H2947" s="18" t="str">
        <f>IFERROR(VLOOKUP($B2947,Invoices!$P$2:$Q$412,2,FALSE),"")</f>
        <v/>
      </c>
      <c r="I2947" s="18" t="str">
        <f>IFERROR(VLOOKUP($B2947,Invoices!$R$2:$S$412,2,FALSE),"")</f>
        <v/>
      </c>
      <c r="J2947" s="18" t="str">
        <f>IFERROR(VLOOKUP($B2947,Invoices!$T$2:$U$412,2,FALSE),"")</f>
        <v/>
      </c>
      <c r="K2947" s="18" t="str">
        <f>IFERROR(VLOOKUP($B2947,Invoices!$V$2:$W$412,2,FALSE),"")</f>
        <v/>
      </c>
      <c r="L2947" s="18" t="str">
        <f>IFERROR(VLOOKUP($B2947,Invoices!$X$2:$Y$412,2,FALSE),"")</f>
        <v/>
      </c>
      <c r="M2947" s="18" t="str">
        <f>IFERROR(VLOOKUP($B2947,Invoices!$Z$2:$AA$412,2,FALSE),"")</f>
        <v/>
      </c>
      <c r="N2947" s="18" t="str">
        <f>IFERROR(VLOOKUP($B2947,Invoices!$AB$2:$AC$412,2,FALSE),"")</f>
        <v/>
      </c>
      <c r="O2947" s="18" t="str">
        <f>IFERROR(VLOOKUP($B2947,Invoices!$AD$2:$AE$412,2,FALSE),"")</f>
        <v/>
      </c>
      <c r="P2947" s="18" t="str">
        <f>IFERROR(VLOOKUP($B2947,Invoices!$AF$2:$AG$412,2,FALSE),"")</f>
        <v/>
      </c>
      <c r="Q2947" s="18" t="str">
        <f>IFERROR(VLOOKUP($B2947,Invoices!$AH$2:$AI$412,2,FALSE),"")</f>
        <v/>
      </c>
      <c r="R2947" s="18" t="str">
        <f>IFERROR(VLOOKUP($B2947,Invoices!$AJ$2:$AK$412,2,FALSE),"")</f>
        <v/>
      </c>
      <c r="S2947" s="18" t="str">
        <f>IFERROR(VLOOKUP($B2947,Invoices!$AL$2:$AM$412,2,FALSE),"")</f>
        <v/>
      </c>
      <c r="T2947" s="18" t="str">
        <f>IFERROR(VLOOKUP($B2947,Invoices!$AN$2:$AO$412,2,FALSE),"")</f>
        <v/>
      </c>
      <c r="U2947" s="18" t="str" cm="1">
        <f t="array" ref="U2947">IFERROR(INDEX(F2947:T2947, 1, MATCH(TRUE, ISNUMBER(F2947:T2947), 0)), "0.0")</f>
        <v>0.0</v>
      </c>
    </row>
    <row r="2948" spans="1:21" ht="13" x14ac:dyDescent="0.15">
      <c r="A2948" s="14" t="s">
        <v>8980</v>
      </c>
      <c r="B2948" s="6" t="s">
        <v>4451</v>
      </c>
      <c r="D2948" s="6" t="s">
        <v>1431</v>
      </c>
      <c r="E2948" s="6" t="s">
        <v>1432</v>
      </c>
      <c r="F2948" s="18" t="str">
        <f>IFERROR(VLOOKUP(B2948,Invoices!$L$2:$M$413,2,FALSE),"")</f>
        <v/>
      </c>
      <c r="G2948" s="18" t="str">
        <f>IFERROR(VLOOKUP(B2948,Invoices!$N$2:$O$412,2,FALSE),"")</f>
        <v/>
      </c>
      <c r="H2948" s="18" t="str">
        <f>IFERROR(VLOOKUP($B2948,Invoices!$P$2:$Q$412,2,FALSE),"")</f>
        <v/>
      </c>
      <c r="I2948" s="18" t="str">
        <f>IFERROR(VLOOKUP($B2948,Invoices!$R$2:$S$412,2,FALSE),"")</f>
        <v/>
      </c>
      <c r="J2948" s="18" t="str">
        <f>IFERROR(VLOOKUP($B2948,Invoices!$T$2:$U$412,2,FALSE),"")</f>
        <v/>
      </c>
      <c r="K2948" s="18" t="str">
        <f>IFERROR(VLOOKUP($B2948,Invoices!$V$2:$W$412,2,FALSE),"")</f>
        <v/>
      </c>
      <c r="L2948" s="18" t="str">
        <f>IFERROR(VLOOKUP($B2948,Invoices!$X$2:$Y$412,2,FALSE),"")</f>
        <v/>
      </c>
      <c r="M2948" s="18" t="str">
        <f>IFERROR(VLOOKUP($B2948,Invoices!$Z$2:$AA$412,2,FALSE),"")</f>
        <v/>
      </c>
      <c r="N2948" s="18" t="str">
        <f>IFERROR(VLOOKUP($B2948,Invoices!$AB$2:$AC$412,2,FALSE),"")</f>
        <v/>
      </c>
      <c r="O2948" s="18" t="str">
        <f>IFERROR(VLOOKUP($B2948,Invoices!$AD$2:$AE$412,2,FALSE),"")</f>
        <v/>
      </c>
      <c r="P2948" s="18" t="str">
        <f>IFERROR(VLOOKUP($B2948,Invoices!$AF$2:$AG$412,2,FALSE),"")</f>
        <v/>
      </c>
      <c r="Q2948" s="18" t="str">
        <f>IFERROR(VLOOKUP($B2948,Invoices!$AH$2:$AI$412,2,FALSE),"")</f>
        <v/>
      </c>
      <c r="R2948" s="18" t="str">
        <f>IFERROR(VLOOKUP($B2948,Invoices!$AJ$2:$AK$412,2,FALSE),"")</f>
        <v/>
      </c>
      <c r="S2948" s="18" t="str">
        <f>IFERROR(VLOOKUP($B2948,Invoices!$AL$2:$AM$412,2,FALSE),"")</f>
        <v/>
      </c>
      <c r="T2948" s="18" t="str">
        <f>IFERROR(VLOOKUP($B2948,Invoices!$AN$2:$AO$412,2,FALSE),"")</f>
        <v/>
      </c>
      <c r="U2948" s="18" t="str" cm="1">
        <f t="array" ref="U2948">IFERROR(INDEX(F2948:T2948, 1, MATCH(TRUE, ISNUMBER(F2948:T2948), 0)), "0.0")</f>
        <v>0.0</v>
      </c>
    </row>
    <row r="2949" spans="1:21" ht="13" x14ac:dyDescent="0.15">
      <c r="A2949" s="14" t="s">
        <v>8981</v>
      </c>
      <c r="B2949" s="6" t="s">
        <v>4452</v>
      </c>
      <c r="C2949" s="6" t="s">
        <v>1019</v>
      </c>
      <c r="D2949" s="6" t="s">
        <v>1020</v>
      </c>
      <c r="E2949" s="6" t="s">
        <v>1021</v>
      </c>
      <c r="F2949" s="18" t="str">
        <f>IFERROR(VLOOKUP(B2949,Invoices!$L$2:$M$413,2,FALSE),"")</f>
        <v/>
      </c>
      <c r="G2949" s="18" t="str">
        <f>IFERROR(VLOOKUP(B2949,Invoices!$N$2:$O$412,2,FALSE),"")</f>
        <v/>
      </c>
      <c r="H2949" s="18" t="str">
        <f>IFERROR(VLOOKUP($B2949,Invoices!$P$2:$Q$412,2,FALSE),"")</f>
        <v/>
      </c>
      <c r="I2949" s="18" t="str">
        <f>IFERROR(VLOOKUP($B2949,Invoices!$R$2:$S$412,2,FALSE),"")</f>
        <v/>
      </c>
      <c r="J2949" s="18" t="str">
        <f>IFERROR(VLOOKUP($B2949,Invoices!$T$2:$U$412,2,FALSE),"")</f>
        <v/>
      </c>
      <c r="K2949" s="18" t="str">
        <f>IFERROR(VLOOKUP($B2949,Invoices!$V$2:$W$412,2,FALSE),"")</f>
        <v/>
      </c>
      <c r="L2949" s="18" t="str">
        <f>IFERROR(VLOOKUP($B2949,Invoices!$X$2:$Y$412,2,FALSE),"")</f>
        <v/>
      </c>
      <c r="M2949" s="18" t="str">
        <f>IFERROR(VLOOKUP($B2949,Invoices!$Z$2:$AA$412,2,FALSE),"")</f>
        <v/>
      </c>
      <c r="N2949" s="18" t="str">
        <f>IFERROR(VLOOKUP($B2949,Invoices!$AB$2:$AC$412,2,FALSE),"")</f>
        <v/>
      </c>
      <c r="O2949" s="18" t="str">
        <f>IFERROR(VLOOKUP($B2949,Invoices!$AD$2:$AE$412,2,FALSE),"")</f>
        <v/>
      </c>
      <c r="P2949" s="18" t="str">
        <f>IFERROR(VLOOKUP($B2949,Invoices!$AF$2:$AG$412,2,FALSE),"")</f>
        <v/>
      </c>
      <c r="Q2949" s="18" t="str">
        <f>IFERROR(VLOOKUP($B2949,Invoices!$AH$2:$AI$412,2,FALSE),"")</f>
        <v/>
      </c>
      <c r="R2949" s="18" t="str">
        <f>IFERROR(VLOOKUP($B2949,Invoices!$AJ$2:$AK$412,2,FALSE),"")</f>
        <v/>
      </c>
      <c r="S2949" s="18" t="str">
        <f>IFERROR(VLOOKUP($B2949,Invoices!$AL$2:$AM$412,2,FALSE),"")</f>
        <v/>
      </c>
      <c r="T2949" s="18" t="str">
        <f>IFERROR(VLOOKUP($B2949,Invoices!$AN$2:$AO$412,2,FALSE),"")</f>
        <v/>
      </c>
      <c r="U2949" s="18" t="str" cm="1">
        <f t="array" ref="U2949">IFERROR(INDEX(F2949:T2949, 1, MATCH(TRUE, ISNUMBER(F2949:T2949), 0)), "0.0")</f>
        <v>0.0</v>
      </c>
    </row>
    <row r="2950" spans="1:21" ht="13" x14ac:dyDescent="0.15">
      <c r="A2950" s="14" t="s">
        <v>8982</v>
      </c>
      <c r="B2950" s="6" t="s">
        <v>4453</v>
      </c>
      <c r="D2950" s="6" t="s">
        <v>1167</v>
      </c>
      <c r="E2950" s="6" t="s">
        <v>1168</v>
      </c>
      <c r="F2950" s="18" t="str">
        <f>IFERROR(VLOOKUP(B2950,Invoices!$L$2:$M$413,2,FALSE),"")</f>
        <v/>
      </c>
      <c r="G2950" s="18">
        <f>IFERROR(VLOOKUP(B2950,Invoices!$N$2:$O$412,2,FALSE),"")</f>
        <v>1.99</v>
      </c>
      <c r="H2950" s="18" t="str">
        <f>IFERROR(VLOOKUP($B2950,Invoices!$P$2:$Q$412,2,FALSE),"")</f>
        <v/>
      </c>
      <c r="I2950" s="18" t="str">
        <f>IFERROR(VLOOKUP($B2950,Invoices!$R$2:$S$412,2,FALSE),"")</f>
        <v/>
      </c>
      <c r="J2950" s="18" t="str">
        <f>IFERROR(VLOOKUP($B2950,Invoices!$T$2:$U$412,2,FALSE),"")</f>
        <v/>
      </c>
      <c r="K2950" s="18" t="str">
        <f>IFERROR(VLOOKUP($B2950,Invoices!$V$2:$W$412,2,FALSE),"")</f>
        <v/>
      </c>
      <c r="L2950" s="18" t="str">
        <f>IFERROR(VLOOKUP($B2950,Invoices!$X$2:$Y$412,2,FALSE),"")</f>
        <v/>
      </c>
      <c r="M2950" s="18" t="str">
        <f>IFERROR(VLOOKUP($B2950,Invoices!$Z$2:$AA$412,2,FALSE),"")</f>
        <v/>
      </c>
      <c r="N2950" s="18" t="str">
        <f>IFERROR(VLOOKUP($B2950,Invoices!$AB$2:$AC$412,2,FALSE),"")</f>
        <v/>
      </c>
      <c r="O2950" s="18" t="str">
        <f>IFERROR(VLOOKUP($B2950,Invoices!$AD$2:$AE$412,2,FALSE),"")</f>
        <v/>
      </c>
      <c r="P2950" s="18" t="str">
        <f>IFERROR(VLOOKUP($B2950,Invoices!$AF$2:$AG$412,2,FALSE),"")</f>
        <v/>
      </c>
      <c r="Q2950" s="18" t="str">
        <f>IFERROR(VLOOKUP($B2950,Invoices!$AH$2:$AI$412,2,FALSE),"")</f>
        <v/>
      </c>
      <c r="R2950" s="18" t="str">
        <f>IFERROR(VLOOKUP($B2950,Invoices!$AJ$2:$AK$412,2,FALSE),"")</f>
        <v/>
      </c>
      <c r="S2950" s="18" t="str">
        <f>IFERROR(VLOOKUP($B2950,Invoices!$AL$2:$AM$412,2,FALSE),"")</f>
        <v/>
      </c>
      <c r="T2950" s="18" t="str">
        <f>IFERROR(VLOOKUP($B2950,Invoices!$AN$2:$AO$412,2,FALSE),"")</f>
        <v/>
      </c>
      <c r="U2950" s="18" cm="1">
        <f t="array" ref="U2950">IFERROR(INDEX(F2950:T2950, 1, MATCH(TRUE, ISNUMBER(F2950:T2950), 0)), "0.0")</f>
        <v>1.99</v>
      </c>
    </row>
    <row r="2951" spans="1:21" ht="13" x14ac:dyDescent="0.15">
      <c r="A2951" s="14" t="s">
        <v>8983</v>
      </c>
      <c r="B2951" s="6" t="s">
        <v>4454</v>
      </c>
      <c r="D2951" s="6" t="s">
        <v>1167</v>
      </c>
      <c r="E2951" s="6" t="s">
        <v>1168</v>
      </c>
      <c r="F2951" s="18" t="str">
        <f>IFERROR(VLOOKUP(B2951,Invoices!$L$2:$M$413,2,FALSE),"")</f>
        <v/>
      </c>
      <c r="G2951" s="18" t="str">
        <f>IFERROR(VLOOKUP(B2951,Invoices!$N$2:$O$412,2,FALSE),"")</f>
        <v/>
      </c>
      <c r="H2951" s="18" t="str">
        <f>IFERROR(VLOOKUP($B2951,Invoices!$P$2:$Q$412,2,FALSE),"")</f>
        <v/>
      </c>
      <c r="I2951" s="18" t="str">
        <f>IFERROR(VLOOKUP($B2951,Invoices!$R$2:$S$412,2,FALSE),"")</f>
        <v/>
      </c>
      <c r="J2951" s="18">
        <f>IFERROR(VLOOKUP($B2951,Invoices!$T$2:$U$412,2,FALSE),"")</f>
        <v>1.99</v>
      </c>
      <c r="K2951" s="18" t="str">
        <f>IFERROR(VLOOKUP($B2951,Invoices!$V$2:$W$412,2,FALSE),"")</f>
        <v/>
      </c>
      <c r="L2951" s="18" t="str">
        <f>IFERROR(VLOOKUP($B2951,Invoices!$X$2:$Y$412,2,FALSE),"")</f>
        <v/>
      </c>
      <c r="M2951" s="18" t="str">
        <f>IFERROR(VLOOKUP($B2951,Invoices!$Z$2:$AA$412,2,FALSE),"")</f>
        <v/>
      </c>
      <c r="N2951" s="18" t="str">
        <f>IFERROR(VLOOKUP($B2951,Invoices!$AB$2:$AC$412,2,FALSE),"")</f>
        <v/>
      </c>
      <c r="O2951" s="18" t="str">
        <f>IFERROR(VLOOKUP($B2951,Invoices!$AD$2:$AE$412,2,FALSE),"")</f>
        <v/>
      </c>
      <c r="P2951" s="18" t="str">
        <f>IFERROR(VLOOKUP($B2951,Invoices!$AF$2:$AG$412,2,FALSE),"")</f>
        <v/>
      </c>
      <c r="Q2951" s="18" t="str">
        <f>IFERROR(VLOOKUP($B2951,Invoices!$AH$2:$AI$412,2,FALSE),"")</f>
        <v/>
      </c>
      <c r="R2951" s="18" t="str">
        <f>IFERROR(VLOOKUP($B2951,Invoices!$AJ$2:$AK$412,2,FALSE),"")</f>
        <v/>
      </c>
      <c r="S2951" s="18" t="str">
        <f>IFERROR(VLOOKUP($B2951,Invoices!$AL$2:$AM$412,2,FALSE),"")</f>
        <v/>
      </c>
      <c r="T2951" s="18" t="str">
        <f>IFERROR(VLOOKUP($B2951,Invoices!$AN$2:$AO$412,2,FALSE),"")</f>
        <v/>
      </c>
      <c r="U2951" s="18" cm="1">
        <f t="array" ref="U2951">IFERROR(INDEX(F2951:T2951, 1, MATCH(TRUE, ISNUMBER(F2951:T2951), 0)), "0.0")</f>
        <v>1.99</v>
      </c>
    </row>
    <row r="2952" spans="1:21" ht="13" x14ac:dyDescent="0.15">
      <c r="A2952" s="14" t="s">
        <v>8984</v>
      </c>
      <c r="B2952" s="6" t="s">
        <v>4455</v>
      </c>
      <c r="C2952" s="6" t="s">
        <v>2521</v>
      </c>
      <c r="D2952" s="6" t="s">
        <v>2522</v>
      </c>
      <c r="E2952" s="6" t="s">
        <v>681</v>
      </c>
      <c r="F2952" s="18" t="str">
        <f>IFERROR(VLOOKUP(B2952,Invoices!$L$2:$M$413,2,FALSE),"")</f>
        <v/>
      </c>
      <c r="G2952" s="18" t="str">
        <f>IFERROR(VLOOKUP(B2952,Invoices!$N$2:$O$412,2,FALSE),"")</f>
        <v/>
      </c>
      <c r="H2952" s="18" t="str">
        <f>IFERROR(VLOOKUP($B2952,Invoices!$P$2:$Q$412,2,FALSE),"")</f>
        <v/>
      </c>
      <c r="I2952" s="18" t="str">
        <f>IFERROR(VLOOKUP($B2952,Invoices!$R$2:$S$412,2,FALSE),"")</f>
        <v/>
      </c>
      <c r="J2952" s="18" t="str">
        <f>IFERROR(VLOOKUP($B2952,Invoices!$T$2:$U$412,2,FALSE),"")</f>
        <v/>
      </c>
      <c r="K2952" s="18" t="str">
        <f>IFERROR(VLOOKUP($B2952,Invoices!$V$2:$W$412,2,FALSE),"")</f>
        <v/>
      </c>
      <c r="L2952" s="18" t="str">
        <f>IFERROR(VLOOKUP($B2952,Invoices!$X$2:$Y$412,2,FALSE),"")</f>
        <v/>
      </c>
      <c r="M2952" s="18" t="str">
        <f>IFERROR(VLOOKUP($B2952,Invoices!$Z$2:$AA$412,2,FALSE),"")</f>
        <v/>
      </c>
      <c r="N2952" s="18" t="str">
        <f>IFERROR(VLOOKUP($B2952,Invoices!$AB$2:$AC$412,2,FALSE),"")</f>
        <v/>
      </c>
      <c r="O2952" s="18" t="str">
        <f>IFERROR(VLOOKUP($B2952,Invoices!$AD$2:$AE$412,2,FALSE),"")</f>
        <v/>
      </c>
      <c r="P2952" s="18" t="str">
        <f>IFERROR(VLOOKUP($B2952,Invoices!$AF$2:$AG$412,2,FALSE),"")</f>
        <v/>
      </c>
      <c r="Q2952" s="18" t="str">
        <f>IFERROR(VLOOKUP($B2952,Invoices!$AH$2:$AI$412,2,FALSE),"")</f>
        <v/>
      </c>
      <c r="R2952" s="18" t="str">
        <f>IFERROR(VLOOKUP($B2952,Invoices!$AJ$2:$AK$412,2,FALSE),"")</f>
        <v/>
      </c>
      <c r="S2952" s="18" t="str">
        <f>IFERROR(VLOOKUP($B2952,Invoices!$AL$2:$AM$412,2,FALSE),"")</f>
        <v/>
      </c>
      <c r="T2952" s="18" t="str">
        <f>IFERROR(VLOOKUP($B2952,Invoices!$AN$2:$AO$412,2,FALSE),"")</f>
        <v/>
      </c>
      <c r="U2952" s="18" t="str" cm="1">
        <f t="array" ref="U2952">IFERROR(INDEX(F2952:T2952, 1, MATCH(TRUE, ISNUMBER(F2952:T2952), 0)), "0.0")</f>
        <v>0.0</v>
      </c>
    </row>
    <row r="2953" spans="1:21" ht="13" x14ac:dyDescent="0.15">
      <c r="A2953" s="14" t="s">
        <v>8985</v>
      </c>
      <c r="B2953" s="6" t="s">
        <v>4456</v>
      </c>
      <c r="C2953" s="6" t="s">
        <v>549</v>
      </c>
      <c r="D2953" s="6" t="s">
        <v>550</v>
      </c>
      <c r="E2953" s="6" t="s">
        <v>551</v>
      </c>
      <c r="F2953" s="18" t="str">
        <f>IFERROR(VLOOKUP(B2953,Invoices!$L$2:$M$413,2,FALSE),"")</f>
        <v/>
      </c>
      <c r="G2953" s="18" t="str">
        <f>IFERROR(VLOOKUP(B2953,Invoices!$N$2:$O$412,2,FALSE),"")</f>
        <v/>
      </c>
      <c r="H2953" s="18" t="str">
        <f>IFERROR(VLOOKUP($B2953,Invoices!$P$2:$Q$412,2,FALSE),"")</f>
        <v/>
      </c>
      <c r="I2953" s="18" t="str">
        <f>IFERROR(VLOOKUP($B2953,Invoices!$R$2:$S$412,2,FALSE),"")</f>
        <v/>
      </c>
      <c r="J2953" s="18" t="str">
        <f>IFERROR(VLOOKUP($B2953,Invoices!$T$2:$U$412,2,FALSE),"")</f>
        <v/>
      </c>
      <c r="K2953" s="18" t="str">
        <f>IFERROR(VLOOKUP($B2953,Invoices!$V$2:$W$412,2,FALSE),"")</f>
        <v/>
      </c>
      <c r="L2953" s="18" t="str">
        <f>IFERROR(VLOOKUP($B2953,Invoices!$X$2:$Y$412,2,FALSE),"")</f>
        <v/>
      </c>
      <c r="M2953" s="18" t="str">
        <f>IFERROR(VLOOKUP($B2953,Invoices!$Z$2:$AA$412,2,FALSE),"")</f>
        <v/>
      </c>
      <c r="N2953" s="18" t="str">
        <f>IFERROR(VLOOKUP($B2953,Invoices!$AB$2:$AC$412,2,FALSE),"")</f>
        <v/>
      </c>
      <c r="O2953" s="18" t="str">
        <f>IFERROR(VLOOKUP($B2953,Invoices!$AD$2:$AE$412,2,FALSE),"")</f>
        <v/>
      </c>
      <c r="P2953" s="18" t="str">
        <f>IFERROR(VLOOKUP($B2953,Invoices!$AF$2:$AG$412,2,FALSE),"")</f>
        <v/>
      </c>
      <c r="Q2953" s="18" t="str">
        <f>IFERROR(VLOOKUP($B2953,Invoices!$AH$2:$AI$412,2,FALSE),"")</f>
        <v/>
      </c>
      <c r="R2953" s="18" t="str">
        <f>IFERROR(VLOOKUP($B2953,Invoices!$AJ$2:$AK$412,2,FALSE),"")</f>
        <v/>
      </c>
      <c r="S2953" s="18" t="str">
        <f>IFERROR(VLOOKUP($B2953,Invoices!$AL$2:$AM$412,2,FALSE),"")</f>
        <v/>
      </c>
      <c r="T2953" s="18" t="str">
        <f>IFERROR(VLOOKUP($B2953,Invoices!$AN$2:$AO$412,2,FALSE),"")</f>
        <v/>
      </c>
      <c r="U2953" s="18" t="str" cm="1">
        <f t="array" ref="U2953">IFERROR(INDEX(F2953:T2953, 1, MATCH(TRUE, ISNUMBER(F2953:T2953), 0)), "0.0")</f>
        <v>0.0</v>
      </c>
    </row>
    <row r="2954" spans="1:21" ht="13" x14ac:dyDescent="0.15">
      <c r="A2954" s="14" t="s">
        <v>8986</v>
      </c>
      <c r="B2954" s="6" t="s">
        <v>4457</v>
      </c>
      <c r="D2954" s="6" t="s">
        <v>1167</v>
      </c>
      <c r="E2954" s="6" t="s">
        <v>1168</v>
      </c>
      <c r="F2954" s="18" t="str">
        <f>IFERROR(VLOOKUP(B2954,Invoices!$L$2:$M$413,2,FALSE),"")</f>
        <v/>
      </c>
      <c r="G2954" s="18" t="str">
        <f>IFERROR(VLOOKUP(B2954,Invoices!$N$2:$O$412,2,FALSE),"")</f>
        <v/>
      </c>
      <c r="H2954" s="18">
        <f>IFERROR(VLOOKUP($B2954,Invoices!$P$2:$Q$412,2,FALSE),"")</f>
        <v>1.99</v>
      </c>
      <c r="I2954" s="18" t="str">
        <f>IFERROR(VLOOKUP($B2954,Invoices!$R$2:$S$412,2,FALSE),"")</f>
        <v/>
      </c>
      <c r="J2954" s="18" t="str">
        <f>IFERROR(VLOOKUP($B2954,Invoices!$T$2:$U$412,2,FALSE),"")</f>
        <v/>
      </c>
      <c r="K2954" s="18" t="str">
        <f>IFERROR(VLOOKUP($B2954,Invoices!$V$2:$W$412,2,FALSE),"")</f>
        <v/>
      </c>
      <c r="L2954" s="18" t="str">
        <f>IFERROR(VLOOKUP($B2954,Invoices!$X$2:$Y$412,2,FALSE),"")</f>
        <v/>
      </c>
      <c r="M2954" s="18" t="str">
        <f>IFERROR(VLOOKUP($B2954,Invoices!$Z$2:$AA$412,2,FALSE),"")</f>
        <v/>
      </c>
      <c r="N2954" s="18" t="str">
        <f>IFERROR(VLOOKUP($B2954,Invoices!$AB$2:$AC$412,2,FALSE),"")</f>
        <v/>
      </c>
      <c r="O2954" s="18" t="str">
        <f>IFERROR(VLOOKUP($B2954,Invoices!$AD$2:$AE$412,2,FALSE),"")</f>
        <v/>
      </c>
      <c r="P2954" s="18" t="str">
        <f>IFERROR(VLOOKUP($B2954,Invoices!$AF$2:$AG$412,2,FALSE),"")</f>
        <v/>
      </c>
      <c r="Q2954" s="18" t="str">
        <f>IFERROR(VLOOKUP($B2954,Invoices!$AH$2:$AI$412,2,FALSE),"")</f>
        <v/>
      </c>
      <c r="R2954" s="18" t="str">
        <f>IFERROR(VLOOKUP($B2954,Invoices!$AJ$2:$AK$412,2,FALSE),"")</f>
        <v/>
      </c>
      <c r="S2954" s="18" t="str">
        <f>IFERROR(VLOOKUP($B2954,Invoices!$AL$2:$AM$412,2,FALSE),"")</f>
        <v/>
      </c>
      <c r="T2954" s="18" t="str">
        <f>IFERROR(VLOOKUP($B2954,Invoices!$AN$2:$AO$412,2,FALSE),"")</f>
        <v/>
      </c>
      <c r="U2954" s="18" cm="1">
        <f t="array" ref="U2954">IFERROR(INDEX(F2954:T2954, 1, MATCH(TRUE, ISNUMBER(F2954:T2954), 0)), "0.0")</f>
        <v>1.99</v>
      </c>
    </row>
    <row r="2955" spans="1:21" ht="13" x14ac:dyDescent="0.15">
      <c r="A2955" s="14" t="s">
        <v>8987</v>
      </c>
      <c r="B2955" s="6" t="s">
        <v>4458</v>
      </c>
      <c r="D2955" s="6" t="s">
        <v>526</v>
      </c>
      <c r="E2955" s="6" t="s">
        <v>527</v>
      </c>
      <c r="F2955" s="18" t="str">
        <f>IFERROR(VLOOKUP(B2955,Invoices!$L$2:$M$413,2,FALSE),"")</f>
        <v/>
      </c>
      <c r="G2955" s="18" t="str">
        <f>IFERROR(VLOOKUP(B2955,Invoices!$N$2:$O$412,2,FALSE),"")</f>
        <v/>
      </c>
      <c r="H2955" s="18" t="str">
        <f>IFERROR(VLOOKUP($B2955,Invoices!$P$2:$Q$412,2,FALSE),"")</f>
        <v/>
      </c>
      <c r="I2955" s="18" t="str">
        <f>IFERROR(VLOOKUP($B2955,Invoices!$R$2:$S$412,2,FALSE),"")</f>
        <v/>
      </c>
      <c r="J2955" s="18" t="str">
        <f>IFERROR(VLOOKUP($B2955,Invoices!$T$2:$U$412,2,FALSE),"")</f>
        <v/>
      </c>
      <c r="K2955" s="18" t="str">
        <f>IFERROR(VLOOKUP($B2955,Invoices!$V$2:$W$412,2,FALSE),"")</f>
        <v/>
      </c>
      <c r="L2955" s="18" t="str">
        <f>IFERROR(VLOOKUP($B2955,Invoices!$X$2:$Y$412,2,FALSE),"")</f>
        <v/>
      </c>
      <c r="M2955" s="18" t="str">
        <f>IFERROR(VLOOKUP($B2955,Invoices!$Z$2:$AA$412,2,FALSE),"")</f>
        <v/>
      </c>
      <c r="N2955" s="18" t="str">
        <f>IFERROR(VLOOKUP($B2955,Invoices!$AB$2:$AC$412,2,FALSE),"")</f>
        <v/>
      </c>
      <c r="O2955" s="18" t="str">
        <f>IFERROR(VLOOKUP($B2955,Invoices!$AD$2:$AE$412,2,FALSE),"")</f>
        <v/>
      </c>
      <c r="P2955" s="18" t="str">
        <f>IFERROR(VLOOKUP($B2955,Invoices!$AF$2:$AG$412,2,FALSE),"")</f>
        <v/>
      </c>
      <c r="Q2955" s="18">
        <f>IFERROR(VLOOKUP($B2955,Invoices!$AH$2:$AI$412,2,FALSE),"")</f>
        <v>1.99</v>
      </c>
      <c r="R2955" s="18" t="str">
        <f>IFERROR(VLOOKUP($B2955,Invoices!$AJ$2:$AK$412,2,FALSE),"")</f>
        <v/>
      </c>
      <c r="S2955" s="18" t="str">
        <f>IFERROR(VLOOKUP($B2955,Invoices!$AL$2:$AM$412,2,FALSE),"")</f>
        <v/>
      </c>
      <c r="T2955" s="18" t="str">
        <f>IFERROR(VLOOKUP($B2955,Invoices!$AN$2:$AO$412,2,FALSE),"")</f>
        <v/>
      </c>
      <c r="U2955" s="18" cm="1">
        <f t="array" ref="U2955">IFERROR(INDEX(F2955:T2955, 1, MATCH(TRUE, ISNUMBER(F2955:T2955), 0)), "0.0")</f>
        <v>1.99</v>
      </c>
    </row>
    <row r="2956" spans="1:21" ht="13" x14ac:dyDescent="0.15">
      <c r="A2956" s="14" t="s">
        <v>8988</v>
      </c>
      <c r="B2956" s="6" t="s">
        <v>4459</v>
      </c>
      <c r="D2956" s="6" t="s">
        <v>1431</v>
      </c>
      <c r="E2956" s="6" t="s">
        <v>1432</v>
      </c>
      <c r="F2956" s="18" t="str">
        <f>IFERROR(VLOOKUP(B2956,Invoices!$L$2:$M$413,2,FALSE),"")</f>
        <v/>
      </c>
      <c r="G2956" s="18" t="str">
        <f>IFERROR(VLOOKUP(B2956,Invoices!$N$2:$O$412,2,FALSE),"")</f>
        <v/>
      </c>
      <c r="H2956" s="18" t="str">
        <f>IFERROR(VLOOKUP($B2956,Invoices!$P$2:$Q$412,2,FALSE),"")</f>
        <v/>
      </c>
      <c r="I2956" s="18" t="str">
        <f>IFERROR(VLOOKUP($B2956,Invoices!$R$2:$S$412,2,FALSE),"")</f>
        <v/>
      </c>
      <c r="J2956" s="18" t="str">
        <f>IFERROR(VLOOKUP($B2956,Invoices!$T$2:$U$412,2,FALSE),"")</f>
        <v/>
      </c>
      <c r="K2956" s="18" t="str">
        <f>IFERROR(VLOOKUP($B2956,Invoices!$V$2:$W$412,2,FALSE),"")</f>
        <v/>
      </c>
      <c r="L2956" s="18" t="str">
        <f>IFERROR(VLOOKUP($B2956,Invoices!$X$2:$Y$412,2,FALSE),"")</f>
        <v/>
      </c>
      <c r="M2956" s="18" t="str">
        <f>IFERROR(VLOOKUP($B2956,Invoices!$Z$2:$AA$412,2,FALSE),"")</f>
        <v/>
      </c>
      <c r="N2956" s="18" t="str">
        <f>IFERROR(VLOOKUP($B2956,Invoices!$AB$2:$AC$412,2,FALSE),"")</f>
        <v/>
      </c>
      <c r="O2956" s="18" t="str">
        <f>IFERROR(VLOOKUP($B2956,Invoices!$AD$2:$AE$412,2,FALSE),"")</f>
        <v/>
      </c>
      <c r="P2956" s="18" t="str">
        <f>IFERROR(VLOOKUP($B2956,Invoices!$AF$2:$AG$412,2,FALSE),"")</f>
        <v/>
      </c>
      <c r="Q2956" s="18" t="str">
        <f>IFERROR(VLOOKUP($B2956,Invoices!$AH$2:$AI$412,2,FALSE),"")</f>
        <v/>
      </c>
      <c r="R2956" s="18" t="str">
        <f>IFERROR(VLOOKUP($B2956,Invoices!$AJ$2:$AK$412,2,FALSE),"")</f>
        <v/>
      </c>
      <c r="S2956" s="18" t="str">
        <f>IFERROR(VLOOKUP($B2956,Invoices!$AL$2:$AM$412,2,FALSE),"")</f>
        <v/>
      </c>
      <c r="T2956" s="18" t="str">
        <f>IFERROR(VLOOKUP($B2956,Invoices!$AN$2:$AO$412,2,FALSE),"")</f>
        <v/>
      </c>
      <c r="U2956" s="18" t="str" cm="1">
        <f t="array" ref="U2956">IFERROR(INDEX(F2956:T2956, 1, MATCH(TRUE, ISNUMBER(F2956:T2956), 0)), "0.0")</f>
        <v>0.0</v>
      </c>
    </row>
    <row r="2957" spans="1:21" ht="13" x14ac:dyDescent="0.15">
      <c r="A2957" s="14" t="s">
        <v>8989</v>
      </c>
      <c r="B2957" s="6" t="s">
        <v>4460</v>
      </c>
      <c r="C2957" s="6" t="s">
        <v>3979</v>
      </c>
      <c r="D2957" s="6" t="s">
        <v>1772</v>
      </c>
      <c r="E2957" s="6" t="s">
        <v>1773</v>
      </c>
      <c r="F2957" s="18" t="str">
        <f>IFERROR(VLOOKUP(B2957,Invoices!$L$2:$M$413,2,FALSE),"")</f>
        <v/>
      </c>
      <c r="G2957" s="18" t="str">
        <f>IFERROR(VLOOKUP(B2957,Invoices!$N$2:$O$412,2,FALSE),"")</f>
        <v/>
      </c>
      <c r="H2957" s="18" t="str">
        <f>IFERROR(VLOOKUP($B2957,Invoices!$P$2:$Q$412,2,FALSE),"")</f>
        <v/>
      </c>
      <c r="I2957" s="18" t="str">
        <f>IFERROR(VLOOKUP($B2957,Invoices!$R$2:$S$412,2,FALSE),"")</f>
        <v/>
      </c>
      <c r="J2957" s="18" t="str">
        <f>IFERROR(VLOOKUP($B2957,Invoices!$T$2:$U$412,2,FALSE),"")</f>
        <v/>
      </c>
      <c r="K2957" s="18" t="str">
        <f>IFERROR(VLOOKUP($B2957,Invoices!$V$2:$W$412,2,FALSE),"")</f>
        <v/>
      </c>
      <c r="L2957" s="18" t="str">
        <f>IFERROR(VLOOKUP($B2957,Invoices!$X$2:$Y$412,2,FALSE),"")</f>
        <v/>
      </c>
      <c r="M2957" s="18" t="str">
        <f>IFERROR(VLOOKUP($B2957,Invoices!$Z$2:$AA$412,2,FALSE),"")</f>
        <v/>
      </c>
      <c r="N2957" s="18" t="str">
        <f>IFERROR(VLOOKUP($B2957,Invoices!$AB$2:$AC$412,2,FALSE),"")</f>
        <v/>
      </c>
      <c r="O2957" s="18" t="str">
        <f>IFERROR(VLOOKUP($B2957,Invoices!$AD$2:$AE$412,2,FALSE),"")</f>
        <v/>
      </c>
      <c r="P2957" s="18" t="str">
        <f>IFERROR(VLOOKUP($B2957,Invoices!$AF$2:$AG$412,2,FALSE),"")</f>
        <v/>
      </c>
      <c r="Q2957" s="18" t="str">
        <f>IFERROR(VLOOKUP($B2957,Invoices!$AH$2:$AI$412,2,FALSE),"")</f>
        <v/>
      </c>
      <c r="R2957" s="18" t="str">
        <f>IFERROR(VLOOKUP($B2957,Invoices!$AJ$2:$AK$412,2,FALSE),"")</f>
        <v/>
      </c>
      <c r="S2957" s="18" t="str">
        <f>IFERROR(VLOOKUP($B2957,Invoices!$AL$2:$AM$412,2,FALSE),"")</f>
        <v/>
      </c>
      <c r="T2957" s="18" t="str">
        <f>IFERROR(VLOOKUP($B2957,Invoices!$AN$2:$AO$412,2,FALSE),"")</f>
        <v/>
      </c>
      <c r="U2957" s="18" t="str" cm="1">
        <f t="array" ref="U2957">IFERROR(INDEX(F2957:T2957, 1, MATCH(TRUE, ISNUMBER(F2957:T2957), 0)), "0.0")</f>
        <v>0.0</v>
      </c>
    </row>
    <row r="2958" spans="1:21" ht="13" x14ac:dyDescent="0.15">
      <c r="A2958" s="14" t="s">
        <v>8990</v>
      </c>
      <c r="B2958" s="6" t="s">
        <v>4461</v>
      </c>
      <c r="C2958" s="6" t="s">
        <v>625</v>
      </c>
      <c r="D2958" s="6" t="s">
        <v>626</v>
      </c>
      <c r="E2958" s="6" t="s">
        <v>522</v>
      </c>
      <c r="F2958" s="18">
        <f>IFERROR(VLOOKUP(B2958,Invoices!$L$2:$M$413,2,FALSE),"")</f>
        <v>0.99</v>
      </c>
      <c r="G2958" s="18" t="str">
        <f>IFERROR(VLOOKUP(B2958,Invoices!$N$2:$O$412,2,FALSE),"")</f>
        <v/>
      </c>
      <c r="H2958" s="18">
        <f>IFERROR(VLOOKUP($B2958,Invoices!$P$2:$Q$412,2,FALSE),"")</f>
        <v>0.99</v>
      </c>
      <c r="I2958" s="18" t="str">
        <f>IFERROR(VLOOKUP($B2958,Invoices!$R$2:$S$412,2,FALSE),"")</f>
        <v/>
      </c>
      <c r="J2958" s="18" t="str">
        <f>IFERROR(VLOOKUP($B2958,Invoices!$T$2:$U$412,2,FALSE),"")</f>
        <v/>
      </c>
      <c r="K2958" s="18" t="str">
        <f>IFERROR(VLOOKUP($B2958,Invoices!$V$2:$W$412,2,FALSE),"")</f>
        <v/>
      </c>
      <c r="L2958" s="18" t="str">
        <f>IFERROR(VLOOKUP($B2958,Invoices!$X$2:$Y$412,2,FALSE),"")</f>
        <v/>
      </c>
      <c r="M2958" s="18" t="str">
        <f>IFERROR(VLOOKUP($B2958,Invoices!$Z$2:$AA$412,2,FALSE),"")</f>
        <v/>
      </c>
      <c r="N2958" s="18" t="str">
        <f>IFERROR(VLOOKUP($B2958,Invoices!$AB$2:$AC$412,2,FALSE),"")</f>
        <v/>
      </c>
      <c r="O2958" s="18" t="str">
        <f>IFERROR(VLOOKUP($B2958,Invoices!$AD$2:$AE$412,2,FALSE),"")</f>
        <v/>
      </c>
      <c r="P2958" s="18" t="str">
        <f>IFERROR(VLOOKUP($B2958,Invoices!$AF$2:$AG$412,2,FALSE),"")</f>
        <v/>
      </c>
      <c r="Q2958" s="18" t="str">
        <f>IFERROR(VLOOKUP($B2958,Invoices!$AH$2:$AI$412,2,FALSE),"")</f>
        <v/>
      </c>
      <c r="R2958" s="18" t="str">
        <f>IFERROR(VLOOKUP($B2958,Invoices!$AJ$2:$AK$412,2,FALSE),"")</f>
        <v/>
      </c>
      <c r="S2958" s="18" t="str">
        <f>IFERROR(VLOOKUP($B2958,Invoices!$AL$2:$AM$412,2,FALSE),"")</f>
        <v/>
      </c>
      <c r="T2958" s="18" t="str">
        <f>IFERROR(VLOOKUP($B2958,Invoices!$AN$2:$AO$412,2,FALSE),"")</f>
        <v/>
      </c>
      <c r="U2958" s="18" cm="1">
        <f t="array" ref="U2958">IFERROR(INDEX(F2958:T2958, 1, MATCH(TRUE, ISNUMBER(F2958:T2958), 0)), "0.0")</f>
        <v>0.99</v>
      </c>
    </row>
    <row r="2959" spans="1:21" ht="13" x14ac:dyDescent="0.15">
      <c r="A2959" s="14" t="s">
        <v>8991</v>
      </c>
      <c r="B2959" s="6" t="s">
        <v>4462</v>
      </c>
      <c r="D2959" s="6" t="s">
        <v>517</v>
      </c>
      <c r="E2959" s="6" t="s">
        <v>518</v>
      </c>
      <c r="F2959" s="18" t="str">
        <f>IFERROR(VLOOKUP(B2959,Invoices!$L$2:$M$413,2,FALSE),"")</f>
        <v/>
      </c>
      <c r="G2959" s="18" t="str">
        <f>IFERROR(VLOOKUP(B2959,Invoices!$N$2:$O$412,2,FALSE),"")</f>
        <v/>
      </c>
      <c r="H2959" s="18" t="str">
        <f>IFERROR(VLOOKUP($B2959,Invoices!$P$2:$Q$412,2,FALSE),"")</f>
        <v/>
      </c>
      <c r="I2959" s="18" t="str">
        <f>IFERROR(VLOOKUP($B2959,Invoices!$R$2:$S$412,2,FALSE),"")</f>
        <v/>
      </c>
      <c r="J2959" s="18" t="str">
        <f>IFERROR(VLOOKUP($B2959,Invoices!$T$2:$U$412,2,FALSE),"")</f>
        <v/>
      </c>
      <c r="K2959" s="18" t="str">
        <f>IFERROR(VLOOKUP($B2959,Invoices!$V$2:$W$412,2,FALSE),"")</f>
        <v/>
      </c>
      <c r="L2959" s="18" t="str">
        <f>IFERROR(VLOOKUP($B2959,Invoices!$X$2:$Y$412,2,FALSE),"")</f>
        <v/>
      </c>
      <c r="M2959" s="18" t="str">
        <f>IFERROR(VLOOKUP($B2959,Invoices!$Z$2:$AA$412,2,FALSE),"")</f>
        <v/>
      </c>
      <c r="N2959" s="18" t="str">
        <f>IFERROR(VLOOKUP($B2959,Invoices!$AB$2:$AC$412,2,FALSE),"")</f>
        <v/>
      </c>
      <c r="O2959" s="18" t="str">
        <f>IFERROR(VLOOKUP($B2959,Invoices!$AD$2:$AE$412,2,FALSE),"")</f>
        <v/>
      </c>
      <c r="P2959" s="18" t="str">
        <f>IFERROR(VLOOKUP($B2959,Invoices!$AF$2:$AG$412,2,FALSE),"")</f>
        <v/>
      </c>
      <c r="Q2959" s="18" t="str">
        <f>IFERROR(VLOOKUP($B2959,Invoices!$AH$2:$AI$412,2,FALSE),"")</f>
        <v/>
      </c>
      <c r="R2959" s="18" t="str">
        <f>IFERROR(VLOOKUP($B2959,Invoices!$AJ$2:$AK$412,2,FALSE),"")</f>
        <v/>
      </c>
      <c r="S2959" s="18" t="str">
        <f>IFERROR(VLOOKUP($B2959,Invoices!$AL$2:$AM$412,2,FALSE),"")</f>
        <v/>
      </c>
      <c r="T2959" s="18" t="str">
        <f>IFERROR(VLOOKUP($B2959,Invoices!$AN$2:$AO$412,2,FALSE),"")</f>
        <v/>
      </c>
      <c r="U2959" s="18" t="str" cm="1">
        <f t="array" ref="U2959">IFERROR(INDEX(F2959:T2959, 1, MATCH(TRUE, ISNUMBER(F2959:T2959), 0)), "0.0")</f>
        <v>0.0</v>
      </c>
    </row>
    <row r="2960" spans="1:21" ht="13" x14ac:dyDescent="0.15">
      <c r="A2960" s="14" t="s">
        <v>8992</v>
      </c>
      <c r="B2960" s="6" t="s">
        <v>4463</v>
      </c>
      <c r="C2960" s="6" t="s">
        <v>573</v>
      </c>
      <c r="D2960" s="6" t="s">
        <v>988</v>
      </c>
      <c r="E2960" s="6" t="s">
        <v>574</v>
      </c>
      <c r="F2960" s="18" t="str">
        <f>IFERROR(VLOOKUP(B2960,Invoices!$L$2:$M$413,2,FALSE),"")</f>
        <v/>
      </c>
      <c r="G2960" s="18" t="str">
        <f>IFERROR(VLOOKUP(B2960,Invoices!$N$2:$O$412,2,FALSE),"")</f>
        <v/>
      </c>
      <c r="H2960" s="18">
        <f>IFERROR(VLOOKUP($B2960,Invoices!$P$2:$Q$412,2,FALSE),"")</f>
        <v>0.99</v>
      </c>
      <c r="I2960" s="18" t="str">
        <f>IFERROR(VLOOKUP($B2960,Invoices!$R$2:$S$412,2,FALSE),"")</f>
        <v/>
      </c>
      <c r="J2960" s="18" t="str">
        <f>IFERROR(VLOOKUP($B2960,Invoices!$T$2:$U$412,2,FALSE),"")</f>
        <v/>
      </c>
      <c r="K2960" s="18" t="str">
        <f>IFERROR(VLOOKUP($B2960,Invoices!$V$2:$W$412,2,FALSE),"")</f>
        <v/>
      </c>
      <c r="L2960" s="18" t="str">
        <f>IFERROR(VLOOKUP($B2960,Invoices!$X$2:$Y$412,2,FALSE),"")</f>
        <v/>
      </c>
      <c r="M2960" s="18" t="str">
        <f>IFERROR(VLOOKUP($B2960,Invoices!$Z$2:$AA$412,2,FALSE),"")</f>
        <v/>
      </c>
      <c r="N2960" s="18" t="str">
        <f>IFERROR(VLOOKUP($B2960,Invoices!$AB$2:$AC$412,2,FALSE),"")</f>
        <v/>
      </c>
      <c r="O2960" s="18" t="str">
        <f>IFERROR(VLOOKUP($B2960,Invoices!$AD$2:$AE$412,2,FALSE),"")</f>
        <v/>
      </c>
      <c r="P2960" s="18" t="str">
        <f>IFERROR(VLOOKUP($B2960,Invoices!$AF$2:$AG$412,2,FALSE),"")</f>
        <v/>
      </c>
      <c r="Q2960" s="18" t="str">
        <f>IFERROR(VLOOKUP($B2960,Invoices!$AH$2:$AI$412,2,FALSE),"")</f>
        <v/>
      </c>
      <c r="R2960" s="18" t="str">
        <f>IFERROR(VLOOKUP($B2960,Invoices!$AJ$2:$AK$412,2,FALSE),"")</f>
        <v/>
      </c>
      <c r="S2960" s="18" t="str">
        <f>IFERROR(VLOOKUP($B2960,Invoices!$AL$2:$AM$412,2,FALSE),"")</f>
        <v/>
      </c>
      <c r="T2960" s="18" t="str">
        <f>IFERROR(VLOOKUP($B2960,Invoices!$AN$2:$AO$412,2,FALSE),"")</f>
        <v/>
      </c>
      <c r="U2960" s="18" cm="1">
        <f t="array" ref="U2960">IFERROR(INDEX(F2960:T2960, 1, MATCH(TRUE, ISNUMBER(F2960:T2960), 0)), "0.0")</f>
        <v>0.99</v>
      </c>
    </row>
    <row r="2961" spans="1:21" ht="13" x14ac:dyDescent="0.15">
      <c r="A2961" s="14" t="s">
        <v>8993</v>
      </c>
      <c r="B2961" s="6" t="s">
        <v>4464</v>
      </c>
      <c r="D2961" s="6" t="s">
        <v>672</v>
      </c>
      <c r="E2961" s="6" t="s">
        <v>673</v>
      </c>
      <c r="F2961" s="18">
        <f>IFERROR(VLOOKUP(B2961,Invoices!$L$2:$M$413,2,FALSE),"")</f>
        <v>1.99</v>
      </c>
      <c r="G2961" s="18" t="str">
        <f>IFERROR(VLOOKUP(B2961,Invoices!$N$2:$O$412,2,FALSE),"")</f>
        <v/>
      </c>
      <c r="H2961" s="18" t="str">
        <f>IFERROR(VLOOKUP($B2961,Invoices!$P$2:$Q$412,2,FALSE),"")</f>
        <v/>
      </c>
      <c r="I2961" s="18" t="str">
        <f>IFERROR(VLOOKUP($B2961,Invoices!$R$2:$S$412,2,FALSE),"")</f>
        <v/>
      </c>
      <c r="J2961" s="18" t="str">
        <f>IFERROR(VLOOKUP($B2961,Invoices!$T$2:$U$412,2,FALSE),"")</f>
        <v/>
      </c>
      <c r="K2961" s="18" t="str">
        <f>IFERROR(VLOOKUP($B2961,Invoices!$V$2:$W$412,2,FALSE),"")</f>
        <v/>
      </c>
      <c r="L2961" s="18" t="str">
        <f>IFERROR(VLOOKUP($B2961,Invoices!$X$2:$Y$412,2,FALSE),"")</f>
        <v/>
      </c>
      <c r="M2961" s="18" t="str">
        <f>IFERROR(VLOOKUP($B2961,Invoices!$Z$2:$AA$412,2,FALSE),"")</f>
        <v/>
      </c>
      <c r="N2961" s="18" t="str">
        <f>IFERROR(VLOOKUP($B2961,Invoices!$AB$2:$AC$412,2,FALSE),"")</f>
        <v/>
      </c>
      <c r="O2961" s="18" t="str">
        <f>IFERROR(VLOOKUP($B2961,Invoices!$AD$2:$AE$412,2,FALSE),"")</f>
        <v/>
      </c>
      <c r="P2961" s="18" t="str">
        <f>IFERROR(VLOOKUP($B2961,Invoices!$AF$2:$AG$412,2,FALSE),"")</f>
        <v/>
      </c>
      <c r="Q2961" s="18" t="str">
        <f>IFERROR(VLOOKUP($B2961,Invoices!$AH$2:$AI$412,2,FALSE),"")</f>
        <v/>
      </c>
      <c r="R2961" s="18" t="str">
        <f>IFERROR(VLOOKUP($B2961,Invoices!$AJ$2:$AK$412,2,FALSE),"")</f>
        <v/>
      </c>
      <c r="S2961" s="18" t="str">
        <f>IFERROR(VLOOKUP($B2961,Invoices!$AL$2:$AM$412,2,FALSE),"")</f>
        <v/>
      </c>
      <c r="T2961" s="18" t="str">
        <f>IFERROR(VLOOKUP($B2961,Invoices!$AN$2:$AO$412,2,FALSE),"")</f>
        <v/>
      </c>
      <c r="U2961" s="18" cm="1">
        <f t="array" ref="U2961">IFERROR(INDEX(F2961:T2961, 1, MATCH(TRUE, ISNUMBER(F2961:T2961), 0)), "0.0")</f>
        <v>1.99</v>
      </c>
    </row>
    <row r="2962" spans="1:21" ht="13" x14ac:dyDescent="0.15">
      <c r="A2962" s="14" t="s">
        <v>8994</v>
      </c>
      <c r="B2962" s="6" t="s">
        <v>4465</v>
      </c>
      <c r="D2962" s="6" t="s">
        <v>1391</v>
      </c>
      <c r="E2962" s="6" t="s">
        <v>673</v>
      </c>
      <c r="F2962" s="18" t="str">
        <f>IFERROR(VLOOKUP(B2962,Invoices!$L$2:$M$413,2,FALSE),"")</f>
        <v/>
      </c>
      <c r="G2962" s="18" t="str">
        <f>IFERROR(VLOOKUP(B2962,Invoices!$N$2:$O$412,2,FALSE),"")</f>
        <v/>
      </c>
      <c r="H2962" s="18" t="str">
        <f>IFERROR(VLOOKUP($B2962,Invoices!$P$2:$Q$412,2,FALSE),"")</f>
        <v/>
      </c>
      <c r="I2962" s="18" t="str">
        <f>IFERROR(VLOOKUP($B2962,Invoices!$R$2:$S$412,2,FALSE),"")</f>
        <v/>
      </c>
      <c r="J2962" s="18" t="str">
        <f>IFERROR(VLOOKUP($B2962,Invoices!$T$2:$U$412,2,FALSE),"")</f>
        <v/>
      </c>
      <c r="K2962" s="18" t="str">
        <f>IFERROR(VLOOKUP($B2962,Invoices!$V$2:$W$412,2,FALSE),"")</f>
        <v/>
      </c>
      <c r="L2962" s="18" t="str">
        <f>IFERROR(VLOOKUP($B2962,Invoices!$X$2:$Y$412,2,FALSE),"")</f>
        <v/>
      </c>
      <c r="M2962" s="18" t="str">
        <f>IFERROR(VLOOKUP($B2962,Invoices!$Z$2:$AA$412,2,FALSE),"")</f>
        <v/>
      </c>
      <c r="N2962" s="18" t="str">
        <f>IFERROR(VLOOKUP($B2962,Invoices!$AB$2:$AC$412,2,FALSE),"")</f>
        <v/>
      </c>
      <c r="O2962" s="18" t="str">
        <f>IFERROR(VLOOKUP($B2962,Invoices!$AD$2:$AE$412,2,FALSE),"")</f>
        <v/>
      </c>
      <c r="P2962" s="18" t="str">
        <f>IFERROR(VLOOKUP($B2962,Invoices!$AF$2:$AG$412,2,FALSE),"")</f>
        <v/>
      </c>
      <c r="Q2962" s="18" t="str">
        <f>IFERROR(VLOOKUP($B2962,Invoices!$AH$2:$AI$412,2,FALSE),"")</f>
        <v/>
      </c>
      <c r="R2962" s="18" t="str">
        <f>IFERROR(VLOOKUP($B2962,Invoices!$AJ$2:$AK$412,2,FALSE),"")</f>
        <v/>
      </c>
      <c r="S2962" s="18" t="str">
        <f>IFERROR(VLOOKUP($B2962,Invoices!$AL$2:$AM$412,2,FALSE),"")</f>
        <v/>
      </c>
      <c r="T2962" s="18" t="str">
        <f>IFERROR(VLOOKUP($B2962,Invoices!$AN$2:$AO$412,2,FALSE),"")</f>
        <v/>
      </c>
      <c r="U2962" s="18" t="str" cm="1">
        <f t="array" ref="U2962">IFERROR(INDEX(F2962:T2962, 1, MATCH(TRUE, ISNUMBER(F2962:T2962), 0)), "0.0")</f>
        <v>0.0</v>
      </c>
    </row>
    <row r="2963" spans="1:21" ht="13" x14ac:dyDescent="0.15">
      <c r="A2963" s="14" t="s">
        <v>8995</v>
      </c>
      <c r="B2963" s="6" t="s">
        <v>4466</v>
      </c>
      <c r="C2963" s="6" t="s">
        <v>714</v>
      </c>
      <c r="D2963" s="6" t="s">
        <v>713</v>
      </c>
      <c r="E2963" s="6" t="s">
        <v>714</v>
      </c>
      <c r="F2963" s="18" t="str">
        <f>IFERROR(VLOOKUP(B2963,Invoices!$L$2:$M$413,2,FALSE),"")</f>
        <v/>
      </c>
      <c r="G2963" s="18" t="str">
        <f>IFERROR(VLOOKUP(B2963,Invoices!$N$2:$O$412,2,FALSE),"")</f>
        <v/>
      </c>
      <c r="H2963" s="18" t="str">
        <f>IFERROR(VLOOKUP($B2963,Invoices!$P$2:$Q$412,2,FALSE),"")</f>
        <v/>
      </c>
      <c r="I2963" s="18" t="str">
        <f>IFERROR(VLOOKUP($B2963,Invoices!$R$2:$S$412,2,FALSE),"")</f>
        <v/>
      </c>
      <c r="J2963" s="18" t="str">
        <f>IFERROR(VLOOKUP($B2963,Invoices!$T$2:$U$412,2,FALSE),"")</f>
        <v/>
      </c>
      <c r="K2963" s="18">
        <f>IFERROR(VLOOKUP($B2963,Invoices!$V$2:$W$412,2,FALSE),"")</f>
        <v>0.99</v>
      </c>
      <c r="L2963" s="18" t="str">
        <f>IFERROR(VLOOKUP($B2963,Invoices!$X$2:$Y$412,2,FALSE),"")</f>
        <v/>
      </c>
      <c r="M2963" s="18" t="str">
        <f>IFERROR(VLOOKUP($B2963,Invoices!$Z$2:$AA$412,2,FALSE),"")</f>
        <v/>
      </c>
      <c r="N2963" s="18" t="str">
        <f>IFERROR(VLOOKUP($B2963,Invoices!$AB$2:$AC$412,2,FALSE),"")</f>
        <v/>
      </c>
      <c r="O2963" s="18" t="str">
        <f>IFERROR(VLOOKUP($B2963,Invoices!$AD$2:$AE$412,2,FALSE),"")</f>
        <v/>
      </c>
      <c r="P2963" s="18" t="str">
        <f>IFERROR(VLOOKUP($B2963,Invoices!$AF$2:$AG$412,2,FALSE),"")</f>
        <v/>
      </c>
      <c r="Q2963" s="18" t="str">
        <f>IFERROR(VLOOKUP($B2963,Invoices!$AH$2:$AI$412,2,FALSE),"")</f>
        <v/>
      </c>
      <c r="R2963" s="18" t="str">
        <f>IFERROR(VLOOKUP($B2963,Invoices!$AJ$2:$AK$412,2,FALSE),"")</f>
        <v/>
      </c>
      <c r="S2963" s="18" t="str">
        <f>IFERROR(VLOOKUP($B2963,Invoices!$AL$2:$AM$412,2,FALSE),"")</f>
        <v/>
      </c>
      <c r="T2963" s="18" t="str">
        <f>IFERROR(VLOOKUP($B2963,Invoices!$AN$2:$AO$412,2,FALSE),"")</f>
        <v/>
      </c>
      <c r="U2963" s="18" cm="1">
        <f t="array" ref="U2963">IFERROR(INDEX(F2963:T2963, 1, MATCH(TRUE, ISNUMBER(F2963:T2963), 0)), "0.0")</f>
        <v>0.99</v>
      </c>
    </row>
    <row r="2964" spans="1:21" ht="13" x14ac:dyDescent="0.15">
      <c r="A2964" s="14" t="s">
        <v>8996</v>
      </c>
      <c r="B2964" s="6" t="s">
        <v>4467</v>
      </c>
      <c r="D2964" s="6" t="s">
        <v>672</v>
      </c>
      <c r="E2964" s="6" t="s">
        <v>673</v>
      </c>
      <c r="F2964" s="18" t="str">
        <f>IFERROR(VLOOKUP(B2964,Invoices!$L$2:$M$413,2,FALSE),"")</f>
        <v/>
      </c>
      <c r="G2964" s="18">
        <f>IFERROR(VLOOKUP(B2964,Invoices!$N$2:$O$412,2,FALSE),"")</f>
        <v>1.99</v>
      </c>
      <c r="H2964" s="18" t="str">
        <f>IFERROR(VLOOKUP($B2964,Invoices!$P$2:$Q$412,2,FALSE),"")</f>
        <v/>
      </c>
      <c r="I2964" s="18" t="str">
        <f>IFERROR(VLOOKUP($B2964,Invoices!$R$2:$S$412,2,FALSE),"")</f>
        <v/>
      </c>
      <c r="J2964" s="18" t="str">
        <f>IFERROR(VLOOKUP($B2964,Invoices!$T$2:$U$412,2,FALSE),"")</f>
        <v/>
      </c>
      <c r="K2964" s="18" t="str">
        <f>IFERROR(VLOOKUP($B2964,Invoices!$V$2:$W$412,2,FALSE),"")</f>
        <v/>
      </c>
      <c r="L2964" s="18" t="str">
        <f>IFERROR(VLOOKUP($B2964,Invoices!$X$2:$Y$412,2,FALSE),"")</f>
        <v/>
      </c>
      <c r="M2964" s="18" t="str">
        <f>IFERROR(VLOOKUP($B2964,Invoices!$Z$2:$AA$412,2,FALSE),"")</f>
        <v/>
      </c>
      <c r="N2964" s="18" t="str">
        <f>IFERROR(VLOOKUP($B2964,Invoices!$AB$2:$AC$412,2,FALSE),"")</f>
        <v/>
      </c>
      <c r="O2964" s="18" t="str">
        <f>IFERROR(VLOOKUP($B2964,Invoices!$AD$2:$AE$412,2,FALSE),"")</f>
        <v/>
      </c>
      <c r="P2964" s="18" t="str">
        <f>IFERROR(VLOOKUP($B2964,Invoices!$AF$2:$AG$412,2,FALSE),"")</f>
        <v/>
      </c>
      <c r="Q2964" s="18" t="str">
        <f>IFERROR(VLOOKUP($B2964,Invoices!$AH$2:$AI$412,2,FALSE),"")</f>
        <v/>
      </c>
      <c r="R2964" s="18" t="str">
        <f>IFERROR(VLOOKUP($B2964,Invoices!$AJ$2:$AK$412,2,FALSE),"")</f>
        <v/>
      </c>
      <c r="S2964" s="18" t="str">
        <f>IFERROR(VLOOKUP($B2964,Invoices!$AL$2:$AM$412,2,FALSE),"")</f>
        <v/>
      </c>
      <c r="T2964" s="18" t="str">
        <f>IFERROR(VLOOKUP($B2964,Invoices!$AN$2:$AO$412,2,FALSE),"")</f>
        <v/>
      </c>
      <c r="U2964" s="18" cm="1">
        <f t="array" ref="U2964">IFERROR(INDEX(F2964:T2964, 1, MATCH(TRUE, ISNUMBER(F2964:T2964), 0)), "0.0")</f>
        <v>1.99</v>
      </c>
    </row>
    <row r="2965" spans="1:21" ht="13" x14ac:dyDescent="0.15">
      <c r="A2965" s="14" t="s">
        <v>8997</v>
      </c>
      <c r="B2965" s="6" t="s">
        <v>4468</v>
      </c>
      <c r="C2965" s="6" t="s">
        <v>1859</v>
      </c>
      <c r="D2965" s="6" t="s">
        <v>2441</v>
      </c>
      <c r="E2965" s="6" t="s">
        <v>1301</v>
      </c>
      <c r="F2965" s="18" t="str">
        <f>IFERROR(VLOOKUP(B2965,Invoices!$L$2:$M$413,2,FALSE),"")</f>
        <v/>
      </c>
      <c r="G2965" s="18" t="str">
        <f>IFERROR(VLOOKUP(B2965,Invoices!$N$2:$O$412,2,FALSE),"")</f>
        <v/>
      </c>
      <c r="H2965" s="18" t="str">
        <f>IFERROR(VLOOKUP($B2965,Invoices!$P$2:$Q$412,2,FALSE),"")</f>
        <v/>
      </c>
      <c r="I2965" s="18" t="str">
        <f>IFERROR(VLOOKUP($B2965,Invoices!$R$2:$S$412,2,FALSE),"")</f>
        <v/>
      </c>
      <c r="J2965" s="18" t="str">
        <f>IFERROR(VLOOKUP($B2965,Invoices!$T$2:$U$412,2,FALSE),"")</f>
        <v/>
      </c>
      <c r="K2965" s="18" t="str">
        <f>IFERROR(VLOOKUP($B2965,Invoices!$V$2:$W$412,2,FALSE),"")</f>
        <v/>
      </c>
      <c r="L2965" s="18" t="str">
        <f>IFERROR(VLOOKUP($B2965,Invoices!$X$2:$Y$412,2,FALSE),"")</f>
        <v/>
      </c>
      <c r="M2965" s="18" t="str">
        <f>IFERROR(VLOOKUP($B2965,Invoices!$Z$2:$AA$412,2,FALSE),"")</f>
        <v/>
      </c>
      <c r="N2965" s="18" t="str">
        <f>IFERROR(VLOOKUP($B2965,Invoices!$AB$2:$AC$412,2,FALSE),"")</f>
        <v/>
      </c>
      <c r="O2965" s="18" t="str">
        <f>IFERROR(VLOOKUP($B2965,Invoices!$AD$2:$AE$412,2,FALSE),"")</f>
        <v/>
      </c>
      <c r="P2965" s="18" t="str">
        <f>IFERROR(VLOOKUP($B2965,Invoices!$AF$2:$AG$412,2,FALSE),"")</f>
        <v/>
      </c>
      <c r="Q2965" s="18" t="str">
        <f>IFERROR(VLOOKUP($B2965,Invoices!$AH$2:$AI$412,2,FALSE),"")</f>
        <v/>
      </c>
      <c r="R2965" s="18" t="str">
        <f>IFERROR(VLOOKUP($B2965,Invoices!$AJ$2:$AK$412,2,FALSE),"")</f>
        <v/>
      </c>
      <c r="S2965" s="18" t="str">
        <f>IFERROR(VLOOKUP($B2965,Invoices!$AL$2:$AM$412,2,FALSE),"")</f>
        <v/>
      </c>
      <c r="T2965" s="18" t="str">
        <f>IFERROR(VLOOKUP($B2965,Invoices!$AN$2:$AO$412,2,FALSE),"")</f>
        <v/>
      </c>
      <c r="U2965" s="18" t="str" cm="1">
        <f t="array" ref="U2965">IFERROR(INDEX(F2965:T2965, 1, MATCH(TRUE, ISNUMBER(F2965:T2965), 0)), "0.0")</f>
        <v>0.0</v>
      </c>
    </row>
    <row r="2966" spans="1:21" ht="13" x14ac:dyDescent="0.15">
      <c r="A2966" s="14" t="s">
        <v>8998</v>
      </c>
      <c r="B2966" s="6" t="s">
        <v>4469</v>
      </c>
      <c r="C2966" s="6" t="s">
        <v>4470</v>
      </c>
      <c r="D2966" s="6" t="s">
        <v>1150</v>
      </c>
      <c r="E2966" s="6" t="s">
        <v>1151</v>
      </c>
      <c r="F2966" s="18" t="str">
        <f>IFERROR(VLOOKUP(B2966,Invoices!$L$2:$M$413,2,FALSE),"")</f>
        <v/>
      </c>
      <c r="G2966" s="18" t="str">
        <f>IFERROR(VLOOKUP(B2966,Invoices!$N$2:$O$412,2,FALSE),"")</f>
        <v/>
      </c>
      <c r="H2966" s="18" t="str">
        <f>IFERROR(VLOOKUP($B2966,Invoices!$P$2:$Q$412,2,FALSE),"")</f>
        <v/>
      </c>
      <c r="I2966" s="18" t="str">
        <f>IFERROR(VLOOKUP($B2966,Invoices!$R$2:$S$412,2,FALSE),"")</f>
        <v/>
      </c>
      <c r="J2966" s="18" t="str">
        <f>IFERROR(VLOOKUP($B2966,Invoices!$T$2:$U$412,2,FALSE),"")</f>
        <v/>
      </c>
      <c r="K2966" s="18" t="str">
        <f>IFERROR(VLOOKUP($B2966,Invoices!$V$2:$W$412,2,FALSE),"")</f>
        <v/>
      </c>
      <c r="L2966" s="18" t="str">
        <f>IFERROR(VLOOKUP($B2966,Invoices!$X$2:$Y$412,2,FALSE),"")</f>
        <v/>
      </c>
      <c r="M2966" s="18" t="str">
        <f>IFERROR(VLOOKUP($B2966,Invoices!$Z$2:$AA$412,2,FALSE),"")</f>
        <v/>
      </c>
      <c r="N2966" s="18" t="str">
        <f>IFERROR(VLOOKUP($B2966,Invoices!$AB$2:$AC$412,2,FALSE),"")</f>
        <v/>
      </c>
      <c r="O2966" s="18" t="str">
        <f>IFERROR(VLOOKUP($B2966,Invoices!$AD$2:$AE$412,2,FALSE),"")</f>
        <v/>
      </c>
      <c r="P2966" s="18" t="str">
        <f>IFERROR(VLOOKUP($B2966,Invoices!$AF$2:$AG$412,2,FALSE),"")</f>
        <v/>
      </c>
      <c r="Q2966" s="18" t="str">
        <f>IFERROR(VLOOKUP($B2966,Invoices!$AH$2:$AI$412,2,FALSE),"")</f>
        <v/>
      </c>
      <c r="R2966" s="18" t="str">
        <f>IFERROR(VLOOKUP($B2966,Invoices!$AJ$2:$AK$412,2,FALSE),"")</f>
        <v/>
      </c>
      <c r="S2966" s="18" t="str">
        <f>IFERROR(VLOOKUP($B2966,Invoices!$AL$2:$AM$412,2,FALSE),"")</f>
        <v/>
      </c>
      <c r="T2966" s="18" t="str">
        <f>IFERROR(VLOOKUP($B2966,Invoices!$AN$2:$AO$412,2,FALSE),"")</f>
        <v/>
      </c>
      <c r="U2966" s="18" t="str" cm="1">
        <f t="array" ref="U2966">IFERROR(INDEX(F2966:T2966, 1, MATCH(TRUE, ISNUMBER(F2966:T2966), 0)), "0.0")</f>
        <v>0.0</v>
      </c>
    </row>
    <row r="2967" spans="1:21" ht="13" x14ac:dyDescent="0.15">
      <c r="A2967" s="14" t="s">
        <v>8999</v>
      </c>
      <c r="B2967" s="6" t="s">
        <v>4471</v>
      </c>
      <c r="C2967" s="6" t="s">
        <v>1449</v>
      </c>
      <c r="D2967" s="6" t="s">
        <v>570</v>
      </c>
      <c r="E2967" s="6" t="s">
        <v>570</v>
      </c>
      <c r="F2967" s="18" t="str">
        <f>IFERROR(VLOOKUP(B2967,Invoices!$L$2:$M$413,2,FALSE),"")</f>
        <v/>
      </c>
      <c r="G2967" s="18" t="str">
        <f>IFERROR(VLOOKUP(B2967,Invoices!$N$2:$O$412,2,FALSE),"")</f>
        <v/>
      </c>
      <c r="H2967" s="18" t="str">
        <f>IFERROR(VLOOKUP($B2967,Invoices!$P$2:$Q$412,2,FALSE),"")</f>
        <v/>
      </c>
      <c r="I2967" s="18" t="str">
        <f>IFERROR(VLOOKUP($B2967,Invoices!$R$2:$S$412,2,FALSE),"")</f>
        <v/>
      </c>
      <c r="J2967" s="18" t="str">
        <f>IFERROR(VLOOKUP($B2967,Invoices!$T$2:$U$412,2,FALSE),"")</f>
        <v/>
      </c>
      <c r="K2967" s="18">
        <f>IFERROR(VLOOKUP($B2967,Invoices!$V$2:$W$412,2,FALSE),"")</f>
        <v>0.99</v>
      </c>
      <c r="L2967" s="18" t="str">
        <f>IFERROR(VLOOKUP($B2967,Invoices!$X$2:$Y$412,2,FALSE),"")</f>
        <v/>
      </c>
      <c r="M2967" s="18" t="str">
        <f>IFERROR(VLOOKUP($B2967,Invoices!$Z$2:$AA$412,2,FALSE),"")</f>
        <v/>
      </c>
      <c r="N2967" s="18" t="str">
        <f>IFERROR(VLOOKUP($B2967,Invoices!$AB$2:$AC$412,2,FALSE),"")</f>
        <v/>
      </c>
      <c r="O2967" s="18" t="str">
        <f>IFERROR(VLOOKUP($B2967,Invoices!$AD$2:$AE$412,2,FALSE),"")</f>
        <v/>
      </c>
      <c r="P2967" s="18" t="str">
        <f>IFERROR(VLOOKUP($B2967,Invoices!$AF$2:$AG$412,2,FALSE),"")</f>
        <v/>
      </c>
      <c r="Q2967" s="18" t="str">
        <f>IFERROR(VLOOKUP($B2967,Invoices!$AH$2:$AI$412,2,FALSE),"")</f>
        <v/>
      </c>
      <c r="R2967" s="18" t="str">
        <f>IFERROR(VLOOKUP($B2967,Invoices!$AJ$2:$AK$412,2,FALSE),"")</f>
        <v/>
      </c>
      <c r="S2967" s="18" t="str">
        <f>IFERROR(VLOOKUP($B2967,Invoices!$AL$2:$AM$412,2,FALSE),"")</f>
        <v/>
      </c>
      <c r="T2967" s="18" t="str">
        <f>IFERROR(VLOOKUP($B2967,Invoices!$AN$2:$AO$412,2,FALSE),"")</f>
        <v/>
      </c>
      <c r="U2967" s="18" cm="1">
        <f t="array" ref="U2967">IFERROR(INDEX(F2967:T2967, 1, MATCH(TRUE, ISNUMBER(F2967:T2967), 0)), "0.0")</f>
        <v>0.99</v>
      </c>
    </row>
    <row r="2968" spans="1:21" ht="13" x14ac:dyDescent="0.15">
      <c r="A2968" s="14" t="s">
        <v>9000</v>
      </c>
      <c r="B2968" s="6" t="s">
        <v>4472</v>
      </c>
      <c r="C2968" s="6" t="s">
        <v>1260</v>
      </c>
      <c r="D2968" s="6" t="s">
        <v>1261</v>
      </c>
      <c r="E2968" s="6" t="s">
        <v>912</v>
      </c>
      <c r="F2968" s="18" t="str">
        <f>IFERROR(VLOOKUP(B2968,Invoices!$L$2:$M$413,2,FALSE),"")</f>
        <v/>
      </c>
      <c r="G2968" s="18" t="str">
        <f>IFERROR(VLOOKUP(B2968,Invoices!$N$2:$O$412,2,FALSE),"")</f>
        <v/>
      </c>
      <c r="H2968" s="18" t="str">
        <f>IFERROR(VLOOKUP($B2968,Invoices!$P$2:$Q$412,2,FALSE),"")</f>
        <v/>
      </c>
      <c r="I2968" s="18" t="str">
        <f>IFERROR(VLOOKUP($B2968,Invoices!$R$2:$S$412,2,FALSE),"")</f>
        <v/>
      </c>
      <c r="J2968" s="18">
        <f>IFERROR(VLOOKUP($B2968,Invoices!$T$2:$U$412,2,FALSE),"")</f>
        <v>0.99</v>
      </c>
      <c r="K2968" s="18" t="str">
        <f>IFERROR(VLOOKUP($B2968,Invoices!$V$2:$W$412,2,FALSE),"")</f>
        <v/>
      </c>
      <c r="L2968" s="18" t="str">
        <f>IFERROR(VLOOKUP($B2968,Invoices!$X$2:$Y$412,2,FALSE),"")</f>
        <v/>
      </c>
      <c r="M2968" s="18" t="str">
        <f>IFERROR(VLOOKUP($B2968,Invoices!$Z$2:$AA$412,2,FALSE),"")</f>
        <v/>
      </c>
      <c r="N2968" s="18" t="str">
        <f>IFERROR(VLOOKUP($B2968,Invoices!$AB$2:$AC$412,2,FALSE),"")</f>
        <v/>
      </c>
      <c r="O2968" s="18" t="str">
        <f>IFERROR(VLOOKUP($B2968,Invoices!$AD$2:$AE$412,2,FALSE),"")</f>
        <v/>
      </c>
      <c r="P2968" s="18" t="str">
        <f>IFERROR(VLOOKUP($B2968,Invoices!$AF$2:$AG$412,2,FALSE),"")</f>
        <v/>
      </c>
      <c r="Q2968" s="18" t="str">
        <f>IFERROR(VLOOKUP($B2968,Invoices!$AH$2:$AI$412,2,FALSE),"")</f>
        <v/>
      </c>
      <c r="R2968" s="18" t="str">
        <f>IFERROR(VLOOKUP($B2968,Invoices!$AJ$2:$AK$412,2,FALSE),"")</f>
        <v/>
      </c>
      <c r="S2968" s="18" t="str">
        <f>IFERROR(VLOOKUP($B2968,Invoices!$AL$2:$AM$412,2,FALSE),"")</f>
        <v/>
      </c>
      <c r="T2968" s="18" t="str">
        <f>IFERROR(VLOOKUP($B2968,Invoices!$AN$2:$AO$412,2,FALSE),"")</f>
        <v/>
      </c>
      <c r="U2968" s="18" cm="1">
        <f t="array" ref="U2968">IFERROR(INDEX(F2968:T2968, 1, MATCH(TRUE, ISNUMBER(F2968:T2968), 0)), "0.0")</f>
        <v>0.99</v>
      </c>
    </row>
    <row r="2969" spans="1:21" ht="13" x14ac:dyDescent="0.15">
      <c r="A2969" s="14" t="s">
        <v>9001</v>
      </c>
      <c r="B2969" s="6" t="s">
        <v>4473</v>
      </c>
      <c r="C2969" s="6" t="s">
        <v>606</v>
      </c>
      <c r="D2969" s="6" t="s">
        <v>1735</v>
      </c>
      <c r="E2969" s="6" t="s">
        <v>608</v>
      </c>
      <c r="F2969" s="18" t="str">
        <f>IFERROR(VLOOKUP(B2969,Invoices!$L$2:$M$413,2,FALSE),"")</f>
        <v/>
      </c>
      <c r="G2969" s="18" t="str">
        <f>IFERROR(VLOOKUP(B2969,Invoices!$N$2:$O$412,2,FALSE),"")</f>
        <v/>
      </c>
      <c r="H2969" s="18" t="str">
        <f>IFERROR(VLOOKUP($B2969,Invoices!$P$2:$Q$412,2,FALSE),"")</f>
        <v/>
      </c>
      <c r="I2969" s="18" t="str">
        <f>IFERROR(VLOOKUP($B2969,Invoices!$R$2:$S$412,2,FALSE),"")</f>
        <v/>
      </c>
      <c r="J2969" s="18" t="str">
        <f>IFERROR(VLOOKUP($B2969,Invoices!$T$2:$U$412,2,FALSE),"")</f>
        <v/>
      </c>
      <c r="K2969" s="18" t="str">
        <f>IFERROR(VLOOKUP($B2969,Invoices!$V$2:$W$412,2,FALSE),"")</f>
        <v/>
      </c>
      <c r="L2969" s="18" t="str">
        <f>IFERROR(VLOOKUP($B2969,Invoices!$X$2:$Y$412,2,FALSE),"")</f>
        <v/>
      </c>
      <c r="M2969" s="18" t="str">
        <f>IFERROR(VLOOKUP($B2969,Invoices!$Z$2:$AA$412,2,FALSE),"")</f>
        <v/>
      </c>
      <c r="N2969" s="18" t="str">
        <f>IFERROR(VLOOKUP($B2969,Invoices!$AB$2:$AC$412,2,FALSE),"")</f>
        <v/>
      </c>
      <c r="O2969" s="18" t="str">
        <f>IFERROR(VLOOKUP($B2969,Invoices!$AD$2:$AE$412,2,FALSE),"")</f>
        <v/>
      </c>
      <c r="P2969" s="18" t="str">
        <f>IFERROR(VLOOKUP($B2969,Invoices!$AF$2:$AG$412,2,FALSE),"")</f>
        <v/>
      </c>
      <c r="Q2969" s="18" t="str">
        <f>IFERROR(VLOOKUP($B2969,Invoices!$AH$2:$AI$412,2,FALSE),"")</f>
        <v/>
      </c>
      <c r="R2969" s="18" t="str">
        <f>IFERROR(VLOOKUP($B2969,Invoices!$AJ$2:$AK$412,2,FALSE),"")</f>
        <v/>
      </c>
      <c r="S2969" s="18" t="str">
        <f>IFERROR(VLOOKUP($B2969,Invoices!$AL$2:$AM$412,2,FALSE),"")</f>
        <v/>
      </c>
      <c r="T2969" s="18" t="str">
        <f>IFERROR(VLOOKUP($B2969,Invoices!$AN$2:$AO$412,2,FALSE),"")</f>
        <v/>
      </c>
      <c r="U2969" s="18" t="str" cm="1">
        <f t="array" ref="U2969">IFERROR(INDEX(F2969:T2969, 1, MATCH(TRUE, ISNUMBER(F2969:T2969), 0)), "0.0")</f>
        <v>0.0</v>
      </c>
    </row>
    <row r="2970" spans="1:21" ht="13" x14ac:dyDescent="0.15">
      <c r="A2970" s="14" t="s">
        <v>9002</v>
      </c>
      <c r="B2970" s="6" t="s">
        <v>4474</v>
      </c>
      <c r="C2970" s="6" t="s">
        <v>799</v>
      </c>
      <c r="D2970" s="6" t="s">
        <v>800</v>
      </c>
      <c r="E2970" s="6" t="s">
        <v>758</v>
      </c>
      <c r="F2970" s="18" t="str">
        <f>IFERROR(VLOOKUP(B2970,Invoices!$L$2:$M$413,2,FALSE),"")</f>
        <v/>
      </c>
      <c r="G2970" s="18" t="str">
        <f>IFERROR(VLOOKUP(B2970,Invoices!$N$2:$O$412,2,FALSE),"")</f>
        <v/>
      </c>
      <c r="H2970" s="18" t="str">
        <f>IFERROR(VLOOKUP($B2970,Invoices!$P$2:$Q$412,2,FALSE),"")</f>
        <v/>
      </c>
      <c r="I2970" s="18" t="str">
        <f>IFERROR(VLOOKUP($B2970,Invoices!$R$2:$S$412,2,FALSE),"")</f>
        <v/>
      </c>
      <c r="J2970" s="18" t="str">
        <f>IFERROR(VLOOKUP($B2970,Invoices!$T$2:$U$412,2,FALSE),"")</f>
        <v/>
      </c>
      <c r="K2970" s="18" t="str">
        <f>IFERROR(VLOOKUP($B2970,Invoices!$V$2:$W$412,2,FALSE),"")</f>
        <v/>
      </c>
      <c r="L2970" s="18" t="str">
        <f>IFERROR(VLOOKUP($B2970,Invoices!$X$2:$Y$412,2,FALSE),"")</f>
        <v/>
      </c>
      <c r="M2970" s="18" t="str">
        <f>IFERROR(VLOOKUP($B2970,Invoices!$Z$2:$AA$412,2,FALSE),"")</f>
        <v/>
      </c>
      <c r="N2970" s="18" t="str">
        <f>IFERROR(VLOOKUP($B2970,Invoices!$AB$2:$AC$412,2,FALSE),"")</f>
        <v/>
      </c>
      <c r="O2970" s="18" t="str">
        <f>IFERROR(VLOOKUP($B2970,Invoices!$AD$2:$AE$412,2,FALSE),"")</f>
        <v/>
      </c>
      <c r="P2970" s="18" t="str">
        <f>IFERROR(VLOOKUP($B2970,Invoices!$AF$2:$AG$412,2,FALSE),"")</f>
        <v/>
      </c>
      <c r="Q2970" s="18" t="str">
        <f>IFERROR(VLOOKUP($B2970,Invoices!$AH$2:$AI$412,2,FALSE),"")</f>
        <v/>
      </c>
      <c r="R2970" s="18" t="str">
        <f>IFERROR(VLOOKUP($B2970,Invoices!$AJ$2:$AK$412,2,FALSE),"")</f>
        <v/>
      </c>
      <c r="S2970" s="18" t="str">
        <f>IFERROR(VLOOKUP($B2970,Invoices!$AL$2:$AM$412,2,FALSE),"")</f>
        <v/>
      </c>
      <c r="T2970" s="18" t="str">
        <f>IFERROR(VLOOKUP($B2970,Invoices!$AN$2:$AO$412,2,FALSE),"")</f>
        <v/>
      </c>
      <c r="U2970" s="18" t="str" cm="1">
        <f t="array" ref="U2970">IFERROR(INDEX(F2970:T2970, 1, MATCH(TRUE, ISNUMBER(F2970:T2970), 0)), "0.0")</f>
        <v>0.0</v>
      </c>
    </row>
    <row r="2971" spans="1:21" ht="13" x14ac:dyDescent="0.15">
      <c r="A2971" s="14" t="s">
        <v>9003</v>
      </c>
      <c r="B2971" s="6" t="s">
        <v>4475</v>
      </c>
      <c r="D2971" s="6" t="s">
        <v>1443</v>
      </c>
      <c r="E2971" s="6" t="s">
        <v>574</v>
      </c>
      <c r="F2971" s="18" t="str">
        <f>IFERROR(VLOOKUP(B2971,Invoices!$L$2:$M$413,2,FALSE),"")</f>
        <v/>
      </c>
      <c r="G2971" s="18" t="str">
        <f>IFERROR(VLOOKUP(B2971,Invoices!$N$2:$O$412,2,FALSE),"")</f>
        <v/>
      </c>
      <c r="H2971" s="18" t="str">
        <f>IFERROR(VLOOKUP($B2971,Invoices!$P$2:$Q$412,2,FALSE),"")</f>
        <v/>
      </c>
      <c r="I2971" s="18" t="str">
        <f>IFERROR(VLOOKUP($B2971,Invoices!$R$2:$S$412,2,FALSE),"")</f>
        <v/>
      </c>
      <c r="J2971" s="18" t="str">
        <f>IFERROR(VLOOKUP($B2971,Invoices!$T$2:$U$412,2,FALSE),"")</f>
        <v/>
      </c>
      <c r="K2971" s="18" t="str">
        <f>IFERROR(VLOOKUP($B2971,Invoices!$V$2:$W$412,2,FALSE),"")</f>
        <v/>
      </c>
      <c r="L2971" s="18" t="str">
        <f>IFERROR(VLOOKUP($B2971,Invoices!$X$2:$Y$412,2,FALSE),"")</f>
        <v/>
      </c>
      <c r="M2971" s="18" t="str">
        <f>IFERROR(VLOOKUP($B2971,Invoices!$Z$2:$AA$412,2,FALSE),"")</f>
        <v/>
      </c>
      <c r="N2971" s="18" t="str">
        <f>IFERROR(VLOOKUP($B2971,Invoices!$AB$2:$AC$412,2,FALSE),"")</f>
        <v/>
      </c>
      <c r="O2971" s="18" t="str">
        <f>IFERROR(VLOOKUP($B2971,Invoices!$AD$2:$AE$412,2,FALSE),"")</f>
        <v/>
      </c>
      <c r="P2971" s="18" t="str">
        <f>IFERROR(VLOOKUP($B2971,Invoices!$AF$2:$AG$412,2,FALSE),"")</f>
        <v/>
      </c>
      <c r="Q2971" s="18" t="str">
        <f>IFERROR(VLOOKUP($B2971,Invoices!$AH$2:$AI$412,2,FALSE),"")</f>
        <v/>
      </c>
      <c r="R2971" s="18" t="str">
        <f>IFERROR(VLOOKUP($B2971,Invoices!$AJ$2:$AK$412,2,FALSE),"")</f>
        <v/>
      </c>
      <c r="S2971" s="18" t="str">
        <f>IFERROR(VLOOKUP($B2971,Invoices!$AL$2:$AM$412,2,FALSE),"")</f>
        <v/>
      </c>
      <c r="T2971" s="18" t="str">
        <f>IFERROR(VLOOKUP($B2971,Invoices!$AN$2:$AO$412,2,FALSE),"")</f>
        <v/>
      </c>
      <c r="U2971" s="18" t="str" cm="1">
        <f t="array" ref="U2971">IFERROR(INDEX(F2971:T2971, 1, MATCH(TRUE, ISNUMBER(F2971:T2971), 0)), "0.0")</f>
        <v>0.0</v>
      </c>
    </row>
    <row r="2972" spans="1:21" ht="13" x14ac:dyDescent="0.15">
      <c r="A2972" s="14" t="s">
        <v>9004</v>
      </c>
      <c r="B2972" s="6" t="s">
        <v>4476</v>
      </c>
      <c r="C2972" s="6" t="s">
        <v>2481</v>
      </c>
      <c r="D2972" s="6" t="s">
        <v>1446</v>
      </c>
      <c r="E2972" s="6" t="s">
        <v>810</v>
      </c>
      <c r="F2972" s="18" t="str">
        <f>IFERROR(VLOOKUP(B2972,Invoices!$L$2:$M$413,2,FALSE),"")</f>
        <v/>
      </c>
      <c r="G2972" s="18" t="str">
        <f>IFERROR(VLOOKUP(B2972,Invoices!$N$2:$O$412,2,FALSE),"")</f>
        <v/>
      </c>
      <c r="H2972" s="18" t="str">
        <f>IFERROR(VLOOKUP($B2972,Invoices!$P$2:$Q$412,2,FALSE),"")</f>
        <v/>
      </c>
      <c r="I2972" s="18">
        <f>IFERROR(VLOOKUP($B2972,Invoices!$R$2:$S$412,2,FALSE),"")</f>
        <v>0.99</v>
      </c>
      <c r="J2972" s="18" t="str">
        <f>IFERROR(VLOOKUP($B2972,Invoices!$T$2:$U$412,2,FALSE),"")</f>
        <v/>
      </c>
      <c r="K2972" s="18" t="str">
        <f>IFERROR(VLOOKUP($B2972,Invoices!$V$2:$W$412,2,FALSE),"")</f>
        <v/>
      </c>
      <c r="L2972" s="18" t="str">
        <f>IFERROR(VLOOKUP($B2972,Invoices!$X$2:$Y$412,2,FALSE),"")</f>
        <v/>
      </c>
      <c r="M2972" s="18" t="str">
        <f>IFERROR(VLOOKUP($B2972,Invoices!$Z$2:$AA$412,2,FALSE),"")</f>
        <v/>
      </c>
      <c r="N2972" s="18" t="str">
        <f>IFERROR(VLOOKUP($B2972,Invoices!$AB$2:$AC$412,2,FALSE),"")</f>
        <v/>
      </c>
      <c r="O2972" s="18" t="str">
        <f>IFERROR(VLOOKUP($B2972,Invoices!$AD$2:$AE$412,2,FALSE),"")</f>
        <v/>
      </c>
      <c r="P2972" s="18" t="str">
        <f>IFERROR(VLOOKUP($B2972,Invoices!$AF$2:$AG$412,2,FALSE),"")</f>
        <v/>
      </c>
      <c r="Q2972" s="18" t="str">
        <f>IFERROR(VLOOKUP($B2972,Invoices!$AH$2:$AI$412,2,FALSE),"")</f>
        <v/>
      </c>
      <c r="R2972" s="18" t="str">
        <f>IFERROR(VLOOKUP($B2972,Invoices!$AJ$2:$AK$412,2,FALSE),"")</f>
        <v/>
      </c>
      <c r="S2972" s="18" t="str">
        <f>IFERROR(VLOOKUP($B2972,Invoices!$AL$2:$AM$412,2,FALSE),"")</f>
        <v/>
      </c>
      <c r="T2972" s="18" t="str">
        <f>IFERROR(VLOOKUP($B2972,Invoices!$AN$2:$AO$412,2,FALSE),"")</f>
        <v/>
      </c>
      <c r="U2972" s="18" cm="1">
        <f t="array" ref="U2972">IFERROR(INDEX(F2972:T2972, 1, MATCH(TRUE, ISNUMBER(F2972:T2972), 0)), "0.0")</f>
        <v>0.99</v>
      </c>
    </row>
    <row r="2973" spans="1:21" ht="13" x14ac:dyDescent="0.15">
      <c r="A2973" s="14" t="s">
        <v>9005</v>
      </c>
      <c r="B2973" s="6" t="s">
        <v>4477</v>
      </c>
      <c r="D2973" s="6" t="s">
        <v>1167</v>
      </c>
      <c r="E2973" s="6" t="s">
        <v>1168</v>
      </c>
      <c r="F2973" s="18" t="str">
        <f>IFERROR(VLOOKUP(B2973,Invoices!$L$2:$M$413,2,FALSE),"")</f>
        <v/>
      </c>
      <c r="G2973" s="18" t="str">
        <f>IFERROR(VLOOKUP(B2973,Invoices!$N$2:$O$412,2,FALSE),"")</f>
        <v/>
      </c>
      <c r="H2973" s="18" t="str">
        <f>IFERROR(VLOOKUP($B2973,Invoices!$P$2:$Q$412,2,FALSE),"")</f>
        <v/>
      </c>
      <c r="I2973" s="18">
        <f>IFERROR(VLOOKUP($B2973,Invoices!$R$2:$S$412,2,FALSE),"")</f>
        <v>1.99</v>
      </c>
      <c r="J2973" s="18" t="str">
        <f>IFERROR(VLOOKUP($B2973,Invoices!$T$2:$U$412,2,FALSE),"")</f>
        <v/>
      </c>
      <c r="K2973" s="18" t="str">
        <f>IFERROR(VLOOKUP($B2973,Invoices!$V$2:$W$412,2,FALSE),"")</f>
        <v/>
      </c>
      <c r="L2973" s="18" t="str">
        <f>IFERROR(VLOOKUP($B2973,Invoices!$X$2:$Y$412,2,FALSE),"")</f>
        <v/>
      </c>
      <c r="M2973" s="18" t="str">
        <f>IFERROR(VLOOKUP($B2973,Invoices!$Z$2:$AA$412,2,FALSE),"")</f>
        <v/>
      </c>
      <c r="N2973" s="18" t="str">
        <f>IFERROR(VLOOKUP($B2973,Invoices!$AB$2:$AC$412,2,FALSE),"")</f>
        <v/>
      </c>
      <c r="O2973" s="18" t="str">
        <f>IFERROR(VLOOKUP($B2973,Invoices!$AD$2:$AE$412,2,FALSE),"")</f>
        <v/>
      </c>
      <c r="P2973" s="18" t="str">
        <f>IFERROR(VLOOKUP($B2973,Invoices!$AF$2:$AG$412,2,FALSE),"")</f>
        <v/>
      </c>
      <c r="Q2973" s="18" t="str">
        <f>IFERROR(VLOOKUP($B2973,Invoices!$AH$2:$AI$412,2,FALSE),"")</f>
        <v/>
      </c>
      <c r="R2973" s="18" t="str">
        <f>IFERROR(VLOOKUP($B2973,Invoices!$AJ$2:$AK$412,2,FALSE),"")</f>
        <v/>
      </c>
      <c r="S2973" s="18" t="str">
        <f>IFERROR(VLOOKUP($B2973,Invoices!$AL$2:$AM$412,2,FALSE),"")</f>
        <v/>
      </c>
      <c r="T2973" s="18" t="str">
        <f>IFERROR(VLOOKUP($B2973,Invoices!$AN$2:$AO$412,2,FALSE),"")</f>
        <v/>
      </c>
      <c r="U2973" s="18" cm="1">
        <f t="array" ref="U2973">IFERROR(INDEX(F2973:T2973, 1, MATCH(TRUE, ISNUMBER(F2973:T2973), 0)), "0.0")</f>
        <v>1.99</v>
      </c>
    </row>
    <row r="2974" spans="1:21" ht="13" x14ac:dyDescent="0.15">
      <c r="A2974" s="14" t="s">
        <v>9006</v>
      </c>
      <c r="B2974" s="6" t="s">
        <v>4478</v>
      </c>
      <c r="D2974" s="6" t="s">
        <v>1167</v>
      </c>
      <c r="E2974" s="6" t="s">
        <v>1168</v>
      </c>
      <c r="F2974" s="18" t="str">
        <f>IFERROR(VLOOKUP(B2974,Invoices!$L$2:$M$413,2,FALSE),"")</f>
        <v/>
      </c>
      <c r="G2974" s="18" t="str">
        <f>IFERROR(VLOOKUP(B2974,Invoices!$N$2:$O$412,2,FALSE),"")</f>
        <v/>
      </c>
      <c r="H2974" s="18" t="str">
        <f>IFERROR(VLOOKUP($B2974,Invoices!$P$2:$Q$412,2,FALSE),"")</f>
        <v/>
      </c>
      <c r="I2974" s="18" t="str">
        <f>IFERROR(VLOOKUP($B2974,Invoices!$R$2:$S$412,2,FALSE),"")</f>
        <v/>
      </c>
      <c r="J2974" s="18" t="str">
        <f>IFERROR(VLOOKUP($B2974,Invoices!$T$2:$U$412,2,FALSE),"")</f>
        <v/>
      </c>
      <c r="K2974" s="18">
        <f>IFERROR(VLOOKUP($B2974,Invoices!$V$2:$W$412,2,FALSE),"")</f>
        <v>1.99</v>
      </c>
      <c r="L2974" s="18" t="str">
        <f>IFERROR(VLOOKUP($B2974,Invoices!$X$2:$Y$412,2,FALSE),"")</f>
        <v/>
      </c>
      <c r="M2974" s="18" t="str">
        <f>IFERROR(VLOOKUP($B2974,Invoices!$Z$2:$AA$412,2,FALSE),"")</f>
        <v/>
      </c>
      <c r="N2974" s="18" t="str">
        <f>IFERROR(VLOOKUP($B2974,Invoices!$AB$2:$AC$412,2,FALSE),"")</f>
        <v/>
      </c>
      <c r="O2974" s="18" t="str">
        <f>IFERROR(VLOOKUP($B2974,Invoices!$AD$2:$AE$412,2,FALSE),"")</f>
        <v/>
      </c>
      <c r="P2974" s="18" t="str">
        <f>IFERROR(VLOOKUP($B2974,Invoices!$AF$2:$AG$412,2,FALSE),"")</f>
        <v/>
      </c>
      <c r="Q2974" s="18" t="str">
        <f>IFERROR(VLOOKUP($B2974,Invoices!$AH$2:$AI$412,2,FALSE),"")</f>
        <v/>
      </c>
      <c r="R2974" s="18" t="str">
        <f>IFERROR(VLOOKUP($B2974,Invoices!$AJ$2:$AK$412,2,FALSE),"")</f>
        <v/>
      </c>
      <c r="S2974" s="18" t="str">
        <f>IFERROR(VLOOKUP($B2974,Invoices!$AL$2:$AM$412,2,FALSE),"")</f>
        <v/>
      </c>
      <c r="T2974" s="18" t="str">
        <f>IFERROR(VLOOKUP($B2974,Invoices!$AN$2:$AO$412,2,FALSE),"")</f>
        <v/>
      </c>
      <c r="U2974" s="18" cm="1">
        <f t="array" ref="U2974">IFERROR(INDEX(F2974:T2974, 1, MATCH(TRUE, ISNUMBER(F2974:T2974), 0)), "0.0")</f>
        <v>1.99</v>
      </c>
    </row>
    <row r="2975" spans="1:21" ht="13" x14ac:dyDescent="0.15">
      <c r="A2975" s="14" t="s">
        <v>9007</v>
      </c>
      <c r="B2975" s="6" t="s">
        <v>4479</v>
      </c>
      <c r="C2975" s="6" t="s">
        <v>573</v>
      </c>
      <c r="D2975" s="6" t="s">
        <v>887</v>
      </c>
      <c r="E2975" s="6" t="s">
        <v>574</v>
      </c>
      <c r="F2975" s="18" t="str">
        <f>IFERROR(VLOOKUP(B2975,Invoices!$L$2:$M$413,2,FALSE),"")</f>
        <v/>
      </c>
      <c r="G2975" s="18" t="str">
        <f>IFERROR(VLOOKUP(B2975,Invoices!$N$2:$O$412,2,FALSE),"")</f>
        <v/>
      </c>
      <c r="H2975" s="18" t="str">
        <f>IFERROR(VLOOKUP($B2975,Invoices!$P$2:$Q$412,2,FALSE),"")</f>
        <v/>
      </c>
      <c r="I2975" s="18" t="str">
        <f>IFERROR(VLOOKUP($B2975,Invoices!$R$2:$S$412,2,FALSE),"")</f>
        <v/>
      </c>
      <c r="J2975" s="18" t="str">
        <f>IFERROR(VLOOKUP($B2975,Invoices!$T$2:$U$412,2,FALSE),"")</f>
        <v/>
      </c>
      <c r="K2975" s="18" t="str">
        <f>IFERROR(VLOOKUP($B2975,Invoices!$V$2:$W$412,2,FALSE),"")</f>
        <v/>
      </c>
      <c r="L2975" s="18" t="str">
        <f>IFERROR(VLOOKUP($B2975,Invoices!$X$2:$Y$412,2,FALSE),"")</f>
        <v/>
      </c>
      <c r="M2975" s="18" t="str">
        <f>IFERROR(VLOOKUP($B2975,Invoices!$Z$2:$AA$412,2,FALSE),"")</f>
        <v/>
      </c>
      <c r="N2975" s="18" t="str">
        <f>IFERROR(VLOOKUP($B2975,Invoices!$AB$2:$AC$412,2,FALSE),"")</f>
        <v/>
      </c>
      <c r="O2975" s="18" t="str">
        <f>IFERROR(VLOOKUP($B2975,Invoices!$AD$2:$AE$412,2,FALSE),"")</f>
        <v/>
      </c>
      <c r="P2975" s="18" t="str">
        <f>IFERROR(VLOOKUP($B2975,Invoices!$AF$2:$AG$412,2,FALSE),"")</f>
        <v/>
      </c>
      <c r="Q2975" s="18" t="str">
        <f>IFERROR(VLOOKUP($B2975,Invoices!$AH$2:$AI$412,2,FALSE),"")</f>
        <v/>
      </c>
      <c r="R2975" s="18" t="str">
        <f>IFERROR(VLOOKUP($B2975,Invoices!$AJ$2:$AK$412,2,FALSE),"")</f>
        <v/>
      </c>
      <c r="S2975" s="18" t="str">
        <f>IFERROR(VLOOKUP($B2975,Invoices!$AL$2:$AM$412,2,FALSE),"")</f>
        <v/>
      </c>
      <c r="T2975" s="18" t="str">
        <f>IFERROR(VLOOKUP($B2975,Invoices!$AN$2:$AO$412,2,FALSE),"")</f>
        <v/>
      </c>
      <c r="U2975" s="18" t="str" cm="1">
        <f t="array" ref="U2975">IFERROR(INDEX(F2975:T2975, 1, MATCH(TRUE, ISNUMBER(F2975:T2975), 0)), "0.0")</f>
        <v>0.0</v>
      </c>
    </row>
    <row r="2976" spans="1:21" ht="13" x14ac:dyDescent="0.15">
      <c r="A2976" s="14" t="s">
        <v>9008</v>
      </c>
      <c r="B2976" s="6" t="s">
        <v>4480</v>
      </c>
      <c r="D2976" s="6" t="s">
        <v>517</v>
      </c>
      <c r="E2976" s="6" t="s">
        <v>518</v>
      </c>
      <c r="F2976" s="18" t="str">
        <f>IFERROR(VLOOKUP(B2976,Invoices!$L$2:$M$413,2,FALSE),"")</f>
        <v/>
      </c>
      <c r="G2976" s="18" t="str">
        <f>IFERROR(VLOOKUP(B2976,Invoices!$N$2:$O$412,2,FALSE),"")</f>
        <v/>
      </c>
      <c r="H2976" s="18" t="str">
        <f>IFERROR(VLOOKUP($B2976,Invoices!$P$2:$Q$412,2,FALSE),"")</f>
        <v/>
      </c>
      <c r="I2976" s="18" t="str">
        <f>IFERROR(VLOOKUP($B2976,Invoices!$R$2:$S$412,2,FALSE),"")</f>
        <v/>
      </c>
      <c r="J2976" s="18">
        <f>IFERROR(VLOOKUP($B2976,Invoices!$T$2:$U$412,2,FALSE),"")</f>
        <v>1.99</v>
      </c>
      <c r="K2976" s="18" t="str">
        <f>IFERROR(VLOOKUP($B2976,Invoices!$V$2:$W$412,2,FALSE),"")</f>
        <v/>
      </c>
      <c r="L2976" s="18" t="str">
        <f>IFERROR(VLOOKUP($B2976,Invoices!$X$2:$Y$412,2,FALSE),"")</f>
        <v/>
      </c>
      <c r="M2976" s="18" t="str">
        <f>IFERROR(VLOOKUP($B2976,Invoices!$Z$2:$AA$412,2,FALSE),"")</f>
        <v/>
      </c>
      <c r="N2976" s="18" t="str">
        <f>IFERROR(VLOOKUP($B2976,Invoices!$AB$2:$AC$412,2,FALSE),"")</f>
        <v/>
      </c>
      <c r="O2976" s="18" t="str">
        <f>IFERROR(VLOOKUP($B2976,Invoices!$AD$2:$AE$412,2,FALSE),"")</f>
        <v/>
      </c>
      <c r="P2976" s="18" t="str">
        <f>IFERROR(VLOOKUP($B2976,Invoices!$AF$2:$AG$412,2,FALSE),"")</f>
        <v/>
      </c>
      <c r="Q2976" s="18" t="str">
        <f>IFERROR(VLOOKUP($B2976,Invoices!$AH$2:$AI$412,2,FALSE),"")</f>
        <v/>
      </c>
      <c r="R2976" s="18" t="str">
        <f>IFERROR(VLOOKUP($B2976,Invoices!$AJ$2:$AK$412,2,FALSE),"")</f>
        <v/>
      </c>
      <c r="S2976" s="18" t="str">
        <f>IFERROR(VLOOKUP($B2976,Invoices!$AL$2:$AM$412,2,FALSE),"")</f>
        <v/>
      </c>
      <c r="T2976" s="18" t="str">
        <f>IFERROR(VLOOKUP($B2976,Invoices!$AN$2:$AO$412,2,FALSE),"")</f>
        <v/>
      </c>
      <c r="U2976" s="18" cm="1">
        <f t="array" ref="U2976">IFERROR(INDEX(F2976:T2976, 1, MATCH(TRUE, ISNUMBER(F2976:T2976), 0)), "0.0")</f>
        <v>1.99</v>
      </c>
    </row>
    <row r="2977" spans="1:21" ht="13" x14ac:dyDescent="0.15">
      <c r="A2977" s="14" t="s">
        <v>9009</v>
      </c>
      <c r="B2977" s="6" t="s">
        <v>4481</v>
      </c>
      <c r="D2977" s="6" t="s">
        <v>1167</v>
      </c>
      <c r="E2977" s="6" t="s">
        <v>1168</v>
      </c>
      <c r="F2977" s="18" t="str">
        <f>IFERROR(VLOOKUP(B2977,Invoices!$L$2:$M$413,2,FALSE),"")</f>
        <v/>
      </c>
      <c r="G2977" s="18" t="str">
        <f>IFERROR(VLOOKUP(B2977,Invoices!$N$2:$O$412,2,FALSE),"")</f>
        <v/>
      </c>
      <c r="H2977" s="18" t="str">
        <f>IFERROR(VLOOKUP($B2977,Invoices!$P$2:$Q$412,2,FALSE),"")</f>
        <v/>
      </c>
      <c r="I2977" s="18" t="str">
        <f>IFERROR(VLOOKUP($B2977,Invoices!$R$2:$S$412,2,FALSE),"")</f>
        <v/>
      </c>
      <c r="J2977" s="18" t="str">
        <f>IFERROR(VLOOKUP($B2977,Invoices!$T$2:$U$412,2,FALSE),"")</f>
        <v/>
      </c>
      <c r="K2977" s="18" t="str">
        <f>IFERROR(VLOOKUP($B2977,Invoices!$V$2:$W$412,2,FALSE),"")</f>
        <v/>
      </c>
      <c r="L2977" s="18" t="str">
        <f>IFERROR(VLOOKUP($B2977,Invoices!$X$2:$Y$412,2,FALSE),"")</f>
        <v/>
      </c>
      <c r="M2977" s="18" t="str">
        <f>IFERROR(VLOOKUP($B2977,Invoices!$Z$2:$AA$412,2,FALSE),"")</f>
        <v/>
      </c>
      <c r="N2977" s="18" t="str">
        <f>IFERROR(VLOOKUP($B2977,Invoices!$AB$2:$AC$412,2,FALSE),"")</f>
        <v/>
      </c>
      <c r="O2977" s="18" t="str">
        <f>IFERROR(VLOOKUP($B2977,Invoices!$AD$2:$AE$412,2,FALSE),"")</f>
        <v/>
      </c>
      <c r="P2977" s="18" t="str">
        <f>IFERROR(VLOOKUP($B2977,Invoices!$AF$2:$AG$412,2,FALSE),"")</f>
        <v/>
      </c>
      <c r="Q2977" s="18" t="str">
        <f>IFERROR(VLOOKUP($B2977,Invoices!$AH$2:$AI$412,2,FALSE),"")</f>
        <v/>
      </c>
      <c r="R2977" s="18" t="str">
        <f>IFERROR(VLOOKUP($B2977,Invoices!$AJ$2:$AK$412,2,FALSE),"")</f>
        <v/>
      </c>
      <c r="S2977" s="18">
        <f>IFERROR(VLOOKUP($B2977,Invoices!$AL$2:$AM$412,2,FALSE),"")</f>
        <v>1.99</v>
      </c>
      <c r="T2977" s="18" t="str">
        <f>IFERROR(VLOOKUP($B2977,Invoices!$AN$2:$AO$412,2,FALSE),"")</f>
        <v/>
      </c>
      <c r="U2977" s="18" cm="1">
        <f t="array" ref="U2977">IFERROR(INDEX(F2977:T2977, 1, MATCH(TRUE, ISNUMBER(F2977:T2977), 0)), "0.0")</f>
        <v>1.99</v>
      </c>
    </row>
    <row r="2978" spans="1:21" ht="13" x14ac:dyDescent="0.15">
      <c r="A2978" s="14" t="s">
        <v>9010</v>
      </c>
      <c r="B2978" s="6" t="s">
        <v>4482</v>
      </c>
      <c r="D2978" s="6" t="s">
        <v>1443</v>
      </c>
      <c r="E2978" s="6" t="s">
        <v>574</v>
      </c>
      <c r="F2978" s="18" t="str">
        <f>IFERROR(VLOOKUP(B2978,Invoices!$L$2:$M$413,2,FALSE),"")</f>
        <v/>
      </c>
      <c r="G2978" s="18" t="str">
        <f>IFERROR(VLOOKUP(B2978,Invoices!$N$2:$O$412,2,FALSE),"")</f>
        <v/>
      </c>
      <c r="H2978" s="18" t="str">
        <f>IFERROR(VLOOKUP($B2978,Invoices!$P$2:$Q$412,2,FALSE),"")</f>
        <v/>
      </c>
      <c r="I2978" s="18" t="str">
        <f>IFERROR(VLOOKUP($B2978,Invoices!$R$2:$S$412,2,FALSE),"")</f>
        <v/>
      </c>
      <c r="J2978" s="18" t="str">
        <f>IFERROR(VLOOKUP($B2978,Invoices!$T$2:$U$412,2,FALSE),"")</f>
        <v/>
      </c>
      <c r="K2978" s="18" t="str">
        <f>IFERROR(VLOOKUP($B2978,Invoices!$V$2:$W$412,2,FALSE),"")</f>
        <v/>
      </c>
      <c r="L2978" s="18" t="str">
        <f>IFERROR(VLOOKUP($B2978,Invoices!$X$2:$Y$412,2,FALSE),"")</f>
        <v/>
      </c>
      <c r="M2978" s="18" t="str">
        <f>IFERROR(VLOOKUP($B2978,Invoices!$Z$2:$AA$412,2,FALSE),"")</f>
        <v/>
      </c>
      <c r="N2978" s="18" t="str">
        <f>IFERROR(VLOOKUP($B2978,Invoices!$AB$2:$AC$412,2,FALSE),"")</f>
        <v/>
      </c>
      <c r="O2978" s="18" t="str">
        <f>IFERROR(VLOOKUP($B2978,Invoices!$AD$2:$AE$412,2,FALSE),"")</f>
        <v/>
      </c>
      <c r="P2978" s="18" t="str">
        <f>IFERROR(VLOOKUP($B2978,Invoices!$AF$2:$AG$412,2,FALSE),"")</f>
        <v/>
      </c>
      <c r="Q2978" s="18" t="str">
        <f>IFERROR(VLOOKUP($B2978,Invoices!$AH$2:$AI$412,2,FALSE),"")</f>
        <v/>
      </c>
      <c r="R2978" s="18" t="str">
        <f>IFERROR(VLOOKUP($B2978,Invoices!$AJ$2:$AK$412,2,FALSE),"")</f>
        <v/>
      </c>
      <c r="S2978" s="18" t="str">
        <f>IFERROR(VLOOKUP($B2978,Invoices!$AL$2:$AM$412,2,FALSE),"")</f>
        <v/>
      </c>
      <c r="T2978" s="18" t="str">
        <f>IFERROR(VLOOKUP($B2978,Invoices!$AN$2:$AO$412,2,FALSE),"")</f>
        <v/>
      </c>
      <c r="U2978" s="18" t="str" cm="1">
        <f t="array" ref="U2978">IFERROR(INDEX(F2978:T2978, 1, MATCH(TRUE, ISNUMBER(F2978:T2978), 0)), "0.0")</f>
        <v>0.0</v>
      </c>
    </row>
    <row r="2979" spans="1:21" ht="13" x14ac:dyDescent="0.15">
      <c r="A2979" s="14" t="s">
        <v>9011</v>
      </c>
      <c r="B2979" s="6" t="s">
        <v>4483</v>
      </c>
      <c r="D2979" s="6" t="s">
        <v>1167</v>
      </c>
      <c r="E2979" s="6" t="s">
        <v>1168</v>
      </c>
      <c r="F2979" s="18">
        <f>IFERROR(VLOOKUP(B2979,Invoices!$L$2:$M$413,2,FALSE),"")</f>
        <v>1.99</v>
      </c>
      <c r="G2979" s="18" t="str">
        <f>IFERROR(VLOOKUP(B2979,Invoices!$N$2:$O$412,2,FALSE),"")</f>
        <v/>
      </c>
      <c r="H2979" s="18" t="str">
        <f>IFERROR(VLOOKUP($B2979,Invoices!$P$2:$Q$412,2,FALSE),"")</f>
        <v/>
      </c>
      <c r="I2979" s="18" t="str">
        <f>IFERROR(VLOOKUP($B2979,Invoices!$R$2:$S$412,2,FALSE),"")</f>
        <v/>
      </c>
      <c r="J2979" s="18" t="str">
        <f>IFERROR(VLOOKUP($B2979,Invoices!$T$2:$U$412,2,FALSE),"")</f>
        <v/>
      </c>
      <c r="K2979" s="18" t="str">
        <f>IFERROR(VLOOKUP($B2979,Invoices!$V$2:$W$412,2,FALSE),"")</f>
        <v/>
      </c>
      <c r="L2979" s="18" t="str">
        <f>IFERROR(VLOOKUP($B2979,Invoices!$X$2:$Y$412,2,FALSE),"")</f>
        <v/>
      </c>
      <c r="M2979" s="18" t="str">
        <f>IFERROR(VLOOKUP($B2979,Invoices!$Z$2:$AA$412,2,FALSE),"")</f>
        <v/>
      </c>
      <c r="N2979" s="18" t="str">
        <f>IFERROR(VLOOKUP($B2979,Invoices!$AB$2:$AC$412,2,FALSE),"")</f>
        <v/>
      </c>
      <c r="O2979" s="18" t="str">
        <f>IFERROR(VLOOKUP($B2979,Invoices!$AD$2:$AE$412,2,FALSE),"")</f>
        <v/>
      </c>
      <c r="P2979" s="18" t="str">
        <f>IFERROR(VLOOKUP($B2979,Invoices!$AF$2:$AG$412,2,FALSE),"")</f>
        <v/>
      </c>
      <c r="Q2979" s="18" t="str">
        <f>IFERROR(VLOOKUP($B2979,Invoices!$AH$2:$AI$412,2,FALSE),"")</f>
        <v/>
      </c>
      <c r="R2979" s="18" t="str">
        <f>IFERROR(VLOOKUP($B2979,Invoices!$AJ$2:$AK$412,2,FALSE),"")</f>
        <v/>
      </c>
      <c r="S2979" s="18" t="str">
        <f>IFERROR(VLOOKUP($B2979,Invoices!$AL$2:$AM$412,2,FALSE),"")</f>
        <v/>
      </c>
      <c r="T2979" s="18" t="str">
        <f>IFERROR(VLOOKUP($B2979,Invoices!$AN$2:$AO$412,2,FALSE),"")</f>
        <v/>
      </c>
      <c r="U2979" s="18" cm="1">
        <f t="array" ref="U2979">IFERROR(INDEX(F2979:T2979, 1, MATCH(TRUE, ISNUMBER(F2979:T2979), 0)), "0.0")</f>
        <v>1.99</v>
      </c>
    </row>
    <row r="2980" spans="1:21" ht="13" x14ac:dyDescent="0.15">
      <c r="A2980" s="14" t="s">
        <v>9012</v>
      </c>
      <c r="B2980" s="6" t="s">
        <v>4484</v>
      </c>
      <c r="C2980" s="6" t="s">
        <v>555</v>
      </c>
      <c r="D2980" s="6" t="s">
        <v>554</v>
      </c>
      <c r="E2980" s="6" t="s">
        <v>555</v>
      </c>
      <c r="F2980" s="18" t="str">
        <f>IFERROR(VLOOKUP(B2980,Invoices!$L$2:$M$413,2,FALSE),"")</f>
        <v/>
      </c>
      <c r="G2980" s="18" t="str">
        <f>IFERROR(VLOOKUP(B2980,Invoices!$N$2:$O$412,2,FALSE),"")</f>
        <v/>
      </c>
      <c r="H2980" s="18" t="str">
        <f>IFERROR(VLOOKUP($B2980,Invoices!$P$2:$Q$412,2,FALSE),"")</f>
        <v/>
      </c>
      <c r="I2980" s="18" t="str">
        <f>IFERROR(VLOOKUP($B2980,Invoices!$R$2:$S$412,2,FALSE),"")</f>
        <v/>
      </c>
      <c r="J2980" s="18" t="str">
        <f>IFERROR(VLOOKUP($B2980,Invoices!$T$2:$U$412,2,FALSE),"")</f>
        <v/>
      </c>
      <c r="K2980" s="18" t="str">
        <f>IFERROR(VLOOKUP($B2980,Invoices!$V$2:$W$412,2,FALSE),"")</f>
        <v/>
      </c>
      <c r="L2980" s="18" t="str">
        <f>IFERROR(VLOOKUP($B2980,Invoices!$X$2:$Y$412,2,FALSE),"")</f>
        <v/>
      </c>
      <c r="M2980" s="18" t="str">
        <f>IFERROR(VLOOKUP($B2980,Invoices!$Z$2:$AA$412,2,FALSE),"")</f>
        <v/>
      </c>
      <c r="N2980" s="18" t="str">
        <f>IFERROR(VLOOKUP($B2980,Invoices!$AB$2:$AC$412,2,FALSE),"")</f>
        <v/>
      </c>
      <c r="O2980" s="18" t="str">
        <f>IFERROR(VLOOKUP($B2980,Invoices!$AD$2:$AE$412,2,FALSE),"")</f>
        <v/>
      </c>
      <c r="P2980" s="18" t="str">
        <f>IFERROR(VLOOKUP($B2980,Invoices!$AF$2:$AG$412,2,FALSE),"")</f>
        <v/>
      </c>
      <c r="Q2980" s="18" t="str">
        <f>IFERROR(VLOOKUP($B2980,Invoices!$AH$2:$AI$412,2,FALSE),"")</f>
        <v/>
      </c>
      <c r="R2980" s="18" t="str">
        <f>IFERROR(VLOOKUP($B2980,Invoices!$AJ$2:$AK$412,2,FALSE),"")</f>
        <v/>
      </c>
      <c r="S2980" s="18" t="str">
        <f>IFERROR(VLOOKUP($B2980,Invoices!$AL$2:$AM$412,2,FALSE),"")</f>
        <v/>
      </c>
      <c r="T2980" s="18" t="str">
        <f>IFERROR(VLOOKUP($B2980,Invoices!$AN$2:$AO$412,2,FALSE),"")</f>
        <v/>
      </c>
      <c r="U2980" s="18" t="str" cm="1">
        <f t="array" ref="U2980">IFERROR(INDEX(F2980:T2980, 1, MATCH(TRUE, ISNUMBER(F2980:T2980), 0)), "0.0")</f>
        <v>0.0</v>
      </c>
    </row>
    <row r="2981" spans="1:21" ht="13" x14ac:dyDescent="0.15">
      <c r="A2981" s="14" t="s">
        <v>9013</v>
      </c>
      <c r="B2981" s="6" t="s">
        <v>4485</v>
      </c>
      <c r="D2981" s="6" t="s">
        <v>1167</v>
      </c>
      <c r="E2981" s="6" t="s">
        <v>1168</v>
      </c>
      <c r="F2981" s="18" t="str">
        <f>IFERROR(VLOOKUP(B2981,Invoices!$L$2:$M$413,2,FALSE),"")</f>
        <v/>
      </c>
      <c r="G2981" s="18" t="str">
        <f>IFERROR(VLOOKUP(B2981,Invoices!$N$2:$O$412,2,FALSE),"")</f>
        <v/>
      </c>
      <c r="H2981" s="18">
        <f>IFERROR(VLOOKUP($B2981,Invoices!$P$2:$Q$412,2,FALSE),"")</f>
        <v>1.99</v>
      </c>
      <c r="I2981" s="18" t="str">
        <f>IFERROR(VLOOKUP($B2981,Invoices!$R$2:$S$412,2,FALSE),"")</f>
        <v/>
      </c>
      <c r="J2981" s="18" t="str">
        <f>IFERROR(VLOOKUP($B2981,Invoices!$T$2:$U$412,2,FALSE),"")</f>
        <v/>
      </c>
      <c r="K2981" s="18" t="str">
        <f>IFERROR(VLOOKUP($B2981,Invoices!$V$2:$W$412,2,FALSE),"")</f>
        <v/>
      </c>
      <c r="L2981" s="18" t="str">
        <f>IFERROR(VLOOKUP($B2981,Invoices!$X$2:$Y$412,2,FALSE),"")</f>
        <v/>
      </c>
      <c r="M2981" s="18" t="str">
        <f>IFERROR(VLOOKUP($B2981,Invoices!$Z$2:$AA$412,2,FALSE),"")</f>
        <v/>
      </c>
      <c r="N2981" s="18" t="str">
        <f>IFERROR(VLOOKUP($B2981,Invoices!$AB$2:$AC$412,2,FALSE),"")</f>
        <v/>
      </c>
      <c r="O2981" s="18" t="str">
        <f>IFERROR(VLOOKUP($B2981,Invoices!$AD$2:$AE$412,2,FALSE),"")</f>
        <v/>
      </c>
      <c r="P2981" s="18" t="str">
        <f>IFERROR(VLOOKUP($B2981,Invoices!$AF$2:$AG$412,2,FALSE),"")</f>
        <v/>
      </c>
      <c r="Q2981" s="18" t="str">
        <f>IFERROR(VLOOKUP($B2981,Invoices!$AH$2:$AI$412,2,FALSE),"")</f>
        <v/>
      </c>
      <c r="R2981" s="18" t="str">
        <f>IFERROR(VLOOKUP($B2981,Invoices!$AJ$2:$AK$412,2,FALSE),"")</f>
        <v/>
      </c>
      <c r="S2981" s="18" t="str">
        <f>IFERROR(VLOOKUP($B2981,Invoices!$AL$2:$AM$412,2,FALSE),"")</f>
        <v/>
      </c>
      <c r="T2981" s="18" t="str">
        <f>IFERROR(VLOOKUP($B2981,Invoices!$AN$2:$AO$412,2,FALSE),"")</f>
        <v/>
      </c>
      <c r="U2981" s="18" cm="1">
        <f t="array" ref="U2981">IFERROR(INDEX(F2981:T2981, 1, MATCH(TRUE, ISNUMBER(F2981:T2981), 0)), "0.0")</f>
        <v>1.99</v>
      </c>
    </row>
    <row r="2982" spans="1:21" ht="13" x14ac:dyDescent="0.15">
      <c r="A2982" s="14" t="s">
        <v>9014</v>
      </c>
      <c r="B2982" s="6" t="s">
        <v>4486</v>
      </c>
      <c r="C2982" s="6" t="s">
        <v>4487</v>
      </c>
      <c r="D2982" s="6" t="s">
        <v>1372</v>
      </c>
      <c r="E2982" s="6" t="s">
        <v>529</v>
      </c>
      <c r="F2982" s="18" t="str">
        <f>IFERROR(VLOOKUP(B2982,Invoices!$L$2:$M$413,2,FALSE),"")</f>
        <v/>
      </c>
      <c r="G2982" s="18" t="str">
        <f>IFERROR(VLOOKUP(B2982,Invoices!$N$2:$O$412,2,FALSE),"")</f>
        <v/>
      </c>
      <c r="H2982" s="18" t="str">
        <f>IFERROR(VLOOKUP($B2982,Invoices!$P$2:$Q$412,2,FALSE),"")</f>
        <v/>
      </c>
      <c r="I2982" s="18" t="str">
        <f>IFERROR(VLOOKUP($B2982,Invoices!$R$2:$S$412,2,FALSE),"")</f>
        <v/>
      </c>
      <c r="J2982" s="18" t="str">
        <f>IFERROR(VLOOKUP($B2982,Invoices!$T$2:$U$412,2,FALSE),"")</f>
        <v/>
      </c>
      <c r="K2982" s="18" t="str">
        <f>IFERROR(VLOOKUP($B2982,Invoices!$V$2:$W$412,2,FALSE),"")</f>
        <v/>
      </c>
      <c r="L2982" s="18" t="str">
        <f>IFERROR(VLOOKUP($B2982,Invoices!$X$2:$Y$412,2,FALSE),"")</f>
        <v/>
      </c>
      <c r="M2982" s="18" t="str">
        <f>IFERROR(VLOOKUP($B2982,Invoices!$Z$2:$AA$412,2,FALSE),"")</f>
        <v/>
      </c>
      <c r="N2982" s="18" t="str">
        <f>IFERROR(VLOOKUP($B2982,Invoices!$AB$2:$AC$412,2,FALSE),"")</f>
        <v/>
      </c>
      <c r="O2982" s="18" t="str">
        <f>IFERROR(VLOOKUP($B2982,Invoices!$AD$2:$AE$412,2,FALSE),"")</f>
        <v/>
      </c>
      <c r="P2982" s="18" t="str">
        <f>IFERROR(VLOOKUP($B2982,Invoices!$AF$2:$AG$412,2,FALSE),"")</f>
        <v/>
      </c>
      <c r="Q2982" s="18" t="str">
        <f>IFERROR(VLOOKUP($B2982,Invoices!$AH$2:$AI$412,2,FALSE),"")</f>
        <v/>
      </c>
      <c r="R2982" s="18" t="str">
        <f>IFERROR(VLOOKUP($B2982,Invoices!$AJ$2:$AK$412,2,FALSE),"")</f>
        <v/>
      </c>
      <c r="S2982" s="18" t="str">
        <f>IFERROR(VLOOKUP($B2982,Invoices!$AL$2:$AM$412,2,FALSE),"")</f>
        <v/>
      </c>
      <c r="T2982" s="18" t="str">
        <f>IFERROR(VLOOKUP($B2982,Invoices!$AN$2:$AO$412,2,FALSE),"")</f>
        <v/>
      </c>
      <c r="U2982" s="18" t="str" cm="1">
        <f t="array" ref="U2982">IFERROR(INDEX(F2982:T2982, 1, MATCH(TRUE, ISNUMBER(F2982:T2982), 0)), "0.0")</f>
        <v>0.0</v>
      </c>
    </row>
    <row r="2983" spans="1:21" ht="13" x14ac:dyDescent="0.15">
      <c r="A2983" s="14" t="s">
        <v>9015</v>
      </c>
      <c r="B2983" s="6" t="s">
        <v>4488</v>
      </c>
      <c r="D2983" s="6" t="s">
        <v>768</v>
      </c>
      <c r="E2983" s="6" t="s">
        <v>518</v>
      </c>
      <c r="F2983" s="18" t="str">
        <f>IFERROR(VLOOKUP(B2983,Invoices!$L$2:$M$413,2,FALSE),"")</f>
        <v/>
      </c>
      <c r="G2983" s="18" t="str">
        <f>IFERROR(VLOOKUP(B2983,Invoices!$N$2:$O$412,2,FALSE),"")</f>
        <v/>
      </c>
      <c r="H2983" s="18" t="str">
        <f>IFERROR(VLOOKUP($B2983,Invoices!$P$2:$Q$412,2,FALSE),"")</f>
        <v/>
      </c>
      <c r="I2983" s="18" t="str">
        <f>IFERROR(VLOOKUP($B2983,Invoices!$R$2:$S$412,2,FALSE),"")</f>
        <v/>
      </c>
      <c r="J2983" s="18" t="str">
        <f>IFERROR(VLOOKUP($B2983,Invoices!$T$2:$U$412,2,FALSE),"")</f>
        <v/>
      </c>
      <c r="K2983" s="18" t="str">
        <f>IFERROR(VLOOKUP($B2983,Invoices!$V$2:$W$412,2,FALSE),"")</f>
        <v/>
      </c>
      <c r="L2983" s="18">
        <f>IFERROR(VLOOKUP($B2983,Invoices!$X$2:$Y$412,2,FALSE),"")</f>
        <v>1.99</v>
      </c>
      <c r="M2983" s="18" t="str">
        <f>IFERROR(VLOOKUP($B2983,Invoices!$Z$2:$AA$412,2,FALSE),"")</f>
        <v/>
      </c>
      <c r="N2983" s="18" t="str">
        <f>IFERROR(VLOOKUP($B2983,Invoices!$AB$2:$AC$412,2,FALSE),"")</f>
        <v/>
      </c>
      <c r="O2983" s="18" t="str">
        <f>IFERROR(VLOOKUP($B2983,Invoices!$AD$2:$AE$412,2,FALSE),"")</f>
        <v/>
      </c>
      <c r="P2983" s="18" t="str">
        <f>IFERROR(VLOOKUP($B2983,Invoices!$AF$2:$AG$412,2,FALSE),"")</f>
        <v/>
      </c>
      <c r="Q2983" s="18" t="str">
        <f>IFERROR(VLOOKUP($B2983,Invoices!$AH$2:$AI$412,2,FALSE),"")</f>
        <v/>
      </c>
      <c r="R2983" s="18" t="str">
        <f>IFERROR(VLOOKUP($B2983,Invoices!$AJ$2:$AK$412,2,FALSE),"")</f>
        <v/>
      </c>
      <c r="S2983" s="18" t="str">
        <f>IFERROR(VLOOKUP($B2983,Invoices!$AL$2:$AM$412,2,FALSE),"")</f>
        <v/>
      </c>
      <c r="T2983" s="18" t="str">
        <f>IFERROR(VLOOKUP($B2983,Invoices!$AN$2:$AO$412,2,FALSE),"")</f>
        <v/>
      </c>
      <c r="U2983" s="18" cm="1">
        <f t="array" ref="U2983">IFERROR(INDEX(F2983:T2983, 1, MATCH(TRUE, ISNUMBER(F2983:T2983), 0)), "0.0")</f>
        <v>1.99</v>
      </c>
    </row>
    <row r="2984" spans="1:21" ht="13" x14ac:dyDescent="0.15">
      <c r="A2984" s="14" t="s">
        <v>9016</v>
      </c>
      <c r="B2984" s="6" t="s">
        <v>4489</v>
      </c>
      <c r="D2984" s="6" t="s">
        <v>768</v>
      </c>
      <c r="E2984" s="6" t="s">
        <v>518</v>
      </c>
      <c r="F2984" s="18" t="str">
        <f>IFERROR(VLOOKUP(B2984,Invoices!$L$2:$M$413,2,FALSE),"")</f>
        <v/>
      </c>
      <c r="G2984" s="18" t="str">
        <f>IFERROR(VLOOKUP(B2984,Invoices!$N$2:$O$412,2,FALSE),"")</f>
        <v/>
      </c>
      <c r="H2984" s="18" t="str">
        <f>IFERROR(VLOOKUP($B2984,Invoices!$P$2:$Q$412,2,FALSE),"")</f>
        <v/>
      </c>
      <c r="I2984" s="18" t="str">
        <f>IFERROR(VLOOKUP($B2984,Invoices!$R$2:$S$412,2,FALSE),"")</f>
        <v/>
      </c>
      <c r="J2984" s="18" t="str">
        <f>IFERROR(VLOOKUP($B2984,Invoices!$T$2:$U$412,2,FALSE),"")</f>
        <v/>
      </c>
      <c r="K2984" s="18" t="str">
        <f>IFERROR(VLOOKUP($B2984,Invoices!$V$2:$W$412,2,FALSE),"")</f>
        <v/>
      </c>
      <c r="L2984" s="18" t="str">
        <f>IFERROR(VLOOKUP($B2984,Invoices!$X$2:$Y$412,2,FALSE),"")</f>
        <v/>
      </c>
      <c r="M2984" s="18" t="str">
        <f>IFERROR(VLOOKUP($B2984,Invoices!$Z$2:$AA$412,2,FALSE),"")</f>
        <v/>
      </c>
      <c r="N2984" s="18" t="str">
        <f>IFERROR(VLOOKUP($B2984,Invoices!$AB$2:$AC$412,2,FALSE),"")</f>
        <v/>
      </c>
      <c r="O2984" s="18" t="str">
        <f>IFERROR(VLOOKUP($B2984,Invoices!$AD$2:$AE$412,2,FALSE),"")</f>
        <v/>
      </c>
      <c r="P2984" s="18" t="str">
        <f>IFERROR(VLOOKUP($B2984,Invoices!$AF$2:$AG$412,2,FALSE),"")</f>
        <v/>
      </c>
      <c r="Q2984" s="18" t="str">
        <f>IFERROR(VLOOKUP($B2984,Invoices!$AH$2:$AI$412,2,FALSE),"")</f>
        <v/>
      </c>
      <c r="R2984" s="18" t="str">
        <f>IFERROR(VLOOKUP($B2984,Invoices!$AJ$2:$AK$412,2,FALSE),"")</f>
        <v/>
      </c>
      <c r="S2984" s="18" t="str">
        <f>IFERROR(VLOOKUP($B2984,Invoices!$AL$2:$AM$412,2,FALSE),"")</f>
        <v/>
      </c>
      <c r="T2984" s="18" t="str">
        <f>IFERROR(VLOOKUP($B2984,Invoices!$AN$2:$AO$412,2,FALSE),"")</f>
        <v/>
      </c>
      <c r="U2984" s="18" t="str" cm="1">
        <f t="array" ref="U2984">IFERROR(INDEX(F2984:T2984, 1, MATCH(TRUE, ISNUMBER(F2984:T2984), 0)), "0.0")</f>
        <v>0.0</v>
      </c>
    </row>
    <row r="2985" spans="1:21" ht="13" x14ac:dyDescent="0.15">
      <c r="A2985" s="14" t="s">
        <v>9017</v>
      </c>
      <c r="B2985" s="6" t="s">
        <v>4490</v>
      </c>
      <c r="D2985" s="6" t="s">
        <v>1167</v>
      </c>
      <c r="E2985" s="6" t="s">
        <v>1168</v>
      </c>
      <c r="F2985" s="18" t="str">
        <f>IFERROR(VLOOKUP(B2985,Invoices!$L$2:$M$413,2,FALSE),"")</f>
        <v/>
      </c>
      <c r="G2985" s="18" t="str">
        <f>IFERROR(VLOOKUP(B2985,Invoices!$N$2:$O$412,2,FALSE),"")</f>
        <v/>
      </c>
      <c r="H2985" s="18" t="str">
        <f>IFERROR(VLOOKUP($B2985,Invoices!$P$2:$Q$412,2,FALSE),"")</f>
        <v/>
      </c>
      <c r="I2985" s="18" t="str">
        <f>IFERROR(VLOOKUP($B2985,Invoices!$R$2:$S$412,2,FALSE),"")</f>
        <v/>
      </c>
      <c r="J2985" s="18" t="str">
        <f>IFERROR(VLOOKUP($B2985,Invoices!$T$2:$U$412,2,FALSE),"")</f>
        <v/>
      </c>
      <c r="K2985" s="18" t="str">
        <f>IFERROR(VLOOKUP($B2985,Invoices!$V$2:$W$412,2,FALSE),"")</f>
        <v/>
      </c>
      <c r="L2985" s="18" t="str">
        <f>IFERROR(VLOOKUP($B2985,Invoices!$X$2:$Y$412,2,FALSE),"")</f>
        <v/>
      </c>
      <c r="M2985" s="18" t="str">
        <f>IFERROR(VLOOKUP($B2985,Invoices!$Z$2:$AA$412,2,FALSE),"")</f>
        <v/>
      </c>
      <c r="N2985" s="18" t="str">
        <f>IFERROR(VLOOKUP($B2985,Invoices!$AB$2:$AC$412,2,FALSE),"")</f>
        <v/>
      </c>
      <c r="O2985" s="18" t="str">
        <f>IFERROR(VLOOKUP($B2985,Invoices!$AD$2:$AE$412,2,FALSE),"")</f>
        <v/>
      </c>
      <c r="P2985" s="18" t="str">
        <f>IFERROR(VLOOKUP($B2985,Invoices!$AF$2:$AG$412,2,FALSE),"")</f>
        <v/>
      </c>
      <c r="Q2985" s="18" t="str">
        <f>IFERROR(VLOOKUP($B2985,Invoices!$AH$2:$AI$412,2,FALSE),"")</f>
        <v/>
      </c>
      <c r="R2985" s="18" t="str">
        <f>IFERROR(VLOOKUP($B2985,Invoices!$AJ$2:$AK$412,2,FALSE),"")</f>
        <v/>
      </c>
      <c r="S2985" s="18" t="str">
        <f>IFERROR(VLOOKUP($B2985,Invoices!$AL$2:$AM$412,2,FALSE),"")</f>
        <v/>
      </c>
      <c r="T2985" s="18" t="str">
        <f>IFERROR(VLOOKUP($B2985,Invoices!$AN$2:$AO$412,2,FALSE),"")</f>
        <v/>
      </c>
      <c r="U2985" s="18" t="str" cm="1">
        <f t="array" ref="U2985">IFERROR(INDEX(F2985:T2985, 1, MATCH(TRUE, ISNUMBER(F2985:T2985), 0)), "0.0")</f>
        <v>0.0</v>
      </c>
    </row>
    <row r="2986" spans="1:21" ht="13" x14ac:dyDescent="0.15">
      <c r="A2986" s="14" t="s">
        <v>9018</v>
      </c>
      <c r="B2986" s="6" t="s">
        <v>4491</v>
      </c>
      <c r="C2986" s="6" t="s">
        <v>4492</v>
      </c>
      <c r="D2986" s="6" t="s">
        <v>1372</v>
      </c>
      <c r="E2986" s="6" t="s">
        <v>529</v>
      </c>
      <c r="F2986" s="18">
        <f>IFERROR(VLOOKUP(B2986,Invoices!$L$2:$M$413,2,FALSE),"")</f>
        <v>0.99</v>
      </c>
      <c r="G2986" s="18" t="str">
        <f>IFERROR(VLOOKUP(B2986,Invoices!$N$2:$O$412,2,FALSE),"")</f>
        <v/>
      </c>
      <c r="H2986" s="18" t="str">
        <f>IFERROR(VLOOKUP($B2986,Invoices!$P$2:$Q$412,2,FALSE),"")</f>
        <v/>
      </c>
      <c r="I2986" s="18" t="str">
        <f>IFERROR(VLOOKUP($B2986,Invoices!$R$2:$S$412,2,FALSE),"")</f>
        <v/>
      </c>
      <c r="J2986" s="18" t="str">
        <f>IFERROR(VLOOKUP($B2986,Invoices!$T$2:$U$412,2,FALSE),"")</f>
        <v/>
      </c>
      <c r="K2986" s="18" t="str">
        <f>IFERROR(VLOOKUP($B2986,Invoices!$V$2:$W$412,2,FALSE),"")</f>
        <v/>
      </c>
      <c r="L2986" s="18" t="str">
        <f>IFERROR(VLOOKUP($B2986,Invoices!$X$2:$Y$412,2,FALSE),"")</f>
        <v/>
      </c>
      <c r="M2986" s="18" t="str">
        <f>IFERROR(VLOOKUP($B2986,Invoices!$Z$2:$AA$412,2,FALSE),"")</f>
        <v/>
      </c>
      <c r="N2986" s="18" t="str">
        <f>IFERROR(VLOOKUP($B2986,Invoices!$AB$2:$AC$412,2,FALSE),"")</f>
        <v/>
      </c>
      <c r="O2986" s="18" t="str">
        <f>IFERROR(VLOOKUP($B2986,Invoices!$AD$2:$AE$412,2,FALSE),"")</f>
        <v/>
      </c>
      <c r="P2986" s="18" t="str">
        <f>IFERROR(VLOOKUP($B2986,Invoices!$AF$2:$AG$412,2,FALSE),"")</f>
        <v/>
      </c>
      <c r="Q2986" s="18" t="str">
        <f>IFERROR(VLOOKUP($B2986,Invoices!$AH$2:$AI$412,2,FALSE),"")</f>
        <v/>
      </c>
      <c r="R2986" s="18" t="str">
        <f>IFERROR(VLOOKUP($B2986,Invoices!$AJ$2:$AK$412,2,FALSE),"")</f>
        <v/>
      </c>
      <c r="S2986" s="18" t="str">
        <f>IFERROR(VLOOKUP($B2986,Invoices!$AL$2:$AM$412,2,FALSE),"")</f>
        <v/>
      </c>
      <c r="T2986" s="18" t="str">
        <f>IFERROR(VLOOKUP($B2986,Invoices!$AN$2:$AO$412,2,FALSE),"")</f>
        <v/>
      </c>
      <c r="U2986" s="18" cm="1">
        <f t="array" ref="U2986">IFERROR(INDEX(F2986:T2986, 1, MATCH(TRUE, ISNUMBER(F2986:T2986), 0)), "0.0")</f>
        <v>0.99</v>
      </c>
    </row>
    <row r="2987" spans="1:21" ht="13" x14ac:dyDescent="0.15">
      <c r="A2987" s="14" t="s">
        <v>9019</v>
      </c>
      <c r="B2987" s="6" t="s">
        <v>4493</v>
      </c>
      <c r="C2987" s="6" t="s">
        <v>4494</v>
      </c>
      <c r="D2987" s="6" t="s">
        <v>1372</v>
      </c>
      <c r="E2987" s="6" t="s">
        <v>529</v>
      </c>
      <c r="F2987" s="18" t="str">
        <f>IFERROR(VLOOKUP(B2987,Invoices!$L$2:$M$413,2,FALSE),"")</f>
        <v/>
      </c>
      <c r="G2987" s="18" t="str">
        <f>IFERROR(VLOOKUP(B2987,Invoices!$N$2:$O$412,2,FALSE),"")</f>
        <v/>
      </c>
      <c r="H2987" s="18" t="str">
        <f>IFERROR(VLOOKUP($B2987,Invoices!$P$2:$Q$412,2,FALSE),"")</f>
        <v/>
      </c>
      <c r="I2987" s="18" t="str">
        <f>IFERROR(VLOOKUP($B2987,Invoices!$R$2:$S$412,2,FALSE),"")</f>
        <v/>
      </c>
      <c r="J2987" s="18" t="str">
        <f>IFERROR(VLOOKUP($B2987,Invoices!$T$2:$U$412,2,FALSE),"")</f>
        <v/>
      </c>
      <c r="K2987" s="18" t="str">
        <f>IFERROR(VLOOKUP($B2987,Invoices!$V$2:$W$412,2,FALSE),"")</f>
        <v/>
      </c>
      <c r="L2987" s="18" t="str">
        <f>IFERROR(VLOOKUP($B2987,Invoices!$X$2:$Y$412,2,FALSE),"")</f>
        <v/>
      </c>
      <c r="M2987" s="18" t="str">
        <f>IFERROR(VLOOKUP($B2987,Invoices!$Z$2:$AA$412,2,FALSE),"")</f>
        <v/>
      </c>
      <c r="N2987" s="18" t="str">
        <f>IFERROR(VLOOKUP($B2987,Invoices!$AB$2:$AC$412,2,FALSE),"")</f>
        <v/>
      </c>
      <c r="O2987" s="18" t="str">
        <f>IFERROR(VLOOKUP($B2987,Invoices!$AD$2:$AE$412,2,FALSE),"")</f>
        <v/>
      </c>
      <c r="P2987" s="18" t="str">
        <f>IFERROR(VLOOKUP($B2987,Invoices!$AF$2:$AG$412,2,FALSE),"")</f>
        <v/>
      </c>
      <c r="Q2987" s="18" t="str">
        <f>IFERROR(VLOOKUP($B2987,Invoices!$AH$2:$AI$412,2,FALSE),"")</f>
        <v/>
      </c>
      <c r="R2987" s="18" t="str">
        <f>IFERROR(VLOOKUP($B2987,Invoices!$AJ$2:$AK$412,2,FALSE),"")</f>
        <v/>
      </c>
      <c r="S2987" s="18" t="str">
        <f>IFERROR(VLOOKUP($B2987,Invoices!$AL$2:$AM$412,2,FALSE),"")</f>
        <v/>
      </c>
      <c r="T2987" s="18" t="str">
        <f>IFERROR(VLOOKUP($B2987,Invoices!$AN$2:$AO$412,2,FALSE),"")</f>
        <v/>
      </c>
      <c r="U2987" s="18" t="str" cm="1">
        <f t="array" ref="U2987">IFERROR(INDEX(F2987:T2987, 1, MATCH(TRUE, ISNUMBER(F2987:T2987), 0)), "0.0")</f>
        <v>0.0</v>
      </c>
    </row>
    <row r="2988" spans="1:21" ht="13" x14ac:dyDescent="0.15">
      <c r="A2988" s="14" t="s">
        <v>9020</v>
      </c>
      <c r="B2988" s="6" t="s">
        <v>4495</v>
      </c>
      <c r="C2988" s="6" t="s">
        <v>1097</v>
      </c>
      <c r="D2988" s="6" t="s">
        <v>1098</v>
      </c>
      <c r="E2988" s="6" t="s">
        <v>522</v>
      </c>
      <c r="F2988" s="18">
        <f>IFERROR(VLOOKUP(B2988,Invoices!$L$2:$M$413,2,FALSE),"")</f>
        <v>0.99</v>
      </c>
      <c r="G2988" s="18" t="str">
        <f>IFERROR(VLOOKUP(B2988,Invoices!$N$2:$O$412,2,FALSE),"")</f>
        <v/>
      </c>
      <c r="H2988" s="18" t="str">
        <f>IFERROR(VLOOKUP($B2988,Invoices!$P$2:$Q$412,2,FALSE),"")</f>
        <v/>
      </c>
      <c r="I2988" s="18" t="str">
        <f>IFERROR(VLOOKUP($B2988,Invoices!$R$2:$S$412,2,FALSE),"")</f>
        <v/>
      </c>
      <c r="J2988" s="18" t="str">
        <f>IFERROR(VLOOKUP($B2988,Invoices!$T$2:$U$412,2,FALSE),"")</f>
        <v/>
      </c>
      <c r="K2988" s="18" t="str">
        <f>IFERROR(VLOOKUP($B2988,Invoices!$V$2:$W$412,2,FALSE),"")</f>
        <v/>
      </c>
      <c r="L2988" s="18" t="str">
        <f>IFERROR(VLOOKUP($B2988,Invoices!$X$2:$Y$412,2,FALSE),"")</f>
        <v/>
      </c>
      <c r="M2988" s="18" t="str">
        <f>IFERROR(VLOOKUP($B2988,Invoices!$Z$2:$AA$412,2,FALSE),"")</f>
        <v/>
      </c>
      <c r="N2988" s="18" t="str">
        <f>IFERROR(VLOOKUP($B2988,Invoices!$AB$2:$AC$412,2,FALSE),"")</f>
        <v/>
      </c>
      <c r="O2988" s="18" t="str">
        <f>IFERROR(VLOOKUP($B2988,Invoices!$AD$2:$AE$412,2,FALSE),"")</f>
        <v/>
      </c>
      <c r="P2988" s="18" t="str">
        <f>IFERROR(VLOOKUP($B2988,Invoices!$AF$2:$AG$412,2,FALSE),"")</f>
        <v/>
      </c>
      <c r="Q2988" s="18" t="str">
        <f>IFERROR(VLOOKUP($B2988,Invoices!$AH$2:$AI$412,2,FALSE),"")</f>
        <v/>
      </c>
      <c r="R2988" s="18" t="str">
        <f>IFERROR(VLOOKUP($B2988,Invoices!$AJ$2:$AK$412,2,FALSE),"")</f>
        <v/>
      </c>
      <c r="S2988" s="18" t="str">
        <f>IFERROR(VLOOKUP($B2988,Invoices!$AL$2:$AM$412,2,FALSE),"")</f>
        <v/>
      </c>
      <c r="T2988" s="18" t="str">
        <f>IFERROR(VLOOKUP($B2988,Invoices!$AN$2:$AO$412,2,FALSE),"")</f>
        <v/>
      </c>
      <c r="U2988" s="18" cm="1">
        <f t="array" ref="U2988">IFERROR(INDEX(F2988:T2988, 1, MATCH(TRUE, ISNUMBER(F2988:T2988), 0)), "0.0")</f>
        <v>0.99</v>
      </c>
    </row>
    <row r="2989" spans="1:21" ht="13" x14ac:dyDescent="0.15">
      <c r="A2989" s="14" t="s">
        <v>9021</v>
      </c>
      <c r="B2989" s="6" t="s">
        <v>4496</v>
      </c>
      <c r="C2989" s="6" t="s">
        <v>1813</v>
      </c>
      <c r="D2989" s="6" t="s">
        <v>1351</v>
      </c>
      <c r="E2989" s="6" t="s">
        <v>574</v>
      </c>
      <c r="F2989" s="18" t="str">
        <f>IFERROR(VLOOKUP(B2989,Invoices!$L$2:$M$413,2,FALSE),"")</f>
        <v/>
      </c>
      <c r="G2989" s="18" t="str">
        <f>IFERROR(VLOOKUP(B2989,Invoices!$N$2:$O$412,2,FALSE),"")</f>
        <v/>
      </c>
      <c r="H2989" s="18" t="str">
        <f>IFERROR(VLOOKUP($B2989,Invoices!$P$2:$Q$412,2,FALSE),"")</f>
        <v/>
      </c>
      <c r="I2989" s="18" t="str">
        <f>IFERROR(VLOOKUP($B2989,Invoices!$R$2:$S$412,2,FALSE),"")</f>
        <v/>
      </c>
      <c r="J2989" s="18" t="str">
        <f>IFERROR(VLOOKUP($B2989,Invoices!$T$2:$U$412,2,FALSE),"")</f>
        <v/>
      </c>
      <c r="K2989" s="18" t="str">
        <f>IFERROR(VLOOKUP($B2989,Invoices!$V$2:$W$412,2,FALSE),"")</f>
        <v/>
      </c>
      <c r="L2989" s="18" t="str">
        <f>IFERROR(VLOOKUP($B2989,Invoices!$X$2:$Y$412,2,FALSE),"")</f>
        <v/>
      </c>
      <c r="M2989" s="18" t="str">
        <f>IFERROR(VLOOKUP($B2989,Invoices!$Z$2:$AA$412,2,FALSE),"")</f>
        <v/>
      </c>
      <c r="N2989" s="18" t="str">
        <f>IFERROR(VLOOKUP($B2989,Invoices!$AB$2:$AC$412,2,FALSE),"")</f>
        <v/>
      </c>
      <c r="O2989" s="18" t="str">
        <f>IFERROR(VLOOKUP($B2989,Invoices!$AD$2:$AE$412,2,FALSE),"")</f>
        <v/>
      </c>
      <c r="P2989" s="18" t="str">
        <f>IFERROR(VLOOKUP($B2989,Invoices!$AF$2:$AG$412,2,FALSE),"")</f>
        <v/>
      </c>
      <c r="Q2989" s="18" t="str">
        <f>IFERROR(VLOOKUP($B2989,Invoices!$AH$2:$AI$412,2,FALSE),"")</f>
        <v/>
      </c>
      <c r="R2989" s="18" t="str">
        <f>IFERROR(VLOOKUP($B2989,Invoices!$AJ$2:$AK$412,2,FALSE),"")</f>
        <v/>
      </c>
      <c r="S2989" s="18" t="str">
        <f>IFERROR(VLOOKUP($B2989,Invoices!$AL$2:$AM$412,2,FALSE),"")</f>
        <v/>
      </c>
      <c r="T2989" s="18" t="str">
        <f>IFERROR(VLOOKUP($B2989,Invoices!$AN$2:$AO$412,2,FALSE),"")</f>
        <v/>
      </c>
      <c r="U2989" s="18" t="str" cm="1">
        <f t="array" ref="U2989">IFERROR(INDEX(F2989:T2989, 1, MATCH(TRUE, ISNUMBER(F2989:T2989), 0)), "0.0")</f>
        <v>0.0</v>
      </c>
    </row>
    <row r="2990" spans="1:21" ht="13" x14ac:dyDescent="0.15">
      <c r="A2990" s="14" t="s">
        <v>9022</v>
      </c>
      <c r="B2990" s="6" t="s">
        <v>4496</v>
      </c>
      <c r="C2990" s="6" t="s">
        <v>1813</v>
      </c>
      <c r="D2990" s="6" t="s">
        <v>623</v>
      </c>
      <c r="E2990" s="6" t="s">
        <v>574</v>
      </c>
      <c r="F2990" s="18" t="str">
        <f>IFERROR(VLOOKUP(B2990,Invoices!$L$2:$M$413,2,FALSE),"")</f>
        <v/>
      </c>
      <c r="G2990" s="18" t="str">
        <f>IFERROR(VLOOKUP(B2990,Invoices!$N$2:$O$412,2,FALSE),"")</f>
        <v/>
      </c>
      <c r="H2990" s="18" t="str">
        <f>IFERROR(VLOOKUP($B2990,Invoices!$P$2:$Q$412,2,FALSE),"")</f>
        <v/>
      </c>
      <c r="I2990" s="18" t="str">
        <f>IFERROR(VLOOKUP($B2990,Invoices!$R$2:$S$412,2,FALSE),"")</f>
        <v/>
      </c>
      <c r="J2990" s="18" t="str">
        <f>IFERROR(VLOOKUP($B2990,Invoices!$T$2:$U$412,2,FALSE),"")</f>
        <v/>
      </c>
      <c r="K2990" s="18" t="str">
        <f>IFERROR(VLOOKUP($B2990,Invoices!$V$2:$W$412,2,FALSE),"")</f>
        <v/>
      </c>
      <c r="L2990" s="18" t="str">
        <f>IFERROR(VLOOKUP($B2990,Invoices!$X$2:$Y$412,2,FALSE),"")</f>
        <v/>
      </c>
      <c r="M2990" s="18" t="str">
        <f>IFERROR(VLOOKUP($B2990,Invoices!$Z$2:$AA$412,2,FALSE),"")</f>
        <v/>
      </c>
      <c r="N2990" s="18" t="str">
        <f>IFERROR(VLOOKUP($B2990,Invoices!$AB$2:$AC$412,2,FALSE),"")</f>
        <v/>
      </c>
      <c r="O2990" s="18" t="str">
        <f>IFERROR(VLOOKUP($B2990,Invoices!$AD$2:$AE$412,2,FALSE),"")</f>
        <v/>
      </c>
      <c r="P2990" s="18" t="str">
        <f>IFERROR(VLOOKUP($B2990,Invoices!$AF$2:$AG$412,2,FALSE),"")</f>
        <v/>
      </c>
      <c r="Q2990" s="18" t="str">
        <f>IFERROR(VLOOKUP($B2990,Invoices!$AH$2:$AI$412,2,FALSE),"")</f>
        <v/>
      </c>
      <c r="R2990" s="18" t="str">
        <f>IFERROR(VLOOKUP($B2990,Invoices!$AJ$2:$AK$412,2,FALSE),"")</f>
        <v/>
      </c>
      <c r="S2990" s="18" t="str">
        <f>IFERROR(VLOOKUP($B2990,Invoices!$AL$2:$AM$412,2,FALSE),"")</f>
        <v/>
      </c>
      <c r="T2990" s="18" t="str">
        <f>IFERROR(VLOOKUP($B2990,Invoices!$AN$2:$AO$412,2,FALSE),"")</f>
        <v/>
      </c>
      <c r="U2990" s="18" t="str" cm="1">
        <f t="array" ref="U2990">IFERROR(INDEX(F2990:T2990, 1, MATCH(TRUE, ISNUMBER(F2990:T2990), 0)), "0.0")</f>
        <v>0.0</v>
      </c>
    </row>
    <row r="2991" spans="1:21" ht="13" x14ac:dyDescent="0.15">
      <c r="A2991" s="14" t="s">
        <v>9023</v>
      </c>
      <c r="B2991" s="6" t="s">
        <v>4497</v>
      </c>
      <c r="D2991" s="6" t="s">
        <v>672</v>
      </c>
      <c r="E2991" s="6" t="s">
        <v>673</v>
      </c>
      <c r="F2991" s="18" t="str">
        <f>IFERROR(VLOOKUP(B2991,Invoices!$L$2:$M$413,2,FALSE),"")</f>
        <v/>
      </c>
      <c r="G2991" s="18" t="str">
        <f>IFERROR(VLOOKUP(B2991,Invoices!$N$2:$O$412,2,FALSE),"")</f>
        <v/>
      </c>
      <c r="H2991" s="18" t="str">
        <f>IFERROR(VLOOKUP($B2991,Invoices!$P$2:$Q$412,2,FALSE),"")</f>
        <v/>
      </c>
      <c r="I2991" s="18" t="str">
        <f>IFERROR(VLOOKUP($B2991,Invoices!$R$2:$S$412,2,FALSE),"")</f>
        <v/>
      </c>
      <c r="J2991" s="18" t="str">
        <f>IFERROR(VLOOKUP($B2991,Invoices!$T$2:$U$412,2,FALSE),"")</f>
        <v/>
      </c>
      <c r="K2991" s="18" t="str">
        <f>IFERROR(VLOOKUP($B2991,Invoices!$V$2:$W$412,2,FALSE),"")</f>
        <v/>
      </c>
      <c r="L2991" s="18" t="str">
        <f>IFERROR(VLOOKUP($B2991,Invoices!$X$2:$Y$412,2,FALSE),"")</f>
        <v/>
      </c>
      <c r="M2991" s="18" t="str">
        <f>IFERROR(VLOOKUP($B2991,Invoices!$Z$2:$AA$412,2,FALSE),"")</f>
        <v/>
      </c>
      <c r="N2991" s="18" t="str">
        <f>IFERROR(VLOOKUP($B2991,Invoices!$AB$2:$AC$412,2,FALSE),"")</f>
        <v/>
      </c>
      <c r="O2991" s="18" t="str">
        <f>IFERROR(VLOOKUP($B2991,Invoices!$AD$2:$AE$412,2,FALSE),"")</f>
        <v/>
      </c>
      <c r="P2991" s="18" t="str">
        <f>IFERROR(VLOOKUP($B2991,Invoices!$AF$2:$AG$412,2,FALSE),"")</f>
        <v/>
      </c>
      <c r="Q2991" s="18" t="str">
        <f>IFERROR(VLOOKUP($B2991,Invoices!$AH$2:$AI$412,2,FALSE),"")</f>
        <v/>
      </c>
      <c r="R2991" s="18" t="str">
        <f>IFERROR(VLOOKUP($B2991,Invoices!$AJ$2:$AK$412,2,FALSE),"")</f>
        <v/>
      </c>
      <c r="S2991" s="18" t="str">
        <f>IFERROR(VLOOKUP($B2991,Invoices!$AL$2:$AM$412,2,FALSE),"")</f>
        <v/>
      </c>
      <c r="T2991" s="18" t="str">
        <f>IFERROR(VLOOKUP($B2991,Invoices!$AN$2:$AO$412,2,FALSE),"")</f>
        <v/>
      </c>
      <c r="U2991" s="18" t="str" cm="1">
        <f t="array" ref="U2991">IFERROR(INDEX(F2991:T2991, 1, MATCH(TRUE, ISNUMBER(F2991:T2991), 0)), "0.0")</f>
        <v>0.0</v>
      </c>
    </row>
    <row r="2992" spans="1:21" ht="13" x14ac:dyDescent="0.15">
      <c r="A2992" s="14" t="s">
        <v>9024</v>
      </c>
      <c r="B2992" s="6" t="s">
        <v>4498</v>
      </c>
      <c r="C2992" s="6" t="s">
        <v>4499</v>
      </c>
      <c r="D2992" s="6" t="s">
        <v>1123</v>
      </c>
      <c r="E2992" s="6" t="s">
        <v>850</v>
      </c>
      <c r="F2992" s="18" t="str">
        <f>IFERROR(VLOOKUP(B2992,Invoices!$L$2:$M$413,2,FALSE),"")</f>
        <v/>
      </c>
      <c r="G2992" s="18" t="str">
        <f>IFERROR(VLOOKUP(B2992,Invoices!$N$2:$O$412,2,FALSE),"")</f>
        <v/>
      </c>
      <c r="H2992" s="18" t="str">
        <f>IFERROR(VLOOKUP($B2992,Invoices!$P$2:$Q$412,2,FALSE),"")</f>
        <v/>
      </c>
      <c r="I2992" s="18" t="str">
        <f>IFERROR(VLOOKUP($B2992,Invoices!$R$2:$S$412,2,FALSE),"")</f>
        <v/>
      </c>
      <c r="J2992" s="18" t="str">
        <f>IFERROR(VLOOKUP($B2992,Invoices!$T$2:$U$412,2,FALSE),"")</f>
        <v/>
      </c>
      <c r="K2992" s="18" t="str">
        <f>IFERROR(VLOOKUP($B2992,Invoices!$V$2:$W$412,2,FALSE),"")</f>
        <v/>
      </c>
      <c r="L2992" s="18" t="str">
        <f>IFERROR(VLOOKUP($B2992,Invoices!$X$2:$Y$412,2,FALSE),"")</f>
        <v/>
      </c>
      <c r="M2992" s="18" t="str">
        <f>IFERROR(VLOOKUP($B2992,Invoices!$Z$2:$AA$412,2,FALSE),"")</f>
        <v/>
      </c>
      <c r="N2992" s="18" t="str">
        <f>IFERROR(VLOOKUP($B2992,Invoices!$AB$2:$AC$412,2,FALSE),"")</f>
        <v/>
      </c>
      <c r="O2992" s="18" t="str">
        <f>IFERROR(VLOOKUP($B2992,Invoices!$AD$2:$AE$412,2,FALSE),"")</f>
        <v/>
      </c>
      <c r="P2992" s="18" t="str">
        <f>IFERROR(VLOOKUP($B2992,Invoices!$AF$2:$AG$412,2,FALSE),"")</f>
        <v/>
      </c>
      <c r="Q2992" s="18" t="str">
        <f>IFERROR(VLOOKUP($B2992,Invoices!$AH$2:$AI$412,2,FALSE),"")</f>
        <v/>
      </c>
      <c r="R2992" s="18" t="str">
        <f>IFERROR(VLOOKUP($B2992,Invoices!$AJ$2:$AK$412,2,FALSE),"")</f>
        <v/>
      </c>
      <c r="S2992" s="18" t="str">
        <f>IFERROR(VLOOKUP($B2992,Invoices!$AL$2:$AM$412,2,FALSE),"")</f>
        <v/>
      </c>
      <c r="T2992" s="18" t="str">
        <f>IFERROR(VLOOKUP($B2992,Invoices!$AN$2:$AO$412,2,FALSE),"")</f>
        <v/>
      </c>
      <c r="U2992" s="18" t="str" cm="1">
        <f t="array" ref="U2992">IFERROR(INDEX(F2992:T2992, 1, MATCH(TRUE, ISNUMBER(F2992:T2992), 0)), "0.0")</f>
        <v>0.0</v>
      </c>
    </row>
    <row r="2993" spans="1:21" ht="13" x14ac:dyDescent="0.15">
      <c r="A2993" s="14" t="s">
        <v>9025</v>
      </c>
      <c r="B2993" s="6" t="s">
        <v>4500</v>
      </c>
      <c r="C2993" s="6" t="s">
        <v>3275</v>
      </c>
      <c r="D2993" s="6" t="s">
        <v>4501</v>
      </c>
      <c r="E2993" s="6" t="s">
        <v>4502</v>
      </c>
      <c r="F2993" s="18" t="str">
        <f>IFERROR(VLOOKUP(B2993,Invoices!$L$2:$M$413,2,FALSE),"")</f>
        <v/>
      </c>
      <c r="G2993" s="18" t="str">
        <f>IFERROR(VLOOKUP(B2993,Invoices!$N$2:$O$412,2,FALSE),"")</f>
        <v/>
      </c>
      <c r="H2993" s="18" t="str">
        <f>IFERROR(VLOOKUP($B2993,Invoices!$P$2:$Q$412,2,FALSE),"")</f>
        <v/>
      </c>
      <c r="I2993" s="18" t="str">
        <f>IFERROR(VLOOKUP($B2993,Invoices!$R$2:$S$412,2,FALSE),"")</f>
        <v/>
      </c>
      <c r="J2993" s="18" t="str">
        <f>IFERROR(VLOOKUP($B2993,Invoices!$T$2:$U$412,2,FALSE),"")</f>
        <v/>
      </c>
      <c r="K2993" s="18" t="str">
        <f>IFERROR(VLOOKUP($B2993,Invoices!$V$2:$W$412,2,FALSE),"")</f>
        <v/>
      </c>
      <c r="L2993" s="18" t="str">
        <f>IFERROR(VLOOKUP($B2993,Invoices!$X$2:$Y$412,2,FALSE),"")</f>
        <v/>
      </c>
      <c r="M2993" s="18">
        <f>IFERROR(VLOOKUP($B2993,Invoices!$Z$2:$AA$412,2,FALSE),"")</f>
        <v>0.99</v>
      </c>
      <c r="N2993" s="18" t="str">
        <f>IFERROR(VLOOKUP($B2993,Invoices!$AB$2:$AC$412,2,FALSE),"")</f>
        <v/>
      </c>
      <c r="O2993" s="18" t="str">
        <f>IFERROR(VLOOKUP($B2993,Invoices!$AD$2:$AE$412,2,FALSE),"")</f>
        <v/>
      </c>
      <c r="P2993" s="18" t="str">
        <f>IFERROR(VLOOKUP($B2993,Invoices!$AF$2:$AG$412,2,FALSE),"")</f>
        <v/>
      </c>
      <c r="Q2993" s="18" t="str">
        <f>IFERROR(VLOOKUP($B2993,Invoices!$AH$2:$AI$412,2,FALSE),"")</f>
        <v/>
      </c>
      <c r="R2993" s="18" t="str">
        <f>IFERROR(VLOOKUP($B2993,Invoices!$AJ$2:$AK$412,2,FALSE),"")</f>
        <v/>
      </c>
      <c r="S2993" s="18" t="str">
        <f>IFERROR(VLOOKUP($B2993,Invoices!$AL$2:$AM$412,2,FALSE),"")</f>
        <v/>
      </c>
      <c r="T2993" s="18" t="str">
        <f>IFERROR(VLOOKUP($B2993,Invoices!$AN$2:$AO$412,2,FALSE),"")</f>
        <v/>
      </c>
      <c r="U2993" s="18" cm="1">
        <f t="array" ref="U2993">IFERROR(INDEX(F2993:T2993, 1, MATCH(TRUE, ISNUMBER(F2993:T2993), 0)), "0.0")</f>
        <v>0.99</v>
      </c>
    </row>
    <row r="2994" spans="1:21" ht="13" x14ac:dyDescent="0.15">
      <c r="A2994" s="14" t="s">
        <v>9026</v>
      </c>
      <c r="B2994" s="6" t="s">
        <v>4503</v>
      </c>
      <c r="C2994" s="6" t="s">
        <v>557</v>
      </c>
      <c r="D2994" s="6" t="s">
        <v>558</v>
      </c>
      <c r="E2994" s="6" t="s">
        <v>559</v>
      </c>
      <c r="F2994" s="18" t="str">
        <f>IFERROR(VLOOKUP(B2994,Invoices!$L$2:$M$413,2,FALSE),"")</f>
        <v/>
      </c>
      <c r="G2994" s="18" t="str">
        <f>IFERROR(VLOOKUP(B2994,Invoices!$N$2:$O$412,2,FALSE),"")</f>
        <v/>
      </c>
      <c r="H2994" s="18" t="str">
        <f>IFERROR(VLOOKUP($B2994,Invoices!$P$2:$Q$412,2,FALSE),"")</f>
        <v/>
      </c>
      <c r="I2994" s="18" t="str">
        <f>IFERROR(VLOOKUP($B2994,Invoices!$R$2:$S$412,2,FALSE),"")</f>
        <v/>
      </c>
      <c r="J2994" s="18">
        <f>IFERROR(VLOOKUP($B2994,Invoices!$T$2:$U$412,2,FALSE),"")</f>
        <v>0.99</v>
      </c>
      <c r="K2994" s="18" t="str">
        <f>IFERROR(VLOOKUP($B2994,Invoices!$V$2:$W$412,2,FALSE),"")</f>
        <v/>
      </c>
      <c r="L2994" s="18">
        <f>IFERROR(VLOOKUP($B2994,Invoices!$X$2:$Y$412,2,FALSE),"")</f>
        <v>0.99</v>
      </c>
      <c r="M2994" s="18" t="str">
        <f>IFERROR(VLOOKUP($B2994,Invoices!$Z$2:$AA$412,2,FALSE),"")</f>
        <v/>
      </c>
      <c r="N2994" s="18" t="str">
        <f>IFERROR(VLOOKUP($B2994,Invoices!$AB$2:$AC$412,2,FALSE),"")</f>
        <v/>
      </c>
      <c r="O2994" s="18" t="str">
        <f>IFERROR(VLOOKUP($B2994,Invoices!$AD$2:$AE$412,2,FALSE),"")</f>
        <v/>
      </c>
      <c r="P2994" s="18" t="str">
        <f>IFERROR(VLOOKUP($B2994,Invoices!$AF$2:$AG$412,2,FALSE),"")</f>
        <v/>
      </c>
      <c r="Q2994" s="18" t="str">
        <f>IFERROR(VLOOKUP($B2994,Invoices!$AH$2:$AI$412,2,FALSE),"")</f>
        <v/>
      </c>
      <c r="R2994" s="18" t="str">
        <f>IFERROR(VLOOKUP($B2994,Invoices!$AJ$2:$AK$412,2,FALSE),"")</f>
        <v/>
      </c>
      <c r="S2994" s="18" t="str">
        <f>IFERROR(VLOOKUP($B2994,Invoices!$AL$2:$AM$412,2,FALSE),"")</f>
        <v/>
      </c>
      <c r="T2994" s="18" t="str">
        <f>IFERROR(VLOOKUP($B2994,Invoices!$AN$2:$AO$412,2,FALSE),"")</f>
        <v/>
      </c>
      <c r="U2994" s="18" cm="1">
        <f t="array" ref="U2994">IFERROR(INDEX(F2994:T2994, 1, MATCH(TRUE, ISNUMBER(F2994:T2994), 0)), "0.0")</f>
        <v>0.99</v>
      </c>
    </row>
    <row r="2995" spans="1:21" ht="13" x14ac:dyDescent="0.15">
      <c r="A2995" s="14" t="s">
        <v>9027</v>
      </c>
      <c r="B2995" s="6" t="s">
        <v>4504</v>
      </c>
      <c r="C2995" s="6" t="s">
        <v>714</v>
      </c>
      <c r="D2995" s="6" t="s">
        <v>713</v>
      </c>
      <c r="E2995" s="6" t="s">
        <v>714</v>
      </c>
      <c r="F2995" s="18" t="str">
        <f>IFERROR(VLOOKUP(B2995,Invoices!$L$2:$M$413,2,FALSE),"")</f>
        <v/>
      </c>
      <c r="G2995" s="18" t="str">
        <f>IFERROR(VLOOKUP(B2995,Invoices!$N$2:$O$412,2,FALSE),"")</f>
        <v/>
      </c>
      <c r="H2995" s="18" t="str">
        <f>IFERROR(VLOOKUP($B2995,Invoices!$P$2:$Q$412,2,FALSE),"")</f>
        <v/>
      </c>
      <c r="I2995" s="18" t="str">
        <f>IFERROR(VLOOKUP($B2995,Invoices!$R$2:$S$412,2,FALSE),"")</f>
        <v/>
      </c>
      <c r="J2995" s="18" t="str">
        <f>IFERROR(VLOOKUP($B2995,Invoices!$T$2:$U$412,2,FALSE),"")</f>
        <v/>
      </c>
      <c r="K2995" s="18" t="str">
        <f>IFERROR(VLOOKUP($B2995,Invoices!$V$2:$W$412,2,FALSE),"")</f>
        <v/>
      </c>
      <c r="L2995" s="18" t="str">
        <f>IFERROR(VLOOKUP($B2995,Invoices!$X$2:$Y$412,2,FALSE),"")</f>
        <v/>
      </c>
      <c r="M2995" s="18" t="str">
        <f>IFERROR(VLOOKUP($B2995,Invoices!$Z$2:$AA$412,2,FALSE),"")</f>
        <v/>
      </c>
      <c r="N2995" s="18" t="str">
        <f>IFERROR(VLOOKUP($B2995,Invoices!$AB$2:$AC$412,2,FALSE),"")</f>
        <v/>
      </c>
      <c r="O2995" s="18" t="str">
        <f>IFERROR(VLOOKUP($B2995,Invoices!$AD$2:$AE$412,2,FALSE),"")</f>
        <v/>
      </c>
      <c r="P2995" s="18" t="str">
        <f>IFERROR(VLOOKUP($B2995,Invoices!$AF$2:$AG$412,2,FALSE),"")</f>
        <v/>
      </c>
      <c r="Q2995" s="18" t="str">
        <f>IFERROR(VLOOKUP($B2995,Invoices!$AH$2:$AI$412,2,FALSE),"")</f>
        <v/>
      </c>
      <c r="R2995" s="18" t="str">
        <f>IFERROR(VLOOKUP($B2995,Invoices!$AJ$2:$AK$412,2,FALSE),"")</f>
        <v/>
      </c>
      <c r="S2995" s="18" t="str">
        <f>IFERROR(VLOOKUP($B2995,Invoices!$AL$2:$AM$412,2,FALSE),"")</f>
        <v/>
      </c>
      <c r="T2995" s="18" t="str">
        <f>IFERROR(VLOOKUP($B2995,Invoices!$AN$2:$AO$412,2,FALSE),"")</f>
        <v/>
      </c>
      <c r="U2995" s="18" t="str" cm="1">
        <f t="array" ref="U2995">IFERROR(INDEX(F2995:T2995, 1, MATCH(TRUE, ISNUMBER(F2995:T2995), 0)), "0.0")</f>
        <v>0.0</v>
      </c>
    </row>
    <row r="2996" spans="1:21" ht="13" x14ac:dyDescent="0.15">
      <c r="A2996" s="14" t="s">
        <v>9028</v>
      </c>
      <c r="B2996" s="6" t="s">
        <v>4505</v>
      </c>
      <c r="C2996" s="6" t="s">
        <v>2288</v>
      </c>
      <c r="D2996" s="6" t="s">
        <v>1087</v>
      </c>
      <c r="E2996" s="6" t="s">
        <v>522</v>
      </c>
      <c r="F2996" s="18" t="str">
        <f>IFERROR(VLOOKUP(B2996,Invoices!$L$2:$M$413,2,FALSE),"")</f>
        <v/>
      </c>
      <c r="G2996" s="18">
        <f>IFERROR(VLOOKUP(B2996,Invoices!$N$2:$O$412,2,FALSE),"")</f>
        <v>0.99</v>
      </c>
      <c r="H2996" s="18" t="str">
        <f>IFERROR(VLOOKUP($B2996,Invoices!$P$2:$Q$412,2,FALSE),"")</f>
        <v/>
      </c>
      <c r="I2996" s="18" t="str">
        <f>IFERROR(VLOOKUP($B2996,Invoices!$R$2:$S$412,2,FALSE),"")</f>
        <v/>
      </c>
      <c r="J2996" s="18" t="str">
        <f>IFERROR(VLOOKUP($B2996,Invoices!$T$2:$U$412,2,FALSE),"")</f>
        <v/>
      </c>
      <c r="K2996" s="18" t="str">
        <f>IFERROR(VLOOKUP($B2996,Invoices!$V$2:$W$412,2,FALSE),"")</f>
        <v/>
      </c>
      <c r="L2996" s="18" t="str">
        <f>IFERROR(VLOOKUP($B2996,Invoices!$X$2:$Y$412,2,FALSE),"")</f>
        <v/>
      </c>
      <c r="M2996" s="18" t="str">
        <f>IFERROR(VLOOKUP($B2996,Invoices!$Z$2:$AA$412,2,FALSE),"")</f>
        <v/>
      </c>
      <c r="N2996" s="18" t="str">
        <f>IFERROR(VLOOKUP($B2996,Invoices!$AB$2:$AC$412,2,FALSE),"")</f>
        <v/>
      </c>
      <c r="O2996" s="18" t="str">
        <f>IFERROR(VLOOKUP($B2996,Invoices!$AD$2:$AE$412,2,FALSE),"")</f>
        <v/>
      </c>
      <c r="P2996" s="18" t="str">
        <f>IFERROR(VLOOKUP($B2996,Invoices!$AF$2:$AG$412,2,FALSE),"")</f>
        <v/>
      </c>
      <c r="Q2996" s="18" t="str">
        <f>IFERROR(VLOOKUP($B2996,Invoices!$AH$2:$AI$412,2,FALSE),"")</f>
        <v/>
      </c>
      <c r="R2996" s="18" t="str">
        <f>IFERROR(VLOOKUP($B2996,Invoices!$AJ$2:$AK$412,2,FALSE),"")</f>
        <v/>
      </c>
      <c r="S2996" s="18" t="str">
        <f>IFERROR(VLOOKUP($B2996,Invoices!$AL$2:$AM$412,2,FALSE),"")</f>
        <v/>
      </c>
      <c r="T2996" s="18" t="str">
        <f>IFERROR(VLOOKUP($B2996,Invoices!$AN$2:$AO$412,2,FALSE),"")</f>
        <v/>
      </c>
      <c r="U2996" s="18" cm="1">
        <f t="array" ref="U2996">IFERROR(INDEX(F2996:T2996, 1, MATCH(TRUE, ISNUMBER(F2996:T2996), 0)), "0.0")</f>
        <v>0.99</v>
      </c>
    </row>
    <row r="2997" spans="1:21" ht="13" x14ac:dyDescent="0.15">
      <c r="A2997" s="14" t="s">
        <v>9029</v>
      </c>
      <c r="B2997" s="6" t="s">
        <v>4506</v>
      </c>
      <c r="C2997" s="6" t="s">
        <v>758</v>
      </c>
      <c r="D2997" s="6" t="s">
        <v>2040</v>
      </c>
      <c r="E2997" s="6" t="s">
        <v>758</v>
      </c>
      <c r="F2997" s="18" t="str">
        <f>IFERROR(VLOOKUP(B2997,Invoices!$L$2:$M$413,2,FALSE),"")</f>
        <v/>
      </c>
      <c r="G2997" s="18" t="str">
        <f>IFERROR(VLOOKUP(B2997,Invoices!$N$2:$O$412,2,FALSE),"")</f>
        <v/>
      </c>
      <c r="H2997" s="18" t="str">
        <f>IFERROR(VLOOKUP($B2997,Invoices!$P$2:$Q$412,2,FALSE),"")</f>
        <v/>
      </c>
      <c r="I2997" s="18" t="str">
        <f>IFERROR(VLOOKUP($B2997,Invoices!$R$2:$S$412,2,FALSE),"")</f>
        <v/>
      </c>
      <c r="J2997" s="18">
        <f>IFERROR(VLOOKUP($B2997,Invoices!$T$2:$U$412,2,FALSE),"")</f>
        <v>0.99</v>
      </c>
      <c r="K2997" s="18" t="str">
        <f>IFERROR(VLOOKUP($B2997,Invoices!$V$2:$W$412,2,FALSE),"")</f>
        <v/>
      </c>
      <c r="L2997" s="18" t="str">
        <f>IFERROR(VLOOKUP($B2997,Invoices!$X$2:$Y$412,2,FALSE),"")</f>
        <v/>
      </c>
      <c r="M2997" s="18" t="str">
        <f>IFERROR(VLOOKUP($B2997,Invoices!$Z$2:$AA$412,2,FALSE),"")</f>
        <v/>
      </c>
      <c r="N2997" s="18" t="str">
        <f>IFERROR(VLOOKUP($B2997,Invoices!$AB$2:$AC$412,2,FALSE),"")</f>
        <v/>
      </c>
      <c r="O2997" s="18" t="str">
        <f>IFERROR(VLOOKUP($B2997,Invoices!$AD$2:$AE$412,2,FALSE),"")</f>
        <v/>
      </c>
      <c r="P2997" s="18" t="str">
        <f>IFERROR(VLOOKUP($B2997,Invoices!$AF$2:$AG$412,2,FALSE),"")</f>
        <v/>
      </c>
      <c r="Q2997" s="18" t="str">
        <f>IFERROR(VLOOKUP($B2997,Invoices!$AH$2:$AI$412,2,FALSE),"")</f>
        <v/>
      </c>
      <c r="R2997" s="18" t="str">
        <f>IFERROR(VLOOKUP($B2997,Invoices!$AJ$2:$AK$412,2,FALSE),"")</f>
        <v/>
      </c>
      <c r="S2997" s="18" t="str">
        <f>IFERROR(VLOOKUP($B2997,Invoices!$AL$2:$AM$412,2,FALSE),"")</f>
        <v/>
      </c>
      <c r="T2997" s="18" t="str">
        <f>IFERROR(VLOOKUP($B2997,Invoices!$AN$2:$AO$412,2,FALSE),"")</f>
        <v/>
      </c>
      <c r="U2997" s="18" cm="1">
        <f t="array" ref="U2997">IFERROR(INDEX(F2997:T2997, 1, MATCH(TRUE, ISNUMBER(F2997:T2997), 0)), "0.0")</f>
        <v>0.99</v>
      </c>
    </row>
    <row r="2998" spans="1:21" ht="13" x14ac:dyDescent="0.15">
      <c r="A2998" s="14" t="s">
        <v>9030</v>
      </c>
      <c r="B2998" s="6" t="s">
        <v>4507</v>
      </c>
      <c r="D2998" s="6" t="s">
        <v>524</v>
      </c>
      <c r="E2998" s="6" t="s">
        <v>518</v>
      </c>
      <c r="F2998" s="18" t="str">
        <f>IFERROR(VLOOKUP(B2998,Invoices!$L$2:$M$413,2,FALSE),"")</f>
        <v/>
      </c>
      <c r="G2998" s="18" t="str">
        <f>IFERROR(VLOOKUP(B2998,Invoices!$N$2:$O$412,2,FALSE),"")</f>
        <v/>
      </c>
      <c r="H2998" s="18" t="str">
        <f>IFERROR(VLOOKUP($B2998,Invoices!$P$2:$Q$412,2,FALSE),"")</f>
        <v/>
      </c>
      <c r="I2998" s="18" t="str">
        <f>IFERROR(VLOOKUP($B2998,Invoices!$R$2:$S$412,2,FALSE),"")</f>
        <v/>
      </c>
      <c r="J2998" s="18" t="str">
        <f>IFERROR(VLOOKUP($B2998,Invoices!$T$2:$U$412,2,FALSE),"")</f>
        <v/>
      </c>
      <c r="K2998" s="18" t="str">
        <f>IFERROR(VLOOKUP($B2998,Invoices!$V$2:$W$412,2,FALSE),"")</f>
        <v/>
      </c>
      <c r="L2998" s="18" t="str">
        <f>IFERROR(VLOOKUP($B2998,Invoices!$X$2:$Y$412,2,FALSE),"")</f>
        <v/>
      </c>
      <c r="M2998" s="18">
        <f>IFERROR(VLOOKUP($B2998,Invoices!$Z$2:$AA$412,2,FALSE),"")</f>
        <v>1.99</v>
      </c>
      <c r="N2998" s="18" t="str">
        <f>IFERROR(VLOOKUP($B2998,Invoices!$AB$2:$AC$412,2,FALSE),"")</f>
        <v/>
      </c>
      <c r="O2998" s="18" t="str">
        <f>IFERROR(VLOOKUP($B2998,Invoices!$AD$2:$AE$412,2,FALSE),"")</f>
        <v/>
      </c>
      <c r="P2998" s="18" t="str">
        <f>IFERROR(VLOOKUP($B2998,Invoices!$AF$2:$AG$412,2,FALSE),"")</f>
        <v/>
      </c>
      <c r="Q2998" s="18" t="str">
        <f>IFERROR(VLOOKUP($B2998,Invoices!$AH$2:$AI$412,2,FALSE),"")</f>
        <v/>
      </c>
      <c r="R2998" s="18" t="str">
        <f>IFERROR(VLOOKUP($B2998,Invoices!$AJ$2:$AK$412,2,FALSE),"")</f>
        <v/>
      </c>
      <c r="S2998" s="18" t="str">
        <f>IFERROR(VLOOKUP($B2998,Invoices!$AL$2:$AM$412,2,FALSE),"")</f>
        <v/>
      </c>
      <c r="T2998" s="18" t="str">
        <f>IFERROR(VLOOKUP($B2998,Invoices!$AN$2:$AO$412,2,FALSE),"")</f>
        <v/>
      </c>
      <c r="U2998" s="18" cm="1">
        <f t="array" ref="U2998">IFERROR(INDEX(F2998:T2998, 1, MATCH(TRUE, ISNUMBER(F2998:T2998), 0)), "0.0")</f>
        <v>1.99</v>
      </c>
    </row>
    <row r="2999" spans="1:21" ht="13" x14ac:dyDescent="0.15">
      <c r="A2999" s="14" t="s">
        <v>9031</v>
      </c>
      <c r="B2999" s="6" t="s">
        <v>4508</v>
      </c>
      <c r="C2999" s="6" t="s">
        <v>1007</v>
      </c>
      <c r="D2999" s="6" t="s">
        <v>1008</v>
      </c>
      <c r="E2999" s="6" t="s">
        <v>681</v>
      </c>
      <c r="F2999" s="18" t="str">
        <f>IFERROR(VLOOKUP(B2999,Invoices!$L$2:$M$413,2,FALSE),"")</f>
        <v/>
      </c>
      <c r="G2999" s="18" t="str">
        <f>IFERROR(VLOOKUP(B2999,Invoices!$N$2:$O$412,2,FALSE),"")</f>
        <v/>
      </c>
      <c r="H2999" s="18" t="str">
        <f>IFERROR(VLOOKUP($B2999,Invoices!$P$2:$Q$412,2,FALSE),"")</f>
        <v/>
      </c>
      <c r="I2999" s="18" t="str">
        <f>IFERROR(VLOOKUP($B2999,Invoices!$R$2:$S$412,2,FALSE),"")</f>
        <v/>
      </c>
      <c r="J2999" s="18" t="str">
        <f>IFERROR(VLOOKUP($B2999,Invoices!$T$2:$U$412,2,FALSE),"")</f>
        <v/>
      </c>
      <c r="K2999" s="18" t="str">
        <f>IFERROR(VLOOKUP($B2999,Invoices!$V$2:$W$412,2,FALSE),"")</f>
        <v/>
      </c>
      <c r="L2999" s="18" t="str">
        <f>IFERROR(VLOOKUP($B2999,Invoices!$X$2:$Y$412,2,FALSE),"")</f>
        <v/>
      </c>
      <c r="M2999" s="18" t="str">
        <f>IFERROR(VLOOKUP($B2999,Invoices!$Z$2:$AA$412,2,FALSE),"")</f>
        <v/>
      </c>
      <c r="N2999" s="18" t="str">
        <f>IFERROR(VLOOKUP($B2999,Invoices!$AB$2:$AC$412,2,FALSE),"")</f>
        <v/>
      </c>
      <c r="O2999" s="18" t="str">
        <f>IFERROR(VLOOKUP($B2999,Invoices!$AD$2:$AE$412,2,FALSE),"")</f>
        <v/>
      </c>
      <c r="P2999" s="18" t="str">
        <f>IFERROR(VLOOKUP($B2999,Invoices!$AF$2:$AG$412,2,FALSE),"")</f>
        <v/>
      </c>
      <c r="Q2999" s="18" t="str">
        <f>IFERROR(VLOOKUP($B2999,Invoices!$AH$2:$AI$412,2,FALSE),"")</f>
        <v/>
      </c>
      <c r="R2999" s="18" t="str">
        <f>IFERROR(VLOOKUP($B2999,Invoices!$AJ$2:$AK$412,2,FALSE),"")</f>
        <v/>
      </c>
      <c r="S2999" s="18" t="str">
        <f>IFERROR(VLOOKUP($B2999,Invoices!$AL$2:$AM$412,2,FALSE),"")</f>
        <v/>
      </c>
      <c r="T2999" s="18" t="str">
        <f>IFERROR(VLOOKUP($B2999,Invoices!$AN$2:$AO$412,2,FALSE),"")</f>
        <v/>
      </c>
      <c r="U2999" s="18" t="str" cm="1">
        <f t="array" ref="U2999">IFERROR(INDEX(F2999:T2999, 1, MATCH(TRUE, ISNUMBER(F2999:T2999), 0)), "0.0")</f>
        <v>0.0</v>
      </c>
    </row>
    <row r="3000" spans="1:21" ht="13" x14ac:dyDescent="0.15">
      <c r="A3000" s="14" t="s">
        <v>9032</v>
      </c>
      <c r="B3000" s="6" t="s">
        <v>4509</v>
      </c>
      <c r="D3000" s="6" t="s">
        <v>672</v>
      </c>
      <c r="E3000" s="6" t="s">
        <v>673</v>
      </c>
      <c r="F3000" s="18" t="str">
        <f>IFERROR(VLOOKUP(B3000,Invoices!$L$2:$M$413,2,FALSE),"")</f>
        <v/>
      </c>
      <c r="G3000" s="18" t="str">
        <f>IFERROR(VLOOKUP(B3000,Invoices!$N$2:$O$412,2,FALSE),"")</f>
        <v/>
      </c>
      <c r="H3000" s="18" t="str">
        <f>IFERROR(VLOOKUP($B3000,Invoices!$P$2:$Q$412,2,FALSE),"")</f>
        <v/>
      </c>
      <c r="I3000" s="18" t="str">
        <f>IFERROR(VLOOKUP($B3000,Invoices!$R$2:$S$412,2,FALSE),"")</f>
        <v/>
      </c>
      <c r="J3000" s="18" t="str">
        <f>IFERROR(VLOOKUP($B3000,Invoices!$T$2:$U$412,2,FALSE),"")</f>
        <v/>
      </c>
      <c r="K3000" s="18" t="str">
        <f>IFERROR(VLOOKUP($B3000,Invoices!$V$2:$W$412,2,FALSE),"")</f>
        <v/>
      </c>
      <c r="L3000" s="18" t="str">
        <f>IFERROR(VLOOKUP($B3000,Invoices!$X$2:$Y$412,2,FALSE),"")</f>
        <v/>
      </c>
      <c r="M3000" s="18" t="str">
        <f>IFERROR(VLOOKUP($B3000,Invoices!$Z$2:$AA$412,2,FALSE),"")</f>
        <v/>
      </c>
      <c r="N3000" s="18" t="str">
        <f>IFERROR(VLOOKUP($B3000,Invoices!$AB$2:$AC$412,2,FALSE),"")</f>
        <v/>
      </c>
      <c r="O3000" s="18" t="str">
        <f>IFERROR(VLOOKUP($B3000,Invoices!$AD$2:$AE$412,2,FALSE),"")</f>
        <v/>
      </c>
      <c r="P3000" s="18" t="str">
        <f>IFERROR(VLOOKUP($B3000,Invoices!$AF$2:$AG$412,2,FALSE),"")</f>
        <v/>
      </c>
      <c r="Q3000" s="18" t="str">
        <f>IFERROR(VLOOKUP($B3000,Invoices!$AH$2:$AI$412,2,FALSE),"")</f>
        <v/>
      </c>
      <c r="R3000" s="18" t="str">
        <f>IFERROR(VLOOKUP($B3000,Invoices!$AJ$2:$AK$412,2,FALSE),"")</f>
        <v/>
      </c>
      <c r="S3000" s="18" t="str">
        <f>IFERROR(VLOOKUP($B3000,Invoices!$AL$2:$AM$412,2,FALSE),"")</f>
        <v/>
      </c>
      <c r="T3000" s="18" t="str">
        <f>IFERROR(VLOOKUP($B3000,Invoices!$AN$2:$AO$412,2,FALSE),"")</f>
        <v/>
      </c>
      <c r="U3000" s="18" t="str" cm="1">
        <f t="array" ref="U3000">IFERROR(INDEX(F3000:T3000, 1, MATCH(TRUE, ISNUMBER(F3000:T3000), 0)), "0.0")</f>
        <v>0.0</v>
      </c>
    </row>
    <row r="3001" spans="1:21" ht="13" x14ac:dyDescent="0.15">
      <c r="A3001" s="14" t="s">
        <v>9033</v>
      </c>
      <c r="B3001" s="6" t="s">
        <v>4510</v>
      </c>
      <c r="C3001" s="6" t="s">
        <v>854</v>
      </c>
      <c r="D3001" s="6" t="s">
        <v>1351</v>
      </c>
      <c r="E3001" s="6" t="s">
        <v>574</v>
      </c>
      <c r="F3001" s="18" t="str">
        <f>IFERROR(VLOOKUP(B3001,Invoices!$L$2:$M$413,2,FALSE),"")</f>
        <v/>
      </c>
      <c r="G3001" s="18" t="str">
        <f>IFERROR(VLOOKUP(B3001,Invoices!$N$2:$O$412,2,FALSE),"")</f>
        <v/>
      </c>
      <c r="H3001" s="18" t="str">
        <f>IFERROR(VLOOKUP($B3001,Invoices!$P$2:$Q$412,2,FALSE),"")</f>
        <v/>
      </c>
      <c r="I3001" s="18" t="str">
        <f>IFERROR(VLOOKUP($B3001,Invoices!$R$2:$S$412,2,FALSE),"")</f>
        <v/>
      </c>
      <c r="J3001" s="18" t="str">
        <f>IFERROR(VLOOKUP($B3001,Invoices!$T$2:$U$412,2,FALSE),"")</f>
        <v/>
      </c>
      <c r="K3001" s="18" t="str">
        <f>IFERROR(VLOOKUP($B3001,Invoices!$V$2:$W$412,2,FALSE),"")</f>
        <v/>
      </c>
      <c r="L3001" s="18" t="str">
        <f>IFERROR(VLOOKUP($B3001,Invoices!$X$2:$Y$412,2,FALSE),"")</f>
        <v/>
      </c>
      <c r="M3001" s="18" t="str">
        <f>IFERROR(VLOOKUP($B3001,Invoices!$Z$2:$AA$412,2,FALSE),"")</f>
        <v/>
      </c>
      <c r="N3001" s="18" t="str">
        <f>IFERROR(VLOOKUP($B3001,Invoices!$AB$2:$AC$412,2,FALSE),"")</f>
        <v/>
      </c>
      <c r="O3001" s="18" t="str">
        <f>IFERROR(VLOOKUP($B3001,Invoices!$AD$2:$AE$412,2,FALSE),"")</f>
        <v/>
      </c>
      <c r="P3001" s="18" t="str">
        <f>IFERROR(VLOOKUP($B3001,Invoices!$AF$2:$AG$412,2,FALSE),"")</f>
        <v/>
      </c>
      <c r="Q3001" s="18" t="str">
        <f>IFERROR(VLOOKUP($B3001,Invoices!$AH$2:$AI$412,2,FALSE),"")</f>
        <v/>
      </c>
      <c r="R3001" s="18" t="str">
        <f>IFERROR(VLOOKUP($B3001,Invoices!$AJ$2:$AK$412,2,FALSE),"")</f>
        <v/>
      </c>
      <c r="S3001" s="18" t="str">
        <f>IFERROR(VLOOKUP($B3001,Invoices!$AL$2:$AM$412,2,FALSE),"")</f>
        <v/>
      </c>
      <c r="T3001" s="18" t="str">
        <f>IFERROR(VLOOKUP($B3001,Invoices!$AN$2:$AO$412,2,FALSE),"")</f>
        <v/>
      </c>
      <c r="U3001" s="18" t="str" cm="1">
        <f t="array" ref="U3001">IFERROR(INDEX(F3001:T3001, 1, MATCH(TRUE, ISNUMBER(F3001:T3001), 0)), "0.0")</f>
        <v>0.0</v>
      </c>
    </row>
    <row r="3002" spans="1:21" ht="13" x14ac:dyDescent="0.15">
      <c r="A3002" s="14" t="s">
        <v>9034</v>
      </c>
      <c r="B3002" s="6" t="s">
        <v>4511</v>
      </c>
      <c r="C3002" s="6" t="s">
        <v>573</v>
      </c>
      <c r="D3002" s="6" t="s">
        <v>618</v>
      </c>
      <c r="E3002" s="6" t="s">
        <v>574</v>
      </c>
      <c r="F3002" s="18">
        <f>IFERROR(VLOOKUP(B3002,Invoices!$L$2:$M$413,2,FALSE),"")</f>
        <v>0.99</v>
      </c>
      <c r="G3002" s="18" t="str">
        <f>IFERROR(VLOOKUP(B3002,Invoices!$N$2:$O$412,2,FALSE),"")</f>
        <v/>
      </c>
      <c r="H3002" s="18">
        <f>IFERROR(VLOOKUP($B3002,Invoices!$P$2:$Q$412,2,FALSE),"")</f>
        <v>0.99</v>
      </c>
      <c r="I3002" s="18" t="str">
        <f>IFERROR(VLOOKUP($B3002,Invoices!$R$2:$S$412,2,FALSE),"")</f>
        <v/>
      </c>
      <c r="J3002" s="18">
        <f>IFERROR(VLOOKUP($B3002,Invoices!$T$2:$U$412,2,FALSE),"")</f>
        <v>0.99</v>
      </c>
      <c r="K3002" s="18" t="str">
        <f>IFERROR(VLOOKUP($B3002,Invoices!$V$2:$W$412,2,FALSE),"")</f>
        <v/>
      </c>
      <c r="L3002" s="18" t="str">
        <f>IFERROR(VLOOKUP($B3002,Invoices!$X$2:$Y$412,2,FALSE),"")</f>
        <v/>
      </c>
      <c r="M3002" s="18" t="str">
        <f>IFERROR(VLOOKUP($B3002,Invoices!$Z$2:$AA$412,2,FALSE),"")</f>
        <v/>
      </c>
      <c r="N3002" s="18" t="str">
        <f>IFERROR(VLOOKUP($B3002,Invoices!$AB$2:$AC$412,2,FALSE),"")</f>
        <v/>
      </c>
      <c r="O3002" s="18" t="str">
        <f>IFERROR(VLOOKUP($B3002,Invoices!$AD$2:$AE$412,2,FALSE),"")</f>
        <v/>
      </c>
      <c r="P3002" s="18" t="str">
        <f>IFERROR(VLOOKUP($B3002,Invoices!$AF$2:$AG$412,2,FALSE),"")</f>
        <v/>
      </c>
      <c r="Q3002" s="18" t="str">
        <f>IFERROR(VLOOKUP($B3002,Invoices!$AH$2:$AI$412,2,FALSE),"")</f>
        <v/>
      </c>
      <c r="R3002" s="18">
        <f>IFERROR(VLOOKUP($B3002,Invoices!$AJ$2:$AK$412,2,FALSE),"")</f>
        <v>0.99</v>
      </c>
      <c r="S3002" s="18" t="str">
        <f>IFERROR(VLOOKUP($B3002,Invoices!$AL$2:$AM$412,2,FALSE),"")</f>
        <v/>
      </c>
      <c r="T3002" s="18" t="str">
        <f>IFERROR(VLOOKUP($B3002,Invoices!$AN$2:$AO$412,2,FALSE),"")</f>
        <v/>
      </c>
      <c r="U3002" s="18" cm="1">
        <f t="array" ref="U3002">IFERROR(INDEX(F3002:T3002, 1, MATCH(TRUE, ISNUMBER(F3002:T3002), 0)), "0.0")</f>
        <v>0.99</v>
      </c>
    </row>
    <row r="3003" spans="1:21" ht="13" x14ac:dyDescent="0.15">
      <c r="A3003" s="14" t="s">
        <v>9035</v>
      </c>
      <c r="B3003" s="6" t="s">
        <v>4511</v>
      </c>
      <c r="C3003" s="6" t="s">
        <v>806</v>
      </c>
      <c r="D3003" s="6" t="s">
        <v>620</v>
      </c>
      <c r="E3003" s="6" t="s">
        <v>574</v>
      </c>
      <c r="F3003" s="18">
        <f>IFERROR(VLOOKUP(B3003,Invoices!$L$2:$M$413,2,FALSE),"")</f>
        <v>0.99</v>
      </c>
      <c r="G3003" s="18" t="str">
        <f>IFERROR(VLOOKUP(B3003,Invoices!$N$2:$O$412,2,FALSE),"")</f>
        <v/>
      </c>
      <c r="H3003" s="18">
        <f>IFERROR(VLOOKUP($B3003,Invoices!$P$2:$Q$412,2,FALSE),"")</f>
        <v>0.99</v>
      </c>
      <c r="I3003" s="18" t="str">
        <f>IFERROR(VLOOKUP($B3003,Invoices!$R$2:$S$412,2,FALSE),"")</f>
        <v/>
      </c>
      <c r="J3003" s="18">
        <f>IFERROR(VLOOKUP($B3003,Invoices!$T$2:$U$412,2,FALSE),"")</f>
        <v>0.99</v>
      </c>
      <c r="K3003" s="18" t="str">
        <f>IFERROR(VLOOKUP($B3003,Invoices!$V$2:$W$412,2,FALSE),"")</f>
        <v/>
      </c>
      <c r="L3003" s="18" t="str">
        <f>IFERROR(VLOOKUP($B3003,Invoices!$X$2:$Y$412,2,FALSE),"")</f>
        <v/>
      </c>
      <c r="M3003" s="18" t="str">
        <f>IFERROR(VLOOKUP($B3003,Invoices!$Z$2:$AA$412,2,FALSE),"")</f>
        <v/>
      </c>
      <c r="N3003" s="18" t="str">
        <f>IFERROR(VLOOKUP($B3003,Invoices!$AB$2:$AC$412,2,FALSE),"")</f>
        <v/>
      </c>
      <c r="O3003" s="18" t="str">
        <f>IFERROR(VLOOKUP($B3003,Invoices!$AD$2:$AE$412,2,FALSE),"")</f>
        <v/>
      </c>
      <c r="P3003" s="18" t="str">
        <f>IFERROR(VLOOKUP($B3003,Invoices!$AF$2:$AG$412,2,FALSE),"")</f>
        <v/>
      </c>
      <c r="Q3003" s="18" t="str">
        <f>IFERROR(VLOOKUP($B3003,Invoices!$AH$2:$AI$412,2,FALSE),"")</f>
        <v/>
      </c>
      <c r="R3003" s="18">
        <f>IFERROR(VLOOKUP($B3003,Invoices!$AJ$2:$AK$412,2,FALSE),"")</f>
        <v>0.99</v>
      </c>
      <c r="S3003" s="18" t="str">
        <f>IFERROR(VLOOKUP($B3003,Invoices!$AL$2:$AM$412,2,FALSE),"")</f>
        <v/>
      </c>
      <c r="T3003" s="18" t="str">
        <f>IFERROR(VLOOKUP($B3003,Invoices!$AN$2:$AO$412,2,FALSE),"")</f>
        <v/>
      </c>
      <c r="U3003" s="18" cm="1">
        <f t="array" ref="U3003">IFERROR(INDEX(F3003:T3003, 1, MATCH(TRUE, ISNUMBER(F3003:T3003), 0)), "0.0")</f>
        <v>0.99</v>
      </c>
    </row>
    <row r="3004" spans="1:21" ht="13" x14ac:dyDescent="0.15">
      <c r="A3004" s="14" t="s">
        <v>9036</v>
      </c>
      <c r="B3004" s="6" t="s">
        <v>4511</v>
      </c>
      <c r="D3004" s="6" t="s">
        <v>843</v>
      </c>
      <c r="E3004" s="6" t="s">
        <v>574</v>
      </c>
      <c r="F3004" s="18">
        <f>IFERROR(VLOOKUP(B3004,Invoices!$L$2:$M$413,2,FALSE),"")</f>
        <v>0.99</v>
      </c>
      <c r="G3004" s="18" t="str">
        <f>IFERROR(VLOOKUP(B3004,Invoices!$N$2:$O$412,2,FALSE),"")</f>
        <v/>
      </c>
      <c r="H3004" s="18">
        <f>IFERROR(VLOOKUP($B3004,Invoices!$P$2:$Q$412,2,FALSE),"")</f>
        <v>0.99</v>
      </c>
      <c r="I3004" s="18" t="str">
        <f>IFERROR(VLOOKUP($B3004,Invoices!$R$2:$S$412,2,FALSE),"")</f>
        <v/>
      </c>
      <c r="J3004" s="18">
        <f>IFERROR(VLOOKUP($B3004,Invoices!$T$2:$U$412,2,FALSE),"")</f>
        <v>0.99</v>
      </c>
      <c r="K3004" s="18" t="str">
        <f>IFERROR(VLOOKUP($B3004,Invoices!$V$2:$W$412,2,FALSE),"")</f>
        <v/>
      </c>
      <c r="L3004" s="18" t="str">
        <f>IFERROR(VLOOKUP($B3004,Invoices!$X$2:$Y$412,2,FALSE),"")</f>
        <v/>
      </c>
      <c r="M3004" s="18" t="str">
        <f>IFERROR(VLOOKUP($B3004,Invoices!$Z$2:$AA$412,2,FALSE),"")</f>
        <v/>
      </c>
      <c r="N3004" s="18" t="str">
        <f>IFERROR(VLOOKUP($B3004,Invoices!$AB$2:$AC$412,2,FALSE),"")</f>
        <v/>
      </c>
      <c r="O3004" s="18" t="str">
        <f>IFERROR(VLOOKUP($B3004,Invoices!$AD$2:$AE$412,2,FALSE),"")</f>
        <v/>
      </c>
      <c r="P3004" s="18" t="str">
        <f>IFERROR(VLOOKUP($B3004,Invoices!$AF$2:$AG$412,2,FALSE),"")</f>
        <v/>
      </c>
      <c r="Q3004" s="18" t="str">
        <f>IFERROR(VLOOKUP($B3004,Invoices!$AH$2:$AI$412,2,FALSE),"")</f>
        <v/>
      </c>
      <c r="R3004" s="18">
        <f>IFERROR(VLOOKUP($B3004,Invoices!$AJ$2:$AK$412,2,FALSE),"")</f>
        <v>0.99</v>
      </c>
      <c r="S3004" s="18" t="str">
        <f>IFERROR(VLOOKUP($B3004,Invoices!$AL$2:$AM$412,2,FALSE),"")</f>
        <v/>
      </c>
      <c r="T3004" s="18" t="str">
        <f>IFERROR(VLOOKUP($B3004,Invoices!$AN$2:$AO$412,2,FALSE),"")</f>
        <v/>
      </c>
      <c r="U3004" s="18" cm="1">
        <f t="array" ref="U3004">IFERROR(INDEX(F3004:T3004, 1, MATCH(TRUE, ISNUMBER(F3004:T3004), 0)), "0.0")</f>
        <v>0.99</v>
      </c>
    </row>
    <row r="3005" spans="1:21" ht="13" x14ac:dyDescent="0.15">
      <c r="A3005" s="14" t="s">
        <v>9037</v>
      </c>
      <c r="B3005" s="6" t="s">
        <v>4511</v>
      </c>
      <c r="C3005" s="6" t="s">
        <v>573</v>
      </c>
      <c r="D3005" s="6" t="s">
        <v>1999</v>
      </c>
      <c r="E3005" s="6" t="s">
        <v>574</v>
      </c>
      <c r="F3005" s="18">
        <f>IFERROR(VLOOKUP(B3005,Invoices!$L$2:$M$413,2,FALSE),"")</f>
        <v>0.99</v>
      </c>
      <c r="G3005" s="18" t="str">
        <f>IFERROR(VLOOKUP(B3005,Invoices!$N$2:$O$412,2,FALSE),"")</f>
        <v/>
      </c>
      <c r="H3005" s="18">
        <f>IFERROR(VLOOKUP($B3005,Invoices!$P$2:$Q$412,2,FALSE),"")</f>
        <v>0.99</v>
      </c>
      <c r="I3005" s="18" t="str">
        <f>IFERROR(VLOOKUP($B3005,Invoices!$R$2:$S$412,2,FALSE),"")</f>
        <v/>
      </c>
      <c r="J3005" s="18">
        <f>IFERROR(VLOOKUP($B3005,Invoices!$T$2:$U$412,2,FALSE),"")</f>
        <v>0.99</v>
      </c>
      <c r="K3005" s="18" t="str">
        <f>IFERROR(VLOOKUP($B3005,Invoices!$V$2:$W$412,2,FALSE),"")</f>
        <v/>
      </c>
      <c r="L3005" s="18" t="str">
        <f>IFERROR(VLOOKUP($B3005,Invoices!$X$2:$Y$412,2,FALSE),"")</f>
        <v/>
      </c>
      <c r="M3005" s="18" t="str">
        <f>IFERROR(VLOOKUP($B3005,Invoices!$Z$2:$AA$412,2,FALSE),"")</f>
        <v/>
      </c>
      <c r="N3005" s="18" t="str">
        <f>IFERROR(VLOOKUP($B3005,Invoices!$AB$2:$AC$412,2,FALSE),"")</f>
        <v/>
      </c>
      <c r="O3005" s="18" t="str">
        <f>IFERROR(VLOOKUP($B3005,Invoices!$AD$2:$AE$412,2,FALSE),"")</f>
        <v/>
      </c>
      <c r="P3005" s="18" t="str">
        <f>IFERROR(VLOOKUP($B3005,Invoices!$AF$2:$AG$412,2,FALSE),"")</f>
        <v/>
      </c>
      <c r="Q3005" s="18" t="str">
        <f>IFERROR(VLOOKUP($B3005,Invoices!$AH$2:$AI$412,2,FALSE),"")</f>
        <v/>
      </c>
      <c r="R3005" s="18">
        <f>IFERROR(VLOOKUP($B3005,Invoices!$AJ$2:$AK$412,2,FALSE),"")</f>
        <v>0.99</v>
      </c>
      <c r="S3005" s="18" t="str">
        <f>IFERROR(VLOOKUP($B3005,Invoices!$AL$2:$AM$412,2,FALSE),"")</f>
        <v/>
      </c>
      <c r="T3005" s="18" t="str">
        <f>IFERROR(VLOOKUP($B3005,Invoices!$AN$2:$AO$412,2,FALSE),"")</f>
        <v/>
      </c>
      <c r="U3005" s="18" cm="1">
        <f t="array" ref="U3005">IFERROR(INDEX(F3005:T3005, 1, MATCH(TRUE, ISNUMBER(F3005:T3005), 0)), "0.0")</f>
        <v>0.99</v>
      </c>
    </row>
    <row r="3006" spans="1:21" ht="13" x14ac:dyDescent="0.15">
      <c r="A3006" s="14" t="s">
        <v>9038</v>
      </c>
      <c r="B3006" s="6" t="s">
        <v>4511</v>
      </c>
      <c r="C3006" s="6" t="s">
        <v>573</v>
      </c>
      <c r="D3006" s="6" t="s">
        <v>645</v>
      </c>
      <c r="E3006" s="6" t="s">
        <v>574</v>
      </c>
      <c r="F3006" s="18">
        <f>IFERROR(VLOOKUP(B3006,Invoices!$L$2:$M$413,2,FALSE),"")</f>
        <v>0.99</v>
      </c>
      <c r="G3006" s="18" t="str">
        <f>IFERROR(VLOOKUP(B3006,Invoices!$N$2:$O$412,2,FALSE),"")</f>
        <v/>
      </c>
      <c r="H3006" s="18">
        <f>IFERROR(VLOOKUP($B3006,Invoices!$P$2:$Q$412,2,FALSE),"")</f>
        <v>0.99</v>
      </c>
      <c r="I3006" s="18" t="str">
        <f>IFERROR(VLOOKUP($B3006,Invoices!$R$2:$S$412,2,FALSE),"")</f>
        <v/>
      </c>
      <c r="J3006" s="18">
        <f>IFERROR(VLOOKUP($B3006,Invoices!$T$2:$U$412,2,FALSE),"")</f>
        <v>0.99</v>
      </c>
      <c r="K3006" s="18" t="str">
        <f>IFERROR(VLOOKUP($B3006,Invoices!$V$2:$W$412,2,FALSE),"")</f>
        <v/>
      </c>
      <c r="L3006" s="18" t="str">
        <f>IFERROR(VLOOKUP($B3006,Invoices!$X$2:$Y$412,2,FALSE),"")</f>
        <v/>
      </c>
      <c r="M3006" s="18" t="str">
        <f>IFERROR(VLOOKUP($B3006,Invoices!$Z$2:$AA$412,2,FALSE),"")</f>
        <v/>
      </c>
      <c r="N3006" s="18" t="str">
        <f>IFERROR(VLOOKUP($B3006,Invoices!$AB$2:$AC$412,2,FALSE),"")</f>
        <v/>
      </c>
      <c r="O3006" s="18" t="str">
        <f>IFERROR(VLOOKUP($B3006,Invoices!$AD$2:$AE$412,2,FALSE),"")</f>
        <v/>
      </c>
      <c r="P3006" s="18" t="str">
        <f>IFERROR(VLOOKUP($B3006,Invoices!$AF$2:$AG$412,2,FALSE),"")</f>
        <v/>
      </c>
      <c r="Q3006" s="18" t="str">
        <f>IFERROR(VLOOKUP($B3006,Invoices!$AH$2:$AI$412,2,FALSE),"")</f>
        <v/>
      </c>
      <c r="R3006" s="18">
        <f>IFERROR(VLOOKUP($B3006,Invoices!$AJ$2:$AK$412,2,FALSE),"")</f>
        <v>0.99</v>
      </c>
      <c r="S3006" s="18" t="str">
        <f>IFERROR(VLOOKUP($B3006,Invoices!$AL$2:$AM$412,2,FALSE),"")</f>
        <v/>
      </c>
      <c r="T3006" s="18" t="str">
        <f>IFERROR(VLOOKUP($B3006,Invoices!$AN$2:$AO$412,2,FALSE),"")</f>
        <v/>
      </c>
      <c r="U3006" s="18" cm="1">
        <f t="array" ref="U3006">IFERROR(INDEX(F3006:T3006, 1, MATCH(TRUE, ISNUMBER(F3006:T3006), 0)), "0.0")</f>
        <v>0.99</v>
      </c>
    </row>
    <row r="3007" spans="1:21" ht="13" x14ac:dyDescent="0.15">
      <c r="A3007" s="14" t="s">
        <v>9039</v>
      </c>
      <c r="B3007" s="6" t="s">
        <v>4512</v>
      </c>
      <c r="C3007" s="6" t="s">
        <v>4513</v>
      </c>
      <c r="D3007" s="6" t="s">
        <v>4514</v>
      </c>
      <c r="E3007" s="6" t="s">
        <v>4515</v>
      </c>
      <c r="F3007" s="18" t="str">
        <f>IFERROR(VLOOKUP(B3007,Invoices!$L$2:$M$413,2,FALSE),"")</f>
        <v/>
      </c>
      <c r="G3007" s="18" t="str">
        <f>IFERROR(VLOOKUP(B3007,Invoices!$N$2:$O$412,2,FALSE),"")</f>
        <v/>
      </c>
      <c r="H3007" s="18" t="str">
        <f>IFERROR(VLOOKUP($B3007,Invoices!$P$2:$Q$412,2,FALSE),"")</f>
        <v/>
      </c>
      <c r="I3007" s="18" t="str">
        <f>IFERROR(VLOOKUP($B3007,Invoices!$R$2:$S$412,2,FALSE),"")</f>
        <v/>
      </c>
      <c r="J3007" s="18" t="str">
        <f>IFERROR(VLOOKUP($B3007,Invoices!$T$2:$U$412,2,FALSE),"")</f>
        <v/>
      </c>
      <c r="K3007" s="18" t="str">
        <f>IFERROR(VLOOKUP($B3007,Invoices!$V$2:$W$412,2,FALSE),"")</f>
        <v/>
      </c>
      <c r="L3007" s="18" t="str">
        <f>IFERROR(VLOOKUP($B3007,Invoices!$X$2:$Y$412,2,FALSE),"")</f>
        <v/>
      </c>
      <c r="M3007" s="18" t="str">
        <f>IFERROR(VLOOKUP($B3007,Invoices!$Z$2:$AA$412,2,FALSE),"")</f>
        <v/>
      </c>
      <c r="N3007" s="18" t="str">
        <f>IFERROR(VLOOKUP($B3007,Invoices!$AB$2:$AC$412,2,FALSE),"")</f>
        <v/>
      </c>
      <c r="O3007" s="18" t="str">
        <f>IFERROR(VLOOKUP($B3007,Invoices!$AD$2:$AE$412,2,FALSE),"")</f>
        <v/>
      </c>
      <c r="P3007" s="18" t="str">
        <f>IFERROR(VLOOKUP($B3007,Invoices!$AF$2:$AG$412,2,FALSE),"")</f>
        <v/>
      </c>
      <c r="Q3007" s="18" t="str">
        <f>IFERROR(VLOOKUP($B3007,Invoices!$AH$2:$AI$412,2,FALSE),"")</f>
        <v/>
      </c>
      <c r="R3007" s="18" t="str">
        <f>IFERROR(VLOOKUP($B3007,Invoices!$AJ$2:$AK$412,2,FALSE),"")</f>
        <v/>
      </c>
      <c r="S3007" s="18" t="str">
        <f>IFERROR(VLOOKUP($B3007,Invoices!$AL$2:$AM$412,2,FALSE),"")</f>
        <v/>
      </c>
      <c r="T3007" s="18" t="str">
        <f>IFERROR(VLOOKUP($B3007,Invoices!$AN$2:$AO$412,2,FALSE),"")</f>
        <v/>
      </c>
      <c r="U3007" s="18" t="str" cm="1">
        <f t="array" ref="U3007">IFERROR(INDEX(F3007:T3007, 1, MATCH(TRUE, ISNUMBER(F3007:T3007), 0)), "0.0")</f>
        <v>0.0</v>
      </c>
    </row>
    <row r="3008" spans="1:21" ht="13" x14ac:dyDescent="0.15">
      <c r="A3008" s="14" t="s">
        <v>9040</v>
      </c>
      <c r="B3008" s="6" t="s">
        <v>4516</v>
      </c>
      <c r="C3008" s="6" t="s">
        <v>1803</v>
      </c>
      <c r="D3008" s="6" t="s">
        <v>1804</v>
      </c>
      <c r="E3008" s="6" t="s">
        <v>810</v>
      </c>
      <c r="F3008" s="18" t="str">
        <f>IFERROR(VLOOKUP(B3008,Invoices!$L$2:$M$413,2,FALSE),"")</f>
        <v/>
      </c>
      <c r="G3008" s="18" t="str">
        <f>IFERROR(VLOOKUP(B3008,Invoices!$N$2:$O$412,2,FALSE),"")</f>
        <v/>
      </c>
      <c r="H3008" s="18">
        <f>IFERROR(VLOOKUP($B3008,Invoices!$P$2:$Q$412,2,FALSE),"")</f>
        <v>0.99</v>
      </c>
      <c r="I3008" s="18" t="str">
        <f>IFERROR(VLOOKUP($B3008,Invoices!$R$2:$S$412,2,FALSE),"")</f>
        <v/>
      </c>
      <c r="J3008" s="18" t="str">
        <f>IFERROR(VLOOKUP($B3008,Invoices!$T$2:$U$412,2,FALSE),"")</f>
        <v/>
      </c>
      <c r="K3008" s="18" t="str">
        <f>IFERROR(VLOOKUP($B3008,Invoices!$V$2:$W$412,2,FALSE),"")</f>
        <v/>
      </c>
      <c r="L3008" s="18" t="str">
        <f>IFERROR(VLOOKUP($B3008,Invoices!$X$2:$Y$412,2,FALSE),"")</f>
        <v/>
      </c>
      <c r="M3008" s="18" t="str">
        <f>IFERROR(VLOOKUP($B3008,Invoices!$Z$2:$AA$412,2,FALSE),"")</f>
        <v/>
      </c>
      <c r="N3008" s="18" t="str">
        <f>IFERROR(VLOOKUP($B3008,Invoices!$AB$2:$AC$412,2,FALSE),"")</f>
        <v/>
      </c>
      <c r="O3008" s="18" t="str">
        <f>IFERROR(VLOOKUP($B3008,Invoices!$AD$2:$AE$412,2,FALSE),"")</f>
        <v/>
      </c>
      <c r="P3008" s="18" t="str">
        <f>IFERROR(VLOOKUP($B3008,Invoices!$AF$2:$AG$412,2,FALSE),"")</f>
        <v/>
      </c>
      <c r="Q3008" s="18" t="str">
        <f>IFERROR(VLOOKUP($B3008,Invoices!$AH$2:$AI$412,2,FALSE),"")</f>
        <v/>
      </c>
      <c r="R3008" s="18" t="str">
        <f>IFERROR(VLOOKUP($B3008,Invoices!$AJ$2:$AK$412,2,FALSE),"")</f>
        <v/>
      </c>
      <c r="S3008" s="18" t="str">
        <f>IFERROR(VLOOKUP($B3008,Invoices!$AL$2:$AM$412,2,FALSE),"")</f>
        <v/>
      </c>
      <c r="T3008" s="18" t="str">
        <f>IFERROR(VLOOKUP($B3008,Invoices!$AN$2:$AO$412,2,FALSE),"")</f>
        <v/>
      </c>
      <c r="U3008" s="18" cm="1">
        <f t="array" ref="U3008">IFERROR(INDEX(F3008:T3008, 1, MATCH(TRUE, ISNUMBER(F3008:T3008), 0)), "0.0")</f>
        <v>0.99</v>
      </c>
    </row>
    <row r="3009" spans="1:21" ht="13" x14ac:dyDescent="0.15">
      <c r="A3009" s="14" t="s">
        <v>9041</v>
      </c>
      <c r="B3009" s="6" t="s">
        <v>4517</v>
      </c>
      <c r="D3009" s="6" t="s">
        <v>1187</v>
      </c>
      <c r="E3009" s="6" t="s">
        <v>673</v>
      </c>
      <c r="F3009" s="18" t="str">
        <f>IFERROR(VLOOKUP(B3009,Invoices!$L$2:$M$413,2,FALSE),"")</f>
        <v/>
      </c>
      <c r="G3009" s="18" t="str">
        <f>IFERROR(VLOOKUP(B3009,Invoices!$N$2:$O$412,2,FALSE),"")</f>
        <v/>
      </c>
      <c r="H3009" s="18" t="str">
        <f>IFERROR(VLOOKUP($B3009,Invoices!$P$2:$Q$412,2,FALSE),"")</f>
        <v/>
      </c>
      <c r="I3009" s="18" t="str">
        <f>IFERROR(VLOOKUP($B3009,Invoices!$R$2:$S$412,2,FALSE),"")</f>
        <v/>
      </c>
      <c r="J3009" s="18" t="str">
        <f>IFERROR(VLOOKUP($B3009,Invoices!$T$2:$U$412,2,FALSE),"")</f>
        <v/>
      </c>
      <c r="K3009" s="18" t="str">
        <f>IFERROR(VLOOKUP($B3009,Invoices!$V$2:$W$412,2,FALSE),"")</f>
        <v/>
      </c>
      <c r="L3009" s="18" t="str">
        <f>IFERROR(VLOOKUP($B3009,Invoices!$X$2:$Y$412,2,FALSE),"")</f>
        <v/>
      </c>
      <c r="M3009" s="18" t="str">
        <f>IFERROR(VLOOKUP($B3009,Invoices!$Z$2:$AA$412,2,FALSE),"")</f>
        <v/>
      </c>
      <c r="N3009" s="18" t="str">
        <f>IFERROR(VLOOKUP($B3009,Invoices!$AB$2:$AC$412,2,FALSE),"")</f>
        <v/>
      </c>
      <c r="O3009" s="18" t="str">
        <f>IFERROR(VLOOKUP($B3009,Invoices!$AD$2:$AE$412,2,FALSE),"")</f>
        <v/>
      </c>
      <c r="P3009" s="18" t="str">
        <f>IFERROR(VLOOKUP($B3009,Invoices!$AF$2:$AG$412,2,FALSE),"")</f>
        <v/>
      </c>
      <c r="Q3009" s="18" t="str">
        <f>IFERROR(VLOOKUP($B3009,Invoices!$AH$2:$AI$412,2,FALSE),"")</f>
        <v/>
      </c>
      <c r="R3009" s="18" t="str">
        <f>IFERROR(VLOOKUP($B3009,Invoices!$AJ$2:$AK$412,2,FALSE),"")</f>
        <v/>
      </c>
      <c r="S3009" s="18" t="str">
        <f>IFERROR(VLOOKUP($B3009,Invoices!$AL$2:$AM$412,2,FALSE),"")</f>
        <v/>
      </c>
      <c r="T3009" s="18" t="str">
        <f>IFERROR(VLOOKUP($B3009,Invoices!$AN$2:$AO$412,2,FALSE),"")</f>
        <v/>
      </c>
      <c r="U3009" s="18" t="str" cm="1">
        <f t="array" ref="U3009">IFERROR(INDEX(F3009:T3009, 1, MATCH(TRUE, ISNUMBER(F3009:T3009), 0)), "0.0")</f>
        <v>0.0</v>
      </c>
    </row>
    <row r="3010" spans="1:21" ht="13" x14ac:dyDescent="0.15">
      <c r="A3010" s="14" t="s">
        <v>9042</v>
      </c>
      <c r="B3010" s="6" t="s">
        <v>4518</v>
      </c>
      <c r="C3010" s="6" t="s">
        <v>1210</v>
      </c>
      <c r="D3010" s="6" t="s">
        <v>1506</v>
      </c>
      <c r="E3010" s="6" t="s">
        <v>1210</v>
      </c>
      <c r="F3010" s="18" t="str">
        <f>IFERROR(VLOOKUP(B3010,Invoices!$L$2:$M$413,2,FALSE),"")</f>
        <v/>
      </c>
      <c r="G3010" s="18" t="str">
        <f>IFERROR(VLOOKUP(B3010,Invoices!$N$2:$O$412,2,FALSE),"")</f>
        <v/>
      </c>
      <c r="H3010" s="18" t="str">
        <f>IFERROR(VLOOKUP($B3010,Invoices!$P$2:$Q$412,2,FALSE),"")</f>
        <v/>
      </c>
      <c r="I3010" s="18" t="str">
        <f>IFERROR(VLOOKUP($B3010,Invoices!$R$2:$S$412,2,FALSE),"")</f>
        <v/>
      </c>
      <c r="J3010" s="18" t="str">
        <f>IFERROR(VLOOKUP($B3010,Invoices!$T$2:$U$412,2,FALSE),"")</f>
        <v/>
      </c>
      <c r="K3010" s="18" t="str">
        <f>IFERROR(VLOOKUP($B3010,Invoices!$V$2:$W$412,2,FALSE),"")</f>
        <v/>
      </c>
      <c r="L3010" s="18" t="str">
        <f>IFERROR(VLOOKUP($B3010,Invoices!$X$2:$Y$412,2,FALSE),"")</f>
        <v/>
      </c>
      <c r="M3010" s="18" t="str">
        <f>IFERROR(VLOOKUP($B3010,Invoices!$Z$2:$AA$412,2,FALSE),"")</f>
        <v/>
      </c>
      <c r="N3010" s="18" t="str">
        <f>IFERROR(VLOOKUP($B3010,Invoices!$AB$2:$AC$412,2,FALSE),"")</f>
        <v/>
      </c>
      <c r="O3010" s="18" t="str">
        <f>IFERROR(VLOOKUP($B3010,Invoices!$AD$2:$AE$412,2,FALSE),"")</f>
        <v/>
      </c>
      <c r="P3010" s="18" t="str">
        <f>IFERROR(VLOOKUP($B3010,Invoices!$AF$2:$AG$412,2,FALSE),"")</f>
        <v/>
      </c>
      <c r="Q3010" s="18" t="str">
        <f>IFERROR(VLOOKUP($B3010,Invoices!$AH$2:$AI$412,2,FALSE),"")</f>
        <v/>
      </c>
      <c r="R3010" s="18" t="str">
        <f>IFERROR(VLOOKUP($B3010,Invoices!$AJ$2:$AK$412,2,FALSE),"")</f>
        <v/>
      </c>
      <c r="S3010" s="18" t="str">
        <f>IFERROR(VLOOKUP($B3010,Invoices!$AL$2:$AM$412,2,FALSE),"")</f>
        <v/>
      </c>
      <c r="T3010" s="18" t="str">
        <f>IFERROR(VLOOKUP($B3010,Invoices!$AN$2:$AO$412,2,FALSE),"")</f>
        <v/>
      </c>
      <c r="U3010" s="18" t="str" cm="1">
        <f t="array" ref="U3010">IFERROR(INDEX(F3010:T3010, 1, MATCH(TRUE, ISNUMBER(F3010:T3010), 0)), "0.0")</f>
        <v>0.0</v>
      </c>
    </row>
    <row r="3011" spans="1:21" ht="13" x14ac:dyDescent="0.15">
      <c r="A3011" s="14" t="s">
        <v>9043</v>
      </c>
      <c r="B3011" s="6" t="s">
        <v>4519</v>
      </c>
      <c r="D3011" s="6" t="s">
        <v>517</v>
      </c>
      <c r="E3011" s="6" t="s">
        <v>518</v>
      </c>
      <c r="F3011" s="18" t="str">
        <f>IFERROR(VLOOKUP(B3011,Invoices!$L$2:$M$413,2,FALSE),"")</f>
        <v/>
      </c>
      <c r="G3011" s="18" t="str">
        <f>IFERROR(VLOOKUP(B3011,Invoices!$N$2:$O$412,2,FALSE),"")</f>
        <v/>
      </c>
      <c r="H3011" s="18">
        <f>IFERROR(VLOOKUP($B3011,Invoices!$P$2:$Q$412,2,FALSE),"")</f>
        <v>1.99</v>
      </c>
      <c r="I3011" s="18" t="str">
        <f>IFERROR(VLOOKUP($B3011,Invoices!$R$2:$S$412,2,FALSE),"")</f>
        <v/>
      </c>
      <c r="J3011" s="18" t="str">
        <f>IFERROR(VLOOKUP($B3011,Invoices!$T$2:$U$412,2,FALSE),"")</f>
        <v/>
      </c>
      <c r="K3011" s="18" t="str">
        <f>IFERROR(VLOOKUP($B3011,Invoices!$V$2:$W$412,2,FALSE),"")</f>
        <v/>
      </c>
      <c r="L3011" s="18" t="str">
        <f>IFERROR(VLOOKUP($B3011,Invoices!$X$2:$Y$412,2,FALSE),"")</f>
        <v/>
      </c>
      <c r="M3011" s="18" t="str">
        <f>IFERROR(VLOOKUP($B3011,Invoices!$Z$2:$AA$412,2,FALSE),"")</f>
        <v/>
      </c>
      <c r="N3011" s="18" t="str">
        <f>IFERROR(VLOOKUP($B3011,Invoices!$AB$2:$AC$412,2,FALSE),"")</f>
        <v/>
      </c>
      <c r="O3011" s="18" t="str">
        <f>IFERROR(VLOOKUP($B3011,Invoices!$AD$2:$AE$412,2,FALSE),"")</f>
        <v/>
      </c>
      <c r="P3011" s="18" t="str">
        <f>IFERROR(VLOOKUP($B3011,Invoices!$AF$2:$AG$412,2,FALSE),"")</f>
        <v/>
      </c>
      <c r="Q3011" s="18" t="str">
        <f>IFERROR(VLOOKUP($B3011,Invoices!$AH$2:$AI$412,2,FALSE),"")</f>
        <v/>
      </c>
      <c r="R3011" s="18" t="str">
        <f>IFERROR(VLOOKUP($B3011,Invoices!$AJ$2:$AK$412,2,FALSE),"")</f>
        <v/>
      </c>
      <c r="S3011" s="18" t="str">
        <f>IFERROR(VLOOKUP($B3011,Invoices!$AL$2:$AM$412,2,FALSE),"")</f>
        <v/>
      </c>
      <c r="T3011" s="18" t="str">
        <f>IFERROR(VLOOKUP($B3011,Invoices!$AN$2:$AO$412,2,FALSE),"")</f>
        <v/>
      </c>
      <c r="U3011" s="18" cm="1">
        <f t="array" ref="U3011">IFERROR(INDEX(F3011:T3011, 1, MATCH(TRUE, ISNUMBER(F3011:T3011), 0)), "0.0")</f>
        <v>1.99</v>
      </c>
    </row>
    <row r="3012" spans="1:21" ht="13" x14ac:dyDescent="0.15">
      <c r="A3012" s="14" t="s">
        <v>9044</v>
      </c>
      <c r="B3012" s="6" t="s">
        <v>4520</v>
      </c>
      <c r="C3012" s="6" t="s">
        <v>1878</v>
      </c>
      <c r="D3012" s="6" t="s">
        <v>954</v>
      </c>
      <c r="E3012" s="6" t="s">
        <v>955</v>
      </c>
      <c r="F3012" s="18" t="str">
        <f>IFERROR(VLOOKUP(B3012,Invoices!$L$2:$M$413,2,FALSE),"")</f>
        <v/>
      </c>
      <c r="G3012" s="18" t="str">
        <f>IFERROR(VLOOKUP(B3012,Invoices!$N$2:$O$412,2,FALSE),"")</f>
        <v/>
      </c>
      <c r="H3012" s="18" t="str">
        <f>IFERROR(VLOOKUP($B3012,Invoices!$P$2:$Q$412,2,FALSE),"")</f>
        <v/>
      </c>
      <c r="I3012" s="18" t="str">
        <f>IFERROR(VLOOKUP($B3012,Invoices!$R$2:$S$412,2,FALSE),"")</f>
        <v/>
      </c>
      <c r="J3012" s="18" t="str">
        <f>IFERROR(VLOOKUP($B3012,Invoices!$T$2:$U$412,2,FALSE),"")</f>
        <v/>
      </c>
      <c r="K3012" s="18" t="str">
        <f>IFERROR(VLOOKUP($B3012,Invoices!$V$2:$W$412,2,FALSE),"")</f>
        <v/>
      </c>
      <c r="L3012" s="18" t="str">
        <f>IFERROR(VLOOKUP($B3012,Invoices!$X$2:$Y$412,2,FALSE),"")</f>
        <v/>
      </c>
      <c r="M3012" s="18" t="str">
        <f>IFERROR(VLOOKUP($B3012,Invoices!$Z$2:$AA$412,2,FALSE),"")</f>
        <v/>
      </c>
      <c r="N3012" s="18" t="str">
        <f>IFERROR(VLOOKUP($B3012,Invoices!$AB$2:$AC$412,2,FALSE),"")</f>
        <v/>
      </c>
      <c r="O3012" s="18" t="str">
        <f>IFERROR(VLOOKUP($B3012,Invoices!$AD$2:$AE$412,2,FALSE),"")</f>
        <v/>
      </c>
      <c r="P3012" s="18" t="str">
        <f>IFERROR(VLOOKUP($B3012,Invoices!$AF$2:$AG$412,2,FALSE),"")</f>
        <v/>
      </c>
      <c r="Q3012" s="18" t="str">
        <f>IFERROR(VLOOKUP($B3012,Invoices!$AH$2:$AI$412,2,FALSE),"")</f>
        <v/>
      </c>
      <c r="R3012" s="18" t="str">
        <f>IFERROR(VLOOKUP($B3012,Invoices!$AJ$2:$AK$412,2,FALSE),"")</f>
        <v/>
      </c>
      <c r="S3012" s="18" t="str">
        <f>IFERROR(VLOOKUP($B3012,Invoices!$AL$2:$AM$412,2,FALSE),"")</f>
        <v/>
      </c>
      <c r="T3012" s="18" t="str">
        <f>IFERROR(VLOOKUP($B3012,Invoices!$AN$2:$AO$412,2,FALSE),"")</f>
        <v/>
      </c>
      <c r="U3012" s="18" t="str" cm="1">
        <f t="array" ref="U3012">IFERROR(INDEX(F3012:T3012, 1, MATCH(TRUE, ISNUMBER(F3012:T3012), 0)), "0.0")</f>
        <v>0.0</v>
      </c>
    </row>
    <row r="3013" spans="1:21" ht="13" x14ac:dyDescent="0.15">
      <c r="A3013" s="14" t="s">
        <v>9045</v>
      </c>
      <c r="B3013" s="6" t="s">
        <v>4521</v>
      </c>
      <c r="D3013" s="6" t="s">
        <v>1483</v>
      </c>
      <c r="E3013" s="6" t="s">
        <v>518</v>
      </c>
      <c r="F3013" s="18" t="str">
        <f>IFERROR(VLOOKUP(B3013,Invoices!$L$2:$M$413,2,FALSE),"")</f>
        <v/>
      </c>
      <c r="G3013" s="18" t="str">
        <f>IFERROR(VLOOKUP(B3013,Invoices!$N$2:$O$412,2,FALSE),"")</f>
        <v/>
      </c>
      <c r="H3013" s="18" t="str">
        <f>IFERROR(VLOOKUP($B3013,Invoices!$P$2:$Q$412,2,FALSE),"")</f>
        <v/>
      </c>
      <c r="I3013" s="18" t="str">
        <f>IFERROR(VLOOKUP($B3013,Invoices!$R$2:$S$412,2,FALSE),"")</f>
        <v/>
      </c>
      <c r="J3013" s="18" t="str">
        <f>IFERROR(VLOOKUP($B3013,Invoices!$T$2:$U$412,2,FALSE),"")</f>
        <v/>
      </c>
      <c r="K3013" s="18" t="str">
        <f>IFERROR(VLOOKUP($B3013,Invoices!$V$2:$W$412,2,FALSE),"")</f>
        <v/>
      </c>
      <c r="L3013" s="18" t="str">
        <f>IFERROR(VLOOKUP($B3013,Invoices!$X$2:$Y$412,2,FALSE),"")</f>
        <v/>
      </c>
      <c r="M3013" s="18" t="str">
        <f>IFERROR(VLOOKUP($B3013,Invoices!$Z$2:$AA$412,2,FALSE),"")</f>
        <v/>
      </c>
      <c r="N3013" s="18" t="str">
        <f>IFERROR(VLOOKUP($B3013,Invoices!$AB$2:$AC$412,2,FALSE),"")</f>
        <v/>
      </c>
      <c r="O3013" s="18" t="str">
        <f>IFERROR(VLOOKUP($B3013,Invoices!$AD$2:$AE$412,2,FALSE),"")</f>
        <v/>
      </c>
      <c r="P3013" s="18" t="str">
        <f>IFERROR(VLOOKUP($B3013,Invoices!$AF$2:$AG$412,2,FALSE),"")</f>
        <v/>
      </c>
      <c r="Q3013" s="18" t="str">
        <f>IFERROR(VLOOKUP($B3013,Invoices!$AH$2:$AI$412,2,FALSE),"")</f>
        <v/>
      </c>
      <c r="R3013" s="18" t="str">
        <f>IFERROR(VLOOKUP($B3013,Invoices!$AJ$2:$AK$412,2,FALSE),"")</f>
        <v/>
      </c>
      <c r="S3013" s="18" t="str">
        <f>IFERROR(VLOOKUP($B3013,Invoices!$AL$2:$AM$412,2,FALSE),"")</f>
        <v/>
      </c>
      <c r="T3013" s="18" t="str">
        <f>IFERROR(VLOOKUP($B3013,Invoices!$AN$2:$AO$412,2,FALSE),"")</f>
        <v/>
      </c>
      <c r="U3013" s="18" t="str" cm="1">
        <f t="array" ref="U3013">IFERROR(INDEX(F3013:T3013, 1, MATCH(TRUE, ISNUMBER(F3013:T3013), 0)), "0.0")</f>
        <v>0.0</v>
      </c>
    </row>
    <row r="3014" spans="1:21" ht="13" x14ac:dyDescent="0.15">
      <c r="A3014" s="14" t="s">
        <v>9046</v>
      </c>
      <c r="B3014" s="6" t="s">
        <v>4522</v>
      </c>
      <c r="C3014" s="6" t="s">
        <v>1795</v>
      </c>
      <c r="D3014" s="6" t="s">
        <v>626</v>
      </c>
      <c r="E3014" s="6" t="s">
        <v>522</v>
      </c>
      <c r="F3014" s="18">
        <f>IFERROR(VLOOKUP(B3014,Invoices!$L$2:$M$413,2,FALSE),"")</f>
        <v>0.99</v>
      </c>
      <c r="G3014" s="18" t="str">
        <f>IFERROR(VLOOKUP(B3014,Invoices!$N$2:$O$412,2,FALSE),"")</f>
        <v/>
      </c>
      <c r="H3014" s="18" t="str">
        <f>IFERROR(VLOOKUP($B3014,Invoices!$P$2:$Q$412,2,FALSE),"")</f>
        <v/>
      </c>
      <c r="I3014" s="18" t="str">
        <f>IFERROR(VLOOKUP($B3014,Invoices!$R$2:$S$412,2,FALSE),"")</f>
        <v/>
      </c>
      <c r="J3014" s="18" t="str">
        <f>IFERROR(VLOOKUP($B3014,Invoices!$T$2:$U$412,2,FALSE),"")</f>
        <v/>
      </c>
      <c r="K3014" s="18" t="str">
        <f>IFERROR(VLOOKUP($B3014,Invoices!$V$2:$W$412,2,FALSE),"")</f>
        <v/>
      </c>
      <c r="L3014" s="18" t="str">
        <f>IFERROR(VLOOKUP($B3014,Invoices!$X$2:$Y$412,2,FALSE),"")</f>
        <v/>
      </c>
      <c r="M3014" s="18" t="str">
        <f>IFERROR(VLOOKUP($B3014,Invoices!$Z$2:$AA$412,2,FALSE),"")</f>
        <v/>
      </c>
      <c r="N3014" s="18" t="str">
        <f>IFERROR(VLOOKUP($B3014,Invoices!$AB$2:$AC$412,2,FALSE),"")</f>
        <v/>
      </c>
      <c r="O3014" s="18" t="str">
        <f>IFERROR(VLOOKUP($B3014,Invoices!$AD$2:$AE$412,2,FALSE),"")</f>
        <v/>
      </c>
      <c r="P3014" s="18" t="str">
        <f>IFERROR(VLOOKUP($B3014,Invoices!$AF$2:$AG$412,2,FALSE),"")</f>
        <v/>
      </c>
      <c r="Q3014" s="18" t="str">
        <f>IFERROR(VLOOKUP($B3014,Invoices!$AH$2:$AI$412,2,FALSE),"")</f>
        <v/>
      </c>
      <c r="R3014" s="18" t="str">
        <f>IFERROR(VLOOKUP($B3014,Invoices!$AJ$2:$AK$412,2,FALSE),"")</f>
        <v/>
      </c>
      <c r="S3014" s="18" t="str">
        <f>IFERROR(VLOOKUP($B3014,Invoices!$AL$2:$AM$412,2,FALSE),"")</f>
        <v/>
      </c>
      <c r="T3014" s="18" t="str">
        <f>IFERROR(VLOOKUP($B3014,Invoices!$AN$2:$AO$412,2,FALSE),"")</f>
        <v/>
      </c>
      <c r="U3014" s="18" cm="1">
        <f t="array" ref="U3014">IFERROR(INDEX(F3014:T3014, 1, MATCH(TRUE, ISNUMBER(F3014:T3014), 0)), "0.0")</f>
        <v>0.99</v>
      </c>
    </row>
    <row r="3015" spans="1:21" ht="13" x14ac:dyDescent="0.15">
      <c r="A3015" s="14" t="s">
        <v>9047</v>
      </c>
      <c r="B3015" s="6" t="s">
        <v>4523</v>
      </c>
      <c r="C3015" s="6" t="s">
        <v>529</v>
      </c>
      <c r="D3015" s="6" t="s">
        <v>530</v>
      </c>
      <c r="E3015" s="6" t="s">
        <v>529</v>
      </c>
      <c r="F3015" s="18" t="str">
        <f>IFERROR(VLOOKUP(B3015,Invoices!$L$2:$M$413,2,FALSE),"")</f>
        <v/>
      </c>
      <c r="G3015" s="18" t="str">
        <f>IFERROR(VLOOKUP(B3015,Invoices!$N$2:$O$412,2,FALSE),"")</f>
        <v/>
      </c>
      <c r="H3015" s="18" t="str">
        <f>IFERROR(VLOOKUP($B3015,Invoices!$P$2:$Q$412,2,FALSE),"")</f>
        <v/>
      </c>
      <c r="I3015" s="18" t="str">
        <f>IFERROR(VLOOKUP($B3015,Invoices!$R$2:$S$412,2,FALSE),"")</f>
        <v/>
      </c>
      <c r="J3015" s="18" t="str">
        <f>IFERROR(VLOOKUP($B3015,Invoices!$T$2:$U$412,2,FALSE),"")</f>
        <v/>
      </c>
      <c r="K3015" s="18">
        <f>IFERROR(VLOOKUP($B3015,Invoices!$V$2:$W$412,2,FALSE),"")</f>
        <v>0.99</v>
      </c>
      <c r="L3015" s="18" t="str">
        <f>IFERROR(VLOOKUP($B3015,Invoices!$X$2:$Y$412,2,FALSE),"")</f>
        <v/>
      </c>
      <c r="M3015" s="18" t="str">
        <f>IFERROR(VLOOKUP($B3015,Invoices!$Z$2:$AA$412,2,FALSE),"")</f>
        <v/>
      </c>
      <c r="N3015" s="18" t="str">
        <f>IFERROR(VLOOKUP($B3015,Invoices!$AB$2:$AC$412,2,FALSE),"")</f>
        <v/>
      </c>
      <c r="O3015" s="18" t="str">
        <f>IFERROR(VLOOKUP($B3015,Invoices!$AD$2:$AE$412,2,FALSE),"")</f>
        <v/>
      </c>
      <c r="P3015" s="18" t="str">
        <f>IFERROR(VLOOKUP($B3015,Invoices!$AF$2:$AG$412,2,FALSE),"")</f>
        <v/>
      </c>
      <c r="Q3015" s="18" t="str">
        <f>IFERROR(VLOOKUP($B3015,Invoices!$AH$2:$AI$412,2,FALSE),"")</f>
        <v/>
      </c>
      <c r="R3015" s="18" t="str">
        <f>IFERROR(VLOOKUP($B3015,Invoices!$AJ$2:$AK$412,2,FALSE),"")</f>
        <v/>
      </c>
      <c r="S3015" s="18" t="str">
        <f>IFERROR(VLOOKUP($B3015,Invoices!$AL$2:$AM$412,2,FALSE),"")</f>
        <v/>
      </c>
      <c r="T3015" s="18" t="str">
        <f>IFERROR(VLOOKUP($B3015,Invoices!$AN$2:$AO$412,2,FALSE),"")</f>
        <v/>
      </c>
      <c r="U3015" s="18" cm="1">
        <f t="array" ref="U3015">IFERROR(INDEX(F3015:T3015, 1, MATCH(TRUE, ISNUMBER(F3015:T3015), 0)), "0.0")</f>
        <v>0.99</v>
      </c>
    </row>
    <row r="3016" spans="1:21" ht="13" x14ac:dyDescent="0.15">
      <c r="A3016" s="14" t="s">
        <v>9048</v>
      </c>
      <c r="B3016" s="6" t="s">
        <v>4524</v>
      </c>
      <c r="D3016" s="6" t="s">
        <v>692</v>
      </c>
      <c r="E3016" s="6" t="s">
        <v>693</v>
      </c>
      <c r="F3016" s="18" t="str">
        <f>IFERROR(VLOOKUP(B3016,Invoices!$L$2:$M$413,2,FALSE),"")</f>
        <v/>
      </c>
      <c r="G3016" s="18" t="str">
        <f>IFERROR(VLOOKUP(B3016,Invoices!$N$2:$O$412,2,FALSE),"")</f>
        <v/>
      </c>
      <c r="H3016" s="18" t="str">
        <f>IFERROR(VLOOKUP($B3016,Invoices!$P$2:$Q$412,2,FALSE),"")</f>
        <v/>
      </c>
      <c r="I3016" s="18" t="str">
        <f>IFERROR(VLOOKUP($B3016,Invoices!$R$2:$S$412,2,FALSE),"")</f>
        <v/>
      </c>
      <c r="J3016" s="18" t="str">
        <f>IFERROR(VLOOKUP($B3016,Invoices!$T$2:$U$412,2,FALSE),"")</f>
        <v/>
      </c>
      <c r="K3016" s="18" t="str">
        <f>IFERROR(VLOOKUP($B3016,Invoices!$V$2:$W$412,2,FALSE),"")</f>
        <v/>
      </c>
      <c r="L3016" s="18" t="str">
        <f>IFERROR(VLOOKUP($B3016,Invoices!$X$2:$Y$412,2,FALSE),"")</f>
        <v/>
      </c>
      <c r="M3016" s="18" t="str">
        <f>IFERROR(VLOOKUP($B3016,Invoices!$Z$2:$AA$412,2,FALSE),"")</f>
        <v/>
      </c>
      <c r="N3016" s="18">
        <f>IFERROR(VLOOKUP($B3016,Invoices!$AB$2:$AC$412,2,FALSE),"")</f>
        <v>1.99</v>
      </c>
      <c r="O3016" s="18" t="str">
        <f>IFERROR(VLOOKUP($B3016,Invoices!$AD$2:$AE$412,2,FALSE),"")</f>
        <v/>
      </c>
      <c r="P3016" s="18" t="str">
        <f>IFERROR(VLOOKUP($B3016,Invoices!$AF$2:$AG$412,2,FALSE),"")</f>
        <v/>
      </c>
      <c r="Q3016" s="18" t="str">
        <f>IFERROR(VLOOKUP($B3016,Invoices!$AH$2:$AI$412,2,FALSE),"")</f>
        <v/>
      </c>
      <c r="R3016" s="18" t="str">
        <f>IFERROR(VLOOKUP($B3016,Invoices!$AJ$2:$AK$412,2,FALSE),"")</f>
        <v/>
      </c>
      <c r="S3016" s="18" t="str">
        <f>IFERROR(VLOOKUP($B3016,Invoices!$AL$2:$AM$412,2,FALSE),"")</f>
        <v/>
      </c>
      <c r="T3016" s="18" t="str">
        <f>IFERROR(VLOOKUP($B3016,Invoices!$AN$2:$AO$412,2,FALSE),"")</f>
        <v/>
      </c>
      <c r="U3016" s="18" cm="1">
        <f t="array" ref="U3016">IFERROR(INDEX(F3016:T3016, 1, MATCH(TRUE, ISNUMBER(F3016:T3016), 0)), "0.0")</f>
        <v>1.99</v>
      </c>
    </row>
    <row r="3017" spans="1:21" ht="13" x14ac:dyDescent="0.15">
      <c r="A3017" s="14" t="s">
        <v>9049</v>
      </c>
      <c r="B3017" s="6" t="s">
        <v>4525</v>
      </c>
      <c r="D3017" s="6" t="s">
        <v>1443</v>
      </c>
      <c r="E3017" s="6" t="s">
        <v>574</v>
      </c>
      <c r="F3017" s="18" t="str">
        <f>IFERROR(VLOOKUP(B3017,Invoices!$L$2:$M$413,2,FALSE),"")</f>
        <v/>
      </c>
      <c r="G3017" s="18" t="str">
        <f>IFERROR(VLOOKUP(B3017,Invoices!$N$2:$O$412,2,FALSE),"")</f>
        <v/>
      </c>
      <c r="H3017" s="18" t="str">
        <f>IFERROR(VLOOKUP($B3017,Invoices!$P$2:$Q$412,2,FALSE),"")</f>
        <v/>
      </c>
      <c r="I3017" s="18" t="str">
        <f>IFERROR(VLOOKUP($B3017,Invoices!$R$2:$S$412,2,FALSE),"")</f>
        <v/>
      </c>
      <c r="J3017" s="18" t="str">
        <f>IFERROR(VLOOKUP($B3017,Invoices!$T$2:$U$412,2,FALSE),"")</f>
        <v/>
      </c>
      <c r="K3017" s="18" t="str">
        <f>IFERROR(VLOOKUP($B3017,Invoices!$V$2:$W$412,2,FALSE),"")</f>
        <v/>
      </c>
      <c r="L3017" s="18" t="str">
        <f>IFERROR(VLOOKUP($B3017,Invoices!$X$2:$Y$412,2,FALSE),"")</f>
        <v/>
      </c>
      <c r="M3017" s="18" t="str">
        <f>IFERROR(VLOOKUP($B3017,Invoices!$Z$2:$AA$412,2,FALSE),"")</f>
        <v/>
      </c>
      <c r="N3017" s="18">
        <f>IFERROR(VLOOKUP($B3017,Invoices!$AB$2:$AC$412,2,FALSE),"")</f>
        <v>0.99</v>
      </c>
      <c r="O3017" s="18" t="str">
        <f>IFERROR(VLOOKUP($B3017,Invoices!$AD$2:$AE$412,2,FALSE),"")</f>
        <v/>
      </c>
      <c r="P3017" s="18" t="str">
        <f>IFERROR(VLOOKUP($B3017,Invoices!$AF$2:$AG$412,2,FALSE),"")</f>
        <v/>
      </c>
      <c r="Q3017" s="18" t="str">
        <f>IFERROR(VLOOKUP($B3017,Invoices!$AH$2:$AI$412,2,FALSE),"")</f>
        <v/>
      </c>
      <c r="R3017" s="18" t="str">
        <f>IFERROR(VLOOKUP($B3017,Invoices!$AJ$2:$AK$412,2,FALSE),"")</f>
        <v/>
      </c>
      <c r="S3017" s="18" t="str">
        <f>IFERROR(VLOOKUP($B3017,Invoices!$AL$2:$AM$412,2,FALSE),"")</f>
        <v/>
      </c>
      <c r="T3017" s="18" t="str">
        <f>IFERROR(VLOOKUP($B3017,Invoices!$AN$2:$AO$412,2,FALSE),"")</f>
        <v/>
      </c>
      <c r="U3017" s="18" cm="1">
        <f t="array" ref="U3017">IFERROR(INDEX(F3017:T3017, 1, MATCH(TRUE, ISNUMBER(F3017:T3017), 0)), "0.0")</f>
        <v>0.99</v>
      </c>
    </row>
    <row r="3018" spans="1:21" ht="13" x14ac:dyDescent="0.15">
      <c r="A3018" s="14" t="s">
        <v>9050</v>
      </c>
      <c r="B3018" s="6" t="s">
        <v>4526</v>
      </c>
      <c r="C3018" s="6" t="s">
        <v>1921</v>
      </c>
      <c r="D3018" s="6" t="s">
        <v>1922</v>
      </c>
      <c r="E3018" s="6" t="s">
        <v>562</v>
      </c>
      <c r="F3018" s="18" t="str">
        <f>IFERROR(VLOOKUP(B3018,Invoices!$L$2:$M$413,2,FALSE),"")</f>
        <v/>
      </c>
      <c r="G3018" s="18" t="str">
        <f>IFERROR(VLOOKUP(B3018,Invoices!$N$2:$O$412,2,FALSE),"")</f>
        <v/>
      </c>
      <c r="H3018" s="18" t="str">
        <f>IFERROR(VLOOKUP($B3018,Invoices!$P$2:$Q$412,2,FALSE),"")</f>
        <v/>
      </c>
      <c r="I3018" s="18" t="str">
        <f>IFERROR(VLOOKUP($B3018,Invoices!$R$2:$S$412,2,FALSE),"")</f>
        <v/>
      </c>
      <c r="J3018" s="18" t="str">
        <f>IFERROR(VLOOKUP($B3018,Invoices!$T$2:$U$412,2,FALSE),"")</f>
        <v/>
      </c>
      <c r="K3018" s="18">
        <f>IFERROR(VLOOKUP($B3018,Invoices!$V$2:$W$412,2,FALSE),"")</f>
        <v>0.99</v>
      </c>
      <c r="L3018" s="18" t="str">
        <f>IFERROR(VLOOKUP($B3018,Invoices!$X$2:$Y$412,2,FALSE),"")</f>
        <v/>
      </c>
      <c r="M3018" s="18" t="str">
        <f>IFERROR(VLOOKUP($B3018,Invoices!$Z$2:$AA$412,2,FALSE),"")</f>
        <v/>
      </c>
      <c r="N3018" s="18" t="str">
        <f>IFERROR(VLOOKUP($B3018,Invoices!$AB$2:$AC$412,2,FALSE),"")</f>
        <v/>
      </c>
      <c r="O3018" s="18" t="str">
        <f>IFERROR(VLOOKUP($B3018,Invoices!$AD$2:$AE$412,2,FALSE),"")</f>
        <v/>
      </c>
      <c r="P3018" s="18" t="str">
        <f>IFERROR(VLOOKUP($B3018,Invoices!$AF$2:$AG$412,2,FALSE),"")</f>
        <v/>
      </c>
      <c r="Q3018" s="18" t="str">
        <f>IFERROR(VLOOKUP($B3018,Invoices!$AH$2:$AI$412,2,FALSE),"")</f>
        <v/>
      </c>
      <c r="R3018" s="18" t="str">
        <f>IFERROR(VLOOKUP($B3018,Invoices!$AJ$2:$AK$412,2,FALSE),"")</f>
        <v/>
      </c>
      <c r="S3018" s="18" t="str">
        <f>IFERROR(VLOOKUP($B3018,Invoices!$AL$2:$AM$412,2,FALSE),"")</f>
        <v/>
      </c>
      <c r="T3018" s="18" t="str">
        <f>IFERROR(VLOOKUP($B3018,Invoices!$AN$2:$AO$412,2,FALSE),"")</f>
        <v/>
      </c>
      <c r="U3018" s="18" cm="1">
        <f t="array" ref="U3018">IFERROR(INDEX(F3018:T3018, 1, MATCH(TRUE, ISNUMBER(F3018:T3018), 0)), "0.0")</f>
        <v>0.99</v>
      </c>
    </row>
    <row r="3019" spans="1:21" ht="13" x14ac:dyDescent="0.15">
      <c r="A3019" s="14" t="s">
        <v>9051</v>
      </c>
      <c r="B3019" s="6" t="s">
        <v>4527</v>
      </c>
      <c r="C3019" s="6" t="s">
        <v>1943</v>
      </c>
      <c r="D3019" s="6" t="s">
        <v>1942</v>
      </c>
      <c r="E3019" s="6" t="s">
        <v>1943</v>
      </c>
      <c r="F3019" s="18" t="str">
        <f>IFERROR(VLOOKUP(B3019,Invoices!$L$2:$M$413,2,FALSE),"")</f>
        <v/>
      </c>
      <c r="G3019" s="18" t="str">
        <f>IFERROR(VLOOKUP(B3019,Invoices!$N$2:$O$412,2,FALSE),"")</f>
        <v/>
      </c>
      <c r="H3019" s="18" t="str">
        <f>IFERROR(VLOOKUP($B3019,Invoices!$P$2:$Q$412,2,FALSE),"")</f>
        <v/>
      </c>
      <c r="I3019" s="18" t="str">
        <f>IFERROR(VLOOKUP($B3019,Invoices!$R$2:$S$412,2,FALSE),"")</f>
        <v/>
      </c>
      <c r="J3019" s="18" t="str">
        <f>IFERROR(VLOOKUP($B3019,Invoices!$T$2:$U$412,2,FALSE),"")</f>
        <v/>
      </c>
      <c r="K3019" s="18" t="str">
        <f>IFERROR(VLOOKUP($B3019,Invoices!$V$2:$W$412,2,FALSE),"")</f>
        <v/>
      </c>
      <c r="L3019" s="18" t="str">
        <f>IFERROR(VLOOKUP($B3019,Invoices!$X$2:$Y$412,2,FALSE),"")</f>
        <v/>
      </c>
      <c r="M3019" s="18" t="str">
        <f>IFERROR(VLOOKUP($B3019,Invoices!$Z$2:$AA$412,2,FALSE),"")</f>
        <v/>
      </c>
      <c r="N3019" s="18" t="str">
        <f>IFERROR(VLOOKUP($B3019,Invoices!$AB$2:$AC$412,2,FALSE),"")</f>
        <v/>
      </c>
      <c r="O3019" s="18" t="str">
        <f>IFERROR(VLOOKUP($B3019,Invoices!$AD$2:$AE$412,2,FALSE),"")</f>
        <v/>
      </c>
      <c r="P3019" s="18" t="str">
        <f>IFERROR(VLOOKUP($B3019,Invoices!$AF$2:$AG$412,2,FALSE),"")</f>
        <v/>
      </c>
      <c r="Q3019" s="18" t="str">
        <f>IFERROR(VLOOKUP($B3019,Invoices!$AH$2:$AI$412,2,FALSE),"")</f>
        <v/>
      </c>
      <c r="R3019" s="18" t="str">
        <f>IFERROR(VLOOKUP($B3019,Invoices!$AJ$2:$AK$412,2,FALSE),"")</f>
        <v/>
      </c>
      <c r="S3019" s="18" t="str">
        <f>IFERROR(VLOOKUP($B3019,Invoices!$AL$2:$AM$412,2,FALSE),"")</f>
        <v/>
      </c>
      <c r="T3019" s="18" t="str">
        <f>IFERROR(VLOOKUP($B3019,Invoices!$AN$2:$AO$412,2,FALSE),"")</f>
        <v/>
      </c>
      <c r="U3019" s="18" t="str" cm="1">
        <f t="array" ref="U3019">IFERROR(INDEX(F3019:T3019, 1, MATCH(TRUE, ISNUMBER(F3019:T3019), 0)), "0.0")</f>
        <v>0.0</v>
      </c>
    </row>
    <row r="3020" spans="1:21" ht="13" x14ac:dyDescent="0.15">
      <c r="A3020" s="14" t="s">
        <v>9052</v>
      </c>
      <c r="B3020" s="6" t="s">
        <v>4528</v>
      </c>
      <c r="C3020" s="6" t="s">
        <v>1019</v>
      </c>
      <c r="D3020" s="6" t="s">
        <v>1020</v>
      </c>
      <c r="E3020" s="6" t="s">
        <v>1021</v>
      </c>
      <c r="F3020" s="18" t="str">
        <f>IFERROR(VLOOKUP(B3020,Invoices!$L$2:$M$413,2,FALSE),"")</f>
        <v/>
      </c>
      <c r="G3020" s="18" t="str">
        <f>IFERROR(VLOOKUP(B3020,Invoices!$N$2:$O$412,2,FALSE),"")</f>
        <v/>
      </c>
      <c r="H3020" s="18" t="str">
        <f>IFERROR(VLOOKUP($B3020,Invoices!$P$2:$Q$412,2,FALSE),"")</f>
        <v/>
      </c>
      <c r="I3020" s="18" t="str">
        <f>IFERROR(VLOOKUP($B3020,Invoices!$R$2:$S$412,2,FALSE),"")</f>
        <v/>
      </c>
      <c r="J3020" s="18" t="str">
        <f>IFERROR(VLOOKUP($B3020,Invoices!$T$2:$U$412,2,FALSE),"")</f>
        <v/>
      </c>
      <c r="K3020" s="18" t="str">
        <f>IFERROR(VLOOKUP($B3020,Invoices!$V$2:$W$412,2,FALSE),"")</f>
        <v/>
      </c>
      <c r="L3020" s="18" t="str">
        <f>IFERROR(VLOOKUP($B3020,Invoices!$X$2:$Y$412,2,FALSE),"")</f>
        <v/>
      </c>
      <c r="M3020" s="18">
        <f>IFERROR(VLOOKUP($B3020,Invoices!$Z$2:$AA$412,2,FALSE),"")</f>
        <v>0.99</v>
      </c>
      <c r="N3020" s="18" t="str">
        <f>IFERROR(VLOOKUP($B3020,Invoices!$AB$2:$AC$412,2,FALSE),"")</f>
        <v/>
      </c>
      <c r="O3020" s="18" t="str">
        <f>IFERROR(VLOOKUP($B3020,Invoices!$AD$2:$AE$412,2,FALSE),"")</f>
        <v/>
      </c>
      <c r="P3020" s="18" t="str">
        <f>IFERROR(VLOOKUP($B3020,Invoices!$AF$2:$AG$412,2,FALSE),"")</f>
        <v/>
      </c>
      <c r="Q3020" s="18" t="str">
        <f>IFERROR(VLOOKUP($B3020,Invoices!$AH$2:$AI$412,2,FALSE),"")</f>
        <v/>
      </c>
      <c r="R3020" s="18" t="str">
        <f>IFERROR(VLOOKUP($B3020,Invoices!$AJ$2:$AK$412,2,FALSE),"")</f>
        <v/>
      </c>
      <c r="S3020" s="18" t="str">
        <f>IFERROR(VLOOKUP($B3020,Invoices!$AL$2:$AM$412,2,FALSE),"")</f>
        <v/>
      </c>
      <c r="T3020" s="18" t="str">
        <f>IFERROR(VLOOKUP($B3020,Invoices!$AN$2:$AO$412,2,FALSE),"")</f>
        <v/>
      </c>
      <c r="U3020" s="18" cm="1">
        <f t="array" ref="U3020">IFERROR(INDEX(F3020:T3020, 1, MATCH(TRUE, ISNUMBER(F3020:T3020), 0)), "0.0")</f>
        <v>0.99</v>
      </c>
    </row>
    <row r="3021" spans="1:21" ht="13" x14ac:dyDescent="0.15">
      <c r="A3021" s="14" t="s">
        <v>9053</v>
      </c>
      <c r="B3021" s="6" t="s">
        <v>4529</v>
      </c>
      <c r="C3021" s="6" t="s">
        <v>942</v>
      </c>
      <c r="D3021" s="6" t="s">
        <v>943</v>
      </c>
      <c r="E3021" s="6" t="s">
        <v>522</v>
      </c>
      <c r="F3021" s="18" t="str">
        <f>IFERROR(VLOOKUP(B3021,Invoices!$L$2:$M$413,2,FALSE),"")</f>
        <v/>
      </c>
      <c r="G3021" s="18" t="str">
        <f>IFERROR(VLOOKUP(B3021,Invoices!$N$2:$O$412,2,FALSE),"")</f>
        <v/>
      </c>
      <c r="H3021" s="18" t="str">
        <f>IFERROR(VLOOKUP($B3021,Invoices!$P$2:$Q$412,2,FALSE),"")</f>
        <v/>
      </c>
      <c r="I3021" s="18" t="str">
        <f>IFERROR(VLOOKUP($B3021,Invoices!$R$2:$S$412,2,FALSE),"")</f>
        <v/>
      </c>
      <c r="J3021" s="18" t="str">
        <f>IFERROR(VLOOKUP($B3021,Invoices!$T$2:$U$412,2,FALSE),"")</f>
        <v/>
      </c>
      <c r="K3021" s="18" t="str">
        <f>IFERROR(VLOOKUP($B3021,Invoices!$V$2:$W$412,2,FALSE),"")</f>
        <v/>
      </c>
      <c r="L3021" s="18" t="str">
        <f>IFERROR(VLOOKUP($B3021,Invoices!$X$2:$Y$412,2,FALSE),"")</f>
        <v/>
      </c>
      <c r="M3021" s="18" t="str">
        <f>IFERROR(VLOOKUP($B3021,Invoices!$Z$2:$AA$412,2,FALSE),"")</f>
        <v/>
      </c>
      <c r="N3021" s="18" t="str">
        <f>IFERROR(VLOOKUP($B3021,Invoices!$AB$2:$AC$412,2,FALSE),"")</f>
        <v/>
      </c>
      <c r="O3021" s="18" t="str">
        <f>IFERROR(VLOOKUP($B3021,Invoices!$AD$2:$AE$412,2,FALSE),"")</f>
        <v/>
      </c>
      <c r="P3021" s="18" t="str">
        <f>IFERROR(VLOOKUP($B3021,Invoices!$AF$2:$AG$412,2,FALSE),"")</f>
        <v/>
      </c>
      <c r="Q3021" s="18" t="str">
        <f>IFERROR(VLOOKUP($B3021,Invoices!$AH$2:$AI$412,2,FALSE),"")</f>
        <v/>
      </c>
      <c r="R3021" s="18" t="str">
        <f>IFERROR(VLOOKUP($B3021,Invoices!$AJ$2:$AK$412,2,FALSE),"")</f>
        <v/>
      </c>
      <c r="S3021" s="18" t="str">
        <f>IFERROR(VLOOKUP($B3021,Invoices!$AL$2:$AM$412,2,FALSE),"")</f>
        <v/>
      </c>
      <c r="T3021" s="18" t="str">
        <f>IFERROR(VLOOKUP($B3021,Invoices!$AN$2:$AO$412,2,FALSE),"")</f>
        <v/>
      </c>
      <c r="U3021" s="18" t="str" cm="1">
        <f t="array" ref="U3021">IFERROR(INDEX(F3021:T3021, 1, MATCH(TRUE, ISNUMBER(F3021:T3021), 0)), "0.0")</f>
        <v>0.0</v>
      </c>
    </row>
    <row r="3022" spans="1:21" ht="13" x14ac:dyDescent="0.15">
      <c r="A3022" s="14" t="s">
        <v>9054</v>
      </c>
      <c r="B3022" s="6" t="s">
        <v>4530</v>
      </c>
      <c r="C3022" s="6" t="s">
        <v>644</v>
      </c>
      <c r="D3022" s="6" t="s">
        <v>645</v>
      </c>
      <c r="E3022" s="6" t="s">
        <v>574</v>
      </c>
      <c r="F3022" s="18">
        <f>IFERROR(VLOOKUP(B3022,Invoices!$L$2:$M$413,2,FALSE),"")</f>
        <v>0.99</v>
      </c>
      <c r="G3022" s="18">
        <f>IFERROR(VLOOKUP(B3022,Invoices!$N$2:$O$412,2,FALSE),"")</f>
        <v>0.99</v>
      </c>
      <c r="H3022" s="18" t="str">
        <f>IFERROR(VLOOKUP($B3022,Invoices!$P$2:$Q$412,2,FALSE),"")</f>
        <v/>
      </c>
      <c r="I3022" s="18" t="str">
        <f>IFERROR(VLOOKUP($B3022,Invoices!$R$2:$S$412,2,FALSE),"")</f>
        <v/>
      </c>
      <c r="J3022" s="18" t="str">
        <f>IFERROR(VLOOKUP($B3022,Invoices!$T$2:$U$412,2,FALSE),"")</f>
        <v/>
      </c>
      <c r="K3022" s="18" t="str">
        <f>IFERROR(VLOOKUP($B3022,Invoices!$V$2:$W$412,2,FALSE),"")</f>
        <v/>
      </c>
      <c r="L3022" s="18" t="str">
        <f>IFERROR(VLOOKUP($B3022,Invoices!$X$2:$Y$412,2,FALSE),"")</f>
        <v/>
      </c>
      <c r="M3022" s="18" t="str">
        <f>IFERROR(VLOOKUP($B3022,Invoices!$Z$2:$AA$412,2,FALSE),"")</f>
        <v/>
      </c>
      <c r="N3022" s="18" t="str">
        <f>IFERROR(VLOOKUP($B3022,Invoices!$AB$2:$AC$412,2,FALSE),"")</f>
        <v/>
      </c>
      <c r="O3022" s="18" t="str">
        <f>IFERROR(VLOOKUP($B3022,Invoices!$AD$2:$AE$412,2,FALSE),"")</f>
        <v/>
      </c>
      <c r="P3022" s="18" t="str">
        <f>IFERROR(VLOOKUP($B3022,Invoices!$AF$2:$AG$412,2,FALSE),"")</f>
        <v/>
      </c>
      <c r="Q3022" s="18" t="str">
        <f>IFERROR(VLOOKUP($B3022,Invoices!$AH$2:$AI$412,2,FALSE),"")</f>
        <v/>
      </c>
      <c r="R3022" s="18" t="str">
        <f>IFERROR(VLOOKUP($B3022,Invoices!$AJ$2:$AK$412,2,FALSE),"")</f>
        <v/>
      </c>
      <c r="S3022" s="18" t="str">
        <f>IFERROR(VLOOKUP($B3022,Invoices!$AL$2:$AM$412,2,FALSE),"")</f>
        <v/>
      </c>
      <c r="T3022" s="18" t="str">
        <f>IFERROR(VLOOKUP($B3022,Invoices!$AN$2:$AO$412,2,FALSE),"")</f>
        <v/>
      </c>
      <c r="U3022" s="18" cm="1">
        <f t="array" ref="U3022">IFERROR(INDEX(F3022:T3022, 1, MATCH(TRUE, ISNUMBER(F3022:T3022), 0)), "0.0")</f>
        <v>0.99</v>
      </c>
    </row>
    <row r="3023" spans="1:21" ht="13" x14ac:dyDescent="0.15">
      <c r="A3023" s="14" t="s">
        <v>9055</v>
      </c>
      <c r="B3023" s="6" t="s">
        <v>4531</v>
      </c>
      <c r="C3023" s="6" t="s">
        <v>4532</v>
      </c>
      <c r="D3023" s="6" t="s">
        <v>1503</v>
      </c>
      <c r="E3023" s="6" t="s">
        <v>574</v>
      </c>
      <c r="F3023" s="18" t="str">
        <f>IFERROR(VLOOKUP(B3023,Invoices!$L$2:$M$413,2,FALSE),"")</f>
        <v/>
      </c>
      <c r="G3023" s="18" t="str">
        <f>IFERROR(VLOOKUP(B3023,Invoices!$N$2:$O$412,2,FALSE),"")</f>
        <v/>
      </c>
      <c r="H3023" s="18" t="str">
        <f>IFERROR(VLOOKUP($B3023,Invoices!$P$2:$Q$412,2,FALSE),"")</f>
        <v/>
      </c>
      <c r="I3023" s="18" t="str">
        <f>IFERROR(VLOOKUP($B3023,Invoices!$R$2:$S$412,2,FALSE),"")</f>
        <v/>
      </c>
      <c r="J3023" s="18" t="str">
        <f>IFERROR(VLOOKUP($B3023,Invoices!$T$2:$U$412,2,FALSE),"")</f>
        <v/>
      </c>
      <c r="K3023" s="18" t="str">
        <f>IFERROR(VLOOKUP($B3023,Invoices!$V$2:$W$412,2,FALSE),"")</f>
        <v/>
      </c>
      <c r="L3023" s="18" t="str">
        <f>IFERROR(VLOOKUP($B3023,Invoices!$X$2:$Y$412,2,FALSE),"")</f>
        <v/>
      </c>
      <c r="M3023" s="18" t="str">
        <f>IFERROR(VLOOKUP($B3023,Invoices!$Z$2:$AA$412,2,FALSE),"")</f>
        <v/>
      </c>
      <c r="N3023" s="18" t="str">
        <f>IFERROR(VLOOKUP($B3023,Invoices!$AB$2:$AC$412,2,FALSE),"")</f>
        <v/>
      </c>
      <c r="O3023" s="18" t="str">
        <f>IFERROR(VLOOKUP($B3023,Invoices!$AD$2:$AE$412,2,FALSE),"")</f>
        <v/>
      </c>
      <c r="P3023" s="18" t="str">
        <f>IFERROR(VLOOKUP($B3023,Invoices!$AF$2:$AG$412,2,FALSE),"")</f>
        <v/>
      </c>
      <c r="Q3023" s="18" t="str">
        <f>IFERROR(VLOOKUP($B3023,Invoices!$AH$2:$AI$412,2,FALSE),"")</f>
        <v/>
      </c>
      <c r="R3023" s="18" t="str">
        <f>IFERROR(VLOOKUP($B3023,Invoices!$AJ$2:$AK$412,2,FALSE),"")</f>
        <v/>
      </c>
      <c r="S3023" s="18">
        <f>IFERROR(VLOOKUP($B3023,Invoices!$AL$2:$AM$412,2,FALSE),"")</f>
        <v>0.99</v>
      </c>
      <c r="T3023" s="18" t="str">
        <f>IFERROR(VLOOKUP($B3023,Invoices!$AN$2:$AO$412,2,FALSE),"")</f>
        <v/>
      </c>
      <c r="U3023" s="18" cm="1">
        <f t="array" ref="U3023">IFERROR(INDEX(F3023:T3023, 1, MATCH(TRUE, ISNUMBER(F3023:T3023), 0)), "0.0")</f>
        <v>0.99</v>
      </c>
    </row>
    <row r="3024" spans="1:21" ht="13" x14ac:dyDescent="0.15">
      <c r="A3024" s="14" t="s">
        <v>9056</v>
      </c>
      <c r="B3024" s="6" t="s">
        <v>4533</v>
      </c>
      <c r="C3024" s="6" t="s">
        <v>679</v>
      </c>
      <c r="D3024" s="6" t="s">
        <v>680</v>
      </c>
      <c r="E3024" s="6" t="s">
        <v>681</v>
      </c>
      <c r="F3024" s="18" t="str">
        <f>IFERROR(VLOOKUP(B3024,Invoices!$L$2:$M$413,2,FALSE),"")</f>
        <v/>
      </c>
      <c r="G3024" s="18" t="str">
        <f>IFERROR(VLOOKUP(B3024,Invoices!$N$2:$O$412,2,FALSE),"")</f>
        <v/>
      </c>
      <c r="H3024" s="18" t="str">
        <f>IFERROR(VLOOKUP($B3024,Invoices!$P$2:$Q$412,2,FALSE),"")</f>
        <v/>
      </c>
      <c r="I3024" s="18" t="str">
        <f>IFERROR(VLOOKUP($B3024,Invoices!$R$2:$S$412,2,FALSE),"")</f>
        <v/>
      </c>
      <c r="J3024" s="18" t="str">
        <f>IFERROR(VLOOKUP($B3024,Invoices!$T$2:$U$412,2,FALSE),"")</f>
        <v/>
      </c>
      <c r="K3024" s="18" t="str">
        <f>IFERROR(VLOOKUP($B3024,Invoices!$V$2:$W$412,2,FALSE),"")</f>
        <v/>
      </c>
      <c r="L3024" s="18" t="str">
        <f>IFERROR(VLOOKUP($B3024,Invoices!$X$2:$Y$412,2,FALSE),"")</f>
        <v/>
      </c>
      <c r="M3024" s="18" t="str">
        <f>IFERROR(VLOOKUP($B3024,Invoices!$Z$2:$AA$412,2,FALSE),"")</f>
        <v/>
      </c>
      <c r="N3024" s="18" t="str">
        <f>IFERROR(VLOOKUP($B3024,Invoices!$AB$2:$AC$412,2,FALSE),"")</f>
        <v/>
      </c>
      <c r="O3024" s="18" t="str">
        <f>IFERROR(VLOOKUP($B3024,Invoices!$AD$2:$AE$412,2,FALSE),"")</f>
        <v/>
      </c>
      <c r="P3024" s="18" t="str">
        <f>IFERROR(VLOOKUP($B3024,Invoices!$AF$2:$AG$412,2,FALSE),"")</f>
        <v/>
      </c>
      <c r="Q3024" s="18" t="str">
        <f>IFERROR(VLOOKUP($B3024,Invoices!$AH$2:$AI$412,2,FALSE),"")</f>
        <v/>
      </c>
      <c r="R3024" s="18" t="str">
        <f>IFERROR(VLOOKUP($B3024,Invoices!$AJ$2:$AK$412,2,FALSE),"")</f>
        <v/>
      </c>
      <c r="S3024" s="18" t="str">
        <f>IFERROR(VLOOKUP($B3024,Invoices!$AL$2:$AM$412,2,FALSE),"")</f>
        <v/>
      </c>
      <c r="T3024" s="18" t="str">
        <f>IFERROR(VLOOKUP($B3024,Invoices!$AN$2:$AO$412,2,FALSE),"")</f>
        <v/>
      </c>
      <c r="U3024" s="18" t="str" cm="1">
        <f t="array" ref="U3024">IFERROR(INDEX(F3024:T3024, 1, MATCH(TRUE, ISNUMBER(F3024:T3024), 0)), "0.0")</f>
        <v>0.0</v>
      </c>
    </row>
    <row r="3025" spans="1:21" ht="13" x14ac:dyDescent="0.15">
      <c r="A3025" s="14" t="s">
        <v>9057</v>
      </c>
      <c r="B3025" s="6" t="s">
        <v>4534</v>
      </c>
      <c r="C3025" s="6" t="s">
        <v>1819</v>
      </c>
      <c r="D3025" s="6" t="s">
        <v>1804</v>
      </c>
      <c r="E3025" s="6" t="s">
        <v>810</v>
      </c>
      <c r="F3025" s="18" t="str">
        <f>IFERROR(VLOOKUP(B3025,Invoices!$L$2:$M$413,2,FALSE),"")</f>
        <v/>
      </c>
      <c r="G3025" s="18" t="str">
        <f>IFERROR(VLOOKUP(B3025,Invoices!$N$2:$O$412,2,FALSE),"")</f>
        <v/>
      </c>
      <c r="H3025" s="18" t="str">
        <f>IFERROR(VLOOKUP($B3025,Invoices!$P$2:$Q$412,2,FALSE),"")</f>
        <v/>
      </c>
      <c r="I3025" s="18" t="str">
        <f>IFERROR(VLOOKUP($B3025,Invoices!$R$2:$S$412,2,FALSE),"")</f>
        <v/>
      </c>
      <c r="J3025" s="18" t="str">
        <f>IFERROR(VLOOKUP($B3025,Invoices!$T$2:$U$412,2,FALSE),"")</f>
        <v/>
      </c>
      <c r="K3025" s="18" t="str">
        <f>IFERROR(VLOOKUP($B3025,Invoices!$V$2:$W$412,2,FALSE),"")</f>
        <v/>
      </c>
      <c r="L3025" s="18" t="str">
        <f>IFERROR(VLOOKUP($B3025,Invoices!$X$2:$Y$412,2,FALSE),"")</f>
        <v/>
      </c>
      <c r="M3025" s="18" t="str">
        <f>IFERROR(VLOOKUP($B3025,Invoices!$Z$2:$AA$412,2,FALSE),"")</f>
        <v/>
      </c>
      <c r="N3025" s="18" t="str">
        <f>IFERROR(VLOOKUP($B3025,Invoices!$AB$2:$AC$412,2,FALSE),"")</f>
        <v/>
      </c>
      <c r="O3025" s="18" t="str">
        <f>IFERROR(VLOOKUP($B3025,Invoices!$AD$2:$AE$412,2,FALSE),"")</f>
        <v/>
      </c>
      <c r="P3025" s="18" t="str">
        <f>IFERROR(VLOOKUP($B3025,Invoices!$AF$2:$AG$412,2,FALSE),"")</f>
        <v/>
      </c>
      <c r="Q3025" s="18" t="str">
        <f>IFERROR(VLOOKUP($B3025,Invoices!$AH$2:$AI$412,2,FALSE),"")</f>
        <v/>
      </c>
      <c r="R3025" s="18" t="str">
        <f>IFERROR(VLOOKUP($B3025,Invoices!$AJ$2:$AK$412,2,FALSE),"")</f>
        <v/>
      </c>
      <c r="S3025" s="18" t="str">
        <f>IFERROR(VLOOKUP($B3025,Invoices!$AL$2:$AM$412,2,FALSE),"")</f>
        <v/>
      </c>
      <c r="T3025" s="18" t="str">
        <f>IFERROR(VLOOKUP($B3025,Invoices!$AN$2:$AO$412,2,FALSE),"")</f>
        <v/>
      </c>
      <c r="U3025" s="18" t="str" cm="1">
        <f t="array" ref="U3025">IFERROR(INDEX(F3025:T3025, 1, MATCH(TRUE, ISNUMBER(F3025:T3025), 0)), "0.0")</f>
        <v>0.0</v>
      </c>
    </row>
    <row r="3026" spans="1:21" ht="13" x14ac:dyDescent="0.15">
      <c r="A3026" s="14" t="s">
        <v>9058</v>
      </c>
      <c r="B3026" s="6" t="s">
        <v>4535</v>
      </c>
      <c r="D3026" s="6" t="s">
        <v>762</v>
      </c>
      <c r="E3026" s="6" t="s">
        <v>762</v>
      </c>
      <c r="F3026" s="18" t="str">
        <f>IFERROR(VLOOKUP(B3026,Invoices!$L$2:$M$413,2,FALSE),"")</f>
        <v/>
      </c>
      <c r="G3026" s="18" t="str">
        <f>IFERROR(VLOOKUP(B3026,Invoices!$N$2:$O$412,2,FALSE),"")</f>
        <v/>
      </c>
      <c r="H3026" s="18" t="str">
        <f>IFERROR(VLOOKUP($B3026,Invoices!$P$2:$Q$412,2,FALSE),"")</f>
        <v/>
      </c>
      <c r="I3026" s="18" t="str">
        <f>IFERROR(VLOOKUP($B3026,Invoices!$R$2:$S$412,2,FALSE),"")</f>
        <v/>
      </c>
      <c r="J3026" s="18" t="str">
        <f>IFERROR(VLOOKUP($B3026,Invoices!$T$2:$U$412,2,FALSE),"")</f>
        <v/>
      </c>
      <c r="K3026" s="18" t="str">
        <f>IFERROR(VLOOKUP($B3026,Invoices!$V$2:$W$412,2,FALSE),"")</f>
        <v/>
      </c>
      <c r="L3026" s="18" t="str">
        <f>IFERROR(VLOOKUP($B3026,Invoices!$X$2:$Y$412,2,FALSE),"")</f>
        <v/>
      </c>
      <c r="M3026" s="18" t="str">
        <f>IFERROR(VLOOKUP($B3026,Invoices!$Z$2:$AA$412,2,FALSE),"")</f>
        <v/>
      </c>
      <c r="N3026" s="18" t="str">
        <f>IFERROR(VLOOKUP($B3026,Invoices!$AB$2:$AC$412,2,FALSE),"")</f>
        <v/>
      </c>
      <c r="O3026" s="18" t="str">
        <f>IFERROR(VLOOKUP($B3026,Invoices!$AD$2:$AE$412,2,FALSE),"")</f>
        <v/>
      </c>
      <c r="P3026" s="18" t="str">
        <f>IFERROR(VLOOKUP($B3026,Invoices!$AF$2:$AG$412,2,FALSE),"")</f>
        <v/>
      </c>
      <c r="Q3026" s="18" t="str">
        <f>IFERROR(VLOOKUP($B3026,Invoices!$AH$2:$AI$412,2,FALSE),"")</f>
        <v/>
      </c>
      <c r="R3026" s="18" t="str">
        <f>IFERROR(VLOOKUP($B3026,Invoices!$AJ$2:$AK$412,2,FALSE),"")</f>
        <v/>
      </c>
      <c r="S3026" s="18" t="str">
        <f>IFERROR(VLOOKUP($B3026,Invoices!$AL$2:$AM$412,2,FALSE),"")</f>
        <v/>
      </c>
      <c r="T3026" s="18" t="str">
        <f>IFERROR(VLOOKUP($B3026,Invoices!$AN$2:$AO$412,2,FALSE),"")</f>
        <v/>
      </c>
      <c r="U3026" s="18" t="str" cm="1">
        <f t="array" ref="U3026">IFERROR(INDEX(F3026:T3026, 1, MATCH(TRUE, ISNUMBER(F3026:T3026), 0)), "0.0")</f>
        <v>0.0</v>
      </c>
    </row>
    <row r="3027" spans="1:21" ht="13" x14ac:dyDescent="0.15">
      <c r="A3027" s="14" t="s">
        <v>9059</v>
      </c>
      <c r="B3027" s="6" t="s">
        <v>2040</v>
      </c>
      <c r="C3027" s="6" t="s">
        <v>758</v>
      </c>
      <c r="D3027" s="6" t="s">
        <v>2040</v>
      </c>
      <c r="E3027" s="6" t="s">
        <v>758</v>
      </c>
      <c r="F3027" s="18" t="str">
        <f>IFERROR(VLOOKUP(B3027,Invoices!$L$2:$M$413,2,FALSE),"")</f>
        <v/>
      </c>
      <c r="G3027" s="18" t="str">
        <f>IFERROR(VLOOKUP(B3027,Invoices!$N$2:$O$412,2,FALSE),"")</f>
        <v/>
      </c>
      <c r="H3027" s="18" t="str">
        <f>IFERROR(VLOOKUP($B3027,Invoices!$P$2:$Q$412,2,FALSE),"")</f>
        <v/>
      </c>
      <c r="I3027" s="18" t="str">
        <f>IFERROR(VLOOKUP($B3027,Invoices!$R$2:$S$412,2,FALSE),"")</f>
        <v/>
      </c>
      <c r="J3027" s="18" t="str">
        <f>IFERROR(VLOOKUP($B3027,Invoices!$T$2:$U$412,2,FALSE),"")</f>
        <v/>
      </c>
      <c r="K3027" s="18" t="str">
        <f>IFERROR(VLOOKUP($B3027,Invoices!$V$2:$W$412,2,FALSE),"")</f>
        <v/>
      </c>
      <c r="L3027" s="18" t="str">
        <f>IFERROR(VLOOKUP($B3027,Invoices!$X$2:$Y$412,2,FALSE),"")</f>
        <v/>
      </c>
      <c r="M3027" s="18" t="str">
        <f>IFERROR(VLOOKUP($B3027,Invoices!$Z$2:$AA$412,2,FALSE),"")</f>
        <v/>
      </c>
      <c r="N3027" s="18" t="str">
        <f>IFERROR(VLOOKUP($B3027,Invoices!$AB$2:$AC$412,2,FALSE),"")</f>
        <v/>
      </c>
      <c r="O3027" s="18" t="str">
        <f>IFERROR(VLOOKUP($B3027,Invoices!$AD$2:$AE$412,2,FALSE),"")</f>
        <v/>
      </c>
      <c r="P3027" s="18" t="str">
        <f>IFERROR(VLOOKUP($B3027,Invoices!$AF$2:$AG$412,2,FALSE),"")</f>
        <v/>
      </c>
      <c r="Q3027" s="18" t="str">
        <f>IFERROR(VLOOKUP($B3027,Invoices!$AH$2:$AI$412,2,FALSE),"")</f>
        <v/>
      </c>
      <c r="R3027" s="18" t="str">
        <f>IFERROR(VLOOKUP($B3027,Invoices!$AJ$2:$AK$412,2,FALSE),"")</f>
        <v/>
      </c>
      <c r="S3027" s="18" t="str">
        <f>IFERROR(VLOOKUP($B3027,Invoices!$AL$2:$AM$412,2,FALSE),"")</f>
        <v/>
      </c>
      <c r="T3027" s="18" t="str">
        <f>IFERROR(VLOOKUP($B3027,Invoices!$AN$2:$AO$412,2,FALSE),"")</f>
        <v/>
      </c>
      <c r="U3027" s="18" t="str" cm="1">
        <f t="array" ref="U3027">IFERROR(INDEX(F3027:T3027, 1, MATCH(TRUE, ISNUMBER(F3027:T3027), 0)), "0.0")</f>
        <v>0.0</v>
      </c>
    </row>
    <row r="3028" spans="1:21" ht="13" x14ac:dyDescent="0.15">
      <c r="A3028" s="14" t="s">
        <v>9060</v>
      </c>
      <c r="B3028" s="6" t="s">
        <v>4536</v>
      </c>
      <c r="C3028" s="6" t="s">
        <v>562</v>
      </c>
      <c r="D3028" s="6" t="s">
        <v>657</v>
      </c>
      <c r="E3028" s="6" t="s">
        <v>562</v>
      </c>
      <c r="F3028" s="18" t="str">
        <f>IFERROR(VLOOKUP(B3028,Invoices!$L$2:$M$413,2,FALSE),"")</f>
        <v/>
      </c>
      <c r="G3028" s="18" t="str">
        <f>IFERROR(VLOOKUP(B3028,Invoices!$N$2:$O$412,2,FALSE),"")</f>
        <v/>
      </c>
      <c r="H3028" s="18" t="str">
        <f>IFERROR(VLOOKUP($B3028,Invoices!$P$2:$Q$412,2,FALSE),"")</f>
        <v/>
      </c>
      <c r="I3028" s="18" t="str">
        <f>IFERROR(VLOOKUP($B3028,Invoices!$R$2:$S$412,2,FALSE),"")</f>
        <v/>
      </c>
      <c r="J3028" s="18" t="str">
        <f>IFERROR(VLOOKUP($B3028,Invoices!$T$2:$U$412,2,FALSE),"")</f>
        <v/>
      </c>
      <c r="K3028" s="18" t="str">
        <f>IFERROR(VLOOKUP($B3028,Invoices!$V$2:$W$412,2,FALSE),"")</f>
        <v/>
      </c>
      <c r="L3028" s="18" t="str">
        <f>IFERROR(VLOOKUP($B3028,Invoices!$X$2:$Y$412,2,FALSE),"")</f>
        <v/>
      </c>
      <c r="M3028" s="18" t="str">
        <f>IFERROR(VLOOKUP($B3028,Invoices!$Z$2:$AA$412,2,FALSE),"")</f>
        <v/>
      </c>
      <c r="N3028" s="18" t="str">
        <f>IFERROR(VLOOKUP($B3028,Invoices!$AB$2:$AC$412,2,FALSE),"")</f>
        <v/>
      </c>
      <c r="O3028" s="18" t="str">
        <f>IFERROR(VLOOKUP($B3028,Invoices!$AD$2:$AE$412,2,FALSE),"")</f>
        <v/>
      </c>
      <c r="P3028" s="18" t="str">
        <f>IFERROR(VLOOKUP($B3028,Invoices!$AF$2:$AG$412,2,FALSE),"")</f>
        <v/>
      </c>
      <c r="Q3028" s="18" t="str">
        <f>IFERROR(VLOOKUP($B3028,Invoices!$AH$2:$AI$412,2,FALSE),"")</f>
        <v/>
      </c>
      <c r="R3028" s="18" t="str">
        <f>IFERROR(VLOOKUP($B3028,Invoices!$AJ$2:$AK$412,2,FALSE),"")</f>
        <v/>
      </c>
      <c r="S3028" s="18" t="str">
        <f>IFERROR(VLOOKUP($B3028,Invoices!$AL$2:$AM$412,2,FALSE),"")</f>
        <v/>
      </c>
      <c r="T3028" s="18" t="str">
        <f>IFERROR(VLOOKUP($B3028,Invoices!$AN$2:$AO$412,2,FALSE),"")</f>
        <v/>
      </c>
      <c r="U3028" s="18" t="str" cm="1">
        <f t="array" ref="U3028">IFERROR(INDEX(F3028:T3028, 1, MATCH(TRUE, ISNUMBER(F3028:T3028), 0)), "0.0")</f>
        <v>0.0</v>
      </c>
    </row>
    <row r="3029" spans="1:21" ht="13" x14ac:dyDescent="0.15">
      <c r="A3029" s="14" t="s">
        <v>9061</v>
      </c>
      <c r="B3029" s="6" t="s">
        <v>4537</v>
      </c>
      <c r="D3029" s="6" t="s">
        <v>1443</v>
      </c>
      <c r="E3029" s="6" t="s">
        <v>574</v>
      </c>
      <c r="F3029" s="18" t="str">
        <f>IFERROR(VLOOKUP(B3029,Invoices!$L$2:$M$413,2,FALSE),"")</f>
        <v/>
      </c>
      <c r="G3029" s="18" t="str">
        <f>IFERROR(VLOOKUP(B3029,Invoices!$N$2:$O$412,2,FALSE),"")</f>
        <v/>
      </c>
      <c r="H3029" s="18" t="str">
        <f>IFERROR(VLOOKUP($B3029,Invoices!$P$2:$Q$412,2,FALSE),"")</f>
        <v/>
      </c>
      <c r="I3029" s="18" t="str">
        <f>IFERROR(VLOOKUP($B3029,Invoices!$R$2:$S$412,2,FALSE),"")</f>
        <v/>
      </c>
      <c r="J3029" s="18" t="str">
        <f>IFERROR(VLOOKUP($B3029,Invoices!$T$2:$U$412,2,FALSE),"")</f>
        <v/>
      </c>
      <c r="K3029" s="18" t="str">
        <f>IFERROR(VLOOKUP($B3029,Invoices!$V$2:$W$412,2,FALSE),"")</f>
        <v/>
      </c>
      <c r="L3029" s="18" t="str">
        <f>IFERROR(VLOOKUP($B3029,Invoices!$X$2:$Y$412,2,FALSE),"")</f>
        <v/>
      </c>
      <c r="M3029" s="18" t="str">
        <f>IFERROR(VLOOKUP($B3029,Invoices!$Z$2:$AA$412,2,FALSE),"")</f>
        <v/>
      </c>
      <c r="N3029" s="18" t="str">
        <f>IFERROR(VLOOKUP($B3029,Invoices!$AB$2:$AC$412,2,FALSE),"")</f>
        <v/>
      </c>
      <c r="O3029" s="18" t="str">
        <f>IFERROR(VLOOKUP($B3029,Invoices!$AD$2:$AE$412,2,FALSE),"")</f>
        <v/>
      </c>
      <c r="P3029" s="18" t="str">
        <f>IFERROR(VLOOKUP($B3029,Invoices!$AF$2:$AG$412,2,FALSE),"")</f>
        <v/>
      </c>
      <c r="Q3029" s="18" t="str">
        <f>IFERROR(VLOOKUP($B3029,Invoices!$AH$2:$AI$412,2,FALSE),"")</f>
        <v/>
      </c>
      <c r="R3029" s="18" t="str">
        <f>IFERROR(VLOOKUP($B3029,Invoices!$AJ$2:$AK$412,2,FALSE),"")</f>
        <v/>
      </c>
      <c r="S3029" s="18" t="str">
        <f>IFERROR(VLOOKUP($B3029,Invoices!$AL$2:$AM$412,2,FALSE),"")</f>
        <v/>
      </c>
      <c r="T3029" s="18" t="str">
        <f>IFERROR(VLOOKUP($B3029,Invoices!$AN$2:$AO$412,2,FALSE),"")</f>
        <v/>
      </c>
      <c r="U3029" s="18" t="str" cm="1">
        <f t="array" ref="U3029">IFERROR(INDEX(F3029:T3029, 1, MATCH(TRUE, ISNUMBER(F3029:T3029), 0)), "0.0")</f>
        <v>0.0</v>
      </c>
    </row>
    <row r="3030" spans="1:21" ht="13" x14ac:dyDescent="0.15">
      <c r="A3030" s="14" t="s">
        <v>9062</v>
      </c>
      <c r="B3030" s="6" t="s">
        <v>4538</v>
      </c>
      <c r="D3030" s="6" t="s">
        <v>672</v>
      </c>
      <c r="E3030" s="6" t="s">
        <v>673</v>
      </c>
      <c r="F3030" s="18" t="str">
        <f>IFERROR(VLOOKUP(B3030,Invoices!$L$2:$M$413,2,FALSE),"")</f>
        <v/>
      </c>
      <c r="G3030" s="18" t="str">
        <f>IFERROR(VLOOKUP(B3030,Invoices!$N$2:$O$412,2,FALSE),"")</f>
        <v/>
      </c>
      <c r="H3030" s="18" t="str">
        <f>IFERROR(VLOOKUP($B3030,Invoices!$P$2:$Q$412,2,FALSE),"")</f>
        <v/>
      </c>
      <c r="I3030" s="18" t="str">
        <f>IFERROR(VLOOKUP($B3030,Invoices!$R$2:$S$412,2,FALSE),"")</f>
        <v/>
      </c>
      <c r="J3030" s="18" t="str">
        <f>IFERROR(VLOOKUP($B3030,Invoices!$T$2:$U$412,2,FALSE),"")</f>
        <v/>
      </c>
      <c r="K3030" s="18" t="str">
        <f>IFERROR(VLOOKUP($B3030,Invoices!$V$2:$W$412,2,FALSE),"")</f>
        <v/>
      </c>
      <c r="L3030" s="18" t="str">
        <f>IFERROR(VLOOKUP($B3030,Invoices!$X$2:$Y$412,2,FALSE),"")</f>
        <v/>
      </c>
      <c r="M3030" s="18" t="str">
        <f>IFERROR(VLOOKUP($B3030,Invoices!$Z$2:$AA$412,2,FALSE),"")</f>
        <v/>
      </c>
      <c r="N3030" s="18" t="str">
        <f>IFERROR(VLOOKUP($B3030,Invoices!$AB$2:$AC$412,2,FALSE),"")</f>
        <v/>
      </c>
      <c r="O3030" s="18" t="str">
        <f>IFERROR(VLOOKUP($B3030,Invoices!$AD$2:$AE$412,2,FALSE),"")</f>
        <v/>
      </c>
      <c r="P3030" s="18" t="str">
        <f>IFERROR(VLOOKUP($B3030,Invoices!$AF$2:$AG$412,2,FALSE),"")</f>
        <v/>
      </c>
      <c r="Q3030" s="18" t="str">
        <f>IFERROR(VLOOKUP($B3030,Invoices!$AH$2:$AI$412,2,FALSE),"")</f>
        <v/>
      </c>
      <c r="R3030" s="18" t="str">
        <f>IFERROR(VLOOKUP($B3030,Invoices!$AJ$2:$AK$412,2,FALSE),"")</f>
        <v/>
      </c>
      <c r="S3030" s="18" t="str">
        <f>IFERROR(VLOOKUP($B3030,Invoices!$AL$2:$AM$412,2,FALSE),"")</f>
        <v/>
      </c>
      <c r="T3030" s="18" t="str">
        <f>IFERROR(VLOOKUP($B3030,Invoices!$AN$2:$AO$412,2,FALSE),"")</f>
        <v/>
      </c>
      <c r="U3030" s="18" t="str" cm="1">
        <f t="array" ref="U3030">IFERROR(INDEX(F3030:T3030, 1, MATCH(TRUE, ISNUMBER(F3030:T3030), 0)), "0.0")</f>
        <v>0.0</v>
      </c>
    </row>
    <row r="3031" spans="1:21" ht="13" x14ac:dyDescent="0.15">
      <c r="A3031" s="14" t="s">
        <v>9063</v>
      </c>
      <c r="B3031" s="6" t="s">
        <v>4539</v>
      </c>
      <c r="C3031" s="6" t="s">
        <v>734</v>
      </c>
      <c r="D3031" s="6" t="s">
        <v>735</v>
      </c>
      <c r="E3031" s="6" t="s">
        <v>736</v>
      </c>
      <c r="F3031" s="18" t="str">
        <f>IFERROR(VLOOKUP(B3031,Invoices!$L$2:$M$413,2,FALSE),"")</f>
        <v/>
      </c>
      <c r="G3031" s="18" t="str">
        <f>IFERROR(VLOOKUP(B3031,Invoices!$N$2:$O$412,2,FALSE),"")</f>
        <v/>
      </c>
      <c r="H3031" s="18" t="str">
        <f>IFERROR(VLOOKUP($B3031,Invoices!$P$2:$Q$412,2,FALSE),"")</f>
        <v/>
      </c>
      <c r="I3031" s="18" t="str">
        <f>IFERROR(VLOOKUP($B3031,Invoices!$R$2:$S$412,2,FALSE),"")</f>
        <v/>
      </c>
      <c r="J3031" s="18" t="str">
        <f>IFERROR(VLOOKUP($B3031,Invoices!$T$2:$U$412,2,FALSE),"")</f>
        <v/>
      </c>
      <c r="K3031" s="18" t="str">
        <f>IFERROR(VLOOKUP($B3031,Invoices!$V$2:$W$412,2,FALSE),"")</f>
        <v/>
      </c>
      <c r="L3031" s="18" t="str">
        <f>IFERROR(VLOOKUP($B3031,Invoices!$X$2:$Y$412,2,FALSE),"")</f>
        <v/>
      </c>
      <c r="M3031" s="18">
        <f>IFERROR(VLOOKUP($B3031,Invoices!$Z$2:$AA$412,2,FALSE),"")</f>
        <v>0.99</v>
      </c>
      <c r="N3031" s="18" t="str">
        <f>IFERROR(VLOOKUP($B3031,Invoices!$AB$2:$AC$412,2,FALSE),"")</f>
        <v/>
      </c>
      <c r="O3031" s="18" t="str">
        <f>IFERROR(VLOOKUP($B3031,Invoices!$AD$2:$AE$412,2,FALSE),"")</f>
        <v/>
      </c>
      <c r="P3031" s="18" t="str">
        <f>IFERROR(VLOOKUP($B3031,Invoices!$AF$2:$AG$412,2,FALSE),"")</f>
        <v/>
      </c>
      <c r="Q3031" s="18" t="str">
        <f>IFERROR(VLOOKUP($B3031,Invoices!$AH$2:$AI$412,2,FALSE),"")</f>
        <v/>
      </c>
      <c r="R3031" s="18" t="str">
        <f>IFERROR(VLOOKUP($B3031,Invoices!$AJ$2:$AK$412,2,FALSE),"")</f>
        <v/>
      </c>
      <c r="S3031" s="18" t="str">
        <f>IFERROR(VLOOKUP($B3031,Invoices!$AL$2:$AM$412,2,FALSE),"")</f>
        <v/>
      </c>
      <c r="T3031" s="18" t="str">
        <f>IFERROR(VLOOKUP($B3031,Invoices!$AN$2:$AO$412,2,FALSE),"")</f>
        <v/>
      </c>
      <c r="U3031" s="18" cm="1">
        <f t="array" ref="U3031">IFERROR(INDEX(F3031:T3031, 1, MATCH(TRUE, ISNUMBER(F3031:T3031), 0)), "0.0")</f>
        <v>0.99</v>
      </c>
    </row>
    <row r="3032" spans="1:21" ht="13" x14ac:dyDescent="0.15">
      <c r="A3032" s="14" t="s">
        <v>9064</v>
      </c>
      <c r="B3032" s="6" t="s">
        <v>4540</v>
      </c>
      <c r="C3032" s="6" t="s">
        <v>1019</v>
      </c>
      <c r="D3032" s="6" t="s">
        <v>1020</v>
      </c>
      <c r="E3032" s="6" t="s">
        <v>1021</v>
      </c>
      <c r="F3032" s="18" t="str">
        <f>IFERROR(VLOOKUP(B3032,Invoices!$L$2:$M$413,2,FALSE),"")</f>
        <v/>
      </c>
      <c r="G3032" s="18" t="str">
        <f>IFERROR(VLOOKUP(B3032,Invoices!$N$2:$O$412,2,FALSE),"")</f>
        <v/>
      </c>
      <c r="H3032" s="18" t="str">
        <f>IFERROR(VLOOKUP($B3032,Invoices!$P$2:$Q$412,2,FALSE),"")</f>
        <v/>
      </c>
      <c r="I3032" s="18" t="str">
        <f>IFERROR(VLOOKUP($B3032,Invoices!$R$2:$S$412,2,FALSE),"")</f>
        <v/>
      </c>
      <c r="J3032" s="18" t="str">
        <f>IFERROR(VLOOKUP($B3032,Invoices!$T$2:$U$412,2,FALSE),"")</f>
        <v/>
      </c>
      <c r="K3032" s="18" t="str">
        <f>IFERROR(VLOOKUP($B3032,Invoices!$V$2:$W$412,2,FALSE),"")</f>
        <v/>
      </c>
      <c r="L3032" s="18" t="str">
        <f>IFERROR(VLOOKUP($B3032,Invoices!$X$2:$Y$412,2,FALSE),"")</f>
        <v/>
      </c>
      <c r="M3032" s="18" t="str">
        <f>IFERROR(VLOOKUP($B3032,Invoices!$Z$2:$AA$412,2,FALSE),"")</f>
        <v/>
      </c>
      <c r="N3032" s="18" t="str">
        <f>IFERROR(VLOOKUP($B3032,Invoices!$AB$2:$AC$412,2,FALSE),"")</f>
        <v/>
      </c>
      <c r="O3032" s="18" t="str">
        <f>IFERROR(VLOOKUP($B3032,Invoices!$AD$2:$AE$412,2,FALSE),"")</f>
        <v/>
      </c>
      <c r="P3032" s="18" t="str">
        <f>IFERROR(VLOOKUP($B3032,Invoices!$AF$2:$AG$412,2,FALSE),"")</f>
        <v/>
      </c>
      <c r="Q3032" s="18" t="str">
        <f>IFERROR(VLOOKUP($B3032,Invoices!$AH$2:$AI$412,2,FALSE),"")</f>
        <v/>
      </c>
      <c r="R3032" s="18" t="str">
        <f>IFERROR(VLOOKUP($B3032,Invoices!$AJ$2:$AK$412,2,FALSE),"")</f>
        <v/>
      </c>
      <c r="S3032" s="18" t="str">
        <f>IFERROR(VLOOKUP($B3032,Invoices!$AL$2:$AM$412,2,FALSE),"")</f>
        <v/>
      </c>
      <c r="T3032" s="18" t="str">
        <f>IFERROR(VLOOKUP($B3032,Invoices!$AN$2:$AO$412,2,FALSE),"")</f>
        <v/>
      </c>
      <c r="U3032" s="18" t="str" cm="1">
        <f t="array" ref="U3032">IFERROR(INDEX(F3032:T3032, 1, MATCH(TRUE, ISNUMBER(F3032:T3032), 0)), "0.0")</f>
        <v>0.0</v>
      </c>
    </row>
    <row r="3033" spans="1:21" ht="13" x14ac:dyDescent="0.15">
      <c r="A3033" s="14" t="s">
        <v>9065</v>
      </c>
      <c r="B3033" s="6" t="s">
        <v>4541</v>
      </c>
      <c r="C3033" s="6" t="s">
        <v>850</v>
      </c>
      <c r="D3033" s="6" t="s">
        <v>1123</v>
      </c>
      <c r="E3033" s="6" t="s">
        <v>850</v>
      </c>
      <c r="F3033" s="18" t="str">
        <f>IFERROR(VLOOKUP(B3033,Invoices!$L$2:$M$413,2,FALSE),"")</f>
        <v/>
      </c>
      <c r="G3033" s="18">
        <f>IFERROR(VLOOKUP(B3033,Invoices!$N$2:$O$412,2,FALSE),"")</f>
        <v>0.99</v>
      </c>
      <c r="H3033" s="18" t="str">
        <f>IFERROR(VLOOKUP($B3033,Invoices!$P$2:$Q$412,2,FALSE),"")</f>
        <v/>
      </c>
      <c r="I3033" s="18" t="str">
        <f>IFERROR(VLOOKUP($B3033,Invoices!$R$2:$S$412,2,FALSE),"")</f>
        <v/>
      </c>
      <c r="J3033" s="18" t="str">
        <f>IFERROR(VLOOKUP($B3033,Invoices!$T$2:$U$412,2,FALSE),"")</f>
        <v/>
      </c>
      <c r="K3033" s="18" t="str">
        <f>IFERROR(VLOOKUP($B3033,Invoices!$V$2:$W$412,2,FALSE),"")</f>
        <v/>
      </c>
      <c r="L3033" s="18" t="str">
        <f>IFERROR(VLOOKUP($B3033,Invoices!$X$2:$Y$412,2,FALSE),"")</f>
        <v/>
      </c>
      <c r="M3033" s="18" t="str">
        <f>IFERROR(VLOOKUP($B3033,Invoices!$Z$2:$AA$412,2,FALSE),"")</f>
        <v/>
      </c>
      <c r="N3033" s="18" t="str">
        <f>IFERROR(VLOOKUP($B3033,Invoices!$AB$2:$AC$412,2,FALSE),"")</f>
        <v/>
      </c>
      <c r="O3033" s="18" t="str">
        <f>IFERROR(VLOOKUP($B3033,Invoices!$AD$2:$AE$412,2,FALSE),"")</f>
        <v/>
      </c>
      <c r="P3033" s="18" t="str">
        <f>IFERROR(VLOOKUP($B3033,Invoices!$AF$2:$AG$412,2,FALSE),"")</f>
        <v/>
      </c>
      <c r="Q3033" s="18" t="str">
        <f>IFERROR(VLOOKUP($B3033,Invoices!$AH$2:$AI$412,2,FALSE),"")</f>
        <v/>
      </c>
      <c r="R3033" s="18" t="str">
        <f>IFERROR(VLOOKUP($B3033,Invoices!$AJ$2:$AK$412,2,FALSE),"")</f>
        <v/>
      </c>
      <c r="S3033" s="18" t="str">
        <f>IFERROR(VLOOKUP($B3033,Invoices!$AL$2:$AM$412,2,FALSE),"")</f>
        <v/>
      </c>
      <c r="T3033" s="18" t="str">
        <f>IFERROR(VLOOKUP($B3033,Invoices!$AN$2:$AO$412,2,FALSE),"")</f>
        <v/>
      </c>
      <c r="U3033" s="18" cm="1">
        <f t="array" ref="U3033">IFERROR(INDEX(F3033:T3033, 1, MATCH(TRUE, ISNUMBER(F3033:T3033), 0)), "0.0")</f>
        <v>0.99</v>
      </c>
    </row>
    <row r="3034" spans="1:21" ht="13" x14ac:dyDescent="0.15">
      <c r="A3034" s="14" t="s">
        <v>9066</v>
      </c>
      <c r="B3034" s="6" t="s">
        <v>4542</v>
      </c>
      <c r="C3034" s="6" t="s">
        <v>808</v>
      </c>
      <c r="D3034" s="6" t="s">
        <v>1798</v>
      </c>
      <c r="E3034" s="6" t="s">
        <v>810</v>
      </c>
      <c r="F3034" s="18" t="str">
        <f>IFERROR(VLOOKUP(B3034,Invoices!$L$2:$M$413,2,FALSE),"")</f>
        <v/>
      </c>
      <c r="G3034" s="18" t="str">
        <f>IFERROR(VLOOKUP(B3034,Invoices!$N$2:$O$412,2,FALSE),"")</f>
        <v/>
      </c>
      <c r="H3034" s="18" t="str">
        <f>IFERROR(VLOOKUP($B3034,Invoices!$P$2:$Q$412,2,FALSE),"")</f>
        <v/>
      </c>
      <c r="I3034" s="18" t="str">
        <f>IFERROR(VLOOKUP($B3034,Invoices!$R$2:$S$412,2,FALSE),"")</f>
        <v/>
      </c>
      <c r="J3034" s="18" t="str">
        <f>IFERROR(VLOOKUP($B3034,Invoices!$T$2:$U$412,2,FALSE),"")</f>
        <v/>
      </c>
      <c r="K3034" s="18" t="str">
        <f>IFERROR(VLOOKUP($B3034,Invoices!$V$2:$W$412,2,FALSE),"")</f>
        <v/>
      </c>
      <c r="L3034" s="18" t="str">
        <f>IFERROR(VLOOKUP($B3034,Invoices!$X$2:$Y$412,2,FALSE),"")</f>
        <v/>
      </c>
      <c r="M3034" s="18" t="str">
        <f>IFERROR(VLOOKUP($B3034,Invoices!$Z$2:$AA$412,2,FALSE),"")</f>
        <v/>
      </c>
      <c r="N3034" s="18" t="str">
        <f>IFERROR(VLOOKUP($B3034,Invoices!$AB$2:$AC$412,2,FALSE),"")</f>
        <v/>
      </c>
      <c r="O3034" s="18" t="str">
        <f>IFERROR(VLOOKUP($B3034,Invoices!$AD$2:$AE$412,2,FALSE),"")</f>
        <v/>
      </c>
      <c r="P3034" s="18" t="str">
        <f>IFERROR(VLOOKUP($B3034,Invoices!$AF$2:$AG$412,2,FALSE),"")</f>
        <v/>
      </c>
      <c r="Q3034" s="18" t="str">
        <f>IFERROR(VLOOKUP($B3034,Invoices!$AH$2:$AI$412,2,FALSE),"")</f>
        <v/>
      </c>
      <c r="R3034" s="18" t="str">
        <f>IFERROR(VLOOKUP($B3034,Invoices!$AJ$2:$AK$412,2,FALSE),"")</f>
        <v/>
      </c>
      <c r="S3034" s="18" t="str">
        <f>IFERROR(VLOOKUP($B3034,Invoices!$AL$2:$AM$412,2,FALSE),"")</f>
        <v/>
      </c>
      <c r="T3034" s="18" t="str">
        <f>IFERROR(VLOOKUP($B3034,Invoices!$AN$2:$AO$412,2,FALSE),"")</f>
        <v/>
      </c>
      <c r="U3034" s="18" t="str" cm="1">
        <f t="array" ref="U3034">IFERROR(INDEX(F3034:T3034, 1, MATCH(TRUE, ISNUMBER(F3034:T3034), 0)), "0.0")</f>
        <v>0.0</v>
      </c>
    </row>
    <row r="3035" spans="1:21" ht="13" x14ac:dyDescent="0.15">
      <c r="A3035" s="14" t="s">
        <v>9067</v>
      </c>
      <c r="B3035" s="6" t="s">
        <v>4543</v>
      </c>
      <c r="C3035" s="6" t="s">
        <v>957</v>
      </c>
      <c r="D3035" s="6" t="s">
        <v>958</v>
      </c>
      <c r="E3035" s="6" t="s">
        <v>959</v>
      </c>
      <c r="F3035" s="18" t="str">
        <f>IFERROR(VLOOKUP(B3035,Invoices!$L$2:$M$413,2,FALSE),"")</f>
        <v/>
      </c>
      <c r="G3035" s="18" t="str">
        <f>IFERROR(VLOOKUP(B3035,Invoices!$N$2:$O$412,2,FALSE),"")</f>
        <v/>
      </c>
      <c r="H3035" s="18" t="str">
        <f>IFERROR(VLOOKUP($B3035,Invoices!$P$2:$Q$412,2,FALSE),"")</f>
        <v/>
      </c>
      <c r="I3035" s="18" t="str">
        <f>IFERROR(VLOOKUP($B3035,Invoices!$R$2:$S$412,2,FALSE),"")</f>
        <v/>
      </c>
      <c r="J3035" s="18" t="str">
        <f>IFERROR(VLOOKUP($B3035,Invoices!$T$2:$U$412,2,FALSE),"")</f>
        <v/>
      </c>
      <c r="K3035" s="18" t="str">
        <f>IFERROR(VLOOKUP($B3035,Invoices!$V$2:$W$412,2,FALSE),"")</f>
        <v/>
      </c>
      <c r="L3035" s="18" t="str">
        <f>IFERROR(VLOOKUP($B3035,Invoices!$X$2:$Y$412,2,FALSE),"")</f>
        <v/>
      </c>
      <c r="M3035" s="18" t="str">
        <f>IFERROR(VLOOKUP($B3035,Invoices!$Z$2:$AA$412,2,FALSE),"")</f>
        <v/>
      </c>
      <c r="N3035" s="18" t="str">
        <f>IFERROR(VLOOKUP($B3035,Invoices!$AB$2:$AC$412,2,FALSE),"")</f>
        <v/>
      </c>
      <c r="O3035" s="18" t="str">
        <f>IFERROR(VLOOKUP($B3035,Invoices!$AD$2:$AE$412,2,FALSE),"")</f>
        <v/>
      </c>
      <c r="P3035" s="18" t="str">
        <f>IFERROR(VLOOKUP($B3035,Invoices!$AF$2:$AG$412,2,FALSE),"")</f>
        <v/>
      </c>
      <c r="Q3035" s="18" t="str">
        <f>IFERROR(VLOOKUP($B3035,Invoices!$AH$2:$AI$412,2,FALSE),"")</f>
        <v/>
      </c>
      <c r="R3035" s="18" t="str">
        <f>IFERROR(VLOOKUP($B3035,Invoices!$AJ$2:$AK$412,2,FALSE),"")</f>
        <v/>
      </c>
      <c r="S3035" s="18" t="str">
        <f>IFERROR(VLOOKUP($B3035,Invoices!$AL$2:$AM$412,2,FALSE),"")</f>
        <v/>
      </c>
      <c r="T3035" s="18" t="str">
        <f>IFERROR(VLOOKUP($B3035,Invoices!$AN$2:$AO$412,2,FALSE),"")</f>
        <v/>
      </c>
      <c r="U3035" s="18" t="str" cm="1">
        <f t="array" ref="U3035">IFERROR(INDEX(F3035:T3035, 1, MATCH(TRUE, ISNUMBER(F3035:T3035), 0)), "0.0")</f>
        <v>0.0</v>
      </c>
    </row>
    <row r="3036" spans="1:21" ht="13" x14ac:dyDescent="0.15">
      <c r="A3036" s="14" t="s">
        <v>9068</v>
      </c>
      <c r="B3036" s="6" t="s">
        <v>4544</v>
      </c>
      <c r="D3036" s="6" t="s">
        <v>1391</v>
      </c>
      <c r="E3036" s="6" t="s">
        <v>673</v>
      </c>
      <c r="F3036" s="18" t="str">
        <f>IFERROR(VLOOKUP(B3036,Invoices!$L$2:$M$413,2,FALSE),"")</f>
        <v/>
      </c>
      <c r="G3036" s="18" t="str">
        <f>IFERROR(VLOOKUP(B3036,Invoices!$N$2:$O$412,2,FALSE),"")</f>
        <v/>
      </c>
      <c r="H3036" s="18" t="str">
        <f>IFERROR(VLOOKUP($B3036,Invoices!$P$2:$Q$412,2,FALSE),"")</f>
        <v/>
      </c>
      <c r="I3036" s="18" t="str">
        <f>IFERROR(VLOOKUP($B3036,Invoices!$R$2:$S$412,2,FALSE),"")</f>
        <v/>
      </c>
      <c r="J3036" s="18" t="str">
        <f>IFERROR(VLOOKUP($B3036,Invoices!$T$2:$U$412,2,FALSE),"")</f>
        <v/>
      </c>
      <c r="K3036" s="18" t="str">
        <f>IFERROR(VLOOKUP($B3036,Invoices!$V$2:$W$412,2,FALSE),"")</f>
        <v/>
      </c>
      <c r="L3036" s="18" t="str">
        <f>IFERROR(VLOOKUP($B3036,Invoices!$X$2:$Y$412,2,FALSE),"")</f>
        <v/>
      </c>
      <c r="M3036" s="18" t="str">
        <f>IFERROR(VLOOKUP($B3036,Invoices!$Z$2:$AA$412,2,FALSE),"")</f>
        <v/>
      </c>
      <c r="N3036" s="18" t="str">
        <f>IFERROR(VLOOKUP($B3036,Invoices!$AB$2:$AC$412,2,FALSE),"")</f>
        <v/>
      </c>
      <c r="O3036" s="18" t="str">
        <f>IFERROR(VLOOKUP($B3036,Invoices!$AD$2:$AE$412,2,FALSE),"")</f>
        <v/>
      </c>
      <c r="P3036" s="18" t="str">
        <f>IFERROR(VLOOKUP($B3036,Invoices!$AF$2:$AG$412,2,FALSE),"")</f>
        <v/>
      </c>
      <c r="Q3036" s="18" t="str">
        <f>IFERROR(VLOOKUP($B3036,Invoices!$AH$2:$AI$412,2,FALSE),"")</f>
        <v/>
      </c>
      <c r="R3036" s="18" t="str">
        <f>IFERROR(VLOOKUP($B3036,Invoices!$AJ$2:$AK$412,2,FALSE),"")</f>
        <v/>
      </c>
      <c r="S3036" s="18" t="str">
        <f>IFERROR(VLOOKUP($B3036,Invoices!$AL$2:$AM$412,2,FALSE),"")</f>
        <v/>
      </c>
      <c r="T3036" s="18" t="str">
        <f>IFERROR(VLOOKUP($B3036,Invoices!$AN$2:$AO$412,2,FALSE),"")</f>
        <v/>
      </c>
      <c r="U3036" s="18" t="str" cm="1">
        <f t="array" ref="U3036">IFERROR(INDEX(F3036:T3036, 1, MATCH(TRUE, ISNUMBER(F3036:T3036), 0)), "0.0")</f>
        <v>0.0</v>
      </c>
    </row>
    <row r="3037" spans="1:21" ht="13" x14ac:dyDescent="0.15">
      <c r="A3037" s="14" t="s">
        <v>9069</v>
      </c>
      <c r="B3037" s="6" t="s">
        <v>4545</v>
      </c>
      <c r="C3037" s="6" t="s">
        <v>659</v>
      </c>
      <c r="D3037" s="6" t="s">
        <v>660</v>
      </c>
      <c r="E3037" s="6" t="s">
        <v>661</v>
      </c>
      <c r="F3037" s="18" t="str">
        <f>IFERROR(VLOOKUP(B3037,Invoices!$L$2:$M$413,2,FALSE),"")</f>
        <v/>
      </c>
      <c r="G3037" s="18">
        <f>IFERROR(VLOOKUP(B3037,Invoices!$N$2:$O$412,2,FALSE),"")</f>
        <v>0.99</v>
      </c>
      <c r="H3037" s="18" t="str">
        <f>IFERROR(VLOOKUP($B3037,Invoices!$P$2:$Q$412,2,FALSE),"")</f>
        <v/>
      </c>
      <c r="I3037" s="18" t="str">
        <f>IFERROR(VLOOKUP($B3037,Invoices!$R$2:$S$412,2,FALSE),"")</f>
        <v/>
      </c>
      <c r="J3037" s="18" t="str">
        <f>IFERROR(VLOOKUP($B3037,Invoices!$T$2:$U$412,2,FALSE),"")</f>
        <v/>
      </c>
      <c r="K3037" s="18" t="str">
        <f>IFERROR(VLOOKUP($B3037,Invoices!$V$2:$W$412,2,FALSE),"")</f>
        <v/>
      </c>
      <c r="L3037" s="18" t="str">
        <f>IFERROR(VLOOKUP($B3037,Invoices!$X$2:$Y$412,2,FALSE),"")</f>
        <v/>
      </c>
      <c r="M3037" s="18" t="str">
        <f>IFERROR(VLOOKUP($B3037,Invoices!$Z$2:$AA$412,2,FALSE),"")</f>
        <v/>
      </c>
      <c r="N3037" s="18" t="str">
        <f>IFERROR(VLOOKUP($B3037,Invoices!$AB$2:$AC$412,2,FALSE),"")</f>
        <v/>
      </c>
      <c r="O3037" s="18" t="str">
        <f>IFERROR(VLOOKUP($B3037,Invoices!$AD$2:$AE$412,2,FALSE),"")</f>
        <v/>
      </c>
      <c r="P3037" s="18" t="str">
        <f>IFERROR(VLOOKUP($B3037,Invoices!$AF$2:$AG$412,2,FALSE),"")</f>
        <v/>
      </c>
      <c r="Q3037" s="18" t="str">
        <f>IFERROR(VLOOKUP($B3037,Invoices!$AH$2:$AI$412,2,FALSE),"")</f>
        <v/>
      </c>
      <c r="R3037" s="18" t="str">
        <f>IFERROR(VLOOKUP($B3037,Invoices!$AJ$2:$AK$412,2,FALSE),"")</f>
        <v/>
      </c>
      <c r="S3037" s="18" t="str">
        <f>IFERROR(VLOOKUP($B3037,Invoices!$AL$2:$AM$412,2,FALSE),"")</f>
        <v/>
      </c>
      <c r="T3037" s="18" t="str">
        <f>IFERROR(VLOOKUP($B3037,Invoices!$AN$2:$AO$412,2,FALSE),"")</f>
        <v/>
      </c>
      <c r="U3037" s="18" cm="1">
        <f t="array" ref="U3037">IFERROR(INDEX(F3037:T3037, 1, MATCH(TRUE, ISNUMBER(F3037:T3037), 0)), "0.0")</f>
        <v>0.99</v>
      </c>
    </row>
    <row r="3038" spans="1:21" ht="13" x14ac:dyDescent="0.15">
      <c r="A3038" s="14" t="s">
        <v>9070</v>
      </c>
      <c r="B3038" s="6" t="s">
        <v>4546</v>
      </c>
      <c r="D3038" s="6" t="s">
        <v>1483</v>
      </c>
      <c r="E3038" s="6" t="s">
        <v>518</v>
      </c>
      <c r="F3038" s="18" t="str">
        <f>IFERROR(VLOOKUP(B3038,Invoices!$L$2:$M$413,2,FALSE),"")</f>
        <v/>
      </c>
      <c r="G3038" s="18" t="str">
        <f>IFERROR(VLOOKUP(B3038,Invoices!$N$2:$O$412,2,FALSE),"")</f>
        <v/>
      </c>
      <c r="H3038" s="18" t="str">
        <f>IFERROR(VLOOKUP($B3038,Invoices!$P$2:$Q$412,2,FALSE),"")</f>
        <v/>
      </c>
      <c r="I3038" s="18" t="str">
        <f>IFERROR(VLOOKUP($B3038,Invoices!$R$2:$S$412,2,FALSE),"")</f>
        <v/>
      </c>
      <c r="J3038" s="18" t="str">
        <f>IFERROR(VLOOKUP($B3038,Invoices!$T$2:$U$412,2,FALSE),"")</f>
        <v/>
      </c>
      <c r="K3038" s="18" t="str">
        <f>IFERROR(VLOOKUP($B3038,Invoices!$V$2:$W$412,2,FALSE),"")</f>
        <v/>
      </c>
      <c r="L3038" s="18" t="str">
        <f>IFERROR(VLOOKUP($B3038,Invoices!$X$2:$Y$412,2,FALSE),"")</f>
        <v/>
      </c>
      <c r="M3038" s="18" t="str">
        <f>IFERROR(VLOOKUP($B3038,Invoices!$Z$2:$AA$412,2,FALSE),"")</f>
        <v/>
      </c>
      <c r="N3038" s="18" t="str">
        <f>IFERROR(VLOOKUP($B3038,Invoices!$AB$2:$AC$412,2,FALSE),"")</f>
        <v/>
      </c>
      <c r="O3038" s="18" t="str">
        <f>IFERROR(VLOOKUP($B3038,Invoices!$AD$2:$AE$412,2,FALSE),"")</f>
        <v/>
      </c>
      <c r="P3038" s="18" t="str">
        <f>IFERROR(VLOOKUP($B3038,Invoices!$AF$2:$AG$412,2,FALSE),"")</f>
        <v/>
      </c>
      <c r="Q3038" s="18" t="str">
        <f>IFERROR(VLOOKUP($B3038,Invoices!$AH$2:$AI$412,2,FALSE),"")</f>
        <v/>
      </c>
      <c r="R3038" s="18" t="str">
        <f>IFERROR(VLOOKUP($B3038,Invoices!$AJ$2:$AK$412,2,FALSE),"")</f>
        <v/>
      </c>
      <c r="S3038" s="18" t="str">
        <f>IFERROR(VLOOKUP($B3038,Invoices!$AL$2:$AM$412,2,FALSE),"")</f>
        <v/>
      </c>
      <c r="T3038" s="18" t="str">
        <f>IFERROR(VLOOKUP($B3038,Invoices!$AN$2:$AO$412,2,FALSE),"")</f>
        <v/>
      </c>
      <c r="U3038" s="18" t="str" cm="1">
        <f t="array" ref="U3038">IFERROR(INDEX(F3038:T3038, 1, MATCH(TRUE, ISNUMBER(F3038:T3038), 0)), "0.0")</f>
        <v>0.0</v>
      </c>
    </row>
    <row r="3039" spans="1:21" ht="13" x14ac:dyDescent="0.15">
      <c r="A3039" s="14" t="s">
        <v>9071</v>
      </c>
      <c r="B3039" s="6" t="s">
        <v>4547</v>
      </c>
      <c r="C3039" s="6" t="s">
        <v>2460</v>
      </c>
      <c r="D3039" s="6" t="s">
        <v>520</v>
      </c>
      <c r="E3039" s="6" t="s">
        <v>522</v>
      </c>
      <c r="F3039" s="18" t="str">
        <f>IFERROR(VLOOKUP(B3039,Invoices!$L$2:$M$413,2,FALSE),"")</f>
        <v/>
      </c>
      <c r="G3039" s="18" t="str">
        <f>IFERROR(VLOOKUP(B3039,Invoices!$N$2:$O$412,2,FALSE),"")</f>
        <v/>
      </c>
      <c r="H3039" s="18" t="str">
        <f>IFERROR(VLOOKUP($B3039,Invoices!$P$2:$Q$412,2,FALSE),"")</f>
        <v/>
      </c>
      <c r="I3039" s="18" t="str">
        <f>IFERROR(VLOOKUP($B3039,Invoices!$R$2:$S$412,2,FALSE),"")</f>
        <v/>
      </c>
      <c r="J3039" s="18" t="str">
        <f>IFERROR(VLOOKUP($B3039,Invoices!$T$2:$U$412,2,FALSE),"")</f>
        <v/>
      </c>
      <c r="K3039" s="18" t="str">
        <f>IFERROR(VLOOKUP($B3039,Invoices!$V$2:$W$412,2,FALSE),"")</f>
        <v/>
      </c>
      <c r="L3039" s="18" t="str">
        <f>IFERROR(VLOOKUP($B3039,Invoices!$X$2:$Y$412,2,FALSE),"")</f>
        <v/>
      </c>
      <c r="M3039" s="18" t="str">
        <f>IFERROR(VLOOKUP($B3039,Invoices!$Z$2:$AA$412,2,FALSE),"")</f>
        <v/>
      </c>
      <c r="N3039" s="18" t="str">
        <f>IFERROR(VLOOKUP($B3039,Invoices!$AB$2:$AC$412,2,FALSE),"")</f>
        <v/>
      </c>
      <c r="O3039" s="18" t="str">
        <f>IFERROR(VLOOKUP($B3039,Invoices!$AD$2:$AE$412,2,FALSE),"")</f>
        <v/>
      </c>
      <c r="P3039" s="18" t="str">
        <f>IFERROR(VLOOKUP($B3039,Invoices!$AF$2:$AG$412,2,FALSE),"")</f>
        <v/>
      </c>
      <c r="Q3039" s="18" t="str">
        <f>IFERROR(VLOOKUP($B3039,Invoices!$AH$2:$AI$412,2,FALSE),"")</f>
        <v/>
      </c>
      <c r="R3039" s="18" t="str">
        <f>IFERROR(VLOOKUP($B3039,Invoices!$AJ$2:$AK$412,2,FALSE),"")</f>
        <v/>
      </c>
      <c r="S3039" s="18" t="str">
        <f>IFERROR(VLOOKUP($B3039,Invoices!$AL$2:$AM$412,2,FALSE),"")</f>
        <v/>
      </c>
      <c r="T3039" s="18" t="str">
        <f>IFERROR(VLOOKUP($B3039,Invoices!$AN$2:$AO$412,2,FALSE),"")</f>
        <v/>
      </c>
      <c r="U3039" s="18" t="str" cm="1">
        <f t="array" ref="U3039">IFERROR(INDEX(F3039:T3039, 1, MATCH(TRUE, ISNUMBER(F3039:T3039), 0)), "0.0")</f>
        <v>0.0</v>
      </c>
    </row>
    <row r="3040" spans="1:21" ht="13" x14ac:dyDescent="0.15">
      <c r="A3040" s="14" t="s">
        <v>9072</v>
      </c>
      <c r="B3040" s="6" t="s">
        <v>4548</v>
      </c>
      <c r="C3040" s="6" t="s">
        <v>714</v>
      </c>
      <c r="D3040" s="6" t="s">
        <v>713</v>
      </c>
      <c r="E3040" s="6" t="s">
        <v>714</v>
      </c>
      <c r="F3040" s="18">
        <f>IFERROR(VLOOKUP(B3040,Invoices!$L$2:$M$413,2,FALSE),"")</f>
        <v>0.99</v>
      </c>
      <c r="G3040" s="18" t="str">
        <f>IFERROR(VLOOKUP(B3040,Invoices!$N$2:$O$412,2,FALSE),"")</f>
        <v/>
      </c>
      <c r="H3040" s="18" t="str">
        <f>IFERROR(VLOOKUP($B3040,Invoices!$P$2:$Q$412,2,FALSE),"")</f>
        <v/>
      </c>
      <c r="I3040" s="18" t="str">
        <f>IFERROR(VLOOKUP($B3040,Invoices!$R$2:$S$412,2,FALSE),"")</f>
        <v/>
      </c>
      <c r="J3040" s="18" t="str">
        <f>IFERROR(VLOOKUP($B3040,Invoices!$T$2:$U$412,2,FALSE),"")</f>
        <v/>
      </c>
      <c r="K3040" s="18" t="str">
        <f>IFERROR(VLOOKUP($B3040,Invoices!$V$2:$W$412,2,FALSE),"")</f>
        <v/>
      </c>
      <c r="L3040" s="18" t="str">
        <f>IFERROR(VLOOKUP($B3040,Invoices!$X$2:$Y$412,2,FALSE),"")</f>
        <v/>
      </c>
      <c r="M3040" s="18" t="str">
        <f>IFERROR(VLOOKUP($B3040,Invoices!$Z$2:$AA$412,2,FALSE),"")</f>
        <v/>
      </c>
      <c r="N3040" s="18" t="str">
        <f>IFERROR(VLOOKUP($B3040,Invoices!$AB$2:$AC$412,2,FALSE),"")</f>
        <v/>
      </c>
      <c r="O3040" s="18" t="str">
        <f>IFERROR(VLOOKUP($B3040,Invoices!$AD$2:$AE$412,2,FALSE),"")</f>
        <v/>
      </c>
      <c r="P3040" s="18" t="str">
        <f>IFERROR(VLOOKUP($B3040,Invoices!$AF$2:$AG$412,2,FALSE),"")</f>
        <v/>
      </c>
      <c r="Q3040" s="18" t="str">
        <f>IFERROR(VLOOKUP($B3040,Invoices!$AH$2:$AI$412,2,FALSE),"")</f>
        <v/>
      </c>
      <c r="R3040" s="18" t="str">
        <f>IFERROR(VLOOKUP($B3040,Invoices!$AJ$2:$AK$412,2,FALSE),"")</f>
        <v/>
      </c>
      <c r="S3040" s="18" t="str">
        <f>IFERROR(VLOOKUP($B3040,Invoices!$AL$2:$AM$412,2,FALSE),"")</f>
        <v/>
      </c>
      <c r="T3040" s="18" t="str">
        <f>IFERROR(VLOOKUP($B3040,Invoices!$AN$2:$AO$412,2,FALSE),"")</f>
        <v/>
      </c>
      <c r="U3040" s="18" cm="1">
        <f t="array" ref="U3040">IFERROR(INDEX(F3040:T3040, 1, MATCH(TRUE, ISNUMBER(F3040:T3040), 0)), "0.0")</f>
        <v>0.99</v>
      </c>
    </row>
    <row r="3041" spans="1:21" ht="13" x14ac:dyDescent="0.15">
      <c r="A3041" s="14" t="s">
        <v>9073</v>
      </c>
      <c r="B3041" s="6" t="s">
        <v>4549</v>
      </c>
      <c r="C3041" s="6" t="s">
        <v>4550</v>
      </c>
      <c r="D3041" s="6" t="s">
        <v>943</v>
      </c>
      <c r="E3041" s="6" t="s">
        <v>522</v>
      </c>
      <c r="F3041" s="18" t="str">
        <f>IFERROR(VLOOKUP(B3041,Invoices!$L$2:$M$413,2,FALSE),"")</f>
        <v/>
      </c>
      <c r="G3041" s="18">
        <f>IFERROR(VLOOKUP(B3041,Invoices!$N$2:$O$412,2,FALSE),"")</f>
        <v>0.99</v>
      </c>
      <c r="H3041" s="18" t="str">
        <f>IFERROR(VLOOKUP($B3041,Invoices!$P$2:$Q$412,2,FALSE),"")</f>
        <v/>
      </c>
      <c r="I3041" s="18" t="str">
        <f>IFERROR(VLOOKUP($B3041,Invoices!$R$2:$S$412,2,FALSE),"")</f>
        <v/>
      </c>
      <c r="J3041" s="18" t="str">
        <f>IFERROR(VLOOKUP($B3041,Invoices!$T$2:$U$412,2,FALSE),"")</f>
        <v/>
      </c>
      <c r="K3041" s="18" t="str">
        <f>IFERROR(VLOOKUP($B3041,Invoices!$V$2:$W$412,2,FALSE),"")</f>
        <v/>
      </c>
      <c r="L3041" s="18" t="str">
        <f>IFERROR(VLOOKUP($B3041,Invoices!$X$2:$Y$412,2,FALSE),"")</f>
        <v/>
      </c>
      <c r="M3041" s="18" t="str">
        <f>IFERROR(VLOOKUP($B3041,Invoices!$Z$2:$AA$412,2,FALSE),"")</f>
        <v/>
      </c>
      <c r="N3041" s="18" t="str">
        <f>IFERROR(VLOOKUP($B3041,Invoices!$AB$2:$AC$412,2,FALSE),"")</f>
        <v/>
      </c>
      <c r="O3041" s="18" t="str">
        <f>IFERROR(VLOOKUP($B3041,Invoices!$AD$2:$AE$412,2,FALSE),"")</f>
        <v/>
      </c>
      <c r="P3041" s="18" t="str">
        <f>IFERROR(VLOOKUP($B3041,Invoices!$AF$2:$AG$412,2,FALSE),"")</f>
        <v/>
      </c>
      <c r="Q3041" s="18" t="str">
        <f>IFERROR(VLOOKUP($B3041,Invoices!$AH$2:$AI$412,2,FALSE),"")</f>
        <v/>
      </c>
      <c r="R3041" s="18" t="str">
        <f>IFERROR(VLOOKUP($B3041,Invoices!$AJ$2:$AK$412,2,FALSE),"")</f>
        <v/>
      </c>
      <c r="S3041" s="18" t="str">
        <f>IFERROR(VLOOKUP($B3041,Invoices!$AL$2:$AM$412,2,FALSE),"")</f>
        <v/>
      </c>
      <c r="T3041" s="18" t="str">
        <f>IFERROR(VLOOKUP($B3041,Invoices!$AN$2:$AO$412,2,FALSE),"")</f>
        <v/>
      </c>
      <c r="U3041" s="18" cm="1">
        <f t="array" ref="U3041">IFERROR(INDEX(F3041:T3041, 1, MATCH(TRUE, ISNUMBER(F3041:T3041), 0)), "0.0")</f>
        <v>0.99</v>
      </c>
    </row>
    <row r="3042" spans="1:21" ht="13" x14ac:dyDescent="0.15">
      <c r="A3042" s="14" t="s">
        <v>9074</v>
      </c>
      <c r="B3042" s="6" t="s">
        <v>4551</v>
      </c>
      <c r="D3042" s="6" t="s">
        <v>692</v>
      </c>
      <c r="E3042" s="6" t="s">
        <v>693</v>
      </c>
      <c r="F3042" s="18" t="str">
        <f>IFERROR(VLOOKUP(B3042,Invoices!$L$2:$M$413,2,FALSE),"")</f>
        <v/>
      </c>
      <c r="G3042" s="18" t="str">
        <f>IFERROR(VLOOKUP(B3042,Invoices!$N$2:$O$412,2,FALSE),"")</f>
        <v/>
      </c>
      <c r="H3042" s="18" t="str">
        <f>IFERROR(VLOOKUP($B3042,Invoices!$P$2:$Q$412,2,FALSE),"")</f>
        <v/>
      </c>
      <c r="I3042" s="18" t="str">
        <f>IFERROR(VLOOKUP($B3042,Invoices!$R$2:$S$412,2,FALSE),"")</f>
        <v/>
      </c>
      <c r="J3042" s="18" t="str">
        <f>IFERROR(VLOOKUP($B3042,Invoices!$T$2:$U$412,2,FALSE),"")</f>
        <v/>
      </c>
      <c r="K3042" s="18" t="str">
        <f>IFERROR(VLOOKUP($B3042,Invoices!$V$2:$W$412,2,FALSE),"")</f>
        <v/>
      </c>
      <c r="L3042" s="18" t="str">
        <f>IFERROR(VLOOKUP($B3042,Invoices!$X$2:$Y$412,2,FALSE),"")</f>
        <v/>
      </c>
      <c r="M3042" s="18" t="str">
        <f>IFERROR(VLOOKUP($B3042,Invoices!$Z$2:$AA$412,2,FALSE),"")</f>
        <v/>
      </c>
      <c r="N3042" s="18" t="str">
        <f>IFERROR(VLOOKUP($B3042,Invoices!$AB$2:$AC$412,2,FALSE),"")</f>
        <v/>
      </c>
      <c r="O3042" s="18" t="str">
        <f>IFERROR(VLOOKUP($B3042,Invoices!$AD$2:$AE$412,2,FALSE),"")</f>
        <v/>
      </c>
      <c r="P3042" s="18" t="str">
        <f>IFERROR(VLOOKUP($B3042,Invoices!$AF$2:$AG$412,2,FALSE),"")</f>
        <v/>
      </c>
      <c r="Q3042" s="18" t="str">
        <f>IFERROR(VLOOKUP($B3042,Invoices!$AH$2:$AI$412,2,FALSE),"")</f>
        <v/>
      </c>
      <c r="R3042" s="18" t="str">
        <f>IFERROR(VLOOKUP($B3042,Invoices!$AJ$2:$AK$412,2,FALSE),"")</f>
        <v/>
      </c>
      <c r="S3042" s="18" t="str">
        <f>IFERROR(VLOOKUP($B3042,Invoices!$AL$2:$AM$412,2,FALSE),"")</f>
        <v/>
      </c>
      <c r="T3042" s="18" t="str">
        <f>IFERROR(VLOOKUP($B3042,Invoices!$AN$2:$AO$412,2,FALSE),"")</f>
        <v/>
      </c>
      <c r="U3042" s="18" t="str" cm="1">
        <f t="array" ref="U3042">IFERROR(INDEX(F3042:T3042, 1, MATCH(TRUE, ISNUMBER(F3042:T3042), 0)), "0.0")</f>
        <v>0.0</v>
      </c>
    </row>
    <row r="3043" spans="1:21" ht="13" x14ac:dyDescent="0.15">
      <c r="A3043" s="14" t="s">
        <v>9075</v>
      </c>
      <c r="B3043" s="6" t="s">
        <v>4552</v>
      </c>
      <c r="C3043" s="6" t="s">
        <v>1819</v>
      </c>
      <c r="D3043" s="6" t="s">
        <v>1804</v>
      </c>
      <c r="E3043" s="6" t="s">
        <v>810</v>
      </c>
      <c r="F3043" s="18" t="str">
        <f>IFERROR(VLOOKUP(B3043,Invoices!$L$2:$M$413,2,FALSE),"")</f>
        <v/>
      </c>
      <c r="G3043" s="18" t="str">
        <f>IFERROR(VLOOKUP(B3043,Invoices!$N$2:$O$412,2,FALSE),"")</f>
        <v/>
      </c>
      <c r="H3043" s="18" t="str">
        <f>IFERROR(VLOOKUP($B3043,Invoices!$P$2:$Q$412,2,FALSE),"")</f>
        <v/>
      </c>
      <c r="I3043" s="18" t="str">
        <f>IFERROR(VLOOKUP($B3043,Invoices!$R$2:$S$412,2,FALSE),"")</f>
        <v/>
      </c>
      <c r="J3043" s="18" t="str">
        <f>IFERROR(VLOOKUP($B3043,Invoices!$T$2:$U$412,2,FALSE),"")</f>
        <v/>
      </c>
      <c r="K3043" s="18" t="str">
        <f>IFERROR(VLOOKUP($B3043,Invoices!$V$2:$W$412,2,FALSE),"")</f>
        <v/>
      </c>
      <c r="L3043" s="18" t="str">
        <f>IFERROR(VLOOKUP($B3043,Invoices!$X$2:$Y$412,2,FALSE),"")</f>
        <v/>
      </c>
      <c r="M3043" s="18" t="str">
        <f>IFERROR(VLOOKUP($B3043,Invoices!$Z$2:$AA$412,2,FALSE),"")</f>
        <v/>
      </c>
      <c r="N3043" s="18" t="str">
        <f>IFERROR(VLOOKUP($B3043,Invoices!$AB$2:$AC$412,2,FALSE),"")</f>
        <v/>
      </c>
      <c r="O3043" s="18" t="str">
        <f>IFERROR(VLOOKUP($B3043,Invoices!$AD$2:$AE$412,2,FALSE),"")</f>
        <v/>
      </c>
      <c r="P3043" s="18" t="str">
        <f>IFERROR(VLOOKUP($B3043,Invoices!$AF$2:$AG$412,2,FALSE),"")</f>
        <v/>
      </c>
      <c r="Q3043" s="18" t="str">
        <f>IFERROR(VLOOKUP($B3043,Invoices!$AH$2:$AI$412,2,FALSE),"")</f>
        <v/>
      </c>
      <c r="R3043" s="18" t="str">
        <f>IFERROR(VLOOKUP($B3043,Invoices!$AJ$2:$AK$412,2,FALSE),"")</f>
        <v/>
      </c>
      <c r="S3043" s="18" t="str">
        <f>IFERROR(VLOOKUP($B3043,Invoices!$AL$2:$AM$412,2,FALSE),"")</f>
        <v/>
      </c>
      <c r="T3043" s="18" t="str">
        <f>IFERROR(VLOOKUP($B3043,Invoices!$AN$2:$AO$412,2,FALSE),"")</f>
        <v/>
      </c>
      <c r="U3043" s="18" t="str" cm="1">
        <f t="array" ref="U3043">IFERROR(INDEX(F3043:T3043, 1, MATCH(TRUE, ISNUMBER(F3043:T3043), 0)), "0.0")</f>
        <v>0.0</v>
      </c>
    </row>
    <row r="3044" spans="1:21" ht="13" x14ac:dyDescent="0.15">
      <c r="A3044" s="14" t="s">
        <v>9076</v>
      </c>
      <c r="B3044" s="6" t="s">
        <v>4552</v>
      </c>
      <c r="C3044" s="6" t="s">
        <v>1303</v>
      </c>
      <c r="D3044" s="6" t="s">
        <v>1574</v>
      </c>
      <c r="E3044" s="6" t="s">
        <v>810</v>
      </c>
      <c r="F3044" s="18" t="str">
        <f>IFERROR(VLOOKUP(B3044,Invoices!$L$2:$M$413,2,FALSE),"")</f>
        <v/>
      </c>
      <c r="G3044" s="18" t="str">
        <f>IFERROR(VLOOKUP(B3044,Invoices!$N$2:$O$412,2,FALSE),"")</f>
        <v/>
      </c>
      <c r="H3044" s="18" t="str">
        <f>IFERROR(VLOOKUP($B3044,Invoices!$P$2:$Q$412,2,FALSE),"")</f>
        <v/>
      </c>
      <c r="I3044" s="18" t="str">
        <f>IFERROR(VLOOKUP($B3044,Invoices!$R$2:$S$412,2,FALSE),"")</f>
        <v/>
      </c>
      <c r="J3044" s="18" t="str">
        <f>IFERROR(VLOOKUP($B3044,Invoices!$T$2:$U$412,2,FALSE),"")</f>
        <v/>
      </c>
      <c r="K3044" s="18" t="str">
        <f>IFERROR(VLOOKUP($B3044,Invoices!$V$2:$W$412,2,FALSE),"")</f>
        <v/>
      </c>
      <c r="L3044" s="18" t="str">
        <f>IFERROR(VLOOKUP($B3044,Invoices!$X$2:$Y$412,2,FALSE),"")</f>
        <v/>
      </c>
      <c r="M3044" s="18" t="str">
        <f>IFERROR(VLOOKUP($B3044,Invoices!$Z$2:$AA$412,2,FALSE),"")</f>
        <v/>
      </c>
      <c r="N3044" s="18" t="str">
        <f>IFERROR(VLOOKUP($B3044,Invoices!$AB$2:$AC$412,2,FALSE),"")</f>
        <v/>
      </c>
      <c r="O3044" s="18" t="str">
        <f>IFERROR(VLOOKUP($B3044,Invoices!$AD$2:$AE$412,2,FALSE),"")</f>
        <v/>
      </c>
      <c r="P3044" s="18" t="str">
        <f>IFERROR(VLOOKUP($B3044,Invoices!$AF$2:$AG$412,2,FALSE),"")</f>
        <v/>
      </c>
      <c r="Q3044" s="18" t="str">
        <f>IFERROR(VLOOKUP($B3044,Invoices!$AH$2:$AI$412,2,FALSE),"")</f>
        <v/>
      </c>
      <c r="R3044" s="18" t="str">
        <f>IFERROR(VLOOKUP($B3044,Invoices!$AJ$2:$AK$412,2,FALSE),"")</f>
        <v/>
      </c>
      <c r="S3044" s="18" t="str">
        <f>IFERROR(VLOOKUP($B3044,Invoices!$AL$2:$AM$412,2,FALSE),"")</f>
        <v/>
      </c>
      <c r="T3044" s="18" t="str">
        <f>IFERROR(VLOOKUP($B3044,Invoices!$AN$2:$AO$412,2,FALSE),"")</f>
        <v/>
      </c>
      <c r="U3044" s="18" t="str" cm="1">
        <f t="array" ref="U3044">IFERROR(INDEX(F3044:T3044, 1, MATCH(TRUE, ISNUMBER(F3044:T3044), 0)), "0.0")</f>
        <v>0.0</v>
      </c>
    </row>
    <row r="3045" spans="1:21" ht="13" x14ac:dyDescent="0.15">
      <c r="A3045" s="14" t="s">
        <v>9077</v>
      </c>
      <c r="B3045" s="6" t="s">
        <v>4553</v>
      </c>
      <c r="C3045" s="6" t="s">
        <v>640</v>
      </c>
      <c r="D3045" s="6" t="s">
        <v>641</v>
      </c>
      <c r="E3045" s="6" t="s">
        <v>642</v>
      </c>
      <c r="F3045" s="18" t="str">
        <f>IFERROR(VLOOKUP(B3045,Invoices!$L$2:$M$413,2,FALSE),"")</f>
        <v/>
      </c>
      <c r="G3045" s="18" t="str">
        <f>IFERROR(VLOOKUP(B3045,Invoices!$N$2:$O$412,2,FALSE),"")</f>
        <v/>
      </c>
      <c r="H3045" s="18" t="str">
        <f>IFERROR(VLOOKUP($B3045,Invoices!$P$2:$Q$412,2,FALSE),"")</f>
        <v/>
      </c>
      <c r="I3045" s="18" t="str">
        <f>IFERROR(VLOOKUP($B3045,Invoices!$R$2:$S$412,2,FALSE),"")</f>
        <v/>
      </c>
      <c r="J3045" s="18" t="str">
        <f>IFERROR(VLOOKUP($B3045,Invoices!$T$2:$U$412,2,FALSE),"")</f>
        <v/>
      </c>
      <c r="K3045" s="18" t="str">
        <f>IFERROR(VLOOKUP($B3045,Invoices!$V$2:$W$412,2,FALSE),"")</f>
        <v/>
      </c>
      <c r="L3045" s="18" t="str">
        <f>IFERROR(VLOOKUP($B3045,Invoices!$X$2:$Y$412,2,FALSE),"")</f>
        <v/>
      </c>
      <c r="M3045" s="18" t="str">
        <f>IFERROR(VLOOKUP($B3045,Invoices!$Z$2:$AA$412,2,FALSE),"")</f>
        <v/>
      </c>
      <c r="N3045" s="18" t="str">
        <f>IFERROR(VLOOKUP($B3045,Invoices!$AB$2:$AC$412,2,FALSE),"")</f>
        <v/>
      </c>
      <c r="O3045" s="18" t="str">
        <f>IFERROR(VLOOKUP($B3045,Invoices!$AD$2:$AE$412,2,FALSE),"")</f>
        <v/>
      </c>
      <c r="P3045" s="18" t="str">
        <f>IFERROR(VLOOKUP($B3045,Invoices!$AF$2:$AG$412,2,FALSE),"")</f>
        <v/>
      </c>
      <c r="Q3045" s="18" t="str">
        <f>IFERROR(VLOOKUP($B3045,Invoices!$AH$2:$AI$412,2,FALSE),"")</f>
        <v/>
      </c>
      <c r="R3045" s="18" t="str">
        <f>IFERROR(VLOOKUP($B3045,Invoices!$AJ$2:$AK$412,2,FALSE),"")</f>
        <v/>
      </c>
      <c r="S3045" s="18" t="str">
        <f>IFERROR(VLOOKUP($B3045,Invoices!$AL$2:$AM$412,2,FALSE),"")</f>
        <v/>
      </c>
      <c r="T3045" s="18" t="str">
        <f>IFERROR(VLOOKUP($B3045,Invoices!$AN$2:$AO$412,2,FALSE),"")</f>
        <v/>
      </c>
      <c r="U3045" s="18" t="str" cm="1">
        <f t="array" ref="U3045">IFERROR(INDEX(F3045:T3045, 1, MATCH(TRUE, ISNUMBER(F3045:T3045), 0)), "0.0")</f>
        <v>0.0</v>
      </c>
    </row>
    <row r="3046" spans="1:21" ht="13" x14ac:dyDescent="0.15">
      <c r="A3046" s="14" t="s">
        <v>9078</v>
      </c>
      <c r="B3046" s="6" t="s">
        <v>4554</v>
      </c>
      <c r="C3046" s="6" t="s">
        <v>4555</v>
      </c>
      <c r="D3046" s="6" t="s">
        <v>897</v>
      </c>
      <c r="E3046" s="6" t="s">
        <v>562</v>
      </c>
      <c r="F3046" s="18" t="str">
        <f>IFERROR(VLOOKUP(B3046,Invoices!$L$2:$M$413,2,FALSE),"")</f>
        <v/>
      </c>
      <c r="G3046" s="18">
        <f>IFERROR(VLOOKUP(B3046,Invoices!$N$2:$O$412,2,FALSE),"")</f>
        <v>0.99</v>
      </c>
      <c r="H3046" s="18">
        <f>IFERROR(VLOOKUP($B3046,Invoices!$P$2:$Q$412,2,FALSE),"")</f>
        <v>0.99</v>
      </c>
      <c r="I3046" s="18" t="str">
        <f>IFERROR(VLOOKUP($B3046,Invoices!$R$2:$S$412,2,FALSE),"")</f>
        <v/>
      </c>
      <c r="J3046" s="18" t="str">
        <f>IFERROR(VLOOKUP($B3046,Invoices!$T$2:$U$412,2,FALSE),"")</f>
        <v/>
      </c>
      <c r="K3046" s="18" t="str">
        <f>IFERROR(VLOOKUP($B3046,Invoices!$V$2:$W$412,2,FALSE),"")</f>
        <v/>
      </c>
      <c r="L3046" s="18" t="str">
        <f>IFERROR(VLOOKUP($B3046,Invoices!$X$2:$Y$412,2,FALSE),"")</f>
        <v/>
      </c>
      <c r="M3046" s="18" t="str">
        <f>IFERROR(VLOOKUP($B3046,Invoices!$Z$2:$AA$412,2,FALSE),"")</f>
        <v/>
      </c>
      <c r="N3046" s="18" t="str">
        <f>IFERROR(VLOOKUP($B3046,Invoices!$AB$2:$AC$412,2,FALSE),"")</f>
        <v/>
      </c>
      <c r="O3046" s="18" t="str">
        <f>IFERROR(VLOOKUP($B3046,Invoices!$AD$2:$AE$412,2,FALSE),"")</f>
        <v/>
      </c>
      <c r="P3046" s="18" t="str">
        <f>IFERROR(VLOOKUP($B3046,Invoices!$AF$2:$AG$412,2,FALSE),"")</f>
        <v/>
      </c>
      <c r="Q3046" s="18" t="str">
        <f>IFERROR(VLOOKUP($B3046,Invoices!$AH$2:$AI$412,2,FALSE),"")</f>
        <v/>
      </c>
      <c r="R3046" s="18" t="str">
        <f>IFERROR(VLOOKUP($B3046,Invoices!$AJ$2:$AK$412,2,FALSE),"")</f>
        <v/>
      </c>
      <c r="S3046" s="18" t="str">
        <f>IFERROR(VLOOKUP($B3046,Invoices!$AL$2:$AM$412,2,FALSE),"")</f>
        <v/>
      </c>
      <c r="T3046" s="18" t="str">
        <f>IFERROR(VLOOKUP($B3046,Invoices!$AN$2:$AO$412,2,FALSE),"")</f>
        <v/>
      </c>
      <c r="U3046" s="18" cm="1">
        <f t="array" ref="U3046">IFERROR(INDEX(F3046:T3046, 1, MATCH(TRUE, ISNUMBER(F3046:T3046), 0)), "0.0")</f>
        <v>0.99</v>
      </c>
    </row>
    <row r="3047" spans="1:21" ht="13" x14ac:dyDescent="0.15">
      <c r="A3047" s="14" t="s">
        <v>9079</v>
      </c>
      <c r="B3047" s="6" t="s">
        <v>4556</v>
      </c>
      <c r="C3047" s="6" t="s">
        <v>1981</v>
      </c>
      <c r="D3047" s="6" t="s">
        <v>1982</v>
      </c>
      <c r="E3047" s="6" t="s">
        <v>522</v>
      </c>
      <c r="F3047" s="18">
        <f>IFERROR(VLOOKUP(B3047,Invoices!$L$2:$M$413,2,FALSE),"")</f>
        <v>0.99</v>
      </c>
      <c r="G3047" s="18" t="str">
        <f>IFERROR(VLOOKUP(B3047,Invoices!$N$2:$O$412,2,FALSE),"")</f>
        <v/>
      </c>
      <c r="H3047" s="18" t="str">
        <f>IFERROR(VLOOKUP($B3047,Invoices!$P$2:$Q$412,2,FALSE),"")</f>
        <v/>
      </c>
      <c r="I3047" s="18" t="str">
        <f>IFERROR(VLOOKUP($B3047,Invoices!$R$2:$S$412,2,FALSE),"")</f>
        <v/>
      </c>
      <c r="J3047" s="18" t="str">
        <f>IFERROR(VLOOKUP($B3047,Invoices!$T$2:$U$412,2,FALSE),"")</f>
        <v/>
      </c>
      <c r="K3047" s="18" t="str">
        <f>IFERROR(VLOOKUP($B3047,Invoices!$V$2:$W$412,2,FALSE),"")</f>
        <v/>
      </c>
      <c r="L3047" s="18" t="str">
        <f>IFERROR(VLOOKUP($B3047,Invoices!$X$2:$Y$412,2,FALSE),"")</f>
        <v/>
      </c>
      <c r="M3047" s="18" t="str">
        <f>IFERROR(VLOOKUP($B3047,Invoices!$Z$2:$AA$412,2,FALSE),"")</f>
        <v/>
      </c>
      <c r="N3047" s="18" t="str">
        <f>IFERROR(VLOOKUP($B3047,Invoices!$AB$2:$AC$412,2,FALSE),"")</f>
        <v/>
      </c>
      <c r="O3047" s="18" t="str">
        <f>IFERROR(VLOOKUP($B3047,Invoices!$AD$2:$AE$412,2,FALSE),"")</f>
        <v/>
      </c>
      <c r="P3047" s="18" t="str">
        <f>IFERROR(VLOOKUP($B3047,Invoices!$AF$2:$AG$412,2,FALSE),"")</f>
        <v/>
      </c>
      <c r="Q3047" s="18" t="str">
        <f>IFERROR(VLOOKUP($B3047,Invoices!$AH$2:$AI$412,2,FALSE),"")</f>
        <v/>
      </c>
      <c r="R3047" s="18" t="str">
        <f>IFERROR(VLOOKUP($B3047,Invoices!$AJ$2:$AK$412,2,FALSE),"")</f>
        <v/>
      </c>
      <c r="S3047" s="18" t="str">
        <f>IFERROR(VLOOKUP($B3047,Invoices!$AL$2:$AM$412,2,FALSE),"")</f>
        <v/>
      </c>
      <c r="T3047" s="18" t="str">
        <f>IFERROR(VLOOKUP($B3047,Invoices!$AN$2:$AO$412,2,FALSE),"")</f>
        <v/>
      </c>
      <c r="U3047" s="18" cm="1">
        <f t="array" ref="U3047">IFERROR(INDEX(F3047:T3047, 1, MATCH(TRUE, ISNUMBER(F3047:T3047), 0)), "0.0")</f>
        <v>0.99</v>
      </c>
    </row>
    <row r="3048" spans="1:21" ht="13" x14ac:dyDescent="0.15">
      <c r="A3048" s="14" t="s">
        <v>9080</v>
      </c>
      <c r="B3048" s="6" t="s">
        <v>4557</v>
      </c>
      <c r="C3048" s="6" t="s">
        <v>1316</v>
      </c>
      <c r="D3048" s="6" t="s">
        <v>1317</v>
      </c>
      <c r="E3048" s="6" t="s">
        <v>1318</v>
      </c>
      <c r="F3048" s="18" t="str">
        <f>IFERROR(VLOOKUP(B3048,Invoices!$L$2:$M$413,2,FALSE),"")</f>
        <v/>
      </c>
      <c r="G3048" s="18" t="str">
        <f>IFERROR(VLOOKUP(B3048,Invoices!$N$2:$O$412,2,FALSE),"")</f>
        <v/>
      </c>
      <c r="H3048" s="18" t="str">
        <f>IFERROR(VLOOKUP($B3048,Invoices!$P$2:$Q$412,2,FALSE),"")</f>
        <v/>
      </c>
      <c r="I3048" s="18" t="str">
        <f>IFERROR(VLOOKUP($B3048,Invoices!$R$2:$S$412,2,FALSE),"")</f>
        <v/>
      </c>
      <c r="J3048" s="18" t="str">
        <f>IFERROR(VLOOKUP($B3048,Invoices!$T$2:$U$412,2,FALSE),"")</f>
        <v/>
      </c>
      <c r="K3048" s="18">
        <f>IFERROR(VLOOKUP($B3048,Invoices!$V$2:$W$412,2,FALSE),"")</f>
        <v>0.99</v>
      </c>
      <c r="L3048" s="18" t="str">
        <f>IFERROR(VLOOKUP($B3048,Invoices!$X$2:$Y$412,2,FALSE),"")</f>
        <v/>
      </c>
      <c r="M3048" s="18" t="str">
        <f>IFERROR(VLOOKUP($B3048,Invoices!$Z$2:$AA$412,2,FALSE),"")</f>
        <v/>
      </c>
      <c r="N3048" s="18" t="str">
        <f>IFERROR(VLOOKUP($B3048,Invoices!$AB$2:$AC$412,2,FALSE),"")</f>
        <v/>
      </c>
      <c r="O3048" s="18" t="str">
        <f>IFERROR(VLOOKUP($B3048,Invoices!$AD$2:$AE$412,2,FALSE),"")</f>
        <v/>
      </c>
      <c r="P3048" s="18" t="str">
        <f>IFERROR(VLOOKUP($B3048,Invoices!$AF$2:$AG$412,2,FALSE),"")</f>
        <v/>
      </c>
      <c r="Q3048" s="18" t="str">
        <f>IFERROR(VLOOKUP($B3048,Invoices!$AH$2:$AI$412,2,FALSE),"")</f>
        <v/>
      </c>
      <c r="R3048" s="18" t="str">
        <f>IFERROR(VLOOKUP($B3048,Invoices!$AJ$2:$AK$412,2,FALSE),"")</f>
        <v/>
      </c>
      <c r="S3048" s="18" t="str">
        <f>IFERROR(VLOOKUP($B3048,Invoices!$AL$2:$AM$412,2,FALSE),"")</f>
        <v/>
      </c>
      <c r="T3048" s="18" t="str">
        <f>IFERROR(VLOOKUP($B3048,Invoices!$AN$2:$AO$412,2,FALSE),"")</f>
        <v/>
      </c>
      <c r="U3048" s="18" cm="1">
        <f t="array" ref="U3048">IFERROR(INDEX(F3048:T3048, 1, MATCH(TRUE, ISNUMBER(F3048:T3048), 0)), "0.0")</f>
        <v>0.99</v>
      </c>
    </row>
    <row r="3049" spans="1:21" ht="13" x14ac:dyDescent="0.15">
      <c r="A3049" s="14" t="s">
        <v>9081</v>
      </c>
      <c r="B3049" s="6" t="s">
        <v>4558</v>
      </c>
      <c r="C3049" s="6" t="s">
        <v>640</v>
      </c>
      <c r="D3049" s="6" t="s">
        <v>641</v>
      </c>
      <c r="E3049" s="6" t="s">
        <v>642</v>
      </c>
      <c r="F3049" s="18" t="str">
        <f>IFERROR(VLOOKUP(B3049,Invoices!$L$2:$M$413,2,FALSE),"")</f>
        <v/>
      </c>
      <c r="G3049" s="18" t="str">
        <f>IFERROR(VLOOKUP(B3049,Invoices!$N$2:$O$412,2,FALSE),"")</f>
        <v/>
      </c>
      <c r="H3049" s="18" t="str">
        <f>IFERROR(VLOOKUP($B3049,Invoices!$P$2:$Q$412,2,FALSE),"")</f>
        <v/>
      </c>
      <c r="I3049" s="18" t="str">
        <f>IFERROR(VLOOKUP($B3049,Invoices!$R$2:$S$412,2,FALSE),"")</f>
        <v/>
      </c>
      <c r="J3049" s="18" t="str">
        <f>IFERROR(VLOOKUP($B3049,Invoices!$T$2:$U$412,2,FALSE),"")</f>
        <v/>
      </c>
      <c r="K3049" s="18" t="str">
        <f>IFERROR(VLOOKUP($B3049,Invoices!$V$2:$W$412,2,FALSE),"")</f>
        <v/>
      </c>
      <c r="L3049" s="18" t="str">
        <f>IFERROR(VLOOKUP($B3049,Invoices!$X$2:$Y$412,2,FALSE),"")</f>
        <v/>
      </c>
      <c r="M3049" s="18" t="str">
        <f>IFERROR(VLOOKUP($B3049,Invoices!$Z$2:$AA$412,2,FALSE),"")</f>
        <v/>
      </c>
      <c r="N3049" s="18" t="str">
        <f>IFERROR(VLOOKUP($B3049,Invoices!$AB$2:$AC$412,2,FALSE),"")</f>
        <v/>
      </c>
      <c r="O3049" s="18" t="str">
        <f>IFERROR(VLOOKUP($B3049,Invoices!$AD$2:$AE$412,2,FALSE),"")</f>
        <v/>
      </c>
      <c r="P3049" s="18" t="str">
        <f>IFERROR(VLOOKUP($B3049,Invoices!$AF$2:$AG$412,2,FALSE),"")</f>
        <v/>
      </c>
      <c r="Q3049" s="18" t="str">
        <f>IFERROR(VLOOKUP($B3049,Invoices!$AH$2:$AI$412,2,FALSE),"")</f>
        <v/>
      </c>
      <c r="R3049" s="18" t="str">
        <f>IFERROR(VLOOKUP($B3049,Invoices!$AJ$2:$AK$412,2,FALSE),"")</f>
        <v/>
      </c>
      <c r="S3049" s="18" t="str">
        <f>IFERROR(VLOOKUP($B3049,Invoices!$AL$2:$AM$412,2,FALSE),"")</f>
        <v/>
      </c>
      <c r="T3049" s="18" t="str">
        <f>IFERROR(VLOOKUP($B3049,Invoices!$AN$2:$AO$412,2,FALSE),"")</f>
        <v/>
      </c>
      <c r="U3049" s="18" t="str" cm="1">
        <f t="array" ref="U3049">IFERROR(INDEX(F3049:T3049, 1, MATCH(TRUE, ISNUMBER(F3049:T3049), 0)), "0.0")</f>
        <v>0.0</v>
      </c>
    </row>
    <row r="3050" spans="1:21" ht="13" x14ac:dyDescent="0.15">
      <c r="A3050" s="14" t="s">
        <v>9082</v>
      </c>
      <c r="B3050" s="6" t="s">
        <v>4559</v>
      </c>
      <c r="C3050" s="6" t="s">
        <v>854</v>
      </c>
      <c r="D3050" s="6" t="s">
        <v>1351</v>
      </c>
      <c r="E3050" s="6" t="s">
        <v>574</v>
      </c>
      <c r="F3050" s="18" t="str">
        <f>IFERROR(VLOOKUP(B3050,Invoices!$L$2:$M$413,2,FALSE),"")</f>
        <v/>
      </c>
      <c r="G3050" s="18" t="str">
        <f>IFERROR(VLOOKUP(B3050,Invoices!$N$2:$O$412,2,FALSE),"")</f>
        <v/>
      </c>
      <c r="H3050" s="18" t="str">
        <f>IFERROR(VLOOKUP($B3050,Invoices!$P$2:$Q$412,2,FALSE),"")</f>
        <v/>
      </c>
      <c r="I3050" s="18" t="str">
        <f>IFERROR(VLOOKUP($B3050,Invoices!$R$2:$S$412,2,FALSE),"")</f>
        <v/>
      </c>
      <c r="J3050" s="18" t="str">
        <f>IFERROR(VLOOKUP($B3050,Invoices!$T$2:$U$412,2,FALSE),"")</f>
        <v/>
      </c>
      <c r="K3050" s="18" t="str">
        <f>IFERROR(VLOOKUP($B3050,Invoices!$V$2:$W$412,2,FALSE),"")</f>
        <v/>
      </c>
      <c r="L3050" s="18">
        <f>IFERROR(VLOOKUP($B3050,Invoices!$X$2:$Y$412,2,FALSE),"")</f>
        <v>0.99</v>
      </c>
      <c r="M3050" s="18">
        <f>IFERROR(VLOOKUP($B3050,Invoices!$Z$2:$AA$412,2,FALSE),"")</f>
        <v>0.99</v>
      </c>
      <c r="N3050" s="18" t="str">
        <f>IFERROR(VLOOKUP($B3050,Invoices!$AB$2:$AC$412,2,FALSE),"")</f>
        <v/>
      </c>
      <c r="O3050" s="18" t="str">
        <f>IFERROR(VLOOKUP($B3050,Invoices!$AD$2:$AE$412,2,FALSE),"")</f>
        <v/>
      </c>
      <c r="P3050" s="18" t="str">
        <f>IFERROR(VLOOKUP($B3050,Invoices!$AF$2:$AG$412,2,FALSE),"")</f>
        <v/>
      </c>
      <c r="Q3050" s="18" t="str">
        <f>IFERROR(VLOOKUP($B3050,Invoices!$AH$2:$AI$412,2,FALSE),"")</f>
        <v/>
      </c>
      <c r="R3050" s="18" t="str">
        <f>IFERROR(VLOOKUP($B3050,Invoices!$AJ$2:$AK$412,2,FALSE),"")</f>
        <v/>
      </c>
      <c r="S3050" s="18" t="str">
        <f>IFERROR(VLOOKUP($B3050,Invoices!$AL$2:$AM$412,2,FALSE),"")</f>
        <v/>
      </c>
      <c r="T3050" s="18" t="str">
        <f>IFERROR(VLOOKUP($B3050,Invoices!$AN$2:$AO$412,2,FALSE),"")</f>
        <v/>
      </c>
      <c r="U3050" s="18" cm="1">
        <f t="array" ref="U3050">IFERROR(INDEX(F3050:T3050, 1, MATCH(TRUE, ISNUMBER(F3050:T3050), 0)), "0.0")</f>
        <v>0.99</v>
      </c>
    </row>
    <row r="3051" spans="1:21" ht="13" x14ac:dyDescent="0.15">
      <c r="A3051" s="14" t="s">
        <v>9083</v>
      </c>
      <c r="B3051" s="6" t="s">
        <v>4560</v>
      </c>
      <c r="C3051" s="6" t="s">
        <v>1809</v>
      </c>
      <c r="D3051" s="6" t="s">
        <v>1198</v>
      </c>
      <c r="E3051" s="6" t="s">
        <v>522</v>
      </c>
      <c r="F3051" s="18">
        <f>IFERROR(VLOOKUP(B3051,Invoices!$L$2:$M$413,2,FALSE),"")</f>
        <v>0.99</v>
      </c>
      <c r="G3051" s="18" t="str">
        <f>IFERROR(VLOOKUP(B3051,Invoices!$N$2:$O$412,2,FALSE),"")</f>
        <v/>
      </c>
      <c r="H3051" s="18" t="str">
        <f>IFERROR(VLOOKUP($B3051,Invoices!$P$2:$Q$412,2,FALSE),"")</f>
        <v/>
      </c>
      <c r="I3051" s="18" t="str">
        <f>IFERROR(VLOOKUP($B3051,Invoices!$R$2:$S$412,2,FALSE),"")</f>
        <v/>
      </c>
      <c r="J3051" s="18" t="str">
        <f>IFERROR(VLOOKUP($B3051,Invoices!$T$2:$U$412,2,FALSE),"")</f>
        <v/>
      </c>
      <c r="K3051" s="18" t="str">
        <f>IFERROR(VLOOKUP($B3051,Invoices!$V$2:$W$412,2,FALSE),"")</f>
        <v/>
      </c>
      <c r="L3051" s="18" t="str">
        <f>IFERROR(VLOOKUP($B3051,Invoices!$X$2:$Y$412,2,FALSE),"")</f>
        <v/>
      </c>
      <c r="M3051" s="18" t="str">
        <f>IFERROR(VLOOKUP($B3051,Invoices!$Z$2:$AA$412,2,FALSE),"")</f>
        <v/>
      </c>
      <c r="N3051" s="18" t="str">
        <f>IFERROR(VLOOKUP($B3051,Invoices!$AB$2:$AC$412,2,FALSE),"")</f>
        <v/>
      </c>
      <c r="O3051" s="18" t="str">
        <f>IFERROR(VLOOKUP($B3051,Invoices!$AD$2:$AE$412,2,FALSE),"")</f>
        <v/>
      </c>
      <c r="P3051" s="18" t="str">
        <f>IFERROR(VLOOKUP($B3051,Invoices!$AF$2:$AG$412,2,FALSE),"")</f>
        <v/>
      </c>
      <c r="Q3051" s="18" t="str">
        <f>IFERROR(VLOOKUP($B3051,Invoices!$AH$2:$AI$412,2,FALSE),"")</f>
        <v/>
      </c>
      <c r="R3051" s="18" t="str">
        <f>IFERROR(VLOOKUP($B3051,Invoices!$AJ$2:$AK$412,2,FALSE),"")</f>
        <v/>
      </c>
      <c r="S3051" s="18" t="str">
        <f>IFERROR(VLOOKUP($B3051,Invoices!$AL$2:$AM$412,2,FALSE),"")</f>
        <v/>
      </c>
      <c r="T3051" s="18" t="str">
        <f>IFERROR(VLOOKUP($B3051,Invoices!$AN$2:$AO$412,2,FALSE),"")</f>
        <v/>
      </c>
      <c r="U3051" s="18" cm="1">
        <f t="array" ref="U3051">IFERROR(INDEX(F3051:T3051, 1, MATCH(TRUE, ISNUMBER(F3051:T3051), 0)), "0.0")</f>
        <v>0.99</v>
      </c>
    </row>
    <row r="3052" spans="1:21" ht="13" x14ac:dyDescent="0.15">
      <c r="A3052" s="14" t="s">
        <v>9084</v>
      </c>
      <c r="B3052" s="6" t="s">
        <v>4561</v>
      </c>
      <c r="C3052" s="6" t="s">
        <v>562</v>
      </c>
      <c r="D3052" s="6" t="s">
        <v>752</v>
      </c>
      <c r="E3052" s="6" t="s">
        <v>562</v>
      </c>
      <c r="F3052" s="18">
        <f>IFERROR(VLOOKUP(B3052,Invoices!$L$2:$M$413,2,FALSE),"")</f>
        <v>0.99</v>
      </c>
      <c r="G3052" s="18" t="str">
        <f>IFERROR(VLOOKUP(B3052,Invoices!$N$2:$O$412,2,FALSE),"")</f>
        <v/>
      </c>
      <c r="H3052" s="18" t="str">
        <f>IFERROR(VLOOKUP($B3052,Invoices!$P$2:$Q$412,2,FALSE),"")</f>
        <v/>
      </c>
      <c r="I3052" s="18" t="str">
        <f>IFERROR(VLOOKUP($B3052,Invoices!$R$2:$S$412,2,FALSE),"")</f>
        <v/>
      </c>
      <c r="J3052" s="18" t="str">
        <f>IFERROR(VLOOKUP($B3052,Invoices!$T$2:$U$412,2,FALSE),"")</f>
        <v/>
      </c>
      <c r="K3052" s="18" t="str">
        <f>IFERROR(VLOOKUP($B3052,Invoices!$V$2:$W$412,2,FALSE),"")</f>
        <v/>
      </c>
      <c r="L3052" s="18" t="str">
        <f>IFERROR(VLOOKUP($B3052,Invoices!$X$2:$Y$412,2,FALSE),"")</f>
        <v/>
      </c>
      <c r="M3052" s="18" t="str">
        <f>IFERROR(VLOOKUP($B3052,Invoices!$Z$2:$AA$412,2,FALSE),"")</f>
        <v/>
      </c>
      <c r="N3052" s="18" t="str">
        <f>IFERROR(VLOOKUP($B3052,Invoices!$AB$2:$AC$412,2,FALSE),"")</f>
        <v/>
      </c>
      <c r="O3052" s="18" t="str">
        <f>IFERROR(VLOOKUP($B3052,Invoices!$AD$2:$AE$412,2,FALSE),"")</f>
        <v/>
      </c>
      <c r="P3052" s="18" t="str">
        <f>IFERROR(VLOOKUP($B3052,Invoices!$AF$2:$AG$412,2,FALSE),"")</f>
        <v/>
      </c>
      <c r="Q3052" s="18" t="str">
        <f>IFERROR(VLOOKUP($B3052,Invoices!$AH$2:$AI$412,2,FALSE),"")</f>
        <v/>
      </c>
      <c r="R3052" s="18" t="str">
        <f>IFERROR(VLOOKUP($B3052,Invoices!$AJ$2:$AK$412,2,FALSE),"")</f>
        <v/>
      </c>
      <c r="S3052" s="18" t="str">
        <f>IFERROR(VLOOKUP($B3052,Invoices!$AL$2:$AM$412,2,FALSE),"")</f>
        <v/>
      </c>
      <c r="T3052" s="18" t="str">
        <f>IFERROR(VLOOKUP($B3052,Invoices!$AN$2:$AO$412,2,FALSE),"")</f>
        <v/>
      </c>
      <c r="U3052" s="18" cm="1">
        <f t="array" ref="U3052">IFERROR(INDEX(F3052:T3052, 1, MATCH(TRUE, ISNUMBER(F3052:T3052), 0)), "0.0")</f>
        <v>0.99</v>
      </c>
    </row>
    <row r="3053" spans="1:21" ht="13" x14ac:dyDescent="0.15">
      <c r="A3053" s="14" t="s">
        <v>9085</v>
      </c>
      <c r="B3053" s="6" t="s">
        <v>4562</v>
      </c>
      <c r="C3053" s="6" t="s">
        <v>1592</v>
      </c>
      <c r="D3053" s="6" t="s">
        <v>1388</v>
      </c>
      <c r="E3053" s="6" t="s">
        <v>1389</v>
      </c>
      <c r="F3053" s="18">
        <f>IFERROR(VLOOKUP(B3053,Invoices!$L$2:$M$413,2,FALSE),"")</f>
        <v>0.99</v>
      </c>
      <c r="G3053" s="18" t="str">
        <f>IFERROR(VLOOKUP(B3053,Invoices!$N$2:$O$412,2,FALSE),"")</f>
        <v/>
      </c>
      <c r="H3053" s="18" t="str">
        <f>IFERROR(VLOOKUP($B3053,Invoices!$P$2:$Q$412,2,FALSE),"")</f>
        <v/>
      </c>
      <c r="I3053" s="18" t="str">
        <f>IFERROR(VLOOKUP($B3053,Invoices!$R$2:$S$412,2,FALSE),"")</f>
        <v/>
      </c>
      <c r="J3053" s="18" t="str">
        <f>IFERROR(VLOOKUP($B3053,Invoices!$T$2:$U$412,2,FALSE),"")</f>
        <v/>
      </c>
      <c r="K3053" s="18" t="str">
        <f>IFERROR(VLOOKUP($B3053,Invoices!$V$2:$W$412,2,FALSE),"")</f>
        <v/>
      </c>
      <c r="L3053" s="18" t="str">
        <f>IFERROR(VLOOKUP($B3053,Invoices!$X$2:$Y$412,2,FALSE),"")</f>
        <v/>
      </c>
      <c r="M3053" s="18" t="str">
        <f>IFERROR(VLOOKUP($B3053,Invoices!$Z$2:$AA$412,2,FALSE),"")</f>
        <v/>
      </c>
      <c r="N3053" s="18" t="str">
        <f>IFERROR(VLOOKUP($B3053,Invoices!$AB$2:$AC$412,2,FALSE),"")</f>
        <v/>
      </c>
      <c r="O3053" s="18" t="str">
        <f>IFERROR(VLOOKUP($B3053,Invoices!$AD$2:$AE$412,2,FALSE),"")</f>
        <v/>
      </c>
      <c r="P3053" s="18" t="str">
        <f>IFERROR(VLOOKUP($B3053,Invoices!$AF$2:$AG$412,2,FALSE),"")</f>
        <v/>
      </c>
      <c r="Q3053" s="18" t="str">
        <f>IFERROR(VLOOKUP($B3053,Invoices!$AH$2:$AI$412,2,FALSE),"")</f>
        <v/>
      </c>
      <c r="R3053" s="18" t="str">
        <f>IFERROR(VLOOKUP($B3053,Invoices!$AJ$2:$AK$412,2,FALSE),"")</f>
        <v/>
      </c>
      <c r="S3053" s="18" t="str">
        <f>IFERROR(VLOOKUP($B3053,Invoices!$AL$2:$AM$412,2,FALSE),"")</f>
        <v/>
      </c>
      <c r="T3053" s="18" t="str">
        <f>IFERROR(VLOOKUP($B3053,Invoices!$AN$2:$AO$412,2,FALSE),"")</f>
        <v/>
      </c>
      <c r="U3053" s="18" cm="1">
        <f t="array" ref="U3053">IFERROR(INDEX(F3053:T3053, 1, MATCH(TRUE, ISNUMBER(F3053:T3053), 0)), "0.0")</f>
        <v>0.99</v>
      </c>
    </row>
    <row r="3054" spans="1:21" ht="13" x14ac:dyDescent="0.15">
      <c r="A3054" s="14" t="s">
        <v>9086</v>
      </c>
      <c r="B3054" s="6" t="s">
        <v>4563</v>
      </c>
      <c r="C3054" s="6" t="s">
        <v>640</v>
      </c>
      <c r="D3054" s="6" t="s">
        <v>641</v>
      </c>
      <c r="E3054" s="6" t="s">
        <v>642</v>
      </c>
      <c r="F3054" s="18" t="str">
        <f>IFERROR(VLOOKUP(B3054,Invoices!$L$2:$M$413,2,FALSE),"")</f>
        <v/>
      </c>
      <c r="G3054" s="18" t="str">
        <f>IFERROR(VLOOKUP(B3054,Invoices!$N$2:$O$412,2,FALSE),"")</f>
        <v/>
      </c>
      <c r="H3054" s="18" t="str">
        <f>IFERROR(VLOOKUP($B3054,Invoices!$P$2:$Q$412,2,FALSE),"")</f>
        <v/>
      </c>
      <c r="I3054" s="18" t="str">
        <f>IFERROR(VLOOKUP($B3054,Invoices!$R$2:$S$412,2,FALSE),"")</f>
        <v/>
      </c>
      <c r="J3054" s="18" t="str">
        <f>IFERROR(VLOOKUP($B3054,Invoices!$T$2:$U$412,2,FALSE),"")</f>
        <v/>
      </c>
      <c r="K3054" s="18" t="str">
        <f>IFERROR(VLOOKUP($B3054,Invoices!$V$2:$W$412,2,FALSE),"")</f>
        <v/>
      </c>
      <c r="L3054" s="18" t="str">
        <f>IFERROR(VLOOKUP($B3054,Invoices!$X$2:$Y$412,2,FALSE),"")</f>
        <v/>
      </c>
      <c r="M3054" s="18" t="str">
        <f>IFERROR(VLOOKUP($B3054,Invoices!$Z$2:$AA$412,2,FALSE),"")</f>
        <v/>
      </c>
      <c r="N3054" s="18" t="str">
        <f>IFERROR(VLOOKUP($B3054,Invoices!$AB$2:$AC$412,2,FALSE),"")</f>
        <v/>
      </c>
      <c r="O3054" s="18" t="str">
        <f>IFERROR(VLOOKUP($B3054,Invoices!$AD$2:$AE$412,2,FALSE),"")</f>
        <v/>
      </c>
      <c r="P3054" s="18" t="str">
        <f>IFERROR(VLOOKUP($B3054,Invoices!$AF$2:$AG$412,2,FALSE),"")</f>
        <v/>
      </c>
      <c r="Q3054" s="18" t="str">
        <f>IFERROR(VLOOKUP($B3054,Invoices!$AH$2:$AI$412,2,FALSE),"")</f>
        <v/>
      </c>
      <c r="R3054" s="18" t="str">
        <f>IFERROR(VLOOKUP($B3054,Invoices!$AJ$2:$AK$412,2,FALSE),"")</f>
        <v/>
      </c>
      <c r="S3054" s="18" t="str">
        <f>IFERROR(VLOOKUP($B3054,Invoices!$AL$2:$AM$412,2,FALSE),"")</f>
        <v/>
      </c>
      <c r="T3054" s="18" t="str">
        <f>IFERROR(VLOOKUP($B3054,Invoices!$AN$2:$AO$412,2,FALSE),"")</f>
        <v/>
      </c>
      <c r="U3054" s="18" t="str" cm="1">
        <f t="array" ref="U3054">IFERROR(INDEX(F3054:T3054, 1, MATCH(TRUE, ISNUMBER(F3054:T3054), 0)), "0.0")</f>
        <v>0.0</v>
      </c>
    </row>
    <row r="3055" spans="1:21" ht="13" x14ac:dyDescent="0.15">
      <c r="A3055" s="14" t="s">
        <v>9087</v>
      </c>
      <c r="B3055" s="6" t="s">
        <v>4564</v>
      </c>
      <c r="C3055" s="6" t="s">
        <v>573</v>
      </c>
      <c r="D3055" s="6" t="s">
        <v>618</v>
      </c>
      <c r="E3055" s="6" t="s">
        <v>574</v>
      </c>
      <c r="F3055" s="18">
        <f>IFERROR(VLOOKUP(B3055,Invoices!$L$2:$M$413,2,FALSE),"")</f>
        <v>0.99</v>
      </c>
      <c r="G3055" s="18" t="str">
        <f>IFERROR(VLOOKUP(B3055,Invoices!$N$2:$O$412,2,FALSE),"")</f>
        <v/>
      </c>
      <c r="H3055" s="18" t="str">
        <f>IFERROR(VLOOKUP($B3055,Invoices!$P$2:$Q$412,2,FALSE),"")</f>
        <v/>
      </c>
      <c r="I3055" s="18" t="str">
        <f>IFERROR(VLOOKUP($B3055,Invoices!$R$2:$S$412,2,FALSE),"")</f>
        <v/>
      </c>
      <c r="J3055" s="18" t="str">
        <f>IFERROR(VLOOKUP($B3055,Invoices!$T$2:$U$412,2,FALSE),"")</f>
        <v/>
      </c>
      <c r="K3055" s="18" t="str">
        <f>IFERROR(VLOOKUP($B3055,Invoices!$V$2:$W$412,2,FALSE),"")</f>
        <v/>
      </c>
      <c r="L3055" s="18">
        <f>IFERROR(VLOOKUP($B3055,Invoices!$X$2:$Y$412,2,FALSE),"")</f>
        <v>0.99</v>
      </c>
      <c r="M3055" s="18">
        <f>IFERROR(VLOOKUP($B3055,Invoices!$Z$2:$AA$412,2,FALSE),"")</f>
        <v>0.99</v>
      </c>
      <c r="N3055" s="18" t="str">
        <f>IFERROR(VLOOKUP($B3055,Invoices!$AB$2:$AC$412,2,FALSE),"")</f>
        <v/>
      </c>
      <c r="O3055" s="18" t="str">
        <f>IFERROR(VLOOKUP($B3055,Invoices!$AD$2:$AE$412,2,FALSE),"")</f>
        <v/>
      </c>
      <c r="P3055" s="18" t="str">
        <f>IFERROR(VLOOKUP($B3055,Invoices!$AF$2:$AG$412,2,FALSE),"")</f>
        <v/>
      </c>
      <c r="Q3055" s="18" t="str">
        <f>IFERROR(VLOOKUP($B3055,Invoices!$AH$2:$AI$412,2,FALSE),"")</f>
        <v/>
      </c>
      <c r="R3055" s="18" t="str">
        <f>IFERROR(VLOOKUP($B3055,Invoices!$AJ$2:$AK$412,2,FALSE),"")</f>
        <v/>
      </c>
      <c r="S3055" s="18" t="str">
        <f>IFERROR(VLOOKUP($B3055,Invoices!$AL$2:$AM$412,2,FALSE),"")</f>
        <v/>
      </c>
      <c r="T3055" s="18" t="str">
        <f>IFERROR(VLOOKUP($B3055,Invoices!$AN$2:$AO$412,2,FALSE),"")</f>
        <v/>
      </c>
      <c r="U3055" s="18" cm="1">
        <f t="array" ref="U3055">IFERROR(INDEX(F3055:T3055, 1, MATCH(TRUE, ISNUMBER(F3055:T3055), 0)), "0.0")</f>
        <v>0.99</v>
      </c>
    </row>
    <row r="3056" spans="1:21" ht="13" x14ac:dyDescent="0.15">
      <c r="A3056" s="14" t="s">
        <v>9088</v>
      </c>
      <c r="B3056" s="6" t="s">
        <v>4564</v>
      </c>
      <c r="C3056" s="6" t="s">
        <v>806</v>
      </c>
      <c r="D3056" s="6" t="s">
        <v>620</v>
      </c>
      <c r="E3056" s="6" t="s">
        <v>574</v>
      </c>
      <c r="F3056" s="18">
        <f>IFERROR(VLOOKUP(B3056,Invoices!$L$2:$M$413,2,FALSE),"")</f>
        <v>0.99</v>
      </c>
      <c r="G3056" s="18" t="str">
        <f>IFERROR(VLOOKUP(B3056,Invoices!$N$2:$O$412,2,FALSE),"")</f>
        <v/>
      </c>
      <c r="H3056" s="18" t="str">
        <f>IFERROR(VLOOKUP($B3056,Invoices!$P$2:$Q$412,2,FALSE),"")</f>
        <v/>
      </c>
      <c r="I3056" s="18" t="str">
        <f>IFERROR(VLOOKUP($B3056,Invoices!$R$2:$S$412,2,FALSE),"")</f>
        <v/>
      </c>
      <c r="J3056" s="18" t="str">
        <f>IFERROR(VLOOKUP($B3056,Invoices!$T$2:$U$412,2,FALSE),"")</f>
        <v/>
      </c>
      <c r="K3056" s="18" t="str">
        <f>IFERROR(VLOOKUP($B3056,Invoices!$V$2:$W$412,2,FALSE),"")</f>
        <v/>
      </c>
      <c r="L3056" s="18">
        <f>IFERROR(VLOOKUP($B3056,Invoices!$X$2:$Y$412,2,FALSE),"")</f>
        <v>0.99</v>
      </c>
      <c r="M3056" s="18">
        <f>IFERROR(VLOOKUP($B3056,Invoices!$Z$2:$AA$412,2,FALSE),"")</f>
        <v>0.99</v>
      </c>
      <c r="N3056" s="18" t="str">
        <f>IFERROR(VLOOKUP($B3056,Invoices!$AB$2:$AC$412,2,FALSE),"")</f>
        <v/>
      </c>
      <c r="O3056" s="18" t="str">
        <f>IFERROR(VLOOKUP($B3056,Invoices!$AD$2:$AE$412,2,FALSE),"")</f>
        <v/>
      </c>
      <c r="P3056" s="18" t="str">
        <f>IFERROR(VLOOKUP($B3056,Invoices!$AF$2:$AG$412,2,FALSE),"")</f>
        <v/>
      </c>
      <c r="Q3056" s="18" t="str">
        <f>IFERROR(VLOOKUP($B3056,Invoices!$AH$2:$AI$412,2,FALSE),"")</f>
        <v/>
      </c>
      <c r="R3056" s="18" t="str">
        <f>IFERROR(VLOOKUP($B3056,Invoices!$AJ$2:$AK$412,2,FALSE),"")</f>
        <v/>
      </c>
      <c r="S3056" s="18" t="str">
        <f>IFERROR(VLOOKUP($B3056,Invoices!$AL$2:$AM$412,2,FALSE),"")</f>
        <v/>
      </c>
      <c r="T3056" s="18" t="str">
        <f>IFERROR(VLOOKUP($B3056,Invoices!$AN$2:$AO$412,2,FALSE),"")</f>
        <v/>
      </c>
      <c r="U3056" s="18" cm="1">
        <f t="array" ref="U3056">IFERROR(INDEX(F3056:T3056, 1, MATCH(TRUE, ISNUMBER(F3056:T3056), 0)), "0.0")</f>
        <v>0.99</v>
      </c>
    </row>
    <row r="3057" spans="1:21" ht="13" x14ac:dyDescent="0.15">
      <c r="A3057" s="14" t="s">
        <v>9089</v>
      </c>
      <c r="B3057" s="6" t="s">
        <v>4564</v>
      </c>
      <c r="D3057" s="6" t="s">
        <v>621</v>
      </c>
      <c r="E3057" s="6" t="s">
        <v>574</v>
      </c>
      <c r="F3057" s="18">
        <f>IFERROR(VLOOKUP(B3057,Invoices!$L$2:$M$413,2,FALSE),"")</f>
        <v>0.99</v>
      </c>
      <c r="G3057" s="18" t="str">
        <f>IFERROR(VLOOKUP(B3057,Invoices!$N$2:$O$412,2,FALSE),"")</f>
        <v/>
      </c>
      <c r="H3057" s="18" t="str">
        <f>IFERROR(VLOOKUP($B3057,Invoices!$P$2:$Q$412,2,FALSE),"")</f>
        <v/>
      </c>
      <c r="I3057" s="18" t="str">
        <f>IFERROR(VLOOKUP($B3057,Invoices!$R$2:$S$412,2,FALSE),"")</f>
        <v/>
      </c>
      <c r="J3057" s="18" t="str">
        <f>IFERROR(VLOOKUP($B3057,Invoices!$T$2:$U$412,2,FALSE),"")</f>
        <v/>
      </c>
      <c r="K3057" s="18" t="str">
        <f>IFERROR(VLOOKUP($B3057,Invoices!$V$2:$W$412,2,FALSE),"")</f>
        <v/>
      </c>
      <c r="L3057" s="18">
        <f>IFERROR(VLOOKUP($B3057,Invoices!$X$2:$Y$412,2,FALSE),"")</f>
        <v>0.99</v>
      </c>
      <c r="M3057" s="18">
        <f>IFERROR(VLOOKUP($B3057,Invoices!$Z$2:$AA$412,2,FALSE),"")</f>
        <v>0.99</v>
      </c>
      <c r="N3057" s="18" t="str">
        <f>IFERROR(VLOOKUP($B3057,Invoices!$AB$2:$AC$412,2,FALSE),"")</f>
        <v/>
      </c>
      <c r="O3057" s="18" t="str">
        <f>IFERROR(VLOOKUP($B3057,Invoices!$AD$2:$AE$412,2,FALSE),"")</f>
        <v/>
      </c>
      <c r="P3057" s="18" t="str">
        <f>IFERROR(VLOOKUP($B3057,Invoices!$AF$2:$AG$412,2,FALSE),"")</f>
        <v/>
      </c>
      <c r="Q3057" s="18" t="str">
        <f>IFERROR(VLOOKUP($B3057,Invoices!$AH$2:$AI$412,2,FALSE),"")</f>
        <v/>
      </c>
      <c r="R3057" s="18" t="str">
        <f>IFERROR(VLOOKUP($B3057,Invoices!$AJ$2:$AK$412,2,FALSE),"")</f>
        <v/>
      </c>
      <c r="S3057" s="18" t="str">
        <f>IFERROR(VLOOKUP($B3057,Invoices!$AL$2:$AM$412,2,FALSE),"")</f>
        <v/>
      </c>
      <c r="T3057" s="18" t="str">
        <f>IFERROR(VLOOKUP($B3057,Invoices!$AN$2:$AO$412,2,FALSE),"")</f>
        <v/>
      </c>
      <c r="U3057" s="18" cm="1">
        <f t="array" ref="U3057">IFERROR(INDEX(F3057:T3057, 1, MATCH(TRUE, ISNUMBER(F3057:T3057), 0)), "0.0")</f>
        <v>0.99</v>
      </c>
    </row>
    <row r="3058" spans="1:21" ht="13" x14ac:dyDescent="0.15">
      <c r="A3058" s="14" t="s">
        <v>9090</v>
      </c>
      <c r="B3058" s="6" t="s">
        <v>4564</v>
      </c>
      <c r="C3058" s="6" t="s">
        <v>573</v>
      </c>
      <c r="D3058" s="6" t="s">
        <v>1895</v>
      </c>
      <c r="E3058" s="6" t="s">
        <v>574</v>
      </c>
      <c r="F3058" s="18">
        <f>IFERROR(VLOOKUP(B3058,Invoices!$L$2:$M$413,2,FALSE),"")</f>
        <v>0.99</v>
      </c>
      <c r="G3058" s="18" t="str">
        <f>IFERROR(VLOOKUP(B3058,Invoices!$N$2:$O$412,2,FALSE),"")</f>
        <v/>
      </c>
      <c r="H3058" s="18" t="str">
        <f>IFERROR(VLOOKUP($B3058,Invoices!$P$2:$Q$412,2,FALSE),"")</f>
        <v/>
      </c>
      <c r="I3058" s="18" t="str">
        <f>IFERROR(VLOOKUP($B3058,Invoices!$R$2:$S$412,2,FALSE),"")</f>
        <v/>
      </c>
      <c r="J3058" s="18" t="str">
        <f>IFERROR(VLOOKUP($B3058,Invoices!$T$2:$U$412,2,FALSE),"")</f>
        <v/>
      </c>
      <c r="K3058" s="18" t="str">
        <f>IFERROR(VLOOKUP($B3058,Invoices!$V$2:$W$412,2,FALSE),"")</f>
        <v/>
      </c>
      <c r="L3058" s="18">
        <f>IFERROR(VLOOKUP($B3058,Invoices!$X$2:$Y$412,2,FALSE),"")</f>
        <v>0.99</v>
      </c>
      <c r="M3058" s="18">
        <f>IFERROR(VLOOKUP($B3058,Invoices!$Z$2:$AA$412,2,FALSE),"")</f>
        <v>0.99</v>
      </c>
      <c r="N3058" s="18" t="str">
        <f>IFERROR(VLOOKUP($B3058,Invoices!$AB$2:$AC$412,2,FALSE),"")</f>
        <v/>
      </c>
      <c r="O3058" s="18" t="str">
        <f>IFERROR(VLOOKUP($B3058,Invoices!$AD$2:$AE$412,2,FALSE),"")</f>
        <v/>
      </c>
      <c r="P3058" s="18" t="str">
        <f>IFERROR(VLOOKUP($B3058,Invoices!$AF$2:$AG$412,2,FALSE),"")</f>
        <v/>
      </c>
      <c r="Q3058" s="18" t="str">
        <f>IFERROR(VLOOKUP($B3058,Invoices!$AH$2:$AI$412,2,FALSE),"")</f>
        <v/>
      </c>
      <c r="R3058" s="18" t="str">
        <f>IFERROR(VLOOKUP($B3058,Invoices!$AJ$2:$AK$412,2,FALSE),"")</f>
        <v/>
      </c>
      <c r="S3058" s="18" t="str">
        <f>IFERROR(VLOOKUP($B3058,Invoices!$AL$2:$AM$412,2,FALSE),"")</f>
        <v/>
      </c>
      <c r="T3058" s="18" t="str">
        <f>IFERROR(VLOOKUP($B3058,Invoices!$AN$2:$AO$412,2,FALSE),"")</f>
        <v/>
      </c>
      <c r="U3058" s="18" cm="1">
        <f t="array" ref="U3058">IFERROR(INDEX(F3058:T3058, 1, MATCH(TRUE, ISNUMBER(F3058:T3058), 0)), "0.0")</f>
        <v>0.99</v>
      </c>
    </row>
    <row r="3059" spans="1:21" ht="13" x14ac:dyDescent="0.15">
      <c r="A3059" s="14" t="s">
        <v>9091</v>
      </c>
      <c r="B3059" s="6" t="s">
        <v>4564</v>
      </c>
      <c r="C3059" s="6" t="s">
        <v>573</v>
      </c>
      <c r="D3059" s="6" t="s">
        <v>623</v>
      </c>
      <c r="E3059" s="6" t="s">
        <v>574</v>
      </c>
      <c r="F3059" s="18">
        <f>IFERROR(VLOOKUP(B3059,Invoices!$L$2:$M$413,2,FALSE),"")</f>
        <v>0.99</v>
      </c>
      <c r="G3059" s="18" t="str">
        <f>IFERROR(VLOOKUP(B3059,Invoices!$N$2:$O$412,2,FALSE),"")</f>
        <v/>
      </c>
      <c r="H3059" s="18" t="str">
        <f>IFERROR(VLOOKUP($B3059,Invoices!$P$2:$Q$412,2,FALSE),"")</f>
        <v/>
      </c>
      <c r="I3059" s="18" t="str">
        <f>IFERROR(VLOOKUP($B3059,Invoices!$R$2:$S$412,2,FALSE),"")</f>
        <v/>
      </c>
      <c r="J3059" s="18" t="str">
        <f>IFERROR(VLOOKUP($B3059,Invoices!$T$2:$U$412,2,FALSE),"")</f>
        <v/>
      </c>
      <c r="K3059" s="18" t="str">
        <f>IFERROR(VLOOKUP($B3059,Invoices!$V$2:$W$412,2,FALSE),"")</f>
        <v/>
      </c>
      <c r="L3059" s="18">
        <f>IFERROR(VLOOKUP($B3059,Invoices!$X$2:$Y$412,2,FALSE),"")</f>
        <v>0.99</v>
      </c>
      <c r="M3059" s="18">
        <f>IFERROR(VLOOKUP($B3059,Invoices!$Z$2:$AA$412,2,FALSE),"")</f>
        <v>0.99</v>
      </c>
      <c r="N3059" s="18" t="str">
        <f>IFERROR(VLOOKUP($B3059,Invoices!$AB$2:$AC$412,2,FALSE),"")</f>
        <v/>
      </c>
      <c r="O3059" s="18" t="str">
        <f>IFERROR(VLOOKUP($B3059,Invoices!$AD$2:$AE$412,2,FALSE),"")</f>
        <v/>
      </c>
      <c r="P3059" s="18" t="str">
        <f>IFERROR(VLOOKUP($B3059,Invoices!$AF$2:$AG$412,2,FALSE),"")</f>
        <v/>
      </c>
      <c r="Q3059" s="18" t="str">
        <f>IFERROR(VLOOKUP($B3059,Invoices!$AH$2:$AI$412,2,FALSE),"")</f>
        <v/>
      </c>
      <c r="R3059" s="18" t="str">
        <f>IFERROR(VLOOKUP($B3059,Invoices!$AJ$2:$AK$412,2,FALSE),"")</f>
        <v/>
      </c>
      <c r="S3059" s="18" t="str">
        <f>IFERROR(VLOOKUP($B3059,Invoices!$AL$2:$AM$412,2,FALSE),"")</f>
        <v/>
      </c>
      <c r="T3059" s="18" t="str">
        <f>IFERROR(VLOOKUP($B3059,Invoices!$AN$2:$AO$412,2,FALSE),"")</f>
        <v/>
      </c>
      <c r="U3059" s="18" cm="1">
        <f t="array" ref="U3059">IFERROR(INDEX(F3059:T3059, 1, MATCH(TRUE, ISNUMBER(F3059:T3059), 0)), "0.0")</f>
        <v>0.99</v>
      </c>
    </row>
    <row r="3060" spans="1:21" ht="13" x14ac:dyDescent="0.15">
      <c r="A3060" s="14" t="s">
        <v>9092</v>
      </c>
      <c r="B3060" s="6" t="s">
        <v>4565</v>
      </c>
      <c r="C3060" s="6" t="s">
        <v>1813</v>
      </c>
      <c r="D3060" s="6" t="s">
        <v>615</v>
      </c>
      <c r="E3060" s="6" t="s">
        <v>574</v>
      </c>
      <c r="F3060" s="18" t="str">
        <f>IFERROR(VLOOKUP(B3060,Invoices!$L$2:$M$413,2,FALSE),"")</f>
        <v/>
      </c>
      <c r="G3060" s="18" t="str">
        <f>IFERROR(VLOOKUP(B3060,Invoices!$N$2:$O$412,2,FALSE),"")</f>
        <v/>
      </c>
      <c r="H3060" s="18" t="str">
        <f>IFERROR(VLOOKUP($B3060,Invoices!$P$2:$Q$412,2,FALSE),"")</f>
        <v/>
      </c>
      <c r="I3060" s="18" t="str">
        <f>IFERROR(VLOOKUP($B3060,Invoices!$R$2:$S$412,2,FALSE),"")</f>
        <v/>
      </c>
      <c r="J3060" s="18" t="str">
        <f>IFERROR(VLOOKUP($B3060,Invoices!$T$2:$U$412,2,FALSE),"")</f>
        <v/>
      </c>
      <c r="K3060" s="18">
        <f>IFERROR(VLOOKUP($B3060,Invoices!$V$2:$W$412,2,FALSE),"")</f>
        <v>0.99</v>
      </c>
      <c r="L3060" s="18" t="str">
        <f>IFERROR(VLOOKUP($B3060,Invoices!$X$2:$Y$412,2,FALSE),"")</f>
        <v/>
      </c>
      <c r="M3060" s="18" t="str">
        <f>IFERROR(VLOOKUP($B3060,Invoices!$Z$2:$AA$412,2,FALSE),"")</f>
        <v/>
      </c>
      <c r="N3060" s="18" t="str">
        <f>IFERROR(VLOOKUP($B3060,Invoices!$AB$2:$AC$412,2,FALSE),"")</f>
        <v/>
      </c>
      <c r="O3060" s="18" t="str">
        <f>IFERROR(VLOOKUP($B3060,Invoices!$AD$2:$AE$412,2,FALSE),"")</f>
        <v/>
      </c>
      <c r="P3060" s="18" t="str">
        <f>IFERROR(VLOOKUP($B3060,Invoices!$AF$2:$AG$412,2,FALSE),"")</f>
        <v/>
      </c>
      <c r="Q3060" s="18" t="str">
        <f>IFERROR(VLOOKUP($B3060,Invoices!$AH$2:$AI$412,2,FALSE),"")</f>
        <v/>
      </c>
      <c r="R3060" s="18" t="str">
        <f>IFERROR(VLOOKUP($B3060,Invoices!$AJ$2:$AK$412,2,FALSE),"")</f>
        <v/>
      </c>
      <c r="S3060" s="18" t="str">
        <f>IFERROR(VLOOKUP($B3060,Invoices!$AL$2:$AM$412,2,FALSE),"")</f>
        <v/>
      </c>
      <c r="T3060" s="18" t="str">
        <f>IFERROR(VLOOKUP($B3060,Invoices!$AN$2:$AO$412,2,FALSE),"")</f>
        <v/>
      </c>
      <c r="U3060" s="18" cm="1">
        <f t="array" ref="U3060">IFERROR(INDEX(F3060:T3060, 1, MATCH(TRUE, ISNUMBER(F3060:T3060), 0)), "0.0")</f>
        <v>0.99</v>
      </c>
    </row>
    <row r="3061" spans="1:21" ht="13" x14ac:dyDescent="0.15">
      <c r="A3061" s="14" t="s">
        <v>9093</v>
      </c>
      <c r="B3061" s="6" t="s">
        <v>4566</v>
      </c>
      <c r="C3061" s="6" t="s">
        <v>562</v>
      </c>
      <c r="D3061" s="6" t="s">
        <v>910</v>
      </c>
      <c r="E3061" s="6" t="s">
        <v>562</v>
      </c>
      <c r="F3061" s="18">
        <f>IFERROR(VLOOKUP(B3061,Invoices!$L$2:$M$413,2,FALSE),"")</f>
        <v>0.99</v>
      </c>
      <c r="G3061" s="18" t="str">
        <f>IFERROR(VLOOKUP(B3061,Invoices!$N$2:$O$412,2,FALSE),"")</f>
        <v/>
      </c>
      <c r="H3061" s="18" t="str">
        <f>IFERROR(VLOOKUP($B3061,Invoices!$P$2:$Q$412,2,FALSE),"")</f>
        <v/>
      </c>
      <c r="I3061" s="18" t="str">
        <f>IFERROR(VLOOKUP($B3061,Invoices!$R$2:$S$412,2,FALSE),"")</f>
        <v/>
      </c>
      <c r="J3061" s="18" t="str">
        <f>IFERROR(VLOOKUP($B3061,Invoices!$T$2:$U$412,2,FALSE),"")</f>
        <v/>
      </c>
      <c r="K3061" s="18" t="str">
        <f>IFERROR(VLOOKUP($B3061,Invoices!$V$2:$W$412,2,FALSE),"")</f>
        <v/>
      </c>
      <c r="L3061" s="18" t="str">
        <f>IFERROR(VLOOKUP($B3061,Invoices!$X$2:$Y$412,2,FALSE),"")</f>
        <v/>
      </c>
      <c r="M3061" s="18" t="str">
        <f>IFERROR(VLOOKUP($B3061,Invoices!$Z$2:$AA$412,2,FALSE),"")</f>
        <v/>
      </c>
      <c r="N3061" s="18" t="str">
        <f>IFERROR(VLOOKUP($B3061,Invoices!$AB$2:$AC$412,2,FALSE),"")</f>
        <v/>
      </c>
      <c r="O3061" s="18" t="str">
        <f>IFERROR(VLOOKUP($B3061,Invoices!$AD$2:$AE$412,2,FALSE),"")</f>
        <v/>
      </c>
      <c r="P3061" s="18" t="str">
        <f>IFERROR(VLOOKUP($B3061,Invoices!$AF$2:$AG$412,2,FALSE),"")</f>
        <v/>
      </c>
      <c r="Q3061" s="18" t="str">
        <f>IFERROR(VLOOKUP($B3061,Invoices!$AH$2:$AI$412,2,FALSE),"")</f>
        <v/>
      </c>
      <c r="R3061" s="18" t="str">
        <f>IFERROR(VLOOKUP($B3061,Invoices!$AJ$2:$AK$412,2,FALSE),"")</f>
        <v/>
      </c>
      <c r="S3061" s="18" t="str">
        <f>IFERROR(VLOOKUP($B3061,Invoices!$AL$2:$AM$412,2,FALSE),"")</f>
        <v/>
      </c>
      <c r="T3061" s="18" t="str">
        <f>IFERROR(VLOOKUP($B3061,Invoices!$AN$2:$AO$412,2,FALSE),"")</f>
        <v/>
      </c>
      <c r="U3061" s="18" cm="1">
        <f t="array" ref="U3061">IFERROR(INDEX(F3061:T3061, 1, MATCH(TRUE, ISNUMBER(F3061:T3061), 0)), "0.0")</f>
        <v>0.99</v>
      </c>
    </row>
    <row r="3062" spans="1:21" ht="13" x14ac:dyDescent="0.15">
      <c r="A3062" s="14" t="s">
        <v>9094</v>
      </c>
      <c r="B3062" s="6" t="s">
        <v>4567</v>
      </c>
      <c r="C3062" s="6" t="s">
        <v>1762</v>
      </c>
      <c r="D3062" s="6" t="s">
        <v>1763</v>
      </c>
      <c r="E3062" s="6" t="s">
        <v>1762</v>
      </c>
      <c r="F3062" s="18" t="str">
        <f>IFERROR(VLOOKUP(B3062,Invoices!$L$2:$M$413,2,FALSE),"")</f>
        <v/>
      </c>
      <c r="G3062" s="18" t="str">
        <f>IFERROR(VLOOKUP(B3062,Invoices!$N$2:$O$412,2,FALSE),"")</f>
        <v/>
      </c>
      <c r="H3062" s="18" t="str">
        <f>IFERROR(VLOOKUP($B3062,Invoices!$P$2:$Q$412,2,FALSE),"")</f>
        <v/>
      </c>
      <c r="I3062" s="18">
        <f>IFERROR(VLOOKUP($B3062,Invoices!$R$2:$S$412,2,FALSE),"")</f>
        <v>0.99</v>
      </c>
      <c r="J3062" s="18" t="str">
        <f>IFERROR(VLOOKUP($B3062,Invoices!$T$2:$U$412,2,FALSE),"")</f>
        <v/>
      </c>
      <c r="K3062" s="18" t="str">
        <f>IFERROR(VLOOKUP($B3062,Invoices!$V$2:$W$412,2,FALSE),"")</f>
        <v/>
      </c>
      <c r="L3062" s="18" t="str">
        <f>IFERROR(VLOOKUP($B3062,Invoices!$X$2:$Y$412,2,FALSE),"")</f>
        <v/>
      </c>
      <c r="M3062" s="18" t="str">
        <f>IFERROR(VLOOKUP($B3062,Invoices!$Z$2:$AA$412,2,FALSE),"")</f>
        <v/>
      </c>
      <c r="N3062" s="18" t="str">
        <f>IFERROR(VLOOKUP($B3062,Invoices!$AB$2:$AC$412,2,FALSE),"")</f>
        <v/>
      </c>
      <c r="O3062" s="18">
        <f>IFERROR(VLOOKUP($B3062,Invoices!$AD$2:$AE$412,2,FALSE),"")</f>
        <v>0.99</v>
      </c>
      <c r="P3062" s="18" t="str">
        <f>IFERROR(VLOOKUP($B3062,Invoices!$AF$2:$AG$412,2,FALSE),"")</f>
        <v/>
      </c>
      <c r="Q3062" s="18" t="str">
        <f>IFERROR(VLOOKUP($B3062,Invoices!$AH$2:$AI$412,2,FALSE),"")</f>
        <v/>
      </c>
      <c r="R3062" s="18" t="str">
        <f>IFERROR(VLOOKUP($B3062,Invoices!$AJ$2:$AK$412,2,FALSE),"")</f>
        <v/>
      </c>
      <c r="S3062" s="18" t="str">
        <f>IFERROR(VLOOKUP($B3062,Invoices!$AL$2:$AM$412,2,FALSE),"")</f>
        <v/>
      </c>
      <c r="T3062" s="18" t="str">
        <f>IFERROR(VLOOKUP($B3062,Invoices!$AN$2:$AO$412,2,FALSE),"")</f>
        <v/>
      </c>
      <c r="U3062" s="18" cm="1">
        <f t="array" ref="U3062">IFERROR(INDEX(F3062:T3062, 1, MATCH(TRUE, ISNUMBER(F3062:T3062), 0)), "0.0")</f>
        <v>0.99</v>
      </c>
    </row>
    <row r="3063" spans="1:21" ht="13" x14ac:dyDescent="0.15">
      <c r="A3063" s="14" t="s">
        <v>9095</v>
      </c>
      <c r="B3063" s="6" t="s">
        <v>4567</v>
      </c>
      <c r="C3063" s="6" t="s">
        <v>2016</v>
      </c>
      <c r="D3063" s="6" t="s">
        <v>1982</v>
      </c>
      <c r="E3063" s="6" t="s">
        <v>522</v>
      </c>
      <c r="F3063" s="18" t="str">
        <f>IFERROR(VLOOKUP(B3063,Invoices!$L$2:$M$413,2,FALSE),"")</f>
        <v/>
      </c>
      <c r="G3063" s="18" t="str">
        <f>IFERROR(VLOOKUP(B3063,Invoices!$N$2:$O$412,2,FALSE),"")</f>
        <v/>
      </c>
      <c r="H3063" s="18" t="str">
        <f>IFERROR(VLOOKUP($B3063,Invoices!$P$2:$Q$412,2,FALSE),"")</f>
        <v/>
      </c>
      <c r="I3063" s="18">
        <f>IFERROR(VLOOKUP($B3063,Invoices!$R$2:$S$412,2,FALSE),"")</f>
        <v>0.99</v>
      </c>
      <c r="J3063" s="18" t="str">
        <f>IFERROR(VLOOKUP($B3063,Invoices!$T$2:$U$412,2,FALSE),"")</f>
        <v/>
      </c>
      <c r="K3063" s="18" t="str">
        <f>IFERROR(VLOOKUP($B3063,Invoices!$V$2:$W$412,2,FALSE),"")</f>
        <v/>
      </c>
      <c r="L3063" s="18" t="str">
        <f>IFERROR(VLOOKUP($B3063,Invoices!$X$2:$Y$412,2,FALSE),"")</f>
        <v/>
      </c>
      <c r="M3063" s="18" t="str">
        <f>IFERROR(VLOOKUP($B3063,Invoices!$Z$2:$AA$412,2,FALSE),"")</f>
        <v/>
      </c>
      <c r="N3063" s="18" t="str">
        <f>IFERROR(VLOOKUP($B3063,Invoices!$AB$2:$AC$412,2,FALSE),"")</f>
        <v/>
      </c>
      <c r="O3063" s="18">
        <f>IFERROR(VLOOKUP($B3063,Invoices!$AD$2:$AE$412,2,FALSE),"")</f>
        <v>0.99</v>
      </c>
      <c r="P3063" s="18" t="str">
        <f>IFERROR(VLOOKUP($B3063,Invoices!$AF$2:$AG$412,2,FALSE),"")</f>
        <v/>
      </c>
      <c r="Q3063" s="18" t="str">
        <f>IFERROR(VLOOKUP($B3063,Invoices!$AH$2:$AI$412,2,FALSE),"")</f>
        <v/>
      </c>
      <c r="R3063" s="18" t="str">
        <f>IFERROR(VLOOKUP($B3063,Invoices!$AJ$2:$AK$412,2,FALSE),"")</f>
        <v/>
      </c>
      <c r="S3063" s="18" t="str">
        <f>IFERROR(VLOOKUP($B3063,Invoices!$AL$2:$AM$412,2,FALSE),"")</f>
        <v/>
      </c>
      <c r="T3063" s="18" t="str">
        <f>IFERROR(VLOOKUP($B3063,Invoices!$AN$2:$AO$412,2,FALSE),"")</f>
        <v/>
      </c>
      <c r="U3063" s="18" cm="1">
        <f t="array" ref="U3063">IFERROR(INDEX(F3063:T3063, 1, MATCH(TRUE, ISNUMBER(F3063:T3063), 0)), "0.0")</f>
        <v>0.99</v>
      </c>
    </row>
    <row r="3064" spans="1:21" ht="13" x14ac:dyDescent="0.15">
      <c r="A3064" s="14" t="s">
        <v>9096</v>
      </c>
      <c r="B3064" s="6" t="s">
        <v>4568</v>
      </c>
      <c r="C3064" s="6" t="s">
        <v>1147</v>
      </c>
      <c r="D3064" s="6" t="s">
        <v>1098</v>
      </c>
      <c r="E3064" s="6" t="s">
        <v>522</v>
      </c>
      <c r="F3064" s="18" t="str">
        <f>IFERROR(VLOOKUP(B3064,Invoices!$L$2:$M$413,2,FALSE),"")</f>
        <v/>
      </c>
      <c r="G3064" s="18">
        <f>IFERROR(VLOOKUP(B3064,Invoices!$N$2:$O$412,2,FALSE),"")</f>
        <v>0.99</v>
      </c>
      <c r="H3064" s="18">
        <f>IFERROR(VLOOKUP($B3064,Invoices!$P$2:$Q$412,2,FALSE),"")</f>
        <v>0.99</v>
      </c>
      <c r="I3064" s="18" t="str">
        <f>IFERROR(VLOOKUP($B3064,Invoices!$R$2:$S$412,2,FALSE),"")</f>
        <v/>
      </c>
      <c r="J3064" s="18" t="str">
        <f>IFERROR(VLOOKUP($B3064,Invoices!$T$2:$U$412,2,FALSE),"")</f>
        <v/>
      </c>
      <c r="K3064" s="18" t="str">
        <f>IFERROR(VLOOKUP($B3064,Invoices!$V$2:$W$412,2,FALSE),"")</f>
        <v/>
      </c>
      <c r="L3064" s="18" t="str">
        <f>IFERROR(VLOOKUP($B3064,Invoices!$X$2:$Y$412,2,FALSE),"")</f>
        <v/>
      </c>
      <c r="M3064" s="18" t="str">
        <f>IFERROR(VLOOKUP($B3064,Invoices!$Z$2:$AA$412,2,FALSE),"")</f>
        <v/>
      </c>
      <c r="N3064" s="18" t="str">
        <f>IFERROR(VLOOKUP($B3064,Invoices!$AB$2:$AC$412,2,FALSE),"")</f>
        <v/>
      </c>
      <c r="O3064" s="18" t="str">
        <f>IFERROR(VLOOKUP($B3064,Invoices!$AD$2:$AE$412,2,FALSE),"")</f>
        <v/>
      </c>
      <c r="P3064" s="18" t="str">
        <f>IFERROR(VLOOKUP($B3064,Invoices!$AF$2:$AG$412,2,FALSE),"")</f>
        <v/>
      </c>
      <c r="Q3064" s="18" t="str">
        <f>IFERROR(VLOOKUP($B3064,Invoices!$AH$2:$AI$412,2,FALSE),"")</f>
        <v/>
      </c>
      <c r="R3064" s="18" t="str">
        <f>IFERROR(VLOOKUP($B3064,Invoices!$AJ$2:$AK$412,2,FALSE),"")</f>
        <v/>
      </c>
      <c r="S3064" s="18" t="str">
        <f>IFERROR(VLOOKUP($B3064,Invoices!$AL$2:$AM$412,2,FALSE),"")</f>
        <v/>
      </c>
      <c r="T3064" s="18" t="str">
        <f>IFERROR(VLOOKUP($B3064,Invoices!$AN$2:$AO$412,2,FALSE),"")</f>
        <v/>
      </c>
      <c r="U3064" s="18" cm="1">
        <f t="array" ref="U3064">IFERROR(INDEX(F3064:T3064, 1, MATCH(TRUE, ISNUMBER(F3064:T3064), 0)), "0.0")</f>
        <v>0.99</v>
      </c>
    </row>
    <row r="3065" spans="1:21" ht="13" x14ac:dyDescent="0.15">
      <c r="A3065" s="14" t="s">
        <v>9097</v>
      </c>
      <c r="B3065" s="6" t="s">
        <v>4569</v>
      </c>
      <c r="C3065" s="6" t="s">
        <v>927</v>
      </c>
      <c r="D3065" s="6" t="s">
        <v>928</v>
      </c>
      <c r="E3065" s="6" t="s">
        <v>522</v>
      </c>
      <c r="F3065" s="18" t="str">
        <f>IFERROR(VLOOKUP(B3065,Invoices!$L$2:$M$413,2,FALSE),"")</f>
        <v/>
      </c>
      <c r="G3065" s="18" t="str">
        <f>IFERROR(VLOOKUP(B3065,Invoices!$N$2:$O$412,2,FALSE),"")</f>
        <v/>
      </c>
      <c r="H3065" s="18" t="str">
        <f>IFERROR(VLOOKUP($B3065,Invoices!$P$2:$Q$412,2,FALSE),"")</f>
        <v/>
      </c>
      <c r="I3065" s="18" t="str">
        <f>IFERROR(VLOOKUP($B3065,Invoices!$R$2:$S$412,2,FALSE),"")</f>
        <v/>
      </c>
      <c r="J3065" s="18" t="str">
        <f>IFERROR(VLOOKUP($B3065,Invoices!$T$2:$U$412,2,FALSE),"")</f>
        <v/>
      </c>
      <c r="K3065" s="18" t="str">
        <f>IFERROR(VLOOKUP($B3065,Invoices!$V$2:$W$412,2,FALSE),"")</f>
        <v/>
      </c>
      <c r="L3065" s="18" t="str">
        <f>IFERROR(VLOOKUP($B3065,Invoices!$X$2:$Y$412,2,FALSE),"")</f>
        <v/>
      </c>
      <c r="M3065" s="18" t="str">
        <f>IFERROR(VLOOKUP($B3065,Invoices!$Z$2:$AA$412,2,FALSE),"")</f>
        <v/>
      </c>
      <c r="N3065" s="18" t="str">
        <f>IFERROR(VLOOKUP($B3065,Invoices!$AB$2:$AC$412,2,FALSE),"")</f>
        <v/>
      </c>
      <c r="O3065" s="18" t="str">
        <f>IFERROR(VLOOKUP($B3065,Invoices!$AD$2:$AE$412,2,FALSE),"")</f>
        <v/>
      </c>
      <c r="P3065" s="18" t="str">
        <f>IFERROR(VLOOKUP($B3065,Invoices!$AF$2:$AG$412,2,FALSE),"")</f>
        <v/>
      </c>
      <c r="Q3065" s="18" t="str">
        <f>IFERROR(VLOOKUP($B3065,Invoices!$AH$2:$AI$412,2,FALSE),"")</f>
        <v/>
      </c>
      <c r="R3065" s="18" t="str">
        <f>IFERROR(VLOOKUP($B3065,Invoices!$AJ$2:$AK$412,2,FALSE),"")</f>
        <v/>
      </c>
      <c r="S3065" s="18" t="str">
        <f>IFERROR(VLOOKUP($B3065,Invoices!$AL$2:$AM$412,2,FALSE),"")</f>
        <v/>
      </c>
      <c r="T3065" s="18" t="str">
        <f>IFERROR(VLOOKUP($B3065,Invoices!$AN$2:$AO$412,2,FALSE),"")</f>
        <v/>
      </c>
      <c r="U3065" s="18" t="str" cm="1">
        <f t="array" ref="U3065">IFERROR(INDEX(F3065:T3065, 1, MATCH(TRUE, ISNUMBER(F3065:T3065), 0)), "0.0")</f>
        <v>0.0</v>
      </c>
    </row>
    <row r="3066" spans="1:21" ht="13" x14ac:dyDescent="0.15">
      <c r="A3066" s="14" t="s">
        <v>9098</v>
      </c>
      <c r="B3066" s="6" t="s">
        <v>4570</v>
      </c>
      <c r="C3066" s="6" t="s">
        <v>4571</v>
      </c>
      <c r="D3066" s="6" t="s">
        <v>1136</v>
      </c>
      <c r="E3066" s="6" t="s">
        <v>681</v>
      </c>
      <c r="F3066" s="18" t="str">
        <f>IFERROR(VLOOKUP(B3066,Invoices!$L$2:$M$413,2,FALSE),"")</f>
        <v/>
      </c>
      <c r="G3066" s="18" t="str">
        <f>IFERROR(VLOOKUP(B3066,Invoices!$N$2:$O$412,2,FALSE),"")</f>
        <v/>
      </c>
      <c r="H3066" s="18" t="str">
        <f>IFERROR(VLOOKUP($B3066,Invoices!$P$2:$Q$412,2,FALSE),"")</f>
        <v/>
      </c>
      <c r="I3066" s="18" t="str">
        <f>IFERROR(VLOOKUP($B3066,Invoices!$R$2:$S$412,2,FALSE),"")</f>
        <v/>
      </c>
      <c r="J3066" s="18" t="str">
        <f>IFERROR(VLOOKUP($B3066,Invoices!$T$2:$U$412,2,FALSE),"")</f>
        <v/>
      </c>
      <c r="K3066" s="18" t="str">
        <f>IFERROR(VLOOKUP($B3066,Invoices!$V$2:$W$412,2,FALSE),"")</f>
        <v/>
      </c>
      <c r="L3066" s="18">
        <f>IFERROR(VLOOKUP($B3066,Invoices!$X$2:$Y$412,2,FALSE),"")</f>
        <v>0.99</v>
      </c>
      <c r="M3066" s="18" t="str">
        <f>IFERROR(VLOOKUP($B3066,Invoices!$Z$2:$AA$412,2,FALSE),"")</f>
        <v/>
      </c>
      <c r="N3066" s="18" t="str">
        <f>IFERROR(VLOOKUP($B3066,Invoices!$AB$2:$AC$412,2,FALSE),"")</f>
        <v/>
      </c>
      <c r="O3066" s="18" t="str">
        <f>IFERROR(VLOOKUP($B3066,Invoices!$AD$2:$AE$412,2,FALSE),"")</f>
        <v/>
      </c>
      <c r="P3066" s="18" t="str">
        <f>IFERROR(VLOOKUP($B3066,Invoices!$AF$2:$AG$412,2,FALSE),"")</f>
        <v/>
      </c>
      <c r="Q3066" s="18" t="str">
        <f>IFERROR(VLOOKUP($B3066,Invoices!$AH$2:$AI$412,2,FALSE),"")</f>
        <v/>
      </c>
      <c r="R3066" s="18" t="str">
        <f>IFERROR(VLOOKUP($B3066,Invoices!$AJ$2:$AK$412,2,FALSE),"")</f>
        <v/>
      </c>
      <c r="S3066" s="18" t="str">
        <f>IFERROR(VLOOKUP($B3066,Invoices!$AL$2:$AM$412,2,FALSE),"")</f>
        <v/>
      </c>
      <c r="T3066" s="18" t="str">
        <f>IFERROR(VLOOKUP($B3066,Invoices!$AN$2:$AO$412,2,FALSE),"")</f>
        <v/>
      </c>
      <c r="U3066" s="18" cm="1">
        <f t="array" ref="U3066">IFERROR(INDEX(F3066:T3066, 1, MATCH(TRUE, ISNUMBER(F3066:T3066), 0)), "0.0")</f>
        <v>0.99</v>
      </c>
    </row>
    <row r="3067" spans="1:21" ht="13" x14ac:dyDescent="0.15">
      <c r="A3067" s="14" t="s">
        <v>9099</v>
      </c>
      <c r="B3067" s="6" t="s">
        <v>4572</v>
      </c>
      <c r="C3067" s="6" t="s">
        <v>4573</v>
      </c>
      <c r="D3067" s="6" t="s">
        <v>943</v>
      </c>
      <c r="E3067" s="6" t="s">
        <v>522</v>
      </c>
      <c r="F3067" s="18" t="str">
        <f>IFERROR(VLOOKUP(B3067,Invoices!$L$2:$M$413,2,FALSE),"")</f>
        <v/>
      </c>
      <c r="G3067" s="18" t="str">
        <f>IFERROR(VLOOKUP(B3067,Invoices!$N$2:$O$412,2,FALSE),"")</f>
        <v/>
      </c>
      <c r="H3067" s="18" t="str">
        <f>IFERROR(VLOOKUP($B3067,Invoices!$P$2:$Q$412,2,FALSE),"")</f>
        <v/>
      </c>
      <c r="I3067" s="18">
        <f>IFERROR(VLOOKUP($B3067,Invoices!$R$2:$S$412,2,FALSE),"")</f>
        <v>0.99</v>
      </c>
      <c r="J3067" s="18" t="str">
        <f>IFERROR(VLOOKUP($B3067,Invoices!$T$2:$U$412,2,FALSE),"")</f>
        <v/>
      </c>
      <c r="K3067" s="18" t="str">
        <f>IFERROR(VLOOKUP($B3067,Invoices!$V$2:$W$412,2,FALSE),"")</f>
        <v/>
      </c>
      <c r="L3067" s="18" t="str">
        <f>IFERROR(VLOOKUP($B3067,Invoices!$X$2:$Y$412,2,FALSE),"")</f>
        <v/>
      </c>
      <c r="M3067" s="18" t="str">
        <f>IFERROR(VLOOKUP($B3067,Invoices!$Z$2:$AA$412,2,FALSE),"")</f>
        <v/>
      </c>
      <c r="N3067" s="18" t="str">
        <f>IFERROR(VLOOKUP($B3067,Invoices!$AB$2:$AC$412,2,FALSE),"")</f>
        <v/>
      </c>
      <c r="O3067" s="18" t="str">
        <f>IFERROR(VLOOKUP($B3067,Invoices!$AD$2:$AE$412,2,FALSE),"")</f>
        <v/>
      </c>
      <c r="P3067" s="18" t="str">
        <f>IFERROR(VLOOKUP($B3067,Invoices!$AF$2:$AG$412,2,FALSE),"")</f>
        <v/>
      </c>
      <c r="Q3067" s="18" t="str">
        <f>IFERROR(VLOOKUP($B3067,Invoices!$AH$2:$AI$412,2,FALSE),"")</f>
        <v/>
      </c>
      <c r="R3067" s="18" t="str">
        <f>IFERROR(VLOOKUP($B3067,Invoices!$AJ$2:$AK$412,2,FALSE),"")</f>
        <v/>
      </c>
      <c r="S3067" s="18" t="str">
        <f>IFERROR(VLOOKUP($B3067,Invoices!$AL$2:$AM$412,2,FALSE),"")</f>
        <v/>
      </c>
      <c r="T3067" s="18" t="str">
        <f>IFERROR(VLOOKUP($B3067,Invoices!$AN$2:$AO$412,2,FALSE),"")</f>
        <v/>
      </c>
      <c r="U3067" s="18" cm="1">
        <f t="array" ref="U3067">IFERROR(INDEX(F3067:T3067, 1, MATCH(TRUE, ISNUMBER(F3067:T3067), 0)), "0.0")</f>
        <v>0.99</v>
      </c>
    </row>
    <row r="3068" spans="1:21" ht="13" x14ac:dyDescent="0.15">
      <c r="A3068" s="14" t="s">
        <v>9100</v>
      </c>
      <c r="B3068" s="6" t="s">
        <v>4574</v>
      </c>
      <c r="C3068" s="6" t="s">
        <v>1208</v>
      </c>
      <c r="D3068" s="6" t="s">
        <v>1209</v>
      </c>
      <c r="E3068" s="6" t="s">
        <v>1210</v>
      </c>
      <c r="F3068" s="18" t="str">
        <f>IFERROR(VLOOKUP(B3068,Invoices!$L$2:$M$413,2,FALSE),"")</f>
        <v/>
      </c>
      <c r="G3068" s="18">
        <f>IFERROR(VLOOKUP(B3068,Invoices!$N$2:$O$412,2,FALSE),"")</f>
        <v>0.99</v>
      </c>
      <c r="H3068" s="18" t="str">
        <f>IFERROR(VLOOKUP($B3068,Invoices!$P$2:$Q$412,2,FALSE),"")</f>
        <v/>
      </c>
      <c r="I3068" s="18" t="str">
        <f>IFERROR(VLOOKUP($B3068,Invoices!$R$2:$S$412,2,FALSE),"")</f>
        <v/>
      </c>
      <c r="J3068" s="18" t="str">
        <f>IFERROR(VLOOKUP($B3068,Invoices!$T$2:$U$412,2,FALSE),"")</f>
        <v/>
      </c>
      <c r="K3068" s="18" t="str">
        <f>IFERROR(VLOOKUP($B3068,Invoices!$V$2:$W$412,2,FALSE),"")</f>
        <v/>
      </c>
      <c r="L3068" s="18" t="str">
        <f>IFERROR(VLOOKUP($B3068,Invoices!$X$2:$Y$412,2,FALSE),"")</f>
        <v/>
      </c>
      <c r="M3068" s="18" t="str">
        <f>IFERROR(VLOOKUP($B3068,Invoices!$Z$2:$AA$412,2,FALSE),"")</f>
        <v/>
      </c>
      <c r="N3068" s="18" t="str">
        <f>IFERROR(VLOOKUP($B3068,Invoices!$AB$2:$AC$412,2,FALSE),"")</f>
        <v/>
      </c>
      <c r="O3068" s="18" t="str">
        <f>IFERROR(VLOOKUP($B3068,Invoices!$AD$2:$AE$412,2,FALSE),"")</f>
        <v/>
      </c>
      <c r="P3068" s="18" t="str">
        <f>IFERROR(VLOOKUP($B3068,Invoices!$AF$2:$AG$412,2,FALSE),"")</f>
        <v/>
      </c>
      <c r="Q3068" s="18" t="str">
        <f>IFERROR(VLOOKUP($B3068,Invoices!$AH$2:$AI$412,2,FALSE),"")</f>
        <v/>
      </c>
      <c r="R3068" s="18" t="str">
        <f>IFERROR(VLOOKUP($B3068,Invoices!$AJ$2:$AK$412,2,FALSE),"")</f>
        <v/>
      </c>
      <c r="S3068" s="18" t="str">
        <f>IFERROR(VLOOKUP($B3068,Invoices!$AL$2:$AM$412,2,FALSE),"")</f>
        <v/>
      </c>
      <c r="T3068" s="18" t="str">
        <f>IFERROR(VLOOKUP($B3068,Invoices!$AN$2:$AO$412,2,FALSE),"")</f>
        <v/>
      </c>
      <c r="U3068" s="18" cm="1">
        <f t="array" ref="U3068">IFERROR(INDEX(F3068:T3068, 1, MATCH(TRUE, ISNUMBER(F3068:T3068), 0)), "0.0")</f>
        <v>0.99</v>
      </c>
    </row>
    <row r="3069" spans="1:21" ht="13" x14ac:dyDescent="0.15">
      <c r="A3069" s="14" t="s">
        <v>9101</v>
      </c>
      <c r="B3069" s="6" t="s">
        <v>4575</v>
      </c>
      <c r="C3069" s="6" t="s">
        <v>1120</v>
      </c>
      <c r="D3069" s="6" t="s">
        <v>1121</v>
      </c>
      <c r="E3069" s="6" t="s">
        <v>562</v>
      </c>
      <c r="F3069" s="18" t="str">
        <f>IFERROR(VLOOKUP(B3069,Invoices!$L$2:$M$413,2,FALSE),"")</f>
        <v/>
      </c>
      <c r="G3069" s="18" t="str">
        <f>IFERROR(VLOOKUP(B3069,Invoices!$N$2:$O$412,2,FALSE),"")</f>
        <v/>
      </c>
      <c r="H3069" s="18" t="str">
        <f>IFERROR(VLOOKUP($B3069,Invoices!$P$2:$Q$412,2,FALSE),"")</f>
        <v/>
      </c>
      <c r="I3069" s="18" t="str">
        <f>IFERROR(VLOOKUP($B3069,Invoices!$R$2:$S$412,2,FALSE),"")</f>
        <v/>
      </c>
      <c r="J3069" s="18" t="str">
        <f>IFERROR(VLOOKUP($B3069,Invoices!$T$2:$U$412,2,FALSE),"")</f>
        <v/>
      </c>
      <c r="K3069" s="18" t="str">
        <f>IFERROR(VLOOKUP($B3069,Invoices!$V$2:$W$412,2,FALSE),"")</f>
        <v/>
      </c>
      <c r="L3069" s="18" t="str">
        <f>IFERROR(VLOOKUP($B3069,Invoices!$X$2:$Y$412,2,FALSE),"")</f>
        <v/>
      </c>
      <c r="M3069" s="18" t="str">
        <f>IFERROR(VLOOKUP($B3069,Invoices!$Z$2:$AA$412,2,FALSE),"")</f>
        <v/>
      </c>
      <c r="N3069" s="18">
        <f>IFERROR(VLOOKUP($B3069,Invoices!$AB$2:$AC$412,2,FALSE),"")</f>
        <v>0.99</v>
      </c>
      <c r="O3069" s="18" t="str">
        <f>IFERROR(VLOOKUP($B3069,Invoices!$AD$2:$AE$412,2,FALSE),"")</f>
        <v/>
      </c>
      <c r="P3069" s="18" t="str">
        <f>IFERROR(VLOOKUP($B3069,Invoices!$AF$2:$AG$412,2,FALSE),"")</f>
        <v/>
      </c>
      <c r="Q3069" s="18" t="str">
        <f>IFERROR(VLOOKUP($B3069,Invoices!$AH$2:$AI$412,2,FALSE),"")</f>
        <v/>
      </c>
      <c r="R3069" s="18" t="str">
        <f>IFERROR(VLOOKUP($B3069,Invoices!$AJ$2:$AK$412,2,FALSE),"")</f>
        <v/>
      </c>
      <c r="S3069" s="18" t="str">
        <f>IFERROR(VLOOKUP($B3069,Invoices!$AL$2:$AM$412,2,FALSE),"")</f>
        <v/>
      </c>
      <c r="T3069" s="18" t="str">
        <f>IFERROR(VLOOKUP($B3069,Invoices!$AN$2:$AO$412,2,FALSE),"")</f>
        <v/>
      </c>
      <c r="U3069" s="18" cm="1">
        <f t="array" ref="U3069">IFERROR(INDEX(F3069:T3069, 1, MATCH(TRUE, ISNUMBER(F3069:T3069), 0)), "0.0")</f>
        <v>0.99</v>
      </c>
    </row>
    <row r="3070" spans="1:21" ht="13" x14ac:dyDescent="0.15">
      <c r="A3070" s="14" t="s">
        <v>9102</v>
      </c>
      <c r="B3070" s="6" t="s">
        <v>4576</v>
      </c>
      <c r="C3070" s="6" t="s">
        <v>1303</v>
      </c>
      <c r="D3070" s="6" t="s">
        <v>1304</v>
      </c>
      <c r="E3070" s="6" t="s">
        <v>810</v>
      </c>
      <c r="F3070" s="18" t="str">
        <f>IFERROR(VLOOKUP(B3070,Invoices!$L$2:$M$413,2,FALSE),"")</f>
        <v/>
      </c>
      <c r="G3070" s="18" t="str">
        <f>IFERROR(VLOOKUP(B3070,Invoices!$N$2:$O$412,2,FALSE),"")</f>
        <v/>
      </c>
      <c r="H3070" s="18" t="str">
        <f>IFERROR(VLOOKUP($B3070,Invoices!$P$2:$Q$412,2,FALSE),"")</f>
        <v/>
      </c>
      <c r="I3070" s="18" t="str">
        <f>IFERROR(VLOOKUP($B3070,Invoices!$R$2:$S$412,2,FALSE),"")</f>
        <v/>
      </c>
      <c r="J3070" s="18" t="str">
        <f>IFERROR(VLOOKUP($B3070,Invoices!$T$2:$U$412,2,FALSE),"")</f>
        <v/>
      </c>
      <c r="K3070" s="18" t="str">
        <f>IFERROR(VLOOKUP($B3070,Invoices!$V$2:$W$412,2,FALSE),"")</f>
        <v/>
      </c>
      <c r="L3070" s="18" t="str">
        <f>IFERROR(VLOOKUP($B3070,Invoices!$X$2:$Y$412,2,FALSE),"")</f>
        <v/>
      </c>
      <c r="M3070" s="18" t="str">
        <f>IFERROR(VLOOKUP($B3070,Invoices!$Z$2:$AA$412,2,FALSE),"")</f>
        <v/>
      </c>
      <c r="N3070" s="18" t="str">
        <f>IFERROR(VLOOKUP($B3070,Invoices!$AB$2:$AC$412,2,FALSE),"")</f>
        <v/>
      </c>
      <c r="O3070" s="18" t="str">
        <f>IFERROR(VLOOKUP($B3070,Invoices!$AD$2:$AE$412,2,FALSE),"")</f>
        <v/>
      </c>
      <c r="P3070" s="18" t="str">
        <f>IFERROR(VLOOKUP($B3070,Invoices!$AF$2:$AG$412,2,FALSE),"")</f>
        <v/>
      </c>
      <c r="Q3070" s="18" t="str">
        <f>IFERROR(VLOOKUP($B3070,Invoices!$AH$2:$AI$412,2,FALSE),"")</f>
        <v/>
      </c>
      <c r="R3070" s="18" t="str">
        <f>IFERROR(VLOOKUP($B3070,Invoices!$AJ$2:$AK$412,2,FALSE),"")</f>
        <v/>
      </c>
      <c r="S3070" s="18" t="str">
        <f>IFERROR(VLOOKUP($B3070,Invoices!$AL$2:$AM$412,2,FALSE),"")</f>
        <v/>
      </c>
      <c r="T3070" s="18" t="str">
        <f>IFERROR(VLOOKUP($B3070,Invoices!$AN$2:$AO$412,2,FALSE),"")</f>
        <v/>
      </c>
      <c r="U3070" s="18" t="str" cm="1">
        <f t="array" ref="U3070">IFERROR(INDEX(F3070:T3070, 1, MATCH(TRUE, ISNUMBER(F3070:T3070), 0)), "0.0")</f>
        <v>0.0</v>
      </c>
    </row>
    <row r="3071" spans="1:21" ht="13" x14ac:dyDescent="0.15">
      <c r="A3071" s="14" t="s">
        <v>9103</v>
      </c>
      <c r="B3071" s="6" t="s">
        <v>4577</v>
      </c>
      <c r="D3071" s="6" t="s">
        <v>2143</v>
      </c>
      <c r="E3071" s="6" t="s">
        <v>535</v>
      </c>
      <c r="F3071" s="18" t="str">
        <f>IFERROR(VLOOKUP(B3071,Invoices!$L$2:$M$413,2,FALSE),"")</f>
        <v/>
      </c>
      <c r="G3071" s="18" t="str">
        <f>IFERROR(VLOOKUP(B3071,Invoices!$N$2:$O$412,2,FALSE),"")</f>
        <v/>
      </c>
      <c r="H3071" s="18" t="str">
        <f>IFERROR(VLOOKUP($B3071,Invoices!$P$2:$Q$412,2,FALSE),"")</f>
        <v/>
      </c>
      <c r="I3071" s="18" t="str">
        <f>IFERROR(VLOOKUP($B3071,Invoices!$R$2:$S$412,2,FALSE),"")</f>
        <v/>
      </c>
      <c r="J3071" s="18" t="str">
        <f>IFERROR(VLOOKUP($B3071,Invoices!$T$2:$U$412,2,FALSE),"")</f>
        <v/>
      </c>
      <c r="K3071" s="18" t="str">
        <f>IFERROR(VLOOKUP($B3071,Invoices!$V$2:$W$412,2,FALSE),"")</f>
        <v/>
      </c>
      <c r="L3071" s="18" t="str">
        <f>IFERROR(VLOOKUP($B3071,Invoices!$X$2:$Y$412,2,FALSE),"")</f>
        <v/>
      </c>
      <c r="M3071" s="18" t="str">
        <f>IFERROR(VLOOKUP($B3071,Invoices!$Z$2:$AA$412,2,FALSE),"")</f>
        <v/>
      </c>
      <c r="N3071" s="18" t="str">
        <f>IFERROR(VLOOKUP($B3071,Invoices!$AB$2:$AC$412,2,FALSE),"")</f>
        <v/>
      </c>
      <c r="O3071" s="18" t="str">
        <f>IFERROR(VLOOKUP($B3071,Invoices!$AD$2:$AE$412,2,FALSE),"")</f>
        <v/>
      </c>
      <c r="P3071" s="18" t="str">
        <f>IFERROR(VLOOKUP($B3071,Invoices!$AF$2:$AG$412,2,FALSE),"")</f>
        <v/>
      </c>
      <c r="Q3071" s="18" t="str">
        <f>IFERROR(VLOOKUP($B3071,Invoices!$AH$2:$AI$412,2,FALSE),"")</f>
        <v/>
      </c>
      <c r="R3071" s="18" t="str">
        <f>IFERROR(VLOOKUP($B3071,Invoices!$AJ$2:$AK$412,2,FALSE),"")</f>
        <v/>
      </c>
      <c r="S3071" s="18" t="str">
        <f>IFERROR(VLOOKUP($B3071,Invoices!$AL$2:$AM$412,2,FALSE),"")</f>
        <v/>
      </c>
      <c r="T3071" s="18" t="str">
        <f>IFERROR(VLOOKUP($B3071,Invoices!$AN$2:$AO$412,2,FALSE),"")</f>
        <v/>
      </c>
      <c r="U3071" s="18" t="str" cm="1">
        <f t="array" ref="U3071">IFERROR(INDEX(F3071:T3071, 1, MATCH(TRUE, ISNUMBER(F3071:T3071), 0)), "0.0")</f>
        <v>0.0</v>
      </c>
    </row>
    <row r="3072" spans="1:21" ht="13" x14ac:dyDescent="0.15">
      <c r="A3072" s="14" t="s">
        <v>9104</v>
      </c>
      <c r="B3072" s="6" t="s">
        <v>4578</v>
      </c>
      <c r="D3072" s="6" t="s">
        <v>517</v>
      </c>
      <c r="E3072" s="6" t="s">
        <v>518</v>
      </c>
      <c r="F3072" s="18" t="str">
        <f>IFERROR(VLOOKUP(B3072,Invoices!$L$2:$M$413,2,FALSE),"")</f>
        <v/>
      </c>
      <c r="G3072" s="18" t="str">
        <f>IFERROR(VLOOKUP(B3072,Invoices!$N$2:$O$412,2,FALSE),"")</f>
        <v/>
      </c>
      <c r="H3072" s="18" t="str">
        <f>IFERROR(VLOOKUP($B3072,Invoices!$P$2:$Q$412,2,FALSE),"")</f>
        <v/>
      </c>
      <c r="I3072" s="18" t="str">
        <f>IFERROR(VLOOKUP($B3072,Invoices!$R$2:$S$412,2,FALSE),"")</f>
        <v/>
      </c>
      <c r="J3072" s="18" t="str">
        <f>IFERROR(VLOOKUP($B3072,Invoices!$T$2:$U$412,2,FALSE),"")</f>
        <v/>
      </c>
      <c r="K3072" s="18">
        <f>IFERROR(VLOOKUP($B3072,Invoices!$V$2:$W$412,2,FALSE),"")</f>
        <v>1.99</v>
      </c>
      <c r="L3072" s="18" t="str">
        <f>IFERROR(VLOOKUP($B3072,Invoices!$X$2:$Y$412,2,FALSE),"")</f>
        <v/>
      </c>
      <c r="M3072" s="18" t="str">
        <f>IFERROR(VLOOKUP($B3072,Invoices!$Z$2:$AA$412,2,FALSE),"")</f>
        <v/>
      </c>
      <c r="N3072" s="18" t="str">
        <f>IFERROR(VLOOKUP($B3072,Invoices!$AB$2:$AC$412,2,FALSE),"")</f>
        <v/>
      </c>
      <c r="O3072" s="18" t="str">
        <f>IFERROR(VLOOKUP($B3072,Invoices!$AD$2:$AE$412,2,FALSE),"")</f>
        <v/>
      </c>
      <c r="P3072" s="18" t="str">
        <f>IFERROR(VLOOKUP($B3072,Invoices!$AF$2:$AG$412,2,FALSE),"")</f>
        <v/>
      </c>
      <c r="Q3072" s="18" t="str">
        <f>IFERROR(VLOOKUP($B3072,Invoices!$AH$2:$AI$412,2,FALSE),"")</f>
        <v/>
      </c>
      <c r="R3072" s="18" t="str">
        <f>IFERROR(VLOOKUP($B3072,Invoices!$AJ$2:$AK$412,2,FALSE),"")</f>
        <v/>
      </c>
      <c r="S3072" s="18" t="str">
        <f>IFERROR(VLOOKUP($B3072,Invoices!$AL$2:$AM$412,2,FALSE),"")</f>
        <v/>
      </c>
      <c r="T3072" s="18" t="str">
        <f>IFERROR(VLOOKUP($B3072,Invoices!$AN$2:$AO$412,2,FALSE),"")</f>
        <v/>
      </c>
      <c r="U3072" s="18" cm="1">
        <f t="array" ref="U3072">IFERROR(INDEX(F3072:T3072, 1, MATCH(TRUE, ISNUMBER(F3072:T3072), 0)), "0.0")</f>
        <v>1.99</v>
      </c>
    </row>
    <row r="3073" spans="1:21" ht="13" x14ac:dyDescent="0.15">
      <c r="A3073" s="14" t="s">
        <v>9105</v>
      </c>
      <c r="B3073" s="6" t="s">
        <v>4579</v>
      </c>
      <c r="C3073" s="6" t="s">
        <v>1501</v>
      </c>
      <c r="D3073" s="6" t="s">
        <v>1351</v>
      </c>
      <c r="E3073" s="6" t="s">
        <v>574</v>
      </c>
      <c r="F3073" s="18" t="str">
        <f>IFERROR(VLOOKUP(B3073,Invoices!$L$2:$M$413,2,FALSE),"")</f>
        <v/>
      </c>
      <c r="G3073" s="18" t="str">
        <f>IFERROR(VLOOKUP(B3073,Invoices!$N$2:$O$412,2,FALSE),"")</f>
        <v/>
      </c>
      <c r="H3073" s="18" t="str">
        <f>IFERROR(VLOOKUP($B3073,Invoices!$P$2:$Q$412,2,FALSE),"")</f>
        <v/>
      </c>
      <c r="I3073" s="18" t="str">
        <f>IFERROR(VLOOKUP($B3073,Invoices!$R$2:$S$412,2,FALSE),"")</f>
        <v/>
      </c>
      <c r="J3073" s="18" t="str">
        <f>IFERROR(VLOOKUP($B3073,Invoices!$T$2:$U$412,2,FALSE),"")</f>
        <v/>
      </c>
      <c r="K3073" s="18">
        <f>IFERROR(VLOOKUP($B3073,Invoices!$V$2:$W$412,2,FALSE),"")</f>
        <v>0.99</v>
      </c>
      <c r="L3073" s="18" t="str">
        <f>IFERROR(VLOOKUP($B3073,Invoices!$X$2:$Y$412,2,FALSE),"")</f>
        <v/>
      </c>
      <c r="M3073" s="18" t="str">
        <f>IFERROR(VLOOKUP($B3073,Invoices!$Z$2:$AA$412,2,FALSE),"")</f>
        <v/>
      </c>
      <c r="N3073" s="18" t="str">
        <f>IFERROR(VLOOKUP($B3073,Invoices!$AB$2:$AC$412,2,FALSE),"")</f>
        <v/>
      </c>
      <c r="O3073" s="18" t="str">
        <f>IFERROR(VLOOKUP($B3073,Invoices!$AD$2:$AE$412,2,FALSE),"")</f>
        <v/>
      </c>
      <c r="P3073" s="18" t="str">
        <f>IFERROR(VLOOKUP($B3073,Invoices!$AF$2:$AG$412,2,FALSE),"")</f>
        <v/>
      </c>
      <c r="Q3073" s="18" t="str">
        <f>IFERROR(VLOOKUP($B3073,Invoices!$AH$2:$AI$412,2,FALSE),"")</f>
        <v/>
      </c>
      <c r="R3073" s="18" t="str">
        <f>IFERROR(VLOOKUP($B3073,Invoices!$AJ$2:$AK$412,2,FALSE),"")</f>
        <v/>
      </c>
      <c r="S3073" s="18">
        <f>IFERROR(VLOOKUP($B3073,Invoices!$AL$2:$AM$412,2,FALSE),"")</f>
        <v>0.99</v>
      </c>
      <c r="T3073" s="18" t="str">
        <f>IFERROR(VLOOKUP($B3073,Invoices!$AN$2:$AO$412,2,FALSE),"")</f>
        <v/>
      </c>
      <c r="U3073" s="18" cm="1">
        <f t="array" ref="U3073">IFERROR(INDEX(F3073:T3073, 1, MATCH(TRUE, ISNUMBER(F3073:T3073), 0)), "0.0")</f>
        <v>0.99</v>
      </c>
    </row>
    <row r="3074" spans="1:21" ht="13" x14ac:dyDescent="0.15">
      <c r="A3074" s="14" t="s">
        <v>9106</v>
      </c>
      <c r="B3074" s="6" t="s">
        <v>4579</v>
      </c>
      <c r="C3074" s="6" t="s">
        <v>1501</v>
      </c>
      <c r="D3074" s="6" t="s">
        <v>623</v>
      </c>
      <c r="E3074" s="6" t="s">
        <v>574</v>
      </c>
      <c r="F3074" s="18" t="str">
        <f>IFERROR(VLOOKUP(B3074,Invoices!$L$2:$M$413,2,FALSE),"")</f>
        <v/>
      </c>
      <c r="G3074" s="18" t="str">
        <f>IFERROR(VLOOKUP(B3074,Invoices!$N$2:$O$412,2,FALSE),"")</f>
        <v/>
      </c>
      <c r="H3074" s="18" t="str">
        <f>IFERROR(VLOOKUP($B3074,Invoices!$P$2:$Q$412,2,FALSE),"")</f>
        <v/>
      </c>
      <c r="I3074" s="18" t="str">
        <f>IFERROR(VLOOKUP($B3074,Invoices!$R$2:$S$412,2,FALSE),"")</f>
        <v/>
      </c>
      <c r="J3074" s="18" t="str">
        <f>IFERROR(VLOOKUP($B3074,Invoices!$T$2:$U$412,2,FALSE),"")</f>
        <v/>
      </c>
      <c r="K3074" s="18">
        <f>IFERROR(VLOOKUP($B3074,Invoices!$V$2:$W$412,2,FALSE),"")</f>
        <v>0.99</v>
      </c>
      <c r="L3074" s="18" t="str">
        <f>IFERROR(VLOOKUP($B3074,Invoices!$X$2:$Y$412,2,FALSE),"")</f>
        <v/>
      </c>
      <c r="M3074" s="18" t="str">
        <f>IFERROR(VLOOKUP($B3074,Invoices!$Z$2:$AA$412,2,FALSE),"")</f>
        <v/>
      </c>
      <c r="N3074" s="18" t="str">
        <f>IFERROR(VLOOKUP($B3074,Invoices!$AB$2:$AC$412,2,FALSE),"")</f>
        <v/>
      </c>
      <c r="O3074" s="18" t="str">
        <f>IFERROR(VLOOKUP($B3074,Invoices!$AD$2:$AE$412,2,FALSE),"")</f>
        <v/>
      </c>
      <c r="P3074" s="18" t="str">
        <f>IFERROR(VLOOKUP($B3074,Invoices!$AF$2:$AG$412,2,FALSE),"")</f>
        <v/>
      </c>
      <c r="Q3074" s="18" t="str">
        <f>IFERROR(VLOOKUP($B3074,Invoices!$AH$2:$AI$412,2,FALSE),"")</f>
        <v/>
      </c>
      <c r="R3074" s="18" t="str">
        <f>IFERROR(VLOOKUP($B3074,Invoices!$AJ$2:$AK$412,2,FALSE),"")</f>
        <v/>
      </c>
      <c r="S3074" s="18">
        <f>IFERROR(VLOOKUP($B3074,Invoices!$AL$2:$AM$412,2,FALSE),"")</f>
        <v>0.99</v>
      </c>
      <c r="T3074" s="18" t="str">
        <f>IFERROR(VLOOKUP($B3074,Invoices!$AN$2:$AO$412,2,FALSE),"")</f>
        <v/>
      </c>
      <c r="U3074" s="18" cm="1">
        <f t="array" ref="U3074">IFERROR(INDEX(F3074:T3074, 1, MATCH(TRUE, ISNUMBER(F3074:T3074), 0)), "0.0")</f>
        <v>0.99</v>
      </c>
    </row>
    <row r="3075" spans="1:21" ht="13" x14ac:dyDescent="0.15">
      <c r="A3075" s="14" t="s">
        <v>9107</v>
      </c>
      <c r="B3075" s="6" t="s">
        <v>4580</v>
      </c>
      <c r="C3075" s="6" t="s">
        <v>663</v>
      </c>
      <c r="D3075" s="6" t="s">
        <v>664</v>
      </c>
      <c r="E3075" s="6" t="s">
        <v>663</v>
      </c>
      <c r="F3075" s="18" t="str">
        <f>IFERROR(VLOOKUP(B3075,Invoices!$L$2:$M$413,2,FALSE),"")</f>
        <v/>
      </c>
      <c r="G3075" s="18" t="str">
        <f>IFERROR(VLOOKUP(B3075,Invoices!$N$2:$O$412,2,FALSE),"")</f>
        <v/>
      </c>
      <c r="H3075" s="18" t="str">
        <f>IFERROR(VLOOKUP($B3075,Invoices!$P$2:$Q$412,2,FALSE),"")</f>
        <v/>
      </c>
      <c r="I3075" s="18" t="str">
        <f>IFERROR(VLOOKUP($B3075,Invoices!$R$2:$S$412,2,FALSE),"")</f>
        <v/>
      </c>
      <c r="J3075" s="18" t="str">
        <f>IFERROR(VLOOKUP($B3075,Invoices!$T$2:$U$412,2,FALSE),"")</f>
        <v/>
      </c>
      <c r="K3075" s="18" t="str">
        <f>IFERROR(VLOOKUP($B3075,Invoices!$V$2:$W$412,2,FALSE),"")</f>
        <v/>
      </c>
      <c r="L3075" s="18" t="str">
        <f>IFERROR(VLOOKUP($B3075,Invoices!$X$2:$Y$412,2,FALSE),"")</f>
        <v/>
      </c>
      <c r="M3075" s="18" t="str">
        <f>IFERROR(VLOOKUP($B3075,Invoices!$Z$2:$AA$412,2,FALSE),"")</f>
        <v/>
      </c>
      <c r="N3075" s="18">
        <f>IFERROR(VLOOKUP($B3075,Invoices!$AB$2:$AC$412,2,FALSE),"")</f>
        <v>0.99</v>
      </c>
      <c r="O3075" s="18" t="str">
        <f>IFERROR(VLOOKUP($B3075,Invoices!$AD$2:$AE$412,2,FALSE),"")</f>
        <v/>
      </c>
      <c r="P3075" s="18" t="str">
        <f>IFERROR(VLOOKUP($B3075,Invoices!$AF$2:$AG$412,2,FALSE),"")</f>
        <v/>
      </c>
      <c r="Q3075" s="18" t="str">
        <f>IFERROR(VLOOKUP($B3075,Invoices!$AH$2:$AI$412,2,FALSE),"")</f>
        <v/>
      </c>
      <c r="R3075" s="18" t="str">
        <f>IFERROR(VLOOKUP($B3075,Invoices!$AJ$2:$AK$412,2,FALSE),"")</f>
        <v/>
      </c>
      <c r="S3075" s="18" t="str">
        <f>IFERROR(VLOOKUP($B3075,Invoices!$AL$2:$AM$412,2,FALSE),"")</f>
        <v/>
      </c>
      <c r="T3075" s="18" t="str">
        <f>IFERROR(VLOOKUP($B3075,Invoices!$AN$2:$AO$412,2,FALSE),"")</f>
        <v/>
      </c>
      <c r="U3075" s="18" cm="1">
        <f t="array" ref="U3075">IFERROR(INDEX(F3075:T3075, 1, MATCH(TRUE, ISNUMBER(F3075:T3075), 0)), "0.0")</f>
        <v>0.99</v>
      </c>
    </row>
    <row r="3076" spans="1:21" ht="13" x14ac:dyDescent="0.15">
      <c r="A3076" s="14" t="s">
        <v>9108</v>
      </c>
      <c r="B3076" s="6" t="s">
        <v>4581</v>
      </c>
      <c r="D3076" s="6" t="s">
        <v>762</v>
      </c>
      <c r="E3076" s="6" t="s">
        <v>762</v>
      </c>
      <c r="F3076" s="18" t="str">
        <f>IFERROR(VLOOKUP(B3076,Invoices!$L$2:$M$413,2,FALSE),"")</f>
        <v/>
      </c>
      <c r="G3076" s="18" t="str">
        <f>IFERROR(VLOOKUP(B3076,Invoices!$N$2:$O$412,2,FALSE),"")</f>
        <v/>
      </c>
      <c r="H3076" s="18" t="str">
        <f>IFERROR(VLOOKUP($B3076,Invoices!$P$2:$Q$412,2,FALSE),"")</f>
        <v/>
      </c>
      <c r="I3076" s="18" t="str">
        <f>IFERROR(VLOOKUP($B3076,Invoices!$R$2:$S$412,2,FALSE),"")</f>
        <v/>
      </c>
      <c r="J3076" s="18" t="str">
        <f>IFERROR(VLOOKUP($B3076,Invoices!$T$2:$U$412,2,FALSE),"")</f>
        <v/>
      </c>
      <c r="K3076" s="18" t="str">
        <f>IFERROR(VLOOKUP($B3076,Invoices!$V$2:$W$412,2,FALSE),"")</f>
        <v/>
      </c>
      <c r="L3076" s="18" t="str">
        <f>IFERROR(VLOOKUP($B3076,Invoices!$X$2:$Y$412,2,FALSE),"")</f>
        <v/>
      </c>
      <c r="M3076" s="18" t="str">
        <f>IFERROR(VLOOKUP($B3076,Invoices!$Z$2:$AA$412,2,FALSE),"")</f>
        <v/>
      </c>
      <c r="N3076" s="18" t="str">
        <f>IFERROR(VLOOKUP($B3076,Invoices!$AB$2:$AC$412,2,FALSE),"")</f>
        <v/>
      </c>
      <c r="O3076" s="18" t="str">
        <f>IFERROR(VLOOKUP($B3076,Invoices!$AD$2:$AE$412,2,FALSE),"")</f>
        <v/>
      </c>
      <c r="P3076" s="18" t="str">
        <f>IFERROR(VLOOKUP($B3076,Invoices!$AF$2:$AG$412,2,FALSE),"")</f>
        <v/>
      </c>
      <c r="Q3076" s="18" t="str">
        <f>IFERROR(VLOOKUP($B3076,Invoices!$AH$2:$AI$412,2,FALSE),"")</f>
        <v/>
      </c>
      <c r="R3076" s="18" t="str">
        <f>IFERROR(VLOOKUP($B3076,Invoices!$AJ$2:$AK$412,2,FALSE),"")</f>
        <v/>
      </c>
      <c r="S3076" s="18" t="str">
        <f>IFERROR(VLOOKUP($B3076,Invoices!$AL$2:$AM$412,2,FALSE),"")</f>
        <v/>
      </c>
      <c r="T3076" s="18" t="str">
        <f>IFERROR(VLOOKUP($B3076,Invoices!$AN$2:$AO$412,2,FALSE),"")</f>
        <v/>
      </c>
      <c r="U3076" s="18" t="str" cm="1">
        <f t="array" ref="U3076">IFERROR(INDEX(F3076:T3076, 1, MATCH(TRUE, ISNUMBER(F3076:T3076), 0)), "0.0")</f>
        <v>0.0</v>
      </c>
    </row>
    <row r="3077" spans="1:21" ht="13" x14ac:dyDescent="0.15">
      <c r="A3077" s="14" t="s">
        <v>9109</v>
      </c>
      <c r="B3077" s="6" t="s">
        <v>4582</v>
      </c>
      <c r="D3077" s="6" t="s">
        <v>2030</v>
      </c>
      <c r="E3077" s="6" t="s">
        <v>959</v>
      </c>
      <c r="F3077" s="18" t="str">
        <f>IFERROR(VLOOKUP(B3077,Invoices!$L$2:$M$413,2,FALSE),"")</f>
        <v/>
      </c>
      <c r="G3077" s="18" t="str">
        <f>IFERROR(VLOOKUP(B3077,Invoices!$N$2:$O$412,2,FALSE),"")</f>
        <v/>
      </c>
      <c r="H3077" s="18" t="str">
        <f>IFERROR(VLOOKUP($B3077,Invoices!$P$2:$Q$412,2,FALSE),"")</f>
        <v/>
      </c>
      <c r="I3077" s="18" t="str">
        <f>IFERROR(VLOOKUP($B3077,Invoices!$R$2:$S$412,2,FALSE),"")</f>
        <v/>
      </c>
      <c r="J3077" s="18" t="str">
        <f>IFERROR(VLOOKUP($B3077,Invoices!$T$2:$U$412,2,FALSE),"")</f>
        <v/>
      </c>
      <c r="K3077" s="18" t="str">
        <f>IFERROR(VLOOKUP($B3077,Invoices!$V$2:$W$412,2,FALSE),"")</f>
        <v/>
      </c>
      <c r="L3077" s="18" t="str">
        <f>IFERROR(VLOOKUP($B3077,Invoices!$X$2:$Y$412,2,FALSE),"")</f>
        <v/>
      </c>
      <c r="M3077" s="18" t="str">
        <f>IFERROR(VLOOKUP($B3077,Invoices!$Z$2:$AA$412,2,FALSE),"")</f>
        <v/>
      </c>
      <c r="N3077" s="18" t="str">
        <f>IFERROR(VLOOKUP($B3077,Invoices!$AB$2:$AC$412,2,FALSE),"")</f>
        <v/>
      </c>
      <c r="O3077" s="18" t="str">
        <f>IFERROR(VLOOKUP($B3077,Invoices!$AD$2:$AE$412,2,FALSE),"")</f>
        <v/>
      </c>
      <c r="P3077" s="18" t="str">
        <f>IFERROR(VLOOKUP($B3077,Invoices!$AF$2:$AG$412,2,FALSE),"")</f>
        <v/>
      </c>
      <c r="Q3077" s="18" t="str">
        <f>IFERROR(VLOOKUP($B3077,Invoices!$AH$2:$AI$412,2,FALSE),"")</f>
        <v/>
      </c>
      <c r="R3077" s="18" t="str">
        <f>IFERROR(VLOOKUP($B3077,Invoices!$AJ$2:$AK$412,2,FALSE),"")</f>
        <v/>
      </c>
      <c r="S3077" s="18" t="str">
        <f>IFERROR(VLOOKUP($B3077,Invoices!$AL$2:$AM$412,2,FALSE),"")</f>
        <v/>
      </c>
      <c r="T3077" s="18" t="str">
        <f>IFERROR(VLOOKUP($B3077,Invoices!$AN$2:$AO$412,2,FALSE),"")</f>
        <v/>
      </c>
      <c r="U3077" s="18" t="str" cm="1">
        <f t="array" ref="U3077">IFERROR(INDEX(F3077:T3077, 1, MATCH(TRUE, ISNUMBER(F3077:T3077), 0)), "0.0")</f>
        <v>0.0</v>
      </c>
    </row>
    <row r="3078" spans="1:21" ht="13" x14ac:dyDescent="0.15">
      <c r="A3078" s="14" t="s">
        <v>9110</v>
      </c>
      <c r="B3078" s="6" t="s">
        <v>4583</v>
      </c>
      <c r="D3078" s="6" t="s">
        <v>1227</v>
      </c>
      <c r="E3078" s="6" t="s">
        <v>1227</v>
      </c>
      <c r="F3078" s="18" t="str">
        <f>IFERROR(VLOOKUP(B3078,Invoices!$L$2:$M$413,2,FALSE),"")</f>
        <v/>
      </c>
      <c r="G3078" s="18" t="str">
        <f>IFERROR(VLOOKUP(B3078,Invoices!$N$2:$O$412,2,FALSE),"")</f>
        <v/>
      </c>
      <c r="H3078" s="18" t="str">
        <f>IFERROR(VLOOKUP($B3078,Invoices!$P$2:$Q$412,2,FALSE),"")</f>
        <v/>
      </c>
      <c r="I3078" s="18" t="str">
        <f>IFERROR(VLOOKUP($B3078,Invoices!$R$2:$S$412,2,FALSE),"")</f>
        <v/>
      </c>
      <c r="J3078" s="18" t="str">
        <f>IFERROR(VLOOKUP($B3078,Invoices!$T$2:$U$412,2,FALSE),"")</f>
        <v/>
      </c>
      <c r="K3078" s="18" t="str">
        <f>IFERROR(VLOOKUP($B3078,Invoices!$V$2:$W$412,2,FALSE),"")</f>
        <v/>
      </c>
      <c r="L3078" s="18" t="str">
        <f>IFERROR(VLOOKUP($B3078,Invoices!$X$2:$Y$412,2,FALSE),"")</f>
        <v/>
      </c>
      <c r="M3078" s="18" t="str">
        <f>IFERROR(VLOOKUP($B3078,Invoices!$Z$2:$AA$412,2,FALSE),"")</f>
        <v/>
      </c>
      <c r="N3078" s="18" t="str">
        <f>IFERROR(VLOOKUP($B3078,Invoices!$AB$2:$AC$412,2,FALSE),"")</f>
        <v/>
      </c>
      <c r="O3078" s="18" t="str">
        <f>IFERROR(VLOOKUP($B3078,Invoices!$AD$2:$AE$412,2,FALSE),"")</f>
        <v/>
      </c>
      <c r="P3078" s="18" t="str">
        <f>IFERROR(VLOOKUP($B3078,Invoices!$AF$2:$AG$412,2,FALSE),"")</f>
        <v/>
      </c>
      <c r="Q3078" s="18" t="str">
        <f>IFERROR(VLOOKUP($B3078,Invoices!$AH$2:$AI$412,2,FALSE),"")</f>
        <v/>
      </c>
      <c r="R3078" s="18" t="str">
        <f>IFERROR(VLOOKUP($B3078,Invoices!$AJ$2:$AK$412,2,FALSE),"")</f>
        <v/>
      </c>
      <c r="S3078" s="18" t="str">
        <f>IFERROR(VLOOKUP($B3078,Invoices!$AL$2:$AM$412,2,FALSE),"")</f>
        <v/>
      </c>
      <c r="T3078" s="18" t="str">
        <f>IFERROR(VLOOKUP($B3078,Invoices!$AN$2:$AO$412,2,FALSE),"")</f>
        <v/>
      </c>
      <c r="U3078" s="18" t="str" cm="1">
        <f t="array" ref="U3078">IFERROR(INDEX(F3078:T3078, 1, MATCH(TRUE, ISNUMBER(F3078:T3078), 0)), "0.0")</f>
        <v>0.0</v>
      </c>
    </row>
    <row r="3079" spans="1:21" ht="13" x14ac:dyDescent="0.15">
      <c r="A3079" s="14" t="s">
        <v>9111</v>
      </c>
      <c r="B3079" s="6" t="s">
        <v>4583</v>
      </c>
      <c r="D3079" s="6" t="s">
        <v>1327</v>
      </c>
      <c r="E3079" s="6" t="s">
        <v>1182</v>
      </c>
      <c r="F3079" s="18" t="str">
        <f>IFERROR(VLOOKUP(B3079,Invoices!$L$2:$M$413,2,FALSE),"")</f>
        <v/>
      </c>
      <c r="G3079" s="18" t="str">
        <f>IFERROR(VLOOKUP(B3079,Invoices!$N$2:$O$412,2,FALSE),"")</f>
        <v/>
      </c>
      <c r="H3079" s="18" t="str">
        <f>IFERROR(VLOOKUP($B3079,Invoices!$P$2:$Q$412,2,FALSE),"")</f>
        <v/>
      </c>
      <c r="I3079" s="18" t="str">
        <f>IFERROR(VLOOKUP($B3079,Invoices!$R$2:$S$412,2,FALSE),"")</f>
        <v/>
      </c>
      <c r="J3079" s="18" t="str">
        <f>IFERROR(VLOOKUP($B3079,Invoices!$T$2:$U$412,2,FALSE),"")</f>
        <v/>
      </c>
      <c r="K3079" s="18" t="str">
        <f>IFERROR(VLOOKUP($B3079,Invoices!$V$2:$W$412,2,FALSE),"")</f>
        <v/>
      </c>
      <c r="L3079" s="18" t="str">
        <f>IFERROR(VLOOKUP($B3079,Invoices!$X$2:$Y$412,2,FALSE),"")</f>
        <v/>
      </c>
      <c r="M3079" s="18" t="str">
        <f>IFERROR(VLOOKUP($B3079,Invoices!$Z$2:$AA$412,2,FALSE),"")</f>
        <v/>
      </c>
      <c r="N3079" s="18" t="str">
        <f>IFERROR(VLOOKUP($B3079,Invoices!$AB$2:$AC$412,2,FALSE),"")</f>
        <v/>
      </c>
      <c r="O3079" s="18" t="str">
        <f>IFERROR(VLOOKUP($B3079,Invoices!$AD$2:$AE$412,2,FALSE),"")</f>
        <v/>
      </c>
      <c r="P3079" s="18" t="str">
        <f>IFERROR(VLOOKUP($B3079,Invoices!$AF$2:$AG$412,2,FALSE),"")</f>
        <v/>
      </c>
      <c r="Q3079" s="18" t="str">
        <f>IFERROR(VLOOKUP($B3079,Invoices!$AH$2:$AI$412,2,FALSE),"")</f>
        <v/>
      </c>
      <c r="R3079" s="18" t="str">
        <f>IFERROR(VLOOKUP($B3079,Invoices!$AJ$2:$AK$412,2,FALSE),"")</f>
        <v/>
      </c>
      <c r="S3079" s="18" t="str">
        <f>IFERROR(VLOOKUP($B3079,Invoices!$AL$2:$AM$412,2,FALSE),"")</f>
        <v/>
      </c>
      <c r="T3079" s="18" t="str">
        <f>IFERROR(VLOOKUP($B3079,Invoices!$AN$2:$AO$412,2,FALSE),"")</f>
        <v/>
      </c>
      <c r="U3079" s="18" t="str" cm="1">
        <f t="array" ref="U3079">IFERROR(INDEX(F3079:T3079, 1, MATCH(TRUE, ISNUMBER(F3079:T3079), 0)), "0.0")</f>
        <v>0.0</v>
      </c>
    </row>
    <row r="3080" spans="1:21" ht="13" x14ac:dyDescent="0.15">
      <c r="A3080" s="14" t="s">
        <v>9112</v>
      </c>
      <c r="B3080" s="6" t="s">
        <v>4584</v>
      </c>
      <c r="D3080" s="6" t="s">
        <v>692</v>
      </c>
      <c r="E3080" s="6" t="s">
        <v>693</v>
      </c>
      <c r="F3080" s="18" t="str">
        <f>IFERROR(VLOOKUP(B3080,Invoices!$L$2:$M$413,2,FALSE),"")</f>
        <v/>
      </c>
      <c r="G3080" s="18">
        <f>IFERROR(VLOOKUP(B3080,Invoices!$N$2:$O$412,2,FALSE),"")</f>
        <v>1.99</v>
      </c>
      <c r="H3080" s="18">
        <f>IFERROR(VLOOKUP($B3080,Invoices!$P$2:$Q$412,2,FALSE),"")</f>
        <v>1.99</v>
      </c>
      <c r="I3080" s="18" t="str">
        <f>IFERROR(VLOOKUP($B3080,Invoices!$R$2:$S$412,2,FALSE),"")</f>
        <v/>
      </c>
      <c r="J3080" s="18" t="str">
        <f>IFERROR(VLOOKUP($B3080,Invoices!$T$2:$U$412,2,FALSE),"")</f>
        <v/>
      </c>
      <c r="K3080" s="18" t="str">
        <f>IFERROR(VLOOKUP($B3080,Invoices!$V$2:$W$412,2,FALSE),"")</f>
        <v/>
      </c>
      <c r="L3080" s="18" t="str">
        <f>IFERROR(VLOOKUP($B3080,Invoices!$X$2:$Y$412,2,FALSE),"")</f>
        <v/>
      </c>
      <c r="M3080" s="18" t="str">
        <f>IFERROR(VLOOKUP($B3080,Invoices!$Z$2:$AA$412,2,FALSE),"")</f>
        <v/>
      </c>
      <c r="N3080" s="18" t="str">
        <f>IFERROR(VLOOKUP($B3080,Invoices!$AB$2:$AC$412,2,FALSE),"")</f>
        <v/>
      </c>
      <c r="O3080" s="18" t="str">
        <f>IFERROR(VLOOKUP($B3080,Invoices!$AD$2:$AE$412,2,FALSE),"")</f>
        <v/>
      </c>
      <c r="P3080" s="18" t="str">
        <f>IFERROR(VLOOKUP($B3080,Invoices!$AF$2:$AG$412,2,FALSE),"")</f>
        <v/>
      </c>
      <c r="Q3080" s="18" t="str">
        <f>IFERROR(VLOOKUP($B3080,Invoices!$AH$2:$AI$412,2,FALSE),"")</f>
        <v/>
      </c>
      <c r="R3080" s="18" t="str">
        <f>IFERROR(VLOOKUP($B3080,Invoices!$AJ$2:$AK$412,2,FALSE),"")</f>
        <v/>
      </c>
      <c r="S3080" s="18" t="str">
        <f>IFERROR(VLOOKUP($B3080,Invoices!$AL$2:$AM$412,2,FALSE),"")</f>
        <v/>
      </c>
      <c r="T3080" s="18" t="str">
        <f>IFERROR(VLOOKUP($B3080,Invoices!$AN$2:$AO$412,2,FALSE),"")</f>
        <v/>
      </c>
      <c r="U3080" s="18" cm="1">
        <f t="array" ref="U3080">IFERROR(INDEX(F3080:T3080, 1, MATCH(TRUE, ISNUMBER(F3080:T3080), 0)), "0.0")</f>
        <v>1.99</v>
      </c>
    </row>
    <row r="3081" spans="1:21" ht="13" x14ac:dyDescent="0.15">
      <c r="A3081" s="14" t="s">
        <v>9113</v>
      </c>
      <c r="B3081" s="6" t="s">
        <v>4585</v>
      </c>
      <c r="C3081" s="6" t="s">
        <v>568</v>
      </c>
      <c r="D3081" s="6" t="s">
        <v>569</v>
      </c>
      <c r="E3081" s="6" t="s">
        <v>570</v>
      </c>
      <c r="F3081" s="18" t="str">
        <f>IFERROR(VLOOKUP(B3081,Invoices!$L$2:$M$413,2,FALSE),"")</f>
        <v/>
      </c>
      <c r="G3081" s="18" t="str">
        <f>IFERROR(VLOOKUP(B3081,Invoices!$N$2:$O$412,2,FALSE),"")</f>
        <v/>
      </c>
      <c r="H3081" s="18" t="str">
        <f>IFERROR(VLOOKUP($B3081,Invoices!$P$2:$Q$412,2,FALSE),"")</f>
        <v/>
      </c>
      <c r="I3081" s="18" t="str">
        <f>IFERROR(VLOOKUP($B3081,Invoices!$R$2:$S$412,2,FALSE),"")</f>
        <v/>
      </c>
      <c r="J3081" s="18" t="str">
        <f>IFERROR(VLOOKUP($B3081,Invoices!$T$2:$U$412,2,FALSE),"")</f>
        <v/>
      </c>
      <c r="K3081" s="18" t="str">
        <f>IFERROR(VLOOKUP($B3081,Invoices!$V$2:$W$412,2,FALSE),"")</f>
        <v/>
      </c>
      <c r="L3081" s="18" t="str">
        <f>IFERROR(VLOOKUP($B3081,Invoices!$X$2:$Y$412,2,FALSE),"")</f>
        <v/>
      </c>
      <c r="M3081" s="18" t="str">
        <f>IFERROR(VLOOKUP($B3081,Invoices!$Z$2:$AA$412,2,FALSE),"")</f>
        <v/>
      </c>
      <c r="N3081" s="18" t="str">
        <f>IFERROR(VLOOKUP($B3081,Invoices!$AB$2:$AC$412,2,FALSE),"")</f>
        <v/>
      </c>
      <c r="O3081" s="18" t="str">
        <f>IFERROR(VLOOKUP($B3081,Invoices!$AD$2:$AE$412,2,FALSE),"")</f>
        <v/>
      </c>
      <c r="P3081" s="18" t="str">
        <f>IFERROR(VLOOKUP($B3081,Invoices!$AF$2:$AG$412,2,FALSE),"")</f>
        <v/>
      </c>
      <c r="Q3081" s="18" t="str">
        <f>IFERROR(VLOOKUP($B3081,Invoices!$AH$2:$AI$412,2,FALSE),"")</f>
        <v/>
      </c>
      <c r="R3081" s="18" t="str">
        <f>IFERROR(VLOOKUP($B3081,Invoices!$AJ$2:$AK$412,2,FALSE),"")</f>
        <v/>
      </c>
      <c r="S3081" s="18" t="str">
        <f>IFERROR(VLOOKUP($B3081,Invoices!$AL$2:$AM$412,2,FALSE),"")</f>
        <v/>
      </c>
      <c r="T3081" s="18" t="str">
        <f>IFERROR(VLOOKUP($B3081,Invoices!$AN$2:$AO$412,2,FALSE),"")</f>
        <v/>
      </c>
      <c r="U3081" s="18" t="str" cm="1">
        <f t="array" ref="U3081">IFERROR(INDEX(F3081:T3081, 1, MATCH(TRUE, ISNUMBER(F3081:T3081), 0)), "0.0")</f>
        <v>0.0</v>
      </c>
    </row>
    <row r="3082" spans="1:21" ht="13" x14ac:dyDescent="0.15">
      <c r="A3082" s="14" t="s">
        <v>9114</v>
      </c>
      <c r="B3082" s="6" t="s">
        <v>4586</v>
      </c>
      <c r="C3082" s="6" t="s">
        <v>606</v>
      </c>
      <c r="D3082" s="6" t="s">
        <v>1118</v>
      </c>
      <c r="E3082" s="6" t="s">
        <v>608</v>
      </c>
      <c r="F3082" s="18" t="str">
        <f>IFERROR(VLOOKUP(B3082,Invoices!$L$2:$M$413,2,FALSE),"")</f>
        <v/>
      </c>
      <c r="G3082" s="18" t="str">
        <f>IFERROR(VLOOKUP(B3082,Invoices!$N$2:$O$412,2,FALSE),"")</f>
        <v/>
      </c>
      <c r="H3082" s="18" t="str">
        <f>IFERROR(VLOOKUP($B3082,Invoices!$P$2:$Q$412,2,FALSE),"")</f>
        <v/>
      </c>
      <c r="I3082" s="18" t="str">
        <f>IFERROR(VLOOKUP($B3082,Invoices!$R$2:$S$412,2,FALSE),"")</f>
        <v/>
      </c>
      <c r="J3082" s="18" t="str">
        <f>IFERROR(VLOOKUP($B3082,Invoices!$T$2:$U$412,2,FALSE),"")</f>
        <v/>
      </c>
      <c r="K3082" s="18" t="str">
        <f>IFERROR(VLOOKUP($B3082,Invoices!$V$2:$W$412,2,FALSE),"")</f>
        <v/>
      </c>
      <c r="L3082" s="18" t="str">
        <f>IFERROR(VLOOKUP($B3082,Invoices!$X$2:$Y$412,2,FALSE),"")</f>
        <v/>
      </c>
      <c r="M3082" s="18" t="str">
        <f>IFERROR(VLOOKUP($B3082,Invoices!$Z$2:$AA$412,2,FALSE),"")</f>
        <v/>
      </c>
      <c r="N3082" s="18" t="str">
        <f>IFERROR(VLOOKUP($B3082,Invoices!$AB$2:$AC$412,2,FALSE),"")</f>
        <v/>
      </c>
      <c r="O3082" s="18" t="str">
        <f>IFERROR(VLOOKUP($B3082,Invoices!$AD$2:$AE$412,2,FALSE),"")</f>
        <v/>
      </c>
      <c r="P3082" s="18" t="str">
        <f>IFERROR(VLOOKUP($B3082,Invoices!$AF$2:$AG$412,2,FALSE),"")</f>
        <v/>
      </c>
      <c r="Q3082" s="18" t="str">
        <f>IFERROR(VLOOKUP($B3082,Invoices!$AH$2:$AI$412,2,FALSE),"")</f>
        <v/>
      </c>
      <c r="R3082" s="18" t="str">
        <f>IFERROR(VLOOKUP($B3082,Invoices!$AJ$2:$AK$412,2,FALSE),"")</f>
        <v/>
      </c>
      <c r="S3082" s="18" t="str">
        <f>IFERROR(VLOOKUP($B3082,Invoices!$AL$2:$AM$412,2,FALSE),"")</f>
        <v/>
      </c>
      <c r="T3082" s="18" t="str">
        <f>IFERROR(VLOOKUP($B3082,Invoices!$AN$2:$AO$412,2,FALSE),"")</f>
        <v/>
      </c>
      <c r="U3082" s="18" t="str" cm="1">
        <f t="array" ref="U3082">IFERROR(INDEX(F3082:T3082, 1, MATCH(TRUE, ISNUMBER(F3082:T3082), 0)), "0.0")</f>
        <v>0.0</v>
      </c>
    </row>
    <row r="3083" spans="1:21" ht="13" x14ac:dyDescent="0.15">
      <c r="A3083" s="14" t="s">
        <v>9115</v>
      </c>
      <c r="B3083" s="6" t="s">
        <v>4587</v>
      </c>
      <c r="C3083" s="6" t="s">
        <v>1208</v>
      </c>
      <c r="D3083" s="6" t="s">
        <v>2353</v>
      </c>
      <c r="E3083" s="6" t="s">
        <v>1210</v>
      </c>
      <c r="F3083" s="18">
        <f>IFERROR(VLOOKUP(B3083,Invoices!$L$2:$M$413,2,FALSE),"")</f>
        <v>0.99</v>
      </c>
      <c r="G3083" s="18" t="str">
        <f>IFERROR(VLOOKUP(B3083,Invoices!$N$2:$O$412,2,FALSE),"")</f>
        <v/>
      </c>
      <c r="H3083" s="18" t="str">
        <f>IFERROR(VLOOKUP($B3083,Invoices!$P$2:$Q$412,2,FALSE),"")</f>
        <v/>
      </c>
      <c r="I3083" s="18" t="str">
        <f>IFERROR(VLOOKUP($B3083,Invoices!$R$2:$S$412,2,FALSE),"")</f>
        <v/>
      </c>
      <c r="J3083" s="18" t="str">
        <f>IFERROR(VLOOKUP($B3083,Invoices!$T$2:$U$412,2,FALSE),"")</f>
        <v/>
      </c>
      <c r="K3083" s="18" t="str">
        <f>IFERROR(VLOOKUP($B3083,Invoices!$V$2:$W$412,2,FALSE),"")</f>
        <v/>
      </c>
      <c r="L3083" s="18" t="str">
        <f>IFERROR(VLOOKUP($B3083,Invoices!$X$2:$Y$412,2,FALSE),"")</f>
        <v/>
      </c>
      <c r="M3083" s="18" t="str">
        <f>IFERROR(VLOOKUP($B3083,Invoices!$Z$2:$AA$412,2,FALSE),"")</f>
        <v/>
      </c>
      <c r="N3083" s="18" t="str">
        <f>IFERROR(VLOOKUP($B3083,Invoices!$AB$2:$AC$412,2,FALSE),"")</f>
        <v/>
      </c>
      <c r="O3083" s="18" t="str">
        <f>IFERROR(VLOOKUP($B3083,Invoices!$AD$2:$AE$412,2,FALSE),"")</f>
        <v/>
      </c>
      <c r="P3083" s="18" t="str">
        <f>IFERROR(VLOOKUP($B3083,Invoices!$AF$2:$AG$412,2,FALSE),"")</f>
        <v/>
      </c>
      <c r="Q3083" s="18" t="str">
        <f>IFERROR(VLOOKUP($B3083,Invoices!$AH$2:$AI$412,2,FALSE),"")</f>
        <v/>
      </c>
      <c r="R3083" s="18" t="str">
        <f>IFERROR(VLOOKUP($B3083,Invoices!$AJ$2:$AK$412,2,FALSE),"")</f>
        <v/>
      </c>
      <c r="S3083" s="18" t="str">
        <f>IFERROR(VLOOKUP($B3083,Invoices!$AL$2:$AM$412,2,FALSE),"")</f>
        <v/>
      </c>
      <c r="T3083" s="18" t="str">
        <f>IFERROR(VLOOKUP($B3083,Invoices!$AN$2:$AO$412,2,FALSE),"")</f>
        <v/>
      </c>
      <c r="U3083" s="18" cm="1">
        <f t="array" ref="U3083">IFERROR(INDEX(F3083:T3083, 1, MATCH(TRUE, ISNUMBER(F3083:T3083), 0)), "0.0")</f>
        <v>0.99</v>
      </c>
    </row>
    <row r="3084" spans="1:21" ht="13" x14ac:dyDescent="0.15">
      <c r="A3084" s="14" t="s">
        <v>9116</v>
      </c>
      <c r="B3084" s="6" t="s">
        <v>4588</v>
      </c>
      <c r="D3084" s="6" t="s">
        <v>1167</v>
      </c>
      <c r="E3084" s="6" t="s">
        <v>1168</v>
      </c>
      <c r="F3084" s="18" t="str">
        <f>IFERROR(VLOOKUP(B3084,Invoices!$L$2:$M$413,2,FALSE),"")</f>
        <v/>
      </c>
      <c r="G3084" s="18" t="str">
        <f>IFERROR(VLOOKUP(B3084,Invoices!$N$2:$O$412,2,FALSE),"")</f>
        <v/>
      </c>
      <c r="H3084" s="18" t="str">
        <f>IFERROR(VLOOKUP($B3084,Invoices!$P$2:$Q$412,2,FALSE),"")</f>
        <v/>
      </c>
      <c r="I3084" s="18" t="str">
        <f>IFERROR(VLOOKUP($B3084,Invoices!$R$2:$S$412,2,FALSE),"")</f>
        <v/>
      </c>
      <c r="J3084" s="18" t="str">
        <f>IFERROR(VLOOKUP($B3084,Invoices!$T$2:$U$412,2,FALSE),"")</f>
        <v/>
      </c>
      <c r="K3084" s="18" t="str">
        <f>IFERROR(VLOOKUP($B3084,Invoices!$V$2:$W$412,2,FALSE),"")</f>
        <v/>
      </c>
      <c r="L3084" s="18" t="str">
        <f>IFERROR(VLOOKUP($B3084,Invoices!$X$2:$Y$412,2,FALSE),"")</f>
        <v/>
      </c>
      <c r="M3084" s="18" t="str">
        <f>IFERROR(VLOOKUP($B3084,Invoices!$Z$2:$AA$412,2,FALSE),"")</f>
        <v/>
      </c>
      <c r="N3084" s="18" t="str">
        <f>IFERROR(VLOOKUP($B3084,Invoices!$AB$2:$AC$412,2,FALSE),"")</f>
        <v/>
      </c>
      <c r="O3084" s="18" t="str">
        <f>IFERROR(VLOOKUP($B3084,Invoices!$AD$2:$AE$412,2,FALSE),"")</f>
        <v/>
      </c>
      <c r="P3084" s="18" t="str">
        <f>IFERROR(VLOOKUP($B3084,Invoices!$AF$2:$AG$412,2,FALSE),"")</f>
        <v/>
      </c>
      <c r="Q3084" s="18" t="str">
        <f>IFERROR(VLOOKUP($B3084,Invoices!$AH$2:$AI$412,2,FALSE),"")</f>
        <v/>
      </c>
      <c r="R3084" s="18" t="str">
        <f>IFERROR(VLOOKUP($B3084,Invoices!$AJ$2:$AK$412,2,FALSE),"")</f>
        <v/>
      </c>
      <c r="S3084" s="18" t="str">
        <f>IFERROR(VLOOKUP($B3084,Invoices!$AL$2:$AM$412,2,FALSE),"")</f>
        <v/>
      </c>
      <c r="T3084" s="18" t="str">
        <f>IFERROR(VLOOKUP($B3084,Invoices!$AN$2:$AO$412,2,FALSE),"")</f>
        <v/>
      </c>
      <c r="U3084" s="18" t="str" cm="1">
        <f t="array" ref="U3084">IFERROR(INDEX(F3084:T3084, 1, MATCH(TRUE, ISNUMBER(F3084:T3084), 0)), "0.0")</f>
        <v>0.0</v>
      </c>
    </row>
    <row r="3085" spans="1:21" ht="13" x14ac:dyDescent="0.15">
      <c r="A3085" s="14" t="s">
        <v>9117</v>
      </c>
      <c r="B3085" s="6" t="s">
        <v>4589</v>
      </c>
      <c r="C3085" s="6" t="s">
        <v>1473</v>
      </c>
      <c r="D3085" s="6" t="s">
        <v>1472</v>
      </c>
      <c r="E3085" s="6" t="s">
        <v>1021</v>
      </c>
      <c r="F3085" s="18" t="str">
        <f>IFERROR(VLOOKUP(B3085,Invoices!$L$2:$M$413,2,FALSE),"")</f>
        <v/>
      </c>
      <c r="G3085" s="18" t="str">
        <f>IFERROR(VLOOKUP(B3085,Invoices!$N$2:$O$412,2,FALSE),"")</f>
        <v/>
      </c>
      <c r="H3085" s="18" t="str">
        <f>IFERROR(VLOOKUP($B3085,Invoices!$P$2:$Q$412,2,FALSE),"")</f>
        <v/>
      </c>
      <c r="I3085" s="18">
        <f>IFERROR(VLOOKUP($B3085,Invoices!$R$2:$S$412,2,FALSE),"")</f>
        <v>0.99</v>
      </c>
      <c r="J3085" s="18" t="str">
        <f>IFERROR(VLOOKUP($B3085,Invoices!$T$2:$U$412,2,FALSE),"")</f>
        <v/>
      </c>
      <c r="K3085" s="18" t="str">
        <f>IFERROR(VLOOKUP($B3085,Invoices!$V$2:$W$412,2,FALSE),"")</f>
        <v/>
      </c>
      <c r="L3085" s="18" t="str">
        <f>IFERROR(VLOOKUP($B3085,Invoices!$X$2:$Y$412,2,FALSE),"")</f>
        <v/>
      </c>
      <c r="M3085" s="18" t="str">
        <f>IFERROR(VLOOKUP($B3085,Invoices!$Z$2:$AA$412,2,FALSE),"")</f>
        <v/>
      </c>
      <c r="N3085" s="18" t="str">
        <f>IFERROR(VLOOKUP($B3085,Invoices!$AB$2:$AC$412,2,FALSE),"")</f>
        <v/>
      </c>
      <c r="O3085" s="18" t="str">
        <f>IFERROR(VLOOKUP($B3085,Invoices!$AD$2:$AE$412,2,FALSE),"")</f>
        <v/>
      </c>
      <c r="P3085" s="18" t="str">
        <f>IFERROR(VLOOKUP($B3085,Invoices!$AF$2:$AG$412,2,FALSE),"")</f>
        <v/>
      </c>
      <c r="Q3085" s="18" t="str">
        <f>IFERROR(VLOOKUP($B3085,Invoices!$AH$2:$AI$412,2,FALSE),"")</f>
        <v/>
      </c>
      <c r="R3085" s="18" t="str">
        <f>IFERROR(VLOOKUP($B3085,Invoices!$AJ$2:$AK$412,2,FALSE),"")</f>
        <v/>
      </c>
      <c r="S3085" s="18" t="str">
        <f>IFERROR(VLOOKUP($B3085,Invoices!$AL$2:$AM$412,2,FALSE),"")</f>
        <v/>
      </c>
      <c r="T3085" s="18" t="str">
        <f>IFERROR(VLOOKUP($B3085,Invoices!$AN$2:$AO$412,2,FALSE),"")</f>
        <v/>
      </c>
      <c r="U3085" s="18" cm="1">
        <f t="array" ref="U3085">IFERROR(INDEX(F3085:T3085, 1, MATCH(TRUE, ISNUMBER(F3085:T3085), 0)), "0.0")</f>
        <v>0.99</v>
      </c>
    </row>
    <row r="3086" spans="1:21" ht="13" x14ac:dyDescent="0.15">
      <c r="A3086" s="14" t="s">
        <v>9118</v>
      </c>
      <c r="B3086" s="6" t="s">
        <v>4590</v>
      </c>
      <c r="D3086" s="6" t="s">
        <v>1241</v>
      </c>
      <c r="E3086" s="6" t="s">
        <v>1242</v>
      </c>
      <c r="F3086" s="18">
        <f>IFERROR(VLOOKUP(B3086,Invoices!$L$2:$M$413,2,FALSE),"")</f>
        <v>0.99</v>
      </c>
      <c r="G3086" s="18" t="str">
        <f>IFERROR(VLOOKUP(B3086,Invoices!$N$2:$O$412,2,FALSE),"")</f>
        <v/>
      </c>
      <c r="H3086" s="18" t="str">
        <f>IFERROR(VLOOKUP($B3086,Invoices!$P$2:$Q$412,2,FALSE),"")</f>
        <v/>
      </c>
      <c r="I3086" s="18" t="str">
        <f>IFERROR(VLOOKUP($B3086,Invoices!$R$2:$S$412,2,FALSE),"")</f>
        <v/>
      </c>
      <c r="J3086" s="18" t="str">
        <f>IFERROR(VLOOKUP($B3086,Invoices!$T$2:$U$412,2,FALSE),"")</f>
        <v/>
      </c>
      <c r="K3086" s="18" t="str">
        <f>IFERROR(VLOOKUP($B3086,Invoices!$V$2:$W$412,2,FALSE),"")</f>
        <v/>
      </c>
      <c r="L3086" s="18" t="str">
        <f>IFERROR(VLOOKUP($B3086,Invoices!$X$2:$Y$412,2,FALSE),"")</f>
        <v/>
      </c>
      <c r="M3086" s="18" t="str">
        <f>IFERROR(VLOOKUP($B3086,Invoices!$Z$2:$AA$412,2,FALSE),"")</f>
        <v/>
      </c>
      <c r="N3086" s="18" t="str">
        <f>IFERROR(VLOOKUP($B3086,Invoices!$AB$2:$AC$412,2,FALSE),"")</f>
        <v/>
      </c>
      <c r="O3086" s="18" t="str">
        <f>IFERROR(VLOOKUP($B3086,Invoices!$AD$2:$AE$412,2,FALSE),"")</f>
        <v/>
      </c>
      <c r="P3086" s="18" t="str">
        <f>IFERROR(VLOOKUP($B3086,Invoices!$AF$2:$AG$412,2,FALSE),"")</f>
        <v/>
      </c>
      <c r="Q3086" s="18" t="str">
        <f>IFERROR(VLOOKUP($B3086,Invoices!$AH$2:$AI$412,2,FALSE),"")</f>
        <v/>
      </c>
      <c r="R3086" s="18" t="str">
        <f>IFERROR(VLOOKUP($B3086,Invoices!$AJ$2:$AK$412,2,FALSE),"")</f>
        <v/>
      </c>
      <c r="S3086" s="18" t="str">
        <f>IFERROR(VLOOKUP($B3086,Invoices!$AL$2:$AM$412,2,FALSE),"")</f>
        <v/>
      </c>
      <c r="T3086" s="18" t="str">
        <f>IFERROR(VLOOKUP($B3086,Invoices!$AN$2:$AO$412,2,FALSE),"")</f>
        <v/>
      </c>
      <c r="U3086" s="18" cm="1">
        <f t="array" ref="U3086">IFERROR(INDEX(F3086:T3086, 1, MATCH(TRUE, ISNUMBER(F3086:T3086), 0)), "0.0")</f>
        <v>0.99</v>
      </c>
    </row>
    <row r="3087" spans="1:21" ht="13" x14ac:dyDescent="0.15">
      <c r="A3087" s="14" t="s">
        <v>9119</v>
      </c>
      <c r="B3087" s="6" t="s">
        <v>4591</v>
      </c>
      <c r="C3087" s="6" t="s">
        <v>695</v>
      </c>
      <c r="D3087" s="6" t="s">
        <v>696</v>
      </c>
      <c r="E3087" s="6" t="s">
        <v>697</v>
      </c>
      <c r="F3087" s="18" t="str">
        <f>IFERROR(VLOOKUP(B3087,Invoices!$L$2:$M$413,2,FALSE),"")</f>
        <v/>
      </c>
      <c r="G3087" s="18" t="str">
        <f>IFERROR(VLOOKUP(B3087,Invoices!$N$2:$O$412,2,FALSE),"")</f>
        <v/>
      </c>
      <c r="H3087" s="18" t="str">
        <f>IFERROR(VLOOKUP($B3087,Invoices!$P$2:$Q$412,2,FALSE),"")</f>
        <v/>
      </c>
      <c r="I3087" s="18" t="str">
        <f>IFERROR(VLOOKUP($B3087,Invoices!$R$2:$S$412,2,FALSE),"")</f>
        <v/>
      </c>
      <c r="J3087" s="18" t="str">
        <f>IFERROR(VLOOKUP($B3087,Invoices!$T$2:$U$412,2,FALSE),"")</f>
        <v/>
      </c>
      <c r="K3087" s="18" t="str">
        <f>IFERROR(VLOOKUP($B3087,Invoices!$V$2:$W$412,2,FALSE),"")</f>
        <v/>
      </c>
      <c r="L3087" s="18" t="str">
        <f>IFERROR(VLOOKUP($B3087,Invoices!$X$2:$Y$412,2,FALSE),"")</f>
        <v/>
      </c>
      <c r="M3087" s="18" t="str">
        <f>IFERROR(VLOOKUP($B3087,Invoices!$Z$2:$AA$412,2,FALSE),"")</f>
        <v/>
      </c>
      <c r="N3087" s="18" t="str">
        <f>IFERROR(VLOOKUP($B3087,Invoices!$AB$2:$AC$412,2,FALSE),"")</f>
        <v/>
      </c>
      <c r="O3087" s="18" t="str">
        <f>IFERROR(VLOOKUP($B3087,Invoices!$AD$2:$AE$412,2,FALSE),"")</f>
        <v/>
      </c>
      <c r="P3087" s="18" t="str">
        <f>IFERROR(VLOOKUP($B3087,Invoices!$AF$2:$AG$412,2,FALSE),"")</f>
        <v/>
      </c>
      <c r="Q3087" s="18" t="str">
        <f>IFERROR(VLOOKUP($B3087,Invoices!$AH$2:$AI$412,2,FALSE),"")</f>
        <v/>
      </c>
      <c r="R3087" s="18" t="str">
        <f>IFERROR(VLOOKUP($B3087,Invoices!$AJ$2:$AK$412,2,FALSE),"")</f>
        <v/>
      </c>
      <c r="S3087" s="18" t="str">
        <f>IFERROR(VLOOKUP($B3087,Invoices!$AL$2:$AM$412,2,FALSE),"")</f>
        <v/>
      </c>
      <c r="T3087" s="18" t="str">
        <f>IFERROR(VLOOKUP($B3087,Invoices!$AN$2:$AO$412,2,FALSE),"")</f>
        <v/>
      </c>
      <c r="U3087" s="18" t="str" cm="1">
        <f t="array" ref="U3087">IFERROR(INDEX(F3087:T3087, 1, MATCH(TRUE, ISNUMBER(F3087:T3087), 0)), "0.0")</f>
        <v>0.0</v>
      </c>
    </row>
    <row r="3088" spans="1:21" ht="13" x14ac:dyDescent="0.15">
      <c r="A3088" s="14" t="s">
        <v>9120</v>
      </c>
      <c r="B3088" s="6" t="s">
        <v>4592</v>
      </c>
      <c r="C3088" s="6" t="s">
        <v>695</v>
      </c>
      <c r="D3088" s="6" t="s">
        <v>696</v>
      </c>
      <c r="E3088" s="6" t="s">
        <v>697</v>
      </c>
      <c r="F3088" s="18" t="str">
        <f>IFERROR(VLOOKUP(B3088,Invoices!$L$2:$M$413,2,FALSE),"")</f>
        <v/>
      </c>
      <c r="G3088" s="18" t="str">
        <f>IFERROR(VLOOKUP(B3088,Invoices!$N$2:$O$412,2,FALSE),"")</f>
        <v/>
      </c>
      <c r="H3088" s="18" t="str">
        <f>IFERROR(VLOOKUP($B3088,Invoices!$P$2:$Q$412,2,FALSE),"")</f>
        <v/>
      </c>
      <c r="I3088" s="18" t="str">
        <f>IFERROR(VLOOKUP($B3088,Invoices!$R$2:$S$412,2,FALSE),"")</f>
        <v/>
      </c>
      <c r="J3088" s="18" t="str">
        <f>IFERROR(VLOOKUP($B3088,Invoices!$T$2:$U$412,2,FALSE),"")</f>
        <v/>
      </c>
      <c r="K3088" s="18">
        <f>IFERROR(VLOOKUP($B3088,Invoices!$V$2:$W$412,2,FALSE),"")</f>
        <v>0.99</v>
      </c>
      <c r="L3088" s="18" t="str">
        <f>IFERROR(VLOOKUP($B3088,Invoices!$X$2:$Y$412,2,FALSE),"")</f>
        <v/>
      </c>
      <c r="M3088" s="18" t="str">
        <f>IFERROR(VLOOKUP($B3088,Invoices!$Z$2:$AA$412,2,FALSE),"")</f>
        <v/>
      </c>
      <c r="N3088" s="18" t="str">
        <f>IFERROR(VLOOKUP($B3088,Invoices!$AB$2:$AC$412,2,FALSE),"")</f>
        <v/>
      </c>
      <c r="O3088" s="18" t="str">
        <f>IFERROR(VLOOKUP($B3088,Invoices!$AD$2:$AE$412,2,FALSE),"")</f>
        <v/>
      </c>
      <c r="P3088" s="18" t="str">
        <f>IFERROR(VLOOKUP($B3088,Invoices!$AF$2:$AG$412,2,FALSE),"")</f>
        <v/>
      </c>
      <c r="Q3088" s="18" t="str">
        <f>IFERROR(VLOOKUP($B3088,Invoices!$AH$2:$AI$412,2,FALSE),"")</f>
        <v/>
      </c>
      <c r="R3088" s="18" t="str">
        <f>IFERROR(VLOOKUP($B3088,Invoices!$AJ$2:$AK$412,2,FALSE),"")</f>
        <v/>
      </c>
      <c r="S3088" s="18" t="str">
        <f>IFERROR(VLOOKUP($B3088,Invoices!$AL$2:$AM$412,2,FALSE),"")</f>
        <v/>
      </c>
      <c r="T3088" s="18" t="str">
        <f>IFERROR(VLOOKUP($B3088,Invoices!$AN$2:$AO$412,2,FALSE),"")</f>
        <v/>
      </c>
      <c r="U3088" s="18" cm="1">
        <f t="array" ref="U3088">IFERROR(INDEX(F3088:T3088, 1, MATCH(TRUE, ISNUMBER(F3088:T3088), 0)), "0.0")</f>
        <v>0.99</v>
      </c>
    </row>
    <row r="3089" spans="1:21" ht="13" x14ac:dyDescent="0.15">
      <c r="A3089" s="14" t="s">
        <v>9121</v>
      </c>
      <c r="B3089" s="6" t="s">
        <v>4593</v>
      </c>
      <c r="D3089" s="6" t="s">
        <v>762</v>
      </c>
      <c r="E3089" s="6" t="s">
        <v>762</v>
      </c>
      <c r="F3089" s="18" t="str">
        <f>IFERROR(VLOOKUP(B3089,Invoices!$L$2:$M$413,2,FALSE),"")</f>
        <v/>
      </c>
      <c r="G3089" s="18" t="str">
        <f>IFERROR(VLOOKUP(B3089,Invoices!$N$2:$O$412,2,FALSE),"")</f>
        <v/>
      </c>
      <c r="H3089" s="18" t="str">
        <f>IFERROR(VLOOKUP($B3089,Invoices!$P$2:$Q$412,2,FALSE),"")</f>
        <v/>
      </c>
      <c r="I3089" s="18" t="str">
        <f>IFERROR(VLOOKUP($B3089,Invoices!$R$2:$S$412,2,FALSE),"")</f>
        <v/>
      </c>
      <c r="J3089" s="18" t="str">
        <f>IFERROR(VLOOKUP($B3089,Invoices!$T$2:$U$412,2,FALSE),"")</f>
        <v/>
      </c>
      <c r="K3089" s="18" t="str">
        <f>IFERROR(VLOOKUP($B3089,Invoices!$V$2:$W$412,2,FALSE),"")</f>
        <v/>
      </c>
      <c r="L3089" s="18" t="str">
        <f>IFERROR(VLOOKUP($B3089,Invoices!$X$2:$Y$412,2,FALSE),"")</f>
        <v/>
      </c>
      <c r="M3089" s="18" t="str">
        <f>IFERROR(VLOOKUP($B3089,Invoices!$Z$2:$AA$412,2,FALSE),"")</f>
        <v/>
      </c>
      <c r="N3089" s="18" t="str">
        <f>IFERROR(VLOOKUP($B3089,Invoices!$AB$2:$AC$412,2,FALSE),"")</f>
        <v/>
      </c>
      <c r="O3089" s="18" t="str">
        <f>IFERROR(VLOOKUP($B3089,Invoices!$AD$2:$AE$412,2,FALSE),"")</f>
        <v/>
      </c>
      <c r="P3089" s="18" t="str">
        <f>IFERROR(VLOOKUP($B3089,Invoices!$AF$2:$AG$412,2,FALSE),"")</f>
        <v/>
      </c>
      <c r="Q3089" s="18" t="str">
        <f>IFERROR(VLOOKUP($B3089,Invoices!$AH$2:$AI$412,2,FALSE),"")</f>
        <v/>
      </c>
      <c r="R3089" s="18" t="str">
        <f>IFERROR(VLOOKUP($B3089,Invoices!$AJ$2:$AK$412,2,FALSE),"")</f>
        <v/>
      </c>
      <c r="S3089" s="18" t="str">
        <f>IFERROR(VLOOKUP($B3089,Invoices!$AL$2:$AM$412,2,FALSE),"")</f>
        <v/>
      </c>
      <c r="T3089" s="18" t="str">
        <f>IFERROR(VLOOKUP($B3089,Invoices!$AN$2:$AO$412,2,FALSE),"")</f>
        <v/>
      </c>
      <c r="U3089" s="18" t="str" cm="1">
        <f t="array" ref="U3089">IFERROR(INDEX(F3089:T3089, 1, MATCH(TRUE, ISNUMBER(F3089:T3089), 0)), "0.0")</f>
        <v>0.0</v>
      </c>
    </row>
    <row r="3090" spans="1:21" ht="13" x14ac:dyDescent="0.15">
      <c r="A3090" s="14" t="s">
        <v>9122</v>
      </c>
      <c r="B3090" s="6" t="s">
        <v>4594</v>
      </c>
      <c r="D3090" s="6" t="s">
        <v>1483</v>
      </c>
      <c r="E3090" s="6" t="s">
        <v>518</v>
      </c>
      <c r="F3090" s="18" t="str">
        <f>IFERROR(VLOOKUP(B3090,Invoices!$L$2:$M$413,2,FALSE),"")</f>
        <v/>
      </c>
      <c r="G3090" s="18" t="str">
        <f>IFERROR(VLOOKUP(B3090,Invoices!$N$2:$O$412,2,FALSE),"")</f>
        <v/>
      </c>
      <c r="H3090" s="18" t="str">
        <f>IFERROR(VLOOKUP($B3090,Invoices!$P$2:$Q$412,2,FALSE),"")</f>
        <v/>
      </c>
      <c r="I3090" s="18" t="str">
        <f>IFERROR(VLOOKUP($B3090,Invoices!$R$2:$S$412,2,FALSE),"")</f>
        <v/>
      </c>
      <c r="J3090" s="18" t="str">
        <f>IFERROR(VLOOKUP($B3090,Invoices!$T$2:$U$412,2,FALSE),"")</f>
        <v/>
      </c>
      <c r="K3090" s="18" t="str">
        <f>IFERROR(VLOOKUP($B3090,Invoices!$V$2:$W$412,2,FALSE),"")</f>
        <v/>
      </c>
      <c r="L3090" s="18" t="str">
        <f>IFERROR(VLOOKUP($B3090,Invoices!$X$2:$Y$412,2,FALSE),"")</f>
        <v/>
      </c>
      <c r="M3090" s="18" t="str">
        <f>IFERROR(VLOOKUP($B3090,Invoices!$Z$2:$AA$412,2,FALSE),"")</f>
        <v/>
      </c>
      <c r="N3090" s="18" t="str">
        <f>IFERROR(VLOOKUP($B3090,Invoices!$AB$2:$AC$412,2,FALSE),"")</f>
        <v/>
      </c>
      <c r="O3090" s="18" t="str">
        <f>IFERROR(VLOOKUP($B3090,Invoices!$AD$2:$AE$412,2,FALSE),"")</f>
        <v/>
      </c>
      <c r="P3090" s="18" t="str">
        <f>IFERROR(VLOOKUP($B3090,Invoices!$AF$2:$AG$412,2,FALSE),"")</f>
        <v/>
      </c>
      <c r="Q3090" s="18" t="str">
        <f>IFERROR(VLOOKUP($B3090,Invoices!$AH$2:$AI$412,2,FALSE),"")</f>
        <v/>
      </c>
      <c r="R3090" s="18" t="str">
        <f>IFERROR(VLOOKUP($B3090,Invoices!$AJ$2:$AK$412,2,FALSE),"")</f>
        <v/>
      </c>
      <c r="S3090" s="18" t="str">
        <f>IFERROR(VLOOKUP($B3090,Invoices!$AL$2:$AM$412,2,FALSE),"")</f>
        <v/>
      </c>
      <c r="T3090" s="18" t="str">
        <f>IFERROR(VLOOKUP($B3090,Invoices!$AN$2:$AO$412,2,FALSE),"")</f>
        <v/>
      </c>
      <c r="U3090" s="18" t="str" cm="1">
        <f t="array" ref="U3090">IFERROR(INDEX(F3090:T3090, 1, MATCH(TRUE, ISNUMBER(F3090:T3090), 0)), "0.0")</f>
        <v>0.0</v>
      </c>
    </row>
    <row r="3091" spans="1:21" ht="13" x14ac:dyDescent="0.15">
      <c r="A3091" s="14" t="s">
        <v>9123</v>
      </c>
      <c r="B3091" s="6" t="s">
        <v>4595</v>
      </c>
      <c r="D3091" s="6" t="s">
        <v>1483</v>
      </c>
      <c r="E3091" s="6" t="s">
        <v>518</v>
      </c>
      <c r="F3091" s="18" t="str">
        <f>IFERROR(VLOOKUP(B3091,Invoices!$L$2:$M$413,2,FALSE),"")</f>
        <v/>
      </c>
      <c r="G3091" s="18" t="str">
        <f>IFERROR(VLOOKUP(B3091,Invoices!$N$2:$O$412,2,FALSE),"")</f>
        <v/>
      </c>
      <c r="H3091" s="18" t="str">
        <f>IFERROR(VLOOKUP($B3091,Invoices!$P$2:$Q$412,2,FALSE),"")</f>
        <v/>
      </c>
      <c r="I3091" s="18" t="str">
        <f>IFERROR(VLOOKUP($B3091,Invoices!$R$2:$S$412,2,FALSE),"")</f>
        <v/>
      </c>
      <c r="J3091" s="18" t="str">
        <f>IFERROR(VLOOKUP($B3091,Invoices!$T$2:$U$412,2,FALSE),"")</f>
        <v/>
      </c>
      <c r="K3091" s="18" t="str">
        <f>IFERROR(VLOOKUP($B3091,Invoices!$V$2:$W$412,2,FALSE),"")</f>
        <v/>
      </c>
      <c r="L3091" s="18" t="str">
        <f>IFERROR(VLOOKUP($B3091,Invoices!$X$2:$Y$412,2,FALSE),"")</f>
        <v/>
      </c>
      <c r="M3091" s="18" t="str">
        <f>IFERROR(VLOOKUP($B3091,Invoices!$Z$2:$AA$412,2,FALSE),"")</f>
        <v/>
      </c>
      <c r="N3091" s="18" t="str">
        <f>IFERROR(VLOOKUP($B3091,Invoices!$AB$2:$AC$412,2,FALSE),"")</f>
        <v/>
      </c>
      <c r="O3091" s="18" t="str">
        <f>IFERROR(VLOOKUP($B3091,Invoices!$AD$2:$AE$412,2,FALSE),"")</f>
        <v/>
      </c>
      <c r="P3091" s="18" t="str">
        <f>IFERROR(VLOOKUP($B3091,Invoices!$AF$2:$AG$412,2,FALSE),"")</f>
        <v/>
      </c>
      <c r="Q3091" s="18" t="str">
        <f>IFERROR(VLOOKUP($B3091,Invoices!$AH$2:$AI$412,2,FALSE),"")</f>
        <v/>
      </c>
      <c r="R3091" s="18" t="str">
        <f>IFERROR(VLOOKUP($B3091,Invoices!$AJ$2:$AK$412,2,FALSE),"")</f>
        <v/>
      </c>
      <c r="S3091" s="18" t="str">
        <f>IFERROR(VLOOKUP($B3091,Invoices!$AL$2:$AM$412,2,FALSE),"")</f>
        <v/>
      </c>
      <c r="T3091" s="18" t="str">
        <f>IFERROR(VLOOKUP($B3091,Invoices!$AN$2:$AO$412,2,FALSE),"")</f>
        <v/>
      </c>
      <c r="U3091" s="18" t="str" cm="1">
        <f t="array" ref="U3091">IFERROR(INDEX(F3091:T3091, 1, MATCH(TRUE, ISNUMBER(F3091:T3091), 0)), "0.0")</f>
        <v>0.0</v>
      </c>
    </row>
    <row r="3092" spans="1:21" ht="13" x14ac:dyDescent="0.15">
      <c r="A3092" s="14" t="s">
        <v>9124</v>
      </c>
      <c r="B3092" s="6" t="s">
        <v>4596</v>
      </c>
      <c r="D3092" s="6" t="s">
        <v>1483</v>
      </c>
      <c r="E3092" s="6" t="s">
        <v>518</v>
      </c>
      <c r="F3092" s="18" t="str">
        <f>IFERROR(VLOOKUP(B3092,Invoices!$L$2:$M$413,2,FALSE),"")</f>
        <v/>
      </c>
      <c r="G3092" s="18" t="str">
        <f>IFERROR(VLOOKUP(B3092,Invoices!$N$2:$O$412,2,FALSE),"")</f>
        <v/>
      </c>
      <c r="H3092" s="18" t="str">
        <f>IFERROR(VLOOKUP($B3092,Invoices!$P$2:$Q$412,2,FALSE),"")</f>
        <v/>
      </c>
      <c r="I3092" s="18" t="str">
        <f>IFERROR(VLOOKUP($B3092,Invoices!$R$2:$S$412,2,FALSE),"")</f>
        <v/>
      </c>
      <c r="J3092" s="18" t="str">
        <f>IFERROR(VLOOKUP($B3092,Invoices!$T$2:$U$412,2,FALSE),"")</f>
        <v/>
      </c>
      <c r="K3092" s="18" t="str">
        <f>IFERROR(VLOOKUP($B3092,Invoices!$V$2:$W$412,2,FALSE),"")</f>
        <v/>
      </c>
      <c r="L3092" s="18" t="str">
        <f>IFERROR(VLOOKUP($B3092,Invoices!$X$2:$Y$412,2,FALSE),"")</f>
        <v/>
      </c>
      <c r="M3092" s="18">
        <f>IFERROR(VLOOKUP($B3092,Invoices!$Z$2:$AA$412,2,FALSE),"")</f>
        <v>1.99</v>
      </c>
      <c r="N3092" s="18" t="str">
        <f>IFERROR(VLOOKUP($B3092,Invoices!$AB$2:$AC$412,2,FALSE),"")</f>
        <v/>
      </c>
      <c r="O3092" s="18" t="str">
        <f>IFERROR(VLOOKUP($B3092,Invoices!$AD$2:$AE$412,2,FALSE),"")</f>
        <v/>
      </c>
      <c r="P3092" s="18" t="str">
        <f>IFERROR(VLOOKUP($B3092,Invoices!$AF$2:$AG$412,2,FALSE),"")</f>
        <v/>
      </c>
      <c r="Q3092" s="18" t="str">
        <f>IFERROR(VLOOKUP($B3092,Invoices!$AH$2:$AI$412,2,FALSE),"")</f>
        <v/>
      </c>
      <c r="R3092" s="18" t="str">
        <f>IFERROR(VLOOKUP($B3092,Invoices!$AJ$2:$AK$412,2,FALSE),"")</f>
        <v/>
      </c>
      <c r="S3092" s="18" t="str">
        <f>IFERROR(VLOOKUP($B3092,Invoices!$AL$2:$AM$412,2,FALSE),"")</f>
        <v/>
      </c>
      <c r="T3092" s="18" t="str">
        <f>IFERROR(VLOOKUP($B3092,Invoices!$AN$2:$AO$412,2,FALSE),"")</f>
        <v/>
      </c>
      <c r="U3092" s="18" cm="1">
        <f t="array" ref="U3092">IFERROR(INDEX(F3092:T3092, 1, MATCH(TRUE, ISNUMBER(F3092:T3092), 0)), "0.0")</f>
        <v>1.99</v>
      </c>
    </row>
    <row r="3093" spans="1:21" ht="13" x14ac:dyDescent="0.15">
      <c r="A3093" s="14" t="s">
        <v>9125</v>
      </c>
      <c r="B3093" s="6" t="s">
        <v>4597</v>
      </c>
      <c r="D3093" s="6" t="s">
        <v>1443</v>
      </c>
      <c r="E3093" s="6" t="s">
        <v>574</v>
      </c>
      <c r="F3093" s="18">
        <f>IFERROR(VLOOKUP(B3093,Invoices!$L$2:$M$413,2,FALSE),"")</f>
        <v>0.99</v>
      </c>
      <c r="G3093" s="18" t="str">
        <f>IFERROR(VLOOKUP(B3093,Invoices!$N$2:$O$412,2,FALSE),"")</f>
        <v/>
      </c>
      <c r="H3093" s="18" t="str">
        <f>IFERROR(VLOOKUP($B3093,Invoices!$P$2:$Q$412,2,FALSE),"")</f>
        <v/>
      </c>
      <c r="I3093" s="18" t="str">
        <f>IFERROR(VLOOKUP($B3093,Invoices!$R$2:$S$412,2,FALSE),"")</f>
        <v/>
      </c>
      <c r="J3093" s="18" t="str">
        <f>IFERROR(VLOOKUP($B3093,Invoices!$T$2:$U$412,2,FALSE),"")</f>
        <v/>
      </c>
      <c r="K3093" s="18" t="str">
        <f>IFERROR(VLOOKUP($B3093,Invoices!$V$2:$W$412,2,FALSE),"")</f>
        <v/>
      </c>
      <c r="L3093" s="18" t="str">
        <f>IFERROR(VLOOKUP($B3093,Invoices!$X$2:$Y$412,2,FALSE),"")</f>
        <v/>
      </c>
      <c r="M3093" s="18" t="str">
        <f>IFERROR(VLOOKUP($B3093,Invoices!$Z$2:$AA$412,2,FALSE),"")</f>
        <v/>
      </c>
      <c r="N3093" s="18" t="str">
        <f>IFERROR(VLOOKUP($B3093,Invoices!$AB$2:$AC$412,2,FALSE),"")</f>
        <v/>
      </c>
      <c r="O3093" s="18" t="str">
        <f>IFERROR(VLOOKUP($B3093,Invoices!$AD$2:$AE$412,2,FALSE),"")</f>
        <v/>
      </c>
      <c r="P3093" s="18" t="str">
        <f>IFERROR(VLOOKUP($B3093,Invoices!$AF$2:$AG$412,2,FALSE),"")</f>
        <v/>
      </c>
      <c r="Q3093" s="18" t="str">
        <f>IFERROR(VLOOKUP($B3093,Invoices!$AH$2:$AI$412,2,FALSE),"")</f>
        <v/>
      </c>
      <c r="R3093" s="18" t="str">
        <f>IFERROR(VLOOKUP($B3093,Invoices!$AJ$2:$AK$412,2,FALSE),"")</f>
        <v/>
      </c>
      <c r="S3093" s="18" t="str">
        <f>IFERROR(VLOOKUP($B3093,Invoices!$AL$2:$AM$412,2,FALSE),"")</f>
        <v/>
      </c>
      <c r="T3093" s="18" t="str">
        <f>IFERROR(VLOOKUP($B3093,Invoices!$AN$2:$AO$412,2,FALSE),"")</f>
        <v/>
      </c>
      <c r="U3093" s="18" cm="1">
        <f t="array" ref="U3093">IFERROR(INDEX(F3093:T3093, 1, MATCH(TRUE, ISNUMBER(F3093:T3093), 0)), "0.0")</f>
        <v>0.99</v>
      </c>
    </row>
    <row r="3094" spans="1:21" ht="13" x14ac:dyDescent="0.15">
      <c r="A3094" s="14" t="s">
        <v>9126</v>
      </c>
      <c r="B3094" s="6" t="s">
        <v>4598</v>
      </c>
      <c r="C3094" s="6" t="s">
        <v>4599</v>
      </c>
      <c r="D3094" s="6" t="s">
        <v>1150</v>
      </c>
      <c r="E3094" s="6" t="s">
        <v>1151</v>
      </c>
      <c r="F3094" s="18" t="str">
        <f>IFERROR(VLOOKUP(B3094,Invoices!$L$2:$M$413,2,FALSE),"")</f>
        <v/>
      </c>
      <c r="G3094" s="18" t="str">
        <f>IFERROR(VLOOKUP(B3094,Invoices!$N$2:$O$412,2,FALSE),"")</f>
        <v/>
      </c>
      <c r="H3094" s="18" t="str">
        <f>IFERROR(VLOOKUP($B3094,Invoices!$P$2:$Q$412,2,FALSE),"")</f>
        <v/>
      </c>
      <c r="I3094" s="18" t="str">
        <f>IFERROR(VLOOKUP($B3094,Invoices!$R$2:$S$412,2,FALSE),"")</f>
        <v/>
      </c>
      <c r="J3094" s="18" t="str">
        <f>IFERROR(VLOOKUP($B3094,Invoices!$T$2:$U$412,2,FALSE),"")</f>
        <v/>
      </c>
      <c r="K3094" s="18" t="str">
        <f>IFERROR(VLOOKUP($B3094,Invoices!$V$2:$W$412,2,FALSE),"")</f>
        <v/>
      </c>
      <c r="L3094" s="18" t="str">
        <f>IFERROR(VLOOKUP($B3094,Invoices!$X$2:$Y$412,2,FALSE),"")</f>
        <v/>
      </c>
      <c r="M3094" s="18" t="str">
        <f>IFERROR(VLOOKUP($B3094,Invoices!$Z$2:$AA$412,2,FALSE),"")</f>
        <v/>
      </c>
      <c r="N3094" s="18" t="str">
        <f>IFERROR(VLOOKUP($B3094,Invoices!$AB$2:$AC$412,2,FALSE),"")</f>
        <v/>
      </c>
      <c r="O3094" s="18" t="str">
        <f>IFERROR(VLOOKUP($B3094,Invoices!$AD$2:$AE$412,2,FALSE),"")</f>
        <v/>
      </c>
      <c r="P3094" s="18" t="str">
        <f>IFERROR(VLOOKUP($B3094,Invoices!$AF$2:$AG$412,2,FALSE),"")</f>
        <v/>
      </c>
      <c r="Q3094" s="18" t="str">
        <f>IFERROR(VLOOKUP($B3094,Invoices!$AH$2:$AI$412,2,FALSE),"")</f>
        <v/>
      </c>
      <c r="R3094" s="18" t="str">
        <f>IFERROR(VLOOKUP($B3094,Invoices!$AJ$2:$AK$412,2,FALSE),"")</f>
        <v/>
      </c>
      <c r="S3094" s="18" t="str">
        <f>IFERROR(VLOOKUP($B3094,Invoices!$AL$2:$AM$412,2,FALSE),"")</f>
        <v/>
      </c>
      <c r="T3094" s="18" t="str">
        <f>IFERROR(VLOOKUP($B3094,Invoices!$AN$2:$AO$412,2,FALSE),"")</f>
        <v/>
      </c>
      <c r="U3094" s="18" t="str" cm="1">
        <f t="array" ref="U3094">IFERROR(INDEX(F3094:T3094, 1, MATCH(TRUE, ISNUMBER(F3094:T3094), 0)), "0.0")</f>
        <v>0.0</v>
      </c>
    </row>
    <row r="3095" spans="1:21" ht="13" x14ac:dyDescent="0.15">
      <c r="A3095" s="14" t="s">
        <v>9127</v>
      </c>
      <c r="B3095" s="6" t="s">
        <v>4600</v>
      </c>
      <c r="C3095" s="6" t="s">
        <v>3077</v>
      </c>
      <c r="D3095" s="6" t="s">
        <v>1020</v>
      </c>
      <c r="E3095" s="6" t="s">
        <v>1021</v>
      </c>
      <c r="F3095" s="18" t="str">
        <f>IFERROR(VLOOKUP(B3095,Invoices!$L$2:$M$413,2,FALSE),"")</f>
        <v/>
      </c>
      <c r="G3095" s="18" t="str">
        <f>IFERROR(VLOOKUP(B3095,Invoices!$N$2:$O$412,2,FALSE),"")</f>
        <v/>
      </c>
      <c r="H3095" s="18">
        <f>IFERROR(VLOOKUP($B3095,Invoices!$P$2:$Q$412,2,FALSE),"")</f>
        <v>0.99</v>
      </c>
      <c r="I3095" s="18" t="str">
        <f>IFERROR(VLOOKUP($B3095,Invoices!$R$2:$S$412,2,FALSE),"")</f>
        <v/>
      </c>
      <c r="J3095" s="18" t="str">
        <f>IFERROR(VLOOKUP($B3095,Invoices!$T$2:$U$412,2,FALSE),"")</f>
        <v/>
      </c>
      <c r="K3095" s="18" t="str">
        <f>IFERROR(VLOOKUP($B3095,Invoices!$V$2:$W$412,2,FALSE),"")</f>
        <v/>
      </c>
      <c r="L3095" s="18" t="str">
        <f>IFERROR(VLOOKUP($B3095,Invoices!$X$2:$Y$412,2,FALSE),"")</f>
        <v/>
      </c>
      <c r="M3095" s="18" t="str">
        <f>IFERROR(VLOOKUP($B3095,Invoices!$Z$2:$AA$412,2,FALSE),"")</f>
        <v/>
      </c>
      <c r="N3095" s="18" t="str">
        <f>IFERROR(VLOOKUP($B3095,Invoices!$AB$2:$AC$412,2,FALSE),"")</f>
        <v/>
      </c>
      <c r="O3095" s="18" t="str">
        <f>IFERROR(VLOOKUP($B3095,Invoices!$AD$2:$AE$412,2,FALSE),"")</f>
        <v/>
      </c>
      <c r="P3095" s="18" t="str">
        <f>IFERROR(VLOOKUP($B3095,Invoices!$AF$2:$AG$412,2,FALSE),"")</f>
        <v/>
      </c>
      <c r="Q3095" s="18" t="str">
        <f>IFERROR(VLOOKUP($B3095,Invoices!$AH$2:$AI$412,2,FALSE),"")</f>
        <v/>
      </c>
      <c r="R3095" s="18" t="str">
        <f>IFERROR(VLOOKUP($B3095,Invoices!$AJ$2:$AK$412,2,FALSE),"")</f>
        <v/>
      </c>
      <c r="S3095" s="18" t="str">
        <f>IFERROR(VLOOKUP($B3095,Invoices!$AL$2:$AM$412,2,FALSE),"")</f>
        <v/>
      </c>
      <c r="T3095" s="18" t="str">
        <f>IFERROR(VLOOKUP($B3095,Invoices!$AN$2:$AO$412,2,FALSE),"")</f>
        <v/>
      </c>
      <c r="U3095" s="18" cm="1">
        <f t="array" ref="U3095">IFERROR(INDEX(F3095:T3095, 1, MATCH(TRUE, ISNUMBER(F3095:T3095), 0)), "0.0")</f>
        <v>0.99</v>
      </c>
    </row>
    <row r="3096" spans="1:21" ht="13" x14ac:dyDescent="0.15">
      <c r="A3096" s="14" t="s">
        <v>9128</v>
      </c>
      <c r="B3096" s="6" t="s">
        <v>4601</v>
      </c>
      <c r="C3096" s="6" t="s">
        <v>1320</v>
      </c>
      <c r="D3096" s="6" t="s">
        <v>1743</v>
      </c>
      <c r="E3096" s="6" t="s">
        <v>1322</v>
      </c>
      <c r="F3096" s="18" t="str">
        <f>IFERROR(VLOOKUP(B3096,Invoices!$L$2:$M$413,2,FALSE),"")</f>
        <v/>
      </c>
      <c r="G3096" s="18" t="str">
        <f>IFERROR(VLOOKUP(B3096,Invoices!$N$2:$O$412,2,FALSE),"")</f>
        <v/>
      </c>
      <c r="H3096" s="18" t="str">
        <f>IFERROR(VLOOKUP($B3096,Invoices!$P$2:$Q$412,2,FALSE),"")</f>
        <v/>
      </c>
      <c r="I3096" s="18" t="str">
        <f>IFERROR(VLOOKUP($B3096,Invoices!$R$2:$S$412,2,FALSE),"")</f>
        <v/>
      </c>
      <c r="J3096" s="18" t="str">
        <f>IFERROR(VLOOKUP($B3096,Invoices!$T$2:$U$412,2,FALSE),"")</f>
        <v/>
      </c>
      <c r="K3096" s="18" t="str">
        <f>IFERROR(VLOOKUP($B3096,Invoices!$V$2:$W$412,2,FALSE),"")</f>
        <v/>
      </c>
      <c r="L3096" s="18" t="str">
        <f>IFERROR(VLOOKUP($B3096,Invoices!$X$2:$Y$412,2,FALSE),"")</f>
        <v/>
      </c>
      <c r="M3096" s="18" t="str">
        <f>IFERROR(VLOOKUP($B3096,Invoices!$Z$2:$AA$412,2,FALSE),"")</f>
        <v/>
      </c>
      <c r="N3096" s="18" t="str">
        <f>IFERROR(VLOOKUP($B3096,Invoices!$AB$2:$AC$412,2,FALSE),"")</f>
        <v/>
      </c>
      <c r="O3096" s="18" t="str">
        <f>IFERROR(VLOOKUP($B3096,Invoices!$AD$2:$AE$412,2,FALSE),"")</f>
        <v/>
      </c>
      <c r="P3096" s="18" t="str">
        <f>IFERROR(VLOOKUP($B3096,Invoices!$AF$2:$AG$412,2,FALSE),"")</f>
        <v/>
      </c>
      <c r="Q3096" s="18" t="str">
        <f>IFERROR(VLOOKUP($B3096,Invoices!$AH$2:$AI$412,2,FALSE),"")</f>
        <v/>
      </c>
      <c r="R3096" s="18" t="str">
        <f>IFERROR(VLOOKUP($B3096,Invoices!$AJ$2:$AK$412,2,FALSE),"")</f>
        <v/>
      </c>
      <c r="S3096" s="18" t="str">
        <f>IFERROR(VLOOKUP($B3096,Invoices!$AL$2:$AM$412,2,FALSE),"")</f>
        <v/>
      </c>
      <c r="T3096" s="18" t="str">
        <f>IFERROR(VLOOKUP($B3096,Invoices!$AN$2:$AO$412,2,FALSE),"")</f>
        <v/>
      </c>
      <c r="U3096" s="18" t="str" cm="1">
        <f t="array" ref="U3096">IFERROR(INDEX(F3096:T3096, 1, MATCH(TRUE, ISNUMBER(F3096:T3096), 0)), "0.0")</f>
        <v>0.0</v>
      </c>
    </row>
    <row r="3097" spans="1:21" ht="13" x14ac:dyDescent="0.15">
      <c r="A3097" s="14" t="s">
        <v>9129</v>
      </c>
      <c r="B3097" s="6" t="s">
        <v>4602</v>
      </c>
      <c r="C3097" s="6" t="s">
        <v>4603</v>
      </c>
      <c r="D3097" s="6" t="s">
        <v>1735</v>
      </c>
      <c r="E3097" s="6" t="s">
        <v>608</v>
      </c>
      <c r="F3097" s="18" t="str">
        <f>IFERROR(VLOOKUP(B3097,Invoices!$L$2:$M$413,2,FALSE),"")</f>
        <v/>
      </c>
      <c r="G3097" s="18" t="str">
        <f>IFERROR(VLOOKUP(B3097,Invoices!$N$2:$O$412,2,FALSE),"")</f>
        <v/>
      </c>
      <c r="H3097" s="18" t="str">
        <f>IFERROR(VLOOKUP($B3097,Invoices!$P$2:$Q$412,2,FALSE),"")</f>
        <v/>
      </c>
      <c r="I3097" s="18" t="str">
        <f>IFERROR(VLOOKUP($B3097,Invoices!$R$2:$S$412,2,FALSE),"")</f>
        <v/>
      </c>
      <c r="J3097" s="18">
        <f>IFERROR(VLOOKUP($B3097,Invoices!$T$2:$U$412,2,FALSE),"")</f>
        <v>0.99</v>
      </c>
      <c r="K3097" s="18" t="str">
        <f>IFERROR(VLOOKUP($B3097,Invoices!$V$2:$W$412,2,FALSE),"")</f>
        <v/>
      </c>
      <c r="L3097" s="18" t="str">
        <f>IFERROR(VLOOKUP($B3097,Invoices!$X$2:$Y$412,2,FALSE),"")</f>
        <v/>
      </c>
      <c r="M3097" s="18" t="str">
        <f>IFERROR(VLOOKUP($B3097,Invoices!$Z$2:$AA$412,2,FALSE),"")</f>
        <v/>
      </c>
      <c r="N3097" s="18" t="str">
        <f>IFERROR(VLOOKUP($B3097,Invoices!$AB$2:$AC$412,2,FALSE),"")</f>
        <v/>
      </c>
      <c r="O3097" s="18" t="str">
        <f>IFERROR(VLOOKUP($B3097,Invoices!$AD$2:$AE$412,2,FALSE),"")</f>
        <v/>
      </c>
      <c r="P3097" s="18" t="str">
        <f>IFERROR(VLOOKUP($B3097,Invoices!$AF$2:$AG$412,2,FALSE),"")</f>
        <v/>
      </c>
      <c r="Q3097" s="18" t="str">
        <f>IFERROR(VLOOKUP($B3097,Invoices!$AH$2:$AI$412,2,FALSE),"")</f>
        <v/>
      </c>
      <c r="R3097" s="18" t="str">
        <f>IFERROR(VLOOKUP($B3097,Invoices!$AJ$2:$AK$412,2,FALSE),"")</f>
        <v/>
      </c>
      <c r="S3097" s="18" t="str">
        <f>IFERROR(VLOOKUP($B3097,Invoices!$AL$2:$AM$412,2,FALSE),"")</f>
        <v/>
      </c>
      <c r="T3097" s="18" t="str">
        <f>IFERROR(VLOOKUP($B3097,Invoices!$AN$2:$AO$412,2,FALSE),"")</f>
        <v/>
      </c>
      <c r="U3097" s="18" cm="1">
        <f t="array" ref="U3097">IFERROR(INDEX(F3097:T3097, 1, MATCH(TRUE, ISNUMBER(F3097:T3097), 0)), "0.0")</f>
        <v>0.99</v>
      </c>
    </row>
    <row r="3098" spans="1:21" ht="13" x14ac:dyDescent="0.15">
      <c r="A3098" s="14" t="s">
        <v>9130</v>
      </c>
      <c r="B3098" s="6" t="s">
        <v>4604</v>
      </c>
      <c r="C3098" s="6" t="s">
        <v>4605</v>
      </c>
      <c r="D3098" s="6" t="s">
        <v>1628</v>
      </c>
      <c r="E3098" s="6" t="s">
        <v>1629</v>
      </c>
      <c r="F3098" s="18" t="str">
        <f>IFERROR(VLOOKUP(B3098,Invoices!$L$2:$M$413,2,FALSE),"")</f>
        <v/>
      </c>
      <c r="G3098" s="18" t="str">
        <f>IFERROR(VLOOKUP(B3098,Invoices!$N$2:$O$412,2,FALSE),"")</f>
        <v/>
      </c>
      <c r="H3098" s="18" t="str">
        <f>IFERROR(VLOOKUP($B3098,Invoices!$P$2:$Q$412,2,FALSE),"")</f>
        <v/>
      </c>
      <c r="I3098" s="18" t="str">
        <f>IFERROR(VLOOKUP($B3098,Invoices!$R$2:$S$412,2,FALSE),"")</f>
        <v/>
      </c>
      <c r="J3098" s="18" t="str">
        <f>IFERROR(VLOOKUP($B3098,Invoices!$T$2:$U$412,2,FALSE),"")</f>
        <v/>
      </c>
      <c r="K3098" s="18" t="str">
        <f>IFERROR(VLOOKUP($B3098,Invoices!$V$2:$W$412,2,FALSE),"")</f>
        <v/>
      </c>
      <c r="L3098" s="18" t="str">
        <f>IFERROR(VLOOKUP($B3098,Invoices!$X$2:$Y$412,2,FALSE),"")</f>
        <v/>
      </c>
      <c r="M3098" s="18" t="str">
        <f>IFERROR(VLOOKUP($B3098,Invoices!$Z$2:$AA$412,2,FALSE),"")</f>
        <v/>
      </c>
      <c r="N3098" s="18" t="str">
        <f>IFERROR(VLOOKUP($B3098,Invoices!$AB$2:$AC$412,2,FALSE),"")</f>
        <v/>
      </c>
      <c r="O3098" s="18" t="str">
        <f>IFERROR(VLOOKUP($B3098,Invoices!$AD$2:$AE$412,2,FALSE),"")</f>
        <v/>
      </c>
      <c r="P3098" s="18" t="str">
        <f>IFERROR(VLOOKUP($B3098,Invoices!$AF$2:$AG$412,2,FALSE),"")</f>
        <v/>
      </c>
      <c r="Q3098" s="18" t="str">
        <f>IFERROR(VLOOKUP($B3098,Invoices!$AH$2:$AI$412,2,FALSE),"")</f>
        <v/>
      </c>
      <c r="R3098" s="18" t="str">
        <f>IFERROR(VLOOKUP($B3098,Invoices!$AJ$2:$AK$412,2,FALSE),"")</f>
        <v/>
      </c>
      <c r="S3098" s="18" t="str">
        <f>IFERROR(VLOOKUP($B3098,Invoices!$AL$2:$AM$412,2,FALSE),"")</f>
        <v/>
      </c>
      <c r="T3098" s="18" t="str">
        <f>IFERROR(VLOOKUP($B3098,Invoices!$AN$2:$AO$412,2,FALSE),"")</f>
        <v/>
      </c>
      <c r="U3098" s="18" t="str" cm="1">
        <f t="array" ref="U3098">IFERROR(INDEX(F3098:T3098, 1, MATCH(TRUE, ISNUMBER(F3098:T3098), 0)), "0.0")</f>
        <v>0.0</v>
      </c>
    </row>
    <row r="3099" spans="1:21" ht="13" x14ac:dyDescent="0.15">
      <c r="A3099" s="14" t="s">
        <v>9131</v>
      </c>
      <c r="B3099" s="6" t="s">
        <v>4606</v>
      </c>
      <c r="D3099" s="6" t="s">
        <v>1010</v>
      </c>
      <c r="E3099" s="6" t="s">
        <v>600</v>
      </c>
      <c r="F3099" s="18">
        <f>IFERROR(VLOOKUP(B3099,Invoices!$L$2:$M$413,2,FALSE),"")</f>
        <v>0.99</v>
      </c>
      <c r="G3099" s="18" t="str">
        <f>IFERROR(VLOOKUP(B3099,Invoices!$N$2:$O$412,2,FALSE),"")</f>
        <v/>
      </c>
      <c r="H3099" s="18" t="str">
        <f>IFERROR(VLOOKUP($B3099,Invoices!$P$2:$Q$412,2,FALSE),"")</f>
        <v/>
      </c>
      <c r="I3099" s="18" t="str">
        <f>IFERROR(VLOOKUP($B3099,Invoices!$R$2:$S$412,2,FALSE),"")</f>
        <v/>
      </c>
      <c r="J3099" s="18" t="str">
        <f>IFERROR(VLOOKUP($B3099,Invoices!$T$2:$U$412,2,FALSE),"")</f>
        <v/>
      </c>
      <c r="K3099" s="18" t="str">
        <f>IFERROR(VLOOKUP($B3099,Invoices!$V$2:$W$412,2,FALSE),"")</f>
        <v/>
      </c>
      <c r="L3099" s="18" t="str">
        <f>IFERROR(VLOOKUP($B3099,Invoices!$X$2:$Y$412,2,FALSE),"")</f>
        <v/>
      </c>
      <c r="M3099" s="18" t="str">
        <f>IFERROR(VLOOKUP($B3099,Invoices!$Z$2:$AA$412,2,FALSE),"")</f>
        <v/>
      </c>
      <c r="N3099" s="18" t="str">
        <f>IFERROR(VLOOKUP($B3099,Invoices!$AB$2:$AC$412,2,FALSE),"")</f>
        <v/>
      </c>
      <c r="O3099" s="18" t="str">
        <f>IFERROR(VLOOKUP($B3099,Invoices!$AD$2:$AE$412,2,FALSE),"")</f>
        <v/>
      </c>
      <c r="P3099" s="18" t="str">
        <f>IFERROR(VLOOKUP($B3099,Invoices!$AF$2:$AG$412,2,FALSE),"")</f>
        <v/>
      </c>
      <c r="Q3099" s="18" t="str">
        <f>IFERROR(VLOOKUP($B3099,Invoices!$AH$2:$AI$412,2,FALSE),"")</f>
        <v/>
      </c>
      <c r="R3099" s="18" t="str">
        <f>IFERROR(VLOOKUP($B3099,Invoices!$AJ$2:$AK$412,2,FALSE),"")</f>
        <v/>
      </c>
      <c r="S3099" s="18" t="str">
        <f>IFERROR(VLOOKUP($B3099,Invoices!$AL$2:$AM$412,2,FALSE),"")</f>
        <v/>
      </c>
      <c r="T3099" s="18" t="str">
        <f>IFERROR(VLOOKUP($B3099,Invoices!$AN$2:$AO$412,2,FALSE),"")</f>
        <v/>
      </c>
      <c r="U3099" s="18" cm="1">
        <f t="array" ref="U3099">IFERROR(INDEX(F3099:T3099, 1, MATCH(TRUE, ISNUMBER(F3099:T3099), 0)), "0.0")</f>
        <v>0.99</v>
      </c>
    </row>
    <row r="3100" spans="1:21" ht="13" x14ac:dyDescent="0.15">
      <c r="A3100" s="14" t="s">
        <v>9132</v>
      </c>
      <c r="B3100" s="6" t="s">
        <v>4607</v>
      </c>
      <c r="C3100" s="6" t="s">
        <v>4608</v>
      </c>
      <c r="D3100" s="6" t="s">
        <v>1633</v>
      </c>
      <c r="E3100" s="6" t="s">
        <v>1634</v>
      </c>
      <c r="F3100" s="18" t="str">
        <f>IFERROR(VLOOKUP(B3100,Invoices!$L$2:$M$413,2,FALSE),"")</f>
        <v/>
      </c>
      <c r="G3100" s="18" t="str">
        <f>IFERROR(VLOOKUP(B3100,Invoices!$N$2:$O$412,2,FALSE),"")</f>
        <v/>
      </c>
      <c r="H3100" s="18" t="str">
        <f>IFERROR(VLOOKUP($B3100,Invoices!$P$2:$Q$412,2,FALSE),"")</f>
        <v/>
      </c>
      <c r="I3100" s="18">
        <f>IFERROR(VLOOKUP($B3100,Invoices!$R$2:$S$412,2,FALSE),"")</f>
        <v>0.99</v>
      </c>
      <c r="J3100" s="18" t="str">
        <f>IFERROR(VLOOKUP($B3100,Invoices!$T$2:$U$412,2,FALSE),"")</f>
        <v/>
      </c>
      <c r="K3100" s="18" t="str">
        <f>IFERROR(VLOOKUP($B3100,Invoices!$V$2:$W$412,2,FALSE),"")</f>
        <v/>
      </c>
      <c r="L3100" s="18" t="str">
        <f>IFERROR(VLOOKUP($B3100,Invoices!$X$2:$Y$412,2,FALSE),"")</f>
        <v/>
      </c>
      <c r="M3100" s="18" t="str">
        <f>IFERROR(VLOOKUP($B3100,Invoices!$Z$2:$AA$412,2,FALSE),"")</f>
        <v/>
      </c>
      <c r="N3100" s="18" t="str">
        <f>IFERROR(VLOOKUP($B3100,Invoices!$AB$2:$AC$412,2,FALSE),"")</f>
        <v/>
      </c>
      <c r="O3100" s="18" t="str">
        <f>IFERROR(VLOOKUP($B3100,Invoices!$AD$2:$AE$412,2,FALSE),"")</f>
        <v/>
      </c>
      <c r="P3100" s="18" t="str">
        <f>IFERROR(VLOOKUP($B3100,Invoices!$AF$2:$AG$412,2,FALSE),"")</f>
        <v/>
      </c>
      <c r="Q3100" s="18" t="str">
        <f>IFERROR(VLOOKUP($B3100,Invoices!$AH$2:$AI$412,2,FALSE),"")</f>
        <v/>
      </c>
      <c r="R3100" s="18" t="str">
        <f>IFERROR(VLOOKUP($B3100,Invoices!$AJ$2:$AK$412,2,FALSE),"")</f>
        <v/>
      </c>
      <c r="S3100" s="18" t="str">
        <f>IFERROR(VLOOKUP($B3100,Invoices!$AL$2:$AM$412,2,FALSE),"")</f>
        <v/>
      </c>
      <c r="T3100" s="18" t="str">
        <f>IFERROR(VLOOKUP($B3100,Invoices!$AN$2:$AO$412,2,FALSE),"")</f>
        <v/>
      </c>
      <c r="U3100" s="18" cm="1">
        <f t="array" ref="U3100">IFERROR(INDEX(F3100:T3100, 1, MATCH(TRUE, ISNUMBER(F3100:T3100), 0)), "0.0")</f>
        <v>0.99</v>
      </c>
    </row>
    <row r="3101" spans="1:21" ht="13" x14ac:dyDescent="0.15">
      <c r="A3101" s="14" t="s">
        <v>9133</v>
      </c>
      <c r="B3101" s="6" t="s">
        <v>4609</v>
      </c>
      <c r="C3101" s="6" t="s">
        <v>663</v>
      </c>
      <c r="D3101" s="6" t="s">
        <v>664</v>
      </c>
      <c r="E3101" s="6" t="s">
        <v>663</v>
      </c>
      <c r="F3101" s="18" t="str">
        <f>IFERROR(VLOOKUP(B3101,Invoices!$L$2:$M$413,2,FALSE),"")</f>
        <v/>
      </c>
      <c r="G3101" s="18" t="str">
        <f>IFERROR(VLOOKUP(B3101,Invoices!$N$2:$O$412,2,FALSE),"")</f>
        <v/>
      </c>
      <c r="H3101" s="18" t="str">
        <f>IFERROR(VLOOKUP($B3101,Invoices!$P$2:$Q$412,2,FALSE),"")</f>
        <v/>
      </c>
      <c r="I3101" s="18" t="str">
        <f>IFERROR(VLOOKUP($B3101,Invoices!$R$2:$S$412,2,FALSE),"")</f>
        <v/>
      </c>
      <c r="J3101" s="18" t="str">
        <f>IFERROR(VLOOKUP($B3101,Invoices!$T$2:$U$412,2,FALSE),"")</f>
        <v/>
      </c>
      <c r="K3101" s="18" t="str">
        <f>IFERROR(VLOOKUP($B3101,Invoices!$V$2:$W$412,2,FALSE),"")</f>
        <v/>
      </c>
      <c r="L3101" s="18" t="str">
        <f>IFERROR(VLOOKUP($B3101,Invoices!$X$2:$Y$412,2,FALSE),"")</f>
        <v/>
      </c>
      <c r="M3101" s="18" t="str">
        <f>IFERROR(VLOOKUP($B3101,Invoices!$Z$2:$AA$412,2,FALSE),"")</f>
        <v/>
      </c>
      <c r="N3101" s="18" t="str">
        <f>IFERROR(VLOOKUP($B3101,Invoices!$AB$2:$AC$412,2,FALSE),"")</f>
        <v/>
      </c>
      <c r="O3101" s="18" t="str">
        <f>IFERROR(VLOOKUP($B3101,Invoices!$AD$2:$AE$412,2,FALSE),"")</f>
        <v/>
      </c>
      <c r="P3101" s="18" t="str">
        <f>IFERROR(VLOOKUP($B3101,Invoices!$AF$2:$AG$412,2,FALSE),"")</f>
        <v/>
      </c>
      <c r="Q3101" s="18" t="str">
        <f>IFERROR(VLOOKUP($B3101,Invoices!$AH$2:$AI$412,2,FALSE),"")</f>
        <v/>
      </c>
      <c r="R3101" s="18" t="str">
        <f>IFERROR(VLOOKUP($B3101,Invoices!$AJ$2:$AK$412,2,FALSE),"")</f>
        <v/>
      </c>
      <c r="S3101" s="18" t="str">
        <f>IFERROR(VLOOKUP($B3101,Invoices!$AL$2:$AM$412,2,FALSE),"")</f>
        <v/>
      </c>
      <c r="T3101" s="18" t="str">
        <f>IFERROR(VLOOKUP($B3101,Invoices!$AN$2:$AO$412,2,FALSE),"")</f>
        <v/>
      </c>
      <c r="U3101" s="18" t="str" cm="1">
        <f t="array" ref="U3101">IFERROR(INDEX(F3101:T3101, 1, MATCH(TRUE, ISNUMBER(F3101:T3101), 0)), "0.0")</f>
        <v>0.0</v>
      </c>
    </row>
    <row r="3102" spans="1:21" ht="13" x14ac:dyDescent="0.15">
      <c r="A3102" s="14" t="s">
        <v>9134</v>
      </c>
      <c r="B3102" s="6" t="s">
        <v>4610</v>
      </c>
      <c r="C3102" s="6" t="s">
        <v>1109</v>
      </c>
      <c r="D3102" s="6" t="s">
        <v>1110</v>
      </c>
      <c r="E3102" s="6" t="s">
        <v>1111</v>
      </c>
      <c r="F3102" s="18" t="str">
        <f>IFERROR(VLOOKUP(B3102,Invoices!$L$2:$M$413,2,FALSE),"")</f>
        <v/>
      </c>
      <c r="G3102" s="18" t="str">
        <f>IFERROR(VLOOKUP(B3102,Invoices!$N$2:$O$412,2,FALSE),"")</f>
        <v/>
      </c>
      <c r="H3102" s="18" t="str">
        <f>IFERROR(VLOOKUP($B3102,Invoices!$P$2:$Q$412,2,FALSE),"")</f>
        <v/>
      </c>
      <c r="I3102" s="18" t="str">
        <f>IFERROR(VLOOKUP($B3102,Invoices!$R$2:$S$412,2,FALSE),"")</f>
        <v/>
      </c>
      <c r="J3102" s="18" t="str">
        <f>IFERROR(VLOOKUP($B3102,Invoices!$T$2:$U$412,2,FALSE),"")</f>
        <v/>
      </c>
      <c r="K3102" s="18" t="str">
        <f>IFERROR(VLOOKUP($B3102,Invoices!$V$2:$W$412,2,FALSE),"")</f>
        <v/>
      </c>
      <c r="L3102" s="18" t="str">
        <f>IFERROR(VLOOKUP($B3102,Invoices!$X$2:$Y$412,2,FALSE),"")</f>
        <v/>
      </c>
      <c r="M3102" s="18" t="str">
        <f>IFERROR(VLOOKUP($B3102,Invoices!$Z$2:$AA$412,2,FALSE),"")</f>
        <v/>
      </c>
      <c r="N3102" s="18" t="str">
        <f>IFERROR(VLOOKUP($B3102,Invoices!$AB$2:$AC$412,2,FALSE),"")</f>
        <v/>
      </c>
      <c r="O3102" s="18" t="str">
        <f>IFERROR(VLOOKUP($B3102,Invoices!$AD$2:$AE$412,2,FALSE),"")</f>
        <v/>
      </c>
      <c r="P3102" s="18" t="str">
        <f>IFERROR(VLOOKUP($B3102,Invoices!$AF$2:$AG$412,2,FALSE),"")</f>
        <v/>
      </c>
      <c r="Q3102" s="18" t="str">
        <f>IFERROR(VLOOKUP($B3102,Invoices!$AH$2:$AI$412,2,FALSE),"")</f>
        <v/>
      </c>
      <c r="R3102" s="18" t="str">
        <f>IFERROR(VLOOKUP($B3102,Invoices!$AJ$2:$AK$412,2,FALSE),"")</f>
        <v/>
      </c>
      <c r="S3102" s="18" t="str">
        <f>IFERROR(VLOOKUP($B3102,Invoices!$AL$2:$AM$412,2,FALSE),"")</f>
        <v/>
      </c>
      <c r="T3102" s="18" t="str">
        <f>IFERROR(VLOOKUP($B3102,Invoices!$AN$2:$AO$412,2,FALSE),"")</f>
        <v/>
      </c>
      <c r="U3102" s="18" t="str" cm="1">
        <f t="array" ref="U3102">IFERROR(INDEX(F3102:T3102, 1, MATCH(TRUE, ISNUMBER(F3102:T3102), 0)), "0.0")</f>
        <v>0.0</v>
      </c>
    </row>
    <row r="3103" spans="1:21" ht="13" x14ac:dyDescent="0.15">
      <c r="A3103" s="14" t="s">
        <v>9135</v>
      </c>
      <c r="B3103" s="6" t="s">
        <v>4611</v>
      </c>
      <c r="C3103" s="6" t="s">
        <v>555</v>
      </c>
      <c r="D3103" s="6" t="s">
        <v>554</v>
      </c>
      <c r="E3103" s="6" t="s">
        <v>555</v>
      </c>
      <c r="F3103" s="18">
        <f>IFERROR(VLOOKUP(B3103,Invoices!$L$2:$M$413,2,FALSE),"")</f>
        <v>0.99</v>
      </c>
      <c r="G3103" s="18" t="str">
        <f>IFERROR(VLOOKUP(B3103,Invoices!$N$2:$O$412,2,FALSE),"")</f>
        <v/>
      </c>
      <c r="H3103" s="18" t="str">
        <f>IFERROR(VLOOKUP($B3103,Invoices!$P$2:$Q$412,2,FALSE),"")</f>
        <v/>
      </c>
      <c r="I3103" s="18" t="str">
        <f>IFERROR(VLOOKUP($B3103,Invoices!$R$2:$S$412,2,FALSE),"")</f>
        <v/>
      </c>
      <c r="J3103" s="18" t="str">
        <f>IFERROR(VLOOKUP($B3103,Invoices!$T$2:$U$412,2,FALSE),"")</f>
        <v/>
      </c>
      <c r="K3103" s="18" t="str">
        <f>IFERROR(VLOOKUP($B3103,Invoices!$V$2:$W$412,2,FALSE),"")</f>
        <v/>
      </c>
      <c r="L3103" s="18" t="str">
        <f>IFERROR(VLOOKUP($B3103,Invoices!$X$2:$Y$412,2,FALSE),"")</f>
        <v/>
      </c>
      <c r="M3103" s="18" t="str">
        <f>IFERROR(VLOOKUP($B3103,Invoices!$Z$2:$AA$412,2,FALSE),"")</f>
        <v/>
      </c>
      <c r="N3103" s="18" t="str">
        <f>IFERROR(VLOOKUP($B3103,Invoices!$AB$2:$AC$412,2,FALSE),"")</f>
        <v/>
      </c>
      <c r="O3103" s="18" t="str">
        <f>IFERROR(VLOOKUP($B3103,Invoices!$AD$2:$AE$412,2,FALSE),"")</f>
        <v/>
      </c>
      <c r="P3103" s="18" t="str">
        <f>IFERROR(VLOOKUP($B3103,Invoices!$AF$2:$AG$412,2,FALSE),"")</f>
        <v/>
      </c>
      <c r="Q3103" s="18" t="str">
        <f>IFERROR(VLOOKUP($B3103,Invoices!$AH$2:$AI$412,2,FALSE),"")</f>
        <v/>
      </c>
      <c r="R3103" s="18" t="str">
        <f>IFERROR(VLOOKUP($B3103,Invoices!$AJ$2:$AK$412,2,FALSE),"")</f>
        <v/>
      </c>
      <c r="S3103" s="18" t="str">
        <f>IFERROR(VLOOKUP($B3103,Invoices!$AL$2:$AM$412,2,FALSE),"")</f>
        <v/>
      </c>
      <c r="T3103" s="18" t="str">
        <f>IFERROR(VLOOKUP($B3103,Invoices!$AN$2:$AO$412,2,FALSE),"")</f>
        <v/>
      </c>
      <c r="U3103" s="18" cm="1">
        <f t="array" ref="U3103">IFERROR(INDEX(F3103:T3103, 1, MATCH(TRUE, ISNUMBER(F3103:T3103), 0)), "0.0")</f>
        <v>0.99</v>
      </c>
    </row>
    <row r="3104" spans="1:21" ht="13" x14ac:dyDescent="0.15">
      <c r="A3104" s="14" t="s">
        <v>9136</v>
      </c>
      <c r="B3104" s="6" t="s">
        <v>4612</v>
      </c>
      <c r="C3104" s="6" t="s">
        <v>1473</v>
      </c>
      <c r="D3104" s="6" t="s">
        <v>1472</v>
      </c>
      <c r="E3104" s="6" t="s">
        <v>1021</v>
      </c>
      <c r="F3104" s="18" t="str">
        <f>IFERROR(VLOOKUP(B3104,Invoices!$L$2:$M$413,2,FALSE),"")</f>
        <v/>
      </c>
      <c r="G3104" s="18" t="str">
        <f>IFERROR(VLOOKUP(B3104,Invoices!$N$2:$O$412,2,FALSE),"")</f>
        <v/>
      </c>
      <c r="H3104" s="18" t="str">
        <f>IFERROR(VLOOKUP($B3104,Invoices!$P$2:$Q$412,2,FALSE),"")</f>
        <v/>
      </c>
      <c r="I3104" s="18">
        <f>IFERROR(VLOOKUP($B3104,Invoices!$R$2:$S$412,2,FALSE),"")</f>
        <v>0.99</v>
      </c>
      <c r="J3104" s="18" t="str">
        <f>IFERROR(VLOOKUP($B3104,Invoices!$T$2:$U$412,2,FALSE),"")</f>
        <v/>
      </c>
      <c r="K3104" s="18" t="str">
        <f>IFERROR(VLOOKUP($B3104,Invoices!$V$2:$W$412,2,FALSE),"")</f>
        <v/>
      </c>
      <c r="L3104" s="18" t="str">
        <f>IFERROR(VLOOKUP($B3104,Invoices!$X$2:$Y$412,2,FALSE),"")</f>
        <v/>
      </c>
      <c r="M3104" s="18" t="str">
        <f>IFERROR(VLOOKUP($B3104,Invoices!$Z$2:$AA$412,2,FALSE),"")</f>
        <v/>
      </c>
      <c r="N3104" s="18" t="str">
        <f>IFERROR(VLOOKUP($B3104,Invoices!$AB$2:$AC$412,2,FALSE),"")</f>
        <v/>
      </c>
      <c r="O3104" s="18" t="str">
        <f>IFERROR(VLOOKUP($B3104,Invoices!$AD$2:$AE$412,2,FALSE),"")</f>
        <v/>
      </c>
      <c r="P3104" s="18" t="str">
        <f>IFERROR(VLOOKUP($B3104,Invoices!$AF$2:$AG$412,2,FALSE),"")</f>
        <v/>
      </c>
      <c r="Q3104" s="18" t="str">
        <f>IFERROR(VLOOKUP($B3104,Invoices!$AH$2:$AI$412,2,FALSE),"")</f>
        <v/>
      </c>
      <c r="R3104" s="18" t="str">
        <f>IFERROR(VLOOKUP($B3104,Invoices!$AJ$2:$AK$412,2,FALSE),"")</f>
        <v/>
      </c>
      <c r="S3104" s="18" t="str">
        <f>IFERROR(VLOOKUP($B3104,Invoices!$AL$2:$AM$412,2,FALSE),"")</f>
        <v/>
      </c>
      <c r="T3104" s="18" t="str">
        <f>IFERROR(VLOOKUP($B3104,Invoices!$AN$2:$AO$412,2,FALSE),"")</f>
        <v/>
      </c>
      <c r="U3104" s="18" cm="1">
        <f t="array" ref="U3104">IFERROR(INDEX(F3104:T3104, 1, MATCH(TRUE, ISNUMBER(F3104:T3104), 0)), "0.0")</f>
        <v>0.99</v>
      </c>
    </row>
    <row r="3105" spans="1:21" ht="13" x14ac:dyDescent="0.15">
      <c r="A3105" s="14" t="s">
        <v>9137</v>
      </c>
      <c r="B3105" s="6" t="s">
        <v>4613</v>
      </c>
      <c r="C3105" s="6" t="s">
        <v>4614</v>
      </c>
      <c r="D3105" s="6" t="s">
        <v>1659</v>
      </c>
      <c r="E3105" s="6" t="s">
        <v>681</v>
      </c>
      <c r="F3105" s="18" t="str">
        <f>IFERROR(VLOOKUP(B3105,Invoices!$L$2:$M$413,2,FALSE),"")</f>
        <v/>
      </c>
      <c r="G3105" s="18" t="str">
        <f>IFERROR(VLOOKUP(B3105,Invoices!$N$2:$O$412,2,FALSE),"")</f>
        <v/>
      </c>
      <c r="H3105" s="18" t="str">
        <f>IFERROR(VLOOKUP($B3105,Invoices!$P$2:$Q$412,2,FALSE),"")</f>
        <v/>
      </c>
      <c r="I3105" s="18" t="str">
        <f>IFERROR(VLOOKUP($B3105,Invoices!$R$2:$S$412,2,FALSE),"")</f>
        <v/>
      </c>
      <c r="J3105" s="18" t="str">
        <f>IFERROR(VLOOKUP($B3105,Invoices!$T$2:$U$412,2,FALSE),"")</f>
        <v/>
      </c>
      <c r="K3105" s="18" t="str">
        <f>IFERROR(VLOOKUP($B3105,Invoices!$V$2:$W$412,2,FALSE),"")</f>
        <v/>
      </c>
      <c r="L3105" s="18" t="str">
        <f>IFERROR(VLOOKUP($B3105,Invoices!$X$2:$Y$412,2,FALSE),"")</f>
        <v/>
      </c>
      <c r="M3105" s="18" t="str">
        <f>IFERROR(VLOOKUP($B3105,Invoices!$Z$2:$AA$412,2,FALSE),"")</f>
        <v/>
      </c>
      <c r="N3105" s="18" t="str">
        <f>IFERROR(VLOOKUP($B3105,Invoices!$AB$2:$AC$412,2,FALSE),"")</f>
        <v/>
      </c>
      <c r="O3105" s="18" t="str">
        <f>IFERROR(VLOOKUP($B3105,Invoices!$AD$2:$AE$412,2,FALSE),"")</f>
        <v/>
      </c>
      <c r="P3105" s="18" t="str">
        <f>IFERROR(VLOOKUP($B3105,Invoices!$AF$2:$AG$412,2,FALSE),"")</f>
        <v/>
      </c>
      <c r="Q3105" s="18" t="str">
        <f>IFERROR(VLOOKUP($B3105,Invoices!$AH$2:$AI$412,2,FALSE),"")</f>
        <v/>
      </c>
      <c r="R3105" s="18" t="str">
        <f>IFERROR(VLOOKUP($B3105,Invoices!$AJ$2:$AK$412,2,FALSE),"")</f>
        <v/>
      </c>
      <c r="S3105" s="18" t="str">
        <f>IFERROR(VLOOKUP($B3105,Invoices!$AL$2:$AM$412,2,FALSE),"")</f>
        <v/>
      </c>
      <c r="T3105" s="18" t="str">
        <f>IFERROR(VLOOKUP($B3105,Invoices!$AN$2:$AO$412,2,FALSE),"")</f>
        <v/>
      </c>
      <c r="U3105" s="18" t="str" cm="1">
        <f t="array" ref="U3105">IFERROR(INDEX(F3105:T3105, 1, MATCH(TRUE, ISNUMBER(F3105:T3105), 0)), "0.0")</f>
        <v>0.0</v>
      </c>
    </row>
    <row r="3106" spans="1:21" ht="13" x14ac:dyDescent="0.15">
      <c r="A3106" s="14" t="s">
        <v>9138</v>
      </c>
      <c r="B3106" s="6" t="s">
        <v>4615</v>
      </c>
      <c r="C3106" s="6" t="s">
        <v>1021</v>
      </c>
      <c r="D3106" s="6" t="s">
        <v>1051</v>
      </c>
      <c r="E3106" s="6" t="s">
        <v>1021</v>
      </c>
      <c r="F3106" s="18" t="str">
        <f>IFERROR(VLOOKUP(B3106,Invoices!$L$2:$M$413,2,FALSE),"")</f>
        <v/>
      </c>
      <c r="G3106" s="18" t="str">
        <f>IFERROR(VLOOKUP(B3106,Invoices!$N$2:$O$412,2,FALSE),"")</f>
        <v/>
      </c>
      <c r="H3106" s="18" t="str">
        <f>IFERROR(VLOOKUP($B3106,Invoices!$P$2:$Q$412,2,FALSE),"")</f>
        <v/>
      </c>
      <c r="I3106" s="18" t="str">
        <f>IFERROR(VLOOKUP($B3106,Invoices!$R$2:$S$412,2,FALSE),"")</f>
        <v/>
      </c>
      <c r="J3106" s="18" t="str">
        <f>IFERROR(VLOOKUP($B3106,Invoices!$T$2:$U$412,2,FALSE),"")</f>
        <v/>
      </c>
      <c r="K3106" s="18" t="str">
        <f>IFERROR(VLOOKUP($B3106,Invoices!$V$2:$W$412,2,FALSE),"")</f>
        <v/>
      </c>
      <c r="L3106" s="18" t="str">
        <f>IFERROR(VLOOKUP($B3106,Invoices!$X$2:$Y$412,2,FALSE),"")</f>
        <v/>
      </c>
      <c r="M3106" s="18" t="str">
        <f>IFERROR(VLOOKUP($B3106,Invoices!$Z$2:$AA$412,2,FALSE),"")</f>
        <v/>
      </c>
      <c r="N3106" s="18" t="str">
        <f>IFERROR(VLOOKUP($B3106,Invoices!$AB$2:$AC$412,2,FALSE),"")</f>
        <v/>
      </c>
      <c r="O3106" s="18" t="str">
        <f>IFERROR(VLOOKUP($B3106,Invoices!$AD$2:$AE$412,2,FALSE),"")</f>
        <v/>
      </c>
      <c r="P3106" s="18" t="str">
        <f>IFERROR(VLOOKUP($B3106,Invoices!$AF$2:$AG$412,2,FALSE),"")</f>
        <v/>
      </c>
      <c r="Q3106" s="18" t="str">
        <f>IFERROR(VLOOKUP($B3106,Invoices!$AH$2:$AI$412,2,FALSE),"")</f>
        <v/>
      </c>
      <c r="R3106" s="18" t="str">
        <f>IFERROR(VLOOKUP($B3106,Invoices!$AJ$2:$AK$412,2,FALSE),"")</f>
        <v/>
      </c>
      <c r="S3106" s="18" t="str">
        <f>IFERROR(VLOOKUP($B3106,Invoices!$AL$2:$AM$412,2,FALSE),"")</f>
        <v/>
      </c>
      <c r="T3106" s="18" t="str">
        <f>IFERROR(VLOOKUP($B3106,Invoices!$AN$2:$AO$412,2,FALSE),"")</f>
        <v/>
      </c>
      <c r="U3106" s="18" t="str" cm="1">
        <f t="array" ref="U3106">IFERROR(INDEX(F3106:T3106, 1, MATCH(TRUE, ISNUMBER(F3106:T3106), 0)), "0.0")</f>
        <v>0.0</v>
      </c>
    </row>
    <row r="3107" spans="1:21" ht="13" x14ac:dyDescent="0.15">
      <c r="A3107" s="14" t="s">
        <v>9139</v>
      </c>
      <c r="B3107" s="6" t="s">
        <v>4616</v>
      </c>
      <c r="C3107" s="6" t="s">
        <v>625</v>
      </c>
      <c r="D3107" s="6" t="s">
        <v>626</v>
      </c>
      <c r="E3107" s="6" t="s">
        <v>522</v>
      </c>
      <c r="F3107" s="18" t="str">
        <f>IFERROR(VLOOKUP(B3107,Invoices!$L$2:$M$413,2,FALSE),"")</f>
        <v/>
      </c>
      <c r="G3107" s="18" t="str">
        <f>IFERROR(VLOOKUP(B3107,Invoices!$N$2:$O$412,2,FALSE),"")</f>
        <v/>
      </c>
      <c r="H3107" s="18" t="str">
        <f>IFERROR(VLOOKUP($B3107,Invoices!$P$2:$Q$412,2,FALSE),"")</f>
        <v/>
      </c>
      <c r="I3107" s="18" t="str">
        <f>IFERROR(VLOOKUP($B3107,Invoices!$R$2:$S$412,2,FALSE),"")</f>
        <v/>
      </c>
      <c r="J3107" s="18" t="str">
        <f>IFERROR(VLOOKUP($B3107,Invoices!$T$2:$U$412,2,FALSE),"")</f>
        <v/>
      </c>
      <c r="K3107" s="18" t="str">
        <f>IFERROR(VLOOKUP($B3107,Invoices!$V$2:$W$412,2,FALSE),"")</f>
        <v/>
      </c>
      <c r="L3107" s="18" t="str">
        <f>IFERROR(VLOOKUP($B3107,Invoices!$X$2:$Y$412,2,FALSE),"")</f>
        <v/>
      </c>
      <c r="M3107" s="18" t="str">
        <f>IFERROR(VLOOKUP($B3107,Invoices!$Z$2:$AA$412,2,FALSE),"")</f>
        <v/>
      </c>
      <c r="N3107" s="18" t="str">
        <f>IFERROR(VLOOKUP($B3107,Invoices!$AB$2:$AC$412,2,FALSE),"")</f>
        <v/>
      </c>
      <c r="O3107" s="18" t="str">
        <f>IFERROR(VLOOKUP($B3107,Invoices!$AD$2:$AE$412,2,FALSE),"")</f>
        <v/>
      </c>
      <c r="P3107" s="18" t="str">
        <f>IFERROR(VLOOKUP($B3107,Invoices!$AF$2:$AG$412,2,FALSE),"")</f>
        <v/>
      </c>
      <c r="Q3107" s="18" t="str">
        <f>IFERROR(VLOOKUP($B3107,Invoices!$AH$2:$AI$412,2,FALSE),"")</f>
        <v/>
      </c>
      <c r="R3107" s="18" t="str">
        <f>IFERROR(VLOOKUP($B3107,Invoices!$AJ$2:$AK$412,2,FALSE),"")</f>
        <v/>
      </c>
      <c r="S3107" s="18" t="str">
        <f>IFERROR(VLOOKUP($B3107,Invoices!$AL$2:$AM$412,2,FALSE),"")</f>
        <v/>
      </c>
      <c r="T3107" s="18" t="str">
        <f>IFERROR(VLOOKUP($B3107,Invoices!$AN$2:$AO$412,2,FALSE),"")</f>
        <v/>
      </c>
      <c r="U3107" s="18" t="str" cm="1">
        <f t="array" ref="U3107">IFERROR(INDEX(F3107:T3107, 1, MATCH(TRUE, ISNUMBER(F3107:T3107), 0)), "0.0")</f>
        <v>0.0</v>
      </c>
    </row>
    <row r="3108" spans="1:21" ht="13" x14ac:dyDescent="0.15">
      <c r="A3108" s="14" t="s">
        <v>9140</v>
      </c>
      <c r="B3108" s="6" t="s">
        <v>4617</v>
      </c>
      <c r="D3108" s="6" t="s">
        <v>517</v>
      </c>
      <c r="E3108" s="6" t="s">
        <v>518</v>
      </c>
      <c r="F3108" s="18" t="str">
        <f>IFERROR(VLOOKUP(B3108,Invoices!$L$2:$M$413,2,FALSE),"")</f>
        <v/>
      </c>
      <c r="G3108" s="18" t="str">
        <f>IFERROR(VLOOKUP(B3108,Invoices!$N$2:$O$412,2,FALSE),"")</f>
        <v/>
      </c>
      <c r="H3108" s="18" t="str">
        <f>IFERROR(VLOOKUP($B3108,Invoices!$P$2:$Q$412,2,FALSE),"")</f>
        <v/>
      </c>
      <c r="I3108" s="18" t="str">
        <f>IFERROR(VLOOKUP($B3108,Invoices!$R$2:$S$412,2,FALSE),"")</f>
        <v/>
      </c>
      <c r="J3108" s="18" t="str">
        <f>IFERROR(VLOOKUP($B3108,Invoices!$T$2:$U$412,2,FALSE),"")</f>
        <v/>
      </c>
      <c r="K3108" s="18" t="str">
        <f>IFERROR(VLOOKUP($B3108,Invoices!$V$2:$W$412,2,FALSE),"")</f>
        <v/>
      </c>
      <c r="L3108" s="18" t="str">
        <f>IFERROR(VLOOKUP($B3108,Invoices!$X$2:$Y$412,2,FALSE),"")</f>
        <v/>
      </c>
      <c r="M3108" s="18" t="str">
        <f>IFERROR(VLOOKUP($B3108,Invoices!$Z$2:$AA$412,2,FALSE),"")</f>
        <v/>
      </c>
      <c r="N3108" s="18" t="str">
        <f>IFERROR(VLOOKUP($B3108,Invoices!$AB$2:$AC$412,2,FALSE),"")</f>
        <v/>
      </c>
      <c r="O3108" s="18" t="str">
        <f>IFERROR(VLOOKUP($B3108,Invoices!$AD$2:$AE$412,2,FALSE),"")</f>
        <v/>
      </c>
      <c r="P3108" s="18" t="str">
        <f>IFERROR(VLOOKUP($B3108,Invoices!$AF$2:$AG$412,2,FALSE),"")</f>
        <v/>
      </c>
      <c r="Q3108" s="18" t="str">
        <f>IFERROR(VLOOKUP($B3108,Invoices!$AH$2:$AI$412,2,FALSE),"")</f>
        <v/>
      </c>
      <c r="R3108" s="18" t="str">
        <f>IFERROR(VLOOKUP($B3108,Invoices!$AJ$2:$AK$412,2,FALSE),"")</f>
        <v/>
      </c>
      <c r="S3108" s="18" t="str">
        <f>IFERROR(VLOOKUP($B3108,Invoices!$AL$2:$AM$412,2,FALSE),"")</f>
        <v/>
      </c>
      <c r="T3108" s="18" t="str">
        <f>IFERROR(VLOOKUP($B3108,Invoices!$AN$2:$AO$412,2,FALSE),"")</f>
        <v/>
      </c>
      <c r="U3108" s="18" t="str" cm="1">
        <f t="array" ref="U3108">IFERROR(INDEX(F3108:T3108, 1, MATCH(TRUE, ISNUMBER(F3108:T3108), 0)), "0.0")</f>
        <v>0.0</v>
      </c>
    </row>
    <row r="3109" spans="1:21" ht="13" x14ac:dyDescent="0.15">
      <c r="A3109" s="14" t="s">
        <v>9141</v>
      </c>
      <c r="B3109" s="6" t="s">
        <v>4618</v>
      </c>
      <c r="C3109" s="6" t="s">
        <v>4143</v>
      </c>
      <c r="D3109" s="6" t="s">
        <v>735</v>
      </c>
      <c r="E3109" s="6" t="s">
        <v>736</v>
      </c>
      <c r="F3109" s="18" t="str">
        <f>IFERROR(VLOOKUP(B3109,Invoices!$L$2:$M$413,2,FALSE),"")</f>
        <v/>
      </c>
      <c r="G3109" s="18" t="str">
        <f>IFERROR(VLOOKUP(B3109,Invoices!$N$2:$O$412,2,FALSE),"")</f>
        <v/>
      </c>
      <c r="H3109" s="18" t="str">
        <f>IFERROR(VLOOKUP($B3109,Invoices!$P$2:$Q$412,2,FALSE),"")</f>
        <v/>
      </c>
      <c r="I3109" s="18" t="str">
        <f>IFERROR(VLOOKUP($B3109,Invoices!$R$2:$S$412,2,FALSE),"")</f>
        <v/>
      </c>
      <c r="J3109" s="18" t="str">
        <f>IFERROR(VLOOKUP($B3109,Invoices!$T$2:$U$412,2,FALSE),"")</f>
        <v/>
      </c>
      <c r="K3109" s="18" t="str">
        <f>IFERROR(VLOOKUP($B3109,Invoices!$V$2:$W$412,2,FALSE),"")</f>
        <v/>
      </c>
      <c r="L3109" s="18" t="str">
        <f>IFERROR(VLOOKUP($B3109,Invoices!$X$2:$Y$412,2,FALSE),"")</f>
        <v/>
      </c>
      <c r="M3109" s="18" t="str">
        <f>IFERROR(VLOOKUP($B3109,Invoices!$Z$2:$AA$412,2,FALSE),"")</f>
        <v/>
      </c>
      <c r="N3109" s="18" t="str">
        <f>IFERROR(VLOOKUP($B3109,Invoices!$AB$2:$AC$412,2,FALSE),"")</f>
        <v/>
      </c>
      <c r="O3109" s="18" t="str">
        <f>IFERROR(VLOOKUP($B3109,Invoices!$AD$2:$AE$412,2,FALSE),"")</f>
        <v/>
      </c>
      <c r="P3109" s="18" t="str">
        <f>IFERROR(VLOOKUP($B3109,Invoices!$AF$2:$AG$412,2,FALSE),"")</f>
        <v/>
      </c>
      <c r="Q3109" s="18" t="str">
        <f>IFERROR(VLOOKUP($B3109,Invoices!$AH$2:$AI$412,2,FALSE),"")</f>
        <v/>
      </c>
      <c r="R3109" s="18" t="str">
        <f>IFERROR(VLOOKUP($B3109,Invoices!$AJ$2:$AK$412,2,FALSE),"")</f>
        <v/>
      </c>
      <c r="S3109" s="18" t="str">
        <f>IFERROR(VLOOKUP($B3109,Invoices!$AL$2:$AM$412,2,FALSE),"")</f>
        <v/>
      </c>
      <c r="T3109" s="18" t="str">
        <f>IFERROR(VLOOKUP($B3109,Invoices!$AN$2:$AO$412,2,FALSE),"")</f>
        <v/>
      </c>
      <c r="U3109" s="18" t="str" cm="1">
        <f t="array" ref="U3109">IFERROR(INDEX(F3109:T3109, 1, MATCH(TRUE, ISNUMBER(F3109:T3109), 0)), "0.0")</f>
        <v>0.0</v>
      </c>
    </row>
    <row r="3110" spans="1:21" ht="13" x14ac:dyDescent="0.15">
      <c r="A3110" s="14" t="s">
        <v>9142</v>
      </c>
      <c r="B3110" s="6" t="s">
        <v>4619</v>
      </c>
      <c r="D3110" s="6" t="s">
        <v>768</v>
      </c>
      <c r="E3110" s="6" t="s">
        <v>518</v>
      </c>
      <c r="F3110" s="18">
        <f>IFERROR(VLOOKUP(B3110,Invoices!$L$2:$M$413,2,FALSE),"")</f>
        <v>1.99</v>
      </c>
      <c r="G3110" s="18" t="str">
        <f>IFERROR(VLOOKUP(B3110,Invoices!$N$2:$O$412,2,FALSE),"")</f>
        <v/>
      </c>
      <c r="H3110" s="18" t="str">
        <f>IFERROR(VLOOKUP($B3110,Invoices!$P$2:$Q$412,2,FALSE),"")</f>
        <v/>
      </c>
      <c r="I3110" s="18" t="str">
        <f>IFERROR(VLOOKUP($B3110,Invoices!$R$2:$S$412,2,FALSE),"")</f>
        <v/>
      </c>
      <c r="J3110" s="18" t="str">
        <f>IFERROR(VLOOKUP($B3110,Invoices!$T$2:$U$412,2,FALSE),"")</f>
        <v/>
      </c>
      <c r="K3110" s="18" t="str">
        <f>IFERROR(VLOOKUP($B3110,Invoices!$V$2:$W$412,2,FALSE),"")</f>
        <v/>
      </c>
      <c r="L3110" s="18" t="str">
        <f>IFERROR(VLOOKUP($B3110,Invoices!$X$2:$Y$412,2,FALSE),"")</f>
        <v/>
      </c>
      <c r="M3110" s="18" t="str">
        <f>IFERROR(VLOOKUP($B3110,Invoices!$Z$2:$AA$412,2,FALSE),"")</f>
        <v/>
      </c>
      <c r="N3110" s="18" t="str">
        <f>IFERROR(VLOOKUP($B3110,Invoices!$AB$2:$AC$412,2,FALSE),"")</f>
        <v/>
      </c>
      <c r="O3110" s="18" t="str">
        <f>IFERROR(VLOOKUP($B3110,Invoices!$AD$2:$AE$412,2,FALSE),"")</f>
        <v/>
      </c>
      <c r="P3110" s="18" t="str">
        <f>IFERROR(VLOOKUP($B3110,Invoices!$AF$2:$AG$412,2,FALSE),"")</f>
        <v/>
      </c>
      <c r="Q3110" s="18" t="str">
        <f>IFERROR(VLOOKUP($B3110,Invoices!$AH$2:$AI$412,2,FALSE),"")</f>
        <v/>
      </c>
      <c r="R3110" s="18" t="str">
        <f>IFERROR(VLOOKUP($B3110,Invoices!$AJ$2:$AK$412,2,FALSE),"")</f>
        <v/>
      </c>
      <c r="S3110" s="18" t="str">
        <f>IFERROR(VLOOKUP($B3110,Invoices!$AL$2:$AM$412,2,FALSE),"")</f>
        <v/>
      </c>
      <c r="T3110" s="18" t="str">
        <f>IFERROR(VLOOKUP($B3110,Invoices!$AN$2:$AO$412,2,FALSE),"")</f>
        <v/>
      </c>
      <c r="U3110" s="18" cm="1">
        <f t="array" ref="U3110">IFERROR(INDEX(F3110:T3110, 1, MATCH(TRUE, ISNUMBER(F3110:T3110), 0)), "0.0")</f>
        <v>1.99</v>
      </c>
    </row>
    <row r="3111" spans="1:21" ht="13" x14ac:dyDescent="0.15">
      <c r="A3111" s="14" t="s">
        <v>9143</v>
      </c>
      <c r="B3111" s="6" t="s">
        <v>4620</v>
      </c>
      <c r="D3111" s="6" t="s">
        <v>768</v>
      </c>
      <c r="E3111" s="6" t="s">
        <v>518</v>
      </c>
      <c r="F3111" s="18" t="str">
        <f>IFERROR(VLOOKUP(B3111,Invoices!$L$2:$M$413,2,FALSE),"")</f>
        <v/>
      </c>
      <c r="G3111" s="18">
        <f>IFERROR(VLOOKUP(B3111,Invoices!$N$2:$O$412,2,FALSE),"")</f>
        <v>1.99</v>
      </c>
      <c r="H3111" s="18" t="str">
        <f>IFERROR(VLOOKUP($B3111,Invoices!$P$2:$Q$412,2,FALSE),"")</f>
        <v/>
      </c>
      <c r="I3111" s="18" t="str">
        <f>IFERROR(VLOOKUP($B3111,Invoices!$R$2:$S$412,2,FALSE),"")</f>
        <v/>
      </c>
      <c r="J3111" s="18" t="str">
        <f>IFERROR(VLOOKUP($B3111,Invoices!$T$2:$U$412,2,FALSE),"")</f>
        <v/>
      </c>
      <c r="K3111" s="18" t="str">
        <f>IFERROR(VLOOKUP($B3111,Invoices!$V$2:$W$412,2,FALSE),"")</f>
        <v/>
      </c>
      <c r="L3111" s="18" t="str">
        <f>IFERROR(VLOOKUP($B3111,Invoices!$X$2:$Y$412,2,FALSE),"")</f>
        <v/>
      </c>
      <c r="M3111" s="18" t="str">
        <f>IFERROR(VLOOKUP($B3111,Invoices!$Z$2:$AA$412,2,FALSE),"")</f>
        <v/>
      </c>
      <c r="N3111" s="18" t="str">
        <f>IFERROR(VLOOKUP($B3111,Invoices!$AB$2:$AC$412,2,FALSE),"")</f>
        <v/>
      </c>
      <c r="O3111" s="18" t="str">
        <f>IFERROR(VLOOKUP($B3111,Invoices!$AD$2:$AE$412,2,FALSE),"")</f>
        <v/>
      </c>
      <c r="P3111" s="18" t="str">
        <f>IFERROR(VLOOKUP($B3111,Invoices!$AF$2:$AG$412,2,FALSE),"")</f>
        <v/>
      </c>
      <c r="Q3111" s="18" t="str">
        <f>IFERROR(VLOOKUP($B3111,Invoices!$AH$2:$AI$412,2,FALSE),"")</f>
        <v/>
      </c>
      <c r="R3111" s="18" t="str">
        <f>IFERROR(VLOOKUP($B3111,Invoices!$AJ$2:$AK$412,2,FALSE),"")</f>
        <v/>
      </c>
      <c r="S3111" s="18" t="str">
        <f>IFERROR(VLOOKUP($B3111,Invoices!$AL$2:$AM$412,2,FALSE),"")</f>
        <v/>
      </c>
      <c r="T3111" s="18" t="str">
        <f>IFERROR(VLOOKUP($B3111,Invoices!$AN$2:$AO$412,2,FALSE),"")</f>
        <v/>
      </c>
      <c r="U3111" s="18" cm="1">
        <f t="array" ref="U3111">IFERROR(INDEX(F3111:T3111, 1, MATCH(TRUE, ISNUMBER(F3111:T3111), 0)), "0.0")</f>
        <v>1.99</v>
      </c>
    </row>
    <row r="3112" spans="1:21" ht="13" x14ac:dyDescent="0.15">
      <c r="A3112" s="14" t="s">
        <v>9144</v>
      </c>
      <c r="B3112" s="6" t="s">
        <v>4621</v>
      </c>
      <c r="D3112" s="6" t="s">
        <v>768</v>
      </c>
      <c r="E3112" s="6" t="s">
        <v>518</v>
      </c>
      <c r="F3112" s="18" t="str">
        <f>IFERROR(VLOOKUP(B3112,Invoices!$L$2:$M$413,2,FALSE),"")</f>
        <v/>
      </c>
      <c r="G3112" s="18" t="str">
        <f>IFERROR(VLOOKUP(B3112,Invoices!$N$2:$O$412,2,FALSE),"")</f>
        <v/>
      </c>
      <c r="H3112" s="18" t="str">
        <f>IFERROR(VLOOKUP($B3112,Invoices!$P$2:$Q$412,2,FALSE),"")</f>
        <v/>
      </c>
      <c r="I3112" s="18" t="str">
        <f>IFERROR(VLOOKUP($B3112,Invoices!$R$2:$S$412,2,FALSE),"")</f>
        <v/>
      </c>
      <c r="J3112" s="18" t="str">
        <f>IFERROR(VLOOKUP($B3112,Invoices!$T$2:$U$412,2,FALSE),"")</f>
        <v/>
      </c>
      <c r="K3112" s="18" t="str">
        <f>IFERROR(VLOOKUP($B3112,Invoices!$V$2:$W$412,2,FALSE),"")</f>
        <v/>
      </c>
      <c r="L3112" s="18" t="str">
        <f>IFERROR(VLOOKUP($B3112,Invoices!$X$2:$Y$412,2,FALSE),"")</f>
        <v/>
      </c>
      <c r="M3112" s="18" t="str">
        <f>IFERROR(VLOOKUP($B3112,Invoices!$Z$2:$AA$412,2,FALSE),"")</f>
        <v/>
      </c>
      <c r="N3112" s="18" t="str">
        <f>IFERROR(VLOOKUP($B3112,Invoices!$AB$2:$AC$412,2,FALSE),"")</f>
        <v/>
      </c>
      <c r="O3112" s="18" t="str">
        <f>IFERROR(VLOOKUP($B3112,Invoices!$AD$2:$AE$412,2,FALSE),"")</f>
        <v/>
      </c>
      <c r="P3112" s="18" t="str">
        <f>IFERROR(VLOOKUP($B3112,Invoices!$AF$2:$AG$412,2,FALSE),"")</f>
        <v/>
      </c>
      <c r="Q3112" s="18" t="str">
        <f>IFERROR(VLOOKUP($B3112,Invoices!$AH$2:$AI$412,2,FALSE),"")</f>
        <v/>
      </c>
      <c r="R3112" s="18" t="str">
        <f>IFERROR(VLOOKUP($B3112,Invoices!$AJ$2:$AK$412,2,FALSE),"")</f>
        <v/>
      </c>
      <c r="S3112" s="18" t="str">
        <f>IFERROR(VLOOKUP($B3112,Invoices!$AL$2:$AM$412,2,FALSE),"")</f>
        <v/>
      </c>
      <c r="T3112" s="18" t="str">
        <f>IFERROR(VLOOKUP($B3112,Invoices!$AN$2:$AO$412,2,FALSE),"")</f>
        <v/>
      </c>
      <c r="U3112" s="18" t="str" cm="1">
        <f t="array" ref="U3112">IFERROR(INDEX(F3112:T3112, 1, MATCH(TRUE, ISNUMBER(F3112:T3112), 0)), "0.0")</f>
        <v>0.0</v>
      </c>
    </row>
    <row r="3113" spans="1:21" ht="13" x14ac:dyDescent="0.15">
      <c r="A3113" s="14" t="s">
        <v>9145</v>
      </c>
      <c r="B3113" s="6" t="s">
        <v>4622</v>
      </c>
      <c r="C3113" s="6" t="s">
        <v>2016</v>
      </c>
      <c r="D3113" s="6" t="s">
        <v>1982</v>
      </c>
      <c r="E3113" s="6" t="s">
        <v>522</v>
      </c>
      <c r="F3113" s="18" t="str">
        <f>IFERROR(VLOOKUP(B3113,Invoices!$L$2:$M$413,2,FALSE),"")</f>
        <v/>
      </c>
      <c r="G3113" s="18">
        <f>IFERROR(VLOOKUP(B3113,Invoices!$N$2:$O$412,2,FALSE),"")</f>
        <v>0.99</v>
      </c>
      <c r="H3113" s="18" t="str">
        <f>IFERROR(VLOOKUP($B3113,Invoices!$P$2:$Q$412,2,FALSE),"")</f>
        <v/>
      </c>
      <c r="I3113" s="18" t="str">
        <f>IFERROR(VLOOKUP($B3113,Invoices!$R$2:$S$412,2,FALSE),"")</f>
        <v/>
      </c>
      <c r="J3113" s="18" t="str">
        <f>IFERROR(VLOOKUP($B3113,Invoices!$T$2:$U$412,2,FALSE),"")</f>
        <v/>
      </c>
      <c r="K3113" s="18" t="str">
        <f>IFERROR(VLOOKUP($B3113,Invoices!$V$2:$W$412,2,FALSE),"")</f>
        <v/>
      </c>
      <c r="L3113" s="18" t="str">
        <f>IFERROR(VLOOKUP($B3113,Invoices!$X$2:$Y$412,2,FALSE),"")</f>
        <v/>
      </c>
      <c r="M3113" s="18" t="str">
        <f>IFERROR(VLOOKUP($B3113,Invoices!$Z$2:$AA$412,2,FALSE),"")</f>
        <v/>
      </c>
      <c r="N3113" s="18" t="str">
        <f>IFERROR(VLOOKUP($B3113,Invoices!$AB$2:$AC$412,2,FALSE),"")</f>
        <v/>
      </c>
      <c r="O3113" s="18" t="str">
        <f>IFERROR(VLOOKUP($B3113,Invoices!$AD$2:$AE$412,2,FALSE),"")</f>
        <v/>
      </c>
      <c r="P3113" s="18" t="str">
        <f>IFERROR(VLOOKUP($B3113,Invoices!$AF$2:$AG$412,2,FALSE),"")</f>
        <v/>
      </c>
      <c r="Q3113" s="18" t="str">
        <f>IFERROR(VLOOKUP($B3113,Invoices!$AH$2:$AI$412,2,FALSE),"")</f>
        <v/>
      </c>
      <c r="R3113" s="18" t="str">
        <f>IFERROR(VLOOKUP($B3113,Invoices!$AJ$2:$AK$412,2,FALSE),"")</f>
        <v/>
      </c>
      <c r="S3113" s="18" t="str">
        <f>IFERROR(VLOOKUP($B3113,Invoices!$AL$2:$AM$412,2,FALSE),"")</f>
        <v/>
      </c>
      <c r="T3113" s="18" t="str">
        <f>IFERROR(VLOOKUP($B3113,Invoices!$AN$2:$AO$412,2,FALSE),"")</f>
        <v/>
      </c>
      <c r="U3113" s="18" cm="1">
        <f t="array" ref="U3113">IFERROR(INDEX(F3113:T3113, 1, MATCH(TRUE, ISNUMBER(F3113:T3113), 0)), "0.0")</f>
        <v>0.99</v>
      </c>
    </row>
    <row r="3114" spans="1:21" ht="13" x14ac:dyDescent="0.15">
      <c r="A3114" s="14" t="s">
        <v>9146</v>
      </c>
      <c r="B3114" s="6" t="s">
        <v>4623</v>
      </c>
      <c r="C3114" s="6" t="s">
        <v>1473</v>
      </c>
      <c r="D3114" s="6" t="s">
        <v>1472</v>
      </c>
      <c r="E3114" s="6" t="s">
        <v>1021</v>
      </c>
      <c r="F3114" s="18" t="str">
        <f>IFERROR(VLOOKUP(B3114,Invoices!$L$2:$M$413,2,FALSE),"")</f>
        <v/>
      </c>
      <c r="G3114" s="18" t="str">
        <f>IFERROR(VLOOKUP(B3114,Invoices!$N$2:$O$412,2,FALSE),"")</f>
        <v/>
      </c>
      <c r="H3114" s="18" t="str">
        <f>IFERROR(VLOOKUP($B3114,Invoices!$P$2:$Q$412,2,FALSE),"")</f>
        <v/>
      </c>
      <c r="I3114" s="18" t="str">
        <f>IFERROR(VLOOKUP($B3114,Invoices!$R$2:$S$412,2,FALSE),"")</f>
        <v/>
      </c>
      <c r="J3114" s="18" t="str">
        <f>IFERROR(VLOOKUP($B3114,Invoices!$T$2:$U$412,2,FALSE),"")</f>
        <v/>
      </c>
      <c r="K3114" s="18" t="str">
        <f>IFERROR(VLOOKUP($B3114,Invoices!$V$2:$W$412,2,FALSE),"")</f>
        <v/>
      </c>
      <c r="L3114" s="18" t="str">
        <f>IFERROR(VLOOKUP($B3114,Invoices!$X$2:$Y$412,2,FALSE),"")</f>
        <v/>
      </c>
      <c r="M3114" s="18" t="str">
        <f>IFERROR(VLOOKUP($B3114,Invoices!$Z$2:$AA$412,2,FALSE),"")</f>
        <v/>
      </c>
      <c r="N3114" s="18" t="str">
        <f>IFERROR(VLOOKUP($B3114,Invoices!$AB$2:$AC$412,2,FALSE),"")</f>
        <v/>
      </c>
      <c r="O3114" s="18" t="str">
        <f>IFERROR(VLOOKUP($B3114,Invoices!$AD$2:$AE$412,2,FALSE),"")</f>
        <v/>
      </c>
      <c r="P3114" s="18" t="str">
        <f>IFERROR(VLOOKUP($B3114,Invoices!$AF$2:$AG$412,2,FALSE),"")</f>
        <v/>
      </c>
      <c r="Q3114" s="18" t="str">
        <f>IFERROR(VLOOKUP($B3114,Invoices!$AH$2:$AI$412,2,FALSE),"")</f>
        <v/>
      </c>
      <c r="R3114" s="18" t="str">
        <f>IFERROR(VLOOKUP($B3114,Invoices!$AJ$2:$AK$412,2,FALSE),"")</f>
        <v/>
      </c>
      <c r="S3114" s="18" t="str">
        <f>IFERROR(VLOOKUP($B3114,Invoices!$AL$2:$AM$412,2,FALSE),"")</f>
        <v/>
      </c>
      <c r="T3114" s="18" t="str">
        <f>IFERROR(VLOOKUP($B3114,Invoices!$AN$2:$AO$412,2,FALSE),"")</f>
        <v/>
      </c>
      <c r="U3114" s="18" t="str" cm="1">
        <f t="array" ref="U3114">IFERROR(INDEX(F3114:T3114, 1, MATCH(TRUE, ISNUMBER(F3114:T3114), 0)), "0.0")</f>
        <v>0.0</v>
      </c>
    </row>
    <row r="3115" spans="1:21" ht="13" x14ac:dyDescent="0.15">
      <c r="A3115" s="14" t="s">
        <v>9147</v>
      </c>
      <c r="B3115" s="6" t="s">
        <v>4624</v>
      </c>
      <c r="C3115" s="6" t="s">
        <v>606</v>
      </c>
      <c r="D3115" s="6" t="s">
        <v>1118</v>
      </c>
      <c r="E3115" s="6" t="s">
        <v>608</v>
      </c>
      <c r="F3115" s="18" t="str">
        <f>IFERROR(VLOOKUP(B3115,Invoices!$L$2:$M$413,2,FALSE),"")</f>
        <v/>
      </c>
      <c r="G3115" s="18" t="str">
        <f>IFERROR(VLOOKUP(B3115,Invoices!$N$2:$O$412,2,FALSE),"")</f>
        <v/>
      </c>
      <c r="H3115" s="18" t="str">
        <f>IFERROR(VLOOKUP($B3115,Invoices!$P$2:$Q$412,2,FALSE),"")</f>
        <v/>
      </c>
      <c r="I3115" s="18" t="str">
        <f>IFERROR(VLOOKUP($B3115,Invoices!$R$2:$S$412,2,FALSE),"")</f>
        <v/>
      </c>
      <c r="J3115" s="18" t="str">
        <f>IFERROR(VLOOKUP($B3115,Invoices!$T$2:$U$412,2,FALSE),"")</f>
        <v/>
      </c>
      <c r="K3115" s="18" t="str">
        <f>IFERROR(VLOOKUP($B3115,Invoices!$V$2:$W$412,2,FALSE),"")</f>
        <v/>
      </c>
      <c r="L3115" s="18" t="str">
        <f>IFERROR(VLOOKUP($B3115,Invoices!$X$2:$Y$412,2,FALSE),"")</f>
        <v/>
      </c>
      <c r="M3115" s="18" t="str">
        <f>IFERROR(VLOOKUP($B3115,Invoices!$Z$2:$AA$412,2,FALSE),"")</f>
        <v/>
      </c>
      <c r="N3115" s="18" t="str">
        <f>IFERROR(VLOOKUP($B3115,Invoices!$AB$2:$AC$412,2,FALSE),"")</f>
        <v/>
      </c>
      <c r="O3115" s="18" t="str">
        <f>IFERROR(VLOOKUP($B3115,Invoices!$AD$2:$AE$412,2,FALSE),"")</f>
        <v/>
      </c>
      <c r="P3115" s="18" t="str">
        <f>IFERROR(VLOOKUP($B3115,Invoices!$AF$2:$AG$412,2,FALSE),"")</f>
        <v/>
      </c>
      <c r="Q3115" s="18" t="str">
        <f>IFERROR(VLOOKUP($B3115,Invoices!$AH$2:$AI$412,2,FALSE),"")</f>
        <v/>
      </c>
      <c r="R3115" s="18" t="str">
        <f>IFERROR(VLOOKUP($B3115,Invoices!$AJ$2:$AK$412,2,FALSE),"")</f>
        <v/>
      </c>
      <c r="S3115" s="18" t="str">
        <f>IFERROR(VLOOKUP($B3115,Invoices!$AL$2:$AM$412,2,FALSE),"")</f>
        <v/>
      </c>
      <c r="T3115" s="18" t="str">
        <f>IFERROR(VLOOKUP($B3115,Invoices!$AN$2:$AO$412,2,FALSE),"")</f>
        <v/>
      </c>
      <c r="U3115" s="18" t="str" cm="1">
        <f t="array" ref="U3115">IFERROR(INDEX(F3115:T3115, 1, MATCH(TRUE, ISNUMBER(F3115:T3115), 0)), "0.0")</f>
        <v>0.0</v>
      </c>
    </row>
    <row r="3116" spans="1:21" ht="13" x14ac:dyDescent="0.15">
      <c r="A3116" s="14" t="s">
        <v>9148</v>
      </c>
      <c r="B3116" s="6" t="s">
        <v>4625</v>
      </c>
      <c r="C3116" s="6" t="s">
        <v>1269</v>
      </c>
      <c r="D3116" s="6" t="s">
        <v>586</v>
      </c>
      <c r="E3116" s="6" t="s">
        <v>587</v>
      </c>
      <c r="F3116" s="18" t="str">
        <f>IFERROR(VLOOKUP(B3116,Invoices!$L$2:$M$413,2,FALSE),"")</f>
        <v/>
      </c>
      <c r="G3116" s="18" t="str">
        <f>IFERROR(VLOOKUP(B3116,Invoices!$N$2:$O$412,2,FALSE),"")</f>
        <v/>
      </c>
      <c r="H3116" s="18" t="str">
        <f>IFERROR(VLOOKUP($B3116,Invoices!$P$2:$Q$412,2,FALSE),"")</f>
        <v/>
      </c>
      <c r="I3116" s="18" t="str">
        <f>IFERROR(VLOOKUP($B3116,Invoices!$R$2:$S$412,2,FALSE),"")</f>
        <v/>
      </c>
      <c r="J3116" s="18" t="str">
        <f>IFERROR(VLOOKUP($B3116,Invoices!$T$2:$U$412,2,FALSE),"")</f>
        <v/>
      </c>
      <c r="K3116" s="18" t="str">
        <f>IFERROR(VLOOKUP($B3116,Invoices!$V$2:$W$412,2,FALSE),"")</f>
        <v/>
      </c>
      <c r="L3116" s="18" t="str">
        <f>IFERROR(VLOOKUP($B3116,Invoices!$X$2:$Y$412,2,FALSE),"")</f>
        <v/>
      </c>
      <c r="M3116" s="18" t="str">
        <f>IFERROR(VLOOKUP($B3116,Invoices!$Z$2:$AA$412,2,FALSE),"")</f>
        <v/>
      </c>
      <c r="N3116" s="18" t="str">
        <f>IFERROR(VLOOKUP($B3116,Invoices!$AB$2:$AC$412,2,FALSE),"")</f>
        <v/>
      </c>
      <c r="O3116" s="18" t="str">
        <f>IFERROR(VLOOKUP($B3116,Invoices!$AD$2:$AE$412,2,FALSE),"")</f>
        <v/>
      </c>
      <c r="P3116" s="18" t="str">
        <f>IFERROR(VLOOKUP($B3116,Invoices!$AF$2:$AG$412,2,FALSE),"")</f>
        <v/>
      </c>
      <c r="Q3116" s="18" t="str">
        <f>IFERROR(VLOOKUP($B3116,Invoices!$AH$2:$AI$412,2,FALSE),"")</f>
        <v/>
      </c>
      <c r="R3116" s="18" t="str">
        <f>IFERROR(VLOOKUP($B3116,Invoices!$AJ$2:$AK$412,2,FALSE),"")</f>
        <v/>
      </c>
      <c r="S3116" s="18" t="str">
        <f>IFERROR(VLOOKUP($B3116,Invoices!$AL$2:$AM$412,2,FALSE),"")</f>
        <v/>
      </c>
      <c r="T3116" s="18" t="str">
        <f>IFERROR(VLOOKUP($B3116,Invoices!$AN$2:$AO$412,2,FALSE),"")</f>
        <v/>
      </c>
      <c r="U3116" s="18" t="str" cm="1">
        <f t="array" ref="U3116">IFERROR(INDEX(F3116:T3116, 1, MATCH(TRUE, ISNUMBER(F3116:T3116), 0)), "0.0")</f>
        <v>0.0</v>
      </c>
    </row>
    <row r="3117" spans="1:21" ht="13" x14ac:dyDescent="0.15">
      <c r="A3117" s="14" t="s">
        <v>9149</v>
      </c>
      <c r="B3117" s="6" t="s">
        <v>4626</v>
      </c>
      <c r="C3117" s="6" t="s">
        <v>3979</v>
      </c>
      <c r="D3117" s="6" t="s">
        <v>1772</v>
      </c>
      <c r="E3117" s="6" t="s">
        <v>1773</v>
      </c>
      <c r="F3117" s="18" t="str">
        <f>IFERROR(VLOOKUP(B3117,Invoices!$L$2:$M$413,2,FALSE),"")</f>
        <v/>
      </c>
      <c r="G3117" s="18" t="str">
        <f>IFERROR(VLOOKUP(B3117,Invoices!$N$2:$O$412,2,FALSE),"")</f>
        <v/>
      </c>
      <c r="H3117" s="18" t="str">
        <f>IFERROR(VLOOKUP($B3117,Invoices!$P$2:$Q$412,2,FALSE),"")</f>
        <v/>
      </c>
      <c r="I3117" s="18">
        <f>IFERROR(VLOOKUP($B3117,Invoices!$R$2:$S$412,2,FALSE),"")</f>
        <v>0.99</v>
      </c>
      <c r="J3117" s="18" t="str">
        <f>IFERROR(VLOOKUP($B3117,Invoices!$T$2:$U$412,2,FALSE),"")</f>
        <v/>
      </c>
      <c r="K3117" s="18" t="str">
        <f>IFERROR(VLOOKUP($B3117,Invoices!$V$2:$W$412,2,FALSE),"")</f>
        <v/>
      </c>
      <c r="L3117" s="18" t="str">
        <f>IFERROR(VLOOKUP($B3117,Invoices!$X$2:$Y$412,2,FALSE),"")</f>
        <v/>
      </c>
      <c r="M3117" s="18" t="str">
        <f>IFERROR(VLOOKUP($B3117,Invoices!$Z$2:$AA$412,2,FALSE),"")</f>
        <v/>
      </c>
      <c r="N3117" s="18" t="str">
        <f>IFERROR(VLOOKUP($B3117,Invoices!$AB$2:$AC$412,2,FALSE),"")</f>
        <v/>
      </c>
      <c r="O3117" s="18" t="str">
        <f>IFERROR(VLOOKUP($B3117,Invoices!$AD$2:$AE$412,2,FALSE),"")</f>
        <v/>
      </c>
      <c r="P3117" s="18" t="str">
        <f>IFERROR(VLOOKUP($B3117,Invoices!$AF$2:$AG$412,2,FALSE),"")</f>
        <v/>
      </c>
      <c r="Q3117" s="18" t="str">
        <f>IFERROR(VLOOKUP($B3117,Invoices!$AH$2:$AI$412,2,FALSE),"")</f>
        <v/>
      </c>
      <c r="R3117" s="18" t="str">
        <f>IFERROR(VLOOKUP($B3117,Invoices!$AJ$2:$AK$412,2,FALSE),"")</f>
        <v/>
      </c>
      <c r="S3117" s="18" t="str">
        <f>IFERROR(VLOOKUP($B3117,Invoices!$AL$2:$AM$412,2,FALSE),"")</f>
        <v/>
      </c>
      <c r="T3117" s="18" t="str">
        <f>IFERROR(VLOOKUP($B3117,Invoices!$AN$2:$AO$412,2,FALSE),"")</f>
        <v/>
      </c>
      <c r="U3117" s="18" cm="1">
        <f t="array" ref="U3117">IFERROR(INDEX(F3117:T3117, 1, MATCH(TRUE, ISNUMBER(F3117:T3117), 0)), "0.0")</f>
        <v>0.99</v>
      </c>
    </row>
    <row r="3118" spans="1:21" ht="13" x14ac:dyDescent="0.15">
      <c r="A3118" s="14" t="s">
        <v>9150</v>
      </c>
      <c r="B3118" s="6" t="s">
        <v>4627</v>
      </c>
      <c r="C3118" s="6" t="s">
        <v>795</v>
      </c>
      <c r="D3118" s="6" t="s">
        <v>796</v>
      </c>
      <c r="E3118" s="6" t="s">
        <v>797</v>
      </c>
      <c r="F3118" s="18" t="str">
        <f>IFERROR(VLOOKUP(B3118,Invoices!$L$2:$M$413,2,FALSE),"")</f>
        <v/>
      </c>
      <c r="G3118" s="18" t="str">
        <f>IFERROR(VLOOKUP(B3118,Invoices!$N$2:$O$412,2,FALSE),"")</f>
        <v/>
      </c>
      <c r="H3118" s="18" t="str">
        <f>IFERROR(VLOOKUP($B3118,Invoices!$P$2:$Q$412,2,FALSE),"")</f>
        <v/>
      </c>
      <c r="I3118" s="18" t="str">
        <f>IFERROR(VLOOKUP($B3118,Invoices!$R$2:$S$412,2,FALSE),"")</f>
        <v/>
      </c>
      <c r="J3118" s="18" t="str">
        <f>IFERROR(VLOOKUP($B3118,Invoices!$T$2:$U$412,2,FALSE),"")</f>
        <v/>
      </c>
      <c r="K3118" s="18" t="str">
        <f>IFERROR(VLOOKUP($B3118,Invoices!$V$2:$W$412,2,FALSE),"")</f>
        <v/>
      </c>
      <c r="L3118" s="18" t="str">
        <f>IFERROR(VLOOKUP($B3118,Invoices!$X$2:$Y$412,2,FALSE),"")</f>
        <v/>
      </c>
      <c r="M3118" s="18" t="str">
        <f>IFERROR(VLOOKUP($B3118,Invoices!$Z$2:$AA$412,2,FALSE),"")</f>
        <v/>
      </c>
      <c r="N3118" s="18" t="str">
        <f>IFERROR(VLOOKUP($B3118,Invoices!$AB$2:$AC$412,2,FALSE),"")</f>
        <v/>
      </c>
      <c r="O3118" s="18" t="str">
        <f>IFERROR(VLOOKUP($B3118,Invoices!$AD$2:$AE$412,2,FALSE),"")</f>
        <v/>
      </c>
      <c r="P3118" s="18" t="str">
        <f>IFERROR(VLOOKUP($B3118,Invoices!$AF$2:$AG$412,2,FALSE),"")</f>
        <v/>
      </c>
      <c r="Q3118" s="18" t="str">
        <f>IFERROR(VLOOKUP($B3118,Invoices!$AH$2:$AI$412,2,FALSE),"")</f>
        <v/>
      </c>
      <c r="R3118" s="18" t="str">
        <f>IFERROR(VLOOKUP($B3118,Invoices!$AJ$2:$AK$412,2,FALSE),"")</f>
        <v/>
      </c>
      <c r="S3118" s="18" t="str">
        <f>IFERROR(VLOOKUP($B3118,Invoices!$AL$2:$AM$412,2,FALSE),"")</f>
        <v/>
      </c>
      <c r="T3118" s="18" t="str">
        <f>IFERROR(VLOOKUP($B3118,Invoices!$AN$2:$AO$412,2,FALSE),"")</f>
        <v/>
      </c>
      <c r="U3118" s="18" t="str" cm="1">
        <f t="array" ref="U3118">IFERROR(INDEX(F3118:T3118, 1, MATCH(TRUE, ISNUMBER(F3118:T3118), 0)), "0.0")</f>
        <v>0.0</v>
      </c>
    </row>
    <row r="3119" spans="1:21" ht="13" x14ac:dyDescent="0.15">
      <c r="A3119" s="14" t="s">
        <v>9151</v>
      </c>
      <c r="B3119" s="6" t="s">
        <v>4628</v>
      </c>
      <c r="D3119" s="6" t="s">
        <v>1067</v>
      </c>
      <c r="E3119" s="6" t="s">
        <v>1068</v>
      </c>
      <c r="F3119" s="18" t="str">
        <f>IFERROR(VLOOKUP(B3119,Invoices!$L$2:$M$413,2,FALSE),"")</f>
        <v/>
      </c>
      <c r="G3119" s="18" t="str">
        <f>IFERROR(VLOOKUP(B3119,Invoices!$N$2:$O$412,2,FALSE),"")</f>
        <v/>
      </c>
      <c r="H3119" s="18" t="str">
        <f>IFERROR(VLOOKUP($B3119,Invoices!$P$2:$Q$412,2,FALSE),"")</f>
        <v/>
      </c>
      <c r="I3119" s="18" t="str">
        <f>IFERROR(VLOOKUP($B3119,Invoices!$R$2:$S$412,2,FALSE),"")</f>
        <v/>
      </c>
      <c r="J3119" s="18" t="str">
        <f>IFERROR(VLOOKUP($B3119,Invoices!$T$2:$U$412,2,FALSE),"")</f>
        <v/>
      </c>
      <c r="K3119" s="18" t="str">
        <f>IFERROR(VLOOKUP($B3119,Invoices!$V$2:$W$412,2,FALSE),"")</f>
        <v/>
      </c>
      <c r="L3119" s="18" t="str">
        <f>IFERROR(VLOOKUP($B3119,Invoices!$X$2:$Y$412,2,FALSE),"")</f>
        <v/>
      </c>
      <c r="M3119" s="18" t="str">
        <f>IFERROR(VLOOKUP($B3119,Invoices!$Z$2:$AA$412,2,FALSE),"")</f>
        <v/>
      </c>
      <c r="N3119" s="18" t="str">
        <f>IFERROR(VLOOKUP($B3119,Invoices!$AB$2:$AC$412,2,FALSE),"")</f>
        <v/>
      </c>
      <c r="O3119" s="18" t="str">
        <f>IFERROR(VLOOKUP($B3119,Invoices!$AD$2:$AE$412,2,FALSE),"")</f>
        <v/>
      </c>
      <c r="P3119" s="18">
        <f>IFERROR(VLOOKUP($B3119,Invoices!$AF$2:$AG$412,2,FALSE),"")</f>
        <v>0.99</v>
      </c>
      <c r="Q3119" s="18" t="str">
        <f>IFERROR(VLOOKUP($B3119,Invoices!$AH$2:$AI$412,2,FALSE),"")</f>
        <v/>
      </c>
      <c r="R3119" s="18" t="str">
        <f>IFERROR(VLOOKUP($B3119,Invoices!$AJ$2:$AK$412,2,FALSE),"")</f>
        <v/>
      </c>
      <c r="S3119" s="18" t="str">
        <f>IFERROR(VLOOKUP($B3119,Invoices!$AL$2:$AM$412,2,FALSE),"")</f>
        <v/>
      </c>
      <c r="T3119" s="18" t="str">
        <f>IFERROR(VLOOKUP($B3119,Invoices!$AN$2:$AO$412,2,FALSE),"")</f>
        <v/>
      </c>
      <c r="U3119" s="18" cm="1">
        <f t="array" ref="U3119">IFERROR(INDEX(F3119:T3119, 1, MATCH(TRUE, ISNUMBER(F3119:T3119), 0)), "0.0")</f>
        <v>0.99</v>
      </c>
    </row>
    <row r="3120" spans="1:21" ht="13" x14ac:dyDescent="0.15">
      <c r="A3120" s="14" t="s">
        <v>9152</v>
      </c>
      <c r="B3120" s="6" t="s">
        <v>4628</v>
      </c>
      <c r="C3120" s="6" t="s">
        <v>4629</v>
      </c>
      <c r="D3120" s="6" t="s">
        <v>1002</v>
      </c>
      <c r="E3120" s="6" t="s">
        <v>1003</v>
      </c>
      <c r="F3120" s="18" t="str">
        <f>IFERROR(VLOOKUP(B3120,Invoices!$L$2:$M$413,2,FALSE),"")</f>
        <v/>
      </c>
      <c r="G3120" s="18" t="str">
        <f>IFERROR(VLOOKUP(B3120,Invoices!$N$2:$O$412,2,FALSE),"")</f>
        <v/>
      </c>
      <c r="H3120" s="18" t="str">
        <f>IFERROR(VLOOKUP($B3120,Invoices!$P$2:$Q$412,2,FALSE),"")</f>
        <v/>
      </c>
      <c r="I3120" s="18" t="str">
        <f>IFERROR(VLOOKUP($B3120,Invoices!$R$2:$S$412,2,FALSE),"")</f>
        <v/>
      </c>
      <c r="J3120" s="18" t="str">
        <f>IFERROR(VLOOKUP($B3120,Invoices!$T$2:$U$412,2,FALSE),"")</f>
        <v/>
      </c>
      <c r="K3120" s="18" t="str">
        <f>IFERROR(VLOOKUP($B3120,Invoices!$V$2:$W$412,2,FALSE),"")</f>
        <v/>
      </c>
      <c r="L3120" s="18" t="str">
        <f>IFERROR(VLOOKUP($B3120,Invoices!$X$2:$Y$412,2,FALSE),"")</f>
        <v/>
      </c>
      <c r="M3120" s="18" t="str">
        <f>IFERROR(VLOOKUP($B3120,Invoices!$Z$2:$AA$412,2,FALSE),"")</f>
        <v/>
      </c>
      <c r="N3120" s="18" t="str">
        <f>IFERROR(VLOOKUP($B3120,Invoices!$AB$2:$AC$412,2,FALSE),"")</f>
        <v/>
      </c>
      <c r="O3120" s="18" t="str">
        <f>IFERROR(VLOOKUP($B3120,Invoices!$AD$2:$AE$412,2,FALSE),"")</f>
        <v/>
      </c>
      <c r="P3120" s="18">
        <f>IFERROR(VLOOKUP($B3120,Invoices!$AF$2:$AG$412,2,FALSE),"")</f>
        <v>0.99</v>
      </c>
      <c r="Q3120" s="18" t="str">
        <f>IFERROR(VLOOKUP($B3120,Invoices!$AH$2:$AI$412,2,FALSE),"")</f>
        <v/>
      </c>
      <c r="R3120" s="18" t="str">
        <f>IFERROR(VLOOKUP($B3120,Invoices!$AJ$2:$AK$412,2,FALSE),"")</f>
        <v/>
      </c>
      <c r="S3120" s="18" t="str">
        <f>IFERROR(VLOOKUP($B3120,Invoices!$AL$2:$AM$412,2,FALSE),"")</f>
        <v/>
      </c>
      <c r="T3120" s="18" t="str">
        <f>IFERROR(VLOOKUP($B3120,Invoices!$AN$2:$AO$412,2,FALSE),"")</f>
        <v/>
      </c>
      <c r="U3120" s="18" cm="1">
        <f t="array" ref="U3120">IFERROR(INDEX(F3120:T3120, 1, MATCH(TRUE, ISNUMBER(F3120:T3120), 0)), "0.0")</f>
        <v>0.99</v>
      </c>
    </row>
    <row r="3121" spans="1:21" ht="13" x14ac:dyDescent="0.15">
      <c r="A3121" s="14" t="s">
        <v>9153</v>
      </c>
      <c r="B3121" s="6" t="s">
        <v>4630</v>
      </c>
      <c r="C3121" s="6" t="s">
        <v>529</v>
      </c>
      <c r="D3121" s="6" t="s">
        <v>1329</v>
      </c>
      <c r="E3121" s="6" t="s">
        <v>529</v>
      </c>
      <c r="F3121" s="18" t="str">
        <f>IFERROR(VLOOKUP(B3121,Invoices!$L$2:$M$413,2,FALSE),"")</f>
        <v/>
      </c>
      <c r="G3121" s="18" t="str">
        <f>IFERROR(VLOOKUP(B3121,Invoices!$N$2:$O$412,2,FALSE),"")</f>
        <v/>
      </c>
      <c r="H3121" s="18" t="str">
        <f>IFERROR(VLOOKUP($B3121,Invoices!$P$2:$Q$412,2,FALSE),"")</f>
        <v/>
      </c>
      <c r="I3121" s="18" t="str">
        <f>IFERROR(VLOOKUP($B3121,Invoices!$R$2:$S$412,2,FALSE),"")</f>
        <v/>
      </c>
      <c r="J3121" s="18" t="str">
        <f>IFERROR(VLOOKUP($B3121,Invoices!$T$2:$U$412,2,FALSE),"")</f>
        <v/>
      </c>
      <c r="K3121" s="18" t="str">
        <f>IFERROR(VLOOKUP($B3121,Invoices!$V$2:$W$412,2,FALSE),"")</f>
        <v/>
      </c>
      <c r="L3121" s="18" t="str">
        <f>IFERROR(VLOOKUP($B3121,Invoices!$X$2:$Y$412,2,FALSE),"")</f>
        <v/>
      </c>
      <c r="M3121" s="18" t="str">
        <f>IFERROR(VLOOKUP($B3121,Invoices!$Z$2:$AA$412,2,FALSE),"")</f>
        <v/>
      </c>
      <c r="N3121" s="18" t="str">
        <f>IFERROR(VLOOKUP($B3121,Invoices!$AB$2:$AC$412,2,FALSE),"")</f>
        <v/>
      </c>
      <c r="O3121" s="18" t="str">
        <f>IFERROR(VLOOKUP($B3121,Invoices!$AD$2:$AE$412,2,FALSE),"")</f>
        <v/>
      </c>
      <c r="P3121" s="18" t="str">
        <f>IFERROR(VLOOKUP($B3121,Invoices!$AF$2:$AG$412,2,FALSE),"")</f>
        <v/>
      </c>
      <c r="Q3121" s="18" t="str">
        <f>IFERROR(VLOOKUP($B3121,Invoices!$AH$2:$AI$412,2,FALSE),"")</f>
        <v/>
      </c>
      <c r="R3121" s="18" t="str">
        <f>IFERROR(VLOOKUP($B3121,Invoices!$AJ$2:$AK$412,2,FALSE),"")</f>
        <v/>
      </c>
      <c r="S3121" s="18" t="str">
        <f>IFERROR(VLOOKUP($B3121,Invoices!$AL$2:$AM$412,2,FALSE),"")</f>
        <v/>
      </c>
      <c r="T3121" s="18" t="str">
        <f>IFERROR(VLOOKUP($B3121,Invoices!$AN$2:$AO$412,2,FALSE),"")</f>
        <v/>
      </c>
      <c r="U3121" s="18" t="str" cm="1">
        <f t="array" ref="U3121">IFERROR(INDEX(F3121:T3121, 1, MATCH(TRUE, ISNUMBER(F3121:T3121), 0)), "0.0")</f>
        <v>0.0</v>
      </c>
    </row>
    <row r="3122" spans="1:21" ht="13" x14ac:dyDescent="0.15">
      <c r="A3122" s="14" t="s">
        <v>9154</v>
      </c>
      <c r="B3122" s="6" t="s">
        <v>4631</v>
      </c>
      <c r="C3122" s="6" t="s">
        <v>4632</v>
      </c>
      <c r="D3122" s="6" t="s">
        <v>607</v>
      </c>
      <c r="E3122" s="6" t="s">
        <v>608</v>
      </c>
      <c r="F3122" s="18" t="str">
        <f>IFERROR(VLOOKUP(B3122,Invoices!$L$2:$M$413,2,FALSE),"")</f>
        <v/>
      </c>
      <c r="G3122" s="18" t="str">
        <f>IFERROR(VLOOKUP(B3122,Invoices!$N$2:$O$412,2,FALSE),"")</f>
        <v/>
      </c>
      <c r="H3122" s="18" t="str">
        <f>IFERROR(VLOOKUP($B3122,Invoices!$P$2:$Q$412,2,FALSE),"")</f>
        <v/>
      </c>
      <c r="I3122" s="18" t="str">
        <f>IFERROR(VLOOKUP($B3122,Invoices!$R$2:$S$412,2,FALSE),"")</f>
        <v/>
      </c>
      <c r="J3122" s="18">
        <f>IFERROR(VLOOKUP($B3122,Invoices!$T$2:$U$412,2,FALSE),"")</f>
        <v>0.99</v>
      </c>
      <c r="K3122" s="18" t="str">
        <f>IFERROR(VLOOKUP($B3122,Invoices!$V$2:$W$412,2,FALSE),"")</f>
        <v/>
      </c>
      <c r="L3122" s="18" t="str">
        <f>IFERROR(VLOOKUP($B3122,Invoices!$X$2:$Y$412,2,FALSE),"")</f>
        <v/>
      </c>
      <c r="M3122" s="18" t="str">
        <f>IFERROR(VLOOKUP($B3122,Invoices!$Z$2:$AA$412,2,FALSE),"")</f>
        <v/>
      </c>
      <c r="N3122" s="18" t="str">
        <f>IFERROR(VLOOKUP($B3122,Invoices!$AB$2:$AC$412,2,FALSE),"")</f>
        <v/>
      </c>
      <c r="O3122" s="18" t="str">
        <f>IFERROR(VLOOKUP($B3122,Invoices!$AD$2:$AE$412,2,FALSE),"")</f>
        <v/>
      </c>
      <c r="P3122" s="18" t="str">
        <f>IFERROR(VLOOKUP($B3122,Invoices!$AF$2:$AG$412,2,FALSE),"")</f>
        <v/>
      </c>
      <c r="Q3122" s="18" t="str">
        <f>IFERROR(VLOOKUP($B3122,Invoices!$AH$2:$AI$412,2,FALSE),"")</f>
        <v/>
      </c>
      <c r="R3122" s="18" t="str">
        <f>IFERROR(VLOOKUP($B3122,Invoices!$AJ$2:$AK$412,2,FALSE),"")</f>
        <v/>
      </c>
      <c r="S3122" s="18" t="str">
        <f>IFERROR(VLOOKUP($B3122,Invoices!$AL$2:$AM$412,2,FALSE),"")</f>
        <v/>
      </c>
      <c r="T3122" s="18" t="str">
        <f>IFERROR(VLOOKUP($B3122,Invoices!$AN$2:$AO$412,2,FALSE),"")</f>
        <v/>
      </c>
      <c r="U3122" s="18" cm="1">
        <f t="array" ref="U3122">IFERROR(INDEX(F3122:T3122, 1, MATCH(TRUE, ISNUMBER(F3122:T3122), 0)), "0.0")</f>
        <v>0.99</v>
      </c>
    </row>
    <row r="3123" spans="1:21" ht="13" x14ac:dyDescent="0.15">
      <c r="A3123" s="14" t="s">
        <v>9155</v>
      </c>
      <c r="B3123" s="6" t="s">
        <v>4633</v>
      </c>
      <c r="C3123" s="6" t="s">
        <v>774</v>
      </c>
      <c r="D3123" s="6" t="s">
        <v>775</v>
      </c>
      <c r="E3123" s="6" t="s">
        <v>681</v>
      </c>
      <c r="F3123" s="18" t="str">
        <f>IFERROR(VLOOKUP(B3123,Invoices!$L$2:$M$413,2,FALSE),"")</f>
        <v/>
      </c>
      <c r="G3123" s="18" t="str">
        <f>IFERROR(VLOOKUP(B3123,Invoices!$N$2:$O$412,2,FALSE),"")</f>
        <v/>
      </c>
      <c r="H3123" s="18" t="str">
        <f>IFERROR(VLOOKUP($B3123,Invoices!$P$2:$Q$412,2,FALSE),"")</f>
        <v/>
      </c>
      <c r="I3123" s="18" t="str">
        <f>IFERROR(VLOOKUP($B3123,Invoices!$R$2:$S$412,2,FALSE),"")</f>
        <v/>
      </c>
      <c r="J3123" s="18" t="str">
        <f>IFERROR(VLOOKUP($B3123,Invoices!$T$2:$U$412,2,FALSE),"")</f>
        <v/>
      </c>
      <c r="K3123" s="18" t="str">
        <f>IFERROR(VLOOKUP($B3123,Invoices!$V$2:$W$412,2,FALSE),"")</f>
        <v/>
      </c>
      <c r="L3123" s="18" t="str">
        <f>IFERROR(VLOOKUP($B3123,Invoices!$X$2:$Y$412,2,FALSE),"")</f>
        <v/>
      </c>
      <c r="M3123" s="18" t="str">
        <f>IFERROR(VLOOKUP($B3123,Invoices!$Z$2:$AA$412,2,FALSE),"")</f>
        <v/>
      </c>
      <c r="N3123" s="18" t="str">
        <f>IFERROR(VLOOKUP($B3123,Invoices!$AB$2:$AC$412,2,FALSE),"")</f>
        <v/>
      </c>
      <c r="O3123" s="18" t="str">
        <f>IFERROR(VLOOKUP($B3123,Invoices!$AD$2:$AE$412,2,FALSE),"")</f>
        <v/>
      </c>
      <c r="P3123" s="18" t="str">
        <f>IFERROR(VLOOKUP($B3123,Invoices!$AF$2:$AG$412,2,FALSE),"")</f>
        <v/>
      </c>
      <c r="Q3123" s="18" t="str">
        <f>IFERROR(VLOOKUP($B3123,Invoices!$AH$2:$AI$412,2,FALSE),"")</f>
        <v/>
      </c>
      <c r="R3123" s="18" t="str">
        <f>IFERROR(VLOOKUP($B3123,Invoices!$AJ$2:$AK$412,2,FALSE),"")</f>
        <v/>
      </c>
      <c r="S3123" s="18" t="str">
        <f>IFERROR(VLOOKUP($B3123,Invoices!$AL$2:$AM$412,2,FALSE),"")</f>
        <v/>
      </c>
      <c r="T3123" s="18" t="str">
        <f>IFERROR(VLOOKUP($B3123,Invoices!$AN$2:$AO$412,2,FALSE),"")</f>
        <v/>
      </c>
      <c r="U3123" s="18" t="str" cm="1">
        <f t="array" ref="U3123">IFERROR(INDEX(F3123:T3123, 1, MATCH(TRUE, ISNUMBER(F3123:T3123), 0)), "0.0")</f>
        <v>0.0</v>
      </c>
    </row>
    <row r="3124" spans="1:21" ht="13" x14ac:dyDescent="0.15">
      <c r="A3124" s="14" t="s">
        <v>9156</v>
      </c>
      <c r="B3124" s="6" t="s">
        <v>4634</v>
      </c>
      <c r="C3124" s="6" t="s">
        <v>912</v>
      </c>
      <c r="D3124" s="6" t="s">
        <v>913</v>
      </c>
      <c r="E3124" s="6" t="s">
        <v>912</v>
      </c>
      <c r="F3124" s="18" t="str">
        <f>IFERROR(VLOOKUP(B3124,Invoices!$L$2:$M$413,2,FALSE),"")</f>
        <v/>
      </c>
      <c r="G3124" s="18" t="str">
        <f>IFERROR(VLOOKUP(B3124,Invoices!$N$2:$O$412,2,FALSE),"")</f>
        <v/>
      </c>
      <c r="H3124" s="18" t="str">
        <f>IFERROR(VLOOKUP($B3124,Invoices!$P$2:$Q$412,2,FALSE),"")</f>
        <v/>
      </c>
      <c r="I3124" s="18" t="str">
        <f>IFERROR(VLOOKUP($B3124,Invoices!$R$2:$S$412,2,FALSE),"")</f>
        <v/>
      </c>
      <c r="J3124" s="18" t="str">
        <f>IFERROR(VLOOKUP($B3124,Invoices!$T$2:$U$412,2,FALSE),"")</f>
        <v/>
      </c>
      <c r="K3124" s="18" t="str">
        <f>IFERROR(VLOOKUP($B3124,Invoices!$V$2:$W$412,2,FALSE),"")</f>
        <v/>
      </c>
      <c r="L3124" s="18">
        <f>IFERROR(VLOOKUP($B3124,Invoices!$X$2:$Y$412,2,FALSE),"")</f>
        <v>0.99</v>
      </c>
      <c r="M3124" s="18">
        <f>IFERROR(VLOOKUP($B3124,Invoices!$Z$2:$AA$412,2,FALSE),"")</f>
        <v>0.99</v>
      </c>
      <c r="N3124" s="18" t="str">
        <f>IFERROR(VLOOKUP($B3124,Invoices!$AB$2:$AC$412,2,FALSE),"")</f>
        <v/>
      </c>
      <c r="O3124" s="18" t="str">
        <f>IFERROR(VLOOKUP($B3124,Invoices!$AD$2:$AE$412,2,FALSE),"")</f>
        <v/>
      </c>
      <c r="P3124" s="18" t="str">
        <f>IFERROR(VLOOKUP($B3124,Invoices!$AF$2:$AG$412,2,FALSE),"")</f>
        <v/>
      </c>
      <c r="Q3124" s="18" t="str">
        <f>IFERROR(VLOOKUP($B3124,Invoices!$AH$2:$AI$412,2,FALSE),"")</f>
        <v/>
      </c>
      <c r="R3124" s="18" t="str">
        <f>IFERROR(VLOOKUP($B3124,Invoices!$AJ$2:$AK$412,2,FALSE),"")</f>
        <v/>
      </c>
      <c r="S3124" s="18" t="str">
        <f>IFERROR(VLOOKUP($B3124,Invoices!$AL$2:$AM$412,2,FALSE),"")</f>
        <v/>
      </c>
      <c r="T3124" s="18" t="str">
        <f>IFERROR(VLOOKUP($B3124,Invoices!$AN$2:$AO$412,2,FALSE),"")</f>
        <v/>
      </c>
      <c r="U3124" s="18" cm="1">
        <f t="array" ref="U3124">IFERROR(INDEX(F3124:T3124, 1, MATCH(TRUE, ISNUMBER(F3124:T3124), 0)), "0.0")</f>
        <v>0.99</v>
      </c>
    </row>
    <row r="3125" spans="1:21" ht="13" x14ac:dyDescent="0.15">
      <c r="A3125" s="14" t="s">
        <v>9157</v>
      </c>
      <c r="B3125" s="6" t="s">
        <v>4635</v>
      </c>
      <c r="D3125" s="6" t="s">
        <v>921</v>
      </c>
      <c r="E3125" s="6" t="s">
        <v>921</v>
      </c>
      <c r="F3125" s="18" t="str">
        <f>IFERROR(VLOOKUP(B3125,Invoices!$L$2:$M$413,2,FALSE),"")</f>
        <v/>
      </c>
      <c r="G3125" s="18" t="str">
        <f>IFERROR(VLOOKUP(B3125,Invoices!$N$2:$O$412,2,FALSE),"")</f>
        <v/>
      </c>
      <c r="H3125" s="18" t="str">
        <f>IFERROR(VLOOKUP($B3125,Invoices!$P$2:$Q$412,2,FALSE),"")</f>
        <v/>
      </c>
      <c r="I3125" s="18" t="str">
        <f>IFERROR(VLOOKUP($B3125,Invoices!$R$2:$S$412,2,FALSE),"")</f>
        <v/>
      </c>
      <c r="J3125" s="18" t="str">
        <f>IFERROR(VLOOKUP($B3125,Invoices!$T$2:$U$412,2,FALSE),"")</f>
        <v/>
      </c>
      <c r="K3125" s="18" t="str">
        <f>IFERROR(VLOOKUP($B3125,Invoices!$V$2:$W$412,2,FALSE),"")</f>
        <v/>
      </c>
      <c r="L3125" s="18" t="str">
        <f>IFERROR(VLOOKUP($B3125,Invoices!$X$2:$Y$412,2,FALSE),"")</f>
        <v/>
      </c>
      <c r="M3125" s="18" t="str">
        <f>IFERROR(VLOOKUP($B3125,Invoices!$Z$2:$AA$412,2,FALSE),"")</f>
        <v/>
      </c>
      <c r="N3125" s="18" t="str">
        <f>IFERROR(VLOOKUP($B3125,Invoices!$AB$2:$AC$412,2,FALSE),"")</f>
        <v/>
      </c>
      <c r="O3125" s="18" t="str">
        <f>IFERROR(VLOOKUP($B3125,Invoices!$AD$2:$AE$412,2,FALSE),"")</f>
        <v/>
      </c>
      <c r="P3125" s="18" t="str">
        <f>IFERROR(VLOOKUP($B3125,Invoices!$AF$2:$AG$412,2,FALSE),"")</f>
        <v/>
      </c>
      <c r="Q3125" s="18" t="str">
        <f>IFERROR(VLOOKUP($B3125,Invoices!$AH$2:$AI$412,2,FALSE),"")</f>
        <v/>
      </c>
      <c r="R3125" s="18" t="str">
        <f>IFERROR(VLOOKUP($B3125,Invoices!$AJ$2:$AK$412,2,FALSE),"")</f>
        <v/>
      </c>
      <c r="S3125" s="18" t="str">
        <f>IFERROR(VLOOKUP($B3125,Invoices!$AL$2:$AM$412,2,FALSE),"")</f>
        <v/>
      </c>
      <c r="T3125" s="18" t="str">
        <f>IFERROR(VLOOKUP($B3125,Invoices!$AN$2:$AO$412,2,FALSE),"")</f>
        <v/>
      </c>
      <c r="U3125" s="18" t="str" cm="1">
        <f t="array" ref="U3125">IFERROR(INDEX(F3125:T3125, 1, MATCH(TRUE, ISNUMBER(F3125:T3125), 0)), "0.0")</f>
        <v>0.0</v>
      </c>
    </row>
    <row r="3126" spans="1:21" ht="13" x14ac:dyDescent="0.15">
      <c r="A3126" s="14" t="s">
        <v>9158</v>
      </c>
      <c r="B3126" s="6" t="s">
        <v>4636</v>
      </c>
      <c r="C3126" s="6" t="s">
        <v>4637</v>
      </c>
      <c r="D3126" s="6" t="s">
        <v>1033</v>
      </c>
      <c r="E3126" s="6" t="s">
        <v>1034</v>
      </c>
      <c r="F3126" s="18" t="str">
        <f>IFERROR(VLOOKUP(B3126,Invoices!$L$2:$M$413,2,FALSE),"")</f>
        <v/>
      </c>
      <c r="G3126" s="18" t="str">
        <f>IFERROR(VLOOKUP(B3126,Invoices!$N$2:$O$412,2,FALSE),"")</f>
        <v/>
      </c>
      <c r="H3126" s="18" t="str">
        <f>IFERROR(VLOOKUP($B3126,Invoices!$P$2:$Q$412,2,FALSE),"")</f>
        <v/>
      </c>
      <c r="I3126" s="18" t="str">
        <f>IFERROR(VLOOKUP($B3126,Invoices!$R$2:$S$412,2,FALSE),"")</f>
        <v/>
      </c>
      <c r="J3126" s="18" t="str">
        <f>IFERROR(VLOOKUP($B3126,Invoices!$T$2:$U$412,2,FALSE),"")</f>
        <v/>
      </c>
      <c r="K3126" s="18" t="str">
        <f>IFERROR(VLOOKUP($B3126,Invoices!$V$2:$W$412,2,FALSE),"")</f>
        <v/>
      </c>
      <c r="L3126" s="18" t="str">
        <f>IFERROR(VLOOKUP($B3126,Invoices!$X$2:$Y$412,2,FALSE),"")</f>
        <v/>
      </c>
      <c r="M3126" s="18" t="str">
        <f>IFERROR(VLOOKUP($B3126,Invoices!$Z$2:$AA$412,2,FALSE),"")</f>
        <v/>
      </c>
      <c r="N3126" s="18" t="str">
        <f>IFERROR(VLOOKUP($B3126,Invoices!$AB$2:$AC$412,2,FALSE),"")</f>
        <v/>
      </c>
      <c r="O3126" s="18" t="str">
        <f>IFERROR(VLOOKUP($B3126,Invoices!$AD$2:$AE$412,2,FALSE),"")</f>
        <v/>
      </c>
      <c r="P3126" s="18" t="str">
        <f>IFERROR(VLOOKUP($B3126,Invoices!$AF$2:$AG$412,2,FALSE),"")</f>
        <v/>
      </c>
      <c r="Q3126" s="18" t="str">
        <f>IFERROR(VLOOKUP($B3126,Invoices!$AH$2:$AI$412,2,FALSE),"")</f>
        <v/>
      </c>
      <c r="R3126" s="18" t="str">
        <f>IFERROR(VLOOKUP($B3126,Invoices!$AJ$2:$AK$412,2,FALSE),"")</f>
        <v/>
      </c>
      <c r="S3126" s="18" t="str">
        <f>IFERROR(VLOOKUP($B3126,Invoices!$AL$2:$AM$412,2,FALSE),"")</f>
        <v/>
      </c>
      <c r="T3126" s="18" t="str">
        <f>IFERROR(VLOOKUP($B3126,Invoices!$AN$2:$AO$412,2,FALSE),"")</f>
        <v/>
      </c>
      <c r="U3126" s="18" t="str" cm="1">
        <f t="array" ref="U3126">IFERROR(INDEX(F3126:T3126, 1, MATCH(TRUE, ISNUMBER(F3126:T3126), 0)), "0.0")</f>
        <v>0.0</v>
      </c>
    </row>
    <row r="3127" spans="1:21" ht="13" x14ac:dyDescent="0.15">
      <c r="A3127" s="14" t="s">
        <v>9159</v>
      </c>
      <c r="B3127" s="6" t="s">
        <v>4638</v>
      </c>
      <c r="C3127" s="6" t="s">
        <v>912</v>
      </c>
      <c r="D3127" s="6" t="s">
        <v>913</v>
      </c>
      <c r="E3127" s="6" t="s">
        <v>912</v>
      </c>
      <c r="F3127" s="18" t="str">
        <f>IFERROR(VLOOKUP(B3127,Invoices!$L$2:$M$413,2,FALSE),"")</f>
        <v/>
      </c>
      <c r="G3127" s="18" t="str">
        <f>IFERROR(VLOOKUP(B3127,Invoices!$N$2:$O$412,2,FALSE),"")</f>
        <v/>
      </c>
      <c r="H3127" s="18" t="str">
        <f>IFERROR(VLOOKUP($B3127,Invoices!$P$2:$Q$412,2,FALSE),"")</f>
        <v/>
      </c>
      <c r="I3127" s="18" t="str">
        <f>IFERROR(VLOOKUP($B3127,Invoices!$R$2:$S$412,2,FALSE),"")</f>
        <v/>
      </c>
      <c r="J3127" s="18" t="str">
        <f>IFERROR(VLOOKUP($B3127,Invoices!$T$2:$U$412,2,FALSE),"")</f>
        <v/>
      </c>
      <c r="K3127" s="18" t="str">
        <f>IFERROR(VLOOKUP($B3127,Invoices!$V$2:$W$412,2,FALSE),"")</f>
        <v/>
      </c>
      <c r="L3127" s="18" t="str">
        <f>IFERROR(VLOOKUP($B3127,Invoices!$X$2:$Y$412,2,FALSE),"")</f>
        <v/>
      </c>
      <c r="M3127" s="18" t="str">
        <f>IFERROR(VLOOKUP($B3127,Invoices!$Z$2:$AA$412,2,FALSE),"")</f>
        <v/>
      </c>
      <c r="N3127" s="18" t="str">
        <f>IFERROR(VLOOKUP($B3127,Invoices!$AB$2:$AC$412,2,FALSE),"")</f>
        <v/>
      </c>
      <c r="O3127" s="18" t="str">
        <f>IFERROR(VLOOKUP($B3127,Invoices!$AD$2:$AE$412,2,FALSE),"")</f>
        <v/>
      </c>
      <c r="P3127" s="18" t="str">
        <f>IFERROR(VLOOKUP($B3127,Invoices!$AF$2:$AG$412,2,FALSE),"")</f>
        <v/>
      </c>
      <c r="Q3127" s="18" t="str">
        <f>IFERROR(VLOOKUP($B3127,Invoices!$AH$2:$AI$412,2,FALSE),"")</f>
        <v/>
      </c>
      <c r="R3127" s="18" t="str">
        <f>IFERROR(VLOOKUP($B3127,Invoices!$AJ$2:$AK$412,2,FALSE),"")</f>
        <v/>
      </c>
      <c r="S3127" s="18" t="str">
        <f>IFERROR(VLOOKUP($B3127,Invoices!$AL$2:$AM$412,2,FALSE),"")</f>
        <v/>
      </c>
      <c r="T3127" s="18" t="str">
        <f>IFERROR(VLOOKUP($B3127,Invoices!$AN$2:$AO$412,2,FALSE),"")</f>
        <v/>
      </c>
      <c r="U3127" s="18" t="str" cm="1">
        <f t="array" ref="U3127">IFERROR(INDEX(F3127:T3127, 1, MATCH(TRUE, ISNUMBER(F3127:T3127), 0)), "0.0")</f>
        <v>0.0</v>
      </c>
    </row>
    <row r="3128" spans="1:21" ht="13" x14ac:dyDescent="0.15">
      <c r="A3128" s="14" t="s">
        <v>9160</v>
      </c>
      <c r="B3128" s="6" t="s">
        <v>4639</v>
      </c>
      <c r="C3128" s="6" t="s">
        <v>1320</v>
      </c>
      <c r="D3128" s="6" t="s">
        <v>1321</v>
      </c>
      <c r="E3128" s="6" t="s">
        <v>1322</v>
      </c>
      <c r="F3128" s="18" t="str">
        <f>IFERROR(VLOOKUP(B3128,Invoices!$L$2:$M$413,2,FALSE),"")</f>
        <v/>
      </c>
      <c r="G3128" s="18" t="str">
        <f>IFERROR(VLOOKUP(B3128,Invoices!$N$2:$O$412,2,FALSE),"")</f>
        <v/>
      </c>
      <c r="H3128" s="18" t="str">
        <f>IFERROR(VLOOKUP($B3128,Invoices!$P$2:$Q$412,2,FALSE),"")</f>
        <v/>
      </c>
      <c r="I3128" s="18" t="str">
        <f>IFERROR(VLOOKUP($B3128,Invoices!$R$2:$S$412,2,FALSE),"")</f>
        <v/>
      </c>
      <c r="J3128" s="18">
        <f>IFERROR(VLOOKUP($B3128,Invoices!$T$2:$U$412,2,FALSE),"")</f>
        <v>0.99</v>
      </c>
      <c r="K3128" s="18">
        <f>IFERROR(VLOOKUP($B3128,Invoices!$V$2:$W$412,2,FALSE),"")</f>
        <v>0.99</v>
      </c>
      <c r="L3128" s="18" t="str">
        <f>IFERROR(VLOOKUP($B3128,Invoices!$X$2:$Y$412,2,FALSE),"")</f>
        <v/>
      </c>
      <c r="M3128" s="18" t="str">
        <f>IFERROR(VLOOKUP($B3128,Invoices!$Z$2:$AA$412,2,FALSE),"")</f>
        <v/>
      </c>
      <c r="N3128" s="18" t="str">
        <f>IFERROR(VLOOKUP($B3128,Invoices!$AB$2:$AC$412,2,FALSE),"")</f>
        <v/>
      </c>
      <c r="O3128" s="18" t="str">
        <f>IFERROR(VLOOKUP($B3128,Invoices!$AD$2:$AE$412,2,FALSE),"")</f>
        <v/>
      </c>
      <c r="P3128" s="18" t="str">
        <f>IFERROR(VLOOKUP($B3128,Invoices!$AF$2:$AG$412,2,FALSE),"")</f>
        <v/>
      </c>
      <c r="Q3128" s="18" t="str">
        <f>IFERROR(VLOOKUP($B3128,Invoices!$AH$2:$AI$412,2,FALSE),"")</f>
        <v/>
      </c>
      <c r="R3128" s="18" t="str">
        <f>IFERROR(VLOOKUP($B3128,Invoices!$AJ$2:$AK$412,2,FALSE),"")</f>
        <v/>
      </c>
      <c r="S3128" s="18" t="str">
        <f>IFERROR(VLOOKUP($B3128,Invoices!$AL$2:$AM$412,2,FALSE),"")</f>
        <v/>
      </c>
      <c r="T3128" s="18" t="str">
        <f>IFERROR(VLOOKUP($B3128,Invoices!$AN$2:$AO$412,2,FALSE),"")</f>
        <v/>
      </c>
      <c r="U3128" s="18" cm="1">
        <f t="array" ref="U3128">IFERROR(INDEX(F3128:T3128, 1, MATCH(TRUE, ISNUMBER(F3128:T3128), 0)), "0.0")</f>
        <v>0.99</v>
      </c>
    </row>
    <row r="3129" spans="1:21" ht="13" x14ac:dyDescent="0.15">
      <c r="A3129" s="14" t="s">
        <v>9161</v>
      </c>
      <c r="B3129" s="6" t="s">
        <v>4640</v>
      </c>
      <c r="C3129" s="6" t="s">
        <v>4641</v>
      </c>
      <c r="D3129" s="6" t="s">
        <v>520</v>
      </c>
      <c r="E3129" s="6" t="s">
        <v>522</v>
      </c>
      <c r="F3129" s="18" t="str">
        <f>IFERROR(VLOOKUP(B3129,Invoices!$L$2:$M$413,2,FALSE),"")</f>
        <v/>
      </c>
      <c r="G3129" s="18" t="str">
        <f>IFERROR(VLOOKUP(B3129,Invoices!$N$2:$O$412,2,FALSE),"")</f>
        <v/>
      </c>
      <c r="H3129" s="18" t="str">
        <f>IFERROR(VLOOKUP($B3129,Invoices!$P$2:$Q$412,2,FALSE),"")</f>
        <v/>
      </c>
      <c r="I3129" s="18" t="str">
        <f>IFERROR(VLOOKUP($B3129,Invoices!$R$2:$S$412,2,FALSE),"")</f>
        <v/>
      </c>
      <c r="J3129" s="18" t="str">
        <f>IFERROR(VLOOKUP($B3129,Invoices!$T$2:$U$412,2,FALSE),"")</f>
        <v/>
      </c>
      <c r="K3129" s="18" t="str">
        <f>IFERROR(VLOOKUP($B3129,Invoices!$V$2:$W$412,2,FALSE),"")</f>
        <v/>
      </c>
      <c r="L3129" s="18" t="str">
        <f>IFERROR(VLOOKUP($B3129,Invoices!$X$2:$Y$412,2,FALSE),"")</f>
        <v/>
      </c>
      <c r="M3129" s="18" t="str">
        <f>IFERROR(VLOOKUP($B3129,Invoices!$Z$2:$AA$412,2,FALSE),"")</f>
        <v/>
      </c>
      <c r="N3129" s="18">
        <f>IFERROR(VLOOKUP($B3129,Invoices!$AB$2:$AC$412,2,FALSE),"")</f>
        <v>0.99</v>
      </c>
      <c r="O3129" s="18" t="str">
        <f>IFERROR(VLOOKUP($B3129,Invoices!$AD$2:$AE$412,2,FALSE),"")</f>
        <v/>
      </c>
      <c r="P3129" s="18" t="str">
        <f>IFERROR(VLOOKUP($B3129,Invoices!$AF$2:$AG$412,2,FALSE),"")</f>
        <v/>
      </c>
      <c r="Q3129" s="18" t="str">
        <f>IFERROR(VLOOKUP($B3129,Invoices!$AH$2:$AI$412,2,FALSE),"")</f>
        <v/>
      </c>
      <c r="R3129" s="18" t="str">
        <f>IFERROR(VLOOKUP($B3129,Invoices!$AJ$2:$AK$412,2,FALSE),"")</f>
        <v/>
      </c>
      <c r="S3129" s="18" t="str">
        <f>IFERROR(VLOOKUP($B3129,Invoices!$AL$2:$AM$412,2,FALSE),"")</f>
        <v/>
      </c>
      <c r="T3129" s="18" t="str">
        <f>IFERROR(VLOOKUP($B3129,Invoices!$AN$2:$AO$412,2,FALSE),"")</f>
        <v/>
      </c>
      <c r="U3129" s="18" cm="1">
        <f t="array" ref="U3129">IFERROR(INDEX(F3129:T3129, 1, MATCH(TRUE, ISNUMBER(F3129:T3129), 0)), "0.0")</f>
        <v>0.99</v>
      </c>
    </row>
    <row r="3130" spans="1:21" ht="13" x14ac:dyDescent="0.15">
      <c r="A3130" s="14" t="s">
        <v>9162</v>
      </c>
      <c r="B3130" s="6" t="s">
        <v>4642</v>
      </c>
      <c r="C3130" s="6" t="s">
        <v>573</v>
      </c>
      <c r="D3130" s="6" t="s">
        <v>1895</v>
      </c>
      <c r="E3130" s="6" t="s">
        <v>574</v>
      </c>
      <c r="F3130" s="18" t="str">
        <f>IFERROR(VLOOKUP(B3130,Invoices!$L$2:$M$413,2,FALSE),"")</f>
        <v/>
      </c>
      <c r="G3130" s="18">
        <f>IFERROR(VLOOKUP(B3130,Invoices!$N$2:$O$412,2,FALSE),"")</f>
        <v>0.99</v>
      </c>
      <c r="H3130" s="18" t="str">
        <f>IFERROR(VLOOKUP($B3130,Invoices!$P$2:$Q$412,2,FALSE),"")</f>
        <v/>
      </c>
      <c r="I3130" s="18" t="str">
        <f>IFERROR(VLOOKUP($B3130,Invoices!$R$2:$S$412,2,FALSE),"")</f>
        <v/>
      </c>
      <c r="J3130" s="18" t="str">
        <f>IFERROR(VLOOKUP($B3130,Invoices!$T$2:$U$412,2,FALSE),"")</f>
        <v/>
      </c>
      <c r="K3130" s="18" t="str">
        <f>IFERROR(VLOOKUP($B3130,Invoices!$V$2:$W$412,2,FALSE),"")</f>
        <v/>
      </c>
      <c r="L3130" s="18" t="str">
        <f>IFERROR(VLOOKUP($B3130,Invoices!$X$2:$Y$412,2,FALSE),"")</f>
        <v/>
      </c>
      <c r="M3130" s="18" t="str">
        <f>IFERROR(VLOOKUP($B3130,Invoices!$Z$2:$AA$412,2,FALSE),"")</f>
        <v/>
      </c>
      <c r="N3130" s="18" t="str">
        <f>IFERROR(VLOOKUP($B3130,Invoices!$AB$2:$AC$412,2,FALSE),"")</f>
        <v/>
      </c>
      <c r="O3130" s="18" t="str">
        <f>IFERROR(VLOOKUP($B3130,Invoices!$AD$2:$AE$412,2,FALSE),"")</f>
        <v/>
      </c>
      <c r="P3130" s="18" t="str">
        <f>IFERROR(VLOOKUP($B3130,Invoices!$AF$2:$AG$412,2,FALSE),"")</f>
        <v/>
      </c>
      <c r="Q3130" s="18" t="str">
        <f>IFERROR(VLOOKUP($B3130,Invoices!$AH$2:$AI$412,2,FALSE),"")</f>
        <v/>
      </c>
      <c r="R3130" s="18" t="str">
        <f>IFERROR(VLOOKUP($B3130,Invoices!$AJ$2:$AK$412,2,FALSE),"")</f>
        <v/>
      </c>
      <c r="S3130" s="18" t="str">
        <f>IFERROR(VLOOKUP($B3130,Invoices!$AL$2:$AM$412,2,FALSE),"")</f>
        <v/>
      </c>
      <c r="T3130" s="18" t="str">
        <f>IFERROR(VLOOKUP($B3130,Invoices!$AN$2:$AO$412,2,FALSE),"")</f>
        <v/>
      </c>
      <c r="U3130" s="18" cm="1">
        <f t="array" ref="U3130">IFERROR(INDEX(F3130:T3130, 1, MATCH(TRUE, ISNUMBER(F3130:T3130), 0)), "0.0")</f>
        <v>0.99</v>
      </c>
    </row>
    <row r="3131" spans="1:21" ht="13" x14ac:dyDescent="0.15">
      <c r="A3131" s="14" t="s">
        <v>9163</v>
      </c>
      <c r="B3131" s="6" t="s">
        <v>4643</v>
      </c>
      <c r="C3131" s="6" t="s">
        <v>1038</v>
      </c>
      <c r="D3131" s="6" t="s">
        <v>4644</v>
      </c>
      <c r="E3131" s="6" t="s">
        <v>4645</v>
      </c>
      <c r="F3131" s="18" t="str">
        <f>IFERROR(VLOOKUP(B3131,Invoices!$L$2:$M$413,2,FALSE),"")</f>
        <v/>
      </c>
      <c r="G3131" s="18" t="str">
        <f>IFERROR(VLOOKUP(B3131,Invoices!$N$2:$O$412,2,FALSE),"")</f>
        <v/>
      </c>
      <c r="H3131" s="18" t="str">
        <f>IFERROR(VLOOKUP($B3131,Invoices!$P$2:$Q$412,2,FALSE),"")</f>
        <v/>
      </c>
      <c r="I3131" s="18" t="str">
        <f>IFERROR(VLOOKUP($B3131,Invoices!$R$2:$S$412,2,FALSE),"")</f>
        <v/>
      </c>
      <c r="J3131" s="18" t="str">
        <f>IFERROR(VLOOKUP($B3131,Invoices!$T$2:$U$412,2,FALSE),"")</f>
        <v/>
      </c>
      <c r="K3131" s="18" t="str">
        <f>IFERROR(VLOOKUP($B3131,Invoices!$V$2:$W$412,2,FALSE),"")</f>
        <v/>
      </c>
      <c r="L3131" s="18" t="str">
        <f>IFERROR(VLOOKUP($B3131,Invoices!$X$2:$Y$412,2,FALSE),"")</f>
        <v/>
      </c>
      <c r="M3131" s="18" t="str">
        <f>IFERROR(VLOOKUP($B3131,Invoices!$Z$2:$AA$412,2,FALSE),"")</f>
        <v/>
      </c>
      <c r="N3131" s="18" t="str">
        <f>IFERROR(VLOOKUP($B3131,Invoices!$AB$2:$AC$412,2,FALSE),"")</f>
        <v/>
      </c>
      <c r="O3131" s="18" t="str">
        <f>IFERROR(VLOOKUP($B3131,Invoices!$AD$2:$AE$412,2,FALSE),"")</f>
        <v/>
      </c>
      <c r="P3131" s="18" t="str">
        <f>IFERROR(VLOOKUP($B3131,Invoices!$AF$2:$AG$412,2,FALSE),"")</f>
        <v/>
      </c>
      <c r="Q3131" s="18" t="str">
        <f>IFERROR(VLOOKUP($B3131,Invoices!$AH$2:$AI$412,2,FALSE),"")</f>
        <v/>
      </c>
      <c r="R3131" s="18" t="str">
        <f>IFERROR(VLOOKUP($B3131,Invoices!$AJ$2:$AK$412,2,FALSE),"")</f>
        <v/>
      </c>
      <c r="S3131" s="18" t="str">
        <f>IFERROR(VLOOKUP($B3131,Invoices!$AL$2:$AM$412,2,FALSE),"")</f>
        <v/>
      </c>
      <c r="T3131" s="18" t="str">
        <f>IFERROR(VLOOKUP($B3131,Invoices!$AN$2:$AO$412,2,FALSE),"")</f>
        <v/>
      </c>
      <c r="U3131" s="18" t="str" cm="1">
        <f t="array" ref="U3131">IFERROR(INDEX(F3131:T3131, 1, MATCH(TRUE, ISNUMBER(F3131:T3131), 0)), "0.0")</f>
        <v>0.0</v>
      </c>
    </row>
    <row r="3132" spans="1:21" ht="13" x14ac:dyDescent="0.15">
      <c r="A3132" s="14" t="s">
        <v>9164</v>
      </c>
      <c r="B3132" s="6" t="s">
        <v>4646</v>
      </c>
      <c r="C3132" s="6" t="s">
        <v>4647</v>
      </c>
      <c r="D3132" s="6" t="s">
        <v>950</v>
      </c>
      <c r="E3132" s="6" t="s">
        <v>655</v>
      </c>
      <c r="F3132" s="18" t="str">
        <f>IFERROR(VLOOKUP(B3132,Invoices!$L$2:$M$413,2,FALSE),"")</f>
        <v/>
      </c>
      <c r="G3132" s="18" t="str">
        <f>IFERROR(VLOOKUP(B3132,Invoices!$N$2:$O$412,2,FALSE),"")</f>
        <v/>
      </c>
      <c r="H3132" s="18" t="str">
        <f>IFERROR(VLOOKUP($B3132,Invoices!$P$2:$Q$412,2,FALSE),"")</f>
        <v/>
      </c>
      <c r="I3132" s="18" t="str">
        <f>IFERROR(VLOOKUP($B3132,Invoices!$R$2:$S$412,2,FALSE),"")</f>
        <v/>
      </c>
      <c r="J3132" s="18">
        <f>IFERROR(VLOOKUP($B3132,Invoices!$T$2:$U$412,2,FALSE),"")</f>
        <v>0.99</v>
      </c>
      <c r="K3132" s="18" t="str">
        <f>IFERROR(VLOOKUP($B3132,Invoices!$V$2:$W$412,2,FALSE),"")</f>
        <v/>
      </c>
      <c r="L3132" s="18">
        <f>IFERROR(VLOOKUP($B3132,Invoices!$X$2:$Y$412,2,FALSE),"")</f>
        <v>0.99</v>
      </c>
      <c r="M3132" s="18" t="str">
        <f>IFERROR(VLOOKUP($B3132,Invoices!$Z$2:$AA$412,2,FALSE),"")</f>
        <v/>
      </c>
      <c r="N3132" s="18" t="str">
        <f>IFERROR(VLOOKUP($B3132,Invoices!$AB$2:$AC$412,2,FALSE),"")</f>
        <v/>
      </c>
      <c r="O3132" s="18" t="str">
        <f>IFERROR(VLOOKUP($B3132,Invoices!$AD$2:$AE$412,2,FALSE),"")</f>
        <v/>
      </c>
      <c r="P3132" s="18" t="str">
        <f>IFERROR(VLOOKUP($B3132,Invoices!$AF$2:$AG$412,2,FALSE),"")</f>
        <v/>
      </c>
      <c r="Q3132" s="18" t="str">
        <f>IFERROR(VLOOKUP($B3132,Invoices!$AH$2:$AI$412,2,FALSE),"")</f>
        <v/>
      </c>
      <c r="R3132" s="18" t="str">
        <f>IFERROR(VLOOKUP($B3132,Invoices!$AJ$2:$AK$412,2,FALSE),"")</f>
        <v/>
      </c>
      <c r="S3132" s="18" t="str">
        <f>IFERROR(VLOOKUP($B3132,Invoices!$AL$2:$AM$412,2,FALSE),"")</f>
        <v/>
      </c>
      <c r="T3132" s="18" t="str">
        <f>IFERROR(VLOOKUP($B3132,Invoices!$AN$2:$AO$412,2,FALSE),"")</f>
        <v/>
      </c>
      <c r="U3132" s="18" cm="1">
        <f t="array" ref="U3132">IFERROR(INDEX(F3132:T3132, 1, MATCH(TRUE, ISNUMBER(F3132:T3132), 0)), "0.0")</f>
        <v>0.99</v>
      </c>
    </row>
    <row r="3133" spans="1:21" ht="13" x14ac:dyDescent="0.15">
      <c r="A3133" s="14" t="s">
        <v>9165</v>
      </c>
      <c r="B3133" s="6" t="s">
        <v>4648</v>
      </c>
      <c r="D3133" s="6" t="s">
        <v>689</v>
      </c>
      <c r="E3133" s="6" t="s">
        <v>690</v>
      </c>
      <c r="F3133" s="18" t="str">
        <f>IFERROR(VLOOKUP(B3133,Invoices!$L$2:$M$413,2,FALSE),"")</f>
        <v/>
      </c>
      <c r="G3133" s="18" t="str">
        <f>IFERROR(VLOOKUP(B3133,Invoices!$N$2:$O$412,2,FALSE),"")</f>
        <v/>
      </c>
      <c r="H3133" s="18" t="str">
        <f>IFERROR(VLOOKUP($B3133,Invoices!$P$2:$Q$412,2,FALSE),"")</f>
        <v/>
      </c>
      <c r="I3133" s="18" t="str">
        <f>IFERROR(VLOOKUP($B3133,Invoices!$R$2:$S$412,2,FALSE),"")</f>
        <v/>
      </c>
      <c r="J3133" s="18" t="str">
        <f>IFERROR(VLOOKUP($B3133,Invoices!$T$2:$U$412,2,FALSE),"")</f>
        <v/>
      </c>
      <c r="K3133" s="18" t="str">
        <f>IFERROR(VLOOKUP($B3133,Invoices!$V$2:$W$412,2,FALSE),"")</f>
        <v/>
      </c>
      <c r="L3133" s="18" t="str">
        <f>IFERROR(VLOOKUP($B3133,Invoices!$X$2:$Y$412,2,FALSE),"")</f>
        <v/>
      </c>
      <c r="M3133" s="18" t="str">
        <f>IFERROR(VLOOKUP($B3133,Invoices!$Z$2:$AA$412,2,FALSE),"")</f>
        <v/>
      </c>
      <c r="N3133" s="18" t="str">
        <f>IFERROR(VLOOKUP($B3133,Invoices!$AB$2:$AC$412,2,FALSE),"")</f>
        <v/>
      </c>
      <c r="O3133" s="18" t="str">
        <f>IFERROR(VLOOKUP($B3133,Invoices!$AD$2:$AE$412,2,FALSE),"")</f>
        <v/>
      </c>
      <c r="P3133" s="18" t="str">
        <f>IFERROR(VLOOKUP($B3133,Invoices!$AF$2:$AG$412,2,FALSE),"")</f>
        <v/>
      </c>
      <c r="Q3133" s="18" t="str">
        <f>IFERROR(VLOOKUP($B3133,Invoices!$AH$2:$AI$412,2,FALSE),"")</f>
        <v/>
      </c>
      <c r="R3133" s="18" t="str">
        <f>IFERROR(VLOOKUP($B3133,Invoices!$AJ$2:$AK$412,2,FALSE),"")</f>
        <v/>
      </c>
      <c r="S3133" s="18" t="str">
        <f>IFERROR(VLOOKUP($B3133,Invoices!$AL$2:$AM$412,2,FALSE),"")</f>
        <v/>
      </c>
      <c r="T3133" s="18" t="str">
        <f>IFERROR(VLOOKUP($B3133,Invoices!$AN$2:$AO$412,2,FALSE),"")</f>
        <v/>
      </c>
      <c r="U3133" s="18" t="str" cm="1">
        <f t="array" ref="U3133">IFERROR(INDEX(F3133:T3133, 1, MATCH(TRUE, ISNUMBER(F3133:T3133), 0)), "0.0")</f>
        <v>0.0</v>
      </c>
    </row>
    <row r="3134" spans="1:21" ht="13" x14ac:dyDescent="0.15">
      <c r="A3134" s="14" t="s">
        <v>9166</v>
      </c>
      <c r="B3134" s="6" t="s">
        <v>4649</v>
      </c>
      <c r="C3134" s="6" t="s">
        <v>742</v>
      </c>
      <c r="D3134" s="6" t="s">
        <v>743</v>
      </c>
      <c r="E3134" s="6" t="s">
        <v>744</v>
      </c>
      <c r="F3134" s="18" t="str">
        <f>IFERROR(VLOOKUP(B3134,Invoices!$L$2:$M$413,2,FALSE),"")</f>
        <v/>
      </c>
      <c r="G3134" s="18" t="str">
        <f>IFERROR(VLOOKUP(B3134,Invoices!$N$2:$O$412,2,FALSE),"")</f>
        <v/>
      </c>
      <c r="H3134" s="18" t="str">
        <f>IFERROR(VLOOKUP($B3134,Invoices!$P$2:$Q$412,2,FALSE),"")</f>
        <v/>
      </c>
      <c r="I3134" s="18">
        <f>IFERROR(VLOOKUP($B3134,Invoices!$R$2:$S$412,2,FALSE),"")</f>
        <v>0.99</v>
      </c>
      <c r="J3134" s="18" t="str">
        <f>IFERROR(VLOOKUP($B3134,Invoices!$T$2:$U$412,2,FALSE),"")</f>
        <v/>
      </c>
      <c r="K3134" s="18" t="str">
        <f>IFERROR(VLOOKUP($B3134,Invoices!$V$2:$W$412,2,FALSE),"")</f>
        <v/>
      </c>
      <c r="L3134" s="18" t="str">
        <f>IFERROR(VLOOKUP($B3134,Invoices!$X$2:$Y$412,2,FALSE),"")</f>
        <v/>
      </c>
      <c r="M3134" s="18" t="str">
        <f>IFERROR(VLOOKUP($B3134,Invoices!$Z$2:$AA$412,2,FALSE),"")</f>
        <v/>
      </c>
      <c r="N3134" s="18" t="str">
        <f>IFERROR(VLOOKUP($B3134,Invoices!$AB$2:$AC$412,2,FALSE),"")</f>
        <v/>
      </c>
      <c r="O3134" s="18" t="str">
        <f>IFERROR(VLOOKUP($B3134,Invoices!$AD$2:$AE$412,2,FALSE),"")</f>
        <v/>
      </c>
      <c r="P3134" s="18" t="str">
        <f>IFERROR(VLOOKUP($B3134,Invoices!$AF$2:$AG$412,2,FALSE),"")</f>
        <v/>
      </c>
      <c r="Q3134" s="18" t="str">
        <f>IFERROR(VLOOKUP($B3134,Invoices!$AH$2:$AI$412,2,FALSE),"")</f>
        <v/>
      </c>
      <c r="R3134" s="18" t="str">
        <f>IFERROR(VLOOKUP($B3134,Invoices!$AJ$2:$AK$412,2,FALSE),"")</f>
        <v/>
      </c>
      <c r="S3134" s="18" t="str">
        <f>IFERROR(VLOOKUP($B3134,Invoices!$AL$2:$AM$412,2,FALSE),"")</f>
        <v/>
      </c>
      <c r="T3134" s="18" t="str">
        <f>IFERROR(VLOOKUP($B3134,Invoices!$AN$2:$AO$412,2,FALSE),"")</f>
        <v/>
      </c>
      <c r="U3134" s="18" cm="1">
        <f t="array" ref="U3134">IFERROR(INDEX(F3134:T3134, 1, MATCH(TRUE, ISNUMBER(F3134:T3134), 0)), "0.0")</f>
        <v>0.99</v>
      </c>
    </row>
    <row r="3135" spans="1:21" ht="13" x14ac:dyDescent="0.15">
      <c r="A3135" s="14" t="s">
        <v>9167</v>
      </c>
      <c r="B3135" s="6" t="s">
        <v>4650</v>
      </c>
      <c r="C3135" s="6" t="s">
        <v>564</v>
      </c>
      <c r="D3135" s="6" t="s">
        <v>565</v>
      </c>
      <c r="E3135" s="6" t="s">
        <v>566</v>
      </c>
      <c r="F3135" s="18" t="str">
        <f>IFERROR(VLOOKUP(B3135,Invoices!$L$2:$M$413,2,FALSE),"")</f>
        <v/>
      </c>
      <c r="G3135" s="18" t="str">
        <f>IFERROR(VLOOKUP(B3135,Invoices!$N$2:$O$412,2,FALSE),"")</f>
        <v/>
      </c>
      <c r="H3135" s="18" t="str">
        <f>IFERROR(VLOOKUP($B3135,Invoices!$P$2:$Q$412,2,FALSE),"")</f>
        <v/>
      </c>
      <c r="I3135" s="18" t="str">
        <f>IFERROR(VLOOKUP($B3135,Invoices!$R$2:$S$412,2,FALSE),"")</f>
        <v/>
      </c>
      <c r="J3135" s="18" t="str">
        <f>IFERROR(VLOOKUP($B3135,Invoices!$T$2:$U$412,2,FALSE),"")</f>
        <v/>
      </c>
      <c r="K3135" s="18" t="str">
        <f>IFERROR(VLOOKUP($B3135,Invoices!$V$2:$W$412,2,FALSE),"")</f>
        <v/>
      </c>
      <c r="L3135" s="18" t="str">
        <f>IFERROR(VLOOKUP($B3135,Invoices!$X$2:$Y$412,2,FALSE),"")</f>
        <v/>
      </c>
      <c r="M3135" s="18" t="str">
        <f>IFERROR(VLOOKUP($B3135,Invoices!$Z$2:$AA$412,2,FALSE),"")</f>
        <v/>
      </c>
      <c r="N3135" s="18" t="str">
        <f>IFERROR(VLOOKUP($B3135,Invoices!$AB$2:$AC$412,2,FALSE),"")</f>
        <v/>
      </c>
      <c r="O3135" s="18" t="str">
        <f>IFERROR(VLOOKUP($B3135,Invoices!$AD$2:$AE$412,2,FALSE),"")</f>
        <v/>
      </c>
      <c r="P3135" s="18" t="str">
        <f>IFERROR(VLOOKUP($B3135,Invoices!$AF$2:$AG$412,2,FALSE),"")</f>
        <v/>
      </c>
      <c r="Q3135" s="18" t="str">
        <f>IFERROR(VLOOKUP($B3135,Invoices!$AH$2:$AI$412,2,FALSE),"")</f>
        <v/>
      </c>
      <c r="R3135" s="18" t="str">
        <f>IFERROR(VLOOKUP($B3135,Invoices!$AJ$2:$AK$412,2,FALSE),"")</f>
        <v/>
      </c>
      <c r="S3135" s="18" t="str">
        <f>IFERROR(VLOOKUP($B3135,Invoices!$AL$2:$AM$412,2,FALSE),"")</f>
        <v/>
      </c>
      <c r="T3135" s="18" t="str">
        <f>IFERROR(VLOOKUP($B3135,Invoices!$AN$2:$AO$412,2,FALSE),"")</f>
        <v/>
      </c>
      <c r="U3135" s="18" t="str" cm="1">
        <f t="array" ref="U3135">IFERROR(INDEX(F3135:T3135, 1, MATCH(TRUE, ISNUMBER(F3135:T3135), 0)), "0.0")</f>
        <v>0.0</v>
      </c>
    </row>
    <row r="3136" spans="1:21" ht="13" x14ac:dyDescent="0.15">
      <c r="A3136" s="14" t="s">
        <v>9168</v>
      </c>
      <c r="B3136" s="6" t="s">
        <v>4651</v>
      </c>
      <c r="D3136" s="6" t="s">
        <v>1555</v>
      </c>
      <c r="E3136" s="6" t="s">
        <v>1555</v>
      </c>
      <c r="F3136" s="18">
        <f>IFERROR(VLOOKUP(B3136,Invoices!$L$2:$M$413,2,FALSE),"")</f>
        <v>0.99</v>
      </c>
      <c r="G3136" s="18" t="str">
        <f>IFERROR(VLOOKUP(B3136,Invoices!$N$2:$O$412,2,FALSE),"")</f>
        <v/>
      </c>
      <c r="H3136" s="18" t="str">
        <f>IFERROR(VLOOKUP($B3136,Invoices!$P$2:$Q$412,2,FALSE),"")</f>
        <v/>
      </c>
      <c r="I3136" s="18" t="str">
        <f>IFERROR(VLOOKUP($B3136,Invoices!$R$2:$S$412,2,FALSE),"")</f>
        <v/>
      </c>
      <c r="J3136" s="18" t="str">
        <f>IFERROR(VLOOKUP($B3136,Invoices!$T$2:$U$412,2,FALSE),"")</f>
        <v/>
      </c>
      <c r="K3136" s="18" t="str">
        <f>IFERROR(VLOOKUP($B3136,Invoices!$V$2:$W$412,2,FALSE),"")</f>
        <v/>
      </c>
      <c r="L3136" s="18" t="str">
        <f>IFERROR(VLOOKUP($B3136,Invoices!$X$2:$Y$412,2,FALSE),"")</f>
        <v/>
      </c>
      <c r="M3136" s="18" t="str">
        <f>IFERROR(VLOOKUP($B3136,Invoices!$Z$2:$AA$412,2,FALSE),"")</f>
        <v/>
      </c>
      <c r="N3136" s="18" t="str">
        <f>IFERROR(VLOOKUP($B3136,Invoices!$AB$2:$AC$412,2,FALSE),"")</f>
        <v/>
      </c>
      <c r="O3136" s="18" t="str">
        <f>IFERROR(VLOOKUP($B3136,Invoices!$AD$2:$AE$412,2,FALSE),"")</f>
        <v/>
      </c>
      <c r="P3136" s="18" t="str">
        <f>IFERROR(VLOOKUP($B3136,Invoices!$AF$2:$AG$412,2,FALSE),"")</f>
        <v/>
      </c>
      <c r="Q3136" s="18" t="str">
        <f>IFERROR(VLOOKUP($B3136,Invoices!$AH$2:$AI$412,2,FALSE),"")</f>
        <v/>
      </c>
      <c r="R3136" s="18" t="str">
        <f>IFERROR(VLOOKUP($B3136,Invoices!$AJ$2:$AK$412,2,FALSE),"")</f>
        <v/>
      </c>
      <c r="S3136" s="18" t="str">
        <f>IFERROR(VLOOKUP($B3136,Invoices!$AL$2:$AM$412,2,FALSE),"")</f>
        <v/>
      </c>
      <c r="T3136" s="18" t="str">
        <f>IFERROR(VLOOKUP($B3136,Invoices!$AN$2:$AO$412,2,FALSE),"")</f>
        <v/>
      </c>
      <c r="U3136" s="18" cm="1">
        <f t="array" ref="U3136">IFERROR(INDEX(F3136:T3136, 1, MATCH(TRUE, ISNUMBER(F3136:T3136), 0)), "0.0")</f>
        <v>0.99</v>
      </c>
    </row>
    <row r="3137" spans="1:21" ht="13" x14ac:dyDescent="0.15">
      <c r="A3137" s="14" t="s">
        <v>9169</v>
      </c>
      <c r="B3137" s="6" t="s">
        <v>4652</v>
      </c>
      <c r="D3137" s="6" t="s">
        <v>830</v>
      </c>
      <c r="E3137" s="6" t="s">
        <v>590</v>
      </c>
      <c r="F3137" s="18" t="str">
        <f>IFERROR(VLOOKUP(B3137,Invoices!$L$2:$M$413,2,FALSE),"")</f>
        <v/>
      </c>
      <c r="G3137" s="18" t="str">
        <f>IFERROR(VLOOKUP(B3137,Invoices!$N$2:$O$412,2,FALSE),"")</f>
        <v/>
      </c>
      <c r="H3137" s="18" t="str">
        <f>IFERROR(VLOOKUP($B3137,Invoices!$P$2:$Q$412,2,FALSE),"")</f>
        <v/>
      </c>
      <c r="I3137" s="18" t="str">
        <f>IFERROR(VLOOKUP($B3137,Invoices!$R$2:$S$412,2,FALSE),"")</f>
        <v/>
      </c>
      <c r="J3137" s="18" t="str">
        <f>IFERROR(VLOOKUP($B3137,Invoices!$T$2:$U$412,2,FALSE),"")</f>
        <v/>
      </c>
      <c r="K3137" s="18" t="str">
        <f>IFERROR(VLOOKUP($B3137,Invoices!$V$2:$W$412,2,FALSE),"")</f>
        <v/>
      </c>
      <c r="L3137" s="18">
        <f>IFERROR(VLOOKUP($B3137,Invoices!$X$2:$Y$412,2,FALSE),"")</f>
        <v>0.99</v>
      </c>
      <c r="M3137" s="18" t="str">
        <f>IFERROR(VLOOKUP($B3137,Invoices!$Z$2:$AA$412,2,FALSE),"")</f>
        <v/>
      </c>
      <c r="N3137" s="18" t="str">
        <f>IFERROR(VLOOKUP($B3137,Invoices!$AB$2:$AC$412,2,FALSE),"")</f>
        <v/>
      </c>
      <c r="O3137" s="18" t="str">
        <f>IFERROR(VLOOKUP($B3137,Invoices!$AD$2:$AE$412,2,FALSE),"")</f>
        <v/>
      </c>
      <c r="P3137" s="18" t="str">
        <f>IFERROR(VLOOKUP($B3137,Invoices!$AF$2:$AG$412,2,FALSE),"")</f>
        <v/>
      </c>
      <c r="Q3137" s="18" t="str">
        <f>IFERROR(VLOOKUP($B3137,Invoices!$AH$2:$AI$412,2,FALSE),"")</f>
        <v/>
      </c>
      <c r="R3137" s="18" t="str">
        <f>IFERROR(VLOOKUP($B3137,Invoices!$AJ$2:$AK$412,2,FALSE),"")</f>
        <v/>
      </c>
      <c r="S3137" s="18" t="str">
        <f>IFERROR(VLOOKUP($B3137,Invoices!$AL$2:$AM$412,2,FALSE),"")</f>
        <v/>
      </c>
      <c r="T3137" s="18" t="str">
        <f>IFERROR(VLOOKUP($B3137,Invoices!$AN$2:$AO$412,2,FALSE),"")</f>
        <v/>
      </c>
      <c r="U3137" s="18" cm="1">
        <f t="array" ref="U3137">IFERROR(INDEX(F3137:T3137, 1, MATCH(TRUE, ISNUMBER(F3137:T3137), 0)), "0.0")</f>
        <v>0.99</v>
      </c>
    </row>
    <row r="3138" spans="1:21" ht="13" x14ac:dyDescent="0.15">
      <c r="A3138" s="14" t="s">
        <v>9170</v>
      </c>
      <c r="B3138" s="6" t="s">
        <v>4653</v>
      </c>
      <c r="D3138" s="6" t="s">
        <v>1059</v>
      </c>
      <c r="E3138" s="6" t="s">
        <v>1059</v>
      </c>
      <c r="F3138" s="18" t="str">
        <f>IFERROR(VLOOKUP(B3138,Invoices!$L$2:$M$413,2,FALSE),"")</f>
        <v/>
      </c>
      <c r="G3138" s="18" t="str">
        <f>IFERROR(VLOOKUP(B3138,Invoices!$N$2:$O$412,2,FALSE),"")</f>
        <v/>
      </c>
      <c r="H3138" s="18">
        <f>IFERROR(VLOOKUP($B3138,Invoices!$P$2:$Q$412,2,FALSE),"")</f>
        <v>0.99</v>
      </c>
      <c r="I3138" s="18" t="str">
        <f>IFERROR(VLOOKUP($B3138,Invoices!$R$2:$S$412,2,FALSE),"")</f>
        <v/>
      </c>
      <c r="J3138" s="18" t="str">
        <f>IFERROR(VLOOKUP($B3138,Invoices!$T$2:$U$412,2,FALSE),"")</f>
        <v/>
      </c>
      <c r="K3138" s="18" t="str">
        <f>IFERROR(VLOOKUP($B3138,Invoices!$V$2:$W$412,2,FALSE),"")</f>
        <v/>
      </c>
      <c r="L3138" s="18" t="str">
        <f>IFERROR(VLOOKUP($B3138,Invoices!$X$2:$Y$412,2,FALSE),"")</f>
        <v/>
      </c>
      <c r="M3138" s="18" t="str">
        <f>IFERROR(VLOOKUP($B3138,Invoices!$Z$2:$AA$412,2,FALSE),"")</f>
        <v/>
      </c>
      <c r="N3138" s="18" t="str">
        <f>IFERROR(VLOOKUP($B3138,Invoices!$AB$2:$AC$412,2,FALSE),"")</f>
        <v/>
      </c>
      <c r="O3138" s="18" t="str">
        <f>IFERROR(VLOOKUP($B3138,Invoices!$AD$2:$AE$412,2,FALSE),"")</f>
        <v/>
      </c>
      <c r="P3138" s="18" t="str">
        <f>IFERROR(VLOOKUP($B3138,Invoices!$AF$2:$AG$412,2,FALSE),"")</f>
        <v/>
      </c>
      <c r="Q3138" s="18" t="str">
        <f>IFERROR(VLOOKUP($B3138,Invoices!$AH$2:$AI$412,2,FALSE),"")</f>
        <v/>
      </c>
      <c r="R3138" s="18" t="str">
        <f>IFERROR(VLOOKUP($B3138,Invoices!$AJ$2:$AK$412,2,FALSE),"")</f>
        <v/>
      </c>
      <c r="S3138" s="18" t="str">
        <f>IFERROR(VLOOKUP($B3138,Invoices!$AL$2:$AM$412,2,FALSE),"")</f>
        <v/>
      </c>
      <c r="T3138" s="18" t="str">
        <f>IFERROR(VLOOKUP($B3138,Invoices!$AN$2:$AO$412,2,FALSE),"")</f>
        <v/>
      </c>
      <c r="U3138" s="18" cm="1">
        <f t="array" ref="U3138">IFERROR(INDEX(F3138:T3138, 1, MATCH(TRUE, ISNUMBER(F3138:T3138), 0)), "0.0")</f>
        <v>0.99</v>
      </c>
    </row>
    <row r="3139" spans="1:21" ht="13" x14ac:dyDescent="0.15">
      <c r="A3139" s="14" t="s">
        <v>9171</v>
      </c>
      <c r="B3139" s="6" t="s">
        <v>4654</v>
      </c>
      <c r="D3139" s="6" t="s">
        <v>1042</v>
      </c>
      <c r="E3139" s="6" t="s">
        <v>1043</v>
      </c>
      <c r="F3139" s="18" t="str">
        <f>IFERROR(VLOOKUP(B3139,Invoices!$L$2:$M$413,2,FALSE),"")</f>
        <v/>
      </c>
      <c r="G3139" s="18" t="str">
        <f>IFERROR(VLOOKUP(B3139,Invoices!$N$2:$O$412,2,FALSE),"")</f>
        <v/>
      </c>
      <c r="H3139" s="18" t="str">
        <f>IFERROR(VLOOKUP($B3139,Invoices!$P$2:$Q$412,2,FALSE),"")</f>
        <v/>
      </c>
      <c r="I3139" s="18" t="str">
        <f>IFERROR(VLOOKUP($B3139,Invoices!$R$2:$S$412,2,FALSE),"")</f>
        <v/>
      </c>
      <c r="J3139" s="18" t="str">
        <f>IFERROR(VLOOKUP($B3139,Invoices!$T$2:$U$412,2,FALSE),"")</f>
        <v/>
      </c>
      <c r="K3139" s="18" t="str">
        <f>IFERROR(VLOOKUP($B3139,Invoices!$V$2:$W$412,2,FALSE),"")</f>
        <v/>
      </c>
      <c r="L3139" s="18">
        <f>IFERROR(VLOOKUP($B3139,Invoices!$X$2:$Y$412,2,FALSE),"")</f>
        <v>0.99</v>
      </c>
      <c r="M3139" s="18" t="str">
        <f>IFERROR(VLOOKUP($B3139,Invoices!$Z$2:$AA$412,2,FALSE),"")</f>
        <v/>
      </c>
      <c r="N3139" s="18" t="str">
        <f>IFERROR(VLOOKUP($B3139,Invoices!$AB$2:$AC$412,2,FALSE),"")</f>
        <v/>
      </c>
      <c r="O3139" s="18" t="str">
        <f>IFERROR(VLOOKUP($B3139,Invoices!$AD$2:$AE$412,2,FALSE),"")</f>
        <v/>
      </c>
      <c r="P3139" s="18" t="str">
        <f>IFERROR(VLOOKUP($B3139,Invoices!$AF$2:$AG$412,2,FALSE),"")</f>
        <v/>
      </c>
      <c r="Q3139" s="18" t="str">
        <f>IFERROR(VLOOKUP($B3139,Invoices!$AH$2:$AI$412,2,FALSE),"")</f>
        <v/>
      </c>
      <c r="R3139" s="18" t="str">
        <f>IFERROR(VLOOKUP($B3139,Invoices!$AJ$2:$AK$412,2,FALSE),"")</f>
        <v/>
      </c>
      <c r="S3139" s="18" t="str">
        <f>IFERROR(VLOOKUP($B3139,Invoices!$AL$2:$AM$412,2,FALSE),"")</f>
        <v/>
      </c>
      <c r="T3139" s="18" t="str">
        <f>IFERROR(VLOOKUP($B3139,Invoices!$AN$2:$AO$412,2,FALSE),"")</f>
        <v/>
      </c>
      <c r="U3139" s="18" cm="1">
        <f t="array" ref="U3139">IFERROR(INDEX(F3139:T3139, 1, MATCH(TRUE, ISNUMBER(F3139:T3139), 0)), "0.0")</f>
        <v>0.99</v>
      </c>
    </row>
    <row r="3140" spans="1:21" ht="13" x14ac:dyDescent="0.15">
      <c r="A3140" s="14" t="s">
        <v>9172</v>
      </c>
      <c r="B3140" s="6" t="s">
        <v>4655</v>
      </c>
      <c r="C3140" s="6" t="s">
        <v>557</v>
      </c>
      <c r="D3140" s="6" t="s">
        <v>558</v>
      </c>
      <c r="E3140" s="6" t="s">
        <v>559</v>
      </c>
      <c r="F3140" s="18" t="str">
        <f>IFERROR(VLOOKUP(B3140,Invoices!$L$2:$M$413,2,FALSE),"")</f>
        <v/>
      </c>
      <c r="G3140" s="18" t="str">
        <f>IFERROR(VLOOKUP(B3140,Invoices!$N$2:$O$412,2,FALSE),"")</f>
        <v/>
      </c>
      <c r="H3140" s="18" t="str">
        <f>IFERROR(VLOOKUP($B3140,Invoices!$P$2:$Q$412,2,FALSE),"")</f>
        <v/>
      </c>
      <c r="I3140" s="18" t="str">
        <f>IFERROR(VLOOKUP($B3140,Invoices!$R$2:$S$412,2,FALSE),"")</f>
        <v/>
      </c>
      <c r="J3140" s="18" t="str">
        <f>IFERROR(VLOOKUP($B3140,Invoices!$T$2:$U$412,2,FALSE),"")</f>
        <v/>
      </c>
      <c r="K3140" s="18">
        <f>IFERROR(VLOOKUP($B3140,Invoices!$V$2:$W$412,2,FALSE),"")</f>
        <v>0.99</v>
      </c>
      <c r="L3140" s="18" t="str">
        <f>IFERROR(VLOOKUP($B3140,Invoices!$X$2:$Y$412,2,FALSE),"")</f>
        <v/>
      </c>
      <c r="M3140" s="18" t="str">
        <f>IFERROR(VLOOKUP($B3140,Invoices!$Z$2:$AA$412,2,FALSE),"")</f>
        <v/>
      </c>
      <c r="N3140" s="18" t="str">
        <f>IFERROR(VLOOKUP($B3140,Invoices!$AB$2:$AC$412,2,FALSE),"")</f>
        <v/>
      </c>
      <c r="O3140" s="18" t="str">
        <f>IFERROR(VLOOKUP($B3140,Invoices!$AD$2:$AE$412,2,FALSE),"")</f>
        <v/>
      </c>
      <c r="P3140" s="18" t="str">
        <f>IFERROR(VLOOKUP($B3140,Invoices!$AF$2:$AG$412,2,FALSE),"")</f>
        <v/>
      </c>
      <c r="Q3140" s="18" t="str">
        <f>IFERROR(VLOOKUP($B3140,Invoices!$AH$2:$AI$412,2,FALSE),"")</f>
        <v/>
      </c>
      <c r="R3140" s="18" t="str">
        <f>IFERROR(VLOOKUP($B3140,Invoices!$AJ$2:$AK$412,2,FALSE),"")</f>
        <v/>
      </c>
      <c r="S3140" s="18" t="str">
        <f>IFERROR(VLOOKUP($B3140,Invoices!$AL$2:$AM$412,2,FALSE),"")</f>
        <v/>
      </c>
      <c r="T3140" s="18" t="str">
        <f>IFERROR(VLOOKUP($B3140,Invoices!$AN$2:$AO$412,2,FALSE),"")</f>
        <v/>
      </c>
      <c r="U3140" s="18" cm="1">
        <f t="array" ref="U3140">IFERROR(INDEX(F3140:T3140, 1, MATCH(TRUE, ISNUMBER(F3140:T3140), 0)), "0.0")</f>
        <v>0.99</v>
      </c>
    </row>
    <row r="3141" spans="1:21" ht="13" x14ac:dyDescent="0.15">
      <c r="A3141" s="14" t="s">
        <v>9173</v>
      </c>
      <c r="B3141" s="6" t="s">
        <v>4656</v>
      </c>
      <c r="C3141" s="6" t="s">
        <v>553</v>
      </c>
      <c r="D3141" s="6" t="s">
        <v>554</v>
      </c>
      <c r="E3141" s="6" t="s">
        <v>555</v>
      </c>
      <c r="F3141" s="18" t="str">
        <f>IFERROR(VLOOKUP(B3141,Invoices!$L$2:$M$413,2,FALSE),"")</f>
        <v/>
      </c>
      <c r="G3141" s="18" t="str">
        <f>IFERROR(VLOOKUP(B3141,Invoices!$N$2:$O$412,2,FALSE),"")</f>
        <v/>
      </c>
      <c r="H3141" s="18" t="str">
        <f>IFERROR(VLOOKUP($B3141,Invoices!$P$2:$Q$412,2,FALSE),"")</f>
        <v/>
      </c>
      <c r="I3141" s="18" t="str">
        <f>IFERROR(VLOOKUP($B3141,Invoices!$R$2:$S$412,2,FALSE),"")</f>
        <v/>
      </c>
      <c r="J3141" s="18" t="str">
        <f>IFERROR(VLOOKUP($B3141,Invoices!$T$2:$U$412,2,FALSE),"")</f>
        <v/>
      </c>
      <c r="K3141" s="18" t="str">
        <f>IFERROR(VLOOKUP($B3141,Invoices!$V$2:$W$412,2,FALSE),"")</f>
        <v/>
      </c>
      <c r="L3141" s="18" t="str">
        <f>IFERROR(VLOOKUP($B3141,Invoices!$X$2:$Y$412,2,FALSE),"")</f>
        <v/>
      </c>
      <c r="M3141" s="18">
        <f>IFERROR(VLOOKUP($B3141,Invoices!$Z$2:$AA$412,2,FALSE),"")</f>
        <v>0.99</v>
      </c>
      <c r="N3141" s="18" t="str">
        <f>IFERROR(VLOOKUP($B3141,Invoices!$AB$2:$AC$412,2,FALSE),"")</f>
        <v/>
      </c>
      <c r="O3141" s="18" t="str">
        <f>IFERROR(VLOOKUP($B3141,Invoices!$AD$2:$AE$412,2,FALSE),"")</f>
        <v/>
      </c>
      <c r="P3141" s="18" t="str">
        <f>IFERROR(VLOOKUP($B3141,Invoices!$AF$2:$AG$412,2,FALSE),"")</f>
        <v/>
      </c>
      <c r="Q3141" s="18" t="str">
        <f>IFERROR(VLOOKUP($B3141,Invoices!$AH$2:$AI$412,2,FALSE),"")</f>
        <v/>
      </c>
      <c r="R3141" s="18" t="str">
        <f>IFERROR(VLOOKUP($B3141,Invoices!$AJ$2:$AK$412,2,FALSE),"")</f>
        <v/>
      </c>
      <c r="S3141" s="18" t="str">
        <f>IFERROR(VLOOKUP($B3141,Invoices!$AL$2:$AM$412,2,FALSE),"")</f>
        <v/>
      </c>
      <c r="T3141" s="18" t="str">
        <f>IFERROR(VLOOKUP($B3141,Invoices!$AN$2:$AO$412,2,FALSE),"")</f>
        <v/>
      </c>
      <c r="U3141" s="18" cm="1">
        <f t="array" ref="U3141">IFERROR(INDEX(F3141:T3141, 1, MATCH(TRUE, ISNUMBER(F3141:T3141), 0)), "0.0")</f>
        <v>0.99</v>
      </c>
    </row>
    <row r="3142" spans="1:21" ht="13" x14ac:dyDescent="0.15">
      <c r="A3142" s="14" t="s">
        <v>9174</v>
      </c>
      <c r="B3142" s="6" t="s">
        <v>4657</v>
      </c>
      <c r="C3142" s="6" t="s">
        <v>1580</v>
      </c>
      <c r="D3142" s="6" t="s">
        <v>1581</v>
      </c>
      <c r="E3142" s="6" t="s">
        <v>1227</v>
      </c>
      <c r="F3142" s="18" t="str">
        <f>IFERROR(VLOOKUP(B3142,Invoices!$L$2:$M$413,2,FALSE),"")</f>
        <v/>
      </c>
      <c r="G3142" s="18" t="str">
        <f>IFERROR(VLOOKUP(B3142,Invoices!$N$2:$O$412,2,FALSE),"")</f>
        <v/>
      </c>
      <c r="H3142" s="18" t="str">
        <f>IFERROR(VLOOKUP($B3142,Invoices!$P$2:$Q$412,2,FALSE),"")</f>
        <v/>
      </c>
      <c r="I3142" s="18" t="str">
        <f>IFERROR(VLOOKUP($B3142,Invoices!$R$2:$S$412,2,FALSE),"")</f>
        <v/>
      </c>
      <c r="J3142" s="18" t="str">
        <f>IFERROR(VLOOKUP($B3142,Invoices!$T$2:$U$412,2,FALSE),"")</f>
        <v/>
      </c>
      <c r="K3142" s="18" t="str">
        <f>IFERROR(VLOOKUP($B3142,Invoices!$V$2:$W$412,2,FALSE),"")</f>
        <v/>
      </c>
      <c r="L3142" s="18" t="str">
        <f>IFERROR(VLOOKUP($B3142,Invoices!$X$2:$Y$412,2,FALSE),"")</f>
        <v/>
      </c>
      <c r="M3142" s="18" t="str">
        <f>IFERROR(VLOOKUP($B3142,Invoices!$Z$2:$AA$412,2,FALSE),"")</f>
        <v/>
      </c>
      <c r="N3142" s="18" t="str">
        <f>IFERROR(VLOOKUP($B3142,Invoices!$AB$2:$AC$412,2,FALSE),"")</f>
        <v/>
      </c>
      <c r="O3142" s="18">
        <f>IFERROR(VLOOKUP($B3142,Invoices!$AD$2:$AE$412,2,FALSE),"")</f>
        <v>0.99</v>
      </c>
      <c r="P3142" s="18" t="str">
        <f>IFERROR(VLOOKUP($B3142,Invoices!$AF$2:$AG$412,2,FALSE),"")</f>
        <v/>
      </c>
      <c r="Q3142" s="18" t="str">
        <f>IFERROR(VLOOKUP($B3142,Invoices!$AH$2:$AI$412,2,FALSE),"")</f>
        <v/>
      </c>
      <c r="R3142" s="18" t="str">
        <f>IFERROR(VLOOKUP($B3142,Invoices!$AJ$2:$AK$412,2,FALSE),"")</f>
        <v/>
      </c>
      <c r="S3142" s="18" t="str">
        <f>IFERROR(VLOOKUP($B3142,Invoices!$AL$2:$AM$412,2,FALSE),"")</f>
        <v/>
      </c>
      <c r="T3142" s="18" t="str">
        <f>IFERROR(VLOOKUP($B3142,Invoices!$AN$2:$AO$412,2,FALSE),"")</f>
        <v/>
      </c>
      <c r="U3142" s="18" cm="1">
        <f t="array" ref="U3142">IFERROR(INDEX(F3142:T3142, 1, MATCH(TRUE, ISNUMBER(F3142:T3142), 0)), "0.0")</f>
        <v>0.99</v>
      </c>
    </row>
    <row r="3143" spans="1:21" ht="13" x14ac:dyDescent="0.15">
      <c r="A3143" s="14" t="s">
        <v>9175</v>
      </c>
      <c r="B3143" s="6" t="s">
        <v>4658</v>
      </c>
      <c r="C3143" s="6" t="s">
        <v>564</v>
      </c>
      <c r="D3143" s="6" t="s">
        <v>565</v>
      </c>
      <c r="E3143" s="6" t="s">
        <v>566</v>
      </c>
      <c r="F3143" s="18" t="str">
        <f>IFERROR(VLOOKUP(B3143,Invoices!$L$2:$M$413,2,FALSE),"")</f>
        <v/>
      </c>
      <c r="G3143" s="18" t="str">
        <f>IFERROR(VLOOKUP(B3143,Invoices!$N$2:$O$412,2,FALSE),"")</f>
        <v/>
      </c>
      <c r="H3143" s="18" t="str">
        <f>IFERROR(VLOOKUP($B3143,Invoices!$P$2:$Q$412,2,FALSE),"")</f>
        <v/>
      </c>
      <c r="I3143" s="18" t="str">
        <f>IFERROR(VLOOKUP($B3143,Invoices!$R$2:$S$412,2,FALSE),"")</f>
        <v/>
      </c>
      <c r="J3143" s="18" t="str">
        <f>IFERROR(VLOOKUP($B3143,Invoices!$T$2:$U$412,2,FALSE),"")</f>
        <v/>
      </c>
      <c r="K3143" s="18" t="str">
        <f>IFERROR(VLOOKUP($B3143,Invoices!$V$2:$W$412,2,FALSE),"")</f>
        <v/>
      </c>
      <c r="L3143" s="18" t="str">
        <f>IFERROR(VLOOKUP($B3143,Invoices!$X$2:$Y$412,2,FALSE),"")</f>
        <v/>
      </c>
      <c r="M3143" s="18" t="str">
        <f>IFERROR(VLOOKUP($B3143,Invoices!$Z$2:$AA$412,2,FALSE),"")</f>
        <v/>
      </c>
      <c r="N3143" s="18" t="str">
        <f>IFERROR(VLOOKUP($B3143,Invoices!$AB$2:$AC$412,2,FALSE),"")</f>
        <v/>
      </c>
      <c r="O3143" s="18" t="str">
        <f>IFERROR(VLOOKUP($B3143,Invoices!$AD$2:$AE$412,2,FALSE),"")</f>
        <v/>
      </c>
      <c r="P3143" s="18" t="str">
        <f>IFERROR(VLOOKUP($B3143,Invoices!$AF$2:$AG$412,2,FALSE),"")</f>
        <v/>
      </c>
      <c r="Q3143" s="18" t="str">
        <f>IFERROR(VLOOKUP($B3143,Invoices!$AH$2:$AI$412,2,FALSE),"")</f>
        <v/>
      </c>
      <c r="R3143" s="18" t="str">
        <f>IFERROR(VLOOKUP($B3143,Invoices!$AJ$2:$AK$412,2,FALSE),"")</f>
        <v/>
      </c>
      <c r="S3143" s="18" t="str">
        <f>IFERROR(VLOOKUP($B3143,Invoices!$AL$2:$AM$412,2,FALSE),"")</f>
        <v/>
      </c>
      <c r="T3143" s="18" t="str">
        <f>IFERROR(VLOOKUP($B3143,Invoices!$AN$2:$AO$412,2,FALSE),"")</f>
        <v/>
      </c>
      <c r="U3143" s="18" t="str" cm="1">
        <f t="array" ref="U3143">IFERROR(INDEX(F3143:T3143, 1, MATCH(TRUE, ISNUMBER(F3143:T3143), 0)), "0.0")</f>
        <v>0.0</v>
      </c>
    </row>
    <row r="3144" spans="1:21" ht="13" x14ac:dyDescent="0.15">
      <c r="A3144" s="14" t="s">
        <v>9176</v>
      </c>
      <c r="B3144" s="6" t="s">
        <v>4659</v>
      </c>
      <c r="C3144" s="6" t="s">
        <v>837</v>
      </c>
      <c r="D3144" s="6" t="s">
        <v>838</v>
      </c>
      <c r="E3144" s="6" t="s">
        <v>839</v>
      </c>
      <c r="F3144" s="18" t="str">
        <f>IFERROR(VLOOKUP(B3144,Invoices!$L$2:$M$413,2,FALSE),"")</f>
        <v/>
      </c>
      <c r="G3144" s="18" t="str">
        <f>IFERROR(VLOOKUP(B3144,Invoices!$N$2:$O$412,2,FALSE),"")</f>
        <v/>
      </c>
      <c r="H3144" s="18" t="str">
        <f>IFERROR(VLOOKUP($B3144,Invoices!$P$2:$Q$412,2,FALSE),"")</f>
        <v/>
      </c>
      <c r="I3144" s="18" t="str">
        <f>IFERROR(VLOOKUP($B3144,Invoices!$R$2:$S$412,2,FALSE),"")</f>
        <v/>
      </c>
      <c r="J3144" s="18" t="str">
        <f>IFERROR(VLOOKUP($B3144,Invoices!$T$2:$U$412,2,FALSE),"")</f>
        <v/>
      </c>
      <c r="K3144" s="18" t="str">
        <f>IFERROR(VLOOKUP($B3144,Invoices!$V$2:$W$412,2,FALSE),"")</f>
        <v/>
      </c>
      <c r="L3144" s="18" t="str">
        <f>IFERROR(VLOOKUP($B3144,Invoices!$X$2:$Y$412,2,FALSE),"")</f>
        <v/>
      </c>
      <c r="M3144" s="18" t="str">
        <f>IFERROR(VLOOKUP($B3144,Invoices!$Z$2:$AA$412,2,FALSE),"")</f>
        <v/>
      </c>
      <c r="N3144" s="18" t="str">
        <f>IFERROR(VLOOKUP($B3144,Invoices!$AB$2:$AC$412,2,FALSE),"")</f>
        <v/>
      </c>
      <c r="O3144" s="18" t="str">
        <f>IFERROR(VLOOKUP($B3144,Invoices!$AD$2:$AE$412,2,FALSE),"")</f>
        <v/>
      </c>
      <c r="P3144" s="18" t="str">
        <f>IFERROR(VLOOKUP($B3144,Invoices!$AF$2:$AG$412,2,FALSE),"")</f>
        <v/>
      </c>
      <c r="Q3144" s="18" t="str">
        <f>IFERROR(VLOOKUP($B3144,Invoices!$AH$2:$AI$412,2,FALSE),"")</f>
        <v/>
      </c>
      <c r="R3144" s="18" t="str">
        <f>IFERROR(VLOOKUP($B3144,Invoices!$AJ$2:$AK$412,2,FALSE),"")</f>
        <v/>
      </c>
      <c r="S3144" s="18" t="str">
        <f>IFERROR(VLOOKUP($B3144,Invoices!$AL$2:$AM$412,2,FALSE),"")</f>
        <v/>
      </c>
      <c r="T3144" s="18" t="str">
        <f>IFERROR(VLOOKUP($B3144,Invoices!$AN$2:$AO$412,2,FALSE),"")</f>
        <v/>
      </c>
      <c r="U3144" s="18" t="str" cm="1">
        <f t="array" ref="U3144">IFERROR(INDEX(F3144:T3144, 1, MATCH(TRUE, ISNUMBER(F3144:T3144), 0)), "0.0")</f>
        <v>0.0</v>
      </c>
    </row>
    <row r="3145" spans="1:21" ht="13" x14ac:dyDescent="0.15">
      <c r="A3145" s="14" t="s">
        <v>9177</v>
      </c>
      <c r="B3145" s="6" t="s">
        <v>4660</v>
      </c>
      <c r="C3145" s="6" t="s">
        <v>3541</v>
      </c>
      <c r="D3145" s="6" t="s">
        <v>943</v>
      </c>
      <c r="E3145" s="6" t="s">
        <v>522</v>
      </c>
      <c r="F3145" s="18" t="str">
        <f>IFERROR(VLOOKUP(B3145,Invoices!$L$2:$M$413,2,FALSE),"")</f>
        <v/>
      </c>
      <c r="G3145" s="18" t="str">
        <f>IFERROR(VLOOKUP(B3145,Invoices!$N$2:$O$412,2,FALSE),"")</f>
        <v/>
      </c>
      <c r="H3145" s="18" t="str">
        <f>IFERROR(VLOOKUP($B3145,Invoices!$P$2:$Q$412,2,FALSE),"")</f>
        <v/>
      </c>
      <c r="I3145" s="18" t="str">
        <f>IFERROR(VLOOKUP($B3145,Invoices!$R$2:$S$412,2,FALSE),"")</f>
        <v/>
      </c>
      <c r="J3145" s="18" t="str">
        <f>IFERROR(VLOOKUP($B3145,Invoices!$T$2:$U$412,2,FALSE),"")</f>
        <v/>
      </c>
      <c r="K3145" s="18" t="str">
        <f>IFERROR(VLOOKUP($B3145,Invoices!$V$2:$W$412,2,FALSE),"")</f>
        <v/>
      </c>
      <c r="L3145" s="18" t="str">
        <f>IFERROR(VLOOKUP($B3145,Invoices!$X$2:$Y$412,2,FALSE),"")</f>
        <v/>
      </c>
      <c r="M3145" s="18" t="str">
        <f>IFERROR(VLOOKUP($B3145,Invoices!$Z$2:$AA$412,2,FALSE),"")</f>
        <v/>
      </c>
      <c r="N3145" s="18" t="str">
        <f>IFERROR(VLOOKUP($B3145,Invoices!$AB$2:$AC$412,2,FALSE),"")</f>
        <v/>
      </c>
      <c r="O3145" s="18" t="str">
        <f>IFERROR(VLOOKUP($B3145,Invoices!$AD$2:$AE$412,2,FALSE),"")</f>
        <v/>
      </c>
      <c r="P3145" s="18" t="str">
        <f>IFERROR(VLOOKUP($B3145,Invoices!$AF$2:$AG$412,2,FALSE),"")</f>
        <v/>
      </c>
      <c r="Q3145" s="18" t="str">
        <f>IFERROR(VLOOKUP($B3145,Invoices!$AH$2:$AI$412,2,FALSE),"")</f>
        <v/>
      </c>
      <c r="R3145" s="18" t="str">
        <f>IFERROR(VLOOKUP($B3145,Invoices!$AJ$2:$AK$412,2,FALSE),"")</f>
        <v/>
      </c>
      <c r="S3145" s="18" t="str">
        <f>IFERROR(VLOOKUP($B3145,Invoices!$AL$2:$AM$412,2,FALSE),"")</f>
        <v/>
      </c>
      <c r="T3145" s="18" t="str">
        <f>IFERROR(VLOOKUP($B3145,Invoices!$AN$2:$AO$412,2,FALSE),"")</f>
        <v/>
      </c>
      <c r="U3145" s="18" t="str" cm="1">
        <f t="array" ref="U3145">IFERROR(INDEX(F3145:T3145, 1, MATCH(TRUE, ISNUMBER(F3145:T3145), 0)), "0.0")</f>
        <v>0.0</v>
      </c>
    </row>
    <row r="3146" spans="1:21" ht="13" x14ac:dyDescent="0.15">
      <c r="A3146" s="14" t="s">
        <v>9178</v>
      </c>
      <c r="B3146" s="6" t="s">
        <v>4661</v>
      </c>
      <c r="C3146" s="6" t="s">
        <v>4662</v>
      </c>
      <c r="D3146" s="6" t="s">
        <v>1782</v>
      </c>
      <c r="E3146" s="6" t="s">
        <v>1783</v>
      </c>
      <c r="F3146" s="18" t="str">
        <f>IFERROR(VLOOKUP(B3146,Invoices!$L$2:$M$413,2,FALSE),"")</f>
        <v/>
      </c>
      <c r="G3146" s="18" t="str">
        <f>IFERROR(VLOOKUP(B3146,Invoices!$N$2:$O$412,2,FALSE),"")</f>
        <v/>
      </c>
      <c r="H3146" s="18" t="str">
        <f>IFERROR(VLOOKUP($B3146,Invoices!$P$2:$Q$412,2,FALSE),"")</f>
        <v/>
      </c>
      <c r="I3146" s="18" t="str">
        <f>IFERROR(VLOOKUP($B3146,Invoices!$R$2:$S$412,2,FALSE),"")</f>
        <v/>
      </c>
      <c r="J3146" s="18" t="str">
        <f>IFERROR(VLOOKUP($B3146,Invoices!$T$2:$U$412,2,FALSE),"")</f>
        <v/>
      </c>
      <c r="K3146" s="18" t="str">
        <f>IFERROR(VLOOKUP($B3146,Invoices!$V$2:$W$412,2,FALSE),"")</f>
        <v/>
      </c>
      <c r="L3146" s="18" t="str">
        <f>IFERROR(VLOOKUP($B3146,Invoices!$X$2:$Y$412,2,FALSE),"")</f>
        <v/>
      </c>
      <c r="M3146" s="18" t="str">
        <f>IFERROR(VLOOKUP($B3146,Invoices!$Z$2:$AA$412,2,FALSE),"")</f>
        <v/>
      </c>
      <c r="N3146" s="18" t="str">
        <f>IFERROR(VLOOKUP($B3146,Invoices!$AB$2:$AC$412,2,FALSE),"")</f>
        <v/>
      </c>
      <c r="O3146" s="18" t="str">
        <f>IFERROR(VLOOKUP($B3146,Invoices!$AD$2:$AE$412,2,FALSE),"")</f>
        <v/>
      </c>
      <c r="P3146" s="18" t="str">
        <f>IFERROR(VLOOKUP($B3146,Invoices!$AF$2:$AG$412,2,FALSE),"")</f>
        <v/>
      </c>
      <c r="Q3146" s="18" t="str">
        <f>IFERROR(VLOOKUP($B3146,Invoices!$AH$2:$AI$412,2,FALSE),"")</f>
        <v/>
      </c>
      <c r="R3146" s="18" t="str">
        <f>IFERROR(VLOOKUP($B3146,Invoices!$AJ$2:$AK$412,2,FALSE),"")</f>
        <v/>
      </c>
      <c r="S3146" s="18" t="str">
        <f>IFERROR(VLOOKUP($B3146,Invoices!$AL$2:$AM$412,2,FALSE),"")</f>
        <v/>
      </c>
      <c r="T3146" s="18" t="str">
        <f>IFERROR(VLOOKUP($B3146,Invoices!$AN$2:$AO$412,2,FALSE),"")</f>
        <v/>
      </c>
      <c r="U3146" s="18" t="str" cm="1">
        <f t="array" ref="U3146">IFERROR(INDEX(F3146:T3146, 1, MATCH(TRUE, ISNUMBER(F3146:T3146), 0)), "0.0")</f>
        <v>0.0</v>
      </c>
    </row>
    <row r="3147" spans="1:21" ht="13" x14ac:dyDescent="0.15">
      <c r="A3147" s="14" t="s">
        <v>9179</v>
      </c>
      <c r="B3147" s="6" t="s">
        <v>4663</v>
      </c>
      <c r="C3147" s="6" t="s">
        <v>2590</v>
      </c>
      <c r="D3147" s="6" t="s">
        <v>2232</v>
      </c>
      <c r="E3147" s="6" t="s">
        <v>2233</v>
      </c>
      <c r="F3147" s="18" t="str">
        <f>IFERROR(VLOOKUP(B3147,Invoices!$L$2:$M$413,2,FALSE),"")</f>
        <v/>
      </c>
      <c r="G3147" s="18" t="str">
        <f>IFERROR(VLOOKUP(B3147,Invoices!$N$2:$O$412,2,FALSE),"")</f>
        <v/>
      </c>
      <c r="H3147" s="18" t="str">
        <f>IFERROR(VLOOKUP($B3147,Invoices!$P$2:$Q$412,2,FALSE),"")</f>
        <v/>
      </c>
      <c r="I3147" s="18" t="str">
        <f>IFERROR(VLOOKUP($B3147,Invoices!$R$2:$S$412,2,FALSE),"")</f>
        <v/>
      </c>
      <c r="J3147" s="18" t="str">
        <f>IFERROR(VLOOKUP($B3147,Invoices!$T$2:$U$412,2,FALSE),"")</f>
        <v/>
      </c>
      <c r="K3147" s="18" t="str">
        <f>IFERROR(VLOOKUP($B3147,Invoices!$V$2:$W$412,2,FALSE),"")</f>
        <v/>
      </c>
      <c r="L3147" s="18" t="str">
        <f>IFERROR(VLOOKUP($B3147,Invoices!$X$2:$Y$412,2,FALSE),"")</f>
        <v/>
      </c>
      <c r="M3147" s="18" t="str">
        <f>IFERROR(VLOOKUP($B3147,Invoices!$Z$2:$AA$412,2,FALSE),"")</f>
        <v/>
      </c>
      <c r="N3147" s="18" t="str">
        <f>IFERROR(VLOOKUP($B3147,Invoices!$AB$2:$AC$412,2,FALSE),"")</f>
        <v/>
      </c>
      <c r="O3147" s="18" t="str">
        <f>IFERROR(VLOOKUP($B3147,Invoices!$AD$2:$AE$412,2,FALSE),"")</f>
        <v/>
      </c>
      <c r="P3147" s="18" t="str">
        <f>IFERROR(VLOOKUP($B3147,Invoices!$AF$2:$AG$412,2,FALSE),"")</f>
        <v/>
      </c>
      <c r="Q3147" s="18" t="str">
        <f>IFERROR(VLOOKUP($B3147,Invoices!$AH$2:$AI$412,2,FALSE),"")</f>
        <v/>
      </c>
      <c r="R3147" s="18" t="str">
        <f>IFERROR(VLOOKUP($B3147,Invoices!$AJ$2:$AK$412,2,FALSE),"")</f>
        <v/>
      </c>
      <c r="S3147" s="18" t="str">
        <f>IFERROR(VLOOKUP($B3147,Invoices!$AL$2:$AM$412,2,FALSE),"")</f>
        <v/>
      </c>
      <c r="T3147" s="18" t="str">
        <f>IFERROR(VLOOKUP($B3147,Invoices!$AN$2:$AO$412,2,FALSE),"")</f>
        <v/>
      </c>
      <c r="U3147" s="18" t="str" cm="1">
        <f t="array" ref="U3147">IFERROR(INDEX(F3147:T3147, 1, MATCH(TRUE, ISNUMBER(F3147:T3147), 0)), "0.0")</f>
        <v>0.0</v>
      </c>
    </row>
    <row r="3148" spans="1:21" ht="13" x14ac:dyDescent="0.15">
      <c r="A3148" s="14" t="s">
        <v>9180</v>
      </c>
      <c r="B3148" s="6" t="s">
        <v>4664</v>
      </c>
      <c r="C3148" s="6" t="s">
        <v>4665</v>
      </c>
      <c r="D3148" s="6" t="s">
        <v>1428</v>
      </c>
      <c r="E3148" s="6" t="s">
        <v>681</v>
      </c>
      <c r="F3148" s="18" t="str">
        <f>IFERROR(VLOOKUP(B3148,Invoices!$L$2:$M$413,2,FALSE),"")</f>
        <v/>
      </c>
      <c r="G3148" s="18" t="str">
        <f>IFERROR(VLOOKUP(B3148,Invoices!$N$2:$O$412,2,FALSE),"")</f>
        <v/>
      </c>
      <c r="H3148" s="18" t="str">
        <f>IFERROR(VLOOKUP($B3148,Invoices!$P$2:$Q$412,2,FALSE),"")</f>
        <v/>
      </c>
      <c r="I3148" s="18" t="str">
        <f>IFERROR(VLOOKUP($B3148,Invoices!$R$2:$S$412,2,FALSE),"")</f>
        <v/>
      </c>
      <c r="J3148" s="18" t="str">
        <f>IFERROR(VLOOKUP($B3148,Invoices!$T$2:$U$412,2,FALSE),"")</f>
        <v/>
      </c>
      <c r="K3148" s="18" t="str">
        <f>IFERROR(VLOOKUP($B3148,Invoices!$V$2:$W$412,2,FALSE),"")</f>
        <v/>
      </c>
      <c r="L3148" s="18" t="str">
        <f>IFERROR(VLOOKUP($B3148,Invoices!$X$2:$Y$412,2,FALSE),"")</f>
        <v/>
      </c>
      <c r="M3148" s="18" t="str">
        <f>IFERROR(VLOOKUP($B3148,Invoices!$Z$2:$AA$412,2,FALSE),"")</f>
        <v/>
      </c>
      <c r="N3148" s="18" t="str">
        <f>IFERROR(VLOOKUP($B3148,Invoices!$AB$2:$AC$412,2,FALSE),"")</f>
        <v/>
      </c>
      <c r="O3148" s="18" t="str">
        <f>IFERROR(VLOOKUP($B3148,Invoices!$AD$2:$AE$412,2,FALSE),"")</f>
        <v/>
      </c>
      <c r="P3148" s="18" t="str">
        <f>IFERROR(VLOOKUP($B3148,Invoices!$AF$2:$AG$412,2,FALSE),"")</f>
        <v/>
      </c>
      <c r="Q3148" s="18" t="str">
        <f>IFERROR(VLOOKUP($B3148,Invoices!$AH$2:$AI$412,2,FALSE),"")</f>
        <v/>
      </c>
      <c r="R3148" s="18" t="str">
        <f>IFERROR(VLOOKUP($B3148,Invoices!$AJ$2:$AK$412,2,FALSE),"")</f>
        <v/>
      </c>
      <c r="S3148" s="18" t="str">
        <f>IFERROR(VLOOKUP($B3148,Invoices!$AL$2:$AM$412,2,FALSE),"")</f>
        <v/>
      </c>
      <c r="T3148" s="18" t="str">
        <f>IFERROR(VLOOKUP($B3148,Invoices!$AN$2:$AO$412,2,FALSE),"")</f>
        <v/>
      </c>
      <c r="U3148" s="18" t="str" cm="1">
        <f t="array" ref="U3148">IFERROR(INDEX(F3148:T3148, 1, MATCH(TRUE, ISNUMBER(F3148:T3148), 0)), "0.0")</f>
        <v>0.0</v>
      </c>
    </row>
    <row r="3149" spans="1:21" ht="13" x14ac:dyDescent="0.15">
      <c r="A3149" s="14" t="s">
        <v>9181</v>
      </c>
      <c r="B3149" s="6" t="s">
        <v>4666</v>
      </c>
      <c r="C3149" s="6" t="s">
        <v>1360</v>
      </c>
      <c r="D3149" s="6" t="s">
        <v>1361</v>
      </c>
      <c r="E3149" s="6" t="s">
        <v>1301</v>
      </c>
      <c r="F3149" s="18" t="str">
        <f>IFERROR(VLOOKUP(B3149,Invoices!$L$2:$M$413,2,FALSE),"")</f>
        <v/>
      </c>
      <c r="G3149" s="18" t="str">
        <f>IFERROR(VLOOKUP(B3149,Invoices!$N$2:$O$412,2,FALSE),"")</f>
        <v/>
      </c>
      <c r="H3149" s="18" t="str">
        <f>IFERROR(VLOOKUP($B3149,Invoices!$P$2:$Q$412,2,FALSE),"")</f>
        <v/>
      </c>
      <c r="I3149" s="18" t="str">
        <f>IFERROR(VLOOKUP($B3149,Invoices!$R$2:$S$412,2,FALSE),"")</f>
        <v/>
      </c>
      <c r="J3149" s="18">
        <f>IFERROR(VLOOKUP($B3149,Invoices!$T$2:$U$412,2,FALSE),"")</f>
        <v>0.99</v>
      </c>
      <c r="K3149" s="18" t="str">
        <f>IFERROR(VLOOKUP($B3149,Invoices!$V$2:$W$412,2,FALSE),"")</f>
        <v/>
      </c>
      <c r="L3149" s="18" t="str">
        <f>IFERROR(VLOOKUP($B3149,Invoices!$X$2:$Y$412,2,FALSE),"")</f>
        <v/>
      </c>
      <c r="M3149" s="18" t="str">
        <f>IFERROR(VLOOKUP($B3149,Invoices!$Z$2:$AA$412,2,FALSE),"")</f>
        <v/>
      </c>
      <c r="N3149" s="18" t="str">
        <f>IFERROR(VLOOKUP($B3149,Invoices!$AB$2:$AC$412,2,FALSE),"")</f>
        <v/>
      </c>
      <c r="O3149" s="18" t="str">
        <f>IFERROR(VLOOKUP($B3149,Invoices!$AD$2:$AE$412,2,FALSE),"")</f>
        <v/>
      </c>
      <c r="P3149" s="18" t="str">
        <f>IFERROR(VLOOKUP($B3149,Invoices!$AF$2:$AG$412,2,FALSE),"")</f>
        <v/>
      </c>
      <c r="Q3149" s="18" t="str">
        <f>IFERROR(VLOOKUP($B3149,Invoices!$AH$2:$AI$412,2,FALSE),"")</f>
        <v/>
      </c>
      <c r="R3149" s="18" t="str">
        <f>IFERROR(VLOOKUP($B3149,Invoices!$AJ$2:$AK$412,2,FALSE),"")</f>
        <v/>
      </c>
      <c r="S3149" s="18" t="str">
        <f>IFERROR(VLOOKUP($B3149,Invoices!$AL$2:$AM$412,2,FALSE),"")</f>
        <v/>
      </c>
      <c r="T3149" s="18" t="str">
        <f>IFERROR(VLOOKUP($B3149,Invoices!$AN$2:$AO$412,2,FALSE),"")</f>
        <v/>
      </c>
      <c r="U3149" s="18" cm="1">
        <f t="array" ref="U3149">IFERROR(INDEX(F3149:T3149, 1, MATCH(TRUE, ISNUMBER(F3149:T3149), 0)), "0.0")</f>
        <v>0.99</v>
      </c>
    </row>
    <row r="3150" spans="1:21" ht="13" x14ac:dyDescent="0.15">
      <c r="A3150" s="14" t="s">
        <v>9182</v>
      </c>
      <c r="B3150" s="6" t="s">
        <v>4667</v>
      </c>
      <c r="C3150" s="6" t="s">
        <v>917</v>
      </c>
      <c r="D3150" s="6" t="s">
        <v>918</v>
      </c>
      <c r="E3150" s="6" t="s">
        <v>919</v>
      </c>
      <c r="F3150" s="18" t="str">
        <f>IFERROR(VLOOKUP(B3150,Invoices!$L$2:$M$413,2,FALSE),"")</f>
        <v/>
      </c>
      <c r="G3150" s="18" t="str">
        <f>IFERROR(VLOOKUP(B3150,Invoices!$N$2:$O$412,2,FALSE),"")</f>
        <v/>
      </c>
      <c r="H3150" s="18" t="str">
        <f>IFERROR(VLOOKUP($B3150,Invoices!$P$2:$Q$412,2,FALSE),"")</f>
        <v/>
      </c>
      <c r="I3150" s="18" t="str">
        <f>IFERROR(VLOOKUP($B3150,Invoices!$R$2:$S$412,2,FALSE),"")</f>
        <v/>
      </c>
      <c r="J3150" s="18" t="str">
        <f>IFERROR(VLOOKUP($B3150,Invoices!$T$2:$U$412,2,FALSE),"")</f>
        <v/>
      </c>
      <c r="K3150" s="18" t="str">
        <f>IFERROR(VLOOKUP($B3150,Invoices!$V$2:$W$412,2,FALSE),"")</f>
        <v/>
      </c>
      <c r="L3150" s="18">
        <f>IFERROR(VLOOKUP($B3150,Invoices!$X$2:$Y$412,2,FALSE),"")</f>
        <v>0.99</v>
      </c>
      <c r="M3150" s="18" t="str">
        <f>IFERROR(VLOOKUP($B3150,Invoices!$Z$2:$AA$412,2,FALSE),"")</f>
        <v/>
      </c>
      <c r="N3150" s="18" t="str">
        <f>IFERROR(VLOOKUP($B3150,Invoices!$AB$2:$AC$412,2,FALSE),"")</f>
        <v/>
      </c>
      <c r="O3150" s="18" t="str">
        <f>IFERROR(VLOOKUP($B3150,Invoices!$AD$2:$AE$412,2,FALSE),"")</f>
        <v/>
      </c>
      <c r="P3150" s="18" t="str">
        <f>IFERROR(VLOOKUP($B3150,Invoices!$AF$2:$AG$412,2,FALSE),"")</f>
        <v/>
      </c>
      <c r="Q3150" s="18" t="str">
        <f>IFERROR(VLOOKUP($B3150,Invoices!$AH$2:$AI$412,2,FALSE),"")</f>
        <v/>
      </c>
      <c r="R3150" s="18" t="str">
        <f>IFERROR(VLOOKUP($B3150,Invoices!$AJ$2:$AK$412,2,FALSE),"")</f>
        <v/>
      </c>
      <c r="S3150" s="18" t="str">
        <f>IFERROR(VLOOKUP($B3150,Invoices!$AL$2:$AM$412,2,FALSE),"")</f>
        <v/>
      </c>
      <c r="T3150" s="18" t="str">
        <f>IFERROR(VLOOKUP($B3150,Invoices!$AN$2:$AO$412,2,FALSE),"")</f>
        <v/>
      </c>
      <c r="U3150" s="18" cm="1">
        <f t="array" ref="U3150">IFERROR(INDEX(F3150:T3150, 1, MATCH(TRUE, ISNUMBER(F3150:T3150), 0)), "0.0")</f>
        <v>0.99</v>
      </c>
    </row>
    <row r="3151" spans="1:21" ht="13" x14ac:dyDescent="0.15">
      <c r="A3151" s="14" t="s">
        <v>9183</v>
      </c>
      <c r="B3151" s="6" t="s">
        <v>4668</v>
      </c>
      <c r="C3151" s="6" t="s">
        <v>4669</v>
      </c>
      <c r="D3151" s="6" t="s">
        <v>700</v>
      </c>
      <c r="E3151" s="6" t="s">
        <v>701</v>
      </c>
      <c r="F3151" s="18" t="str">
        <f>IFERROR(VLOOKUP(B3151,Invoices!$L$2:$M$413,2,FALSE),"")</f>
        <v/>
      </c>
      <c r="G3151" s="18" t="str">
        <f>IFERROR(VLOOKUP(B3151,Invoices!$N$2:$O$412,2,FALSE),"")</f>
        <v/>
      </c>
      <c r="H3151" s="18" t="str">
        <f>IFERROR(VLOOKUP($B3151,Invoices!$P$2:$Q$412,2,FALSE),"")</f>
        <v/>
      </c>
      <c r="I3151" s="18" t="str">
        <f>IFERROR(VLOOKUP($B3151,Invoices!$R$2:$S$412,2,FALSE),"")</f>
        <v/>
      </c>
      <c r="J3151" s="18" t="str">
        <f>IFERROR(VLOOKUP($B3151,Invoices!$T$2:$U$412,2,FALSE),"")</f>
        <v/>
      </c>
      <c r="K3151" s="18" t="str">
        <f>IFERROR(VLOOKUP($B3151,Invoices!$V$2:$W$412,2,FALSE),"")</f>
        <v/>
      </c>
      <c r="L3151" s="18" t="str">
        <f>IFERROR(VLOOKUP($B3151,Invoices!$X$2:$Y$412,2,FALSE),"")</f>
        <v/>
      </c>
      <c r="M3151" s="18" t="str">
        <f>IFERROR(VLOOKUP($B3151,Invoices!$Z$2:$AA$412,2,FALSE),"")</f>
        <v/>
      </c>
      <c r="N3151" s="18">
        <f>IFERROR(VLOOKUP($B3151,Invoices!$AB$2:$AC$412,2,FALSE),"")</f>
        <v>0.99</v>
      </c>
      <c r="O3151" s="18" t="str">
        <f>IFERROR(VLOOKUP($B3151,Invoices!$AD$2:$AE$412,2,FALSE),"")</f>
        <v/>
      </c>
      <c r="P3151" s="18" t="str">
        <f>IFERROR(VLOOKUP($B3151,Invoices!$AF$2:$AG$412,2,FALSE),"")</f>
        <v/>
      </c>
      <c r="Q3151" s="18" t="str">
        <f>IFERROR(VLOOKUP($B3151,Invoices!$AH$2:$AI$412,2,FALSE),"")</f>
        <v/>
      </c>
      <c r="R3151" s="18" t="str">
        <f>IFERROR(VLOOKUP($B3151,Invoices!$AJ$2:$AK$412,2,FALSE),"")</f>
        <v/>
      </c>
      <c r="S3151" s="18" t="str">
        <f>IFERROR(VLOOKUP($B3151,Invoices!$AL$2:$AM$412,2,FALSE),"")</f>
        <v/>
      </c>
      <c r="T3151" s="18" t="str">
        <f>IFERROR(VLOOKUP($B3151,Invoices!$AN$2:$AO$412,2,FALSE),"")</f>
        <v/>
      </c>
      <c r="U3151" s="18" cm="1">
        <f t="array" ref="U3151">IFERROR(INDEX(F3151:T3151, 1, MATCH(TRUE, ISNUMBER(F3151:T3151), 0)), "0.0")</f>
        <v>0.99</v>
      </c>
    </row>
    <row r="3152" spans="1:21" ht="13" x14ac:dyDescent="0.15">
      <c r="A3152" s="14" t="s">
        <v>9184</v>
      </c>
      <c r="B3152" s="6" t="s">
        <v>4670</v>
      </c>
      <c r="D3152" s="6" t="s">
        <v>692</v>
      </c>
      <c r="E3152" s="6" t="s">
        <v>693</v>
      </c>
      <c r="F3152" s="18" t="str">
        <f>IFERROR(VLOOKUP(B3152,Invoices!$L$2:$M$413,2,FALSE),"")</f>
        <v/>
      </c>
      <c r="G3152" s="18" t="str">
        <f>IFERROR(VLOOKUP(B3152,Invoices!$N$2:$O$412,2,FALSE),"")</f>
        <v/>
      </c>
      <c r="H3152" s="18" t="str">
        <f>IFERROR(VLOOKUP($B3152,Invoices!$P$2:$Q$412,2,FALSE),"")</f>
        <v/>
      </c>
      <c r="I3152" s="18" t="str">
        <f>IFERROR(VLOOKUP($B3152,Invoices!$R$2:$S$412,2,FALSE),"")</f>
        <v/>
      </c>
      <c r="J3152" s="18" t="str">
        <f>IFERROR(VLOOKUP($B3152,Invoices!$T$2:$U$412,2,FALSE),"")</f>
        <v/>
      </c>
      <c r="K3152" s="18" t="str">
        <f>IFERROR(VLOOKUP($B3152,Invoices!$V$2:$W$412,2,FALSE),"")</f>
        <v/>
      </c>
      <c r="L3152" s="18" t="str">
        <f>IFERROR(VLOOKUP($B3152,Invoices!$X$2:$Y$412,2,FALSE),"")</f>
        <v/>
      </c>
      <c r="M3152" s="18" t="str">
        <f>IFERROR(VLOOKUP($B3152,Invoices!$Z$2:$AA$412,2,FALSE),"")</f>
        <v/>
      </c>
      <c r="N3152" s="18" t="str">
        <f>IFERROR(VLOOKUP($B3152,Invoices!$AB$2:$AC$412,2,FALSE),"")</f>
        <v/>
      </c>
      <c r="O3152" s="18" t="str">
        <f>IFERROR(VLOOKUP($B3152,Invoices!$AD$2:$AE$412,2,FALSE),"")</f>
        <v/>
      </c>
      <c r="P3152" s="18" t="str">
        <f>IFERROR(VLOOKUP($B3152,Invoices!$AF$2:$AG$412,2,FALSE),"")</f>
        <v/>
      </c>
      <c r="Q3152" s="18" t="str">
        <f>IFERROR(VLOOKUP($B3152,Invoices!$AH$2:$AI$412,2,FALSE),"")</f>
        <v/>
      </c>
      <c r="R3152" s="18" t="str">
        <f>IFERROR(VLOOKUP($B3152,Invoices!$AJ$2:$AK$412,2,FALSE),"")</f>
        <v/>
      </c>
      <c r="S3152" s="18" t="str">
        <f>IFERROR(VLOOKUP($B3152,Invoices!$AL$2:$AM$412,2,FALSE),"")</f>
        <v/>
      </c>
      <c r="T3152" s="18" t="str">
        <f>IFERROR(VLOOKUP($B3152,Invoices!$AN$2:$AO$412,2,FALSE),"")</f>
        <v/>
      </c>
      <c r="U3152" s="18" t="str" cm="1">
        <f t="array" ref="U3152">IFERROR(INDEX(F3152:T3152, 1, MATCH(TRUE, ISNUMBER(F3152:T3152), 0)), "0.0")</f>
        <v>0.0</v>
      </c>
    </row>
    <row r="3153" spans="1:21" ht="13" x14ac:dyDescent="0.15">
      <c r="A3153" s="14" t="s">
        <v>9185</v>
      </c>
      <c r="B3153" s="6" t="s">
        <v>4671</v>
      </c>
      <c r="C3153" s="6" t="s">
        <v>1223</v>
      </c>
      <c r="D3153" s="6" t="s">
        <v>977</v>
      </c>
      <c r="E3153" s="6" t="s">
        <v>976</v>
      </c>
      <c r="F3153" s="18" t="str">
        <f>IFERROR(VLOOKUP(B3153,Invoices!$L$2:$M$413,2,FALSE),"")</f>
        <v/>
      </c>
      <c r="G3153" s="18" t="str">
        <f>IFERROR(VLOOKUP(B3153,Invoices!$N$2:$O$412,2,FALSE),"")</f>
        <v/>
      </c>
      <c r="H3153" s="18" t="str">
        <f>IFERROR(VLOOKUP($B3153,Invoices!$P$2:$Q$412,2,FALSE),"")</f>
        <v/>
      </c>
      <c r="I3153" s="18" t="str">
        <f>IFERROR(VLOOKUP($B3153,Invoices!$R$2:$S$412,2,FALSE),"")</f>
        <v/>
      </c>
      <c r="J3153" s="18" t="str">
        <f>IFERROR(VLOOKUP($B3153,Invoices!$T$2:$U$412,2,FALSE),"")</f>
        <v/>
      </c>
      <c r="K3153" s="18" t="str">
        <f>IFERROR(VLOOKUP($B3153,Invoices!$V$2:$W$412,2,FALSE),"")</f>
        <v/>
      </c>
      <c r="L3153" s="18" t="str">
        <f>IFERROR(VLOOKUP($B3153,Invoices!$X$2:$Y$412,2,FALSE),"")</f>
        <v/>
      </c>
      <c r="M3153" s="18" t="str">
        <f>IFERROR(VLOOKUP($B3153,Invoices!$Z$2:$AA$412,2,FALSE),"")</f>
        <v/>
      </c>
      <c r="N3153" s="18" t="str">
        <f>IFERROR(VLOOKUP($B3153,Invoices!$AB$2:$AC$412,2,FALSE),"")</f>
        <v/>
      </c>
      <c r="O3153" s="18" t="str">
        <f>IFERROR(VLOOKUP($B3153,Invoices!$AD$2:$AE$412,2,FALSE),"")</f>
        <v/>
      </c>
      <c r="P3153" s="18" t="str">
        <f>IFERROR(VLOOKUP($B3153,Invoices!$AF$2:$AG$412,2,FALSE),"")</f>
        <v/>
      </c>
      <c r="Q3153" s="18" t="str">
        <f>IFERROR(VLOOKUP($B3153,Invoices!$AH$2:$AI$412,2,FALSE),"")</f>
        <v/>
      </c>
      <c r="R3153" s="18" t="str">
        <f>IFERROR(VLOOKUP($B3153,Invoices!$AJ$2:$AK$412,2,FALSE),"")</f>
        <v/>
      </c>
      <c r="S3153" s="18" t="str">
        <f>IFERROR(VLOOKUP($B3153,Invoices!$AL$2:$AM$412,2,FALSE),"")</f>
        <v/>
      </c>
      <c r="T3153" s="18" t="str">
        <f>IFERROR(VLOOKUP($B3153,Invoices!$AN$2:$AO$412,2,FALSE),"")</f>
        <v/>
      </c>
      <c r="U3153" s="18" t="str" cm="1">
        <f t="array" ref="U3153">IFERROR(INDEX(F3153:T3153, 1, MATCH(TRUE, ISNUMBER(F3153:T3153), 0)), "0.0")</f>
        <v>0.0</v>
      </c>
    </row>
    <row r="3154" spans="1:21" ht="13" x14ac:dyDescent="0.15">
      <c r="A3154" s="14" t="s">
        <v>9186</v>
      </c>
      <c r="B3154" s="6" t="s">
        <v>4672</v>
      </c>
      <c r="C3154" s="6" t="s">
        <v>4673</v>
      </c>
      <c r="D3154" s="6" t="s">
        <v>1016</v>
      </c>
      <c r="E3154" s="6" t="s">
        <v>878</v>
      </c>
      <c r="F3154" s="18" t="str">
        <f>IFERROR(VLOOKUP(B3154,Invoices!$L$2:$M$413,2,FALSE),"")</f>
        <v/>
      </c>
      <c r="G3154" s="18">
        <f>IFERROR(VLOOKUP(B3154,Invoices!$N$2:$O$412,2,FALSE),"")</f>
        <v>0.99</v>
      </c>
      <c r="H3154" s="18" t="str">
        <f>IFERROR(VLOOKUP($B3154,Invoices!$P$2:$Q$412,2,FALSE),"")</f>
        <v/>
      </c>
      <c r="I3154" s="18" t="str">
        <f>IFERROR(VLOOKUP($B3154,Invoices!$R$2:$S$412,2,FALSE),"")</f>
        <v/>
      </c>
      <c r="J3154" s="18" t="str">
        <f>IFERROR(VLOOKUP($B3154,Invoices!$T$2:$U$412,2,FALSE),"")</f>
        <v/>
      </c>
      <c r="K3154" s="18" t="str">
        <f>IFERROR(VLOOKUP($B3154,Invoices!$V$2:$W$412,2,FALSE),"")</f>
        <v/>
      </c>
      <c r="L3154" s="18" t="str">
        <f>IFERROR(VLOOKUP($B3154,Invoices!$X$2:$Y$412,2,FALSE),"")</f>
        <v/>
      </c>
      <c r="M3154" s="18" t="str">
        <f>IFERROR(VLOOKUP($B3154,Invoices!$Z$2:$AA$412,2,FALSE),"")</f>
        <v/>
      </c>
      <c r="N3154" s="18" t="str">
        <f>IFERROR(VLOOKUP($B3154,Invoices!$AB$2:$AC$412,2,FALSE),"")</f>
        <v/>
      </c>
      <c r="O3154" s="18" t="str">
        <f>IFERROR(VLOOKUP($B3154,Invoices!$AD$2:$AE$412,2,FALSE),"")</f>
        <v/>
      </c>
      <c r="P3154" s="18" t="str">
        <f>IFERROR(VLOOKUP($B3154,Invoices!$AF$2:$AG$412,2,FALSE),"")</f>
        <v/>
      </c>
      <c r="Q3154" s="18" t="str">
        <f>IFERROR(VLOOKUP($B3154,Invoices!$AH$2:$AI$412,2,FALSE),"")</f>
        <v/>
      </c>
      <c r="R3154" s="18" t="str">
        <f>IFERROR(VLOOKUP($B3154,Invoices!$AJ$2:$AK$412,2,FALSE),"")</f>
        <v/>
      </c>
      <c r="S3154" s="18" t="str">
        <f>IFERROR(VLOOKUP($B3154,Invoices!$AL$2:$AM$412,2,FALSE),"")</f>
        <v/>
      </c>
      <c r="T3154" s="18" t="str">
        <f>IFERROR(VLOOKUP($B3154,Invoices!$AN$2:$AO$412,2,FALSE),"")</f>
        <v/>
      </c>
      <c r="U3154" s="18" cm="1">
        <f t="array" ref="U3154">IFERROR(INDEX(F3154:T3154, 1, MATCH(TRUE, ISNUMBER(F3154:T3154), 0)), "0.0")</f>
        <v>0.99</v>
      </c>
    </row>
    <row r="3155" spans="1:21" ht="13" x14ac:dyDescent="0.15">
      <c r="A3155" s="14" t="s">
        <v>9187</v>
      </c>
      <c r="B3155" s="6" t="s">
        <v>4674</v>
      </c>
      <c r="C3155" s="6" t="s">
        <v>4675</v>
      </c>
      <c r="D3155" s="6" t="s">
        <v>1231</v>
      </c>
      <c r="E3155" s="6" t="s">
        <v>863</v>
      </c>
      <c r="F3155" s="18" t="str">
        <f>IFERROR(VLOOKUP(B3155,Invoices!$L$2:$M$413,2,FALSE),"")</f>
        <v/>
      </c>
      <c r="G3155" s="18" t="str">
        <f>IFERROR(VLOOKUP(B3155,Invoices!$N$2:$O$412,2,FALSE),"")</f>
        <v/>
      </c>
      <c r="H3155" s="18" t="str">
        <f>IFERROR(VLOOKUP($B3155,Invoices!$P$2:$Q$412,2,FALSE),"")</f>
        <v/>
      </c>
      <c r="I3155" s="18">
        <f>IFERROR(VLOOKUP($B3155,Invoices!$R$2:$S$412,2,FALSE),"")</f>
        <v>0.99</v>
      </c>
      <c r="J3155" s="18" t="str">
        <f>IFERROR(VLOOKUP($B3155,Invoices!$T$2:$U$412,2,FALSE),"")</f>
        <v/>
      </c>
      <c r="K3155" s="18" t="str">
        <f>IFERROR(VLOOKUP($B3155,Invoices!$V$2:$W$412,2,FALSE),"")</f>
        <v/>
      </c>
      <c r="L3155" s="18" t="str">
        <f>IFERROR(VLOOKUP($B3155,Invoices!$X$2:$Y$412,2,FALSE),"")</f>
        <v/>
      </c>
      <c r="M3155" s="18" t="str">
        <f>IFERROR(VLOOKUP($B3155,Invoices!$Z$2:$AA$412,2,FALSE),"")</f>
        <v/>
      </c>
      <c r="N3155" s="18" t="str">
        <f>IFERROR(VLOOKUP($B3155,Invoices!$AB$2:$AC$412,2,FALSE),"")</f>
        <v/>
      </c>
      <c r="O3155" s="18" t="str">
        <f>IFERROR(VLOOKUP($B3155,Invoices!$AD$2:$AE$412,2,FALSE),"")</f>
        <v/>
      </c>
      <c r="P3155" s="18" t="str">
        <f>IFERROR(VLOOKUP($B3155,Invoices!$AF$2:$AG$412,2,FALSE),"")</f>
        <v/>
      </c>
      <c r="Q3155" s="18" t="str">
        <f>IFERROR(VLOOKUP($B3155,Invoices!$AH$2:$AI$412,2,FALSE),"")</f>
        <v/>
      </c>
      <c r="R3155" s="18" t="str">
        <f>IFERROR(VLOOKUP($B3155,Invoices!$AJ$2:$AK$412,2,FALSE),"")</f>
        <v/>
      </c>
      <c r="S3155" s="18" t="str">
        <f>IFERROR(VLOOKUP($B3155,Invoices!$AL$2:$AM$412,2,FALSE),"")</f>
        <v/>
      </c>
      <c r="T3155" s="18" t="str">
        <f>IFERROR(VLOOKUP($B3155,Invoices!$AN$2:$AO$412,2,FALSE),"")</f>
        <v/>
      </c>
      <c r="U3155" s="18" cm="1">
        <f t="array" ref="U3155">IFERROR(INDEX(F3155:T3155, 1, MATCH(TRUE, ISNUMBER(F3155:T3155), 0)), "0.0")</f>
        <v>0.99</v>
      </c>
    </row>
    <row r="3156" spans="1:21" ht="13" x14ac:dyDescent="0.15">
      <c r="A3156" s="14" t="s">
        <v>9188</v>
      </c>
      <c r="B3156" s="6" t="s">
        <v>4676</v>
      </c>
      <c r="C3156" s="6" t="s">
        <v>553</v>
      </c>
      <c r="D3156" s="6" t="s">
        <v>554</v>
      </c>
      <c r="E3156" s="6" t="s">
        <v>555</v>
      </c>
      <c r="F3156" s="18" t="str">
        <f>IFERROR(VLOOKUP(B3156,Invoices!$L$2:$M$413,2,FALSE),"")</f>
        <v/>
      </c>
      <c r="G3156" s="18">
        <f>IFERROR(VLOOKUP(B3156,Invoices!$N$2:$O$412,2,FALSE),"")</f>
        <v>0.99</v>
      </c>
      <c r="H3156" s="18">
        <f>IFERROR(VLOOKUP($B3156,Invoices!$P$2:$Q$412,2,FALSE),"")</f>
        <v>0.99</v>
      </c>
      <c r="I3156" s="18" t="str">
        <f>IFERROR(VLOOKUP($B3156,Invoices!$R$2:$S$412,2,FALSE),"")</f>
        <v/>
      </c>
      <c r="J3156" s="18" t="str">
        <f>IFERROR(VLOOKUP($B3156,Invoices!$T$2:$U$412,2,FALSE),"")</f>
        <v/>
      </c>
      <c r="K3156" s="18" t="str">
        <f>IFERROR(VLOOKUP($B3156,Invoices!$V$2:$W$412,2,FALSE),"")</f>
        <v/>
      </c>
      <c r="L3156" s="18" t="str">
        <f>IFERROR(VLOOKUP($B3156,Invoices!$X$2:$Y$412,2,FALSE),"")</f>
        <v/>
      </c>
      <c r="M3156" s="18" t="str">
        <f>IFERROR(VLOOKUP($B3156,Invoices!$Z$2:$AA$412,2,FALSE),"")</f>
        <v/>
      </c>
      <c r="N3156" s="18" t="str">
        <f>IFERROR(VLOOKUP($B3156,Invoices!$AB$2:$AC$412,2,FALSE),"")</f>
        <v/>
      </c>
      <c r="O3156" s="18" t="str">
        <f>IFERROR(VLOOKUP($B3156,Invoices!$AD$2:$AE$412,2,FALSE),"")</f>
        <v/>
      </c>
      <c r="P3156" s="18" t="str">
        <f>IFERROR(VLOOKUP($B3156,Invoices!$AF$2:$AG$412,2,FALSE),"")</f>
        <v/>
      </c>
      <c r="Q3156" s="18" t="str">
        <f>IFERROR(VLOOKUP($B3156,Invoices!$AH$2:$AI$412,2,FALSE),"")</f>
        <v/>
      </c>
      <c r="R3156" s="18" t="str">
        <f>IFERROR(VLOOKUP($B3156,Invoices!$AJ$2:$AK$412,2,FALSE),"")</f>
        <v/>
      </c>
      <c r="S3156" s="18" t="str">
        <f>IFERROR(VLOOKUP($B3156,Invoices!$AL$2:$AM$412,2,FALSE),"")</f>
        <v/>
      </c>
      <c r="T3156" s="18" t="str">
        <f>IFERROR(VLOOKUP($B3156,Invoices!$AN$2:$AO$412,2,FALSE),"")</f>
        <v/>
      </c>
      <c r="U3156" s="18" cm="1">
        <f t="array" ref="U3156">IFERROR(INDEX(F3156:T3156, 1, MATCH(TRUE, ISNUMBER(F3156:T3156), 0)), "0.0")</f>
        <v>0.99</v>
      </c>
    </row>
    <row r="3157" spans="1:21" ht="13" x14ac:dyDescent="0.15">
      <c r="A3157" s="14" t="s">
        <v>9189</v>
      </c>
      <c r="B3157" s="6" t="s">
        <v>4677</v>
      </c>
      <c r="C3157" s="6" t="s">
        <v>3385</v>
      </c>
      <c r="D3157" s="6" t="s">
        <v>1798</v>
      </c>
      <c r="E3157" s="6" t="s">
        <v>810</v>
      </c>
      <c r="F3157" s="18" t="str">
        <f>IFERROR(VLOOKUP(B3157,Invoices!$L$2:$M$413,2,FALSE),"")</f>
        <v/>
      </c>
      <c r="G3157" s="18" t="str">
        <f>IFERROR(VLOOKUP(B3157,Invoices!$N$2:$O$412,2,FALSE),"")</f>
        <v/>
      </c>
      <c r="H3157" s="18" t="str">
        <f>IFERROR(VLOOKUP($B3157,Invoices!$P$2:$Q$412,2,FALSE),"")</f>
        <v/>
      </c>
      <c r="I3157" s="18" t="str">
        <f>IFERROR(VLOOKUP($B3157,Invoices!$R$2:$S$412,2,FALSE),"")</f>
        <v/>
      </c>
      <c r="J3157" s="18" t="str">
        <f>IFERROR(VLOOKUP($B3157,Invoices!$T$2:$U$412,2,FALSE),"")</f>
        <v/>
      </c>
      <c r="K3157" s="18" t="str">
        <f>IFERROR(VLOOKUP($B3157,Invoices!$V$2:$W$412,2,FALSE),"")</f>
        <v/>
      </c>
      <c r="L3157" s="18" t="str">
        <f>IFERROR(VLOOKUP($B3157,Invoices!$X$2:$Y$412,2,FALSE),"")</f>
        <v/>
      </c>
      <c r="M3157" s="18" t="str">
        <f>IFERROR(VLOOKUP($B3157,Invoices!$Z$2:$AA$412,2,FALSE),"")</f>
        <v/>
      </c>
      <c r="N3157" s="18">
        <f>IFERROR(VLOOKUP($B3157,Invoices!$AB$2:$AC$412,2,FALSE),"")</f>
        <v>0.99</v>
      </c>
      <c r="O3157" s="18" t="str">
        <f>IFERROR(VLOOKUP($B3157,Invoices!$AD$2:$AE$412,2,FALSE),"")</f>
        <v/>
      </c>
      <c r="P3157" s="18" t="str">
        <f>IFERROR(VLOOKUP($B3157,Invoices!$AF$2:$AG$412,2,FALSE),"")</f>
        <v/>
      </c>
      <c r="Q3157" s="18" t="str">
        <f>IFERROR(VLOOKUP($B3157,Invoices!$AH$2:$AI$412,2,FALSE),"")</f>
        <v/>
      </c>
      <c r="R3157" s="18" t="str">
        <f>IFERROR(VLOOKUP($B3157,Invoices!$AJ$2:$AK$412,2,FALSE),"")</f>
        <v/>
      </c>
      <c r="S3157" s="18" t="str">
        <f>IFERROR(VLOOKUP($B3157,Invoices!$AL$2:$AM$412,2,FALSE),"")</f>
        <v/>
      </c>
      <c r="T3157" s="18" t="str">
        <f>IFERROR(VLOOKUP($B3157,Invoices!$AN$2:$AO$412,2,FALSE),"")</f>
        <v/>
      </c>
      <c r="U3157" s="18" cm="1">
        <f t="array" ref="U3157">IFERROR(INDEX(F3157:T3157, 1, MATCH(TRUE, ISNUMBER(F3157:T3157), 0)), "0.0")</f>
        <v>0.99</v>
      </c>
    </row>
    <row r="3158" spans="1:21" ht="13" x14ac:dyDescent="0.15">
      <c r="A3158" s="14" t="s">
        <v>9190</v>
      </c>
      <c r="B3158" s="6" t="s">
        <v>851</v>
      </c>
      <c r="C3158" s="6" t="s">
        <v>850</v>
      </c>
      <c r="D3158" s="6" t="s">
        <v>851</v>
      </c>
      <c r="E3158" s="6" t="s">
        <v>850</v>
      </c>
      <c r="F3158" s="18" t="str">
        <f>IFERROR(VLOOKUP(B3158,Invoices!$L$2:$M$413,2,FALSE),"")</f>
        <v/>
      </c>
      <c r="G3158" s="18" t="str">
        <f>IFERROR(VLOOKUP(B3158,Invoices!$N$2:$O$412,2,FALSE),"")</f>
        <v/>
      </c>
      <c r="H3158" s="18" t="str">
        <f>IFERROR(VLOOKUP($B3158,Invoices!$P$2:$Q$412,2,FALSE),"")</f>
        <v/>
      </c>
      <c r="I3158" s="18" t="str">
        <f>IFERROR(VLOOKUP($B3158,Invoices!$R$2:$S$412,2,FALSE),"")</f>
        <v/>
      </c>
      <c r="J3158" s="18" t="str">
        <f>IFERROR(VLOOKUP($B3158,Invoices!$T$2:$U$412,2,FALSE),"")</f>
        <v/>
      </c>
      <c r="K3158" s="18" t="str">
        <f>IFERROR(VLOOKUP($B3158,Invoices!$V$2:$W$412,2,FALSE),"")</f>
        <v/>
      </c>
      <c r="L3158" s="18" t="str">
        <f>IFERROR(VLOOKUP($B3158,Invoices!$X$2:$Y$412,2,FALSE),"")</f>
        <v/>
      </c>
      <c r="M3158" s="18" t="str">
        <f>IFERROR(VLOOKUP($B3158,Invoices!$Z$2:$AA$412,2,FALSE),"")</f>
        <v/>
      </c>
      <c r="N3158" s="18" t="str">
        <f>IFERROR(VLOOKUP($B3158,Invoices!$AB$2:$AC$412,2,FALSE),"")</f>
        <v/>
      </c>
      <c r="O3158" s="18" t="str">
        <f>IFERROR(VLOOKUP($B3158,Invoices!$AD$2:$AE$412,2,FALSE),"")</f>
        <v/>
      </c>
      <c r="P3158" s="18" t="str">
        <f>IFERROR(VLOOKUP($B3158,Invoices!$AF$2:$AG$412,2,FALSE),"")</f>
        <v/>
      </c>
      <c r="Q3158" s="18" t="str">
        <f>IFERROR(VLOOKUP($B3158,Invoices!$AH$2:$AI$412,2,FALSE),"")</f>
        <v/>
      </c>
      <c r="R3158" s="18" t="str">
        <f>IFERROR(VLOOKUP($B3158,Invoices!$AJ$2:$AK$412,2,FALSE),"")</f>
        <v/>
      </c>
      <c r="S3158" s="18" t="str">
        <f>IFERROR(VLOOKUP($B3158,Invoices!$AL$2:$AM$412,2,FALSE),"")</f>
        <v/>
      </c>
      <c r="T3158" s="18" t="str">
        <f>IFERROR(VLOOKUP($B3158,Invoices!$AN$2:$AO$412,2,FALSE),"")</f>
        <v/>
      </c>
      <c r="U3158" s="18" t="str" cm="1">
        <f t="array" ref="U3158">IFERROR(INDEX(F3158:T3158, 1, MATCH(TRUE, ISNUMBER(F3158:T3158), 0)), "0.0")</f>
        <v>0.0</v>
      </c>
    </row>
    <row r="3159" spans="1:21" ht="13" x14ac:dyDescent="0.15">
      <c r="A3159" s="14" t="s">
        <v>9191</v>
      </c>
      <c r="B3159" s="6" t="s">
        <v>4678</v>
      </c>
      <c r="C3159" s="6" t="s">
        <v>573</v>
      </c>
      <c r="D3159" s="6" t="s">
        <v>618</v>
      </c>
      <c r="E3159" s="6" t="s">
        <v>574</v>
      </c>
      <c r="F3159" s="18" t="str">
        <f>IFERROR(VLOOKUP(B3159,Invoices!$L$2:$M$413,2,FALSE),"")</f>
        <v/>
      </c>
      <c r="G3159" s="18" t="str">
        <f>IFERROR(VLOOKUP(B3159,Invoices!$N$2:$O$412,2,FALSE),"")</f>
        <v/>
      </c>
      <c r="H3159" s="18" t="str">
        <f>IFERROR(VLOOKUP($B3159,Invoices!$P$2:$Q$412,2,FALSE),"")</f>
        <v/>
      </c>
      <c r="I3159" s="18" t="str">
        <f>IFERROR(VLOOKUP($B3159,Invoices!$R$2:$S$412,2,FALSE),"")</f>
        <v/>
      </c>
      <c r="J3159" s="18" t="str">
        <f>IFERROR(VLOOKUP($B3159,Invoices!$T$2:$U$412,2,FALSE),"")</f>
        <v/>
      </c>
      <c r="K3159" s="18" t="str">
        <f>IFERROR(VLOOKUP($B3159,Invoices!$V$2:$W$412,2,FALSE),"")</f>
        <v/>
      </c>
      <c r="L3159" s="18">
        <f>IFERROR(VLOOKUP($B3159,Invoices!$X$2:$Y$412,2,FALSE),"")</f>
        <v>0.99</v>
      </c>
      <c r="M3159" s="18" t="str">
        <f>IFERROR(VLOOKUP($B3159,Invoices!$Z$2:$AA$412,2,FALSE),"")</f>
        <v/>
      </c>
      <c r="N3159" s="18" t="str">
        <f>IFERROR(VLOOKUP($B3159,Invoices!$AB$2:$AC$412,2,FALSE),"")</f>
        <v/>
      </c>
      <c r="O3159" s="18" t="str">
        <f>IFERROR(VLOOKUP($B3159,Invoices!$AD$2:$AE$412,2,FALSE),"")</f>
        <v/>
      </c>
      <c r="P3159" s="18" t="str">
        <f>IFERROR(VLOOKUP($B3159,Invoices!$AF$2:$AG$412,2,FALSE),"")</f>
        <v/>
      </c>
      <c r="Q3159" s="18" t="str">
        <f>IFERROR(VLOOKUP($B3159,Invoices!$AH$2:$AI$412,2,FALSE),"")</f>
        <v/>
      </c>
      <c r="R3159" s="18" t="str">
        <f>IFERROR(VLOOKUP($B3159,Invoices!$AJ$2:$AK$412,2,FALSE),"")</f>
        <v/>
      </c>
      <c r="S3159" s="18" t="str">
        <f>IFERROR(VLOOKUP($B3159,Invoices!$AL$2:$AM$412,2,FALSE),"")</f>
        <v/>
      </c>
      <c r="T3159" s="18" t="str">
        <f>IFERROR(VLOOKUP($B3159,Invoices!$AN$2:$AO$412,2,FALSE),"")</f>
        <v/>
      </c>
      <c r="U3159" s="18" cm="1">
        <f t="array" ref="U3159">IFERROR(INDEX(F3159:T3159, 1, MATCH(TRUE, ISNUMBER(F3159:T3159), 0)), "0.0")</f>
        <v>0.99</v>
      </c>
    </row>
    <row r="3160" spans="1:21" ht="13" x14ac:dyDescent="0.15">
      <c r="A3160" s="14" t="s">
        <v>9192</v>
      </c>
      <c r="B3160" s="6" t="s">
        <v>4679</v>
      </c>
      <c r="C3160" s="6" t="s">
        <v>522</v>
      </c>
      <c r="D3160" s="6" t="s">
        <v>1764</v>
      </c>
      <c r="E3160" s="6" t="s">
        <v>522</v>
      </c>
      <c r="F3160" s="18" t="str">
        <f>IFERROR(VLOOKUP(B3160,Invoices!$L$2:$M$413,2,FALSE),"")</f>
        <v/>
      </c>
      <c r="G3160" s="18" t="str">
        <f>IFERROR(VLOOKUP(B3160,Invoices!$N$2:$O$412,2,FALSE),"")</f>
        <v/>
      </c>
      <c r="H3160" s="18" t="str">
        <f>IFERROR(VLOOKUP($B3160,Invoices!$P$2:$Q$412,2,FALSE),"")</f>
        <v/>
      </c>
      <c r="I3160" s="18" t="str">
        <f>IFERROR(VLOOKUP($B3160,Invoices!$R$2:$S$412,2,FALSE),"")</f>
        <v/>
      </c>
      <c r="J3160" s="18" t="str">
        <f>IFERROR(VLOOKUP($B3160,Invoices!$T$2:$U$412,2,FALSE),"")</f>
        <v/>
      </c>
      <c r="K3160" s="18" t="str">
        <f>IFERROR(VLOOKUP($B3160,Invoices!$V$2:$W$412,2,FALSE),"")</f>
        <v/>
      </c>
      <c r="L3160" s="18" t="str">
        <f>IFERROR(VLOOKUP($B3160,Invoices!$X$2:$Y$412,2,FALSE),"")</f>
        <v/>
      </c>
      <c r="M3160" s="18" t="str">
        <f>IFERROR(VLOOKUP($B3160,Invoices!$Z$2:$AA$412,2,FALSE),"")</f>
        <v/>
      </c>
      <c r="N3160" s="18" t="str">
        <f>IFERROR(VLOOKUP($B3160,Invoices!$AB$2:$AC$412,2,FALSE),"")</f>
        <v/>
      </c>
      <c r="O3160" s="18" t="str">
        <f>IFERROR(VLOOKUP($B3160,Invoices!$AD$2:$AE$412,2,FALSE),"")</f>
        <v/>
      </c>
      <c r="P3160" s="18" t="str">
        <f>IFERROR(VLOOKUP($B3160,Invoices!$AF$2:$AG$412,2,FALSE),"")</f>
        <v/>
      </c>
      <c r="Q3160" s="18" t="str">
        <f>IFERROR(VLOOKUP($B3160,Invoices!$AH$2:$AI$412,2,FALSE),"")</f>
        <v/>
      </c>
      <c r="R3160" s="18" t="str">
        <f>IFERROR(VLOOKUP($B3160,Invoices!$AJ$2:$AK$412,2,FALSE),"")</f>
        <v/>
      </c>
      <c r="S3160" s="18" t="str">
        <f>IFERROR(VLOOKUP($B3160,Invoices!$AL$2:$AM$412,2,FALSE),"")</f>
        <v/>
      </c>
      <c r="T3160" s="18" t="str">
        <f>IFERROR(VLOOKUP($B3160,Invoices!$AN$2:$AO$412,2,FALSE),"")</f>
        <v/>
      </c>
      <c r="U3160" s="18" t="str" cm="1">
        <f t="array" ref="U3160">IFERROR(INDEX(F3160:T3160, 1, MATCH(TRUE, ISNUMBER(F3160:T3160), 0)), "0.0")</f>
        <v>0.0</v>
      </c>
    </row>
    <row r="3161" spans="1:21" ht="13" x14ac:dyDescent="0.15">
      <c r="A3161" s="14" t="s">
        <v>9193</v>
      </c>
      <c r="B3161" s="6" t="s">
        <v>4680</v>
      </c>
      <c r="C3161" s="6" t="s">
        <v>562</v>
      </c>
      <c r="D3161" s="6" t="s">
        <v>752</v>
      </c>
      <c r="E3161" s="6" t="s">
        <v>562</v>
      </c>
      <c r="F3161" s="18">
        <f>IFERROR(VLOOKUP(B3161,Invoices!$L$2:$M$413,2,FALSE),"")</f>
        <v>0.99</v>
      </c>
      <c r="G3161" s="18" t="str">
        <f>IFERROR(VLOOKUP(B3161,Invoices!$N$2:$O$412,2,FALSE),"")</f>
        <v/>
      </c>
      <c r="H3161" s="18" t="str">
        <f>IFERROR(VLOOKUP($B3161,Invoices!$P$2:$Q$412,2,FALSE),"")</f>
        <v/>
      </c>
      <c r="I3161" s="18" t="str">
        <f>IFERROR(VLOOKUP($B3161,Invoices!$R$2:$S$412,2,FALSE),"")</f>
        <v/>
      </c>
      <c r="J3161" s="18" t="str">
        <f>IFERROR(VLOOKUP($B3161,Invoices!$T$2:$U$412,2,FALSE),"")</f>
        <v/>
      </c>
      <c r="K3161" s="18" t="str">
        <f>IFERROR(VLOOKUP($B3161,Invoices!$V$2:$W$412,2,FALSE),"")</f>
        <v/>
      </c>
      <c r="L3161" s="18" t="str">
        <f>IFERROR(VLOOKUP($B3161,Invoices!$X$2:$Y$412,2,FALSE),"")</f>
        <v/>
      </c>
      <c r="M3161" s="18" t="str">
        <f>IFERROR(VLOOKUP($B3161,Invoices!$Z$2:$AA$412,2,FALSE),"")</f>
        <v/>
      </c>
      <c r="N3161" s="18" t="str">
        <f>IFERROR(VLOOKUP($B3161,Invoices!$AB$2:$AC$412,2,FALSE),"")</f>
        <v/>
      </c>
      <c r="O3161" s="18" t="str">
        <f>IFERROR(VLOOKUP($B3161,Invoices!$AD$2:$AE$412,2,FALSE),"")</f>
        <v/>
      </c>
      <c r="P3161" s="18" t="str">
        <f>IFERROR(VLOOKUP($B3161,Invoices!$AF$2:$AG$412,2,FALSE),"")</f>
        <v/>
      </c>
      <c r="Q3161" s="18" t="str">
        <f>IFERROR(VLOOKUP($B3161,Invoices!$AH$2:$AI$412,2,FALSE),"")</f>
        <v/>
      </c>
      <c r="R3161" s="18" t="str">
        <f>IFERROR(VLOOKUP($B3161,Invoices!$AJ$2:$AK$412,2,FALSE),"")</f>
        <v/>
      </c>
      <c r="S3161" s="18" t="str">
        <f>IFERROR(VLOOKUP($B3161,Invoices!$AL$2:$AM$412,2,FALSE),"")</f>
        <v/>
      </c>
      <c r="T3161" s="18" t="str">
        <f>IFERROR(VLOOKUP($B3161,Invoices!$AN$2:$AO$412,2,FALSE),"")</f>
        <v/>
      </c>
      <c r="U3161" s="18" cm="1">
        <f t="array" ref="U3161">IFERROR(INDEX(F3161:T3161, 1, MATCH(TRUE, ISNUMBER(F3161:T3161), 0)), "0.0")</f>
        <v>0.99</v>
      </c>
    </row>
    <row r="3162" spans="1:21" ht="13" x14ac:dyDescent="0.15">
      <c r="A3162" s="14" t="s">
        <v>9194</v>
      </c>
      <c r="B3162" s="6" t="s">
        <v>4681</v>
      </c>
      <c r="C3162" s="6" t="s">
        <v>2198</v>
      </c>
      <c r="D3162" s="6" t="s">
        <v>1235</v>
      </c>
      <c r="E3162" s="6" t="s">
        <v>740</v>
      </c>
      <c r="F3162" s="18" t="str">
        <f>IFERROR(VLOOKUP(B3162,Invoices!$L$2:$M$413,2,FALSE),"")</f>
        <v/>
      </c>
      <c r="G3162" s="18" t="str">
        <f>IFERROR(VLOOKUP(B3162,Invoices!$N$2:$O$412,2,FALSE),"")</f>
        <v/>
      </c>
      <c r="H3162" s="18" t="str">
        <f>IFERROR(VLOOKUP($B3162,Invoices!$P$2:$Q$412,2,FALSE),"")</f>
        <v/>
      </c>
      <c r="I3162" s="18" t="str">
        <f>IFERROR(VLOOKUP($B3162,Invoices!$R$2:$S$412,2,FALSE),"")</f>
        <v/>
      </c>
      <c r="J3162" s="18" t="str">
        <f>IFERROR(VLOOKUP($B3162,Invoices!$T$2:$U$412,2,FALSE),"")</f>
        <v/>
      </c>
      <c r="K3162" s="18" t="str">
        <f>IFERROR(VLOOKUP($B3162,Invoices!$V$2:$W$412,2,FALSE),"")</f>
        <v/>
      </c>
      <c r="L3162" s="18" t="str">
        <f>IFERROR(VLOOKUP($B3162,Invoices!$X$2:$Y$412,2,FALSE),"")</f>
        <v/>
      </c>
      <c r="M3162" s="18" t="str">
        <f>IFERROR(VLOOKUP($B3162,Invoices!$Z$2:$AA$412,2,FALSE),"")</f>
        <v/>
      </c>
      <c r="N3162" s="18" t="str">
        <f>IFERROR(VLOOKUP($B3162,Invoices!$AB$2:$AC$412,2,FALSE),"")</f>
        <v/>
      </c>
      <c r="O3162" s="18" t="str">
        <f>IFERROR(VLOOKUP($B3162,Invoices!$AD$2:$AE$412,2,FALSE),"")</f>
        <v/>
      </c>
      <c r="P3162" s="18" t="str">
        <f>IFERROR(VLOOKUP($B3162,Invoices!$AF$2:$AG$412,2,FALSE),"")</f>
        <v/>
      </c>
      <c r="Q3162" s="18" t="str">
        <f>IFERROR(VLOOKUP($B3162,Invoices!$AH$2:$AI$412,2,FALSE),"")</f>
        <v/>
      </c>
      <c r="R3162" s="18" t="str">
        <f>IFERROR(VLOOKUP($B3162,Invoices!$AJ$2:$AK$412,2,FALSE),"")</f>
        <v/>
      </c>
      <c r="S3162" s="18" t="str">
        <f>IFERROR(VLOOKUP($B3162,Invoices!$AL$2:$AM$412,2,FALSE),"")</f>
        <v/>
      </c>
      <c r="T3162" s="18" t="str">
        <f>IFERROR(VLOOKUP($B3162,Invoices!$AN$2:$AO$412,2,FALSE),"")</f>
        <v/>
      </c>
      <c r="U3162" s="18" t="str" cm="1">
        <f t="array" ref="U3162">IFERROR(INDEX(F3162:T3162, 1, MATCH(TRUE, ISNUMBER(F3162:T3162), 0)), "0.0")</f>
        <v>0.0</v>
      </c>
    </row>
    <row r="3163" spans="1:21" ht="13" x14ac:dyDescent="0.15">
      <c r="A3163" s="14" t="s">
        <v>9195</v>
      </c>
      <c r="B3163" s="6" t="s">
        <v>4682</v>
      </c>
      <c r="C3163" s="6" t="s">
        <v>1143</v>
      </c>
      <c r="D3163" s="6" t="s">
        <v>1144</v>
      </c>
      <c r="E3163" s="6" t="s">
        <v>559</v>
      </c>
      <c r="F3163" s="18" t="str">
        <f>IFERROR(VLOOKUP(B3163,Invoices!$L$2:$M$413,2,FALSE),"")</f>
        <v/>
      </c>
      <c r="G3163" s="18" t="str">
        <f>IFERROR(VLOOKUP(B3163,Invoices!$N$2:$O$412,2,FALSE),"")</f>
        <v/>
      </c>
      <c r="H3163" s="18" t="str">
        <f>IFERROR(VLOOKUP($B3163,Invoices!$P$2:$Q$412,2,FALSE),"")</f>
        <v/>
      </c>
      <c r="I3163" s="18" t="str">
        <f>IFERROR(VLOOKUP($B3163,Invoices!$R$2:$S$412,2,FALSE),"")</f>
        <v/>
      </c>
      <c r="J3163" s="18" t="str">
        <f>IFERROR(VLOOKUP($B3163,Invoices!$T$2:$U$412,2,FALSE),"")</f>
        <v/>
      </c>
      <c r="K3163" s="18" t="str">
        <f>IFERROR(VLOOKUP($B3163,Invoices!$V$2:$W$412,2,FALSE),"")</f>
        <v/>
      </c>
      <c r="L3163" s="18" t="str">
        <f>IFERROR(VLOOKUP($B3163,Invoices!$X$2:$Y$412,2,FALSE),"")</f>
        <v/>
      </c>
      <c r="M3163" s="18" t="str">
        <f>IFERROR(VLOOKUP($B3163,Invoices!$Z$2:$AA$412,2,FALSE),"")</f>
        <v/>
      </c>
      <c r="N3163" s="18" t="str">
        <f>IFERROR(VLOOKUP($B3163,Invoices!$AB$2:$AC$412,2,FALSE),"")</f>
        <v/>
      </c>
      <c r="O3163" s="18" t="str">
        <f>IFERROR(VLOOKUP($B3163,Invoices!$AD$2:$AE$412,2,FALSE),"")</f>
        <v/>
      </c>
      <c r="P3163" s="18" t="str">
        <f>IFERROR(VLOOKUP($B3163,Invoices!$AF$2:$AG$412,2,FALSE),"")</f>
        <v/>
      </c>
      <c r="Q3163" s="18" t="str">
        <f>IFERROR(VLOOKUP($B3163,Invoices!$AH$2:$AI$412,2,FALSE),"")</f>
        <v/>
      </c>
      <c r="R3163" s="18" t="str">
        <f>IFERROR(VLOOKUP($B3163,Invoices!$AJ$2:$AK$412,2,FALSE),"")</f>
        <v/>
      </c>
      <c r="S3163" s="18" t="str">
        <f>IFERROR(VLOOKUP($B3163,Invoices!$AL$2:$AM$412,2,FALSE),"")</f>
        <v/>
      </c>
      <c r="T3163" s="18" t="str">
        <f>IFERROR(VLOOKUP($B3163,Invoices!$AN$2:$AO$412,2,FALSE),"")</f>
        <v/>
      </c>
      <c r="U3163" s="18" t="str" cm="1">
        <f t="array" ref="U3163">IFERROR(INDEX(F3163:T3163, 1, MATCH(TRUE, ISNUMBER(F3163:T3163), 0)), "0.0")</f>
        <v>0.0</v>
      </c>
    </row>
    <row r="3164" spans="1:21" ht="13" x14ac:dyDescent="0.15">
      <c r="A3164" s="14" t="s">
        <v>9196</v>
      </c>
      <c r="B3164" s="6" t="s">
        <v>4683</v>
      </c>
      <c r="D3164" s="6" t="s">
        <v>672</v>
      </c>
      <c r="E3164" s="6" t="s">
        <v>673</v>
      </c>
      <c r="F3164" s="18" t="str">
        <f>IFERROR(VLOOKUP(B3164,Invoices!$L$2:$M$413,2,FALSE),"")</f>
        <v/>
      </c>
      <c r="G3164" s="18" t="str">
        <f>IFERROR(VLOOKUP(B3164,Invoices!$N$2:$O$412,2,FALSE),"")</f>
        <v/>
      </c>
      <c r="H3164" s="18" t="str">
        <f>IFERROR(VLOOKUP($B3164,Invoices!$P$2:$Q$412,2,FALSE),"")</f>
        <v/>
      </c>
      <c r="I3164" s="18" t="str">
        <f>IFERROR(VLOOKUP($B3164,Invoices!$R$2:$S$412,2,FALSE),"")</f>
        <v/>
      </c>
      <c r="J3164" s="18" t="str">
        <f>IFERROR(VLOOKUP($B3164,Invoices!$T$2:$U$412,2,FALSE),"")</f>
        <v/>
      </c>
      <c r="K3164" s="18" t="str">
        <f>IFERROR(VLOOKUP($B3164,Invoices!$V$2:$W$412,2,FALSE),"")</f>
        <v/>
      </c>
      <c r="L3164" s="18" t="str">
        <f>IFERROR(VLOOKUP($B3164,Invoices!$X$2:$Y$412,2,FALSE),"")</f>
        <v/>
      </c>
      <c r="M3164" s="18" t="str">
        <f>IFERROR(VLOOKUP($B3164,Invoices!$Z$2:$AA$412,2,FALSE),"")</f>
        <v/>
      </c>
      <c r="N3164" s="18" t="str">
        <f>IFERROR(VLOOKUP($B3164,Invoices!$AB$2:$AC$412,2,FALSE),"")</f>
        <v/>
      </c>
      <c r="O3164" s="18" t="str">
        <f>IFERROR(VLOOKUP($B3164,Invoices!$AD$2:$AE$412,2,FALSE),"")</f>
        <v/>
      </c>
      <c r="P3164" s="18" t="str">
        <f>IFERROR(VLOOKUP($B3164,Invoices!$AF$2:$AG$412,2,FALSE),"")</f>
        <v/>
      </c>
      <c r="Q3164" s="18" t="str">
        <f>IFERROR(VLOOKUP($B3164,Invoices!$AH$2:$AI$412,2,FALSE),"")</f>
        <v/>
      </c>
      <c r="R3164" s="18" t="str">
        <f>IFERROR(VLOOKUP($B3164,Invoices!$AJ$2:$AK$412,2,FALSE),"")</f>
        <v/>
      </c>
      <c r="S3164" s="18" t="str">
        <f>IFERROR(VLOOKUP($B3164,Invoices!$AL$2:$AM$412,2,FALSE),"")</f>
        <v/>
      </c>
      <c r="T3164" s="18" t="str">
        <f>IFERROR(VLOOKUP($B3164,Invoices!$AN$2:$AO$412,2,FALSE),"")</f>
        <v/>
      </c>
      <c r="U3164" s="18" t="str" cm="1">
        <f t="array" ref="U3164">IFERROR(INDEX(F3164:T3164, 1, MATCH(TRUE, ISNUMBER(F3164:T3164), 0)), "0.0")</f>
        <v>0.0</v>
      </c>
    </row>
    <row r="3165" spans="1:21" ht="13" x14ac:dyDescent="0.15">
      <c r="A3165" s="14" t="s">
        <v>9197</v>
      </c>
      <c r="B3165" s="6" t="s">
        <v>4684</v>
      </c>
      <c r="C3165" s="6" t="s">
        <v>4685</v>
      </c>
      <c r="D3165" s="6" t="s">
        <v>1668</v>
      </c>
      <c r="E3165" s="6" t="s">
        <v>810</v>
      </c>
      <c r="F3165" s="18" t="str">
        <f>IFERROR(VLOOKUP(B3165,Invoices!$L$2:$M$413,2,FALSE),"")</f>
        <v/>
      </c>
      <c r="G3165" s="18" t="str">
        <f>IFERROR(VLOOKUP(B3165,Invoices!$N$2:$O$412,2,FALSE),"")</f>
        <v/>
      </c>
      <c r="H3165" s="18" t="str">
        <f>IFERROR(VLOOKUP($B3165,Invoices!$P$2:$Q$412,2,FALSE),"")</f>
        <v/>
      </c>
      <c r="I3165" s="18" t="str">
        <f>IFERROR(VLOOKUP($B3165,Invoices!$R$2:$S$412,2,FALSE),"")</f>
        <v/>
      </c>
      <c r="J3165" s="18">
        <f>IFERROR(VLOOKUP($B3165,Invoices!$T$2:$U$412,2,FALSE),"")</f>
        <v>0.99</v>
      </c>
      <c r="K3165" s="18" t="str">
        <f>IFERROR(VLOOKUP($B3165,Invoices!$V$2:$W$412,2,FALSE),"")</f>
        <v/>
      </c>
      <c r="L3165" s="18" t="str">
        <f>IFERROR(VLOOKUP($B3165,Invoices!$X$2:$Y$412,2,FALSE),"")</f>
        <v/>
      </c>
      <c r="M3165" s="18" t="str">
        <f>IFERROR(VLOOKUP($B3165,Invoices!$Z$2:$AA$412,2,FALSE),"")</f>
        <v/>
      </c>
      <c r="N3165" s="18" t="str">
        <f>IFERROR(VLOOKUP($B3165,Invoices!$AB$2:$AC$412,2,FALSE),"")</f>
        <v/>
      </c>
      <c r="O3165" s="18" t="str">
        <f>IFERROR(VLOOKUP($B3165,Invoices!$AD$2:$AE$412,2,FALSE),"")</f>
        <v/>
      </c>
      <c r="P3165" s="18" t="str">
        <f>IFERROR(VLOOKUP($B3165,Invoices!$AF$2:$AG$412,2,FALSE),"")</f>
        <v/>
      </c>
      <c r="Q3165" s="18" t="str">
        <f>IFERROR(VLOOKUP($B3165,Invoices!$AH$2:$AI$412,2,FALSE),"")</f>
        <v/>
      </c>
      <c r="R3165" s="18" t="str">
        <f>IFERROR(VLOOKUP($B3165,Invoices!$AJ$2:$AK$412,2,FALSE),"")</f>
        <v/>
      </c>
      <c r="S3165" s="18" t="str">
        <f>IFERROR(VLOOKUP($B3165,Invoices!$AL$2:$AM$412,2,FALSE),"")</f>
        <v/>
      </c>
      <c r="T3165" s="18" t="str">
        <f>IFERROR(VLOOKUP($B3165,Invoices!$AN$2:$AO$412,2,FALSE),"")</f>
        <v/>
      </c>
      <c r="U3165" s="18" cm="1">
        <f t="array" ref="U3165">IFERROR(INDEX(F3165:T3165, 1, MATCH(TRUE, ISNUMBER(F3165:T3165), 0)), "0.0")</f>
        <v>0.99</v>
      </c>
    </row>
    <row r="3166" spans="1:21" ht="13" x14ac:dyDescent="0.15">
      <c r="A3166" s="14" t="s">
        <v>9198</v>
      </c>
      <c r="B3166" s="6" t="s">
        <v>4686</v>
      </c>
      <c r="C3166" s="6" t="s">
        <v>3846</v>
      </c>
      <c r="D3166" s="6" t="s">
        <v>1772</v>
      </c>
      <c r="E3166" s="6" t="s">
        <v>1773</v>
      </c>
      <c r="F3166" s="18" t="str">
        <f>IFERROR(VLOOKUP(B3166,Invoices!$L$2:$M$413,2,FALSE),"")</f>
        <v/>
      </c>
      <c r="G3166" s="18">
        <f>IFERROR(VLOOKUP(B3166,Invoices!$N$2:$O$412,2,FALSE),"")</f>
        <v>0.99</v>
      </c>
      <c r="H3166" s="18">
        <f>IFERROR(VLOOKUP($B3166,Invoices!$P$2:$Q$412,2,FALSE),"")</f>
        <v>0.99</v>
      </c>
      <c r="I3166" s="18" t="str">
        <f>IFERROR(VLOOKUP($B3166,Invoices!$R$2:$S$412,2,FALSE),"")</f>
        <v/>
      </c>
      <c r="J3166" s="18" t="str">
        <f>IFERROR(VLOOKUP($B3166,Invoices!$T$2:$U$412,2,FALSE),"")</f>
        <v/>
      </c>
      <c r="K3166" s="18" t="str">
        <f>IFERROR(VLOOKUP($B3166,Invoices!$V$2:$W$412,2,FALSE),"")</f>
        <v/>
      </c>
      <c r="L3166" s="18" t="str">
        <f>IFERROR(VLOOKUP($B3166,Invoices!$X$2:$Y$412,2,FALSE),"")</f>
        <v/>
      </c>
      <c r="M3166" s="18" t="str">
        <f>IFERROR(VLOOKUP($B3166,Invoices!$Z$2:$AA$412,2,FALSE),"")</f>
        <v/>
      </c>
      <c r="N3166" s="18" t="str">
        <f>IFERROR(VLOOKUP($B3166,Invoices!$AB$2:$AC$412,2,FALSE),"")</f>
        <v/>
      </c>
      <c r="O3166" s="18" t="str">
        <f>IFERROR(VLOOKUP($B3166,Invoices!$AD$2:$AE$412,2,FALSE),"")</f>
        <v/>
      </c>
      <c r="P3166" s="18" t="str">
        <f>IFERROR(VLOOKUP($B3166,Invoices!$AF$2:$AG$412,2,FALSE),"")</f>
        <v/>
      </c>
      <c r="Q3166" s="18" t="str">
        <f>IFERROR(VLOOKUP($B3166,Invoices!$AH$2:$AI$412,2,FALSE),"")</f>
        <v/>
      </c>
      <c r="R3166" s="18" t="str">
        <f>IFERROR(VLOOKUP($B3166,Invoices!$AJ$2:$AK$412,2,FALSE),"")</f>
        <v/>
      </c>
      <c r="S3166" s="18" t="str">
        <f>IFERROR(VLOOKUP($B3166,Invoices!$AL$2:$AM$412,2,FALSE),"")</f>
        <v/>
      </c>
      <c r="T3166" s="18" t="str">
        <f>IFERROR(VLOOKUP($B3166,Invoices!$AN$2:$AO$412,2,FALSE),"")</f>
        <v/>
      </c>
      <c r="U3166" s="18" cm="1">
        <f t="array" ref="U3166">IFERROR(INDEX(F3166:T3166, 1, MATCH(TRUE, ISNUMBER(F3166:T3166), 0)), "0.0")</f>
        <v>0.99</v>
      </c>
    </row>
    <row r="3167" spans="1:21" ht="13" x14ac:dyDescent="0.15">
      <c r="A3167" s="14" t="s">
        <v>9199</v>
      </c>
      <c r="B3167" s="6" t="s">
        <v>4687</v>
      </c>
      <c r="C3167" s="6" t="s">
        <v>2053</v>
      </c>
      <c r="D3167" s="6" t="s">
        <v>778</v>
      </c>
      <c r="E3167" s="6" t="s">
        <v>779</v>
      </c>
      <c r="F3167" s="18" t="str">
        <f>IFERROR(VLOOKUP(B3167,Invoices!$L$2:$M$413,2,FALSE),"")</f>
        <v/>
      </c>
      <c r="G3167" s="18" t="str">
        <f>IFERROR(VLOOKUP(B3167,Invoices!$N$2:$O$412,2,FALSE),"")</f>
        <v/>
      </c>
      <c r="H3167" s="18" t="str">
        <f>IFERROR(VLOOKUP($B3167,Invoices!$P$2:$Q$412,2,FALSE),"")</f>
        <v/>
      </c>
      <c r="I3167" s="18" t="str">
        <f>IFERROR(VLOOKUP($B3167,Invoices!$R$2:$S$412,2,FALSE),"")</f>
        <v/>
      </c>
      <c r="J3167" s="18" t="str">
        <f>IFERROR(VLOOKUP($B3167,Invoices!$T$2:$U$412,2,FALSE),"")</f>
        <v/>
      </c>
      <c r="K3167" s="18" t="str">
        <f>IFERROR(VLOOKUP($B3167,Invoices!$V$2:$W$412,2,FALSE),"")</f>
        <v/>
      </c>
      <c r="L3167" s="18">
        <f>IFERROR(VLOOKUP($B3167,Invoices!$X$2:$Y$412,2,FALSE),"")</f>
        <v>0.99</v>
      </c>
      <c r="M3167" s="18" t="str">
        <f>IFERROR(VLOOKUP($B3167,Invoices!$Z$2:$AA$412,2,FALSE),"")</f>
        <v/>
      </c>
      <c r="N3167" s="18" t="str">
        <f>IFERROR(VLOOKUP($B3167,Invoices!$AB$2:$AC$412,2,FALSE),"")</f>
        <v/>
      </c>
      <c r="O3167" s="18" t="str">
        <f>IFERROR(VLOOKUP($B3167,Invoices!$AD$2:$AE$412,2,FALSE),"")</f>
        <v/>
      </c>
      <c r="P3167" s="18" t="str">
        <f>IFERROR(VLOOKUP($B3167,Invoices!$AF$2:$AG$412,2,FALSE),"")</f>
        <v/>
      </c>
      <c r="Q3167" s="18" t="str">
        <f>IFERROR(VLOOKUP($B3167,Invoices!$AH$2:$AI$412,2,FALSE),"")</f>
        <v/>
      </c>
      <c r="R3167" s="18" t="str">
        <f>IFERROR(VLOOKUP($B3167,Invoices!$AJ$2:$AK$412,2,FALSE),"")</f>
        <v/>
      </c>
      <c r="S3167" s="18" t="str">
        <f>IFERROR(VLOOKUP($B3167,Invoices!$AL$2:$AM$412,2,FALSE),"")</f>
        <v/>
      </c>
      <c r="T3167" s="18" t="str">
        <f>IFERROR(VLOOKUP($B3167,Invoices!$AN$2:$AO$412,2,FALSE),"")</f>
        <v/>
      </c>
      <c r="U3167" s="18" cm="1">
        <f t="array" ref="U3167">IFERROR(INDEX(F3167:T3167, 1, MATCH(TRUE, ISNUMBER(F3167:T3167), 0)), "0.0")</f>
        <v>0.99</v>
      </c>
    </row>
    <row r="3168" spans="1:21" ht="13" x14ac:dyDescent="0.15">
      <c r="A3168" s="14" t="s">
        <v>9200</v>
      </c>
      <c r="B3168" s="6" t="s">
        <v>4688</v>
      </c>
      <c r="D3168" s="6" t="s">
        <v>1042</v>
      </c>
      <c r="E3168" s="6" t="s">
        <v>1043</v>
      </c>
      <c r="F3168" s="18" t="str">
        <f>IFERROR(VLOOKUP(B3168,Invoices!$L$2:$M$413,2,FALSE),"")</f>
        <v/>
      </c>
      <c r="G3168" s="18" t="str">
        <f>IFERROR(VLOOKUP(B3168,Invoices!$N$2:$O$412,2,FALSE),"")</f>
        <v/>
      </c>
      <c r="H3168" s="18" t="str">
        <f>IFERROR(VLOOKUP($B3168,Invoices!$P$2:$Q$412,2,FALSE),"")</f>
        <v/>
      </c>
      <c r="I3168" s="18" t="str">
        <f>IFERROR(VLOOKUP($B3168,Invoices!$R$2:$S$412,2,FALSE),"")</f>
        <v/>
      </c>
      <c r="J3168" s="18" t="str">
        <f>IFERROR(VLOOKUP($B3168,Invoices!$T$2:$U$412,2,FALSE),"")</f>
        <v/>
      </c>
      <c r="K3168" s="18" t="str">
        <f>IFERROR(VLOOKUP($B3168,Invoices!$V$2:$W$412,2,FALSE),"")</f>
        <v/>
      </c>
      <c r="L3168" s="18" t="str">
        <f>IFERROR(VLOOKUP($B3168,Invoices!$X$2:$Y$412,2,FALSE),"")</f>
        <v/>
      </c>
      <c r="M3168" s="18" t="str">
        <f>IFERROR(VLOOKUP($B3168,Invoices!$Z$2:$AA$412,2,FALSE),"")</f>
        <v/>
      </c>
      <c r="N3168" s="18" t="str">
        <f>IFERROR(VLOOKUP($B3168,Invoices!$AB$2:$AC$412,2,FALSE),"")</f>
        <v/>
      </c>
      <c r="O3168" s="18" t="str">
        <f>IFERROR(VLOOKUP($B3168,Invoices!$AD$2:$AE$412,2,FALSE),"")</f>
        <v/>
      </c>
      <c r="P3168" s="18" t="str">
        <f>IFERROR(VLOOKUP($B3168,Invoices!$AF$2:$AG$412,2,FALSE),"")</f>
        <v/>
      </c>
      <c r="Q3168" s="18" t="str">
        <f>IFERROR(VLOOKUP($B3168,Invoices!$AH$2:$AI$412,2,FALSE),"")</f>
        <v/>
      </c>
      <c r="R3168" s="18" t="str">
        <f>IFERROR(VLOOKUP($B3168,Invoices!$AJ$2:$AK$412,2,FALSE),"")</f>
        <v/>
      </c>
      <c r="S3168" s="18" t="str">
        <f>IFERROR(VLOOKUP($B3168,Invoices!$AL$2:$AM$412,2,FALSE),"")</f>
        <v/>
      </c>
      <c r="T3168" s="18" t="str">
        <f>IFERROR(VLOOKUP($B3168,Invoices!$AN$2:$AO$412,2,FALSE),"")</f>
        <v/>
      </c>
      <c r="U3168" s="18" t="str" cm="1">
        <f t="array" ref="U3168">IFERROR(INDEX(F3168:T3168, 1, MATCH(TRUE, ISNUMBER(F3168:T3168), 0)), "0.0")</f>
        <v>0.0</v>
      </c>
    </row>
    <row r="3169" spans="1:21" ht="13" x14ac:dyDescent="0.15">
      <c r="A3169" s="14" t="s">
        <v>9201</v>
      </c>
      <c r="B3169" s="6" t="s">
        <v>4689</v>
      </c>
      <c r="C3169" s="6" t="s">
        <v>4690</v>
      </c>
      <c r="D3169" s="6" t="s">
        <v>1195</v>
      </c>
      <c r="E3169" s="6" t="s">
        <v>863</v>
      </c>
      <c r="F3169" s="18" t="str">
        <f>IFERROR(VLOOKUP(B3169,Invoices!$L$2:$M$413,2,FALSE),"")</f>
        <v/>
      </c>
      <c r="G3169" s="18" t="str">
        <f>IFERROR(VLOOKUP(B3169,Invoices!$N$2:$O$412,2,FALSE),"")</f>
        <v/>
      </c>
      <c r="H3169" s="18" t="str">
        <f>IFERROR(VLOOKUP($B3169,Invoices!$P$2:$Q$412,2,FALSE),"")</f>
        <v/>
      </c>
      <c r="I3169" s="18" t="str">
        <f>IFERROR(VLOOKUP($B3169,Invoices!$R$2:$S$412,2,FALSE),"")</f>
        <v/>
      </c>
      <c r="J3169" s="18" t="str">
        <f>IFERROR(VLOOKUP($B3169,Invoices!$T$2:$U$412,2,FALSE),"")</f>
        <v/>
      </c>
      <c r="K3169" s="18" t="str">
        <f>IFERROR(VLOOKUP($B3169,Invoices!$V$2:$W$412,2,FALSE),"")</f>
        <v/>
      </c>
      <c r="L3169" s="18" t="str">
        <f>IFERROR(VLOOKUP($B3169,Invoices!$X$2:$Y$412,2,FALSE),"")</f>
        <v/>
      </c>
      <c r="M3169" s="18">
        <f>IFERROR(VLOOKUP($B3169,Invoices!$Z$2:$AA$412,2,FALSE),"")</f>
        <v>0.99</v>
      </c>
      <c r="N3169" s="18" t="str">
        <f>IFERROR(VLOOKUP($B3169,Invoices!$AB$2:$AC$412,2,FALSE),"")</f>
        <v/>
      </c>
      <c r="O3169" s="18" t="str">
        <f>IFERROR(VLOOKUP($B3169,Invoices!$AD$2:$AE$412,2,FALSE),"")</f>
        <v/>
      </c>
      <c r="P3169" s="18" t="str">
        <f>IFERROR(VLOOKUP($B3169,Invoices!$AF$2:$AG$412,2,FALSE),"")</f>
        <v/>
      </c>
      <c r="Q3169" s="18" t="str">
        <f>IFERROR(VLOOKUP($B3169,Invoices!$AH$2:$AI$412,2,FALSE),"")</f>
        <v/>
      </c>
      <c r="R3169" s="18" t="str">
        <f>IFERROR(VLOOKUP($B3169,Invoices!$AJ$2:$AK$412,2,FALSE),"")</f>
        <v/>
      </c>
      <c r="S3169" s="18" t="str">
        <f>IFERROR(VLOOKUP($B3169,Invoices!$AL$2:$AM$412,2,FALSE),"")</f>
        <v/>
      </c>
      <c r="T3169" s="18" t="str">
        <f>IFERROR(VLOOKUP($B3169,Invoices!$AN$2:$AO$412,2,FALSE),"")</f>
        <v/>
      </c>
      <c r="U3169" s="18" cm="1">
        <f t="array" ref="U3169">IFERROR(INDEX(F3169:T3169, 1, MATCH(TRUE, ISNUMBER(F3169:T3169), 0)), "0.0")</f>
        <v>0.99</v>
      </c>
    </row>
    <row r="3170" spans="1:21" ht="13" x14ac:dyDescent="0.15">
      <c r="A3170" s="14" t="s">
        <v>9202</v>
      </c>
      <c r="B3170" s="6" t="s">
        <v>4691</v>
      </c>
      <c r="D3170" s="6" t="s">
        <v>768</v>
      </c>
      <c r="E3170" s="6" t="s">
        <v>518</v>
      </c>
      <c r="F3170" s="18" t="str">
        <f>IFERROR(VLOOKUP(B3170,Invoices!$L$2:$M$413,2,FALSE),"")</f>
        <v/>
      </c>
      <c r="G3170" s="18" t="str">
        <f>IFERROR(VLOOKUP(B3170,Invoices!$N$2:$O$412,2,FALSE),"")</f>
        <v/>
      </c>
      <c r="H3170" s="18" t="str">
        <f>IFERROR(VLOOKUP($B3170,Invoices!$P$2:$Q$412,2,FALSE),"")</f>
        <v/>
      </c>
      <c r="I3170" s="18" t="str">
        <f>IFERROR(VLOOKUP($B3170,Invoices!$R$2:$S$412,2,FALSE),"")</f>
        <v/>
      </c>
      <c r="J3170" s="18" t="str">
        <f>IFERROR(VLOOKUP($B3170,Invoices!$T$2:$U$412,2,FALSE),"")</f>
        <v/>
      </c>
      <c r="K3170" s="18" t="str">
        <f>IFERROR(VLOOKUP($B3170,Invoices!$V$2:$W$412,2,FALSE),"")</f>
        <v/>
      </c>
      <c r="L3170" s="18" t="str">
        <f>IFERROR(VLOOKUP($B3170,Invoices!$X$2:$Y$412,2,FALSE),"")</f>
        <v/>
      </c>
      <c r="M3170" s="18" t="str">
        <f>IFERROR(VLOOKUP($B3170,Invoices!$Z$2:$AA$412,2,FALSE),"")</f>
        <v/>
      </c>
      <c r="N3170" s="18" t="str">
        <f>IFERROR(VLOOKUP($B3170,Invoices!$AB$2:$AC$412,2,FALSE),"")</f>
        <v/>
      </c>
      <c r="O3170" s="18" t="str">
        <f>IFERROR(VLOOKUP($B3170,Invoices!$AD$2:$AE$412,2,FALSE),"")</f>
        <v/>
      </c>
      <c r="P3170" s="18" t="str">
        <f>IFERROR(VLOOKUP($B3170,Invoices!$AF$2:$AG$412,2,FALSE),"")</f>
        <v/>
      </c>
      <c r="Q3170" s="18" t="str">
        <f>IFERROR(VLOOKUP($B3170,Invoices!$AH$2:$AI$412,2,FALSE),"")</f>
        <v/>
      </c>
      <c r="R3170" s="18" t="str">
        <f>IFERROR(VLOOKUP($B3170,Invoices!$AJ$2:$AK$412,2,FALSE),"")</f>
        <v/>
      </c>
      <c r="S3170" s="18" t="str">
        <f>IFERROR(VLOOKUP($B3170,Invoices!$AL$2:$AM$412,2,FALSE),"")</f>
        <v/>
      </c>
      <c r="T3170" s="18" t="str">
        <f>IFERROR(VLOOKUP($B3170,Invoices!$AN$2:$AO$412,2,FALSE),"")</f>
        <v/>
      </c>
      <c r="U3170" s="18" t="str" cm="1">
        <f t="array" ref="U3170">IFERROR(INDEX(F3170:T3170, 1, MATCH(TRUE, ISNUMBER(F3170:T3170), 0)), "0.0")</f>
        <v>0.0</v>
      </c>
    </row>
    <row r="3171" spans="1:21" ht="13" x14ac:dyDescent="0.15">
      <c r="A3171" s="14" t="s">
        <v>9203</v>
      </c>
      <c r="B3171" s="6" t="s">
        <v>4692</v>
      </c>
      <c r="D3171" s="6" t="s">
        <v>666</v>
      </c>
      <c r="E3171" s="6" t="s">
        <v>667</v>
      </c>
      <c r="F3171" s="18" t="str">
        <f>IFERROR(VLOOKUP(B3171,Invoices!$L$2:$M$413,2,FALSE),"")</f>
        <v/>
      </c>
      <c r="G3171" s="18" t="str">
        <f>IFERROR(VLOOKUP(B3171,Invoices!$N$2:$O$412,2,FALSE),"")</f>
        <v/>
      </c>
      <c r="H3171" s="18">
        <f>IFERROR(VLOOKUP($B3171,Invoices!$P$2:$Q$412,2,FALSE),"")</f>
        <v>0.99</v>
      </c>
      <c r="I3171" s="18" t="str">
        <f>IFERROR(VLOOKUP($B3171,Invoices!$R$2:$S$412,2,FALSE),"")</f>
        <v/>
      </c>
      <c r="J3171" s="18" t="str">
        <f>IFERROR(VLOOKUP($B3171,Invoices!$T$2:$U$412,2,FALSE),"")</f>
        <v/>
      </c>
      <c r="K3171" s="18" t="str">
        <f>IFERROR(VLOOKUP($B3171,Invoices!$V$2:$W$412,2,FALSE),"")</f>
        <v/>
      </c>
      <c r="L3171" s="18" t="str">
        <f>IFERROR(VLOOKUP($B3171,Invoices!$X$2:$Y$412,2,FALSE),"")</f>
        <v/>
      </c>
      <c r="M3171" s="18" t="str">
        <f>IFERROR(VLOOKUP($B3171,Invoices!$Z$2:$AA$412,2,FALSE),"")</f>
        <v/>
      </c>
      <c r="N3171" s="18" t="str">
        <f>IFERROR(VLOOKUP($B3171,Invoices!$AB$2:$AC$412,2,FALSE),"")</f>
        <v/>
      </c>
      <c r="O3171" s="18" t="str">
        <f>IFERROR(VLOOKUP($B3171,Invoices!$AD$2:$AE$412,2,FALSE),"")</f>
        <v/>
      </c>
      <c r="P3171" s="18" t="str">
        <f>IFERROR(VLOOKUP($B3171,Invoices!$AF$2:$AG$412,2,FALSE),"")</f>
        <v/>
      </c>
      <c r="Q3171" s="18" t="str">
        <f>IFERROR(VLOOKUP($B3171,Invoices!$AH$2:$AI$412,2,FALSE),"")</f>
        <v/>
      </c>
      <c r="R3171" s="18" t="str">
        <f>IFERROR(VLOOKUP($B3171,Invoices!$AJ$2:$AK$412,2,FALSE),"")</f>
        <v/>
      </c>
      <c r="S3171" s="18" t="str">
        <f>IFERROR(VLOOKUP($B3171,Invoices!$AL$2:$AM$412,2,FALSE),"")</f>
        <v/>
      </c>
      <c r="T3171" s="18" t="str">
        <f>IFERROR(VLOOKUP($B3171,Invoices!$AN$2:$AO$412,2,FALSE),"")</f>
        <v/>
      </c>
      <c r="U3171" s="18" cm="1">
        <f t="array" ref="U3171">IFERROR(INDEX(F3171:T3171, 1, MATCH(TRUE, ISNUMBER(F3171:T3171), 0)), "0.0")</f>
        <v>0.99</v>
      </c>
    </row>
    <row r="3172" spans="1:21" ht="13" x14ac:dyDescent="0.15">
      <c r="A3172" s="14" t="s">
        <v>9204</v>
      </c>
      <c r="B3172" s="6" t="s">
        <v>4693</v>
      </c>
      <c r="C3172" s="6" t="s">
        <v>957</v>
      </c>
      <c r="D3172" s="6" t="s">
        <v>958</v>
      </c>
      <c r="E3172" s="6" t="s">
        <v>959</v>
      </c>
      <c r="F3172" s="18" t="str">
        <f>IFERROR(VLOOKUP(B3172,Invoices!$L$2:$M$413,2,FALSE),"")</f>
        <v/>
      </c>
      <c r="G3172" s="18" t="str">
        <f>IFERROR(VLOOKUP(B3172,Invoices!$N$2:$O$412,2,FALSE),"")</f>
        <v/>
      </c>
      <c r="H3172" s="18" t="str">
        <f>IFERROR(VLOOKUP($B3172,Invoices!$P$2:$Q$412,2,FALSE),"")</f>
        <v/>
      </c>
      <c r="I3172" s="18" t="str">
        <f>IFERROR(VLOOKUP($B3172,Invoices!$R$2:$S$412,2,FALSE),"")</f>
        <v/>
      </c>
      <c r="J3172" s="18" t="str">
        <f>IFERROR(VLOOKUP($B3172,Invoices!$T$2:$U$412,2,FALSE),"")</f>
        <v/>
      </c>
      <c r="K3172" s="18" t="str">
        <f>IFERROR(VLOOKUP($B3172,Invoices!$V$2:$W$412,2,FALSE),"")</f>
        <v/>
      </c>
      <c r="L3172" s="18" t="str">
        <f>IFERROR(VLOOKUP($B3172,Invoices!$X$2:$Y$412,2,FALSE),"")</f>
        <v/>
      </c>
      <c r="M3172" s="18" t="str">
        <f>IFERROR(VLOOKUP($B3172,Invoices!$Z$2:$AA$412,2,FALSE),"")</f>
        <v/>
      </c>
      <c r="N3172" s="18">
        <f>IFERROR(VLOOKUP($B3172,Invoices!$AB$2:$AC$412,2,FALSE),"")</f>
        <v>0.99</v>
      </c>
      <c r="O3172" s="18" t="str">
        <f>IFERROR(VLOOKUP($B3172,Invoices!$AD$2:$AE$412,2,FALSE),"")</f>
        <v/>
      </c>
      <c r="P3172" s="18" t="str">
        <f>IFERROR(VLOOKUP($B3172,Invoices!$AF$2:$AG$412,2,FALSE),"")</f>
        <v/>
      </c>
      <c r="Q3172" s="18" t="str">
        <f>IFERROR(VLOOKUP($B3172,Invoices!$AH$2:$AI$412,2,FALSE),"")</f>
        <v/>
      </c>
      <c r="R3172" s="18" t="str">
        <f>IFERROR(VLOOKUP($B3172,Invoices!$AJ$2:$AK$412,2,FALSE),"")</f>
        <v/>
      </c>
      <c r="S3172" s="18" t="str">
        <f>IFERROR(VLOOKUP($B3172,Invoices!$AL$2:$AM$412,2,FALSE),"")</f>
        <v/>
      </c>
      <c r="T3172" s="18" t="str">
        <f>IFERROR(VLOOKUP($B3172,Invoices!$AN$2:$AO$412,2,FALSE),"")</f>
        <v/>
      </c>
      <c r="U3172" s="18" cm="1">
        <f t="array" ref="U3172">IFERROR(INDEX(F3172:T3172, 1, MATCH(TRUE, ISNUMBER(F3172:T3172), 0)), "0.0")</f>
        <v>0.99</v>
      </c>
    </row>
    <row r="3173" spans="1:21" ht="13" x14ac:dyDescent="0.15">
      <c r="A3173" s="14" t="s">
        <v>9205</v>
      </c>
      <c r="B3173" s="6" t="s">
        <v>4694</v>
      </c>
      <c r="C3173" s="6" t="s">
        <v>1592</v>
      </c>
      <c r="D3173" s="6" t="s">
        <v>1388</v>
      </c>
      <c r="E3173" s="6" t="s">
        <v>1389</v>
      </c>
      <c r="F3173" s="18" t="str">
        <f>IFERROR(VLOOKUP(B3173,Invoices!$L$2:$M$413,2,FALSE),"")</f>
        <v/>
      </c>
      <c r="G3173" s="18">
        <f>IFERROR(VLOOKUP(B3173,Invoices!$N$2:$O$412,2,FALSE),"")</f>
        <v>0.99</v>
      </c>
      <c r="H3173" s="18" t="str">
        <f>IFERROR(VLOOKUP($B3173,Invoices!$P$2:$Q$412,2,FALSE),"")</f>
        <v/>
      </c>
      <c r="I3173" s="18" t="str">
        <f>IFERROR(VLOOKUP($B3173,Invoices!$R$2:$S$412,2,FALSE),"")</f>
        <v/>
      </c>
      <c r="J3173" s="18" t="str">
        <f>IFERROR(VLOOKUP($B3173,Invoices!$T$2:$U$412,2,FALSE),"")</f>
        <v/>
      </c>
      <c r="K3173" s="18" t="str">
        <f>IFERROR(VLOOKUP($B3173,Invoices!$V$2:$W$412,2,FALSE),"")</f>
        <v/>
      </c>
      <c r="L3173" s="18" t="str">
        <f>IFERROR(VLOOKUP($B3173,Invoices!$X$2:$Y$412,2,FALSE),"")</f>
        <v/>
      </c>
      <c r="M3173" s="18" t="str">
        <f>IFERROR(VLOOKUP($B3173,Invoices!$Z$2:$AA$412,2,FALSE),"")</f>
        <v/>
      </c>
      <c r="N3173" s="18" t="str">
        <f>IFERROR(VLOOKUP($B3173,Invoices!$AB$2:$AC$412,2,FALSE),"")</f>
        <v/>
      </c>
      <c r="O3173" s="18" t="str">
        <f>IFERROR(VLOOKUP($B3173,Invoices!$AD$2:$AE$412,2,FALSE),"")</f>
        <v/>
      </c>
      <c r="P3173" s="18" t="str">
        <f>IFERROR(VLOOKUP($B3173,Invoices!$AF$2:$AG$412,2,FALSE),"")</f>
        <v/>
      </c>
      <c r="Q3173" s="18" t="str">
        <f>IFERROR(VLOOKUP($B3173,Invoices!$AH$2:$AI$412,2,FALSE),"")</f>
        <v/>
      </c>
      <c r="R3173" s="18" t="str">
        <f>IFERROR(VLOOKUP($B3173,Invoices!$AJ$2:$AK$412,2,FALSE),"")</f>
        <v/>
      </c>
      <c r="S3173" s="18" t="str">
        <f>IFERROR(VLOOKUP($B3173,Invoices!$AL$2:$AM$412,2,FALSE),"")</f>
        <v/>
      </c>
      <c r="T3173" s="18" t="str">
        <f>IFERROR(VLOOKUP($B3173,Invoices!$AN$2:$AO$412,2,FALSE),"")</f>
        <v/>
      </c>
      <c r="U3173" s="18" cm="1">
        <f t="array" ref="U3173">IFERROR(INDEX(F3173:T3173, 1, MATCH(TRUE, ISNUMBER(F3173:T3173), 0)), "0.0")</f>
        <v>0.99</v>
      </c>
    </row>
    <row r="3174" spans="1:21" ht="13" x14ac:dyDescent="0.15">
      <c r="A3174" s="14" t="s">
        <v>9206</v>
      </c>
      <c r="B3174" s="6" t="s">
        <v>4695</v>
      </c>
      <c r="C3174" s="6" t="s">
        <v>1427</v>
      </c>
      <c r="D3174" s="6" t="s">
        <v>1428</v>
      </c>
      <c r="E3174" s="6" t="s">
        <v>681</v>
      </c>
      <c r="F3174" s="18" t="str">
        <f>IFERROR(VLOOKUP(B3174,Invoices!$L$2:$M$413,2,FALSE),"")</f>
        <v/>
      </c>
      <c r="G3174" s="18" t="str">
        <f>IFERROR(VLOOKUP(B3174,Invoices!$N$2:$O$412,2,FALSE),"")</f>
        <v/>
      </c>
      <c r="H3174" s="18" t="str">
        <f>IFERROR(VLOOKUP($B3174,Invoices!$P$2:$Q$412,2,FALSE),"")</f>
        <v/>
      </c>
      <c r="I3174" s="18" t="str">
        <f>IFERROR(VLOOKUP($B3174,Invoices!$R$2:$S$412,2,FALSE),"")</f>
        <v/>
      </c>
      <c r="J3174" s="18" t="str">
        <f>IFERROR(VLOOKUP($B3174,Invoices!$T$2:$U$412,2,FALSE),"")</f>
        <v/>
      </c>
      <c r="K3174" s="18" t="str">
        <f>IFERROR(VLOOKUP($B3174,Invoices!$V$2:$W$412,2,FALSE),"")</f>
        <v/>
      </c>
      <c r="L3174" s="18" t="str">
        <f>IFERROR(VLOOKUP($B3174,Invoices!$X$2:$Y$412,2,FALSE),"")</f>
        <v/>
      </c>
      <c r="M3174" s="18" t="str">
        <f>IFERROR(VLOOKUP($B3174,Invoices!$Z$2:$AA$412,2,FALSE),"")</f>
        <v/>
      </c>
      <c r="N3174" s="18" t="str">
        <f>IFERROR(VLOOKUP($B3174,Invoices!$AB$2:$AC$412,2,FALSE),"")</f>
        <v/>
      </c>
      <c r="O3174" s="18" t="str">
        <f>IFERROR(VLOOKUP($B3174,Invoices!$AD$2:$AE$412,2,FALSE),"")</f>
        <v/>
      </c>
      <c r="P3174" s="18" t="str">
        <f>IFERROR(VLOOKUP($B3174,Invoices!$AF$2:$AG$412,2,FALSE),"")</f>
        <v/>
      </c>
      <c r="Q3174" s="18" t="str">
        <f>IFERROR(VLOOKUP($B3174,Invoices!$AH$2:$AI$412,2,FALSE),"")</f>
        <v/>
      </c>
      <c r="R3174" s="18" t="str">
        <f>IFERROR(VLOOKUP($B3174,Invoices!$AJ$2:$AK$412,2,FALSE),"")</f>
        <v/>
      </c>
      <c r="S3174" s="18" t="str">
        <f>IFERROR(VLOOKUP($B3174,Invoices!$AL$2:$AM$412,2,FALSE),"")</f>
        <v/>
      </c>
      <c r="T3174" s="18" t="str">
        <f>IFERROR(VLOOKUP($B3174,Invoices!$AN$2:$AO$412,2,FALSE),"")</f>
        <v/>
      </c>
      <c r="U3174" s="18" t="str" cm="1">
        <f t="array" ref="U3174">IFERROR(INDEX(F3174:T3174, 1, MATCH(TRUE, ISNUMBER(F3174:T3174), 0)), "0.0")</f>
        <v>0.0</v>
      </c>
    </row>
    <row r="3175" spans="1:21" ht="13" x14ac:dyDescent="0.15">
      <c r="A3175" s="14" t="s">
        <v>9207</v>
      </c>
      <c r="B3175" s="6" t="s">
        <v>4696</v>
      </c>
      <c r="C3175" s="6" t="s">
        <v>562</v>
      </c>
      <c r="D3175" s="6" t="s">
        <v>812</v>
      </c>
      <c r="E3175" s="6" t="s">
        <v>562</v>
      </c>
      <c r="F3175" s="18" t="str">
        <f>IFERROR(VLOOKUP(B3175,Invoices!$L$2:$M$413,2,FALSE),"")</f>
        <v/>
      </c>
      <c r="G3175" s="18" t="str">
        <f>IFERROR(VLOOKUP(B3175,Invoices!$N$2:$O$412,2,FALSE),"")</f>
        <v/>
      </c>
      <c r="H3175" s="18" t="str">
        <f>IFERROR(VLOOKUP($B3175,Invoices!$P$2:$Q$412,2,FALSE),"")</f>
        <v/>
      </c>
      <c r="I3175" s="18" t="str">
        <f>IFERROR(VLOOKUP($B3175,Invoices!$R$2:$S$412,2,FALSE),"")</f>
        <v/>
      </c>
      <c r="J3175" s="18" t="str">
        <f>IFERROR(VLOOKUP($B3175,Invoices!$T$2:$U$412,2,FALSE),"")</f>
        <v/>
      </c>
      <c r="K3175" s="18" t="str">
        <f>IFERROR(VLOOKUP($B3175,Invoices!$V$2:$W$412,2,FALSE),"")</f>
        <v/>
      </c>
      <c r="L3175" s="18" t="str">
        <f>IFERROR(VLOOKUP($B3175,Invoices!$X$2:$Y$412,2,FALSE),"")</f>
        <v/>
      </c>
      <c r="M3175" s="18" t="str">
        <f>IFERROR(VLOOKUP($B3175,Invoices!$Z$2:$AA$412,2,FALSE),"")</f>
        <v/>
      </c>
      <c r="N3175" s="18" t="str">
        <f>IFERROR(VLOOKUP($B3175,Invoices!$AB$2:$AC$412,2,FALSE),"")</f>
        <v/>
      </c>
      <c r="O3175" s="18" t="str">
        <f>IFERROR(VLOOKUP($B3175,Invoices!$AD$2:$AE$412,2,FALSE),"")</f>
        <v/>
      </c>
      <c r="P3175" s="18" t="str">
        <f>IFERROR(VLOOKUP($B3175,Invoices!$AF$2:$AG$412,2,FALSE),"")</f>
        <v/>
      </c>
      <c r="Q3175" s="18" t="str">
        <f>IFERROR(VLOOKUP($B3175,Invoices!$AH$2:$AI$412,2,FALSE),"")</f>
        <v/>
      </c>
      <c r="R3175" s="18" t="str">
        <f>IFERROR(VLOOKUP($B3175,Invoices!$AJ$2:$AK$412,2,FALSE),"")</f>
        <v/>
      </c>
      <c r="S3175" s="18" t="str">
        <f>IFERROR(VLOOKUP($B3175,Invoices!$AL$2:$AM$412,2,FALSE),"")</f>
        <v/>
      </c>
      <c r="T3175" s="18" t="str">
        <f>IFERROR(VLOOKUP($B3175,Invoices!$AN$2:$AO$412,2,FALSE),"")</f>
        <v/>
      </c>
      <c r="U3175" s="18" t="str" cm="1">
        <f t="array" ref="U3175">IFERROR(INDEX(F3175:T3175, 1, MATCH(TRUE, ISNUMBER(F3175:T3175), 0)), "0.0")</f>
        <v>0.0</v>
      </c>
    </row>
    <row r="3176" spans="1:21" ht="13" x14ac:dyDescent="0.15">
      <c r="A3176" s="14" t="s">
        <v>9208</v>
      </c>
      <c r="B3176" s="6" t="s">
        <v>4697</v>
      </c>
      <c r="D3176" s="6" t="s">
        <v>862</v>
      </c>
      <c r="E3176" s="6" t="s">
        <v>863</v>
      </c>
      <c r="F3176" s="18" t="str">
        <f>IFERROR(VLOOKUP(B3176,Invoices!$L$2:$M$413,2,FALSE),"")</f>
        <v/>
      </c>
      <c r="G3176" s="18" t="str">
        <f>IFERROR(VLOOKUP(B3176,Invoices!$N$2:$O$412,2,FALSE),"")</f>
        <v/>
      </c>
      <c r="H3176" s="18" t="str">
        <f>IFERROR(VLOOKUP($B3176,Invoices!$P$2:$Q$412,2,FALSE),"")</f>
        <v/>
      </c>
      <c r="I3176" s="18" t="str">
        <f>IFERROR(VLOOKUP($B3176,Invoices!$R$2:$S$412,2,FALSE),"")</f>
        <v/>
      </c>
      <c r="J3176" s="18" t="str">
        <f>IFERROR(VLOOKUP($B3176,Invoices!$T$2:$U$412,2,FALSE),"")</f>
        <v/>
      </c>
      <c r="K3176" s="18" t="str">
        <f>IFERROR(VLOOKUP($B3176,Invoices!$V$2:$W$412,2,FALSE),"")</f>
        <v/>
      </c>
      <c r="L3176" s="18" t="str">
        <f>IFERROR(VLOOKUP($B3176,Invoices!$X$2:$Y$412,2,FALSE),"")</f>
        <v/>
      </c>
      <c r="M3176" s="18" t="str">
        <f>IFERROR(VLOOKUP($B3176,Invoices!$Z$2:$AA$412,2,FALSE),"")</f>
        <v/>
      </c>
      <c r="N3176" s="18" t="str">
        <f>IFERROR(VLOOKUP($B3176,Invoices!$AB$2:$AC$412,2,FALSE),"")</f>
        <v/>
      </c>
      <c r="O3176" s="18" t="str">
        <f>IFERROR(VLOOKUP($B3176,Invoices!$AD$2:$AE$412,2,FALSE),"")</f>
        <v/>
      </c>
      <c r="P3176" s="18" t="str">
        <f>IFERROR(VLOOKUP($B3176,Invoices!$AF$2:$AG$412,2,FALSE),"")</f>
        <v/>
      </c>
      <c r="Q3176" s="18" t="str">
        <f>IFERROR(VLOOKUP($B3176,Invoices!$AH$2:$AI$412,2,FALSE),"")</f>
        <v/>
      </c>
      <c r="R3176" s="18" t="str">
        <f>IFERROR(VLOOKUP($B3176,Invoices!$AJ$2:$AK$412,2,FALSE),"")</f>
        <v/>
      </c>
      <c r="S3176" s="18" t="str">
        <f>IFERROR(VLOOKUP($B3176,Invoices!$AL$2:$AM$412,2,FALSE),"")</f>
        <v/>
      </c>
      <c r="T3176" s="18" t="str">
        <f>IFERROR(VLOOKUP($B3176,Invoices!$AN$2:$AO$412,2,FALSE),"")</f>
        <v/>
      </c>
      <c r="U3176" s="18" t="str" cm="1">
        <f t="array" ref="U3176">IFERROR(INDEX(F3176:T3176, 1, MATCH(TRUE, ISNUMBER(F3176:T3176), 0)), "0.0")</f>
        <v>0.0</v>
      </c>
    </row>
    <row r="3177" spans="1:21" ht="13" x14ac:dyDescent="0.15">
      <c r="A3177" s="14" t="s">
        <v>9209</v>
      </c>
      <c r="B3177" s="6" t="s">
        <v>4698</v>
      </c>
      <c r="D3177" s="6" t="s">
        <v>689</v>
      </c>
      <c r="E3177" s="6" t="s">
        <v>690</v>
      </c>
      <c r="F3177" s="18" t="str">
        <f>IFERROR(VLOOKUP(B3177,Invoices!$L$2:$M$413,2,FALSE),"")</f>
        <v/>
      </c>
      <c r="G3177" s="18" t="str">
        <f>IFERROR(VLOOKUP(B3177,Invoices!$N$2:$O$412,2,FALSE),"")</f>
        <v/>
      </c>
      <c r="H3177" s="18" t="str">
        <f>IFERROR(VLOOKUP($B3177,Invoices!$P$2:$Q$412,2,FALSE),"")</f>
        <v/>
      </c>
      <c r="I3177" s="18" t="str">
        <f>IFERROR(VLOOKUP($B3177,Invoices!$R$2:$S$412,2,FALSE),"")</f>
        <v/>
      </c>
      <c r="J3177" s="18">
        <f>IFERROR(VLOOKUP($B3177,Invoices!$T$2:$U$412,2,FALSE),"")</f>
        <v>0.99</v>
      </c>
      <c r="K3177" s="18" t="str">
        <f>IFERROR(VLOOKUP($B3177,Invoices!$V$2:$W$412,2,FALSE),"")</f>
        <v/>
      </c>
      <c r="L3177" s="18" t="str">
        <f>IFERROR(VLOOKUP($B3177,Invoices!$X$2:$Y$412,2,FALSE),"")</f>
        <v/>
      </c>
      <c r="M3177" s="18" t="str">
        <f>IFERROR(VLOOKUP($B3177,Invoices!$Z$2:$AA$412,2,FALSE),"")</f>
        <v/>
      </c>
      <c r="N3177" s="18" t="str">
        <f>IFERROR(VLOOKUP($B3177,Invoices!$AB$2:$AC$412,2,FALSE),"")</f>
        <v/>
      </c>
      <c r="O3177" s="18" t="str">
        <f>IFERROR(VLOOKUP($B3177,Invoices!$AD$2:$AE$412,2,FALSE),"")</f>
        <v/>
      </c>
      <c r="P3177" s="18" t="str">
        <f>IFERROR(VLOOKUP($B3177,Invoices!$AF$2:$AG$412,2,FALSE),"")</f>
        <v/>
      </c>
      <c r="Q3177" s="18" t="str">
        <f>IFERROR(VLOOKUP($B3177,Invoices!$AH$2:$AI$412,2,FALSE),"")</f>
        <v/>
      </c>
      <c r="R3177" s="18" t="str">
        <f>IFERROR(VLOOKUP($B3177,Invoices!$AJ$2:$AK$412,2,FALSE),"")</f>
        <v/>
      </c>
      <c r="S3177" s="18" t="str">
        <f>IFERROR(VLOOKUP($B3177,Invoices!$AL$2:$AM$412,2,FALSE),"")</f>
        <v/>
      </c>
      <c r="T3177" s="18" t="str">
        <f>IFERROR(VLOOKUP($B3177,Invoices!$AN$2:$AO$412,2,FALSE),"")</f>
        <v/>
      </c>
      <c r="U3177" s="18" cm="1">
        <f t="array" ref="U3177">IFERROR(INDEX(F3177:T3177, 1, MATCH(TRUE, ISNUMBER(F3177:T3177), 0)), "0.0")</f>
        <v>0.99</v>
      </c>
    </row>
    <row r="3178" spans="1:21" ht="13" x14ac:dyDescent="0.15">
      <c r="A3178" s="14" t="s">
        <v>9210</v>
      </c>
      <c r="B3178" s="6" t="s">
        <v>4699</v>
      </c>
      <c r="D3178" s="6" t="s">
        <v>1028</v>
      </c>
      <c r="E3178" s="6" t="s">
        <v>690</v>
      </c>
      <c r="F3178" s="18" t="str">
        <f>IFERROR(VLOOKUP(B3178,Invoices!$L$2:$M$413,2,FALSE),"")</f>
        <v/>
      </c>
      <c r="G3178" s="18" t="str">
        <f>IFERROR(VLOOKUP(B3178,Invoices!$N$2:$O$412,2,FALSE),"")</f>
        <v/>
      </c>
      <c r="H3178" s="18" t="str">
        <f>IFERROR(VLOOKUP($B3178,Invoices!$P$2:$Q$412,2,FALSE),"")</f>
        <v/>
      </c>
      <c r="I3178" s="18" t="str">
        <f>IFERROR(VLOOKUP($B3178,Invoices!$R$2:$S$412,2,FALSE),"")</f>
        <v/>
      </c>
      <c r="J3178" s="18" t="str">
        <f>IFERROR(VLOOKUP($B3178,Invoices!$T$2:$U$412,2,FALSE),"")</f>
        <v/>
      </c>
      <c r="K3178" s="18" t="str">
        <f>IFERROR(VLOOKUP($B3178,Invoices!$V$2:$W$412,2,FALSE),"")</f>
        <v/>
      </c>
      <c r="L3178" s="18" t="str">
        <f>IFERROR(VLOOKUP($B3178,Invoices!$X$2:$Y$412,2,FALSE),"")</f>
        <v/>
      </c>
      <c r="M3178" s="18" t="str">
        <f>IFERROR(VLOOKUP($B3178,Invoices!$Z$2:$AA$412,2,FALSE),"")</f>
        <v/>
      </c>
      <c r="N3178" s="18" t="str">
        <f>IFERROR(VLOOKUP($B3178,Invoices!$AB$2:$AC$412,2,FALSE),"")</f>
        <v/>
      </c>
      <c r="O3178" s="18" t="str">
        <f>IFERROR(VLOOKUP($B3178,Invoices!$AD$2:$AE$412,2,FALSE),"")</f>
        <v/>
      </c>
      <c r="P3178" s="18" t="str">
        <f>IFERROR(VLOOKUP($B3178,Invoices!$AF$2:$AG$412,2,FALSE),"")</f>
        <v/>
      </c>
      <c r="Q3178" s="18" t="str">
        <f>IFERROR(VLOOKUP($B3178,Invoices!$AH$2:$AI$412,2,FALSE),"")</f>
        <v/>
      </c>
      <c r="R3178" s="18" t="str">
        <f>IFERROR(VLOOKUP($B3178,Invoices!$AJ$2:$AK$412,2,FALSE),"")</f>
        <v/>
      </c>
      <c r="S3178" s="18" t="str">
        <f>IFERROR(VLOOKUP($B3178,Invoices!$AL$2:$AM$412,2,FALSE),"")</f>
        <v/>
      </c>
      <c r="T3178" s="18" t="str">
        <f>IFERROR(VLOOKUP($B3178,Invoices!$AN$2:$AO$412,2,FALSE),"")</f>
        <v/>
      </c>
      <c r="U3178" s="18" t="str" cm="1">
        <f t="array" ref="U3178">IFERROR(INDEX(F3178:T3178, 1, MATCH(TRUE, ISNUMBER(F3178:T3178), 0)), "0.0")</f>
        <v>0.0</v>
      </c>
    </row>
    <row r="3179" spans="1:21" ht="13" x14ac:dyDescent="0.15">
      <c r="A3179" s="14" t="s">
        <v>9211</v>
      </c>
      <c r="B3179" s="6" t="s">
        <v>4700</v>
      </c>
      <c r="D3179" s="6" t="s">
        <v>669</v>
      </c>
      <c r="E3179" s="6" t="s">
        <v>670</v>
      </c>
      <c r="F3179" s="18" t="str">
        <f>IFERROR(VLOOKUP(B3179,Invoices!$L$2:$M$413,2,FALSE),"")</f>
        <v/>
      </c>
      <c r="G3179" s="18" t="str">
        <f>IFERROR(VLOOKUP(B3179,Invoices!$N$2:$O$412,2,FALSE),"")</f>
        <v/>
      </c>
      <c r="H3179" s="18" t="str">
        <f>IFERROR(VLOOKUP($B3179,Invoices!$P$2:$Q$412,2,FALSE),"")</f>
        <v/>
      </c>
      <c r="I3179" s="18">
        <f>IFERROR(VLOOKUP($B3179,Invoices!$R$2:$S$412,2,FALSE),"")</f>
        <v>0.99</v>
      </c>
      <c r="J3179" s="18" t="str">
        <f>IFERROR(VLOOKUP($B3179,Invoices!$T$2:$U$412,2,FALSE),"")</f>
        <v/>
      </c>
      <c r="K3179" s="18" t="str">
        <f>IFERROR(VLOOKUP($B3179,Invoices!$V$2:$W$412,2,FALSE),"")</f>
        <v/>
      </c>
      <c r="L3179" s="18" t="str">
        <f>IFERROR(VLOOKUP($B3179,Invoices!$X$2:$Y$412,2,FALSE),"")</f>
        <v/>
      </c>
      <c r="M3179" s="18" t="str">
        <f>IFERROR(VLOOKUP($B3179,Invoices!$Z$2:$AA$412,2,FALSE),"")</f>
        <v/>
      </c>
      <c r="N3179" s="18" t="str">
        <f>IFERROR(VLOOKUP($B3179,Invoices!$AB$2:$AC$412,2,FALSE),"")</f>
        <v/>
      </c>
      <c r="O3179" s="18" t="str">
        <f>IFERROR(VLOOKUP($B3179,Invoices!$AD$2:$AE$412,2,FALSE),"")</f>
        <v/>
      </c>
      <c r="P3179" s="18" t="str">
        <f>IFERROR(VLOOKUP($B3179,Invoices!$AF$2:$AG$412,2,FALSE),"")</f>
        <v/>
      </c>
      <c r="Q3179" s="18" t="str">
        <f>IFERROR(VLOOKUP($B3179,Invoices!$AH$2:$AI$412,2,FALSE),"")</f>
        <v/>
      </c>
      <c r="R3179" s="18" t="str">
        <f>IFERROR(VLOOKUP($B3179,Invoices!$AJ$2:$AK$412,2,FALSE),"")</f>
        <v/>
      </c>
      <c r="S3179" s="18" t="str">
        <f>IFERROR(VLOOKUP($B3179,Invoices!$AL$2:$AM$412,2,FALSE),"")</f>
        <v/>
      </c>
      <c r="T3179" s="18" t="str">
        <f>IFERROR(VLOOKUP($B3179,Invoices!$AN$2:$AO$412,2,FALSE),"")</f>
        <v/>
      </c>
      <c r="U3179" s="18" cm="1">
        <f t="array" ref="U3179">IFERROR(INDEX(F3179:T3179, 1, MATCH(TRUE, ISNUMBER(F3179:T3179), 0)), "0.0")</f>
        <v>0.99</v>
      </c>
    </row>
    <row r="3180" spans="1:21" ht="13" x14ac:dyDescent="0.15">
      <c r="A3180" s="14" t="s">
        <v>9212</v>
      </c>
      <c r="B3180" s="6" t="s">
        <v>4701</v>
      </c>
      <c r="C3180" s="6" t="s">
        <v>4702</v>
      </c>
      <c r="D3180" s="6" t="s">
        <v>1087</v>
      </c>
      <c r="E3180" s="6" t="s">
        <v>522</v>
      </c>
      <c r="F3180" s="18">
        <f>IFERROR(VLOOKUP(B3180,Invoices!$L$2:$M$413,2,FALSE),"")</f>
        <v>0.99</v>
      </c>
      <c r="G3180" s="18" t="str">
        <f>IFERROR(VLOOKUP(B3180,Invoices!$N$2:$O$412,2,FALSE),"")</f>
        <v/>
      </c>
      <c r="H3180" s="18" t="str">
        <f>IFERROR(VLOOKUP($B3180,Invoices!$P$2:$Q$412,2,FALSE),"")</f>
        <v/>
      </c>
      <c r="I3180" s="18" t="str">
        <f>IFERROR(VLOOKUP($B3180,Invoices!$R$2:$S$412,2,FALSE),"")</f>
        <v/>
      </c>
      <c r="J3180" s="18" t="str">
        <f>IFERROR(VLOOKUP($B3180,Invoices!$T$2:$U$412,2,FALSE),"")</f>
        <v/>
      </c>
      <c r="K3180" s="18" t="str">
        <f>IFERROR(VLOOKUP($B3180,Invoices!$V$2:$W$412,2,FALSE),"")</f>
        <v/>
      </c>
      <c r="L3180" s="18" t="str">
        <f>IFERROR(VLOOKUP($B3180,Invoices!$X$2:$Y$412,2,FALSE),"")</f>
        <v/>
      </c>
      <c r="M3180" s="18" t="str">
        <f>IFERROR(VLOOKUP($B3180,Invoices!$Z$2:$AA$412,2,FALSE),"")</f>
        <v/>
      </c>
      <c r="N3180" s="18" t="str">
        <f>IFERROR(VLOOKUP($B3180,Invoices!$AB$2:$AC$412,2,FALSE),"")</f>
        <v/>
      </c>
      <c r="O3180" s="18" t="str">
        <f>IFERROR(VLOOKUP($B3180,Invoices!$AD$2:$AE$412,2,FALSE),"")</f>
        <v/>
      </c>
      <c r="P3180" s="18" t="str">
        <f>IFERROR(VLOOKUP($B3180,Invoices!$AF$2:$AG$412,2,FALSE),"")</f>
        <v/>
      </c>
      <c r="Q3180" s="18" t="str">
        <f>IFERROR(VLOOKUP($B3180,Invoices!$AH$2:$AI$412,2,FALSE),"")</f>
        <v/>
      </c>
      <c r="R3180" s="18" t="str">
        <f>IFERROR(VLOOKUP($B3180,Invoices!$AJ$2:$AK$412,2,FALSE),"")</f>
        <v/>
      </c>
      <c r="S3180" s="18" t="str">
        <f>IFERROR(VLOOKUP($B3180,Invoices!$AL$2:$AM$412,2,FALSE),"")</f>
        <v/>
      </c>
      <c r="T3180" s="18" t="str">
        <f>IFERROR(VLOOKUP($B3180,Invoices!$AN$2:$AO$412,2,FALSE),"")</f>
        <v/>
      </c>
      <c r="U3180" s="18" cm="1">
        <f t="array" ref="U3180">IFERROR(INDEX(F3180:T3180, 1, MATCH(TRUE, ISNUMBER(F3180:T3180), 0)), "0.0")</f>
        <v>0.99</v>
      </c>
    </row>
    <row r="3181" spans="1:21" ht="13" x14ac:dyDescent="0.15">
      <c r="A3181" s="14" t="s">
        <v>9213</v>
      </c>
      <c r="B3181" s="6" t="s">
        <v>4703</v>
      </c>
      <c r="C3181" s="6" t="s">
        <v>4704</v>
      </c>
      <c r="D3181" s="6" t="s">
        <v>1231</v>
      </c>
      <c r="E3181" s="6" t="s">
        <v>863</v>
      </c>
      <c r="F3181" s="18" t="str">
        <f>IFERROR(VLOOKUP(B3181,Invoices!$L$2:$M$413,2,FALSE),"")</f>
        <v/>
      </c>
      <c r="G3181" s="18" t="str">
        <f>IFERROR(VLOOKUP(B3181,Invoices!$N$2:$O$412,2,FALSE),"")</f>
        <v/>
      </c>
      <c r="H3181" s="18" t="str">
        <f>IFERROR(VLOOKUP($B3181,Invoices!$P$2:$Q$412,2,FALSE),"")</f>
        <v/>
      </c>
      <c r="I3181" s="18" t="str">
        <f>IFERROR(VLOOKUP($B3181,Invoices!$R$2:$S$412,2,FALSE),"")</f>
        <v/>
      </c>
      <c r="J3181" s="18" t="str">
        <f>IFERROR(VLOOKUP($B3181,Invoices!$T$2:$U$412,2,FALSE),"")</f>
        <v/>
      </c>
      <c r="K3181" s="18" t="str">
        <f>IFERROR(VLOOKUP($B3181,Invoices!$V$2:$W$412,2,FALSE),"")</f>
        <v/>
      </c>
      <c r="L3181" s="18" t="str">
        <f>IFERROR(VLOOKUP($B3181,Invoices!$X$2:$Y$412,2,FALSE),"")</f>
        <v/>
      </c>
      <c r="M3181" s="18" t="str">
        <f>IFERROR(VLOOKUP($B3181,Invoices!$Z$2:$AA$412,2,FALSE),"")</f>
        <v/>
      </c>
      <c r="N3181" s="18" t="str">
        <f>IFERROR(VLOOKUP($B3181,Invoices!$AB$2:$AC$412,2,FALSE),"")</f>
        <v/>
      </c>
      <c r="O3181" s="18" t="str">
        <f>IFERROR(VLOOKUP($B3181,Invoices!$AD$2:$AE$412,2,FALSE),"")</f>
        <v/>
      </c>
      <c r="P3181" s="18" t="str">
        <f>IFERROR(VLOOKUP($B3181,Invoices!$AF$2:$AG$412,2,FALSE),"")</f>
        <v/>
      </c>
      <c r="Q3181" s="18" t="str">
        <f>IFERROR(VLOOKUP($B3181,Invoices!$AH$2:$AI$412,2,FALSE),"")</f>
        <v/>
      </c>
      <c r="R3181" s="18" t="str">
        <f>IFERROR(VLOOKUP($B3181,Invoices!$AJ$2:$AK$412,2,FALSE),"")</f>
        <v/>
      </c>
      <c r="S3181" s="18" t="str">
        <f>IFERROR(VLOOKUP($B3181,Invoices!$AL$2:$AM$412,2,FALSE),"")</f>
        <v/>
      </c>
      <c r="T3181" s="18" t="str">
        <f>IFERROR(VLOOKUP($B3181,Invoices!$AN$2:$AO$412,2,FALSE),"")</f>
        <v/>
      </c>
      <c r="U3181" s="18" t="str" cm="1">
        <f t="array" ref="U3181">IFERROR(INDEX(F3181:T3181, 1, MATCH(TRUE, ISNUMBER(F3181:T3181), 0)), "0.0")</f>
        <v>0.0</v>
      </c>
    </row>
    <row r="3182" spans="1:21" ht="13" x14ac:dyDescent="0.15">
      <c r="A3182" s="14" t="s">
        <v>9214</v>
      </c>
      <c r="B3182" s="6" t="s">
        <v>4705</v>
      </c>
      <c r="C3182" s="6" t="s">
        <v>3061</v>
      </c>
      <c r="D3182" s="6" t="s">
        <v>4706</v>
      </c>
      <c r="E3182" s="6" t="s">
        <v>4707</v>
      </c>
      <c r="F3182" s="18" t="str">
        <f>IFERROR(VLOOKUP(B3182,Invoices!$L$2:$M$413,2,FALSE),"")</f>
        <v/>
      </c>
      <c r="G3182" s="18" t="str">
        <f>IFERROR(VLOOKUP(B3182,Invoices!$N$2:$O$412,2,FALSE),"")</f>
        <v/>
      </c>
      <c r="H3182" s="18" t="str">
        <f>IFERROR(VLOOKUP($B3182,Invoices!$P$2:$Q$412,2,FALSE),"")</f>
        <v/>
      </c>
      <c r="I3182" s="18" t="str">
        <f>IFERROR(VLOOKUP($B3182,Invoices!$R$2:$S$412,2,FALSE),"")</f>
        <v/>
      </c>
      <c r="J3182" s="18" t="str">
        <f>IFERROR(VLOOKUP($B3182,Invoices!$T$2:$U$412,2,FALSE),"")</f>
        <v/>
      </c>
      <c r="K3182" s="18" t="str">
        <f>IFERROR(VLOOKUP($B3182,Invoices!$V$2:$W$412,2,FALSE),"")</f>
        <v/>
      </c>
      <c r="L3182" s="18" t="str">
        <f>IFERROR(VLOOKUP($B3182,Invoices!$X$2:$Y$412,2,FALSE),"")</f>
        <v/>
      </c>
      <c r="M3182" s="18" t="str">
        <f>IFERROR(VLOOKUP($B3182,Invoices!$Z$2:$AA$412,2,FALSE),"")</f>
        <v/>
      </c>
      <c r="N3182" s="18" t="str">
        <f>IFERROR(VLOOKUP($B3182,Invoices!$AB$2:$AC$412,2,FALSE),"")</f>
        <v/>
      </c>
      <c r="O3182" s="18" t="str">
        <f>IFERROR(VLOOKUP($B3182,Invoices!$AD$2:$AE$412,2,FALSE),"")</f>
        <v/>
      </c>
      <c r="P3182" s="18" t="str">
        <f>IFERROR(VLOOKUP($B3182,Invoices!$AF$2:$AG$412,2,FALSE),"")</f>
        <v/>
      </c>
      <c r="Q3182" s="18" t="str">
        <f>IFERROR(VLOOKUP($B3182,Invoices!$AH$2:$AI$412,2,FALSE),"")</f>
        <v/>
      </c>
      <c r="R3182" s="18" t="str">
        <f>IFERROR(VLOOKUP($B3182,Invoices!$AJ$2:$AK$412,2,FALSE),"")</f>
        <v/>
      </c>
      <c r="S3182" s="18" t="str">
        <f>IFERROR(VLOOKUP($B3182,Invoices!$AL$2:$AM$412,2,FALSE),"")</f>
        <v/>
      </c>
      <c r="T3182" s="18" t="str">
        <f>IFERROR(VLOOKUP($B3182,Invoices!$AN$2:$AO$412,2,FALSE),"")</f>
        <v/>
      </c>
      <c r="U3182" s="18" t="str" cm="1">
        <f t="array" ref="U3182">IFERROR(INDEX(F3182:T3182, 1, MATCH(TRUE, ISNUMBER(F3182:T3182), 0)), "0.0")</f>
        <v>0.0</v>
      </c>
    </row>
    <row r="3183" spans="1:21" ht="13" x14ac:dyDescent="0.15">
      <c r="A3183" s="14" t="s">
        <v>9215</v>
      </c>
      <c r="B3183" s="6" t="s">
        <v>4708</v>
      </c>
      <c r="D3183" s="6" t="s">
        <v>1431</v>
      </c>
      <c r="E3183" s="6" t="s">
        <v>1432</v>
      </c>
      <c r="F3183" s="18">
        <f>IFERROR(VLOOKUP(B3183,Invoices!$L$2:$M$413,2,FALSE),"")</f>
        <v>0.99</v>
      </c>
      <c r="G3183" s="18" t="str">
        <f>IFERROR(VLOOKUP(B3183,Invoices!$N$2:$O$412,2,FALSE),"")</f>
        <v/>
      </c>
      <c r="H3183" s="18" t="str">
        <f>IFERROR(VLOOKUP($B3183,Invoices!$P$2:$Q$412,2,FALSE),"")</f>
        <v/>
      </c>
      <c r="I3183" s="18" t="str">
        <f>IFERROR(VLOOKUP($B3183,Invoices!$R$2:$S$412,2,FALSE),"")</f>
        <v/>
      </c>
      <c r="J3183" s="18" t="str">
        <f>IFERROR(VLOOKUP($B3183,Invoices!$T$2:$U$412,2,FALSE),"")</f>
        <v/>
      </c>
      <c r="K3183" s="18" t="str">
        <f>IFERROR(VLOOKUP($B3183,Invoices!$V$2:$W$412,2,FALSE),"")</f>
        <v/>
      </c>
      <c r="L3183" s="18" t="str">
        <f>IFERROR(VLOOKUP($B3183,Invoices!$X$2:$Y$412,2,FALSE),"")</f>
        <v/>
      </c>
      <c r="M3183" s="18">
        <f>IFERROR(VLOOKUP($B3183,Invoices!$Z$2:$AA$412,2,FALSE),"")</f>
        <v>0.99</v>
      </c>
      <c r="N3183" s="18" t="str">
        <f>IFERROR(VLOOKUP($B3183,Invoices!$AB$2:$AC$412,2,FALSE),"")</f>
        <v/>
      </c>
      <c r="O3183" s="18" t="str">
        <f>IFERROR(VLOOKUP($B3183,Invoices!$AD$2:$AE$412,2,FALSE),"")</f>
        <v/>
      </c>
      <c r="P3183" s="18" t="str">
        <f>IFERROR(VLOOKUP($B3183,Invoices!$AF$2:$AG$412,2,FALSE),"")</f>
        <v/>
      </c>
      <c r="Q3183" s="18" t="str">
        <f>IFERROR(VLOOKUP($B3183,Invoices!$AH$2:$AI$412,2,FALSE),"")</f>
        <v/>
      </c>
      <c r="R3183" s="18" t="str">
        <f>IFERROR(VLOOKUP($B3183,Invoices!$AJ$2:$AK$412,2,FALSE),"")</f>
        <v/>
      </c>
      <c r="S3183" s="18" t="str">
        <f>IFERROR(VLOOKUP($B3183,Invoices!$AL$2:$AM$412,2,FALSE),"")</f>
        <v/>
      </c>
      <c r="T3183" s="18" t="str">
        <f>IFERROR(VLOOKUP($B3183,Invoices!$AN$2:$AO$412,2,FALSE),"")</f>
        <v/>
      </c>
      <c r="U3183" s="18" cm="1">
        <f t="array" ref="U3183">IFERROR(INDEX(F3183:T3183, 1, MATCH(TRUE, ISNUMBER(F3183:T3183), 0)), "0.0")</f>
        <v>0.99</v>
      </c>
    </row>
    <row r="3184" spans="1:21" ht="13" x14ac:dyDescent="0.15">
      <c r="A3184" s="14" t="s">
        <v>9216</v>
      </c>
      <c r="B3184" s="6" t="s">
        <v>4709</v>
      </c>
      <c r="C3184" s="6" t="s">
        <v>4710</v>
      </c>
      <c r="D3184" s="6" t="s">
        <v>1087</v>
      </c>
      <c r="E3184" s="6" t="s">
        <v>522</v>
      </c>
      <c r="F3184" s="18">
        <f>IFERROR(VLOOKUP(B3184,Invoices!$L$2:$M$413,2,FALSE),"")</f>
        <v>0.99</v>
      </c>
      <c r="G3184" s="18" t="str">
        <f>IFERROR(VLOOKUP(B3184,Invoices!$N$2:$O$412,2,FALSE),"")</f>
        <v/>
      </c>
      <c r="H3184" s="18" t="str">
        <f>IFERROR(VLOOKUP($B3184,Invoices!$P$2:$Q$412,2,FALSE),"")</f>
        <v/>
      </c>
      <c r="I3184" s="18" t="str">
        <f>IFERROR(VLOOKUP($B3184,Invoices!$R$2:$S$412,2,FALSE),"")</f>
        <v/>
      </c>
      <c r="J3184" s="18" t="str">
        <f>IFERROR(VLOOKUP($B3184,Invoices!$T$2:$U$412,2,FALSE),"")</f>
        <v/>
      </c>
      <c r="K3184" s="18" t="str">
        <f>IFERROR(VLOOKUP($B3184,Invoices!$V$2:$W$412,2,FALSE),"")</f>
        <v/>
      </c>
      <c r="L3184" s="18" t="str">
        <f>IFERROR(VLOOKUP($B3184,Invoices!$X$2:$Y$412,2,FALSE),"")</f>
        <v/>
      </c>
      <c r="M3184" s="18" t="str">
        <f>IFERROR(VLOOKUP($B3184,Invoices!$Z$2:$AA$412,2,FALSE),"")</f>
        <v/>
      </c>
      <c r="N3184" s="18" t="str">
        <f>IFERROR(VLOOKUP($B3184,Invoices!$AB$2:$AC$412,2,FALSE),"")</f>
        <v/>
      </c>
      <c r="O3184" s="18" t="str">
        <f>IFERROR(VLOOKUP($B3184,Invoices!$AD$2:$AE$412,2,FALSE),"")</f>
        <v/>
      </c>
      <c r="P3184" s="18" t="str">
        <f>IFERROR(VLOOKUP($B3184,Invoices!$AF$2:$AG$412,2,FALSE),"")</f>
        <v/>
      </c>
      <c r="Q3184" s="18" t="str">
        <f>IFERROR(VLOOKUP($B3184,Invoices!$AH$2:$AI$412,2,FALSE),"")</f>
        <v/>
      </c>
      <c r="R3184" s="18" t="str">
        <f>IFERROR(VLOOKUP($B3184,Invoices!$AJ$2:$AK$412,2,FALSE),"")</f>
        <v/>
      </c>
      <c r="S3184" s="18" t="str">
        <f>IFERROR(VLOOKUP($B3184,Invoices!$AL$2:$AM$412,2,FALSE),"")</f>
        <v/>
      </c>
      <c r="T3184" s="18" t="str">
        <f>IFERROR(VLOOKUP($B3184,Invoices!$AN$2:$AO$412,2,FALSE),"")</f>
        <v/>
      </c>
      <c r="U3184" s="18" cm="1">
        <f t="array" ref="U3184">IFERROR(INDEX(F3184:T3184, 1, MATCH(TRUE, ISNUMBER(F3184:T3184), 0)), "0.0")</f>
        <v>0.99</v>
      </c>
    </row>
    <row r="3185" spans="1:21" ht="13" x14ac:dyDescent="0.15">
      <c r="A3185" s="14" t="s">
        <v>9217</v>
      </c>
      <c r="B3185" s="6" t="s">
        <v>4711</v>
      </c>
      <c r="C3185" s="6" t="s">
        <v>1208</v>
      </c>
      <c r="D3185" s="6" t="s">
        <v>2353</v>
      </c>
      <c r="E3185" s="6" t="s">
        <v>1210</v>
      </c>
      <c r="F3185" s="18" t="str">
        <f>IFERROR(VLOOKUP(B3185,Invoices!$L$2:$M$413,2,FALSE),"")</f>
        <v/>
      </c>
      <c r="G3185" s="18" t="str">
        <f>IFERROR(VLOOKUP(B3185,Invoices!$N$2:$O$412,2,FALSE),"")</f>
        <v/>
      </c>
      <c r="H3185" s="18" t="str">
        <f>IFERROR(VLOOKUP($B3185,Invoices!$P$2:$Q$412,2,FALSE),"")</f>
        <v/>
      </c>
      <c r="I3185" s="18" t="str">
        <f>IFERROR(VLOOKUP($B3185,Invoices!$R$2:$S$412,2,FALSE),"")</f>
        <v/>
      </c>
      <c r="J3185" s="18" t="str">
        <f>IFERROR(VLOOKUP($B3185,Invoices!$T$2:$U$412,2,FALSE),"")</f>
        <v/>
      </c>
      <c r="K3185" s="18" t="str">
        <f>IFERROR(VLOOKUP($B3185,Invoices!$V$2:$W$412,2,FALSE),"")</f>
        <v/>
      </c>
      <c r="L3185" s="18" t="str">
        <f>IFERROR(VLOOKUP($B3185,Invoices!$X$2:$Y$412,2,FALSE),"")</f>
        <v/>
      </c>
      <c r="M3185" s="18" t="str">
        <f>IFERROR(VLOOKUP($B3185,Invoices!$Z$2:$AA$412,2,FALSE),"")</f>
        <v/>
      </c>
      <c r="N3185" s="18" t="str">
        <f>IFERROR(VLOOKUP($B3185,Invoices!$AB$2:$AC$412,2,FALSE),"")</f>
        <v/>
      </c>
      <c r="O3185" s="18" t="str">
        <f>IFERROR(VLOOKUP($B3185,Invoices!$AD$2:$AE$412,2,FALSE),"")</f>
        <v/>
      </c>
      <c r="P3185" s="18" t="str">
        <f>IFERROR(VLOOKUP($B3185,Invoices!$AF$2:$AG$412,2,FALSE),"")</f>
        <v/>
      </c>
      <c r="Q3185" s="18" t="str">
        <f>IFERROR(VLOOKUP($B3185,Invoices!$AH$2:$AI$412,2,FALSE),"")</f>
        <v/>
      </c>
      <c r="R3185" s="18" t="str">
        <f>IFERROR(VLOOKUP($B3185,Invoices!$AJ$2:$AK$412,2,FALSE),"")</f>
        <v/>
      </c>
      <c r="S3185" s="18" t="str">
        <f>IFERROR(VLOOKUP($B3185,Invoices!$AL$2:$AM$412,2,FALSE),"")</f>
        <v/>
      </c>
      <c r="T3185" s="18" t="str">
        <f>IFERROR(VLOOKUP($B3185,Invoices!$AN$2:$AO$412,2,FALSE),"")</f>
        <v/>
      </c>
      <c r="U3185" s="18" t="str" cm="1">
        <f t="array" ref="U3185">IFERROR(INDEX(F3185:T3185, 1, MATCH(TRUE, ISNUMBER(F3185:T3185), 0)), "0.0")</f>
        <v>0.0</v>
      </c>
    </row>
    <row r="3186" spans="1:21" ht="13" x14ac:dyDescent="0.15">
      <c r="A3186" s="14" t="s">
        <v>9218</v>
      </c>
      <c r="B3186" s="6" t="s">
        <v>4712</v>
      </c>
      <c r="C3186" s="6" t="s">
        <v>1423</v>
      </c>
      <c r="D3186" s="6" t="s">
        <v>875</v>
      </c>
      <c r="E3186" s="6" t="s">
        <v>875</v>
      </c>
      <c r="F3186" s="18" t="str">
        <f>IFERROR(VLOOKUP(B3186,Invoices!$L$2:$M$413,2,FALSE),"")</f>
        <v/>
      </c>
      <c r="G3186" s="18" t="str">
        <f>IFERROR(VLOOKUP(B3186,Invoices!$N$2:$O$412,2,FALSE),"")</f>
        <v/>
      </c>
      <c r="H3186" s="18" t="str">
        <f>IFERROR(VLOOKUP($B3186,Invoices!$P$2:$Q$412,2,FALSE),"")</f>
        <v/>
      </c>
      <c r="I3186" s="18" t="str">
        <f>IFERROR(VLOOKUP($B3186,Invoices!$R$2:$S$412,2,FALSE),"")</f>
        <v/>
      </c>
      <c r="J3186" s="18" t="str">
        <f>IFERROR(VLOOKUP($B3186,Invoices!$T$2:$U$412,2,FALSE),"")</f>
        <v/>
      </c>
      <c r="K3186" s="18" t="str">
        <f>IFERROR(VLOOKUP($B3186,Invoices!$V$2:$W$412,2,FALSE),"")</f>
        <v/>
      </c>
      <c r="L3186" s="18" t="str">
        <f>IFERROR(VLOOKUP($B3186,Invoices!$X$2:$Y$412,2,FALSE),"")</f>
        <v/>
      </c>
      <c r="M3186" s="18" t="str">
        <f>IFERROR(VLOOKUP($B3186,Invoices!$Z$2:$AA$412,2,FALSE),"")</f>
        <v/>
      </c>
      <c r="N3186" s="18">
        <f>IFERROR(VLOOKUP($B3186,Invoices!$AB$2:$AC$412,2,FALSE),"")</f>
        <v>0.99</v>
      </c>
      <c r="O3186" s="18" t="str">
        <f>IFERROR(VLOOKUP($B3186,Invoices!$AD$2:$AE$412,2,FALSE),"")</f>
        <v/>
      </c>
      <c r="P3186" s="18" t="str">
        <f>IFERROR(VLOOKUP($B3186,Invoices!$AF$2:$AG$412,2,FALSE),"")</f>
        <v/>
      </c>
      <c r="Q3186" s="18" t="str">
        <f>IFERROR(VLOOKUP($B3186,Invoices!$AH$2:$AI$412,2,FALSE),"")</f>
        <v/>
      </c>
      <c r="R3186" s="18" t="str">
        <f>IFERROR(VLOOKUP($B3186,Invoices!$AJ$2:$AK$412,2,FALSE),"")</f>
        <v/>
      </c>
      <c r="S3186" s="18" t="str">
        <f>IFERROR(VLOOKUP($B3186,Invoices!$AL$2:$AM$412,2,FALSE),"")</f>
        <v/>
      </c>
      <c r="T3186" s="18" t="str">
        <f>IFERROR(VLOOKUP($B3186,Invoices!$AN$2:$AO$412,2,FALSE),"")</f>
        <v/>
      </c>
      <c r="U3186" s="18" cm="1">
        <f t="array" ref="U3186">IFERROR(INDEX(F3186:T3186, 1, MATCH(TRUE, ISNUMBER(F3186:T3186), 0)), "0.0")</f>
        <v>0.99</v>
      </c>
    </row>
    <row r="3187" spans="1:21" ht="13" x14ac:dyDescent="0.15">
      <c r="A3187" s="14" t="s">
        <v>9219</v>
      </c>
      <c r="B3187" s="6" t="s">
        <v>4713</v>
      </c>
      <c r="C3187" s="6" t="s">
        <v>1320</v>
      </c>
      <c r="D3187" s="6" t="s">
        <v>1321</v>
      </c>
      <c r="E3187" s="6" t="s">
        <v>1322</v>
      </c>
      <c r="F3187" s="18" t="str">
        <f>IFERROR(VLOOKUP(B3187,Invoices!$L$2:$M$413,2,FALSE),"")</f>
        <v/>
      </c>
      <c r="G3187" s="18" t="str">
        <f>IFERROR(VLOOKUP(B3187,Invoices!$N$2:$O$412,2,FALSE),"")</f>
        <v/>
      </c>
      <c r="H3187" s="18" t="str">
        <f>IFERROR(VLOOKUP($B3187,Invoices!$P$2:$Q$412,2,FALSE),"")</f>
        <v/>
      </c>
      <c r="I3187" s="18" t="str">
        <f>IFERROR(VLOOKUP($B3187,Invoices!$R$2:$S$412,2,FALSE),"")</f>
        <v/>
      </c>
      <c r="J3187" s="18" t="str">
        <f>IFERROR(VLOOKUP($B3187,Invoices!$T$2:$U$412,2,FALSE),"")</f>
        <v/>
      </c>
      <c r="K3187" s="18" t="str">
        <f>IFERROR(VLOOKUP($B3187,Invoices!$V$2:$W$412,2,FALSE),"")</f>
        <v/>
      </c>
      <c r="L3187" s="18" t="str">
        <f>IFERROR(VLOOKUP($B3187,Invoices!$X$2:$Y$412,2,FALSE),"")</f>
        <v/>
      </c>
      <c r="M3187" s="18" t="str">
        <f>IFERROR(VLOOKUP($B3187,Invoices!$Z$2:$AA$412,2,FALSE),"")</f>
        <v/>
      </c>
      <c r="N3187" s="18" t="str">
        <f>IFERROR(VLOOKUP($B3187,Invoices!$AB$2:$AC$412,2,FALSE),"")</f>
        <v/>
      </c>
      <c r="O3187" s="18" t="str">
        <f>IFERROR(VLOOKUP($B3187,Invoices!$AD$2:$AE$412,2,FALSE),"")</f>
        <v/>
      </c>
      <c r="P3187" s="18" t="str">
        <f>IFERROR(VLOOKUP($B3187,Invoices!$AF$2:$AG$412,2,FALSE),"")</f>
        <v/>
      </c>
      <c r="Q3187" s="18" t="str">
        <f>IFERROR(VLOOKUP($B3187,Invoices!$AH$2:$AI$412,2,FALSE),"")</f>
        <v/>
      </c>
      <c r="R3187" s="18" t="str">
        <f>IFERROR(VLOOKUP($B3187,Invoices!$AJ$2:$AK$412,2,FALSE),"")</f>
        <v/>
      </c>
      <c r="S3187" s="18" t="str">
        <f>IFERROR(VLOOKUP($B3187,Invoices!$AL$2:$AM$412,2,FALSE),"")</f>
        <v/>
      </c>
      <c r="T3187" s="18" t="str">
        <f>IFERROR(VLOOKUP($B3187,Invoices!$AN$2:$AO$412,2,FALSE),"")</f>
        <v/>
      </c>
      <c r="U3187" s="18" t="str" cm="1">
        <f t="array" ref="U3187">IFERROR(INDEX(F3187:T3187, 1, MATCH(TRUE, ISNUMBER(F3187:T3187), 0)), "0.0")</f>
        <v>0.0</v>
      </c>
    </row>
    <row r="3188" spans="1:21" ht="13" x14ac:dyDescent="0.15">
      <c r="A3188" s="14" t="s">
        <v>9220</v>
      </c>
      <c r="B3188" s="6" t="s">
        <v>4714</v>
      </c>
      <c r="C3188" s="6" t="s">
        <v>4715</v>
      </c>
      <c r="D3188" s="6" t="s">
        <v>633</v>
      </c>
      <c r="E3188" s="6" t="s">
        <v>634</v>
      </c>
      <c r="F3188" s="18" t="str">
        <f>IFERROR(VLOOKUP(B3188,Invoices!$L$2:$M$413,2,FALSE),"")</f>
        <v/>
      </c>
      <c r="G3188" s="18" t="str">
        <f>IFERROR(VLOOKUP(B3188,Invoices!$N$2:$O$412,2,FALSE),"")</f>
        <v/>
      </c>
      <c r="H3188" s="18" t="str">
        <f>IFERROR(VLOOKUP($B3188,Invoices!$P$2:$Q$412,2,FALSE),"")</f>
        <v/>
      </c>
      <c r="I3188" s="18" t="str">
        <f>IFERROR(VLOOKUP($B3188,Invoices!$R$2:$S$412,2,FALSE),"")</f>
        <v/>
      </c>
      <c r="J3188" s="18" t="str">
        <f>IFERROR(VLOOKUP($B3188,Invoices!$T$2:$U$412,2,FALSE),"")</f>
        <v/>
      </c>
      <c r="K3188" s="18" t="str">
        <f>IFERROR(VLOOKUP($B3188,Invoices!$V$2:$W$412,2,FALSE),"")</f>
        <v/>
      </c>
      <c r="L3188" s="18" t="str">
        <f>IFERROR(VLOOKUP($B3188,Invoices!$X$2:$Y$412,2,FALSE),"")</f>
        <v/>
      </c>
      <c r="M3188" s="18" t="str">
        <f>IFERROR(VLOOKUP($B3188,Invoices!$Z$2:$AA$412,2,FALSE),"")</f>
        <v/>
      </c>
      <c r="N3188" s="18" t="str">
        <f>IFERROR(VLOOKUP($B3188,Invoices!$AB$2:$AC$412,2,FALSE),"")</f>
        <v/>
      </c>
      <c r="O3188" s="18" t="str">
        <f>IFERROR(VLOOKUP($B3188,Invoices!$AD$2:$AE$412,2,FALSE),"")</f>
        <v/>
      </c>
      <c r="P3188" s="18" t="str">
        <f>IFERROR(VLOOKUP($B3188,Invoices!$AF$2:$AG$412,2,FALSE),"")</f>
        <v/>
      </c>
      <c r="Q3188" s="18" t="str">
        <f>IFERROR(VLOOKUP($B3188,Invoices!$AH$2:$AI$412,2,FALSE),"")</f>
        <v/>
      </c>
      <c r="R3188" s="18" t="str">
        <f>IFERROR(VLOOKUP($B3188,Invoices!$AJ$2:$AK$412,2,FALSE),"")</f>
        <v/>
      </c>
      <c r="S3188" s="18" t="str">
        <f>IFERROR(VLOOKUP($B3188,Invoices!$AL$2:$AM$412,2,FALSE),"")</f>
        <v/>
      </c>
      <c r="T3188" s="18" t="str">
        <f>IFERROR(VLOOKUP($B3188,Invoices!$AN$2:$AO$412,2,FALSE),"")</f>
        <v/>
      </c>
      <c r="U3188" s="18" t="str" cm="1">
        <f t="array" ref="U3188">IFERROR(INDEX(F3188:T3188, 1, MATCH(TRUE, ISNUMBER(F3188:T3188), 0)), "0.0")</f>
        <v>0.0</v>
      </c>
    </row>
    <row r="3189" spans="1:21" ht="13" x14ac:dyDescent="0.15">
      <c r="A3189" s="14" t="s">
        <v>9221</v>
      </c>
      <c r="B3189" s="6" t="s">
        <v>4716</v>
      </c>
      <c r="C3189" s="6" t="s">
        <v>4717</v>
      </c>
      <c r="D3189" s="6" t="s">
        <v>4718</v>
      </c>
      <c r="E3189" s="6" t="s">
        <v>4719</v>
      </c>
      <c r="F3189" s="18" t="str">
        <f>IFERROR(VLOOKUP(B3189,Invoices!$L$2:$M$413,2,FALSE),"")</f>
        <v/>
      </c>
      <c r="G3189" s="18" t="str">
        <f>IFERROR(VLOOKUP(B3189,Invoices!$N$2:$O$412,2,FALSE),"")</f>
        <v/>
      </c>
      <c r="H3189" s="18" t="str">
        <f>IFERROR(VLOOKUP($B3189,Invoices!$P$2:$Q$412,2,FALSE),"")</f>
        <v/>
      </c>
      <c r="I3189" s="18" t="str">
        <f>IFERROR(VLOOKUP($B3189,Invoices!$R$2:$S$412,2,FALSE),"")</f>
        <v/>
      </c>
      <c r="J3189" s="18" t="str">
        <f>IFERROR(VLOOKUP($B3189,Invoices!$T$2:$U$412,2,FALSE),"")</f>
        <v/>
      </c>
      <c r="K3189" s="18" t="str">
        <f>IFERROR(VLOOKUP($B3189,Invoices!$V$2:$W$412,2,FALSE),"")</f>
        <v/>
      </c>
      <c r="L3189" s="18" t="str">
        <f>IFERROR(VLOOKUP($B3189,Invoices!$X$2:$Y$412,2,FALSE),"")</f>
        <v/>
      </c>
      <c r="M3189" s="18" t="str">
        <f>IFERROR(VLOOKUP($B3189,Invoices!$Z$2:$AA$412,2,FALSE),"")</f>
        <v/>
      </c>
      <c r="N3189" s="18" t="str">
        <f>IFERROR(VLOOKUP($B3189,Invoices!$AB$2:$AC$412,2,FALSE),"")</f>
        <v/>
      </c>
      <c r="O3189" s="18" t="str">
        <f>IFERROR(VLOOKUP($B3189,Invoices!$AD$2:$AE$412,2,FALSE),"")</f>
        <v/>
      </c>
      <c r="P3189" s="18" t="str">
        <f>IFERROR(VLOOKUP($B3189,Invoices!$AF$2:$AG$412,2,FALSE),"")</f>
        <v/>
      </c>
      <c r="Q3189" s="18" t="str">
        <f>IFERROR(VLOOKUP($B3189,Invoices!$AH$2:$AI$412,2,FALSE),"")</f>
        <v/>
      </c>
      <c r="R3189" s="18" t="str">
        <f>IFERROR(VLOOKUP($B3189,Invoices!$AJ$2:$AK$412,2,FALSE),"")</f>
        <v/>
      </c>
      <c r="S3189" s="18">
        <f>IFERROR(VLOOKUP($B3189,Invoices!$AL$2:$AM$412,2,FALSE),"")</f>
        <v>0.99</v>
      </c>
      <c r="T3189" s="18" t="str">
        <f>IFERROR(VLOOKUP($B3189,Invoices!$AN$2:$AO$412,2,FALSE),"")</f>
        <v/>
      </c>
      <c r="U3189" s="18" cm="1">
        <f t="array" ref="U3189">IFERROR(INDEX(F3189:T3189, 1, MATCH(TRUE, ISNUMBER(F3189:T3189), 0)), "0.0")</f>
        <v>0.99</v>
      </c>
    </row>
    <row r="3190" spans="1:21" ht="13" x14ac:dyDescent="0.15">
      <c r="A3190" s="14" t="s">
        <v>9222</v>
      </c>
      <c r="B3190" s="6" t="s">
        <v>4720</v>
      </c>
      <c r="D3190" s="6" t="s">
        <v>517</v>
      </c>
      <c r="E3190" s="6" t="s">
        <v>518</v>
      </c>
      <c r="F3190" s="18" t="str">
        <f>IFERROR(VLOOKUP(B3190,Invoices!$L$2:$M$413,2,FALSE),"")</f>
        <v/>
      </c>
      <c r="G3190" s="18" t="str">
        <f>IFERROR(VLOOKUP(B3190,Invoices!$N$2:$O$412,2,FALSE),"")</f>
        <v/>
      </c>
      <c r="H3190" s="18" t="str">
        <f>IFERROR(VLOOKUP($B3190,Invoices!$P$2:$Q$412,2,FALSE),"")</f>
        <v/>
      </c>
      <c r="I3190" s="18" t="str">
        <f>IFERROR(VLOOKUP($B3190,Invoices!$R$2:$S$412,2,FALSE),"")</f>
        <v/>
      </c>
      <c r="J3190" s="18" t="str">
        <f>IFERROR(VLOOKUP($B3190,Invoices!$T$2:$U$412,2,FALSE),"")</f>
        <v/>
      </c>
      <c r="K3190" s="18" t="str">
        <f>IFERROR(VLOOKUP($B3190,Invoices!$V$2:$W$412,2,FALSE),"")</f>
        <v/>
      </c>
      <c r="L3190" s="18" t="str">
        <f>IFERROR(VLOOKUP($B3190,Invoices!$X$2:$Y$412,2,FALSE),"")</f>
        <v/>
      </c>
      <c r="M3190" s="18" t="str">
        <f>IFERROR(VLOOKUP($B3190,Invoices!$Z$2:$AA$412,2,FALSE),"")</f>
        <v/>
      </c>
      <c r="N3190" s="18" t="str">
        <f>IFERROR(VLOOKUP($B3190,Invoices!$AB$2:$AC$412,2,FALSE),"")</f>
        <v/>
      </c>
      <c r="O3190" s="18" t="str">
        <f>IFERROR(VLOOKUP($B3190,Invoices!$AD$2:$AE$412,2,FALSE),"")</f>
        <v/>
      </c>
      <c r="P3190" s="18" t="str">
        <f>IFERROR(VLOOKUP($B3190,Invoices!$AF$2:$AG$412,2,FALSE),"")</f>
        <v/>
      </c>
      <c r="Q3190" s="18" t="str">
        <f>IFERROR(VLOOKUP($B3190,Invoices!$AH$2:$AI$412,2,FALSE),"")</f>
        <v/>
      </c>
      <c r="R3190" s="18" t="str">
        <f>IFERROR(VLOOKUP($B3190,Invoices!$AJ$2:$AK$412,2,FALSE),"")</f>
        <v/>
      </c>
      <c r="S3190" s="18" t="str">
        <f>IFERROR(VLOOKUP($B3190,Invoices!$AL$2:$AM$412,2,FALSE),"")</f>
        <v/>
      </c>
      <c r="T3190" s="18" t="str">
        <f>IFERROR(VLOOKUP($B3190,Invoices!$AN$2:$AO$412,2,FALSE),"")</f>
        <v/>
      </c>
      <c r="U3190" s="18" t="str" cm="1">
        <f t="array" ref="U3190">IFERROR(INDEX(F3190:T3190, 1, MATCH(TRUE, ISNUMBER(F3190:T3190), 0)), "0.0")</f>
        <v>0.0</v>
      </c>
    </row>
    <row r="3191" spans="1:21" ht="13" x14ac:dyDescent="0.15">
      <c r="A3191" s="14" t="s">
        <v>9223</v>
      </c>
      <c r="B3191" s="6" t="s">
        <v>4721</v>
      </c>
      <c r="C3191" s="6" t="s">
        <v>562</v>
      </c>
      <c r="D3191" s="6" t="s">
        <v>657</v>
      </c>
      <c r="E3191" s="6" t="s">
        <v>562</v>
      </c>
      <c r="F3191" s="18" t="str">
        <f>IFERROR(VLOOKUP(B3191,Invoices!$L$2:$M$413,2,FALSE),"")</f>
        <v/>
      </c>
      <c r="G3191" s="18">
        <f>IFERROR(VLOOKUP(B3191,Invoices!$N$2:$O$412,2,FALSE),"")</f>
        <v>0.99</v>
      </c>
      <c r="H3191" s="18">
        <f>IFERROR(VLOOKUP($B3191,Invoices!$P$2:$Q$412,2,FALSE),"")</f>
        <v>0.99</v>
      </c>
      <c r="I3191" s="18" t="str">
        <f>IFERROR(VLOOKUP($B3191,Invoices!$R$2:$S$412,2,FALSE),"")</f>
        <v/>
      </c>
      <c r="J3191" s="18" t="str">
        <f>IFERROR(VLOOKUP($B3191,Invoices!$T$2:$U$412,2,FALSE),"")</f>
        <v/>
      </c>
      <c r="K3191" s="18" t="str">
        <f>IFERROR(VLOOKUP($B3191,Invoices!$V$2:$W$412,2,FALSE),"")</f>
        <v/>
      </c>
      <c r="L3191" s="18" t="str">
        <f>IFERROR(VLOOKUP($B3191,Invoices!$X$2:$Y$412,2,FALSE),"")</f>
        <v/>
      </c>
      <c r="M3191" s="18" t="str">
        <f>IFERROR(VLOOKUP($B3191,Invoices!$Z$2:$AA$412,2,FALSE),"")</f>
        <v/>
      </c>
      <c r="N3191" s="18" t="str">
        <f>IFERROR(VLOOKUP($B3191,Invoices!$AB$2:$AC$412,2,FALSE),"")</f>
        <v/>
      </c>
      <c r="O3191" s="18" t="str">
        <f>IFERROR(VLOOKUP($B3191,Invoices!$AD$2:$AE$412,2,FALSE),"")</f>
        <v/>
      </c>
      <c r="P3191" s="18" t="str">
        <f>IFERROR(VLOOKUP($B3191,Invoices!$AF$2:$AG$412,2,FALSE),"")</f>
        <v/>
      </c>
      <c r="Q3191" s="18" t="str">
        <f>IFERROR(VLOOKUP($B3191,Invoices!$AH$2:$AI$412,2,FALSE),"")</f>
        <v/>
      </c>
      <c r="R3191" s="18" t="str">
        <f>IFERROR(VLOOKUP($B3191,Invoices!$AJ$2:$AK$412,2,FALSE),"")</f>
        <v/>
      </c>
      <c r="S3191" s="18" t="str">
        <f>IFERROR(VLOOKUP($B3191,Invoices!$AL$2:$AM$412,2,FALSE),"")</f>
        <v/>
      </c>
      <c r="T3191" s="18" t="str">
        <f>IFERROR(VLOOKUP($B3191,Invoices!$AN$2:$AO$412,2,FALSE),"")</f>
        <v/>
      </c>
      <c r="U3191" s="18" cm="1">
        <f t="array" ref="U3191">IFERROR(INDEX(F3191:T3191, 1, MATCH(TRUE, ISNUMBER(F3191:T3191), 0)), "0.0")</f>
        <v>0.99</v>
      </c>
    </row>
    <row r="3192" spans="1:21" ht="13" x14ac:dyDescent="0.15">
      <c r="A3192" s="14" t="s">
        <v>9224</v>
      </c>
      <c r="B3192" s="6" t="s">
        <v>4722</v>
      </c>
      <c r="D3192" s="6" t="s">
        <v>818</v>
      </c>
      <c r="E3192" s="6" t="s">
        <v>819</v>
      </c>
      <c r="F3192" s="18" t="str">
        <f>IFERROR(VLOOKUP(B3192,Invoices!$L$2:$M$413,2,FALSE),"")</f>
        <v/>
      </c>
      <c r="G3192" s="18" t="str">
        <f>IFERROR(VLOOKUP(B3192,Invoices!$N$2:$O$412,2,FALSE),"")</f>
        <v/>
      </c>
      <c r="H3192" s="18" t="str">
        <f>IFERROR(VLOOKUP($B3192,Invoices!$P$2:$Q$412,2,FALSE),"")</f>
        <v/>
      </c>
      <c r="I3192" s="18" t="str">
        <f>IFERROR(VLOOKUP($B3192,Invoices!$R$2:$S$412,2,FALSE),"")</f>
        <v/>
      </c>
      <c r="J3192" s="18" t="str">
        <f>IFERROR(VLOOKUP($B3192,Invoices!$T$2:$U$412,2,FALSE),"")</f>
        <v/>
      </c>
      <c r="K3192" s="18" t="str">
        <f>IFERROR(VLOOKUP($B3192,Invoices!$V$2:$W$412,2,FALSE),"")</f>
        <v/>
      </c>
      <c r="L3192" s="18" t="str">
        <f>IFERROR(VLOOKUP($B3192,Invoices!$X$2:$Y$412,2,FALSE),"")</f>
        <v/>
      </c>
      <c r="M3192" s="18" t="str">
        <f>IFERROR(VLOOKUP($B3192,Invoices!$Z$2:$AA$412,2,FALSE),"")</f>
        <v/>
      </c>
      <c r="N3192" s="18" t="str">
        <f>IFERROR(VLOOKUP($B3192,Invoices!$AB$2:$AC$412,2,FALSE),"")</f>
        <v/>
      </c>
      <c r="O3192" s="18">
        <f>IFERROR(VLOOKUP($B3192,Invoices!$AD$2:$AE$412,2,FALSE),"")</f>
        <v>0.99</v>
      </c>
      <c r="P3192" s="18" t="str">
        <f>IFERROR(VLOOKUP($B3192,Invoices!$AF$2:$AG$412,2,FALSE),"")</f>
        <v/>
      </c>
      <c r="Q3192" s="18" t="str">
        <f>IFERROR(VLOOKUP($B3192,Invoices!$AH$2:$AI$412,2,FALSE),"")</f>
        <v/>
      </c>
      <c r="R3192" s="18" t="str">
        <f>IFERROR(VLOOKUP($B3192,Invoices!$AJ$2:$AK$412,2,FALSE),"")</f>
        <v/>
      </c>
      <c r="S3192" s="18" t="str">
        <f>IFERROR(VLOOKUP($B3192,Invoices!$AL$2:$AM$412,2,FALSE),"")</f>
        <v/>
      </c>
      <c r="T3192" s="18" t="str">
        <f>IFERROR(VLOOKUP($B3192,Invoices!$AN$2:$AO$412,2,FALSE),"")</f>
        <v/>
      </c>
      <c r="U3192" s="18" cm="1">
        <f t="array" ref="U3192">IFERROR(INDEX(F3192:T3192, 1, MATCH(TRUE, ISNUMBER(F3192:T3192), 0)), "0.0")</f>
        <v>0.99</v>
      </c>
    </row>
    <row r="3193" spans="1:21" ht="13" x14ac:dyDescent="0.15">
      <c r="A3193" s="14" t="s">
        <v>9225</v>
      </c>
      <c r="B3193" s="6" t="s">
        <v>4723</v>
      </c>
      <c r="C3193" s="6" t="s">
        <v>4724</v>
      </c>
      <c r="D3193" s="6" t="s">
        <v>1314</v>
      </c>
      <c r="E3193" s="6" t="s">
        <v>1313</v>
      </c>
      <c r="F3193" s="18" t="str">
        <f>IFERROR(VLOOKUP(B3193,Invoices!$L$2:$M$413,2,FALSE),"")</f>
        <v/>
      </c>
      <c r="G3193" s="18" t="str">
        <f>IFERROR(VLOOKUP(B3193,Invoices!$N$2:$O$412,2,FALSE),"")</f>
        <v/>
      </c>
      <c r="H3193" s="18" t="str">
        <f>IFERROR(VLOOKUP($B3193,Invoices!$P$2:$Q$412,2,FALSE),"")</f>
        <v/>
      </c>
      <c r="I3193" s="18" t="str">
        <f>IFERROR(VLOOKUP($B3193,Invoices!$R$2:$S$412,2,FALSE),"")</f>
        <v/>
      </c>
      <c r="J3193" s="18" t="str">
        <f>IFERROR(VLOOKUP($B3193,Invoices!$T$2:$U$412,2,FALSE),"")</f>
        <v/>
      </c>
      <c r="K3193" s="18" t="str">
        <f>IFERROR(VLOOKUP($B3193,Invoices!$V$2:$W$412,2,FALSE),"")</f>
        <v/>
      </c>
      <c r="L3193" s="18" t="str">
        <f>IFERROR(VLOOKUP($B3193,Invoices!$X$2:$Y$412,2,FALSE),"")</f>
        <v/>
      </c>
      <c r="M3193" s="18" t="str">
        <f>IFERROR(VLOOKUP($B3193,Invoices!$Z$2:$AA$412,2,FALSE),"")</f>
        <v/>
      </c>
      <c r="N3193" s="18" t="str">
        <f>IFERROR(VLOOKUP($B3193,Invoices!$AB$2:$AC$412,2,FALSE),"")</f>
        <v/>
      </c>
      <c r="O3193" s="18" t="str">
        <f>IFERROR(VLOOKUP($B3193,Invoices!$AD$2:$AE$412,2,FALSE),"")</f>
        <v/>
      </c>
      <c r="P3193" s="18" t="str">
        <f>IFERROR(VLOOKUP($B3193,Invoices!$AF$2:$AG$412,2,FALSE),"")</f>
        <v/>
      </c>
      <c r="Q3193" s="18" t="str">
        <f>IFERROR(VLOOKUP($B3193,Invoices!$AH$2:$AI$412,2,FALSE),"")</f>
        <v/>
      </c>
      <c r="R3193" s="18" t="str">
        <f>IFERROR(VLOOKUP($B3193,Invoices!$AJ$2:$AK$412,2,FALSE),"")</f>
        <v/>
      </c>
      <c r="S3193" s="18" t="str">
        <f>IFERROR(VLOOKUP($B3193,Invoices!$AL$2:$AM$412,2,FALSE),"")</f>
        <v/>
      </c>
      <c r="T3193" s="18" t="str">
        <f>IFERROR(VLOOKUP($B3193,Invoices!$AN$2:$AO$412,2,FALSE),"")</f>
        <v/>
      </c>
      <c r="U3193" s="18" t="str" cm="1">
        <f t="array" ref="U3193">IFERROR(INDEX(F3193:T3193, 1, MATCH(TRUE, ISNUMBER(F3193:T3193), 0)), "0.0")</f>
        <v>0.0</v>
      </c>
    </row>
    <row r="3194" spans="1:21" ht="13" x14ac:dyDescent="0.15">
      <c r="A3194" s="14" t="s">
        <v>9226</v>
      </c>
      <c r="B3194" s="6" t="s">
        <v>4725</v>
      </c>
      <c r="D3194" s="6" t="s">
        <v>1431</v>
      </c>
      <c r="E3194" s="6" t="s">
        <v>1432</v>
      </c>
      <c r="F3194" s="18">
        <f>IFERROR(VLOOKUP(B3194,Invoices!$L$2:$M$413,2,FALSE),"")</f>
        <v>0.99</v>
      </c>
      <c r="G3194" s="18" t="str">
        <f>IFERROR(VLOOKUP(B3194,Invoices!$N$2:$O$412,2,FALSE),"")</f>
        <v/>
      </c>
      <c r="H3194" s="18" t="str">
        <f>IFERROR(VLOOKUP($B3194,Invoices!$P$2:$Q$412,2,FALSE),"")</f>
        <v/>
      </c>
      <c r="I3194" s="18" t="str">
        <f>IFERROR(VLOOKUP($B3194,Invoices!$R$2:$S$412,2,FALSE),"")</f>
        <v/>
      </c>
      <c r="J3194" s="18" t="str">
        <f>IFERROR(VLOOKUP($B3194,Invoices!$T$2:$U$412,2,FALSE),"")</f>
        <v/>
      </c>
      <c r="K3194" s="18" t="str">
        <f>IFERROR(VLOOKUP($B3194,Invoices!$V$2:$W$412,2,FALSE),"")</f>
        <v/>
      </c>
      <c r="L3194" s="18" t="str">
        <f>IFERROR(VLOOKUP($B3194,Invoices!$X$2:$Y$412,2,FALSE),"")</f>
        <v/>
      </c>
      <c r="M3194" s="18" t="str">
        <f>IFERROR(VLOOKUP($B3194,Invoices!$Z$2:$AA$412,2,FALSE),"")</f>
        <v/>
      </c>
      <c r="N3194" s="18" t="str">
        <f>IFERROR(VLOOKUP($B3194,Invoices!$AB$2:$AC$412,2,FALSE),"")</f>
        <v/>
      </c>
      <c r="O3194" s="18" t="str">
        <f>IFERROR(VLOOKUP($B3194,Invoices!$AD$2:$AE$412,2,FALSE),"")</f>
        <v/>
      </c>
      <c r="P3194" s="18" t="str">
        <f>IFERROR(VLOOKUP($B3194,Invoices!$AF$2:$AG$412,2,FALSE),"")</f>
        <v/>
      </c>
      <c r="Q3194" s="18" t="str">
        <f>IFERROR(VLOOKUP($B3194,Invoices!$AH$2:$AI$412,2,FALSE),"")</f>
        <v/>
      </c>
      <c r="R3194" s="18" t="str">
        <f>IFERROR(VLOOKUP($B3194,Invoices!$AJ$2:$AK$412,2,FALSE),"")</f>
        <v/>
      </c>
      <c r="S3194" s="18" t="str">
        <f>IFERROR(VLOOKUP($B3194,Invoices!$AL$2:$AM$412,2,FALSE),"")</f>
        <v/>
      </c>
      <c r="T3194" s="18" t="str">
        <f>IFERROR(VLOOKUP($B3194,Invoices!$AN$2:$AO$412,2,FALSE),"")</f>
        <v/>
      </c>
      <c r="U3194" s="18" cm="1">
        <f t="array" ref="U3194">IFERROR(INDEX(F3194:T3194, 1, MATCH(TRUE, ISNUMBER(F3194:T3194), 0)), "0.0")</f>
        <v>0.99</v>
      </c>
    </row>
    <row r="3195" spans="1:21" ht="13" x14ac:dyDescent="0.15">
      <c r="A3195" s="14" t="s">
        <v>9227</v>
      </c>
      <c r="B3195" s="6" t="s">
        <v>4726</v>
      </c>
      <c r="C3195" s="6" t="s">
        <v>799</v>
      </c>
      <c r="D3195" s="6" t="s">
        <v>800</v>
      </c>
      <c r="E3195" s="6" t="s">
        <v>758</v>
      </c>
      <c r="F3195" s="18" t="str">
        <f>IFERROR(VLOOKUP(B3195,Invoices!$L$2:$M$413,2,FALSE),"")</f>
        <v/>
      </c>
      <c r="G3195" s="18" t="str">
        <f>IFERROR(VLOOKUP(B3195,Invoices!$N$2:$O$412,2,FALSE),"")</f>
        <v/>
      </c>
      <c r="H3195" s="18" t="str">
        <f>IFERROR(VLOOKUP($B3195,Invoices!$P$2:$Q$412,2,FALSE),"")</f>
        <v/>
      </c>
      <c r="I3195" s="18">
        <f>IFERROR(VLOOKUP($B3195,Invoices!$R$2:$S$412,2,FALSE),"")</f>
        <v>0.99</v>
      </c>
      <c r="J3195" s="18" t="str">
        <f>IFERROR(VLOOKUP($B3195,Invoices!$T$2:$U$412,2,FALSE),"")</f>
        <v/>
      </c>
      <c r="K3195" s="18" t="str">
        <f>IFERROR(VLOOKUP($B3195,Invoices!$V$2:$W$412,2,FALSE),"")</f>
        <v/>
      </c>
      <c r="L3195" s="18" t="str">
        <f>IFERROR(VLOOKUP($B3195,Invoices!$X$2:$Y$412,2,FALSE),"")</f>
        <v/>
      </c>
      <c r="M3195" s="18" t="str">
        <f>IFERROR(VLOOKUP($B3195,Invoices!$Z$2:$AA$412,2,FALSE),"")</f>
        <v/>
      </c>
      <c r="N3195" s="18" t="str">
        <f>IFERROR(VLOOKUP($B3195,Invoices!$AB$2:$AC$412,2,FALSE),"")</f>
        <v/>
      </c>
      <c r="O3195" s="18" t="str">
        <f>IFERROR(VLOOKUP($B3195,Invoices!$AD$2:$AE$412,2,FALSE),"")</f>
        <v/>
      </c>
      <c r="P3195" s="18" t="str">
        <f>IFERROR(VLOOKUP($B3195,Invoices!$AF$2:$AG$412,2,FALSE),"")</f>
        <v/>
      </c>
      <c r="Q3195" s="18" t="str">
        <f>IFERROR(VLOOKUP($B3195,Invoices!$AH$2:$AI$412,2,FALSE),"")</f>
        <v/>
      </c>
      <c r="R3195" s="18" t="str">
        <f>IFERROR(VLOOKUP($B3195,Invoices!$AJ$2:$AK$412,2,FALSE),"")</f>
        <v/>
      </c>
      <c r="S3195" s="18" t="str">
        <f>IFERROR(VLOOKUP($B3195,Invoices!$AL$2:$AM$412,2,FALSE),"")</f>
        <v/>
      </c>
      <c r="T3195" s="18" t="str">
        <f>IFERROR(VLOOKUP($B3195,Invoices!$AN$2:$AO$412,2,FALSE),"")</f>
        <v/>
      </c>
      <c r="U3195" s="18" cm="1">
        <f t="array" ref="U3195">IFERROR(INDEX(F3195:T3195, 1, MATCH(TRUE, ISNUMBER(F3195:T3195), 0)), "0.0")</f>
        <v>0.99</v>
      </c>
    </row>
    <row r="3196" spans="1:21" ht="13" x14ac:dyDescent="0.15">
      <c r="A3196" s="14" t="s">
        <v>9228</v>
      </c>
      <c r="B3196" s="6" t="s">
        <v>4727</v>
      </c>
      <c r="C3196" s="6" t="s">
        <v>4728</v>
      </c>
      <c r="D3196" s="6" t="s">
        <v>783</v>
      </c>
      <c r="E3196" s="6" t="s">
        <v>742</v>
      </c>
      <c r="F3196" s="18" t="str">
        <f>IFERROR(VLOOKUP(B3196,Invoices!$L$2:$M$413,2,FALSE),"")</f>
        <v/>
      </c>
      <c r="G3196" s="18" t="str">
        <f>IFERROR(VLOOKUP(B3196,Invoices!$N$2:$O$412,2,FALSE),"")</f>
        <v/>
      </c>
      <c r="H3196" s="18" t="str">
        <f>IFERROR(VLOOKUP($B3196,Invoices!$P$2:$Q$412,2,FALSE),"")</f>
        <v/>
      </c>
      <c r="I3196" s="18" t="str">
        <f>IFERROR(VLOOKUP($B3196,Invoices!$R$2:$S$412,2,FALSE),"")</f>
        <v/>
      </c>
      <c r="J3196" s="18" t="str">
        <f>IFERROR(VLOOKUP($B3196,Invoices!$T$2:$U$412,2,FALSE),"")</f>
        <v/>
      </c>
      <c r="K3196" s="18" t="str">
        <f>IFERROR(VLOOKUP($B3196,Invoices!$V$2:$W$412,2,FALSE),"")</f>
        <v/>
      </c>
      <c r="L3196" s="18" t="str">
        <f>IFERROR(VLOOKUP($B3196,Invoices!$X$2:$Y$412,2,FALSE),"")</f>
        <v/>
      </c>
      <c r="M3196" s="18" t="str">
        <f>IFERROR(VLOOKUP($B3196,Invoices!$Z$2:$AA$412,2,FALSE),"")</f>
        <v/>
      </c>
      <c r="N3196" s="18" t="str">
        <f>IFERROR(VLOOKUP($B3196,Invoices!$AB$2:$AC$412,2,FALSE),"")</f>
        <v/>
      </c>
      <c r="O3196" s="18" t="str">
        <f>IFERROR(VLOOKUP($B3196,Invoices!$AD$2:$AE$412,2,FALSE),"")</f>
        <v/>
      </c>
      <c r="P3196" s="18" t="str">
        <f>IFERROR(VLOOKUP($B3196,Invoices!$AF$2:$AG$412,2,FALSE),"")</f>
        <v/>
      </c>
      <c r="Q3196" s="18" t="str">
        <f>IFERROR(VLOOKUP($B3196,Invoices!$AH$2:$AI$412,2,FALSE),"")</f>
        <v/>
      </c>
      <c r="R3196" s="18" t="str">
        <f>IFERROR(VLOOKUP($B3196,Invoices!$AJ$2:$AK$412,2,FALSE),"")</f>
        <v/>
      </c>
      <c r="S3196" s="18" t="str">
        <f>IFERROR(VLOOKUP($B3196,Invoices!$AL$2:$AM$412,2,FALSE),"")</f>
        <v/>
      </c>
      <c r="T3196" s="18" t="str">
        <f>IFERROR(VLOOKUP($B3196,Invoices!$AN$2:$AO$412,2,FALSE),"")</f>
        <v/>
      </c>
      <c r="U3196" s="18" t="str" cm="1">
        <f t="array" ref="U3196">IFERROR(INDEX(F3196:T3196, 1, MATCH(TRUE, ISNUMBER(F3196:T3196), 0)), "0.0")</f>
        <v>0.0</v>
      </c>
    </row>
    <row r="3197" spans="1:21" ht="13" x14ac:dyDescent="0.15">
      <c r="A3197" s="14" t="s">
        <v>9229</v>
      </c>
      <c r="B3197" s="6" t="s">
        <v>4729</v>
      </c>
      <c r="C3197" s="6" t="s">
        <v>562</v>
      </c>
      <c r="D3197" s="6" t="s">
        <v>812</v>
      </c>
      <c r="E3197" s="6" t="s">
        <v>562</v>
      </c>
      <c r="F3197" s="18" t="str">
        <f>IFERROR(VLOOKUP(B3197,Invoices!$L$2:$M$413,2,FALSE),"")</f>
        <v/>
      </c>
      <c r="G3197" s="18" t="str">
        <f>IFERROR(VLOOKUP(B3197,Invoices!$N$2:$O$412,2,FALSE),"")</f>
        <v/>
      </c>
      <c r="H3197" s="18" t="str">
        <f>IFERROR(VLOOKUP($B3197,Invoices!$P$2:$Q$412,2,FALSE),"")</f>
        <v/>
      </c>
      <c r="I3197" s="18" t="str">
        <f>IFERROR(VLOOKUP($B3197,Invoices!$R$2:$S$412,2,FALSE),"")</f>
        <v/>
      </c>
      <c r="J3197" s="18" t="str">
        <f>IFERROR(VLOOKUP($B3197,Invoices!$T$2:$U$412,2,FALSE),"")</f>
        <v/>
      </c>
      <c r="K3197" s="18" t="str">
        <f>IFERROR(VLOOKUP($B3197,Invoices!$V$2:$W$412,2,FALSE),"")</f>
        <v/>
      </c>
      <c r="L3197" s="18" t="str">
        <f>IFERROR(VLOOKUP($B3197,Invoices!$X$2:$Y$412,2,FALSE),"")</f>
        <v/>
      </c>
      <c r="M3197" s="18" t="str">
        <f>IFERROR(VLOOKUP($B3197,Invoices!$Z$2:$AA$412,2,FALSE),"")</f>
        <v/>
      </c>
      <c r="N3197" s="18" t="str">
        <f>IFERROR(VLOOKUP($B3197,Invoices!$AB$2:$AC$412,2,FALSE),"")</f>
        <v/>
      </c>
      <c r="O3197" s="18" t="str">
        <f>IFERROR(VLOOKUP($B3197,Invoices!$AD$2:$AE$412,2,FALSE),"")</f>
        <v/>
      </c>
      <c r="P3197" s="18" t="str">
        <f>IFERROR(VLOOKUP($B3197,Invoices!$AF$2:$AG$412,2,FALSE),"")</f>
        <v/>
      </c>
      <c r="Q3197" s="18" t="str">
        <f>IFERROR(VLOOKUP($B3197,Invoices!$AH$2:$AI$412,2,FALSE),"")</f>
        <v/>
      </c>
      <c r="R3197" s="18" t="str">
        <f>IFERROR(VLOOKUP($B3197,Invoices!$AJ$2:$AK$412,2,FALSE),"")</f>
        <v/>
      </c>
      <c r="S3197" s="18" t="str">
        <f>IFERROR(VLOOKUP($B3197,Invoices!$AL$2:$AM$412,2,FALSE),"")</f>
        <v/>
      </c>
      <c r="T3197" s="18" t="str">
        <f>IFERROR(VLOOKUP($B3197,Invoices!$AN$2:$AO$412,2,FALSE),"")</f>
        <v/>
      </c>
      <c r="U3197" s="18" t="str" cm="1">
        <f t="array" ref="U3197">IFERROR(INDEX(F3197:T3197, 1, MATCH(TRUE, ISNUMBER(F3197:T3197), 0)), "0.0")</f>
        <v>0.0</v>
      </c>
    </row>
    <row r="3198" spans="1:21" ht="13" x14ac:dyDescent="0.15">
      <c r="A3198" s="14" t="s">
        <v>9230</v>
      </c>
      <c r="B3198" s="6" t="s">
        <v>4730</v>
      </c>
      <c r="D3198" s="6" t="s">
        <v>804</v>
      </c>
      <c r="E3198" s="6" t="s">
        <v>677</v>
      </c>
      <c r="F3198" s="18" t="str">
        <f>IFERROR(VLOOKUP(B3198,Invoices!$L$2:$M$413,2,FALSE),"")</f>
        <v/>
      </c>
      <c r="G3198" s="18">
        <f>IFERROR(VLOOKUP(B3198,Invoices!$N$2:$O$412,2,FALSE),"")</f>
        <v>0.99</v>
      </c>
      <c r="H3198" s="18" t="str">
        <f>IFERROR(VLOOKUP($B3198,Invoices!$P$2:$Q$412,2,FALSE),"")</f>
        <v/>
      </c>
      <c r="I3198" s="18" t="str">
        <f>IFERROR(VLOOKUP($B3198,Invoices!$R$2:$S$412,2,FALSE),"")</f>
        <v/>
      </c>
      <c r="J3198" s="18" t="str">
        <f>IFERROR(VLOOKUP($B3198,Invoices!$T$2:$U$412,2,FALSE),"")</f>
        <v/>
      </c>
      <c r="K3198" s="18" t="str">
        <f>IFERROR(VLOOKUP($B3198,Invoices!$V$2:$W$412,2,FALSE),"")</f>
        <v/>
      </c>
      <c r="L3198" s="18" t="str">
        <f>IFERROR(VLOOKUP($B3198,Invoices!$X$2:$Y$412,2,FALSE),"")</f>
        <v/>
      </c>
      <c r="M3198" s="18" t="str">
        <f>IFERROR(VLOOKUP($B3198,Invoices!$Z$2:$AA$412,2,FALSE),"")</f>
        <v/>
      </c>
      <c r="N3198" s="18" t="str">
        <f>IFERROR(VLOOKUP($B3198,Invoices!$AB$2:$AC$412,2,FALSE),"")</f>
        <v/>
      </c>
      <c r="O3198" s="18">
        <f>IFERROR(VLOOKUP($B3198,Invoices!$AD$2:$AE$412,2,FALSE),"")</f>
        <v>0.99</v>
      </c>
      <c r="P3198" s="18" t="str">
        <f>IFERROR(VLOOKUP($B3198,Invoices!$AF$2:$AG$412,2,FALSE),"")</f>
        <v/>
      </c>
      <c r="Q3198" s="18" t="str">
        <f>IFERROR(VLOOKUP($B3198,Invoices!$AH$2:$AI$412,2,FALSE),"")</f>
        <v/>
      </c>
      <c r="R3198" s="18" t="str">
        <f>IFERROR(VLOOKUP($B3198,Invoices!$AJ$2:$AK$412,2,FALSE),"")</f>
        <v/>
      </c>
      <c r="S3198" s="18" t="str">
        <f>IFERROR(VLOOKUP($B3198,Invoices!$AL$2:$AM$412,2,FALSE),"")</f>
        <v/>
      </c>
      <c r="T3198" s="18" t="str">
        <f>IFERROR(VLOOKUP($B3198,Invoices!$AN$2:$AO$412,2,FALSE),"")</f>
        <v/>
      </c>
      <c r="U3198" s="18" cm="1">
        <f t="array" ref="U3198">IFERROR(INDEX(F3198:T3198, 1, MATCH(TRUE, ISNUMBER(F3198:T3198), 0)), "0.0")</f>
        <v>0.99</v>
      </c>
    </row>
    <row r="3199" spans="1:21" ht="13" x14ac:dyDescent="0.15">
      <c r="A3199" s="14" t="s">
        <v>9231</v>
      </c>
      <c r="B3199" s="6" t="s">
        <v>4730</v>
      </c>
      <c r="C3199" s="6" t="s">
        <v>677</v>
      </c>
      <c r="D3199" s="6" t="s">
        <v>676</v>
      </c>
      <c r="E3199" s="6" t="s">
        <v>677</v>
      </c>
      <c r="F3199" s="18" t="str">
        <f>IFERROR(VLOOKUP(B3199,Invoices!$L$2:$M$413,2,FALSE),"")</f>
        <v/>
      </c>
      <c r="G3199" s="18">
        <f>IFERROR(VLOOKUP(B3199,Invoices!$N$2:$O$412,2,FALSE),"")</f>
        <v>0.99</v>
      </c>
      <c r="H3199" s="18" t="str">
        <f>IFERROR(VLOOKUP($B3199,Invoices!$P$2:$Q$412,2,FALSE),"")</f>
        <v/>
      </c>
      <c r="I3199" s="18" t="str">
        <f>IFERROR(VLOOKUP($B3199,Invoices!$R$2:$S$412,2,FALSE),"")</f>
        <v/>
      </c>
      <c r="J3199" s="18" t="str">
        <f>IFERROR(VLOOKUP($B3199,Invoices!$T$2:$U$412,2,FALSE),"")</f>
        <v/>
      </c>
      <c r="K3199" s="18" t="str">
        <f>IFERROR(VLOOKUP($B3199,Invoices!$V$2:$W$412,2,FALSE),"")</f>
        <v/>
      </c>
      <c r="L3199" s="18" t="str">
        <f>IFERROR(VLOOKUP($B3199,Invoices!$X$2:$Y$412,2,FALSE),"")</f>
        <v/>
      </c>
      <c r="M3199" s="18" t="str">
        <f>IFERROR(VLOOKUP($B3199,Invoices!$Z$2:$AA$412,2,FALSE),"")</f>
        <v/>
      </c>
      <c r="N3199" s="18" t="str">
        <f>IFERROR(VLOOKUP($B3199,Invoices!$AB$2:$AC$412,2,FALSE),"")</f>
        <v/>
      </c>
      <c r="O3199" s="18">
        <f>IFERROR(VLOOKUP($B3199,Invoices!$AD$2:$AE$412,2,FALSE),"")</f>
        <v>0.99</v>
      </c>
      <c r="P3199" s="18" t="str">
        <f>IFERROR(VLOOKUP($B3199,Invoices!$AF$2:$AG$412,2,FALSE),"")</f>
        <v/>
      </c>
      <c r="Q3199" s="18" t="str">
        <f>IFERROR(VLOOKUP($B3199,Invoices!$AH$2:$AI$412,2,FALSE),"")</f>
        <v/>
      </c>
      <c r="R3199" s="18" t="str">
        <f>IFERROR(VLOOKUP($B3199,Invoices!$AJ$2:$AK$412,2,FALSE),"")</f>
        <v/>
      </c>
      <c r="S3199" s="18" t="str">
        <f>IFERROR(VLOOKUP($B3199,Invoices!$AL$2:$AM$412,2,FALSE),"")</f>
        <v/>
      </c>
      <c r="T3199" s="18" t="str">
        <f>IFERROR(VLOOKUP($B3199,Invoices!$AN$2:$AO$412,2,FALSE),"")</f>
        <v/>
      </c>
      <c r="U3199" s="18" cm="1">
        <f t="array" ref="U3199">IFERROR(INDEX(F3199:T3199, 1, MATCH(TRUE, ISNUMBER(F3199:T3199), 0)), "0.0")</f>
        <v>0.99</v>
      </c>
    </row>
    <row r="3200" spans="1:21" ht="13" x14ac:dyDescent="0.15">
      <c r="A3200" s="14" t="s">
        <v>9232</v>
      </c>
      <c r="B3200" s="6" t="s">
        <v>4731</v>
      </c>
      <c r="C3200" s="6" t="s">
        <v>1394</v>
      </c>
      <c r="D3200" s="6" t="s">
        <v>1395</v>
      </c>
      <c r="E3200" s="6" t="s">
        <v>878</v>
      </c>
      <c r="F3200" s="18" t="str">
        <f>IFERROR(VLOOKUP(B3200,Invoices!$L$2:$M$413,2,FALSE),"")</f>
        <v/>
      </c>
      <c r="G3200" s="18" t="str">
        <f>IFERROR(VLOOKUP(B3200,Invoices!$N$2:$O$412,2,FALSE),"")</f>
        <v/>
      </c>
      <c r="H3200" s="18" t="str">
        <f>IFERROR(VLOOKUP($B3200,Invoices!$P$2:$Q$412,2,FALSE),"")</f>
        <v/>
      </c>
      <c r="I3200" s="18">
        <f>IFERROR(VLOOKUP($B3200,Invoices!$R$2:$S$412,2,FALSE),"")</f>
        <v>0.99</v>
      </c>
      <c r="J3200" s="18" t="str">
        <f>IFERROR(VLOOKUP($B3200,Invoices!$T$2:$U$412,2,FALSE),"")</f>
        <v/>
      </c>
      <c r="K3200" s="18" t="str">
        <f>IFERROR(VLOOKUP($B3200,Invoices!$V$2:$W$412,2,FALSE),"")</f>
        <v/>
      </c>
      <c r="L3200" s="18" t="str">
        <f>IFERROR(VLOOKUP($B3200,Invoices!$X$2:$Y$412,2,FALSE),"")</f>
        <v/>
      </c>
      <c r="M3200" s="18" t="str">
        <f>IFERROR(VLOOKUP($B3200,Invoices!$Z$2:$AA$412,2,FALSE),"")</f>
        <v/>
      </c>
      <c r="N3200" s="18" t="str">
        <f>IFERROR(VLOOKUP($B3200,Invoices!$AB$2:$AC$412,2,FALSE),"")</f>
        <v/>
      </c>
      <c r="O3200" s="18" t="str">
        <f>IFERROR(VLOOKUP($B3200,Invoices!$AD$2:$AE$412,2,FALSE),"")</f>
        <v/>
      </c>
      <c r="P3200" s="18" t="str">
        <f>IFERROR(VLOOKUP($B3200,Invoices!$AF$2:$AG$412,2,FALSE),"")</f>
        <v/>
      </c>
      <c r="Q3200" s="18" t="str">
        <f>IFERROR(VLOOKUP($B3200,Invoices!$AH$2:$AI$412,2,FALSE),"")</f>
        <v/>
      </c>
      <c r="R3200" s="18" t="str">
        <f>IFERROR(VLOOKUP($B3200,Invoices!$AJ$2:$AK$412,2,FALSE),"")</f>
        <v/>
      </c>
      <c r="S3200" s="18" t="str">
        <f>IFERROR(VLOOKUP($B3200,Invoices!$AL$2:$AM$412,2,FALSE),"")</f>
        <v/>
      </c>
      <c r="T3200" s="18" t="str">
        <f>IFERROR(VLOOKUP($B3200,Invoices!$AN$2:$AO$412,2,FALSE),"")</f>
        <v/>
      </c>
      <c r="U3200" s="18" cm="1">
        <f t="array" ref="U3200">IFERROR(INDEX(F3200:T3200, 1, MATCH(TRUE, ISNUMBER(F3200:T3200), 0)), "0.0")</f>
        <v>0.99</v>
      </c>
    </row>
    <row r="3201" spans="1:21" ht="13" x14ac:dyDescent="0.15">
      <c r="A3201" s="14" t="s">
        <v>9233</v>
      </c>
      <c r="B3201" s="6" t="s">
        <v>4732</v>
      </c>
      <c r="D3201" s="6" t="s">
        <v>1028</v>
      </c>
      <c r="E3201" s="6" t="s">
        <v>690</v>
      </c>
      <c r="F3201" s="18" t="str">
        <f>IFERROR(VLOOKUP(B3201,Invoices!$L$2:$M$413,2,FALSE),"")</f>
        <v/>
      </c>
      <c r="G3201" s="18" t="str">
        <f>IFERROR(VLOOKUP(B3201,Invoices!$N$2:$O$412,2,FALSE),"")</f>
        <v/>
      </c>
      <c r="H3201" s="18" t="str">
        <f>IFERROR(VLOOKUP($B3201,Invoices!$P$2:$Q$412,2,FALSE),"")</f>
        <v/>
      </c>
      <c r="I3201" s="18" t="str">
        <f>IFERROR(VLOOKUP($B3201,Invoices!$R$2:$S$412,2,FALSE),"")</f>
        <v/>
      </c>
      <c r="J3201" s="18" t="str">
        <f>IFERROR(VLOOKUP($B3201,Invoices!$T$2:$U$412,2,FALSE),"")</f>
        <v/>
      </c>
      <c r="K3201" s="18" t="str">
        <f>IFERROR(VLOOKUP($B3201,Invoices!$V$2:$W$412,2,FALSE),"")</f>
        <v/>
      </c>
      <c r="L3201" s="18" t="str">
        <f>IFERROR(VLOOKUP($B3201,Invoices!$X$2:$Y$412,2,FALSE),"")</f>
        <v/>
      </c>
      <c r="M3201" s="18" t="str">
        <f>IFERROR(VLOOKUP($B3201,Invoices!$Z$2:$AA$412,2,FALSE),"")</f>
        <v/>
      </c>
      <c r="N3201" s="18" t="str">
        <f>IFERROR(VLOOKUP($B3201,Invoices!$AB$2:$AC$412,2,FALSE),"")</f>
        <v/>
      </c>
      <c r="O3201" s="18" t="str">
        <f>IFERROR(VLOOKUP($B3201,Invoices!$AD$2:$AE$412,2,FALSE),"")</f>
        <v/>
      </c>
      <c r="P3201" s="18" t="str">
        <f>IFERROR(VLOOKUP($B3201,Invoices!$AF$2:$AG$412,2,FALSE),"")</f>
        <v/>
      </c>
      <c r="Q3201" s="18" t="str">
        <f>IFERROR(VLOOKUP($B3201,Invoices!$AH$2:$AI$412,2,FALSE),"")</f>
        <v/>
      </c>
      <c r="R3201" s="18" t="str">
        <f>IFERROR(VLOOKUP($B3201,Invoices!$AJ$2:$AK$412,2,FALSE),"")</f>
        <v/>
      </c>
      <c r="S3201" s="18" t="str">
        <f>IFERROR(VLOOKUP($B3201,Invoices!$AL$2:$AM$412,2,FALSE),"")</f>
        <v/>
      </c>
      <c r="T3201" s="18" t="str">
        <f>IFERROR(VLOOKUP($B3201,Invoices!$AN$2:$AO$412,2,FALSE),"")</f>
        <v/>
      </c>
      <c r="U3201" s="18" t="str" cm="1">
        <f t="array" ref="U3201">IFERROR(INDEX(F3201:T3201, 1, MATCH(TRUE, ISNUMBER(F3201:T3201), 0)), "0.0")</f>
        <v>0.0</v>
      </c>
    </row>
    <row r="3202" spans="1:21" ht="13" x14ac:dyDescent="0.15">
      <c r="A3202" s="14" t="s">
        <v>9234</v>
      </c>
      <c r="B3202" s="6" t="s">
        <v>4733</v>
      </c>
      <c r="D3202" s="6" t="s">
        <v>754</v>
      </c>
      <c r="E3202" s="6" t="s">
        <v>755</v>
      </c>
      <c r="F3202" s="18" t="str">
        <f>IFERROR(VLOOKUP(B3202,Invoices!$L$2:$M$413,2,FALSE),"")</f>
        <v/>
      </c>
      <c r="G3202" s="18" t="str">
        <f>IFERROR(VLOOKUP(B3202,Invoices!$N$2:$O$412,2,FALSE),"")</f>
        <v/>
      </c>
      <c r="H3202" s="18" t="str">
        <f>IFERROR(VLOOKUP($B3202,Invoices!$P$2:$Q$412,2,FALSE),"")</f>
        <v/>
      </c>
      <c r="I3202" s="18" t="str">
        <f>IFERROR(VLOOKUP($B3202,Invoices!$R$2:$S$412,2,FALSE),"")</f>
        <v/>
      </c>
      <c r="J3202" s="18" t="str">
        <f>IFERROR(VLOOKUP($B3202,Invoices!$T$2:$U$412,2,FALSE),"")</f>
        <v/>
      </c>
      <c r="K3202" s="18" t="str">
        <f>IFERROR(VLOOKUP($B3202,Invoices!$V$2:$W$412,2,FALSE),"")</f>
        <v/>
      </c>
      <c r="L3202" s="18" t="str">
        <f>IFERROR(VLOOKUP($B3202,Invoices!$X$2:$Y$412,2,FALSE),"")</f>
        <v/>
      </c>
      <c r="M3202" s="18" t="str">
        <f>IFERROR(VLOOKUP($B3202,Invoices!$Z$2:$AA$412,2,FALSE),"")</f>
        <v/>
      </c>
      <c r="N3202" s="18" t="str">
        <f>IFERROR(VLOOKUP($B3202,Invoices!$AB$2:$AC$412,2,FALSE),"")</f>
        <v/>
      </c>
      <c r="O3202" s="18" t="str">
        <f>IFERROR(VLOOKUP($B3202,Invoices!$AD$2:$AE$412,2,FALSE),"")</f>
        <v/>
      </c>
      <c r="P3202" s="18" t="str">
        <f>IFERROR(VLOOKUP($B3202,Invoices!$AF$2:$AG$412,2,FALSE),"")</f>
        <v/>
      </c>
      <c r="Q3202" s="18" t="str">
        <f>IFERROR(VLOOKUP($B3202,Invoices!$AH$2:$AI$412,2,FALSE),"")</f>
        <v/>
      </c>
      <c r="R3202" s="18" t="str">
        <f>IFERROR(VLOOKUP($B3202,Invoices!$AJ$2:$AK$412,2,FALSE),"")</f>
        <v/>
      </c>
      <c r="S3202" s="18" t="str">
        <f>IFERROR(VLOOKUP($B3202,Invoices!$AL$2:$AM$412,2,FALSE),"")</f>
        <v/>
      </c>
      <c r="T3202" s="18" t="str">
        <f>IFERROR(VLOOKUP($B3202,Invoices!$AN$2:$AO$412,2,FALSE),"")</f>
        <v/>
      </c>
      <c r="U3202" s="18" t="str" cm="1">
        <f t="array" ref="U3202">IFERROR(INDEX(F3202:T3202, 1, MATCH(TRUE, ISNUMBER(F3202:T3202), 0)), "0.0")</f>
        <v>0.0</v>
      </c>
    </row>
    <row r="3203" spans="1:21" ht="13" x14ac:dyDescent="0.15">
      <c r="A3203" s="14" t="s">
        <v>9235</v>
      </c>
      <c r="B3203" s="6" t="s">
        <v>4734</v>
      </c>
      <c r="C3203" s="6" t="s">
        <v>2023</v>
      </c>
      <c r="D3203" s="6" t="s">
        <v>2024</v>
      </c>
      <c r="E3203" s="6" t="s">
        <v>779</v>
      </c>
      <c r="F3203" s="18" t="str">
        <f>IFERROR(VLOOKUP(B3203,Invoices!$L$2:$M$413,2,FALSE),"")</f>
        <v/>
      </c>
      <c r="G3203" s="18" t="str">
        <f>IFERROR(VLOOKUP(B3203,Invoices!$N$2:$O$412,2,FALSE),"")</f>
        <v/>
      </c>
      <c r="H3203" s="18" t="str">
        <f>IFERROR(VLOOKUP($B3203,Invoices!$P$2:$Q$412,2,FALSE),"")</f>
        <v/>
      </c>
      <c r="I3203" s="18" t="str">
        <f>IFERROR(VLOOKUP($B3203,Invoices!$R$2:$S$412,2,FALSE),"")</f>
        <v/>
      </c>
      <c r="J3203" s="18" t="str">
        <f>IFERROR(VLOOKUP($B3203,Invoices!$T$2:$U$412,2,FALSE),"")</f>
        <v/>
      </c>
      <c r="K3203" s="18" t="str">
        <f>IFERROR(VLOOKUP($B3203,Invoices!$V$2:$W$412,2,FALSE),"")</f>
        <v/>
      </c>
      <c r="L3203" s="18" t="str">
        <f>IFERROR(VLOOKUP($B3203,Invoices!$X$2:$Y$412,2,FALSE),"")</f>
        <v/>
      </c>
      <c r="M3203" s="18" t="str">
        <f>IFERROR(VLOOKUP($B3203,Invoices!$Z$2:$AA$412,2,FALSE),"")</f>
        <v/>
      </c>
      <c r="N3203" s="18">
        <f>IFERROR(VLOOKUP($B3203,Invoices!$AB$2:$AC$412,2,FALSE),"")</f>
        <v>0.99</v>
      </c>
      <c r="O3203" s="18" t="str">
        <f>IFERROR(VLOOKUP($B3203,Invoices!$AD$2:$AE$412,2,FALSE),"")</f>
        <v/>
      </c>
      <c r="P3203" s="18" t="str">
        <f>IFERROR(VLOOKUP($B3203,Invoices!$AF$2:$AG$412,2,FALSE),"")</f>
        <v/>
      </c>
      <c r="Q3203" s="18" t="str">
        <f>IFERROR(VLOOKUP($B3203,Invoices!$AH$2:$AI$412,2,FALSE),"")</f>
        <v/>
      </c>
      <c r="R3203" s="18" t="str">
        <f>IFERROR(VLOOKUP($B3203,Invoices!$AJ$2:$AK$412,2,FALSE),"")</f>
        <v/>
      </c>
      <c r="S3203" s="18" t="str">
        <f>IFERROR(VLOOKUP($B3203,Invoices!$AL$2:$AM$412,2,FALSE),"")</f>
        <v/>
      </c>
      <c r="T3203" s="18" t="str">
        <f>IFERROR(VLOOKUP($B3203,Invoices!$AN$2:$AO$412,2,FALSE),"")</f>
        <v/>
      </c>
      <c r="U3203" s="18" cm="1">
        <f t="array" ref="U3203">IFERROR(INDEX(F3203:T3203, 1, MATCH(TRUE, ISNUMBER(F3203:T3203), 0)), "0.0")</f>
        <v>0.99</v>
      </c>
    </row>
    <row r="3204" spans="1:21" ht="13" x14ac:dyDescent="0.15">
      <c r="A3204" s="14" t="s">
        <v>9236</v>
      </c>
      <c r="B3204" s="6" t="s">
        <v>4735</v>
      </c>
      <c r="C3204" s="6" t="s">
        <v>2198</v>
      </c>
      <c r="D3204" s="6" t="s">
        <v>739</v>
      </c>
      <c r="E3204" s="6" t="s">
        <v>740</v>
      </c>
      <c r="F3204" s="18" t="str">
        <f>IFERROR(VLOOKUP(B3204,Invoices!$L$2:$M$413,2,FALSE),"")</f>
        <v/>
      </c>
      <c r="G3204" s="18" t="str">
        <f>IFERROR(VLOOKUP(B3204,Invoices!$N$2:$O$412,2,FALSE),"")</f>
        <v/>
      </c>
      <c r="H3204" s="18" t="str">
        <f>IFERROR(VLOOKUP($B3204,Invoices!$P$2:$Q$412,2,FALSE),"")</f>
        <v/>
      </c>
      <c r="I3204" s="18" t="str">
        <f>IFERROR(VLOOKUP($B3204,Invoices!$R$2:$S$412,2,FALSE),"")</f>
        <v/>
      </c>
      <c r="J3204" s="18" t="str">
        <f>IFERROR(VLOOKUP($B3204,Invoices!$T$2:$U$412,2,FALSE),"")</f>
        <v/>
      </c>
      <c r="K3204" s="18" t="str">
        <f>IFERROR(VLOOKUP($B3204,Invoices!$V$2:$W$412,2,FALSE),"")</f>
        <v/>
      </c>
      <c r="L3204" s="18" t="str">
        <f>IFERROR(VLOOKUP($B3204,Invoices!$X$2:$Y$412,2,FALSE),"")</f>
        <v/>
      </c>
      <c r="M3204" s="18" t="str">
        <f>IFERROR(VLOOKUP($B3204,Invoices!$Z$2:$AA$412,2,FALSE),"")</f>
        <v/>
      </c>
      <c r="N3204" s="18" t="str">
        <f>IFERROR(VLOOKUP($B3204,Invoices!$AB$2:$AC$412,2,FALSE),"")</f>
        <v/>
      </c>
      <c r="O3204" s="18" t="str">
        <f>IFERROR(VLOOKUP($B3204,Invoices!$AD$2:$AE$412,2,FALSE),"")</f>
        <v/>
      </c>
      <c r="P3204" s="18" t="str">
        <f>IFERROR(VLOOKUP($B3204,Invoices!$AF$2:$AG$412,2,FALSE),"")</f>
        <v/>
      </c>
      <c r="Q3204" s="18" t="str">
        <f>IFERROR(VLOOKUP($B3204,Invoices!$AH$2:$AI$412,2,FALSE),"")</f>
        <v/>
      </c>
      <c r="R3204" s="18" t="str">
        <f>IFERROR(VLOOKUP($B3204,Invoices!$AJ$2:$AK$412,2,FALSE),"")</f>
        <v/>
      </c>
      <c r="S3204" s="18" t="str">
        <f>IFERROR(VLOOKUP($B3204,Invoices!$AL$2:$AM$412,2,FALSE),"")</f>
        <v/>
      </c>
      <c r="T3204" s="18" t="str">
        <f>IFERROR(VLOOKUP($B3204,Invoices!$AN$2:$AO$412,2,FALSE),"")</f>
        <v/>
      </c>
      <c r="U3204" s="18" t="str" cm="1">
        <f t="array" ref="U3204">IFERROR(INDEX(F3204:T3204, 1, MATCH(TRUE, ISNUMBER(F3204:T3204), 0)), "0.0")</f>
        <v>0.0</v>
      </c>
    </row>
    <row r="3205" spans="1:21" ht="13" x14ac:dyDescent="0.15">
      <c r="A3205" s="14" t="s">
        <v>9237</v>
      </c>
      <c r="B3205" s="6" t="s">
        <v>4736</v>
      </c>
      <c r="D3205" s="6" t="s">
        <v>669</v>
      </c>
      <c r="E3205" s="6" t="s">
        <v>670</v>
      </c>
      <c r="F3205" s="18" t="str">
        <f>IFERROR(VLOOKUP(B3205,Invoices!$L$2:$M$413,2,FALSE),"")</f>
        <v/>
      </c>
      <c r="G3205" s="18" t="str">
        <f>IFERROR(VLOOKUP(B3205,Invoices!$N$2:$O$412,2,FALSE),"")</f>
        <v/>
      </c>
      <c r="H3205" s="18" t="str">
        <f>IFERROR(VLOOKUP($B3205,Invoices!$P$2:$Q$412,2,FALSE),"")</f>
        <v/>
      </c>
      <c r="I3205" s="18" t="str">
        <f>IFERROR(VLOOKUP($B3205,Invoices!$R$2:$S$412,2,FALSE),"")</f>
        <v/>
      </c>
      <c r="J3205" s="18" t="str">
        <f>IFERROR(VLOOKUP($B3205,Invoices!$T$2:$U$412,2,FALSE),"")</f>
        <v/>
      </c>
      <c r="K3205" s="18" t="str">
        <f>IFERROR(VLOOKUP($B3205,Invoices!$V$2:$W$412,2,FALSE),"")</f>
        <v/>
      </c>
      <c r="L3205" s="18" t="str">
        <f>IFERROR(VLOOKUP($B3205,Invoices!$X$2:$Y$412,2,FALSE),"")</f>
        <v/>
      </c>
      <c r="M3205" s="18" t="str">
        <f>IFERROR(VLOOKUP($B3205,Invoices!$Z$2:$AA$412,2,FALSE),"")</f>
        <v/>
      </c>
      <c r="N3205" s="18" t="str">
        <f>IFERROR(VLOOKUP($B3205,Invoices!$AB$2:$AC$412,2,FALSE),"")</f>
        <v/>
      </c>
      <c r="O3205" s="18">
        <f>IFERROR(VLOOKUP($B3205,Invoices!$AD$2:$AE$412,2,FALSE),"")</f>
        <v>0.99</v>
      </c>
      <c r="P3205" s="18" t="str">
        <f>IFERROR(VLOOKUP($B3205,Invoices!$AF$2:$AG$412,2,FALSE),"")</f>
        <v/>
      </c>
      <c r="Q3205" s="18" t="str">
        <f>IFERROR(VLOOKUP($B3205,Invoices!$AH$2:$AI$412,2,FALSE),"")</f>
        <v/>
      </c>
      <c r="R3205" s="18" t="str">
        <f>IFERROR(VLOOKUP($B3205,Invoices!$AJ$2:$AK$412,2,FALSE),"")</f>
        <v/>
      </c>
      <c r="S3205" s="18" t="str">
        <f>IFERROR(VLOOKUP($B3205,Invoices!$AL$2:$AM$412,2,FALSE),"")</f>
        <v/>
      </c>
      <c r="T3205" s="18" t="str">
        <f>IFERROR(VLOOKUP($B3205,Invoices!$AN$2:$AO$412,2,FALSE),"")</f>
        <v/>
      </c>
      <c r="U3205" s="18" cm="1">
        <f t="array" ref="U3205">IFERROR(INDEX(F3205:T3205, 1, MATCH(TRUE, ISNUMBER(F3205:T3205), 0)), "0.0")</f>
        <v>0.99</v>
      </c>
    </row>
    <row r="3206" spans="1:21" ht="13" x14ac:dyDescent="0.15">
      <c r="A3206" s="14" t="s">
        <v>9238</v>
      </c>
      <c r="B3206" s="6" t="s">
        <v>4737</v>
      </c>
      <c r="D3206" s="6" t="s">
        <v>1640</v>
      </c>
      <c r="E3206" s="6" t="s">
        <v>1641</v>
      </c>
      <c r="F3206" s="18" t="str">
        <f>IFERROR(VLOOKUP(B3206,Invoices!$L$2:$M$413,2,FALSE),"")</f>
        <v/>
      </c>
      <c r="G3206" s="18" t="str">
        <f>IFERROR(VLOOKUP(B3206,Invoices!$N$2:$O$412,2,FALSE),"")</f>
        <v/>
      </c>
      <c r="H3206" s="18" t="str">
        <f>IFERROR(VLOOKUP($B3206,Invoices!$P$2:$Q$412,2,FALSE),"")</f>
        <v/>
      </c>
      <c r="I3206" s="18" t="str">
        <f>IFERROR(VLOOKUP($B3206,Invoices!$R$2:$S$412,2,FALSE),"")</f>
        <v/>
      </c>
      <c r="J3206" s="18" t="str">
        <f>IFERROR(VLOOKUP($B3206,Invoices!$T$2:$U$412,2,FALSE),"")</f>
        <v/>
      </c>
      <c r="K3206" s="18" t="str">
        <f>IFERROR(VLOOKUP($B3206,Invoices!$V$2:$W$412,2,FALSE),"")</f>
        <v/>
      </c>
      <c r="L3206" s="18" t="str">
        <f>IFERROR(VLOOKUP($B3206,Invoices!$X$2:$Y$412,2,FALSE),"")</f>
        <v/>
      </c>
      <c r="M3206" s="18" t="str">
        <f>IFERROR(VLOOKUP($B3206,Invoices!$Z$2:$AA$412,2,FALSE),"")</f>
        <v/>
      </c>
      <c r="N3206" s="18" t="str">
        <f>IFERROR(VLOOKUP($B3206,Invoices!$AB$2:$AC$412,2,FALSE),"")</f>
        <v/>
      </c>
      <c r="O3206" s="18" t="str">
        <f>IFERROR(VLOOKUP($B3206,Invoices!$AD$2:$AE$412,2,FALSE),"")</f>
        <v/>
      </c>
      <c r="P3206" s="18" t="str">
        <f>IFERROR(VLOOKUP($B3206,Invoices!$AF$2:$AG$412,2,FALSE),"")</f>
        <v/>
      </c>
      <c r="Q3206" s="18" t="str">
        <f>IFERROR(VLOOKUP($B3206,Invoices!$AH$2:$AI$412,2,FALSE),"")</f>
        <v/>
      </c>
      <c r="R3206" s="18" t="str">
        <f>IFERROR(VLOOKUP($B3206,Invoices!$AJ$2:$AK$412,2,FALSE),"")</f>
        <v/>
      </c>
      <c r="S3206" s="18" t="str">
        <f>IFERROR(VLOOKUP($B3206,Invoices!$AL$2:$AM$412,2,FALSE),"")</f>
        <v/>
      </c>
      <c r="T3206" s="18" t="str">
        <f>IFERROR(VLOOKUP($B3206,Invoices!$AN$2:$AO$412,2,FALSE),"")</f>
        <v/>
      </c>
      <c r="U3206" s="18" t="str" cm="1">
        <f t="array" ref="U3206">IFERROR(INDEX(F3206:T3206, 1, MATCH(TRUE, ISNUMBER(F3206:T3206), 0)), "0.0")</f>
        <v>0.0</v>
      </c>
    </row>
    <row r="3207" spans="1:21" ht="13" x14ac:dyDescent="0.15">
      <c r="A3207" s="14" t="s">
        <v>9239</v>
      </c>
      <c r="B3207" s="6" t="s">
        <v>4738</v>
      </c>
      <c r="D3207" s="6" t="s">
        <v>666</v>
      </c>
      <c r="E3207" s="6" t="s">
        <v>667</v>
      </c>
      <c r="F3207" s="18">
        <f>IFERROR(VLOOKUP(B3207,Invoices!$L$2:$M$413,2,FALSE),"")</f>
        <v>0.99</v>
      </c>
      <c r="G3207" s="18" t="str">
        <f>IFERROR(VLOOKUP(B3207,Invoices!$N$2:$O$412,2,FALSE),"")</f>
        <v/>
      </c>
      <c r="H3207" s="18" t="str">
        <f>IFERROR(VLOOKUP($B3207,Invoices!$P$2:$Q$412,2,FALSE),"")</f>
        <v/>
      </c>
      <c r="I3207" s="18" t="str">
        <f>IFERROR(VLOOKUP($B3207,Invoices!$R$2:$S$412,2,FALSE),"")</f>
        <v/>
      </c>
      <c r="J3207" s="18" t="str">
        <f>IFERROR(VLOOKUP($B3207,Invoices!$T$2:$U$412,2,FALSE),"")</f>
        <v/>
      </c>
      <c r="K3207" s="18" t="str">
        <f>IFERROR(VLOOKUP($B3207,Invoices!$V$2:$W$412,2,FALSE),"")</f>
        <v/>
      </c>
      <c r="L3207" s="18" t="str">
        <f>IFERROR(VLOOKUP($B3207,Invoices!$X$2:$Y$412,2,FALSE),"")</f>
        <v/>
      </c>
      <c r="M3207" s="18" t="str">
        <f>IFERROR(VLOOKUP($B3207,Invoices!$Z$2:$AA$412,2,FALSE),"")</f>
        <v/>
      </c>
      <c r="N3207" s="18" t="str">
        <f>IFERROR(VLOOKUP($B3207,Invoices!$AB$2:$AC$412,2,FALSE),"")</f>
        <v/>
      </c>
      <c r="O3207" s="18" t="str">
        <f>IFERROR(VLOOKUP($B3207,Invoices!$AD$2:$AE$412,2,FALSE),"")</f>
        <v/>
      </c>
      <c r="P3207" s="18" t="str">
        <f>IFERROR(VLOOKUP($B3207,Invoices!$AF$2:$AG$412,2,FALSE),"")</f>
        <v/>
      </c>
      <c r="Q3207" s="18" t="str">
        <f>IFERROR(VLOOKUP($B3207,Invoices!$AH$2:$AI$412,2,FALSE),"")</f>
        <v/>
      </c>
      <c r="R3207" s="18" t="str">
        <f>IFERROR(VLOOKUP($B3207,Invoices!$AJ$2:$AK$412,2,FALSE),"")</f>
        <v/>
      </c>
      <c r="S3207" s="18" t="str">
        <f>IFERROR(VLOOKUP($B3207,Invoices!$AL$2:$AM$412,2,FALSE),"")</f>
        <v/>
      </c>
      <c r="T3207" s="18" t="str">
        <f>IFERROR(VLOOKUP($B3207,Invoices!$AN$2:$AO$412,2,FALSE),"")</f>
        <v/>
      </c>
      <c r="U3207" s="18" cm="1">
        <f t="array" ref="U3207">IFERROR(INDEX(F3207:T3207, 1, MATCH(TRUE, ISNUMBER(F3207:T3207), 0)), "0.0")</f>
        <v>0.99</v>
      </c>
    </row>
    <row r="3208" spans="1:21" ht="13" x14ac:dyDescent="0.15">
      <c r="A3208" s="14" t="s">
        <v>9240</v>
      </c>
      <c r="B3208" s="6" t="s">
        <v>4739</v>
      </c>
      <c r="C3208" s="6" t="s">
        <v>795</v>
      </c>
      <c r="D3208" s="6" t="s">
        <v>796</v>
      </c>
      <c r="E3208" s="6" t="s">
        <v>797</v>
      </c>
      <c r="F3208" s="18" t="str">
        <f>IFERROR(VLOOKUP(B3208,Invoices!$L$2:$M$413,2,FALSE),"")</f>
        <v/>
      </c>
      <c r="G3208" s="18" t="str">
        <f>IFERROR(VLOOKUP(B3208,Invoices!$N$2:$O$412,2,FALSE),"")</f>
        <v/>
      </c>
      <c r="H3208" s="18" t="str">
        <f>IFERROR(VLOOKUP($B3208,Invoices!$P$2:$Q$412,2,FALSE),"")</f>
        <v/>
      </c>
      <c r="I3208" s="18" t="str">
        <f>IFERROR(VLOOKUP($B3208,Invoices!$R$2:$S$412,2,FALSE),"")</f>
        <v/>
      </c>
      <c r="J3208" s="18" t="str">
        <f>IFERROR(VLOOKUP($B3208,Invoices!$T$2:$U$412,2,FALSE),"")</f>
        <v/>
      </c>
      <c r="K3208" s="18" t="str">
        <f>IFERROR(VLOOKUP($B3208,Invoices!$V$2:$W$412,2,FALSE),"")</f>
        <v/>
      </c>
      <c r="L3208" s="18" t="str">
        <f>IFERROR(VLOOKUP($B3208,Invoices!$X$2:$Y$412,2,FALSE),"")</f>
        <v/>
      </c>
      <c r="M3208" s="18" t="str">
        <f>IFERROR(VLOOKUP($B3208,Invoices!$Z$2:$AA$412,2,FALSE),"")</f>
        <v/>
      </c>
      <c r="N3208" s="18" t="str">
        <f>IFERROR(VLOOKUP($B3208,Invoices!$AB$2:$AC$412,2,FALSE),"")</f>
        <v/>
      </c>
      <c r="O3208" s="18" t="str">
        <f>IFERROR(VLOOKUP($B3208,Invoices!$AD$2:$AE$412,2,FALSE),"")</f>
        <v/>
      </c>
      <c r="P3208" s="18" t="str">
        <f>IFERROR(VLOOKUP($B3208,Invoices!$AF$2:$AG$412,2,FALSE),"")</f>
        <v/>
      </c>
      <c r="Q3208" s="18" t="str">
        <f>IFERROR(VLOOKUP($B3208,Invoices!$AH$2:$AI$412,2,FALSE),"")</f>
        <v/>
      </c>
      <c r="R3208" s="18" t="str">
        <f>IFERROR(VLOOKUP($B3208,Invoices!$AJ$2:$AK$412,2,FALSE),"")</f>
        <v/>
      </c>
      <c r="S3208" s="18">
        <f>IFERROR(VLOOKUP($B3208,Invoices!$AL$2:$AM$412,2,FALSE),"")</f>
        <v>0.99</v>
      </c>
      <c r="T3208" s="18" t="str">
        <f>IFERROR(VLOOKUP($B3208,Invoices!$AN$2:$AO$412,2,FALSE),"")</f>
        <v/>
      </c>
      <c r="U3208" s="18" cm="1">
        <f t="array" ref="U3208">IFERROR(INDEX(F3208:T3208, 1, MATCH(TRUE, ISNUMBER(F3208:T3208), 0)), "0.0")</f>
        <v>0.99</v>
      </c>
    </row>
    <row r="3209" spans="1:21" ht="13" x14ac:dyDescent="0.15">
      <c r="A3209" s="14" t="s">
        <v>9241</v>
      </c>
      <c r="B3209" s="6" t="s">
        <v>4739</v>
      </c>
      <c r="D3209" s="6" t="s">
        <v>754</v>
      </c>
      <c r="E3209" s="6" t="s">
        <v>755</v>
      </c>
      <c r="F3209" s="18" t="str">
        <f>IFERROR(VLOOKUP(B3209,Invoices!$L$2:$M$413,2,FALSE),"")</f>
        <v/>
      </c>
      <c r="G3209" s="18" t="str">
        <f>IFERROR(VLOOKUP(B3209,Invoices!$N$2:$O$412,2,FALSE),"")</f>
        <v/>
      </c>
      <c r="H3209" s="18" t="str">
        <f>IFERROR(VLOOKUP($B3209,Invoices!$P$2:$Q$412,2,FALSE),"")</f>
        <v/>
      </c>
      <c r="I3209" s="18" t="str">
        <f>IFERROR(VLOOKUP($B3209,Invoices!$R$2:$S$412,2,FALSE),"")</f>
        <v/>
      </c>
      <c r="J3209" s="18" t="str">
        <f>IFERROR(VLOOKUP($B3209,Invoices!$T$2:$U$412,2,FALSE),"")</f>
        <v/>
      </c>
      <c r="K3209" s="18" t="str">
        <f>IFERROR(VLOOKUP($B3209,Invoices!$V$2:$W$412,2,FALSE),"")</f>
        <v/>
      </c>
      <c r="L3209" s="18" t="str">
        <f>IFERROR(VLOOKUP($B3209,Invoices!$X$2:$Y$412,2,FALSE),"")</f>
        <v/>
      </c>
      <c r="M3209" s="18" t="str">
        <f>IFERROR(VLOOKUP($B3209,Invoices!$Z$2:$AA$412,2,FALSE),"")</f>
        <v/>
      </c>
      <c r="N3209" s="18" t="str">
        <f>IFERROR(VLOOKUP($B3209,Invoices!$AB$2:$AC$412,2,FALSE),"")</f>
        <v/>
      </c>
      <c r="O3209" s="18" t="str">
        <f>IFERROR(VLOOKUP($B3209,Invoices!$AD$2:$AE$412,2,FALSE),"")</f>
        <v/>
      </c>
      <c r="P3209" s="18" t="str">
        <f>IFERROR(VLOOKUP($B3209,Invoices!$AF$2:$AG$412,2,FALSE),"")</f>
        <v/>
      </c>
      <c r="Q3209" s="18" t="str">
        <f>IFERROR(VLOOKUP($B3209,Invoices!$AH$2:$AI$412,2,FALSE),"")</f>
        <v/>
      </c>
      <c r="R3209" s="18" t="str">
        <f>IFERROR(VLOOKUP($B3209,Invoices!$AJ$2:$AK$412,2,FALSE),"")</f>
        <v/>
      </c>
      <c r="S3209" s="18">
        <f>IFERROR(VLOOKUP($B3209,Invoices!$AL$2:$AM$412,2,FALSE),"")</f>
        <v>0.99</v>
      </c>
      <c r="T3209" s="18" t="str">
        <f>IFERROR(VLOOKUP($B3209,Invoices!$AN$2:$AO$412,2,FALSE),"")</f>
        <v/>
      </c>
      <c r="U3209" s="18" cm="1">
        <f t="array" ref="U3209">IFERROR(INDEX(F3209:T3209, 1, MATCH(TRUE, ISNUMBER(F3209:T3209), 0)), "0.0")</f>
        <v>0.99</v>
      </c>
    </row>
    <row r="3210" spans="1:21" ht="13" x14ac:dyDescent="0.15">
      <c r="A3210" s="14" t="s">
        <v>9242</v>
      </c>
      <c r="B3210" s="6" t="s">
        <v>4740</v>
      </c>
      <c r="D3210" s="6" t="s">
        <v>754</v>
      </c>
      <c r="E3210" s="6" t="s">
        <v>755</v>
      </c>
      <c r="F3210" s="18" t="str">
        <f>IFERROR(VLOOKUP(B3210,Invoices!$L$2:$M$413,2,FALSE),"")</f>
        <v/>
      </c>
      <c r="G3210" s="18" t="str">
        <f>IFERROR(VLOOKUP(B3210,Invoices!$N$2:$O$412,2,FALSE),"")</f>
        <v/>
      </c>
      <c r="H3210" s="18" t="str">
        <f>IFERROR(VLOOKUP($B3210,Invoices!$P$2:$Q$412,2,FALSE),"")</f>
        <v/>
      </c>
      <c r="I3210" s="18" t="str">
        <f>IFERROR(VLOOKUP($B3210,Invoices!$R$2:$S$412,2,FALSE),"")</f>
        <v/>
      </c>
      <c r="J3210" s="18" t="str">
        <f>IFERROR(VLOOKUP($B3210,Invoices!$T$2:$U$412,2,FALSE),"")</f>
        <v/>
      </c>
      <c r="K3210" s="18" t="str">
        <f>IFERROR(VLOOKUP($B3210,Invoices!$V$2:$W$412,2,FALSE),"")</f>
        <v/>
      </c>
      <c r="L3210" s="18" t="str">
        <f>IFERROR(VLOOKUP($B3210,Invoices!$X$2:$Y$412,2,FALSE),"")</f>
        <v/>
      </c>
      <c r="M3210" s="18" t="str">
        <f>IFERROR(VLOOKUP($B3210,Invoices!$Z$2:$AA$412,2,FALSE),"")</f>
        <v/>
      </c>
      <c r="N3210" s="18">
        <f>IFERROR(VLOOKUP($B3210,Invoices!$AB$2:$AC$412,2,FALSE),"")</f>
        <v>0.99</v>
      </c>
      <c r="O3210" s="18" t="str">
        <f>IFERROR(VLOOKUP($B3210,Invoices!$AD$2:$AE$412,2,FALSE),"")</f>
        <v/>
      </c>
      <c r="P3210" s="18" t="str">
        <f>IFERROR(VLOOKUP($B3210,Invoices!$AF$2:$AG$412,2,FALSE),"")</f>
        <v/>
      </c>
      <c r="Q3210" s="18" t="str">
        <f>IFERROR(VLOOKUP($B3210,Invoices!$AH$2:$AI$412,2,FALSE),"")</f>
        <v/>
      </c>
      <c r="R3210" s="18" t="str">
        <f>IFERROR(VLOOKUP($B3210,Invoices!$AJ$2:$AK$412,2,FALSE),"")</f>
        <v/>
      </c>
      <c r="S3210" s="18" t="str">
        <f>IFERROR(VLOOKUP($B3210,Invoices!$AL$2:$AM$412,2,FALSE),"")</f>
        <v/>
      </c>
      <c r="T3210" s="18" t="str">
        <f>IFERROR(VLOOKUP($B3210,Invoices!$AN$2:$AO$412,2,FALSE),"")</f>
        <v/>
      </c>
      <c r="U3210" s="18" cm="1">
        <f t="array" ref="U3210">IFERROR(INDEX(F3210:T3210, 1, MATCH(TRUE, ISNUMBER(F3210:T3210), 0)), "0.0")</f>
        <v>0.99</v>
      </c>
    </row>
    <row r="3211" spans="1:21" ht="13" x14ac:dyDescent="0.15">
      <c r="A3211" s="14" t="s">
        <v>9243</v>
      </c>
      <c r="B3211" s="6" t="s">
        <v>4741</v>
      </c>
      <c r="D3211" s="6" t="s">
        <v>1042</v>
      </c>
      <c r="E3211" s="6" t="s">
        <v>1043</v>
      </c>
      <c r="F3211" s="18">
        <f>IFERROR(VLOOKUP(B3211,Invoices!$L$2:$M$413,2,FALSE),"")</f>
        <v>0.99</v>
      </c>
      <c r="G3211" s="18" t="str">
        <f>IFERROR(VLOOKUP(B3211,Invoices!$N$2:$O$412,2,FALSE),"")</f>
        <v/>
      </c>
      <c r="H3211" s="18" t="str">
        <f>IFERROR(VLOOKUP($B3211,Invoices!$P$2:$Q$412,2,FALSE),"")</f>
        <v/>
      </c>
      <c r="I3211" s="18" t="str">
        <f>IFERROR(VLOOKUP($B3211,Invoices!$R$2:$S$412,2,FALSE),"")</f>
        <v/>
      </c>
      <c r="J3211" s="18" t="str">
        <f>IFERROR(VLOOKUP($B3211,Invoices!$T$2:$U$412,2,FALSE),"")</f>
        <v/>
      </c>
      <c r="K3211" s="18" t="str">
        <f>IFERROR(VLOOKUP($B3211,Invoices!$V$2:$W$412,2,FALSE),"")</f>
        <v/>
      </c>
      <c r="L3211" s="18" t="str">
        <f>IFERROR(VLOOKUP($B3211,Invoices!$X$2:$Y$412,2,FALSE),"")</f>
        <v/>
      </c>
      <c r="M3211" s="18" t="str">
        <f>IFERROR(VLOOKUP($B3211,Invoices!$Z$2:$AA$412,2,FALSE),"")</f>
        <v/>
      </c>
      <c r="N3211" s="18" t="str">
        <f>IFERROR(VLOOKUP($B3211,Invoices!$AB$2:$AC$412,2,FALSE),"")</f>
        <v/>
      </c>
      <c r="O3211" s="18" t="str">
        <f>IFERROR(VLOOKUP($B3211,Invoices!$AD$2:$AE$412,2,FALSE),"")</f>
        <v/>
      </c>
      <c r="P3211" s="18" t="str">
        <f>IFERROR(VLOOKUP($B3211,Invoices!$AF$2:$AG$412,2,FALSE),"")</f>
        <v/>
      </c>
      <c r="Q3211" s="18" t="str">
        <f>IFERROR(VLOOKUP($B3211,Invoices!$AH$2:$AI$412,2,FALSE),"")</f>
        <v/>
      </c>
      <c r="R3211" s="18" t="str">
        <f>IFERROR(VLOOKUP($B3211,Invoices!$AJ$2:$AK$412,2,FALSE),"")</f>
        <v/>
      </c>
      <c r="S3211" s="18" t="str">
        <f>IFERROR(VLOOKUP($B3211,Invoices!$AL$2:$AM$412,2,FALSE),"")</f>
        <v/>
      </c>
      <c r="T3211" s="18" t="str">
        <f>IFERROR(VLOOKUP($B3211,Invoices!$AN$2:$AO$412,2,FALSE),"")</f>
        <v/>
      </c>
      <c r="U3211" s="18" cm="1">
        <f t="array" ref="U3211">IFERROR(INDEX(F3211:T3211, 1, MATCH(TRUE, ISNUMBER(F3211:T3211), 0)), "0.0")</f>
        <v>0.99</v>
      </c>
    </row>
    <row r="3212" spans="1:21" ht="13" x14ac:dyDescent="0.15">
      <c r="A3212" s="14" t="s">
        <v>9244</v>
      </c>
      <c r="B3212" s="6" t="s">
        <v>4742</v>
      </c>
      <c r="C3212" s="6" t="s">
        <v>966</v>
      </c>
      <c r="D3212" s="6" t="s">
        <v>967</v>
      </c>
      <c r="E3212" s="6" t="s">
        <v>968</v>
      </c>
      <c r="F3212" s="18">
        <f>IFERROR(VLOOKUP(B3212,Invoices!$L$2:$M$413,2,FALSE),"")</f>
        <v>0.99</v>
      </c>
      <c r="G3212" s="18" t="str">
        <f>IFERROR(VLOOKUP(B3212,Invoices!$N$2:$O$412,2,FALSE),"")</f>
        <v/>
      </c>
      <c r="H3212" s="18" t="str">
        <f>IFERROR(VLOOKUP($B3212,Invoices!$P$2:$Q$412,2,FALSE),"")</f>
        <v/>
      </c>
      <c r="I3212" s="18" t="str">
        <f>IFERROR(VLOOKUP($B3212,Invoices!$R$2:$S$412,2,FALSE),"")</f>
        <v/>
      </c>
      <c r="J3212" s="18" t="str">
        <f>IFERROR(VLOOKUP($B3212,Invoices!$T$2:$U$412,2,FALSE),"")</f>
        <v/>
      </c>
      <c r="K3212" s="18" t="str">
        <f>IFERROR(VLOOKUP($B3212,Invoices!$V$2:$W$412,2,FALSE),"")</f>
        <v/>
      </c>
      <c r="L3212" s="18" t="str">
        <f>IFERROR(VLOOKUP($B3212,Invoices!$X$2:$Y$412,2,FALSE),"")</f>
        <v/>
      </c>
      <c r="M3212" s="18" t="str">
        <f>IFERROR(VLOOKUP($B3212,Invoices!$Z$2:$AA$412,2,FALSE),"")</f>
        <v/>
      </c>
      <c r="N3212" s="18" t="str">
        <f>IFERROR(VLOOKUP($B3212,Invoices!$AB$2:$AC$412,2,FALSE),"")</f>
        <v/>
      </c>
      <c r="O3212" s="18" t="str">
        <f>IFERROR(VLOOKUP($B3212,Invoices!$AD$2:$AE$412,2,FALSE),"")</f>
        <v/>
      </c>
      <c r="P3212" s="18" t="str">
        <f>IFERROR(VLOOKUP($B3212,Invoices!$AF$2:$AG$412,2,FALSE),"")</f>
        <v/>
      </c>
      <c r="Q3212" s="18" t="str">
        <f>IFERROR(VLOOKUP($B3212,Invoices!$AH$2:$AI$412,2,FALSE),"")</f>
        <v/>
      </c>
      <c r="R3212" s="18" t="str">
        <f>IFERROR(VLOOKUP($B3212,Invoices!$AJ$2:$AK$412,2,FALSE),"")</f>
        <v/>
      </c>
      <c r="S3212" s="18" t="str">
        <f>IFERROR(VLOOKUP($B3212,Invoices!$AL$2:$AM$412,2,FALSE),"")</f>
        <v/>
      </c>
      <c r="T3212" s="18" t="str">
        <f>IFERROR(VLOOKUP($B3212,Invoices!$AN$2:$AO$412,2,FALSE),"")</f>
        <v/>
      </c>
      <c r="U3212" s="18" cm="1">
        <f t="array" ref="U3212">IFERROR(INDEX(F3212:T3212, 1, MATCH(TRUE, ISNUMBER(F3212:T3212), 0)), "0.0")</f>
        <v>0.99</v>
      </c>
    </row>
    <row r="3213" spans="1:21" ht="13" x14ac:dyDescent="0.15">
      <c r="A3213" s="14" t="s">
        <v>9245</v>
      </c>
      <c r="B3213" s="6" t="s">
        <v>4743</v>
      </c>
      <c r="D3213" s="6" t="s">
        <v>689</v>
      </c>
      <c r="E3213" s="6" t="s">
        <v>690</v>
      </c>
      <c r="F3213" s="18" t="str">
        <f>IFERROR(VLOOKUP(B3213,Invoices!$L$2:$M$413,2,FALSE),"")</f>
        <v/>
      </c>
      <c r="G3213" s="18" t="str">
        <f>IFERROR(VLOOKUP(B3213,Invoices!$N$2:$O$412,2,FALSE),"")</f>
        <v/>
      </c>
      <c r="H3213" s="18" t="str">
        <f>IFERROR(VLOOKUP($B3213,Invoices!$P$2:$Q$412,2,FALSE),"")</f>
        <v/>
      </c>
      <c r="I3213" s="18" t="str">
        <f>IFERROR(VLOOKUP($B3213,Invoices!$R$2:$S$412,2,FALSE),"")</f>
        <v/>
      </c>
      <c r="J3213" s="18" t="str">
        <f>IFERROR(VLOOKUP($B3213,Invoices!$T$2:$U$412,2,FALSE),"")</f>
        <v/>
      </c>
      <c r="K3213" s="18" t="str">
        <f>IFERROR(VLOOKUP($B3213,Invoices!$V$2:$W$412,2,FALSE),"")</f>
        <v/>
      </c>
      <c r="L3213" s="18" t="str">
        <f>IFERROR(VLOOKUP($B3213,Invoices!$X$2:$Y$412,2,FALSE),"")</f>
        <v/>
      </c>
      <c r="M3213" s="18" t="str">
        <f>IFERROR(VLOOKUP($B3213,Invoices!$Z$2:$AA$412,2,FALSE),"")</f>
        <v/>
      </c>
      <c r="N3213" s="18" t="str">
        <f>IFERROR(VLOOKUP($B3213,Invoices!$AB$2:$AC$412,2,FALSE),"")</f>
        <v/>
      </c>
      <c r="O3213" s="18" t="str">
        <f>IFERROR(VLOOKUP($B3213,Invoices!$AD$2:$AE$412,2,FALSE),"")</f>
        <v/>
      </c>
      <c r="P3213" s="18" t="str">
        <f>IFERROR(VLOOKUP($B3213,Invoices!$AF$2:$AG$412,2,FALSE),"")</f>
        <v/>
      </c>
      <c r="Q3213" s="18" t="str">
        <f>IFERROR(VLOOKUP($B3213,Invoices!$AH$2:$AI$412,2,FALSE),"")</f>
        <v/>
      </c>
      <c r="R3213" s="18" t="str">
        <f>IFERROR(VLOOKUP($B3213,Invoices!$AJ$2:$AK$412,2,FALSE),"")</f>
        <v/>
      </c>
      <c r="S3213" s="18" t="str">
        <f>IFERROR(VLOOKUP($B3213,Invoices!$AL$2:$AM$412,2,FALSE),"")</f>
        <v/>
      </c>
      <c r="T3213" s="18" t="str">
        <f>IFERROR(VLOOKUP($B3213,Invoices!$AN$2:$AO$412,2,FALSE),"")</f>
        <v/>
      </c>
      <c r="U3213" s="18" t="str" cm="1">
        <f t="array" ref="U3213">IFERROR(INDEX(F3213:T3213, 1, MATCH(TRUE, ISNUMBER(F3213:T3213), 0)), "0.0")</f>
        <v>0.0</v>
      </c>
    </row>
    <row r="3214" spans="1:21" ht="13" x14ac:dyDescent="0.15">
      <c r="A3214" s="14" t="s">
        <v>9246</v>
      </c>
      <c r="B3214" s="6" t="s">
        <v>4744</v>
      </c>
      <c r="C3214" s="6" t="s">
        <v>966</v>
      </c>
      <c r="D3214" s="6" t="s">
        <v>967</v>
      </c>
      <c r="E3214" s="6" t="s">
        <v>968</v>
      </c>
      <c r="F3214" s="18" t="str">
        <f>IFERROR(VLOOKUP(B3214,Invoices!$L$2:$M$413,2,FALSE),"")</f>
        <v/>
      </c>
      <c r="G3214" s="18" t="str">
        <f>IFERROR(VLOOKUP(B3214,Invoices!$N$2:$O$412,2,FALSE),"")</f>
        <v/>
      </c>
      <c r="H3214" s="18" t="str">
        <f>IFERROR(VLOOKUP($B3214,Invoices!$P$2:$Q$412,2,FALSE),"")</f>
        <v/>
      </c>
      <c r="I3214" s="18" t="str">
        <f>IFERROR(VLOOKUP($B3214,Invoices!$R$2:$S$412,2,FALSE),"")</f>
        <v/>
      </c>
      <c r="J3214" s="18" t="str">
        <f>IFERROR(VLOOKUP($B3214,Invoices!$T$2:$U$412,2,FALSE),"")</f>
        <v/>
      </c>
      <c r="K3214" s="18">
        <f>IFERROR(VLOOKUP($B3214,Invoices!$V$2:$W$412,2,FALSE),"")</f>
        <v>0.99</v>
      </c>
      <c r="L3214" s="18" t="str">
        <f>IFERROR(VLOOKUP($B3214,Invoices!$X$2:$Y$412,2,FALSE),"")</f>
        <v/>
      </c>
      <c r="M3214" s="18" t="str">
        <f>IFERROR(VLOOKUP($B3214,Invoices!$Z$2:$AA$412,2,FALSE),"")</f>
        <v/>
      </c>
      <c r="N3214" s="18" t="str">
        <f>IFERROR(VLOOKUP($B3214,Invoices!$AB$2:$AC$412,2,FALSE),"")</f>
        <v/>
      </c>
      <c r="O3214" s="18" t="str">
        <f>IFERROR(VLOOKUP($B3214,Invoices!$AD$2:$AE$412,2,FALSE),"")</f>
        <v/>
      </c>
      <c r="P3214" s="18" t="str">
        <f>IFERROR(VLOOKUP($B3214,Invoices!$AF$2:$AG$412,2,FALSE),"")</f>
        <v/>
      </c>
      <c r="Q3214" s="18" t="str">
        <f>IFERROR(VLOOKUP($B3214,Invoices!$AH$2:$AI$412,2,FALSE),"")</f>
        <v/>
      </c>
      <c r="R3214" s="18" t="str">
        <f>IFERROR(VLOOKUP($B3214,Invoices!$AJ$2:$AK$412,2,FALSE),"")</f>
        <v/>
      </c>
      <c r="S3214" s="18" t="str">
        <f>IFERROR(VLOOKUP($B3214,Invoices!$AL$2:$AM$412,2,FALSE),"")</f>
        <v/>
      </c>
      <c r="T3214" s="18" t="str">
        <f>IFERROR(VLOOKUP($B3214,Invoices!$AN$2:$AO$412,2,FALSE),"")</f>
        <v/>
      </c>
      <c r="U3214" s="18" cm="1">
        <f t="array" ref="U3214">IFERROR(INDEX(F3214:T3214, 1, MATCH(TRUE, ISNUMBER(F3214:T3214), 0)), "0.0")</f>
        <v>0.99</v>
      </c>
    </row>
    <row r="3215" spans="1:21" ht="13" x14ac:dyDescent="0.15">
      <c r="A3215" s="14" t="s">
        <v>9247</v>
      </c>
      <c r="B3215" s="6" t="s">
        <v>4745</v>
      </c>
      <c r="C3215" s="6" t="s">
        <v>4746</v>
      </c>
      <c r="D3215" s="6" t="s">
        <v>1016</v>
      </c>
      <c r="E3215" s="6" t="s">
        <v>878</v>
      </c>
      <c r="F3215" s="18">
        <f>IFERROR(VLOOKUP(B3215,Invoices!$L$2:$M$413,2,FALSE),"")</f>
        <v>0.99</v>
      </c>
      <c r="G3215" s="18" t="str">
        <f>IFERROR(VLOOKUP(B3215,Invoices!$N$2:$O$412,2,FALSE),"")</f>
        <v/>
      </c>
      <c r="H3215" s="18" t="str">
        <f>IFERROR(VLOOKUP($B3215,Invoices!$P$2:$Q$412,2,FALSE),"")</f>
        <v/>
      </c>
      <c r="I3215" s="18" t="str">
        <f>IFERROR(VLOOKUP($B3215,Invoices!$R$2:$S$412,2,FALSE),"")</f>
        <v/>
      </c>
      <c r="J3215" s="18" t="str">
        <f>IFERROR(VLOOKUP($B3215,Invoices!$T$2:$U$412,2,FALSE),"")</f>
        <v/>
      </c>
      <c r="K3215" s="18" t="str">
        <f>IFERROR(VLOOKUP($B3215,Invoices!$V$2:$W$412,2,FALSE),"")</f>
        <v/>
      </c>
      <c r="L3215" s="18" t="str">
        <f>IFERROR(VLOOKUP($B3215,Invoices!$X$2:$Y$412,2,FALSE),"")</f>
        <v/>
      </c>
      <c r="M3215" s="18" t="str">
        <f>IFERROR(VLOOKUP($B3215,Invoices!$Z$2:$AA$412,2,FALSE),"")</f>
        <v/>
      </c>
      <c r="N3215" s="18" t="str">
        <f>IFERROR(VLOOKUP($B3215,Invoices!$AB$2:$AC$412,2,FALSE),"")</f>
        <v/>
      </c>
      <c r="O3215" s="18" t="str">
        <f>IFERROR(VLOOKUP($B3215,Invoices!$AD$2:$AE$412,2,FALSE),"")</f>
        <v/>
      </c>
      <c r="P3215" s="18" t="str">
        <f>IFERROR(VLOOKUP($B3215,Invoices!$AF$2:$AG$412,2,FALSE),"")</f>
        <v/>
      </c>
      <c r="Q3215" s="18" t="str">
        <f>IFERROR(VLOOKUP($B3215,Invoices!$AH$2:$AI$412,2,FALSE),"")</f>
        <v/>
      </c>
      <c r="R3215" s="18" t="str">
        <f>IFERROR(VLOOKUP($B3215,Invoices!$AJ$2:$AK$412,2,FALSE),"")</f>
        <v/>
      </c>
      <c r="S3215" s="18" t="str">
        <f>IFERROR(VLOOKUP($B3215,Invoices!$AL$2:$AM$412,2,FALSE),"")</f>
        <v/>
      </c>
      <c r="T3215" s="18" t="str">
        <f>IFERROR(VLOOKUP($B3215,Invoices!$AN$2:$AO$412,2,FALSE),"")</f>
        <v/>
      </c>
      <c r="U3215" s="18" cm="1">
        <f t="array" ref="U3215">IFERROR(INDEX(F3215:T3215, 1, MATCH(TRUE, ISNUMBER(F3215:T3215), 0)), "0.0")</f>
        <v>0.99</v>
      </c>
    </row>
    <row r="3216" spans="1:21" ht="13" x14ac:dyDescent="0.15">
      <c r="A3216" s="14" t="s">
        <v>9248</v>
      </c>
      <c r="B3216" s="6" t="s">
        <v>4747</v>
      </c>
      <c r="C3216" s="6" t="s">
        <v>865</v>
      </c>
      <c r="D3216" s="6" t="s">
        <v>866</v>
      </c>
      <c r="E3216" s="6" t="s">
        <v>543</v>
      </c>
      <c r="F3216" s="18">
        <f>IFERROR(VLOOKUP(B3216,Invoices!$L$2:$M$413,2,FALSE),"")</f>
        <v>0.99</v>
      </c>
      <c r="G3216" s="18" t="str">
        <f>IFERROR(VLOOKUP(B3216,Invoices!$N$2:$O$412,2,FALSE),"")</f>
        <v/>
      </c>
      <c r="H3216" s="18" t="str">
        <f>IFERROR(VLOOKUP($B3216,Invoices!$P$2:$Q$412,2,FALSE),"")</f>
        <v/>
      </c>
      <c r="I3216" s="18" t="str">
        <f>IFERROR(VLOOKUP($B3216,Invoices!$R$2:$S$412,2,FALSE),"")</f>
        <v/>
      </c>
      <c r="J3216" s="18" t="str">
        <f>IFERROR(VLOOKUP($B3216,Invoices!$T$2:$U$412,2,FALSE),"")</f>
        <v/>
      </c>
      <c r="K3216" s="18" t="str">
        <f>IFERROR(VLOOKUP($B3216,Invoices!$V$2:$W$412,2,FALSE),"")</f>
        <v/>
      </c>
      <c r="L3216" s="18" t="str">
        <f>IFERROR(VLOOKUP($B3216,Invoices!$X$2:$Y$412,2,FALSE),"")</f>
        <v/>
      </c>
      <c r="M3216" s="18" t="str">
        <f>IFERROR(VLOOKUP($B3216,Invoices!$Z$2:$AA$412,2,FALSE),"")</f>
        <v/>
      </c>
      <c r="N3216" s="18" t="str">
        <f>IFERROR(VLOOKUP($B3216,Invoices!$AB$2:$AC$412,2,FALSE),"")</f>
        <v/>
      </c>
      <c r="O3216" s="18" t="str">
        <f>IFERROR(VLOOKUP($B3216,Invoices!$AD$2:$AE$412,2,FALSE),"")</f>
        <v/>
      </c>
      <c r="P3216" s="18" t="str">
        <f>IFERROR(VLOOKUP($B3216,Invoices!$AF$2:$AG$412,2,FALSE),"")</f>
        <v/>
      </c>
      <c r="Q3216" s="18" t="str">
        <f>IFERROR(VLOOKUP($B3216,Invoices!$AH$2:$AI$412,2,FALSE),"")</f>
        <v/>
      </c>
      <c r="R3216" s="18" t="str">
        <f>IFERROR(VLOOKUP($B3216,Invoices!$AJ$2:$AK$412,2,FALSE),"")</f>
        <v/>
      </c>
      <c r="S3216" s="18" t="str">
        <f>IFERROR(VLOOKUP($B3216,Invoices!$AL$2:$AM$412,2,FALSE),"")</f>
        <v/>
      </c>
      <c r="T3216" s="18" t="str">
        <f>IFERROR(VLOOKUP($B3216,Invoices!$AN$2:$AO$412,2,FALSE),"")</f>
        <v/>
      </c>
      <c r="U3216" s="18" cm="1">
        <f t="array" ref="U3216">IFERROR(INDEX(F3216:T3216, 1, MATCH(TRUE, ISNUMBER(F3216:T3216), 0)), "0.0")</f>
        <v>0.99</v>
      </c>
    </row>
    <row r="3217" spans="1:21" ht="13" x14ac:dyDescent="0.15">
      <c r="A3217" s="14" t="s">
        <v>9249</v>
      </c>
      <c r="B3217" s="6" t="s">
        <v>4748</v>
      </c>
      <c r="C3217" s="6" t="s">
        <v>4749</v>
      </c>
      <c r="D3217" s="6" t="s">
        <v>752</v>
      </c>
      <c r="E3217" s="6" t="s">
        <v>562</v>
      </c>
      <c r="F3217" s="18" t="str">
        <f>IFERROR(VLOOKUP(B3217,Invoices!$L$2:$M$413,2,FALSE),"")</f>
        <v/>
      </c>
      <c r="G3217" s="18" t="str">
        <f>IFERROR(VLOOKUP(B3217,Invoices!$N$2:$O$412,2,FALSE),"")</f>
        <v/>
      </c>
      <c r="H3217" s="18" t="str">
        <f>IFERROR(VLOOKUP($B3217,Invoices!$P$2:$Q$412,2,FALSE),"")</f>
        <v/>
      </c>
      <c r="I3217" s="18" t="str">
        <f>IFERROR(VLOOKUP($B3217,Invoices!$R$2:$S$412,2,FALSE),"")</f>
        <v/>
      </c>
      <c r="J3217" s="18" t="str">
        <f>IFERROR(VLOOKUP($B3217,Invoices!$T$2:$U$412,2,FALSE),"")</f>
        <v/>
      </c>
      <c r="K3217" s="18" t="str">
        <f>IFERROR(VLOOKUP($B3217,Invoices!$V$2:$W$412,2,FALSE),"")</f>
        <v/>
      </c>
      <c r="L3217" s="18" t="str">
        <f>IFERROR(VLOOKUP($B3217,Invoices!$X$2:$Y$412,2,FALSE),"")</f>
        <v/>
      </c>
      <c r="M3217" s="18" t="str">
        <f>IFERROR(VLOOKUP($B3217,Invoices!$Z$2:$AA$412,2,FALSE),"")</f>
        <v/>
      </c>
      <c r="N3217" s="18" t="str">
        <f>IFERROR(VLOOKUP($B3217,Invoices!$AB$2:$AC$412,2,FALSE),"")</f>
        <v/>
      </c>
      <c r="O3217" s="18" t="str">
        <f>IFERROR(VLOOKUP($B3217,Invoices!$AD$2:$AE$412,2,FALSE),"")</f>
        <v/>
      </c>
      <c r="P3217" s="18" t="str">
        <f>IFERROR(VLOOKUP($B3217,Invoices!$AF$2:$AG$412,2,FALSE),"")</f>
        <v/>
      </c>
      <c r="Q3217" s="18" t="str">
        <f>IFERROR(VLOOKUP($B3217,Invoices!$AH$2:$AI$412,2,FALSE),"")</f>
        <v/>
      </c>
      <c r="R3217" s="18" t="str">
        <f>IFERROR(VLOOKUP($B3217,Invoices!$AJ$2:$AK$412,2,FALSE),"")</f>
        <v/>
      </c>
      <c r="S3217" s="18" t="str">
        <f>IFERROR(VLOOKUP($B3217,Invoices!$AL$2:$AM$412,2,FALSE),"")</f>
        <v/>
      </c>
      <c r="T3217" s="18" t="str">
        <f>IFERROR(VLOOKUP($B3217,Invoices!$AN$2:$AO$412,2,FALSE),"")</f>
        <v/>
      </c>
      <c r="U3217" s="18" t="str" cm="1">
        <f t="array" ref="U3217">IFERROR(INDEX(F3217:T3217, 1, MATCH(TRUE, ISNUMBER(F3217:T3217), 0)), "0.0")</f>
        <v>0.0</v>
      </c>
    </row>
    <row r="3218" spans="1:21" ht="13" x14ac:dyDescent="0.15">
      <c r="A3218" s="14" t="s">
        <v>9250</v>
      </c>
      <c r="B3218" s="6" t="s">
        <v>4750</v>
      </c>
      <c r="C3218" s="6" t="s">
        <v>606</v>
      </c>
      <c r="D3218" s="6" t="s">
        <v>607</v>
      </c>
      <c r="E3218" s="6" t="s">
        <v>608</v>
      </c>
      <c r="F3218" s="18" t="str">
        <f>IFERROR(VLOOKUP(B3218,Invoices!$L$2:$M$413,2,FALSE),"")</f>
        <v/>
      </c>
      <c r="G3218" s="18" t="str">
        <f>IFERROR(VLOOKUP(B3218,Invoices!$N$2:$O$412,2,FALSE),"")</f>
        <v/>
      </c>
      <c r="H3218" s="18" t="str">
        <f>IFERROR(VLOOKUP($B3218,Invoices!$P$2:$Q$412,2,FALSE),"")</f>
        <v/>
      </c>
      <c r="I3218" s="18" t="str">
        <f>IFERROR(VLOOKUP($B3218,Invoices!$R$2:$S$412,2,FALSE),"")</f>
        <v/>
      </c>
      <c r="J3218" s="18" t="str">
        <f>IFERROR(VLOOKUP($B3218,Invoices!$T$2:$U$412,2,FALSE),"")</f>
        <v/>
      </c>
      <c r="K3218" s="18">
        <f>IFERROR(VLOOKUP($B3218,Invoices!$V$2:$W$412,2,FALSE),"")</f>
        <v>0.99</v>
      </c>
      <c r="L3218" s="18" t="str">
        <f>IFERROR(VLOOKUP($B3218,Invoices!$X$2:$Y$412,2,FALSE),"")</f>
        <v/>
      </c>
      <c r="M3218" s="18" t="str">
        <f>IFERROR(VLOOKUP($B3218,Invoices!$Z$2:$AA$412,2,FALSE),"")</f>
        <v/>
      </c>
      <c r="N3218" s="18" t="str">
        <f>IFERROR(VLOOKUP($B3218,Invoices!$AB$2:$AC$412,2,FALSE),"")</f>
        <v/>
      </c>
      <c r="O3218" s="18" t="str">
        <f>IFERROR(VLOOKUP($B3218,Invoices!$AD$2:$AE$412,2,FALSE),"")</f>
        <v/>
      </c>
      <c r="P3218" s="18" t="str">
        <f>IFERROR(VLOOKUP($B3218,Invoices!$AF$2:$AG$412,2,FALSE),"")</f>
        <v/>
      </c>
      <c r="Q3218" s="18" t="str">
        <f>IFERROR(VLOOKUP($B3218,Invoices!$AH$2:$AI$412,2,FALSE),"")</f>
        <v/>
      </c>
      <c r="R3218" s="18" t="str">
        <f>IFERROR(VLOOKUP($B3218,Invoices!$AJ$2:$AK$412,2,FALSE),"")</f>
        <v/>
      </c>
      <c r="S3218" s="18" t="str">
        <f>IFERROR(VLOOKUP($B3218,Invoices!$AL$2:$AM$412,2,FALSE),"")</f>
        <v/>
      </c>
      <c r="T3218" s="18" t="str">
        <f>IFERROR(VLOOKUP($B3218,Invoices!$AN$2:$AO$412,2,FALSE),"")</f>
        <v/>
      </c>
      <c r="U3218" s="18" cm="1">
        <f t="array" ref="U3218">IFERROR(INDEX(F3218:T3218, 1, MATCH(TRUE, ISNUMBER(F3218:T3218), 0)), "0.0")</f>
        <v>0.99</v>
      </c>
    </row>
    <row r="3219" spans="1:21" ht="13" x14ac:dyDescent="0.15">
      <c r="A3219" s="14" t="s">
        <v>9251</v>
      </c>
      <c r="B3219" s="6" t="s">
        <v>4751</v>
      </c>
      <c r="C3219" s="6" t="s">
        <v>4752</v>
      </c>
      <c r="D3219" s="6" t="s">
        <v>713</v>
      </c>
      <c r="E3219" s="6" t="s">
        <v>714</v>
      </c>
      <c r="F3219" s="18">
        <f>IFERROR(VLOOKUP(B3219,Invoices!$L$2:$M$413,2,FALSE),"")</f>
        <v>0.99</v>
      </c>
      <c r="G3219" s="18" t="str">
        <f>IFERROR(VLOOKUP(B3219,Invoices!$N$2:$O$412,2,FALSE),"")</f>
        <v/>
      </c>
      <c r="H3219" s="18" t="str">
        <f>IFERROR(VLOOKUP($B3219,Invoices!$P$2:$Q$412,2,FALSE),"")</f>
        <v/>
      </c>
      <c r="I3219" s="18" t="str">
        <f>IFERROR(VLOOKUP($B3219,Invoices!$R$2:$S$412,2,FALSE),"")</f>
        <v/>
      </c>
      <c r="J3219" s="18" t="str">
        <f>IFERROR(VLOOKUP($B3219,Invoices!$T$2:$U$412,2,FALSE),"")</f>
        <v/>
      </c>
      <c r="K3219" s="18" t="str">
        <f>IFERROR(VLOOKUP($B3219,Invoices!$V$2:$W$412,2,FALSE),"")</f>
        <v/>
      </c>
      <c r="L3219" s="18" t="str">
        <f>IFERROR(VLOOKUP($B3219,Invoices!$X$2:$Y$412,2,FALSE),"")</f>
        <v/>
      </c>
      <c r="M3219" s="18" t="str">
        <f>IFERROR(VLOOKUP($B3219,Invoices!$Z$2:$AA$412,2,FALSE),"")</f>
        <v/>
      </c>
      <c r="N3219" s="18" t="str">
        <f>IFERROR(VLOOKUP($B3219,Invoices!$AB$2:$AC$412,2,FALSE),"")</f>
        <v/>
      </c>
      <c r="O3219" s="18" t="str">
        <f>IFERROR(VLOOKUP($B3219,Invoices!$AD$2:$AE$412,2,FALSE),"")</f>
        <v/>
      </c>
      <c r="P3219" s="18" t="str">
        <f>IFERROR(VLOOKUP($B3219,Invoices!$AF$2:$AG$412,2,FALSE),"")</f>
        <v/>
      </c>
      <c r="Q3219" s="18" t="str">
        <f>IFERROR(VLOOKUP($B3219,Invoices!$AH$2:$AI$412,2,FALSE),"")</f>
        <v/>
      </c>
      <c r="R3219" s="18" t="str">
        <f>IFERROR(VLOOKUP($B3219,Invoices!$AJ$2:$AK$412,2,FALSE),"")</f>
        <v/>
      </c>
      <c r="S3219" s="18" t="str">
        <f>IFERROR(VLOOKUP($B3219,Invoices!$AL$2:$AM$412,2,FALSE),"")</f>
        <v/>
      </c>
      <c r="T3219" s="18" t="str">
        <f>IFERROR(VLOOKUP($B3219,Invoices!$AN$2:$AO$412,2,FALSE),"")</f>
        <v/>
      </c>
      <c r="U3219" s="18" cm="1">
        <f t="array" ref="U3219">IFERROR(INDEX(F3219:T3219, 1, MATCH(TRUE, ISNUMBER(F3219:T3219), 0)), "0.0")</f>
        <v>0.99</v>
      </c>
    </row>
    <row r="3220" spans="1:21" ht="13" x14ac:dyDescent="0.15">
      <c r="A3220" s="14" t="s">
        <v>9252</v>
      </c>
      <c r="B3220" s="6" t="s">
        <v>4753</v>
      </c>
      <c r="C3220" s="6" t="s">
        <v>1019</v>
      </c>
      <c r="D3220" s="6" t="s">
        <v>1020</v>
      </c>
      <c r="E3220" s="6" t="s">
        <v>1021</v>
      </c>
      <c r="F3220" s="18" t="str">
        <f>IFERROR(VLOOKUP(B3220,Invoices!$L$2:$M$413,2,FALSE),"")</f>
        <v/>
      </c>
      <c r="G3220" s="18">
        <f>IFERROR(VLOOKUP(B3220,Invoices!$N$2:$O$412,2,FALSE),"")</f>
        <v>0.99</v>
      </c>
      <c r="H3220" s="18">
        <f>IFERROR(VLOOKUP($B3220,Invoices!$P$2:$Q$412,2,FALSE),"")</f>
        <v>0.99</v>
      </c>
      <c r="I3220" s="18" t="str">
        <f>IFERROR(VLOOKUP($B3220,Invoices!$R$2:$S$412,2,FALSE),"")</f>
        <v/>
      </c>
      <c r="J3220" s="18" t="str">
        <f>IFERROR(VLOOKUP($B3220,Invoices!$T$2:$U$412,2,FALSE),"")</f>
        <v/>
      </c>
      <c r="K3220" s="18" t="str">
        <f>IFERROR(VLOOKUP($B3220,Invoices!$V$2:$W$412,2,FALSE),"")</f>
        <v/>
      </c>
      <c r="L3220" s="18" t="str">
        <f>IFERROR(VLOOKUP($B3220,Invoices!$X$2:$Y$412,2,FALSE),"")</f>
        <v/>
      </c>
      <c r="M3220" s="18" t="str">
        <f>IFERROR(VLOOKUP($B3220,Invoices!$Z$2:$AA$412,2,FALSE),"")</f>
        <v/>
      </c>
      <c r="N3220" s="18" t="str">
        <f>IFERROR(VLOOKUP($B3220,Invoices!$AB$2:$AC$412,2,FALSE),"")</f>
        <v/>
      </c>
      <c r="O3220" s="18" t="str">
        <f>IFERROR(VLOOKUP($B3220,Invoices!$AD$2:$AE$412,2,FALSE),"")</f>
        <v/>
      </c>
      <c r="P3220" s="18" t="str">
        <f>IFERROR(VLOOKUP($B3220,Invoices!$AF$2:$AG$412,2,FALSE),"")</f>
        <v/>
      </c>
      <c r="Q3220" s="18" t="str">
        <f>IFERROR(VLOOKUP($B3220,Invoices!$AH$2:$AI$412,2,FALSE),"")</f>
        <v/>
      </c>
      <c r="R3220" s="18" t="str">
        <f>IFERROR(VLOOKUP($B3220,Invoices!$AJ$2:$AK$412,2,FALSE),"")</f>
        <v/>
      </c>
      <c r="S3220" s="18" t="str">
        <f>IFERROR(VLOOKUP($B3220,Invoices!$AL$2:$AM$412,2,FALSE),"")</f>
        <v/>
      </c>
      <c r="T3220" s="18" t="str">
        <f>IFERROR(VLOOKUP($B3220,Invoices!$AN$2:$AO$412,2,FALSE),"")</f>
        <v/>
      </c>
      <c r="U3220" s="18" cm="1">
        <f t="array" ref="U3220">IFERROR(INDEX(F3220:T3220, 1, MATCH(TRUE, ISNUMBER(F3220:T3220), 0)), "0.0")</f>
        <v>0.99</v>
      </c>
    </row>
    <row r="3221" spans="1:21" ht="13" x14ac:dyDescent="0.15">
      <c r="A3221" s="14" t="s">
        <v>9253</v>
      </c>
      <c r="B3221" s="6" t="s">
        <v>4754</v>
      </c>
      <c r="C3221" s="6" t="s">
        <v>1580</v>
      </c>
      <c r="D3221" s="6" t="s">
        <v>1581</v>
      </c>
      <c r="E3221" s="6" t="s">
        <v>1227</v>
      </c>
      <c r="F3221" s="18">
        <f>IFERROR(VLOOKUP(B3221,Invoices!$L$2:$M$413,2,FALSE),"")</f>
        <v>0.99</v>
      </c>
      <c r="G3221" s="18" t="str">
        <f>IFERROR(VLOOKUP(B3221,Invoices!$N$2:$O$412,2,FALSE),"")</f>
        <v/>
      </c>
      <c r="H3221" s="18" t="str">
        <f>IFERROR(VLOOKUP($B3221,Invoices!$P$2:$Q$412,2,FALSE),"")</f>
        <v/>
      </c>
      <c r="I3221" s="18" t="str">
        <f>IFERROR(VLOOKUP($B3221,Invoices!$R$2:$S$412,2,FALSE),"")</f>
        <v/>
      </c>
      <c r="J3221" s="18" t="str">
        <f>IFERROR(VLOOKUP($B3221,Invoices!$T$2:$U$412,2,FALSE),"")</f>
        <v/>
      </c>
      <c r="K3221" s="18" t="str">
        <f>IFERROR(VLOOKUP($B3221,Invoices!$V$2:$W$412,2,FALSE),"")</f>
        <v/>
      </c>
      <c r="L3221" s="18" t="str">
        <f>IFERROR(VLOOKUP($B3221,Invoices!$X$2:$Y$412,2,FALSE),"")</f>
        <v/>
      </c>
      <c r="M3221" s="18" t="str">
        <f>IFERROR(VLOOKUP($B3221,Invoices!$Z$2:$AA$412,2,FALSE),"")</f>
        <v/>
      </c>
      <c r="N3221" s="18" t="str">
        <f>IFERROR(VLOOKUP($B3221,Invoices!$AB$2:$AC$412,2,FALSE),"")</f>
        <v/>
      </c>
      <c r="O3221" s="18" t="str">
        <f>IFERROR(VLOOKUP($B3221,Invoices!$AD$2:$AE$412,2,FALSE),"")</f>
        <v/>
      </c>
      <c r="P3221" s="18" t="str">
        <f>IFERROR(VLOOKUP($B3221,Invoices!$AF$2:$AG$412,2,FALSE),"")</f>
        <v/>
      </c>
      <c r="Q3221" s="18" t="str">
        <f>IFERROR(VLOOKUP($B3221,Invoices!$AH$2:$AI$412,2,FALSE),"")</f>
        <v/>
      </c>
      <c r="R3221" s="18" t="str">
        <f>IFERROR(VLOOKUP($B3221,Invoices!$AJ$2:$AK$412,2,FALSE),"")</f>
        <v/>
      </c>
      <c r="S3221" s="18" t="str">
        <f>IFERROR(VLOOKUP($B3221,Invoices!$AL$2:$AM$412,2,FALSE),"")</f>
        <v/>
      </c>
      <c r="T3221" s="18" t="str">
        <f>IFERROR(VLOOKUP($B3221,Invoices!$AN$2:$AO$412,2,FALSE),"")</f>
        <v/>
      </c>
      <c r="U3221" s="18" cm="1">
        <f t="array" ref="U3221">IFERROR(INDEX(F3221:T3221, 1, MATCH(TRUE, ISNUMBER(F3221:T3221), 0)), "0.0")</f>
        <v>0.99</v>
      </c>
    </row>
    <row r="3222" spans="1:21" ht="13" x14ac:dyDescent="0.15">
      <c r="A3222" s="14" t="s">
        <v>9254</v>
      </c>
      <c r="B3222" s="6" t="s">
        <v>4755</v>
      </c>
      <c r="C3222" s="6" t="s">
        <v>1208</v>
      </c>
      <c r="D3222" s="6" t="s">
        <v>1209</v>
      </c>
      <c r="E3222" s="6" t="s">
        <v>1210</v>
      </c>
      <c r="F3222" s="18">
        <f>IFERROR(VLOOKUP(B3222,Invoices!$L$2:$M$413,2,FALSE),"")</f>
        <v>0.99</v>
      </c>
      <c r="G3222" s="18">
        <f>IFERROR(VLOOKUP(B3222,Invoices!$N$2:$O$412,2,FALSE),"")</f>
        <v>0.99</v>
      </c>
      <c r="H3222" s="18" t="str">
        <f>IFERROR(VLOOKUP($B3222,Invoices!$P$2:$Q$412,2,FALSE),"")</f>
        <v/>
      </c>
      <c r="I3222" s="18" t="str">
        <f>IFERROR(VLOOKUP($B3222,Invoices!$R$2:$S$412,2,FALSE),"")</f>
        <v/>
      </c>
      <c r="J3222" s="18" t="str">
        <f>IFERROR(VLOOKUP($B3222,Invoices!$T$2:$U$412,2,FALSE),"")</f>
        <v/>
      </c>
      <c r="K3222" s="18" t="str">
        <f>IFERROR(VLOOKUP($B3222,Invoices!$V$2:$W$412,2,FALSE),"")</f>
        <v/>
      </c>
      <c r="L3222" s="18" t="str">
        <f>IFERROR(VLOOKUP($B3222,Invoices!$X$2:$Y$412,2,FALSE),"")</f>
        <v/>
      </c>
      <c r="M3222" s="18" t="str">
        <f>IFERROR(VLOOKUP($B3222,Invoices!$Z$2:$AA$412,2,FALSE),"")</f>
        <v/>
      </c>
      <c r="N3222" s="18" t="str">
        <f>IFERROR(VLOOKUP($B3222,Invoices!$AB$2:$AC$412,2,FALSE),"")</f>
        <v/>
      </c>
      <c r="O3222" s="18" t="str">
        <f>IFERROR(VLOOKUP($B3222,Invoices!$AD$2:$AE$412,2,FALSE),"")</f>
        <v/>
      </c>
      <c r="P3222" s="18" t="str">
        <f>IFERROR(VLOOKUP($B3222,Invoices!$AF$2:$AG$412,2,FALSE),"")</f>
        <v/>
      </c>
      <c r="Q3222" s="18" t="str">
        <f>IFERROR(VLOOKUP($B3222,Invoices!$AH$2:$AI$412,2,FALSE),"")</f>
        <v/>
      </c>
      <c r="R3222" s="18" t="str">
        <f>IFERROR(VLOOKUP($B3222,Invoices!$AJ$2:$AK$412,2,FALSE),"")</f>
        <v/>
      </c>
      <c r="S3222" s="18" t="str">
        <f>IFERROR(VLOOKUP($B3222,Invoices!$AL$2:$AM$412,2,FALSE),"")</f>
        <v/>
      </c>
      <c r="T3222" s="18" t="str">
        <f>IFERROR(VLOOKUP($B3222,Invoices!$AN$2:$AO$412,2,FALSE),"")</f>
        <v/>
      </c>
      <c r="U3222" s="18" cm="1">
        <f t="array" ref="U3222">IFERROR(INDEX(F3222:T3222, 1, MATCH(TRUE, ISNUMBER(F3222:T3222), 0)), "0.0")</f>
        <v>0.99</v>
      </c>
    </row>
    <row r="3223" spans="1:21" ht="13" x14ac:dyDescent="0.15">
      <c r="A3223" s="14" t="s">
        <v>9255</v>
      </c>
      <c r="B3223" s="6" t="s">
        <v>4756</v>
      </c>
      <c r="C3223" s="6" t="s">
        <v>758</v>
      </c>
      <c r="D3223" s="6" t="s">
        <v>2040</v>
      </c>
      <c r="E3223" s="6" t="s">
        <v>758</v>
      </c>
      <c r="F3223" s="18">
        <f>IFERROR(VLOOKUP(B3223,Invoices!$L$2:$M$413,2,FALSE),"")</f>
        <v>0.99</v>
      </c>
      <c r="G3223" s="18" t="str">
        <f>IFERROR(VLOOKUP(B3223,Invoices!$N$2:$O$412,2,FALSE),"")</f>
        <v/>
      </c>
      <c r="H3223" s="18" t="str">
        <f>IFERROR(VLOOKUP($B3223,Invoices!$P$2:$Q$412,2,FALSE),"")</f>
        <v/>
      </c>
      <c r="I3223" s="18" t="str">
        <f>IFERROR(VLOOKUP($B3223,Invoices!$R$2:$S$412,2,FALSE),"")</f>
        <v/>
      </c>
      <c r="J3223" s="18" t="str">
        <f>IFERROR(VLOOKUP($B3223,Invoices!$T$2:$U$412,2,FALSE),"")</f>
        <v/>
      </c>
      <c r="K3223" s="18" t="str">
        <f>IFERROR(VLOOKUP($B3223,Invoices!$V$2:$W$412,2,FALSE),"")</f>
        <v/>
      </c>
      <c r="L3223" s="18" t="str">
        <f>IFERROR(VLOOKUP($B3223,Invoices!$X$2:$Y$412,2,FALSE),"")</f>
        <v/>
      </c>
      <c r="M3223" s="18" t="str">
        <f>IFERROR(VLOOKUP($B3223,Invoices!$Z$2:$AA$412,2,FALSE),"")</f>
        <v/>
      </c>
      <c r="N3223" s="18" t="str">
        <f>IFERROR(VLOOKUP($B3223,Invoices!$AB$2:$AC$412,2,FALSE),"")</f>
        <v/>
      </c>
      <c r="O3223" s="18" t="str">
        <f>IFERROR(VLOOKUP($B3223,Invoices!$AD$2:$AE$412,2,FALSE),"")</f>
        <v/>
      </c>
      <c r="P3223" s="18" t="str">
        <f>IFERROR(VLOOKUP($B3223,Invoices!$AF$2:$AG$412,2,FALSE),"")</f>
        <v/>
      </c>
      <c r="Q3223" s="18" t="str">
        <f>IFERROR(VLOOKUP($B3223,Invoices!$AH$2:$AI$412,2,FALSE),"")</f>
        <v/>
      </c>
      <c r="R3223" s="18" t="str">
        <f>IFERROR(VLOOKUP($B3223,Invoices!$AJ$2:$AK$412,2,FALSE),"")</f>
        <v/>
      </c>
      <c r="S3223" s="18" t="str">
        <f>IFERROR(VLOOKUP($B3223,Invoices!$AL$2:$AM$412,2,FALSE),"")</f>
        <v/>
      </c>
      <c r="T3223" s="18" t="str">
        <f>IFERROR(VLOOKUP($B3223,Invoices!$AN$2:$AO$412,2,FALSE),"")</f>
        <v/>
      </c>
      <c r="U3223" s="18" cm="1">
        <f t="array" ref="U3223">IFERROR(INDEX(F3223:T3223, 1, MATCH(TRUE, ISNUMBER(F3223:T3223), 0)), "0.0")</f>
        <v>0.99</v>
      </c>
    </row>
    <row r="3224" spans="1:21" ht="13" x14ac:dyDescent="0.15">
      <c r="A3224" s="14" t="s">
        <v>9256</v>
      </c>
      <c r="B3224" s="6" t="s">
        <v>4757</v>
      </c>
      <c r="C3224" s="6" t="s">
        <v>4758</v>
      </c>
      <c r="D3224" s="6" t="s">
        <v>587</v>
      </c>
      <c r="E3224" s="6" t="s">
        <v>587</v>
      </c>
      <c r="F3224" s="18" t="str">
        <f>IFERROR(VLOOKUP(B3224,Invoices!$L$2:$M$413,2,FALSE),"")</f>
        <v/>
      </c>
      <c r="G3224" s="18" t="str">
        <f>IFERROR(VLOOKUP(B3224,Invoices!$N$2:$O$412,2,FALSE),"")</f>
        <v/>
      </c>
      <c r="H3224" s="18" t="str">
        <f>IFERROR(VLOOKUP($B3224,Invoices!$P$2:$Q$412,2,FALSE),"")</f>
        <v/>
      </c>
      <c r="I3224" s="18" t="str">
        <f>IFERROR(VLOOKUP($B3224,Invoices!$R$2:$S$412,2,FALSE),"")</f>
        <v/>
      </c>
      <c r="J3224" s="18" t="str">
        <f>IFERROR(VLOOKUP($B3224,Invoices!$T$2:$U$412,2,FALSE),"")</f>
        <v/>
      </c>
      <c r="K3224" s="18" t="str">
        <f>IFERROR(VLOOKUP($B3224,Invoices!$V$2:$W$412,2,FALSE),"")</f>
        <v/>
      </c>
      <c r="L3224" s="18" t="str">
        <f>IFERROR(VLOOKUP($B3224,Invoices!$X$2:$Y$412,2,FALSE),"")</f>
        <v/>
      </c>
      <c r="M3224" s="18" t="str">
        <f>IFERROR(VLOOKUP($B3224,Invoices!$Z$2:$AA$412,2,FALSE),"")</f>
        <v/>
      </c>
      <c r="N3224" s="18" t="str">
        <f>IFERROR(VLOOKUP($B3224,Invoices!$AB$2:$AC$412,2,FALSE),"")</f>
        <v/>
      </c>
      <c r="O3224" s="18" t="str">
        <f>IFERROR(VLOOKUP($B3224,Invoices!$AD$2:$AE$412,2,FALSE),"")</f>
        <v/>
      </c>
      <c r="P3224" s="18" t="str">
        <f>IFERROR(VLOOKUP($B3224,Invoices!$AF$2:$AG$412,2,FALSE),"")</f>
        <v/>
      </c>
      <c r="Q3224" s="18" t="str">
        <f>IFERROR(VLOOKUP($B3224,Invoices!$AH$2:$AI$412,2,FALSE),"")</f>
        <v/>
      </c>
      <c r="R3224" s="18" t="str">
        <f>IFERROR(VLOOKUP($B3224,Invoices!$AJ$2:$AK$412,2,FALSE),"")</f>
        <v/>
      </c>
      <c r="S3224" s="18" t="str">
        <f>IFERROR(VLOOKUP($B3224,Invoices!$AL$2:$AM$412,2,FALSE),"")</f>
        <v/>
      </c>
      <c r="T3224" s="18" t="str">
        <f>IFERROR(VLOOKUP($B3224,Invoices!$AN$2:$AO$412,2,FALSE),"")</f>
        <v/>
      </c>
      <c r="U3224" s="18" t="str" cm="1">
        <f t="array" ref="U3224">IFERROR(INDEX(F3224:T3224, 1, MATCH(TRUE, ISNUMBER(F3224:T3224), 0)), "0.0")</f>
        <v>0.0</v>
      </c>
    </row>
    <row r="3225" spans="1:21" ht="13" x14ac:dyDescent="0.15">
      <c r="A3225" s="14" t="s">
        <v>9257</v>
      </c>
      <c r="B3225" s="6" t="s">
        <v>4759</v>
      </c>
      <c r="D3225" s="6" t="s">
        <v>526</v>
      </c>
      <c r="E3225" s="6" t="s">
        <v>527</v>
      </c>
      <c r="F3225" s="18" t="str">
        <f>IFERROR(VLOOKUP(B3225,Invoices!$L$2:$M$413,2,FALSE),"")</f>
        <v/>
      </c>
      <c r="G3225" s="18" t="str">
        <f>IFERROR(VLOOKUP(B3225,Invoices!$N$2:$O$412,2,FALSE),"")</f>
        <v/>
      </c>
      <c r="H3225" s="18" t="str">
        <f>IFERROR(VLOOKUP($B3225,Invoices!$P$2:$Q$412,2,FALSE),"")</f>
        <v/>
      </c>
      <c r="I3225" s="18" t="str">
        <f>IFERROR(VLOOKUP($B3225,Invoices!$R$2:$S$412,2,FALSE),"")</f>
        <v/>
      </c>
      <c r="J3225" s="18" t="str">
        <f>IFERROR(VLOOKUP($B3225,Invoices!$T$2:$U$412,2,FALSE),"")</f>
        <v/>
      </c>
      <c r="K3225" s="18" t="str">
        <f>IFERROR(VLOOKUP($B3225,Invoices!$V$2:$W$412,2,FALSE),"")</f>
        <v/>
      </c>
      <c r="L3225" s="18" t="str">
        <f>IFERROR(VLOOKUP($B3225,Invoices!$X$2:$Y$412,2,FALSE),"")</f>
        <v/>
      </c>
      <c r="M3225" s="18" t="str">
        <f>IFERROR(VLOOKUP($B3225,Invoices!$Z$2:$AA$412,2,FALSE),"")</f>
        <v/>
      </c>
      <c r="N3225" s="18" t="str">
        <f>IFERROR(VLOOKUP($B3225,Invoices!$AB$2:$AC$412,2,FALSE),"")</f>
        <v/>
      </c>
      <c r="O3225" s="18" t="str">
        <f>IFERROR(VLOOKUP($B3225,Invoices!$AD$2:$AE$412,2,FALSE),"")</f>
        <v/>
      </c>
      <c r="P3225" s="18" t="str">
        <f>IFERROR(VLOOKUP($B3225,Invoices!$AF$2:$AG$412,2,FALSE),"")</f>
        <v/>
      </c>
      <c r="Q3225" s="18" t="str">
        <f>IFERROR(VLOOKUP($B3225,Invoices!$AH$2:$AI$412,2,FALSE),"")</f>
        <v/>
      </c>
      <c r="R3225" s="18" t="str">
        <f>IFERROR(VLOOKUP($B3225,Invoices!$AJ$2:$AK$412,2,FALSE),"")</f>
        <v/>
      </c>
      <c r="S3225" s="18" t="str">
        <f>IFERROR(VLOOKUP($B3225,Invoices!$AL$2:$AM$412,2,FALSE),"")</f>
        <v/>
      </c>
      <c r="T3225" s="18" t="str">
        <f>IFERROR(VLOOKUP($B3225,Invoices!$AN$2:$AO$412,2,FALSE),"")</f>
        <v/>
      </c>
      <c r="U3225" s="18" t="str" cm="1">
        <f t="array" ref="U3225">IFERROR(INDEX(F3225:T3225, 1, MATCH(TRUE, ISNUMBER(F3225:T3225), 0)), "0.0")</f>
        <v>0.0</v>
      </c>
    </row>
    <row r="3226" spans="1:21" ht="13" x14ac:dyDescent="0.15">
      <c r="A3226" s="14" t="s">
        <v>9258</v>
      </c>
      <c r="B3226" s="6" t="s">
        <v>4760</v>
      </c>
      <c r="D3226" s="6" t="s">
        <v>692</v>
      </c>
      <c r="E3226" s="6" t="s">
        <v>693</v>
      </c>
      <c r="F3226" s="18" t="str">
        <f>IFERROR(VLOOKUP(B3226,Invoices!$L$2:$M$413,2,FALSE),"")</f>
        <v/>
      </c>
      <c r="G3226" s="18" t="str">
        <f>IFERROR(VLOOKUP(B3226,Invoices!$N$2:$O$412,2,FALSE),"")</f>
        <v/>
      </c>
      <c r="H3226" s="18" t="str">
        <f>IFERROR(VLOOKUP($B3226,Invoices!$P$2:$Q$412,2,FALSE),"")</f>
        <v/>
      </c>
      <c r="I3226" s="18" t="str">
        <f>IFERROR(VLOOKUP($B3226,Invoices!$R$2:$S$412,2,FALSE),"")</f>
        <v/>
      </c>
      <c r="J3226" s="18">
        <f>IFERROR(VLOOKUP($B3226,Invoices!$T$2:$U$412,2,FALSE),"")</f>
        <v>1.99</v>
      </c>
      <c r="K3226" s="18" t="str">
        <f>IFERROR(VLOOKUP($B3226,Invoices!$V$2:$W$412,2,FALSE),"")</f>
        <v/>
      </c>
      <c r="L3226" s="18" t="str">
        <f>IFERROR(VLOOKUP($B3226,Invoices!$X$2:$Y$412,2,FALSE),"")</f>
        <v/>
      </c>
      <c r="M3226" s="18" t="str">
        <f>IFERROR(VLOOKUP($B3226,Invoices!$Z$2:$AA$412,2,FALSE),"")</f>
        <v/>
      </c>
      <c r="N3226" s="18" t="str">
        <f>IFERROR(VLOOKUP($B3226,Invoices!$AB$2:$AC$412,2,FALSE),"")</f>
        <v/>
      </c>
      <c r="O3226" s="18" t="str">
        <f>IFERROR(VLOOKUP($B3226,Invoices!$AD$2:$AE$412,2,FALSE),"")</f>
        <v/>
      </c>
      <c r="P3226" s="18" t="str">
        <f>IFERROR(VLOOKUP($B3226,Invoices!$AF$2:$AG$412,2,FALSE),"")</f>
        <v/>
      </c>
      <c r="Q3226" s="18" t="str">
        <f>IFERROR(VLOOKUP($B3226,Invoices!$AH$2:$AI$412,2,FALSE),"")</f>
        <v/>
      </c>
      <c r="R3226" s="18" t="str">
        <f>IFERROR(VLOOKUP($B3226,Invoices!$AJ$2:$AK$412,2,FALSE),"")</f>
        <v/>
      </c>
      <c r="S3226" s="18" t="str">
        <f>IFERROR(VLOOKUP($B3226,Invoices!$AL$2:$AM$412,2,FALSE),"")</f>
        <v/>
      </c>
      <c r="T3226" s="18" t="str">
        <f>IFERROR(VLOOKUP($B3226,Invoices!$AN$2:$AO$412,2,FALSE),"")</f>
        <v/>
      </c>
      <c r="U3226" s="18" cm="1">
        <f t="array" ref="U3226">IFERROR(INDEX(F3226:T3226, 1, MATCH(TRUE, ISNUMBER(F3226:T3226), 0)), "0.0")</f>
        <v>1.99</v>
      </c>
    </row>
    <row r="3227" spans="1:21" ht="13" x14ac:dyDescent="0.15">
      <c r="A3227" s="14" t="s">
        <v>9259</v>
      </c>
      <c r="B3227" s="6" t="s">
        <v>4761</v>
      </c>
      <c r="C3227" s="6" t="s">
        <v>4762</v>
      </c>
      <c r="D3227" s="6" t="s">
        <v>1231</v>
      </c>
      <c r="E3227" s="6" t="s">
        <v>863</v>
      </c>
      <c r="F3227" s="18">
        <f>IFERROR(VLOOKUP(B3227,Invoices!$L$2:$M$413,2,FALSE),"")</f>
        <v>0.99</v>
      </c>
      <c r="G3227" s="18" t="str">
        <f>IFERROR(VLOOKUP(B3227,Invoices!$N$2:$O$412,2,FALSE),"")</f>
        <v/>
      </c>
      <c r="H3227" s="18" t="str">
        <f>IFERROR(VLOOKUP($B3227,Invoices!$P$2:$Q$412,2,FALSE),"")</f>
        <v/>
      </c>
      <c r="I3227" s="18" t="str">
        <f>IFERROR(VLOOKUP($B3227,Invoices!$R$2:$S$412,2,FALSE),"")</f>
        <v/>
      </c>
      <c r="J3227" s="18" t="str">
        <f>IFERROR(VLOOKUP($B3227,Invoices!$T$2:$U$412,2,FALSE),"")</f>
        <v/>
      </c>
      <c r="K3227" s="18" t="str">
        <f>IFERROR(VLOOKUP($B3227,Invoices!$V$2:$W$412,2,FALSE),"")</f>
        <v/>
      </c>
      <c r="L3227" s="18" t="str">
        <f>IFERROR(VLOOKUP($B3227,Invoices!$X$2:$Y$412,2,FALSE),"")</f>
        <v/>
      </c>
      <c r="M3227" s="18" t="str">
        <f>IFERROR(VLOOKUP($B3227,Invoices!$Z$2:$AA$412,2,FALSE),"")</f>
        <v/>
      </c>
      <c r="N3227" s="18" t="str">
        <f>IFERROR(VLOOKUP($B3227,Invoices!$AB$2:$AC$412,2,FALSE),"")</f>
        <v/>
      </c>
      <c r="O3227" s="18" t="str">
        <f>IFERROR(VLOOKUP($B3227,Invoices!$AD$2:$AE$412,2,FALSE),"")</f>
        <v/>
      </c>
      <c r="P3227" s="18" t="str">
        <f>IFERROR(VLOOKUP($B3227,Invoices!$AF$2:$AG$412,2,FALSE),"")</f>
        <v/>
      </c>
      <c r="Q3227" s="18" t="str">
        <f>IFERROR(VLOOKUP($B3227,Invoices!$AH$2:$AI$412,2,FALSE),"")</f>
        <v/>
      </c>
      <c r="R3227" s="18" t="str">
        <f>IFERROR(VLOOKUP($B3227,Invoices!$AJ$2:$AK$412,2,FALSE),"")</f>
        <v/>
      </c>
      <c r="S3227" s="18" t="str">
        <f>IFERROR(VLOOKUP($B3227,Invoices!$AL$2:$AM$412,2,FALSE),"")</f>
        <v/>
      </c>
      <c r="T3227" s="18" t="str">
        <f>IFERROR(VLOOKUP($B3227,Invoices!$AN$2:$AO$412,2,FALSE),"")</f>
        <v/>
      </c>
      <c r="U3227" s="18" cm="1">
        <f t="array" ref="U3227">IFERROR(INDEX(F3227:T3227, 1, MATCH(TRUE, ISNUMBER(F3227:T3227), 0)), "0.0")</f>
        <v>0.99</v>
      </c>
    </row>
    <row r="3228" spans="1:21" ht="13" x14ac:dyDescent="0.15">
      <c r="A3228" s="14" t="s">
        <v>9260</v>
      </c>
      <c r="B3228" s="6" t="s">
        <v>4763</v>
      </c>
      <c r="C3228" s="6" t="s">
        <v>4764</v>
      </c>
      <c r="D3228" s="6" t="s">
        <v>1231</v>
      </c>
      <c r="E3228" s="6" t="s">
        <v>863</v>
      </c>
      <c r="F3228" s="18" t="str">
        <f>IFERROR(VLOOKUP(B3228,Invoices!$L$2:$M$413,2,FALSE),"")</f>
        <v/>
      </c>
      <c r="G3228" s="18" t="str">
        <f>IFERROR(VLOOKUP(B3228,Invoices!$N$2:$O$412,2,FALSE),"")</f>
        <v/>
      </c>
      <c r="H3228" s="18" t="str">
        <f>IFERROR(VLOOKUP($B3228,Invoices!$P$2:$Q$412,2,FALSE),"")</f>
        <v/>
      </c>
      <c r="I3228" s="18" t="str">
        <f>IFERROR(VLOOKUP($B3228,Invoices!$R$2:$S$412,2,FALSE),"")</f>
        <v/>
      </c>
      <c r="J3228" s="18" t="str">
        <f>IFERROR(VLOOKUP($B3228,Invoices!$T$2:$U$412,2,FALSE),"")</f>
        <v/>
      </c>
      <c r="K3228" s="18" t="str">
        <f>IFERROR(VLOOKUP($B3228,Invoices!$V$2:$W$412,2,FALSE),"")</f>
        <v/>
      </c>
      <c r="L3228" s="18" t="str">
        <f>IFERROR(VLOOKUP($B3228,Invoices!$X$2:$Y$412,2,FALSE),"")</f>
        <v/>
      </c>
      <c r="M3228" s="18" t="str">
        <f>IFERROR(VLOOKUP($B3228,Invoices!$Z$2:$AA$412,2,FALSE),"")</f>
        <v/>
      </c>
      <c r="N3228" s="18" t="str">
        <f>IFERROR(VLOOKUP($B3228,Invoices!$AB$2:$AC$412,2,FALSE),"")</f>
        <v/>
      </c>
      <c r="O3228" s="18" t="str">
        <f>IFERROR(VLOOKUP($B3228,Invoices!$AD$2:$AE$412,2,FALSE),"")</f>
        <v/>
      </c>
      <c r="P3228" s="18" t="str">
        <f>IFERROR(VLOOKUP($B3228,Invoices!$AF$2:$AG$412,2,FALSE),"")</f>
        <v/>
      </c>
      <c r="Q3228" s="18" t="str">
        <f>IFERROR(VLOOKUP($B3228,Invoices!$AH$2:$AI$412,2,FALSE),"")</f>
        <v/>
      </c>
      <c r="R3228" s="18" t="str">
        <f>IFERROR(VLOOKUP($B3228,Invoices!$AJ$2:$AK$412,2,FALSE),"")</f>
        <v/>
      </c>
      <c r="S3228" s="18" t="str">
        <f>IFERROR(VLOOKUP($B3228,Invoices!$AL$2:$AM$412,2,FALSE),"")</f>
        <v/>
      </c>
      <c r="T3228" s="18" t="str">
        <f>IFERROR(VLOOKUP($B3228,Invoices!$AN$2:$AO$412,2,FALSE),"")</f>
        <v/>
      </c>
      <c r="U3228" s="18" t="str" cm="1">
        <f t="array" ref="U3228">IFERROR(INDEX(F3228:T3228, 1, MATCH(TRUE, ISNUMBER(F3228:T3228), 0)), "0.0")</f>
        <v>0.0</v>
      </c>
    </row>
    <row r="3229" spans="1:21" ht="13" x14ac:dyDescent="0.15">
      <c r="A3229" s="14" t="s">
        <v>9261</v>
      </c>
      <c r="B3229" s="6" t="s">
        <v>4765</v>
      </c>
      <c r="C3229" s="6" t="s">
        <v>695</v>
      </c>
      <c r="D3229" s="6" t="s">
        <v>696</v>
      </c>
      <c r="E3229" s="6" t="s">
        <v>697</v>
      </c>
      <c r="F3229" s="18" t="str">
        <f>IFERROR(VLOOKUP(B3229,Invoices!$L$2:$M$413,2,FALSE),"")</f>
        <v/>
      </c>
      <c r="G3229" s="18" t="str">
        <f>IFERROR(VLOOKUP(B3229,Invoices!$N$2:$O$412,2,FALSE),"")</f>
        <v/>
      </c>
      <c r="H3229" s="18" t="str">
        <f>IFERROR(VLOOKUP($B3229,Invoices!$P$2:$Q$412,2,FALSE),"")</f>
        <v/>
      </c>
      <c r="I3229" s="18">
        <f>IFERROR(VLOOKUP($B3229,Invoices!$R$2:$S$412,2,FALSE),"")</f>
        <v>0.99</v>
      </c>
      <c r="J3229" s="18" t="str">
        <f>IFERROR(VLOOKUP($B3229,Invoices!$T$2:$U$412,2,FALSE),"")</f>
        <v/>
      </c>
      <c r="K3229" s="18" t="str">
        <f>IFERROR(VLOOKUP($B3229,Invoices!$V$2:$W$412,2,FALSE),"")</f>
        <v/>
      </c>
      <c r="L3229" s="18" t="str">
        <f>IFERROR(VLOOKUP($B3229,Invoices!$X$2:$Y$412,2,FALSE),"")</f>
        <v/>
      </c>
      <c r="M3229" s="18" t="str">
        <f>IFERROR(VLOOKUP($B3229,Invoices!$Z$2:$AA$412,2,FALSE),"")</f>
        <v/>
      </c>
      <c r="N3229" s="18" t="str">
        <f>IFERROR(VLOOKUP($B3229,Invoices!$AB$2:$AC$412,2,FALSE),"")</f>
        <v/>
      </c>
      <c r="O3229" s="18" t="str">
        <f>IFERROR(VLOOKUP($B3229,Invoices!$AD$2:$AE$412,2,FALSE),"")</f>
        <v/>
      </c>
      <c r="P3229" s="18" t="str">
        <f>IFERROR(VLOOKUP($B3229,Invoices!$AF$2:$AG$412,2,FALSE),"")</f>
        <v/>
      </c>
      <c r="Q3229" s="18" t="str">
        <f>IFERROR(VLOOKUP($B3229,Invoices!$AH$2:$AI$412,2,FALSE),"")</f>
        <v/>
      </c>
      <c r="R3229" s="18" t="str">
        <f>IFERROR(VLOOKUP($B3229,Invoices!$AJ$2:$AK$412,2,FALSE),"")</f>
        <v/>
      </c>
      <c r="S3229" s="18" t="str">
        <f>IFERROR(VLOOKUP($B3229,Invoices!$AL$2:$AM$412,2,FALSE),"")</f>
        <v/>
      </c>
      <c r="T3229" s="18" t="str">
        <f>IFERROR(VLOOKUP($B3229,Invoices!$AN$2:$AO$412,2,FALSE),"")</f>
        <v/>
      </c>
      <c r="U3229" s="18" cm="1">
        <f t="array" ref="U3229">IFERROR(INDEX(F3229:T3229, 1, MATCH(TRUE, ISNUMBER(F3229:T3229), 0)), "0.0")</f>
        <v>0.99</v>
      </c>
    </row>
    <row r="3230" spans="1:21" ht="13" x14ac:dyDescent="0.15">
      <c r="A3230" s="14" t="s">
        <v>9262</v>
      </c>
      <c r="B3230" s="6" t="s">
        <v>4766</v>
      </c>
      <c r="C3230" s="6" t="s">
        <v>1473</v>
      </c>
      <c r="D3230" s="6" t="s">
        <v>1472</v>
      </c>
      <c r="E3230" s="6" t="s">
        <v>1021</v>
      </c>
      <c r="F3230" s="18" t="str">
        <f>IFERROR(VLOOKUP(B3230,Invoices!$L$2:$M$413,2,FALSE),"")</f>
        <v/>
      </c>
      <c r="G3230" s="18" t="str">
        <f>IFERROR(VLOOKUP(B3230,Invoices!$N$2:$O$412,2,FALSE),"")</f>
        <v/>
      </c>
      <c r="H3230" s="18" t="str">
        <f>IFERROR(VLOOKUP($B3230,Invoices!$P$2:$Q$412,2,FALSE),"")</f>
        <v/>
      </c>
      <c r="I3230" s="18" t="str">
        <f>IFERROR(VLOOKUP($B3230,Invoices!$R$2:$S$412,2,FALSE),"")</f>
        <v/>
      </c>
      <c r="J3230" s="18" t="str">
        <f>IFERROR(VLOOKUP($B3230,Invoices!$T$2:$U$412,2,FALSE),"")</f>
        <v/>
      </c>
      <c r="K3230" s="18" t="str">
        <f>IFERROR(VLOOKUP($B3230,Invoices!$V$2:$W$412,2,FALSE),"")</f>
        <v/>
      </c>
      <c r="L3230" s="18" t="str">
        <f>IFERROR(VLOOKUP($B3230,Invoices!$X$2:$Y$412,2,FALSE),"")</f>
        <v/>
      </c>
      <c r="M3230" s="18" t="str">
        <f>IFERROR(VLOOKUP($B3230,Invoices!$Z$2:$AA$412,2,FALSE),"")</f>
        <v/>
      </c>
      <c r="N3230" s="18" t="str">
        <f>IFERROR(VLOOKUP($B3230,Invoices!$AB$2:$AC$412,2,FALSE),"")</f>
        <v/>
      </c>
      <c r="O3230" s="18" t="str">
        <f>IFERROR(VLOOKUP($B3230,Invoices!$AD$2:$AE$412,2,FALSE),"")</f>
        <v/>
      </c>
      <c r="P3230" s="18" t="str">
        <f>IFERROR(VLOOKUP($B3230,Invoices!$AF$2:$AG$412,2,FALSE),"")</f>
        <v/>
      </c>
      <c r="Q3230" s="18" t="str">
        <f>IFERROR(VLOOKUP($B3230,Invoices!$AH$2:$AI$412,2,FALSE),"")</f>
        <v/>
      </c>
      <c r="R3230" s="18" t="str">
        <f>IFERROR(VLOOKUP($B3230,Invoices!$AJ$2:$AK$412,2,FALSE),"")</f>
        <v/>
      </c>
      <c r="S3230" s="18" t="str">
        <f>IFERROR(VLOOKUP($B3230,Invoices!$AL$2:$AM$412,2,FALSE),"")</f>
        <v/>
      </c>
      <c r="T3230" s="18" t="str">
        <f>IFERROR(VLOOKUP($B3230,Invoices!$AN$2:$AO$412,2,FALSE),"")</f>
        <v/>
      </c>
      <c r="U3230" s="18" t="str" cm="1">
        <f t="array" ref="U3230">IFERROR(INDEX(F3230:T3230, 1, MATCH(TRUE, ISNUMBER(F3230:T3230), 0)), "0.0")</f>
        <v>0.0</v>
      </c>
    </row>
    <row r="3231" spans="1:21" ht="13" x14ac:dyDescent="0.15">
      <c r="A3231" s="14" t="s">
        <v>9263</v>
      </c>
      <c r="B3231" s="6" t="s">
        <v>4767</v>
      </c>
      <c r="C3231" s="6" t="s">
        <v>1394</v>
      </c>
      <c r="D3231" s="6" t="s">
        <v>1395</v>
      </c>
      <c r="E3231" s="6" t="s">
        <v>878</v>
      </c>
      <c r="F3231" s="18" t="str">
        <f>IFERROR(VLOOKUP(B3231,Invoices!$L$2:$M$413,2,FALSE),"")</f>
        <v/>
      </c>
      <c r="G3231" s="18" t="str">
        <f>IFERROR(VLOOKUP(B3231,Invoices!$N$2:$O$412,2,FALSE),"")</f>
        <v/>
      </c>
      <c r="H3231" s="18" t="str">
        <f>IFERROR(VLOOKUP($B3231,Invoices!$P$2:$Q$412,2,FALSE),"")</f>
        <v/>
      </c>
      <c r="I3231" s="18" t="str">
        <f>IFERROR(VLOOKUP($B3231,Invoices!$R$2:$S$412,2,FALSE),"")</f>
        <v/>
      </c>
      <c r="J3231" s="18">
        <f>IFERROR(VLOOKUP($B3231,Invoices!$T$2:$U$412,2,FALSE),"")</f>
        <v>0.99</v>
      </c>
      <c r="K3231" s="18" t="str">
        <f>IFERROR(VLOOKUP($B3231,Invoices!$V$2:$W$412,2,FALSE),"")</f>
        <v/>
      </c>
      <c r="L3231" s="18" t="str">
        <f>IFERROR(VLOOKUP($B3231,Invoices!$X$2:$Y$412,2,FALSE),"")</f>
        <v/>
      </c>
      <c r="M3231" s="18" t="str">
        <f>IFERROR(VLOOKUP($B3231,Invoices!$Z$2:$AA$412,2,FALSE),"")</f>
        <v/>
      </c>
      <c r="N3231" s="18" t="str">
        <f>IFERROR(VLOOKUP($B3231,Invoices!$AB$2:$AC$412,2,FALSE),"")</f>
        <v/>
      </c>
      <c r="O3231" s="18" t="str">
        <f>IFERROR(VLOOKUP($B3231,Invoices!$AD$2:$AE$412,2,FALSE),"")</f>
        <v/>
      </c>
      <c r="P3231" s="18" t="str">
        <f>IFERROR(VLOOKUP($B3231,Invoices!$AF$2:$AG$412,2,FALSE),"")</f>
        <v/>
      </c>
      <c r="Q3231" s="18" t="str">
        <f>IFERROR(VLOOKUP($B3231,Invoices!$AH$2:$AI$412,2,FALSE),"")</f>
        <v/>
      </c>
      <c r="R3231" s="18" t="str">
        <f>IFERROR(VLOOKUP($B3231,Invoices!$AJ$2:$AK$412,2,FALSE),"")</f>
        <v/>
      </c>
      <c r="S3231" s="18" t="str">
        <f>IFERROR(VLOOKUP($B3231,Invoices!$AL$2:$AM$412,2,FALSE),"")</f>
        <v/>
      </c>
      <c r="T3231" s="18" t="str">
        <f>IFERROR(VLOOKUP($B3231,Invoices!$AN$2:$AO$412,2,FALSE),"")</f>
        <v/>
      </c>
      <c r="U3231" s="18" cm="1">
        <f t="array" ref="U3231">IFERROR(INDEX(F3231:T3231, 1, MATCH(TRUE, ISNUMBER(F3231:T3231), 0)), "0.0")</f>
        <v>0.99</v>
      </c>
    </row>
    <row r="3232" spans="1:21" ht="13" x14ac:dyDescent="0.15">
      <c r="A3232" s="14" t="s">
        <v>9264</v>
      </c>
      <c r="B3232" s="6" t="s">
        <v>4768</v>
      </c>
      <c r="C3232" s="6" t="s">
        <v>1795</v>
      </c>
      <c r="D3232" s="6" t="s">
        <v>626</v>
      </c>
      <c r="E3232" s="6" t="s">
        <v>522</v>
      </c>
      <c r="F3232" s="18" t="str">
        <f>IFERROR(VLOOKUP(B3232,Invoices!$L$2:$M$413,2,FALSE),"")</f>
        <v/>
      </c>
      <c r="G3232" s="18" t="str">
        <f>IFERROR(VLOOKUP(B3232,Invoices!$N$2:$O$412,2,FALSE),"")</f>
        <v/>
      </c>
      <c r="H3232" s="18" t="str">
        <f>IFERROR(VLOOKUP($B3232,Invoices!$P$2:$Q$412,2,FALSE),"")</f>
        <v/>
      </c>
      <c r="I3232" s="18" t="str">
        <f>IFERROR(VLOOKUP($B3232,Invoices!$R$2:$S$412,2,FALSE),"")</f>
        <v/>
      </c>
      <c r="J3232" s="18">
        <f>IFERROR(VLOOKUP($B3232,Invoices!$T$2:$U$412,2,FALSE),"")</f>
        <v>0.99</v>
      </c>
      <c r="K3232" s="18" t="str">
        <f>IFERROR(VLOOKUP($B3232,Invoices!$V$2:$W$412,2,FALSE),"")</f>
        <v/>
      </c>
      <c r="L3232" s="18" t="str">
        <f>IFERROR(VLOOKUP($B3232,Invoices!$X$2:$Y$412,2,FALSE),"")</f>
        <v/>
      </c>
      <c r="M3232" s="18" t="str">
        <f>IFERROR(VLOOKUP($B3232,Invoices!$Z$2:$AA$412,2,FALSE),"")</f>
        <v/>
      </c>
      <c r="N3232" s="18" t="str">
        <f>IFERROR(VLOOKUP($B3232,Invoices!$AB$2:$AC$412,2,FALSE),"")</f>
        <v/>
      </c>
      <c r="O3232" s="18" t="str">
        <f>IFERROR(VLOOKUP($B3232,Invoices!$AD$2:$AE$412,2,FALSE),"")</f>
        <v/>
      </c>
      <c r="P3232" s="18" t="str">
        <f>IFERROR(VLOOKUP($B3232,Invoices!$AF$2:$AG$412,2,FALSE),"")</f>
        <v/>
      </c>
      <c r="Q3232" s="18" t="str">
        <f>IFERROR(VLOOKUP($B3232,Invoices!$AH$2:$AI$412,2,FALSE),"")</f>
        <v/>
      </c>
      <c r="R3232" s="18" t="str">
        <f>IFERROR(VLOOKUP($B3232,Invoices!$AJ$2:$AK$412,2,FALSE),"")</f>
        <v/>
      </c>
      <c r="S3232" s="18" t="str">
        <f>IFERROR(VLOOKUP($B3232,Invoices!$AL$2:$AM$412,2,FALSE),"")</f>
        <v/>
      </c>
      <c r="T3232" s="18" t="str">
        <f>IFERROR(VLOOKUP($B3232,Invoices!$AN$2:$AO$412,2,FALSE),"")</f>
        <v/>
      </c>
      <c r="U3232" s="18" cm="1">
        <f t="array" ref="U3232">IFERROR(INDEX(F3232:T3232, 1, MATCH(TRUE, ISNUMBER(F3232:T3232), 0)), "0.0")</f>
        <v>0.99</v>
      </c>
    </row>
    <row r="3233" spans="1:21" ht="13" x14ac:dyDescent="0.15">
      <c r="A3233" s="14" t="s">
        <v>9265</v>
      </c>
      <c r="B3233" s="6" t="s">
        <v>4769</v>
      </c>
      <c r="D3233" s="6" t="s">
        <v>538</v>
      </c>
      <c r="E3233" s="6" t="s">
        <v>539</v>
      </c>
      <c r="F3233" s="18" t="str">
        <f>IFERROR(VLOOKUP(B3233,Invoices!$L$2:$M$413,2,FALSE),"")</f>
        <v/>
      </c>
      <c r="G3233" s="18" t="str">
        <f>IFERROR(VLOOKUP(B3233,Invoices!$N$2:$O$412,2,FALSE),"")</f>
        <v/>
      </c>
      <c r="H3233" s="18" t="str">
        <f>IFERROR(VLOOKUP($B3233,Invoices!$P$2:$Q$412,2,FALSE),"")</f>
        <v/>
      </c>
      <c r="I3233" s="18" t="str">
        <f>IFERROR(VLOOKUP($B3233,Invoices!$R$2:$S$412,2,FALSE),"")</f>
        <v/>
      </c>
      <c r="J3233" s="18" t="str">
        <f>IFERROR(VLOOKUP($B3233,Invoices!$T$2:$U$412,2,FALSE),"")</f>
        <v/>
      </c>
      <c r="K3233" s="18" t="str">
        <f>IFERROR(VLOOKUP($B3233,Invoices!$V$2:$W$412,2,FALSE),"")</f>
        <v/>
      </c>
      <c r="L3233" s="18" t="str">
        <f>IFERROR(VLOOKUP($B3233,Invoices!$X$2:$Y$412,2,FALSE),"")</f>
        <v/>
      </c>
      <c r="M3233" s="18" t="str">
        <f>IFERROR(VLOOKUP($B3233,Invoices!$Z$2:$AA$412,2,FALSE),"")</f>
        <v/>
      </c>
      <c r="N3233" s="18" t="str">
        <f>IFERROR(VLOOKUP($B3233,Invoices!$AB$2:$AC$412,2,FALSE),"")</f>
        <v/>
      </c>
      <c r="O3233" s="18" t="str">
        <f>IFERROR(VLOOKUP($B3233,Invoices!$AD$2:$AE$412,2,FALSE),"")</f>
        <v/>
      </c>
      <c r="P3233" s="18" t="str">
        <f>IFERROR(VLOOKUP($B3233,Invoices!$AF$2:$AG$412,2,FALSE),"")</f>
        <v/>
      </c>
      <c r="Q3233" s="18" t="str">
        <f>IFERROR(VLOOKUP($B3233,Invoices!$AH$2:$AI$412,2,FALSE),"")</f>
        <v/>
      </c>
      <c r="R3233" s="18" t="str">
        <f>IFERROR(VLOOKUP($B3233,Invoices!$AJ$2:$AK$412,2,FALSE),"")</f>
        <v/>
      </c>
      <c r="S3233" s="18" t="str">
        <f>IFERROR(VLOOKUP($B3233,Invoices!$AL$2:$AM$412,2,FALSE),"")</f>
        <v/>
      </c>
      <c r="T3233" s="18" t="str">
        <f>IFERROR(VLOOKUP($B3233,Invoices!$AN$2:$AO$412,2,FALSE),"")</f>
        <v/>
      </c>
      <c r="U3233" s="18" t="str" cm="1">
        <f t="array" ref="U3233">IFERROR(INDEX(F3233:T3233, 1, MATCH(TRUE, ISNUMBER(F3233:T3233), 0)), "0.0")</f>
        <v>0.0</v>
      </c>
    </row>
    <row r="3234" spans="1:21" ht="13" x14ac:dyDescent="0.15">
      <c r="A3234" s="14" t="s">
        <v>9266</v>
      </c>
      <c r="B3234" s="6" t="s">
        <v>4770</v>
      </c>
      <c r="C3234" s="6" t="s">
        <v>562</v>
      </c>
      <c r="D3234" s="6" t="s">
        <v>812</v>
      </c>
      <c r="E3234" s="6" t="s">
        <v>562</v>
      </c>
      <c r="F3234" s="18" t="str">
        <f>IFERROR(VLOOKUP(B3234,Invoices!$L$2:$M$413,2,FALSE),"")</f>
        <v/>
      </c>
      <c r="G3234" s="18" t="str">
        <f>IFERROR(VLOOKUP(B3234,Invoices!$N$2:$O$412,2,FALSE),"")</f>
        <v/>
      </c>
      <c r="H3234" s="18" t="str">
        <f>IFERROR(VLOOKUP($B3234,Invoices!$P$2:$Q$412,2,FALSE),"")</f>
        <v/>
      </c>
      <c r="I3234" s="18" t="str">
        <f>IFERROR(VLOOKUP($B3234,Invoices!$R$2:$S$412,2,FALSE),"")</f>
        <v/>
      </c>
      <c r="J3234" s="18" t="str">
        <f>IFERROR(VLOOKUP($B3234,Invoices!$T$2:$U$412,2,FALSE),"")</f>
        <v/>
      </c>
      <c r="K3234" s="18" t="str">
        <f>IFERROR(VLOOKUP($B3234,Invoices!$V$2:$W$412,2,FALSE),"")</f>
        <v/>
      </c>
      <c r="L3234" s="18" t="str">
        <f>IFERROR(VLOOKUP($B3234,Invoices!$X$2:$Y$412,2,FALSE),"")</f>
        <v/>
      </c>
      <c r="M3234" s="18" t="str">
        <f>IFERROR(VLOOKUP($B3234,Invoices!$Z$2:$AA$412,2,FALSE),"")</f>
        <v/>
      </c>
      <c r="N3234" s="18" t="str">
        <f>IFERROR(VLOOKUP($B3234,Invoices!$AB$2:$AC$412,2,FALSE),"")</f>
        <v/>
      </c>
      <c r="O3234" s="18" t="str">
        <f>IFERROR(VLOOKUP($B3234,Invoices!$AD$2:$AE$412,2,FALSE),"")</f>
        <v/>
      </c>
      <c r="P3234" s="18" t="str">
        <f>IFERROR(VLOOKUP($B3234,Invoices!$AF$2:$AG$412,2,FALSE),"")</f>
        <v/>
      </c>
      <c r="Q3234" s="18" t="str">
        <f>IFERROR(VLOOKUP($B3234,Invoices!$AH$2:$AI$412,2,FALSE),"")</f>
        <v/>
      </c>
      <c r="R3234" s="18" t="str">
        <f>IFERROR(VLOOKUP($B3234,Invoices!$AJ$2:$AK$412,2,FALSE),"")</f>
        <v/>
      </c>
      <c r="S3234" s="18" t="str">
        <f>IFERROR(VLOOKUP($B3234,Invoices!$AL$2:$AM$412,2,FALSE),"")</f>
        <v/>
      </c>
      <c r="T3234" s="18" t="str">
        <f>IFERROR(VLOOKUP($B3234,Invoices!$AN$2:$AO$412,2,FALSE),"")</f>
        <v/>
      </c>
      <c r="U3234" s="18" t="str" cm="1">
        <f t="array" ref="U3234">IFERROR(INDEX(F3234:T3234, 1, MATCH(TRUE, ISNUMBER(F3234:T3234), 0)), "0.0")</f>
        <v>0.0</v>
      </c>
    </row>
    <row r="3235" spans="1:21" ht="13" x14ac:dyDescent="0.15">
      <c r="A3235" s="14" t="s">
        <v>9267</v>
      </c>
      <c r="B3235" s="6" t="s">
        <v>4771</v>
      </c>
      <c r="D3235" s="6" t="s">
        <v>1174</v>
      </c>
      <c r="E3235" s="6" t="s">
        <v>570</v>
      </c>
      <c r="F3235" s="18" t="str">
        <f>IFERROR(VLOOKUP(B3235,Invoices!$L$2:$M$413,2,FALSE),"")</f>
        <v/>
      </c>
      <c r="G3235" s="18" t="str">
        <f>IFERROR(VLOOKUP(B3235,Invoices!$N$2:$O$412,2,FALSE),"")</f>
        <v/>
      </c>
      <c r="H3235" s="18" t="str">
        <f>IFERROR(VLOOKUP($B3235,Invoices!$P$2:$Q$412,2,FALSE),"")</f>
        <v/>
      </c>
      <c r="I3235" s="18" t="str">
        <f>IFERROR(VLOOKUP($B3235,Invoices!$R$2:$S$412,2,FALSE),"")</f>
        <v/>
      </c>
      <c r="J3235" s="18" t="str">
        <f>IFERROR(VLOOKUP($B3235,Invoices!$T$2:$U$412,2,FALSE),"")</f>
        <v/>
      </c>
      <c r="K3235" s="18">
        <f>IFERROR(VLOOKUP($B3235,Invoices!$V$2:$W$412,2,FALSE),"")</f>
        <v>0.99</v>
      </c>
      <c r="L3235" s="18" t="str">
        <f>IFERROR(VLOOKUP($B3235,Invoices!$X$2:$Y$412,2,FALSE),"")</f>
        <v/>
      </c>
      <c r="M3235" s="18" t="str">
        <f>IFERROR(VLOOKUP($B3235,Invoices!$Z$2:$AA$412,2,FALSE),"")</f>
        <v/>
      </c>
      <c r="N3235" s="18" t="str">
        <f>IFERROR(VLOOKUP($B3235,Invoices!$AB$2:$AC$412,2,FALSE),"")</f>
        <v/>
      </c>
      <c r="O3235" s="18" t="str">
        <f>IFERROR(VLOOKUP($B3235,Invoices!$AD$2:$AE$412,2,FALSE),"")</f>
        <v/>
      </c>
      <c r="P3235" s="18" t="str">
        <f>IFERROR(VLOOKUP($B3235,Invoices!$AF$2:$AG$412,2,FALSE),"")</f>
        <v/>
      </c>
      <c r="Q3235" s="18" t="str">
        <f>IFERROR(VLOOKUP($B3235,Invoices!$AH$2:$AI$412,2,FALSE),"")</f>
        <v/>
      </c>
      <c r="R3235" s="18" t="str">
        <f>IFERROR(VLOOKUP($B3235,Invoices!$AJ$2:$AK$412,2,FALSE),"")</f>
        <v/>
      </c>
      <c r="S3235" s="18" t="str">
        <f>IFERROR(VLOOKUP($B3235,Invoices!$AL$2:$AM$412,2,FALSE),"")</f>
        <v/>
      </c>
      <c r="T3235" s="18" t="str">
        <f>IFERROR(VLOOKUP($B3235,Invoices!$AN$2:$AO$412,2,FALSE),"")</f>
        <v/>
      </c>
      <c r="U3235" s="18" cm="1">
        <f t="array" ref="U3235">IFERROR(INDEX(F3235:T3235, 1, MATCH(TRUE, ISNUMBER(F3235:T3235), 0)), "0.0")</f>
        <v>0.99</v>
      </c>
    </row>
    <row r="3236" spans="1:21" ht="13" x14ac:dyDescent="0.15">
      <c r="A3236" s="14" t="s">
        <v>9268</v>
      </c>
      <c r="B3236" s="6" t="s">
        <v>4772</v>
      </c>
      <c r="C3236" s="6" t="s">
        <v>587</v>
      </c>
      <c r="D3236" s="6" t="s">
        <v>1270</v>
      </c>
      <c r="E3236" s="6" t="s">
        <v>587</v>
      </c>
      <c r="F3236" s="18">
        <f>IFERROR(VLOOKUP(B3236,Invoices!$L$2:$M$413,2,FALSE),"")</f>
        <v>0.99</v>
      </c>
      <c r="G3236" s="18" t="str">
        <f>IFERROR(VLOOKUP(B3236,Invoices!$N$2:$O$412,2,FALSE),"")</f>
        <v/>
      </c>
      <c r="H3236" s="18" t="str">
        <f>IFERROR(VLOOKUP($B3236,Invoices!$P$2:$Q$412,2,FALSE),"")</f>
        <v/>
      </c>
      <c r="I3236" s="18" t="str">
        <f>IFERROR(VLOOKUP($B3236,Invoices!$R$2:$S$412,2,FALSE),"")</f>
        <v/>
      </c>
      <c r="J3236" s="18">
        <f>IFERROR(VLOOKUP($B3236,Invoices!$T$2:$U$412,2,FALSE),"")</f>
        <v>0.99</v>
      </c>
      <c r="K3236" s="18" t="str">
        <f>IFERROR(VLOOKUP($B3236,Invoices!$V$2:$W$412,2,FALSE),"")</f>
        <v/>
      </c>
      <c r="L3236" s="18" t="str">
        <f>IFERROR(VLOOKUP($B3236,Invoices!$X$2:$Y$412,2,FALSE),"")</f>
        <v/>
      </c>
      <c r="M3236" s="18" t="str">
        <f>IFERROR(VLOOKUP($B3236,Invoices!$Z$2:$AA$412,2,FALSE),"")</f>
        <v/>
      </c>
      <c r="N3236" s="18" t="str">
        <f>IFERROR(VLOOKUP($B3236,Invoices!$AB$2:$AC$412,2,FALSE),"")</f>
        <v/>
      </c>
      <c r="O3236" s="18" t="str">
        <f>IFERROR(VLOOKUP($B3236,Invoices!$AD$2:$AE$412,2,FALSE),"")</f>
        <v/>
      </c>
      <c r="P3236" s="18" t="str">
        <f>IFERROR(VLOOKUP($B3236,Invoices!$AF$2:$AG$412,2,FALSE),"")</f>
        <v/>
      </c>
      <c r="Q3236" s="18" t="str">
        <f>IFERROR(VLOOKUP($B3236,Invoices!$AH$2:$AI$412,2,FALSE),"")</f>
        <v/>
      </c>
      <c r="R3236" s="18">
        <f>IFERROR(VLOOKUP($B3236,Invoices!$AJ$2:$AK$412,2,FALSE),"")</f>
        <v>0.99</v>
      </c>
      <c r="S3236" s="18" t="str">
        <f>IFERROR(VLOOKUP($B3236,Invoices!$AL$2:$AM$412,2,FALSE),"")</f>
        <v/>
      </c>
      <c r="T3236" s="18" t="str">
        <f>IFERROR(VLOOKUP($B3236,Invoices!$AN$2:$AO$412,2,FALSE),"")</f>
        <v/>
      </c>
      <c r="U3236" s="18" cm="1">
        <f t="array" ref="U3236">IFERROR(INDEX(F3236:T3236, 1, MATCH(TRUE, ISNUMBER(F3236:T3236), 0)), "0.0")</f>
        <v>0.99</v>
      </c>
    </row>
    <row r="3237" spans="1:21" ht="13" x14ac:dyDescent="0.15">
      <c r="A3237" s="14" t="s">
        <v>9269</v>
      </c>
      <c r="B3237" s="6" t="s">
        <v>4772</v>
      </c>
      <c r="C3237" s="6" t="s">
        <v>1208</v>
      </c>
      <c r="D3237" s="6" t="s">
        <v>2353</v>
      </c>
      <c r="E3237" s="6" t="s">
        <v>1210</v>
      </c>
      <c r="F3237" s="18">
        <f>IFERROR(VLOOKUP(B3237,Invoices!$L$2:$M$413,2,FALSE),"")</f>
        <v>0.99</v>
      </c>
      <c r="G3237" s="18" t="str">
        <f>IFERROR(VLOOKUP(B3237,Invoices!$N$2:$O$412,2,FALSE),"")</f>
        <v/>
      </c>
      <c r="H3237" s="18" t="str">
        <f>IFERROR(VLOOKUP($B3237,Invoices!$P$2:$Q$412,2,FALSE),"")</f>
        <v/>
      </c>
      <c r="I3237" s="18" t="str">
        <f>IFERROR(VLOOKUP($B3237,Invoices!$R$2:$S$412,2,FALSE),"")</f>
        <v/>
      </c>
      <c r="J3237" s="18">
        <f>IFERROR(VLOOKUP($B3237,Invoices!$T$2:$U$412,2,FALSE),"")</f>
        <v>0.99</v>
      </c>
      <c r="K3237" s="18" t="str">
        <f>IFERROR(VLOOKUP($B3237,Invoices!$V$2:$W$412,2,FALSE),"")</f>
        <v/>
      </c>
      <c r="L3237" s="18" t="str">
        <f>IFERROR(VLOOKUP($B3237,Invoices!$X$2:$Y$412,2,FALSE),"")</f>
        <v/>
      </c>
      <c r="M3237" s="18" t="str">
        <f>IFERROR(VLOOKUP($B3237,Invoices!$Z$2:$AA$412,2,FALSE),"")</f>
        <v/>
      </c>
      <c r="N3237" s="18" t="str">
        <f>IFERROR(VLOOKUP($B3237,Invoices!$AB$2:$AC$412,2,FALSE),"")</f>
        <v/>
      </c>
      <c r="O3237" s="18" t="str">
        <f>IFERROR(VLOOKUP($B3237,Invoices!$AD$2:$AE$412,2,FALSE),"")</f>
        <v/>
      </c>
      <c r="P3237" s="18" t="str">
        <f>IFERROR(VLOOKUP($B3237,Invoices!$AF$2:$AG$412,2,FALSE),"")</f>
        <v/>
      </c>
      <c r="Q3237" s="18" t="str">
        <f>IFERROR(VLOOKUP($B3237,Invoices!$AH$2:$AI$412,2,FALSE),"")</f>
        <v/>
      </c>
      <c r="R3237" s="18">
        <f>IFERROR(VLOOKUP($B3237,Invoices!$AJ$2:$AK$412,2,FALSE),"")</f>
        <v>0.99</v>
      </c>
      <c r="S3237" s="18" t="str">
        <f>IFERROR(VLOOKUP($B3237,Invoices!$AL$2:$AM$412,2,FALSE),"")</f>
        <v/>
      </c>
      <c r="T3237" s="18" t="str">
        <f>IFERROR(VLOOKUP($B3237,Invoices!$AN$2:$AO$412,2,FALSE),"")</f>
        <v/>
      </c>
      <c r="U3237" s="18" cm="1">
        <f t="array" ref="U3237">IFERROR(INDEX(F3237:T3237, 1, MATCH(TRUE, ISNUMBER(F3237:T3237), 0)), "0.0")</f>
        <v>0.99</v>
      </c>
    </row>
    <row r="3238" spans="1:21" ht="13" x14ac:dyDescent="0.15">
      <c r="A3238" s="14" t="s">
        <v>9270</v>
      </c>
      <c r="B3238" s="6" t="s">
        <v>1363</v>
      </c>
      <c r="D3238" s="6" t="s">
        <v>1363</v>
      </c>
      <c r="E3238" s="6" t="s">
        <v>1364</v>
      </c>
      <c r="F3238" s="18">
        <f>IFERROR(VLOOKUP(B3238,Invoices!$L$2:$M$413,2,FALSE),"")</f>
        <v>0.99</v>
      </c>
      <c r="G3238" s="18" t="str">
        <f>IFERROR(VLOOKUP(B3238,Invoices!$N$2:$O$412,2,FALSE),"")</f>
        <v/>
      </c>
      <c r="H3238" s="18" t="str">
        <f>IFERROR(VLOOKUP($B3238,Invoices!$P$2:$Q$412,2,FALSE),"")</f>
        <v/>
      </c>
      <c r="I3238" s="18" t="str">
        <f>IFERROR(VLOOKUP($B3238,Invoices!$R$2:$S$412,2,FALSE),"")</f>
        <v/>
      </c>
      <c r="J3238" s="18" t="str">
        <f>IFERROR(VLOOKUP($B3238,Invoices!$T$2:$U$412,2,FALSE),"")</f>
        <v/>
      </c>
      <c r="K3238" s="18" t="str">
        <f>IFERROR(VLOOKUP($B3238,Invoices!$V$2:$W$412,2,FALSE),"")</f>
        <v/>
      </c>
      <c r="L3238" s="18" t="str">
        <f>IFERROR(VLOOKUP($B3238,Invoices!$X$2:$Y$412,2,FALSE),"")</f>
        <v/>
      </c>
      <c r="M3238" s="18" t="str">
        <f>IFERROR(VLOOKUP($B3238,Invoices!$Z$2:$AA$412,2,FALSE),"")</f>
        <v/>
      </c>
      <c r="N3238" s="18" t="str">
        <f>IFERROR(VLOOKUP($B3238,Invoices!$AB$2:$AC$412,2,FALSE),"")</f>
        <v/>
      </c>
      <c r="O3238" s="18" t="str">
        <f>IFERROR(VLOOKUP($B3238,Invoices!$AD$2:$AE$412,2,FALSE),"")</f>
        <v/>
      </c>
      <c r="P3238" s="18" t="str">
        <f>IFERROR(VLOOKUP($B3238,Invoices!$AF$2:$AG$412,2,FALSE),"")</f>
        <v/>
      </c>
      <c r="Q3238" s="18" t="str">
        <f>IFERROR(VLOOKUP($B3238,Invoices!$AH$2:$AI$412,2,FALSE),"")</f>
        <v/>
      </c>
      <c r="R3238" s="18" t="str">
        <f>IFERROR(VLOOKUP($B3238,Invoices!$AJ$2:$AK$412,2,FALSE),"")</f>
        <v/>
      </c>
      <c r="S3238" s="18" t="str">
        <f>IFERROR(VLOOKUP($B3238,Invoices!$AL$2:$AM$412,2,FALSE),"")</f>
        <v/>
      </c>
      <c r="T3238" s="18" t="str">
        <f>IFERROR(VLOOKUP($B3238,Invoices!$AN$2:$AO$412,2,FALSE),"")</f>
        <v/>
      </c>
      <c r="U3238" s="18" cm="1">
        <f t="array" ref="U3238">IFERROR(INDEX(F3238:T3238, 1, MATCH(TRUE, ISNUMBER(F3238:T3238), 0)), "0.0")</f>
        <v>0.99</v>
      </c>
    </row>
    <row r="3239" spans="1:21" ht="13" x14ac:dyDescent="0.15">
      <c r="A3239" s="14" t="s">
        <v>9271</v>
      </c>
      <c r="B3239" s="6" t="s">
        <v>4773</v>
      </c>
      <c r="C3239" s="6" t="s">
        <v>1143</v>
      </c>
      <c r="D3239" s="6" t="s">
        <v>1144</v>
      </c>
      <c r="E3239" s="6" t="s">
        <v>559</v>
      </c>
      <c r="F3239" s="18" t="str">
        <f>IFERROR(VLOOKUP(B3239,Invoices!$L$2:$M$413,2,FALSE),"")</f>
        <v/>
      </c>
      <c r="G3239" s="18" t="str">
        <f>IFERROR(VLOOKUP(B3239,Invoices!$N$2:$O$412,2,FALSE),"")</f>
        <v/>
      </c>
      <c r="H3239" s="18" t="str">
        <f>IFERROR(VLOOKUP($B3239,Invoices!$P$2:$Q$412,2,FALSE),"")</f>
        <v/>
      </c>
      <c r="I3239" s="18" t="str">
        <f>IFERROR(VLOOKUP($B3239,Invoices!$R$2:$S$412,2,FALSE),"")</f>
        <v/>
      </c>
      <c r="J3239" s="18" t="str">
        <f>IFERROR(VLOOKUP($B3239,Invoices!$T$2:$U$412,2,FALSE),"")</f>
        <v/>
      </c>
      <c r="K3239" s="18">
        <f>IFERROR(VLOOKUP($B3239,Invoices!$V$2:$W$412,2,FALSE),"")</f>
        <v>0.99</v>
      </c>
      <c r="L3239" s="18" t="str">
        <f>IFERROR(VLOOKUP($B3239,Invoices!$X$2:$Y$412,2,FALSE),"")</f>
        <v/>
      </c>
      <c r="M3239" s="18" t="str">
        <f>IFERROR(VLOOKUP($B3239,Invoices!$Z$2:$AA$412,2,FALSE),"")</f>
        <v/>
      </c>
      <c r="N3239" s="18" t="str">
        <f>IFERROR(VLOOKUP($B3239,Invoices!$AB$2:$AC$412,2,FALSE),"")</f>
        <v/>
      </c>
      <c r="O3239" s="18" t="str">
        <f>IFERROR(VLOOKUP($B3239,Invoices!$AD$2:$AE$412,2,FALSE),"")</f>
        <v/>
      </c>
      <c r="P3239" s="18" t="str">
        <f>IFERROR(VLOOKUP($B3239,Invoices!$AF$2:$AG$412,2,FALSE),"")</f>
        <v/>
      </c>
      <c r="Q3239" s="18" t="str">
        <f>IFERROR(VLOOKUP($B3239,Invoices!$AH$2:$AI$412,2,FALSE),"")</f>
        <v/>
      </c>
      <c r="R3239" s="18" t="str">
        <f>IFERROR(VLOOKUP($B3239,Invoices!$AJ$2:$AK$412,2,FALSE),"")</f>
        <v/>
      </c>
      <c r="S3239" s="18" t="str">
        <f>IFERROR(VLOOKUP($B3239,Invoices!$AL$2:$AM$412,2,FALSE),"")</f>
        <v/>
      </c>
      <c r="T3239" s="18" t="str">
        <f>IFERROR(VLOOKUP($B3239,Invoices!$AN$2:$AO$412,2,FALSE),"")</f>
        <v/>
      </c>
      <c r="U3239" s="18" cm="1">
        <f t="array" ref="U3239">IFERROR(INDEX(F3239:T3239, 1, MATCH(TRUE, ISNUMBER(F3239:T3239), 0)), "0.0")</f>
        <v>0.99</v>
      </c>
    </row>
    <row r="3240" spans="1:21" ht="13" x14ac:dyDescent="0.15">
      <c r="A3240" s="14" t="s">
        <v>9272</v>
      </c>
      <c r="B3240" s="6" t="s">
        <v>4774</v>
      </c>
      <c r="C3240" s="6" t="s">
        <v>1959</v>
      </c>
      <c r="D3240" s="6" t="s">
        <v>1960</v>
      </c>
      <c r="E3240" s="6" t="s">
        <v>912</v>
      </c>
      <c r="F3240" s="18" t="str">
        <f>IFERROR(VLOOKUP(B3240,Invoices!$L$2:$M$413,2,FALSE),"")</f>
        <v/>
      </c>
      <c r="G3240" s="18" t="str">
        <f>IFERROR(VLOOKUP(B3240,Invoices!$N$2:$O$412,2,FALSE),"")</f>
        <v/>
      </c>
      <c r="H3240" s="18" t="str">
        <f>IFERROR(VLOOKUP($B3240,Invoices!$P$2:$Q$412,2,FALSE),"")</f>
        <v/>
      </c>
      <c r="I3240" s="18" t="str">
        <f>IFERROR(VLOOKUP($B3240,Invoices!$R$2:$S$412,2,FALSE),"")</f>
        <v/>
      </c>
      <c r="J3240" s="18" t="str">
        <f>IFERROR(VLOOKUP($B3240,Invoices!$T$2:$U$412,2,FALSE),"")</f>
        <v/>
      </c>
      <c r="K3240" s="18" t="str">
        <f>IFERROR(VLOOKUP($B3240,Invoices!$V$2:$W$412,2,FALSE),"")</f>
        <v/>
      </c>
      <c r="L3240" s="18" t="str">
        <f>IFERROR(VLOOKUP($B3240,Invoices!$X$2:$Y$412,2,FALSE),"")</f>
        <v/>
      </c>
      <c r="M3240" s="18" t="str">
        <f>IFERROR(VLOOKUP($B3240,Invoices!$Z$2:$AA$412,2,FALSE),"")</f>
        <v/>
      </c>
      <c r="N3240" s="18" t="str">
        <f>IFERROR(VLOOKUP($B3240,Invoices!$AB$2:$AC$412,2,FALSE),"")</f>
        <v/>
      </c>
      <c r="O3240" s="18" t="str">
        <f>IFERROR(VLOOKUP($B3240,Invoices!$AD$2:$AE$412,2,FALSE),"")</f>
        <v/>
      </c>
      <c r="P3240" s="18" t="str">
        <f>IFERROR(VLOOKUP($B3240,Invoices!$AF$2:$AG$412,2,FALSE),"")</f>
        <v/>
      </c>
      <c r="Q3240" s="18" t="str">
        <f>IFERROR(VLOOKUP($B3240,Invoices!$AH$2:$AI$412,2,FALSE),"")</f>
        <v/>
      </c>
      <c r="R3240" s="18" t="str">
        <f>IFERROR(VLOOKUP($B3240,Invoices!$AJ$2:$AK$412,2,FALSE),"")</f>
        <v/>
      </c>
      <c r="S3240" s="18" t="str">
        <f>IFERROR(VLOOKUP($B3240,Invoices!$AL$2:$AM$412,2,FALSE),"")</f>
        <v/>
      </c>
      <c r="T3240" s="18" t="str">
        <f>IFERROR(VLOOKUP($B3240,Invoices!$AN$2:$AO$412,2,FALSE),"")</f>
        <v/>
      </c>
      <c r="U3240" s="18" t="str" cm="1">
        <f t="array" ref="U3240">IFERROR(INDEX(F3240:T3240, 1, MATCH(TRUE, ISNUMBER(F3240:T3240), 0)), "0.0")</f>
        <v>0.0</v>
      </c>
    </row>
    <row r="3241" spans="1:21" ht="13" x14ac:dyDescent="0.15">
      <c r="A3241" s="14" t="s">
        <v>9273</v>
      </c>
      <c r="B3241" s="6" t="s">
        <v>4775</v>
      </c>
      <c r="C3241" s="6" t="s">
        <v>1366</v>
      </c>
      <c r="D3241" s="6" t="s">
        <v>1367</v>
      </c>
      <c r="E3241" s="6" t="s">
        <v>1368</v>
      </c>
      <c r="F3241" s="18" t="str">
        <f>IFERROR(VLOOKUP(B3241,Invoices!$L$2:$M$413,2,FALSE),"")</f>
        <v/>
      </c>
      <c r="G3241" s="18" t="str">
        <f>IFERROR(VLOOKUP(B3241,Invoices!$N$2:$O$412,2,FALSE),"")</f>
        <v/>
      </c>
      <c r="H3241" s="18" t="str">
        <f>IFERROR(VLOOKUP($B3241,Invoices!$P$2:$Q$412,2,FALSE),"")</f>
        <v/>
      </c>
      <c r="I3241" s="18" t="str">
        <f>IFERROR(VLOOKUP($B3241,Invoices!$R$2:$S$412,2,FALSE),"")</f>
        <v/>
      </c>
      <c r="J3241" s="18" t="str">
        <f>IFERROR(VLOOKUP($B3241,Invoices!$T$2:$U$412,2,FALSE),"")</f>
        <v/>
      </c>
      <c r="K3241" s="18" t="str">
        <f>IFERROR(VLOOKUP($B3241,Invoices!$V$2:$W$412,2,FALSE),"")</f>
        <v/>
      </c>
      <c r="L3241" s="18" t="str">
        <f>IFERROR(VLOOKUP($B3241,Invoices!$X$2:$Y$412,2,FALSE),"")</f>
        <v/>
      </c>
      <c r="M3241" s="18" t="str">
        <f>IFERROR(VLOOKUP($B3241,Invoices!$Z$2:$AA$412,2,FALSE),"")</f>
        <v/>
      </c>
      <c r="N3241" s="18" t="str">
        <f>IFERROR(VLOOKUP($B3241,Invoices!$AB$2:$AC$412,2,FALSE),"")</f>
        <v/>
      </c>
      <c r="O3241" s="18" t="str">
        <f>IFERROR(VLOOKUP($B3241,Invoices!$AD$2:$AE$412,2,FALSE),"")</f>
        <v/>
      </c>
      <c r="P3241" s="18" t="str">
        <f>IFERROR(VLOOKUP($B3241,Invoices!$AF$2:$AG$412,2,FALSE),"")</f>
        <v/>
      </c>
      <c r="Q3241" s="18" t="str">
        <f>IFERROR(VLOOKUP($B3241,Invoices!$AH$2:$AI$412,2,FALSE),"")</f>
        <v/>
      </c>
      <c r="R3241" s="18" t="str">
        <f>IFERROR(VLOOKUP($B3241,Invoices!$AJ$2:$AK$412,2,FALSE),"")</f>
        <v/>
      </c>
      <c r="S3241" s="18" t="str">
        <f>IFERROR(VLOOKUP($B3241,Invoices!$AL$2:$AM$412,2,FALSE),"")</f>
        <v/>
      </c>
      <c r="T3241" s="18" t="str">
        <f>IFERROR(VLOOKUP($B3241,Invoices!$AN$2:$AO$412,2,FALSE),"")</f>
        <v/>
      </c>
      <c r="U3241" s="18" t="str" cm="1">
        <f t="array" ref="U3241">IFERROR(INDEX(F3241:T3241, 1, MATCH(TRUE, ISNUMBER(F3241:T3241), 0)), "0.0")</f>
        <v>0.0</v>
      </c>
    </row>
    <row r="3242" spans="1:21" ht="13" x14ac:dyDescent="0.15">
      <c r="A3242" s="14" t="s">
        <v>9274</v>
      </c>
      <c r="B3242" s="6" t="s">
        <v>4776</v>
      </c>
      <c r="C3242" s="6" t="s">
        <v>4777</v>
      </c>
      <c r="D3242" s="6" t="s">
        <v>1002</v>
      </c>
      <c r="E3242" s="6" t="s">
        <v>1003</v>
      </c>
      <c r="F3242" s="18" t="str">
        <f>IFERROR(VLOOKUP(B3242,Invoices!$L$2:$M$413,2,FALSE),"")</f>
        <v/>
      </c>
      <c r="G3242" s="18" t="str">
        <f>IFERROR(VLOOKUP(B3242,Invoices!$N$2:$O$412,2,FALSE),"")</f>
        <v/>
      </c>
      <c r="H3242" s="18" t="str">
        <f>IFERROR(VLOOKUP($B3242,Invoices!$P$2:$Q$412,2,FALSE),"")</f>
        <v/>
      </c>
      <c r="I3242" s="18" t="str">
        <f>IFERROR(VLOOKUP($B3242,Invoices!$R$2:$S$412,2,FALSE),"")</f>
        <v/>
      </c>
      <c r="J3242" s="18" t="str">
        <f>IFERROR(VLOOKUP($B3242,Invoices!$T$2:$U$412,2,FALSE),"")</f>
        <v/>
      </c>
      <c r="K3242" s="18" t="str">
        <f>IFERROR(VLOOKUP($B3242,Invoices!$V$2:$W$412,2,FALSE),"")</f>
        <v/>
      </c>
      <c r="L3242" s="18" t="str">
        <f>IFERROR(VLOOKUP($B3242,Invoices!$X$2:$Y$412,2,FALSE),"")</f>
        <v/>
      </c>
      <c r="M3242" s="18" t="str">
        <f>IFERROR(VLOOKUP($B3242,Invoices!$Z$2:$AA$412,2,FALSE),"")</f>
        <v/>
      </c>
      <c r="N3242" s="18" t="str">
        <f>IFERROR(VLOOKUP($B3242,Invoices!$AB$2:$AC$412,2,FALSE),"")</f>
        <v/>
      </c>
      <c r="O3242" s="18" t="str">
        <f>IFERROR(VLOOKUP($B3242,Invoices!$AD$2:$AE$412,2,FALSE),"")</f>
        <v/>
      </c>
      <c r="P3242" s="18" t="str">
        <f>IFERROR(VLOOKUP($B3242,Invoices!$AF$2:$AG$412,2,FALSE),"")</f>
        <v/>
      </c>
      <c r="Q3242" s="18" t="str">
        <f>IFERROR(VLOOKUP($B3242,Invoices!$AH$2:$AI$412,2,FALSE),"")</f>
        <v/>
      </c>
      <c r="R3242" s="18" t="str">
        <f>IFERROR(VLOOKUP($B3242,Invoices!$AJ$2:$AK$412,2,FALSE),"")</f>
        <v/>
      </c>
      <c r="S3242" s="18" t="str">
        <f>IFERROR(VLOOKUP($B3242,Invoices!$AL$2:$AM$412,2,FALSE),"")</f>
        <v/>
      </c>
      <c r="T3242" s="18" t="str">
        <f>IFERROR(VLOOKUP($B3242,Invoices!$AN$2:$AO$412,2,FALSE),"")</f>
        <v/>
      </c>
      <c r="U3242" s="18" t="str" cm="1">
        <f t="array" ref="U3242">IFERROR(INDEX(F3242:T3242, 1, MATCH(TRUE, ISNUMBER(F3242:T3242), 0)), "0.0")</f>
        <v>0.0</v>
      </c>
    </row>
    <row r="3243" spans="1:21" ht="13" x14ac:dyDescent="0.15">
      <c r="A3243" s="14" t="s">
        <v>9275</v>
      </c>
      <c r="B3243" s="6" t="s">
        <v>4778</v>
      </c>
      <c r="C3243" s="6" t="s">
        <v>4779</v>
      </c>
      <c r="D3243" s="6" t="s">
        <v>1497</v>
      </c>
      <c r="E3243" s="6" t="s">
        <v>1498</v>
      </c>
      <c r="F3243" s="18" t="str">
        <f>IFERROR(VLOOKUP(B3243,Invoices!$L$2:$M$413,2,FALSE),"")</f>
        <v/>
      </c>
      <c r="G3243" s="18" t="str">
        <f>IFERROR(VLOOKUP(B3243,Invoices!$N$2:$O$412,2,FALSE),"")</f>
        <v/>
      </c>
      <c r="H3243" s="18" t="str">
        <f>IFERROR(VLOOKUP($B3243,Invoices!$P$2:$Q$412,2,FALSE),"")</f>
        <v/>
      </c>
      <c r="I3243" s="18" t="str">
        <f>IFERROR(VLOOKUP($B3243,Invoices!$R$2:$S$412,2,FALSE),"")</f>
        <v/>
      </c>
      <c r="J3243" s="18" t="str">
        <f>IFERROR(VLOOKUP($B3243,Invoices!$T$2:$U$412,2,FALSE),"")</f>
        <v/>
      </c>
      <c r="K3243" s="18" t="str">
        <f>IFERROR(VLOOKUP($B3243,Invoices!$V$2:$W$412,2,FALSE),"")</f>
        <v/>
      </c>
      <c r="L3243" s="18" t="str">
        <f>IFERROR(VLOOKUP($B3243,Invoices!$X$2:$Y$412,2,FALSE),"")</f>
        <v/>
      </c>
      <c r="M3243" s="18" t="str">
        <f>IFERROR(VLOOKUP($B3243,Invoices!$Z$2:$AA$412,2,FALSE),"")</f>
        <v/>
      </c>
      <c r="N3243" s="18" t="str">
        <f>IFERROR(VLOOKUP($B3243,Invoices!$AB$2:$AC$412,2,FALSE),"")</f>
        <v/>
      </c>
      <c r="O3243" s="18" t="str">
        <f>IFERROR(VLOOKUP($B3243,Invoices!$AD$2:$AE$412,2,FALSE),"")</f>
        <v/>
      </c>
      <c r="P3243" s="18" t="str">
        <f>IFERROR(VLOOKUP($B3243,Invoices!$AF$2:$AG$412,2,FALSE),"")</f>
        <v/>
      </c>
      <c r="Q3243" s="18" t="str">
        <f>IFERROR(VLOOKUP($B3243,Invoices!$AH$2:$AI$412,2,FALSE),"")</f>
        <v/>
      </c>
      <c r="R3243" s="18" t="str">
        <f>IFERROR(VLOOKUP($B3243,Invoices!$AJ$2:$AK$412,2,FALSE),"")</f>
        <v/>
      </c>
      <c r="S3243" s="18" t="str">
        <f>IFERROR(VLOOKUP($B3243,Invoices!$AL$2:$AM$412,2,FALSE),"")</f>
        <v/>
      </c>
      <c r="T3243" s="18" t="str">
        <f>IFERROR(VLOOKUP($B3243,Invoices!$AN$2:$AO$412,2,FALSE),"")</f>
        <v/>
      </c>
      <c r="U3243" s="18" t="str" cm="1">
        <f t="array" ref="U3243">IFERROR(INDEX(F3243:T3243, 1, MATCH(TRUE, ISNUMBER(F3243:T3243), 0)), "0.0")</f>
        <v>0.0</v>
      </c>
    </row>
    <row r="3244" spans="1:21" ht="13" x14ac:dyDescent="0.15">
      <c r="A3244" s="14" t="s">
        <v>9276</v>
      </c>
      <c r="B3244" s="6" t="s">
        <v>4780</v>
      </c>
      <c r="D3244" s="6" t="s">
        <v>666</v>
      </c>
      <c r="E3244" s="6" t="s">
        <v>667</v>
      </c>
      <c r="F3244" s="18">
        <f>IFERROR(VLOOKUP(B3244,Invoices!$L$2:$M$413,2,FALSE),"")</f>
        <v>0.99</v>
      </c>
      <c r="G3244" s="18" t="str">
        <f>IFERROR(VLOOKUP(B3244,Invoices!$N$2:$O$412,2,FALSE),"")</f>
        <v/>
      </c>
      <c r="H3244" s="18" t="str">
        <f>IFERROR(VLOOKUP($B3244,Invoices!$P$2:$Q$412,2,FALSE),"")</f>
        <v/>
      </c>
      <c r="I3244" s="18" t="str">
        <f>IFERROR(VLOOKUP($B3244,Invoices!$R$2:$S$412,2,FALSE),"")</f>
        <v/>
      </c>
      <c r="J3244" s="18" t="str">
        <f>IFERROR(VLOOKUP($B3244,Invoices!$T$2:$U$412,2,FALSE),"")</f>
        <v/>
      </c>
      <c r="K3244" s="18" t="str">
        <f>IFERROR(VLOOKUP($B3244,Invoices!$V$2:$W$412,2,FALSE),"")</f>
        <v/>
      </c>
      <c r="L3244" s="18" t="str">
        <f>IFERROR(VLOOKUP($B3244,Invoices!$X$2:$Y$412,2,FALSE),"")</f>
        <v/>
      </c>
      <c r="M3244" s="18" t="str">
        <f>IFERROR(VLOOKUP($B3244,Invoices!$Z$2:$AA$412,2,FALSE),"")</f>
        <v/>
      </c>
      <c r="N3244" s="18" t="str">
        <f>IFERROR(VLOOKUP($B3244,Invoices!$AB$2:$AC$412,2,FALSE),"")</f>
        <v/>
      </c>
      <c r="O3244" s="18" t="str">
        <f>IFERROR(VLOOKUP($B3244,Invoices!$AD$2:$AE$412,2,FALSE),"")</f>
        <v/>
      </c>
      <c r="P3244" s="18" t="str">
        <f>IFERROR(VLOOKUP($B3244,Invoices!$AF$2:$AG$412,2,FALSE),"")</f>
        <v/>
      </c>
      <c r="Q3244" s="18" t="str">
        <f>IFERROR(VLOOKUP($B3244,Invoices!$AH$2:$AI$412,2,FALSE),"")</f>
        <v/>
      </c>
      <c r="R3244" s="18" t="str">
        <f>IFERROR(VLOOKUP($B3244,Invoices!$AJ$2:$AK$412,2,FALSE),"")</f>
        <v/>
      </c>
      <c r="S3244" s="18" t="str">
        <f>IFERROR(VLOOKUP($B3244,Invoices!$AL$2:$AM$412,2,FALSE),"")</f>
        <v/>
      </c>
      <c r="T3244" s="18" t="str">
        <f>IFERROR(VLOOKUP($B3244,Invoices!$AN$2:$AO$412,2,FALSE),"")</f>
        <v/>
      </c>
      <c r="U3244" s="18" cm="1">
        <f t="array" ref="U3244">IFERROR(INDEX(F3244:T3244, 1, MATCH(TRUE, ISNUMBER(F3244:T3244), 0)), "0.0")</f>
        <v>0.99</v>
      </c>
    </row>
    <row r="3245" spans="1:21" ht="13" x14ac:dyDescent="0.15">
      <c r="A3245" s="14" t="s">
        <v>9277</v>
      </c>
      <c r="B3245" s="6" t="s">
        <v>4781</v>
      </c>
      <c r="D3245" s="6" t="s">
        <v>666</v>
      </c>
      <c r="E3245" s="6" t="s">
        <v>667</v>
      </c>
      <c r="F3245" s="18" t="str">
        <f>IFERROR(VLOOKUP(B3245,Invoices!$L$2:$M$413,2,FALSE),"")</f>
        <v/>
      </c>
      <c r="G3245" s="18" t="str">
        <f>IFERROR(VLOOKUP(B3245,Invoices!$N$2:$O$412,2,FALSE),"")</f>
        <v/>
      </c>
      <c r="H3245" s="18" t="str">
        <f>IFERROR(VLOOKUP($B3245,Invoices!$P$2:$Q$412,2,FALSE),"")</f>
        <v/>
      </c>
      <c r="I3245" s="18" t="str">
        <f>IFERROR(VLOOKUP($B3245,Invoices!$R$2:$S$412,2,FALSE),"")</f>
        <v/>
      </c>
      <c r="J3245" s="18" t="str">
        <f>IFERROR(VLOOKUP($B3245,Invoices!$T$2:$U$412,2,FALSE),"")</f>
        <v/>
      </c>
      <c r="K3245" s="18" t="str">
        <f>IFERROR(VLOOKUP($B3245,Invoices!$V$2:$W$412,2,FALSE),"")</f>
        <v/>
      </c>
      <c r="L3245" s="18" t="str">
        <f>IFERROR(VLOOKUP($B3245,Invoices!$X$2:$Y$412,2,FALSE),"")</f>
        <v/>
      </c>
      <c r="M3245" s="18" t="str">
        <f>IFERROR(VLOOKUP($B3245,Invoices!$Z$2:$AA$412,2,FALSE),"")</f>
        <v/>
      </c>
      <c r="N3245" s="18" t="str">
        <f>IFERROR(VLOOKUP($B3245,Invoices!$AB$2:$AC$412,2,FALSE),"")</f>
        <v/>
      </c>
      <c r="O3245" s="18" t="str">
        <f>IFERROR(VLOOKUP($B3245,Invoices!$AD$2:$AE$412,2,FALSE),"")</f>
        <v/>
      </c>
      <c r="P3245" s="18" t="str">
        <f>IFERROR(VLOOKUP($B3245,Invoices!$AF$2:$AG$412,2,FALSE),"")</f>
        <v/>
      </c>
      <c r="Q3245" s="18" t="str">
        <f>IFERROR(VLOOKUP($B3245,Invoices!$AH$2:$AI$412,2,FALSE),"")</f>
        <v/>
      </c>
      <c r="R3245" s="18" t="str">
        <f>IFERROR(VLOOKUP($B3245,Invoices!$AJ$2:$AK$412,2,FALSE),"")</f>
        <v/>
      </c>
      <c r="S3245" s="18" t="str">
        <f>IFERROR(VLOOKUP($B3245,Invoices!$AL$2:$AM$412,2,FALSE),"")</f>
        <v/>
      </c>
      <c r="T3245" s="18" t="str">
        <f>IFERROR(VLOOKUP($B3245,Invoices!$AN$2:$AO$412,2,FALSE),"")</f>
        <v/>
      </c>
      <c r="U3245" s="18" t="str" cm="1">
        <f t="array" ref="U3245">IFERROR(INDEX(F3245:T3245, 1, MATCH(TRUE, ISNUMBER(F3245:T3245), 0)), "0.0")</f>
        <v>0.0</v>
      </c>
    </row>
    <row r="3246" spans="1:21" ht="13" x14ac:dyDescent="0.15">
      <c r="A3246" s="14" t="s">
        <v>9278</v>
      </c>
      <c r="B3246" s="6" t="s">
        <v>4782</v>
      </c>
      <c r="C3246" s="6" t="s">
        <v>1394</v>
      </c>
      <c r="D3246" s="6" t="s">
        <v>1395</v>
      </c>
      <c r="E3246" s="6" t="s">
        <v>878</v>
      </c>
      <c r="F3246" s="18" t="str">
        <f>IFERROR(VLOOKUP(B3246,Invoices!$L$2:$M$413,2,FALSE),"")</f>
        <v/>
      </c>
      <c r="G3246" s="18" t="str">
        <f>IFERROR(VLOOKUP(B3246,Invoices!$N$2:$O$412,2,FALSE),"")</f>
        <v/>
      </c>
      <c r="H3246" s="18" t="str">
        <f>IFERROR(VLOOKUP($B3246,Invoices!$P$2:$Q$412,2,FALSE),"")</f>
        <v/>
      </c>
      <c r="I3246" s="18" t="str">
        <f>IFERROR(VLOOKUP($B3246,Invoices!$R$2:$S$412,2,FALSE),"")</f>
        <v/>
      </c>
      <c r="J3246" s="18" t="str">
        <f>IFERROR(VLOOKUP($B3246,Invoices!$T$2:$U$412,2,FALSE),"")</f>
        <v/>
      </c>
      <c r="K3246" s="18" t="str">
        <f>IFERROR(VLOOKUP($B3246,Invoices!$V$2:$W$412,2,FALSE),"")</f>
        <v/>
      </c>
      <c r="L3246" s="18" t="str">
        <f>IFERROR(VLOOKUP($B3246,Invoices!$X$2:$Y$412,2,FALSE),"")</f>
        <v/>
      </c>
      <c r="M3246" s="18" t="str">
        <f>IFERROR(VLOOKUP($B3246,Invoices!$Z$2:$AA$412,2,FALSE),"")</f>
        <v/>
      </c>
      <c r="N3246" s="18" t="str">
        <f>IFERROR(VLOOKUP($B3246,Invoices!$AB$2:$AC$412,2,FALSE),"")</f>
        <v/>
      </c>
      <c r="O3246" s="18" t="str">
        <f>IFERROR(VLOOKUP($B3246,Invoices!$AD$2:$AE$412,2,FALSE),"")</f>
        <v/>
      </c>
      <c r="P3246" s="18" t="str">
        <f>IFERROR(VLOOKUP($B3246,Invoices!$AF$2:$AG$412,2,FALSE),"")</f>
        <v/>
      </c>
      <c r="Q3246" s="18" t="str">
        <f>IFERROR(VLOOKUP($B3246,Invoices!$AH$2:$AI$412,2,FALSE),"")</f>
        <v/>
      </c>
      <c r="R3246" s="18" t="str">
        <f>IFERROR(VLOOKUP($B3246,Invoices!$AJ$2:$AK$412,2,FALSE),"")</f>
        <v/>
      </c>
      <c r="S3246" s="18">
        <f>IFERROR(VLOOKUP($B3246,Invoices!$AL$2:$AM$412,2,FALSE),"")</f>
        <v>0.99</v>
      </c>
      <c r="T3246" s="18" t="str">
        <f>IFERROR(VLOOKUP($B3246,Invoices!$AN$2:$AO$412,2,FALSE),"")</f>
        <v/>
      </c>
      <c r="U3246" s="18" cm="1">
        <f t="array" ref="U3246">IFERROR(INDEX(F3246:T3246, 1, MATCH(TRUE, ISNUMBER(F3246:T3246), 0)), "0.0")</f>
        <v>0.99</v>
      </c>
    </row>
    <row r="3247" spans="1:21" ht="13" x14ac:dyDescent="0.15">
      <c r="A3247" s="14" t="s">
        <v>9279</v>
      </c>
      <c r="B3247" s="6" t="s">
        <v>4783</v>
      </c>
      <c r="D3247" s="6" t="s">
        <v>862</v>
      </c>
      <c r="E3247" s="6" t="s">
        <v>863</v>
      </c>
      <c r="F3247" s="18" t="str">
        <f>IFERROR(VLOOKUP(B3247,Invoices!$L$2:$M$413,2,FALSE),"")</f>
        <v/>
      </c>
      <c r="G3247" s="18" t="str">
        <f>IFERROR(VLOOKUP(B3247,Invoices!$N$2:$O$412,2,FALSE),"")</f>
        <v/>
      </c>
      <c r="H3247" s="18" t="str">
        <f>IFERROR(VLOOKUP($B3247,Invoices!$P$2:$Q$412,2,FALSE),"")</f>
        <v/>
      </c>
      <c r="I3247" s="18" t="str">
        <f>IFERROR(VLOOKUP($B3247,Invoices!$R$2:$S$412,2,FALSE),"")</f>
        <v/>
      </c>
      <c r="J3247" s="18" t="str">
        <f>IFERROR(VLOOKUP($B3247,Invoices!$T$2:$U$412,2,FALSE),"")</f>
        <v/>
      </c>
      <c r="K3247" s="18" t="str">
        <f>IFERROR(VLOOKUP($B3247,Invoices!$V$2:$W$412,2,FALSE),"")</f>
        <v/>
      </c>
      <c r="L3247" s="18" t="str">
        <f>IFERROR(VLOOKUP($B3247,Invoices!$X$2:$Y$412,2,FALSE),"")</f>
        <v/>
      </c>
      <c r="M3247" s="18" t="str">
        <f>IFERROR(VLOOKUP($B3247,Invoices!$Z$2:$AA$412,2,FALSE),"")</f>
        <v/>
      </c>
      <c r="N3247" s="18" t="str">
        <f>IFERROR(VLOOKUP($B3247,Invoices!$AB$2:$AC$412,2,FALSE),"")</f>
        <v/>
      </c>
      <c r="O3247" s="18" t="str">
        <f>IFERROR(VLOOKUP($B3247,Invoices!$AD$2:$AE$412,2,FALSE),"")</f>
        <v/>
      </c>
      <c r="P3247" s="18" t="str">
        <f>IFERROR(VLOOKUP($B3247,Invoices!$AF$2:$AG$412,2,FALSE),"")</f>
        <v/>
      </c>
      <c r="Q3247" s="18" t="str">
        <f>IFERROR(VLOOKUP($B3247,Invoices!$AH$2:$AI$412,2,FALSE),"")</f>
        <v/>
      </c>
      <c r="R3247" s="18" t="str">
        <f>IFERROR(VLOOKUP($B3247,Invoices!$AJ$2:$AK$412,2,FALSE),"")</f>
        <v/>
      </c>
      <c r="S3247" s="18" t="str">
        <f>IFERROR(VLOOKUP($B3247,Invoices!$AL$2:$AM$412,2,FALSE),"")</f>
        <v/>
      </c>
      <c r="T3247" s="18" t="str">
        <f>IFERROR(VLOOKUP($B3247,Invoices!$AN$2:$AO$412,2,FALSE),"")</f>
        <v/>
      </c>
      <c r="U3247" s="18" t="str" cm="1">
        <f t="array" ref="U3247">IFERROR(INDEX(F3247:T3247, 1, MATCH(TRUE, ISNUMBER(F3247:T3247), 0)), "0.0")</f>
        <v>0.0</v>
      </c>
    </row>
    <row r="3248" spans="1:21" ht="13" x14ac:dyDescent="0.15">
      <c r="A3248" s="14" t="s">
        <v>9280</v>
      </c>
      <c r="B3248" s="6" t="s">
        <v>4784</v>
      </c>
      <c r="D3248" s="6" t="s">
        <v>1391</v>
      </c>
      <c r="E3248" s="6" t="s">
        <v>673</v>
      </c>
      <c r="F3248" s="18" t="str">
        <f>IFERROR(VLOOKUP(B3248,Invoices!$L$2:$M$413,2,FALSE),"")</f>
        <v/>
      </c>
      <c r="G3248" s="18" t="str">
        <f>IFERROR(VLOOKUP(B3248,Invoices!$N$2:$O$412,2,FALSE),"")</f>
        <v/>
      </c>
      <c r="H3248" s="18" t="str">
        <f>IFERROR(VLOOKUP($B3248,Invoices!$P$2:$Q$412,2,FALSE),"")</f>
        <v/>
      </c>
      <c r="I3248" s="18" t="str">
        <f>IFERROR(VLOOKUP($B3248,Invoices!$R$2:$S$412,2,FALSE),"")</f>
        <v/>
      </c>
      <c r="J3248" s="18" t="str">
        <f>IFERROR(VLOOKUP($B3248,Invoices!$T$2:$U$412,2,FALSE),"")</f>
        <v/>
      </c>
      <c r="K3248" s="18" t="str">
        <f>IFERROR(VLOOKUP($B3248,Invoices!$V$2:$W$412,2,FALSE),"")</f>
        <v/>
      </c>
      <c r="L3248" s="18" t="str">
        <f>IFERROR(VLOOKUP($B3248,Invoices!$X$2:$Y$412,2,FALSE),"")</f>
        <v/>
      </c>
      <c r="M3248" s="18" t="str">
        <f>IFERROR(VLOOKUP($B3248,Invoices!$Z$2:$AA$412,2,FALSE),"")</f>
        <v/>
      </c>
      <c r="N3248" s="18" t="str">
        <f>IFERROR(VLOOKUP($B3248,Invoices!$AB$2:$AC$412,2,FALSE),"")</f>
        <v/>
      </c>
      <c r="O3248" s="18" t="str">
        <f>IFERROR(VLOOKUP($B3248,Invoices!$AD$2:$AE$412,2,FALSE),"")</f>
        <v/>
      </c>
      <c r="P3248" s="18" t="str">
        <f>IFERROR(VLOOKUP($B3248,Invoices!$AF$2:$AG$412,2,FALSE),"")</f>
        <v/>
      </c>
      <c r="Q3248" s="18" t="str">
        <f>IFERROR(VLOOKUP($B3248,Invoices!$AH$2:$AI$412,2,FALSE),"")</f>
        <v/>
      </c>
      <c r="R3248" s="18" t="str">
        <f>IFERROR(VLOOKUP($B3248,Invoices!$AJ$2:$AK$412,2,FALSE),"")</f>
        <v/>
      </c>
      <c r="S3248" s="18" t="str">
        <f>IFERROR(VLOOKUP($B3248,Invoices!$AL$2:$AM$412,2,FALSE),"")</f>
        <v/>
      </c>
      <c r="T3248" s="18" t="str">
        <f>IFERROR(VLOOKUP($B3248,Invoices!$AN$2:$AO$412,2,FALSE),"")</f>
        <v/>
      </c>
      <c r="U3248" s="18" t="str" cm="1">
        <f t="array" ref="U3248">IFERROR(INDEX(F3248:T3248, 1, MATCH(TRUE, ISNUMBER(F3248:T3248), 0)), "0.0")</f>
        <v>0.0</v>
      </c>
    </row>
    <row r="3249" spans="1:21" ht="13" x14ac:dyDescent="0.15">
      <c r="A3249" s="14" t="s">
        <v>9281</v>
      </c>
      <c r="B3249" s="6" t="s">
        <v>4785</v>
      </c>
      <c r="D3249" s="6" t="s">
        <v>1070</v>
      </c>
      <c r="E3249" s="6" t="s">
        <v>1071</v>
      </c>
      <c r="F3249" s="18">
        <f>IFERROR(VLOOKUP(B3249,Invoices!$L$2:$M$413,2,FALSE),"")</f>
        <v>0.99</v>
      </c>
      <c r="G3249" s="18" t="str">
        <f>IFERROR(VLOOKUP(B3249,Invoices!$N$2:$O$412,2,FALSE),"")</f>
        <v/>
      </c>
      <c r="H3249" s="18" t="str">
        <f>IFERROR(VLOOKUP($B3249,Invoices!$P$2:$Q$412,2,FALSE),"")</f>
        <v/>
      </c>
      <c r="I3249" s="18" t="str">
        <f>IFERROR(VLOOKUP($B3249,Invoices!$R$2:$S$412,2,FALSE),"")</f>
        <v/>
      </c>
      <c r="J3249" s="18" t="str">
        <f>IFERROR(VLOOKUP($B3249,Invoices!$T$2:$U$412,2,FALSE),"")</f>
        <v/>
      </c>
      <c r="K3249" s="18" t="str">
        <f>IFERROR(VLOOKUP($B3249,Invoices!$V$2:$W$412,2,FALSE),"")</f>
        <v/>
      </c>
      <c r="L3249" s="18" t="str">
        <f>IFERROR(VLOOKUP($B3249,Invoices!$X$2:$Y$412,2,FALSE),"")</f>
        <v/>
      </c>
      <c r="M3249" s="18" t="str">
        <f>IFERROR(VLOOKUP($B3249,Invoices!$Z$2:$AA$412,2,FALSE),"")</f>
        <v/>
      </c>
      <c r="N3249" s="18" t="str">
        <f>IFERROR(VLOOKUP($B3249,Invoices!$AB$2:$AC$412,2,FALSE),"")</f>
        <v/>
      </c>
      <c r="O3249" s="18" t="str">
        <f>IFERROR(VLOOKUP($B3249,Invoices!$AD$2:$AE$412,2,FALSE),"")</f>
        <v/>
      </c>
      <c r="P3249" s="18" t="str">
        <f>IFERROR(VLOOKUP($B3249,Invoices!$AF$2:$AG$412,2,FALSE),"")</f>
        <v/>
      </c>
      <c r="Q3249" s="18" t="str">
        <f>IFERROR(VLOOKUP($B3249,Invoices!$AH$2:$AI$412,2,FALSE),"")</f>
        <v/>
      </c>
      <c r="R3249" s="18" t="str">
        <f>IFERROR(VLOOKUP($B3249,Invoices!$AJ$2:$AK$412,2,FALSE),"")</f>
        <v/>
      </c>
      <c r="S3249" s="18" t="str">
        <f>IFERROR(VLOOKUP($B3249,Invoices!$AL$2:$AM$412,2,FALSE),"")</f>
        <v/>
      </c>
      <c r="T3249" s="18" t="str">
        <f>IFERROR(VLOOKUP($B3249,Invoices!$AN$2:$AO$412,2,FALSE),"")</f>
        <v/>
      </c>
      <c r="U3249" s="18" cm="1">
        <f t="array" ref="U3249">IFERROR(INDEX(F3249:T3249, 1, MATCH(TRUE, ISNUMBER(F3249:T3249), 0)), "0.0")</f>
        <v>0.99</v>
      </c>
    </row>
    <row r="3250" spans="1:21" ht="13" x14ac:dyDescent="0.15">
      <c r="A3250" s="14" t="s">
        <v>9282</v>
      </c>
      <c r="B3250" s="6" t="s">
        <v>4786</v>
      </c>
      <c r="C3250" s="6" t="s">
        <v>1394</v>
      </c>
      <c r="D3250" s="6" t="s">
        <v>1395</v>
      </c>
      <c r="E3250" s="6" t="s">
        <v>878</v>
      </c>
      <c r="F3250" s="18">
        <f>IFERROR(VLOOKUP(B3250,Invoices!$L$2:$M$413,2,FALSE),"")</f>
        <v>0.99</v>
      </c>
      <c r="G3250" s="18" t="str">
        <f>IFERROR(VLOOKUP(B3250,Invoices!$N$2:$O$412,2,FALSE),"")</f>
        <v/>
      </c>
      <c r="H3250" s="18" t="str">
        <f>IFERROR(VLOOKUP($B3250,Invoices!$P$2:$Q$412,2,FALSE),"")</f>
        <v/>
      </c>
      <c r="I3250" s="18" t="str">
        <f>IFERROR(VLOOKUP($B3250,Invoices!$R$2:$S$412,2,FALSE),"")</f>
        <v/>
      </c>
      <c r="J3250" s="18" t="str">
        <f>IFERROR(VLOOKUP($B3250,Invoices!$T$2:$U$412,2,FALSE),"")</f>
        <v/>
      </c>
      <c r="K3250" s="18" t="str">
        <f>IFERROR(VLOOKUP($B3250,Invoices!$V$2:$W$412,2,FALSE),"")</f>
        <v/>
      </c>
      <c r="L3250" s="18" t="str">
        <f>IFERROR(VLOOKUP($B3250,Invoices!$X$2:$Y$412,2,FALSE),"")</f>
        <v/>
      </c>
      <c r="M3250" s="18" t="str">
        <f>IFERROR(VLOOKUP($B3250,Invoices!$Z$2:$AA$412,2,FALSE),"")</f>
        <v/>
      </c>
      <c r="N3250" s="18" t="str">
        <f>IFERROR(VLOOKUP($B3250,Invoices!$AB$2:$AC$412,2,FALSE),"")</f>
        <v/>
      </c>
      <c r="O3250" s="18" t="str">
        <f>IFERROR(VLOOKUP($B3250,Invoices!$AD$2:$AE$412,2,FALSE),"")</f>
        <v/>
      </c>
      <c r="P3250" s="18" t="str">
        <f>IFERROR(VLOOKUP($B3250,Invoices!$AF$2:$AG$412,2,FALSE),"")</f>
        <v/>
      </c>
      <c r="Q3250" s="18" t="str">
        <f>IFERROR(VLOOKUP($B3250,Invoices!$AH$2:$AI$412,2,FALSE),"")</f>
        <v/>
      </c>
      <c r="R3250" s="18" t="str">
        <f>IFERROR(VLOOKUP($B3250,Invoices!$AJ$2:$AK$412,2,FALSE),"")</f>
        <v/>
      </c>
      <c r="S3250" s="18" t="str">
        <f>IFERROR(VLOOKUP($B3250,Invoices!$AL$2:$AM$412,2,FALSE),"")</f>
        <v/>
      </c>
      <c r="T3250" s="18" t="str">
        <f>IFERROR(VLOOKUP($B3250,Invoices!$AN$2:$AO$412,2,FALSE),"")</f>
        <v/>
      </c>
      <c r="U3250" s="18" cm="1">
        <f t="array" ref="U3250">IFERROR(INDEX(F3250:T3250, 1, MATCH(TRUE, ISNUMBER(F3250:T3250), 0)), "0.0")</f>
        <v>0.99</v>
      </c>
    </row>
    <row r="3251" spans="1:21" ht="13" x14ac:dyDescent="0.15">
      <c r="A3251" s="14" t="s">
        <v>9283</v>
      </c>
      <c r="B3251" s="6" t="s">
        <v>4787</v>
      </c>
      <c r="D3251" s="6" t="s">
        <v>754</v>
      </c>
      <c r="E3251" s="6" t="s">
        <v>755</v>
      </c>
      <c r="F3251" s="18" t="str">
        <f>IFERROR(VLOOKUP(B3251,Invoices!$L$2:$M$413,2,FALSE),"")</f>
        <v/>
      </c>
      <c r="G3251" s="18" t="str">
        <f>IFERROR(VLOOKUP(B3251,Invoices!$N$2:$O$412,2,FALSE),"")</f>
        <v/>
      </c>
      <c r="H3251" s="18" t="str">
        <f>IFERROR(VLOOKUP($B3251,Invoices!$P$2:$Q$412,2,FALSE),"")</f>
        <v/>
      </c>
      <c r="I3251" s="18" t="str">
        <f>IFERROR(VLOOKUP($B3251,Invoices!$R$2:$S$412,2,FALSE),"")</f>
        <v/>
      </c>
      <c r="J3251" s="18" t="str">
        <f>IFERROR(VLOOKUP($B3251,Invoices!$T$2:$U$412,2,FALSE),"")</f>
        <v/>
      </c>
      <c r="K3251" s="18" t="str">
        <f>IFERROR(VLOOKUP($B3251,Invoices!$V$2:$W$412,2,FALSE),"")</f>
        <v/>
      </c>
      <c r="L3251" s="18" t="str">
        <f>IFERROR(VLOOKUP($B3251,Invoices!$X$2:$Y$412,2,FALSE),"")</f>
        <v/>
      </c>
      <c r="M3251" s="18" t="str">
        <f>IFERROR(VLOOKUP($B3251,Invoices!$Z$2:$AA$412,2,FALSE),"")</f>
        <v/>
      </c>
      <c r="N3251" s="18" t="str">
        <f>IFERROR(VLOOKUP($B3251,Invoices!$AB$2:$AC$412,2,FALSE),"")</f>
        <v/>
      </c>
      <c r="O3251" s="18" t="str">
        <f>IFERROR(VLOOKUP($B3251,Invoices!$AD$2:$AE$412,2,FALSE),"")</f>
        <v/>
      </c>
      <c r="P3251" s="18" t="str">
        <f>IFERROR(VLOOKUP($B3251,Invoices!$AF$2:$AG$412,2,FALSE),"")</f>
        <v/>
      </c>
      <c r="Q3251" s="18" t="str">
        <f>IFERROR(VLOOKUP($B3251,Invoices!$AH$2:$AI$412,2,FALSE),"")</f>
        <v/>
      </c>
      <c r="R3251" s="18" t="str">
        <f>IFERROR(VLOOKUP($B3251,Invoices!$AJ$2:$AK$412,2,FALSE),"")</f>
        <v/>
      </c>
      <c r="S3251" s="18" t="str">
        <f>IFERROR(VLOOKUP($B3251,Invoices!$AL$2:$AM$412,2,FALSE),"")</f>
        <v/>
      </c>
      <c r="T3251" s="18" t="str">
        <f>IFERROR(VLOOKUP($B3251,Invoices!$AN$2:$AO$412,2,FALSE),"")</f>
        <v/>
      </c>
      <c r="U3251" s="18" t="str" cm="1">
        <f t="array" ref="U3251">IFERROR(INDEX(F3251:T3251, 1, MATCH(TRUE, ISNUMBER(F3251:T3251), 0)), "0.0")</f>
        <v>0.0</v>
      </c>
    </row>
    <row r="3252" spans="1:21" ht="13" x14ac:dyDescent="0.15">
      <c r="A3252" s="14" t="s">
        <v>9284</v>
      </c>
      <c r="B3252" s="6" t="s">
        <v>4788</v>
      </c>
      <c r="C3252" s="6" t="s">
        <v>908</v>
      </c>
      <c r="D3252" s="6" t="s">
        <v>897</v>
      </c>
      <c r="E3252" s="6" t="s">
        <v>562</v>
      </c>
      <c r="F3252" s="18" t="str">
        <f>IFERROR(VLOOKUP(B3252,Invoices!$L$2:$M$413,2,FALSE),"")</f>
        <v/>
      </c>
      <c r="G3252" s="18" t="str">
        <f>IFERROR(VLOOKUP(B3252,Invoices!$N$2:$O$412,2,FALSE),"")</f>
        <v/>
      </c>
      <c r="H3252" s="18" t="str">
        <f>IFERROR(VLOOKUP($B3252,Invoices!$P$2:$Q$412,2,FALSE),"")</f>
        <v/>
      </c>
      <c r="I3252" s="18" t="str">
        <f>IFERROR(VLOOKUP($B3252,Invoices!$R$2:$S$412,2,FALSE),"")</f>
        <v/>
      </c>
      <c r="J3252" s="18" t="str">
        <f>IFERROR(VLOOKUP($B3252,Invoices!$T$2:$U$412,2,FALSE),"")</f>
        <v/>
      </c>
      <c r="K3252" s="18" t="str">
        <f>IFERROR(VLOOKUP($B3252,Invoices!$V$2:$W$412,2,FALSE),"")</f>
        <v/>
      </c>
      <c r="L3252" s="18" t="str">
        <f>IFERROR(VLOOKUP($B3252,Invoices!$X$2:$Y$412,2,FALSE),"")</f>
        <v/>
      </c>
      <c r="M3252" s="18" t="str">
        <f>IFERROR(VLOOKUP($B3252,Invoices!$Z$2:$AA$412,2,FALSE),"")</f>
        <v/>
      </c>
      <c r="N3252" s="18" t="str">
        <f>IFERROR(VLOOKUP($B3252,Invoices!$AB$2:$AC$412,2,FALSE),"")</f>
        <v/>
      </c>
      <c r="O3252" s="18" t="str">
        <f>IFERROR(VLOOKUP($B3252,Invoices!$AD$2:$AE$412,2,FALSE),"")</f>
        <v/>
      </c>
      <c r="P3252" s="18" t="str">
        <f>IFERROR(VLOOKUP($B3252,Invoices!$AF$2:$AG$412,2,FALSE),"")</f>
        <v/>
      </c>
      <c r="Q3252" s="18" t="str">
        <f>IFERROR(VLOOKUP($B3252,Invoices!$AH$2:$AI$412,2,FALSE),"")</f>
        <v/>
      </c>
      <c r="R3252" s="18" t="str">
        <f>IFERROR(VLOOKUP($B3252,Invoices!$AJ$2:$AK$412,2,FALSE),"")</f>
        <v/>
      </c>
      <c r="S3252" s="18" t="str">
        <f>IFERROR(VLOOKUP($B3252,Invoices!$AL$2:$AM$412,2,FALSE),"")</f>
        <v/>
      </c>
      <c r="T3252" s="18" t="str">
        <f>IFERROR(VLOOKUP($B3252,Invoices!$AN$2:$AO$412,2,FALSE),"")</f>
        <v/>
      </c>
      <c r="U3252" s="18" t="str" cm="1">
        <f t="array" ref="U3252">IFERROR(INDEX(F3252:T3252, 1, MATCH(TRUE, ISNUMBER(F3252:T3252), 0)), "0.0")</f>
        <v>0.0</v>
      </c>
    </row>
    <row r="3253" spans="1:21" ht="13" x14ac:dyDescent="0.15">
      <c r="A3253" s="14" t="s">
        <v>9285</v>
      </c>
      <c r="B3253" s="6" t="s">
        <v>4789</v>
      </c>
      <c r="C3253" s="6" t="s">
        <v>679</v>
      </c>
      <c r="D3253" s="6" t="s">
        <v>680</v>
      </c>
      <c r="E3253" s="6" t="s">
        <v>681</v>
      </c>
      <c r="F3253" s="18" t="str">
        <f>IFERROR(VLOOKUP(B3253,Invoices!$L$2:$M$413,2,FALSE),"")</f>
        <v/>
      </c>
      <c r="G3253" s="18" t="str">
        <f>IFERROR(VLOOKUP(B3253,Invoices!$N$2:$O$412,2,FALSE),"")</f>
        <v/>
      </c>
      <c r="H3253" s="18" t="str">
        <f>IFERROR(VLOOKUP($B3253,Invoices!$P$2:$Q$412,2,FALSE),"")</f>
        <v/>
      </c>
      <c r="I3253" s="18" t="str">
        <f>IFERROR(VLOOKUP($B3253,Invoices!$R$2:$S$412,2,FALSE),"")</f>
        <v/>
      </c>
      <c r="J3253" s="18" t="str">
        <f>IFERROR(VLOOKUP($B3253,Invoices!$T$2:$U$412,2,FALSE),"")</f>
        <v/>
      </c>
      <c r="K3253" s="18" t="str">
        <f>IFERROR(VLOOKUP($B3253,Invoices!$V$2:$W$412,2,FALSE),"")</f>
        <v/>
      </c>
      <c r="L3253" s="18" t="str">
        <f>IFERROR(VLOOKUP($B3253,Invoices!$X$2:$Y$412,2,FALSE),"")</f>
        <v/>
      </c>
      <c r="M3253" s="18" t="str">
        <f>IFERROR(VLOOKUP($B3253,Invoices!$Z$2:$AA$412,2,FALSE),"")</f>
        <v/>
      </c>
      <c r="N3253" s="18">
        <f>IFERROR(VLOOKUP($B3253,Invoices!$AB$2:$AC$412,2,FALSE),"")</f>
        <v>0.99</v>
      </c>
      <c r="O3253" s="18" t="str">
        <f>IFERROR(VLOOKUP($B3253,Invoices!$AD$2:$AE$412,2,FALSE),"")</f>
        <v/>
      </c>
      <c r="P3253" s="18" t="str">
        <f>IFERROR(VLOOKUP($B3253,Invoices!$AF$2:$AG$412,2,FALSE),"")</f>
        <v/>
      </c>
      <c r="Q3253" s="18" t="str">
        <f>IFERROR(VLOOKUP($B3253,Invoices!$AH$2:$AI$412,2,FALSE),"")</f>
        <v/>
      </c>
      <c r="R3253" s="18" t="str">
        <f>IFERROR(VLOOKUP($B3253,Invoices!$AJ$2:$AK$412,2,FALSE),"")</f>
        <v/>
      </c>
      <c r="S3253" s="18" t="str">
        <f>IFERROR(VLOOKUP($B3253,Invoices!$AL$2:$AM$412,2,FALSE),"")</f>
        <v/>
      </c>
      <c r="T3253" s="18" t="str">
        <f>IFERROR(VLOOKUP($B3253,Invoices!$AN$2:$AO$412,2,FALSE),"")</f>
        <v/>
      </c>
      <c r="U3253" s="18" cm="1">
        <f t="array" ref="U3253">IFERROR(INDEX(F3253:T3253, 1, MATCH(TRUE, ISNUMBER(F3253:T3253), 0)), "0.0")</f>
        <v>0.99</v>
      </c>
    </row>
    <row r="3254" spans="1:21" ht="13" x14ac:dyDescent="0.15">
      <c r="A3254" s="14" t="s">
        <v>9286</v>
      </c>
      <c r="B3254" s="6" t="s">
        <v>4790</v>
      </c>
      <c r="D3254" s="6" t="s">
        <v>746</v>
      </c>
      <c r="E3254" s="6" t="s">
        <v>742</v>
      </c>
      <c r="F3254" s="18" t="str">
        <f>IFERROR(VLOOKUP(B3254,Invoices!$L$2:$M$413,2,FALSE),"")</f>
        <v/>
      </c>
      <c r="G3254" s="18" t="str">
        <f>IFERROR(VLOOKUP(B3254,Invoices!$N$2:$O$412,2,FALSE),"")</f>
        <v/>
      </c>
      <c r="H3254" s="18" t="str">
        <f>IFERROR(VLOOKUP($B3254,Invoices!$P$2:$Q$412,2,FALSE),"")</f>
        <v/>
      </c>
      <c r="I3254" s="18" t="str">
        <f>IFERROR(VLOOKUP($B3254,Invoices!$R$2:$S$412,2,FALSE),"")</f>
        <v/>
      </c>
      <c r="J3254" s="18" t="str">
        <f>IFERROR(VLOOKUP($B3254,Invoices!$T$2:$U$412,2,FALSE),"")</f>
        <v/>
      </c>
      <c r="K3254" s="18" t="str">
        <f>IFERROR(VLOOKUP($B3254,Invoices!$V$2:$W$412,2,FALSE),"")</f>
        <v/>
      </c>
      <c r="L3254" s="18" t="str">
        <f>IFERROR(VLOOKUP($B3254,Invoices!$X$2:$Y$412,2,FALSE),"")</f>
        <v/>
      </c>
      <c r="M3254" s="18" t="str">
        <f>IFERROR(VLOOKUP($B3254,Invoices!$Z$2:$AA$412,2,FALSE),"")</f>
        <v/>
      </c>
      <c r="N3254" s="18" t="str">
        <f>IFERROR(VLOOKUP($B3254,Invoices!$AB$2:$AC$412,2,FALSE),"")</f>
        <v/>
      </c>
      <c r="O3254" s="18" t="str">
        <f>IFERROR(VLOOKUP($B3254,Invoices!$AD$2:$AE$412,2,FALSE),"")</f>
        <v/>
      </c>
      <c r="P3254" s="18" t="str">
        <f>IFERROR(VLOOKUP($B3254,Invoices!$AF$2:$AG$412,2,FALSE),"")</f>
        <v/>
      </c>
      <c r="Q3254" s="18" t="str">
        <f>IFERROR(VLOOKUP($B3254,Invoices!$AH$2:$AI$412,2,FALSE),"")</f>
        <v/>
      </c>
      <c r="R3254" s="18" t="str">
        <f>IFERROR(VLOOKUP($B3254,Invoices!$AJ$2:$AK$412,2,FALSE),"")</f>
        <v/>
      </c>
      <c r="S3254" s="18" t="str">
        <f>IFERROR(VLOOKUP($B3254,Invoices!$AL$2:$AM$412,2,FALSE),"")</f>
        <v/>
      </c>
      <c r="T3254" s="18" t="str">
        <f>IFERROR(VLOOKUP($B3254,Invoices!$AN$2:$AO$412,2,FALSE),"")</f>
        <v/>
      </c>
      <c r="U3254" s="18" t="str" cm="1">
        <f t="array" ref="U3254">IFERROR(INDEX(F3254:T3254, 1, MATCH(TRUE, ISNUMBER(F3254:T3254), 0)), "0.0")</f>
        <v>0.0</v>
      </c>
    </row>
    <row r="3255" spans="1:21" ht="13" x14ac:dyDescent="0.15">
      <c r="A3255" s="14" t="s">
        <v>9287</v>
      </c>
      <c r="B3255" s="6" t="s">
        <v>4791</v>
      </c>
      <c r="C3255" s="6" t="s">
        <v>1473</v>
      </c>
      <c r="D3255" s="6" t="s">
        <v>1472</v>
      </c>
      <c r="E3255" s="6" t="s">
        <v>1021</v>
      </c>
      <c r="F3255" s="18" t="str">
        <f>IFERROR(VLOOKUP(B3255,Invoices!$L$2:$M$413,2,FALSE),"")</f>
        <v/>
      </c>
      <c r="G3255" s="18" t="str">
        <f>IFERROR(VLOOKUP(B3255,Invoices!$N$2:$O$412,2,FALSE),"")</f>
        <v/>
      </c>
      <c r="H3255" s="18" t="str">
        <f>IFERROR(VLOOKUP($B3255,Invoices!$P$2:$Q$412,2,FALSE),"")</f>
        <v/>
      </c>
      <c r="I3255" s="18" t="str">
        <f>IFERROR(VLOOKUP($B3255,Invoices!$R$2:$S$412,2,FALSE),"")</f>
        <v/>
      </c>
      <c r="J3255" s="18" t="str">
        <f>IFERROR(VLOOKUP($B3255,Invoices!$T$2:$U$412,2,FALSE),"")</f>
        <v/>
      </c>
      <c r="K3255" s="18" t="str">
        <f>IFERROR(VLOOKUP($B3255,Invoices!$V$2:$W$412,2,FALSE),"")</f>
        <v/>
      </c>
      <c r="L3255" s="18" t="str">
        <f>IFERROR(VLOOKUP($B3255,Invoices!$X$2:$Y$412,2,FALSE),"")</f>
        <v/>
      </c>
      <c r="M3255" s="18" t="str">
        <f>IFERROR(VLOOKUP($B3255,Invoices!$Z$2:$AA$412,2,FALSE),"")</f>
        <v/>
      </c>
      <c r="N3255" s="18" t="str">
        <f>IFERROR(VLOOKUP($B3255,Invoices!$AB$2:$AC$412,2,FALSE),"")</f>
        <v/>
      </c>
      <c r="O3255" s="18" t="str">
        <f>IFERROR(VLOOKUP($B3255,Invoices!$AD$2:$AE$412,2,FALSE),"")</f>
        <v/>
      </c>
      <c r="P3255" s="18" t="str">
        <f>IFERROR(VLOOKUP($B3255,Invoices!$AF$2:$AG$412,2,FALSE),"")</f>
        <v/>
      </c>
      <c r="Q3255" s="18" t="str">
        <f>IFERROR(VLOOKUP($B3255,Invoices!$AH$2:$AI$412,2,FALSE),"")</f>
        <v/>
      </c>
      <c r="R3255" s="18" t="str">
        <f>IFERROR(VLOOKUP($B3255,Invoices!$AJ$2:$AK$412,2,FALSE),"")</f>
        <v/>
      </c>
      <c r="S3255" s="18" t="str">
        <f>IFERROR(VLOOKUP($B3255,Invoices!$AL$2:$AM$412,2,FALSE),"")</f>
        <v/>
      </c>
      <c r="T3255" s="18" t="str">
        <f>IFERROR(VLOOKUP($B3255,Invoices!$AN$2:$AO$412,2,FALSE),"")</f>
        <v/>
      </c>
      <c r="U3255" s="18" t="str" cm="1">
        <f t="array" ref="U3255">IFERROR(INDEX(F3255:T3255, 1, MATCH(TRUE, ISNUMBER(F3255:T3255), 0)), "0.0")</f>
        <v>0.0</v>
      </c>
    </row>
    <row r="3256" spans="1:21" ht="13" x14ac:dyDescent="0.15">
      <c r="A3256" s="14" t="s">
        <v>9288</v>
      </c>
      <c r="B3256" s="6" t="s">
        <v>4792</v>
      </c>
      <c r="C3256" s="6" t="s">
        <v>1883</v>
      </c>
      <c r="D3256" s="6" t="s">
        <v>871</v>
      </c>
      <c r="E3256" s="6" t="s">
        <v>612</v>
      </c>
      <c r="F3256" s="18" t="str">
        <f>IFERROR(VLOOKUP(B3256,Invoices!$L$2:$M$413,2,FALSE),"")</f>
        <v/>
      </c>
      <c r="G3256" s="18" t="str">
        <f>IFERROR(VLOOKUP(B3256,Invoices!$N$2:$O$412,2,FALSE),"")</f>
        <v/>
      </c>
      <c r="H3256" s="18" t="str">
        <f>IFERROR(VLOOKUP($B3256,Invoices!$P$2:$Q$412,2,FALSE),"")</f>
        <v/>
      </c>
      <c r="I3256" s="18" t="str">
        <f>IFERROR(VLOOKUP($B3256,Invoices!$R$2:$S$412,2,FALSE),"")</f>
        <v/>
      </c>
      <c r="J3256" s="18" t="str">
        <f>IFERROR(VLOOKUP($B3256,Invoices!$T$2:$U$412,2,FALSE),"")</f>
        <v/>
      </c>
      <c r="K3256" s="18" t="str">
        <f>IFERROR(VLOOKUP($B3256,Invoices!$V$2:$W$412,2,FALSE),"")</f>
        <v/>
      </c>
      <c r="L3256" s="18" t="str">
        <f>IFERROR(VLOOKUP($B3256,Invoices!$X$2:$Y$412,2,FALSE),"")</f>
        <v/>
      </c>
      <c r="M3256" s="18" t="str">
        <f>IFERROR(VLOOKUP($B3256,Invoices!$Z$2:$AA$412,2,FALSE),"")</f>
        <v/>
      </c>
      <c r="N3256" s="18" t="str">
        <f>IFERROR(VLOOKUP($B3256,Invoices!$AB$2:$AC$412,2,FALSE),"")</f>
        <v/>
      </c>
      <c r="O3256" s="18" t="str">
        <f>IFERROR(VLOOKUP($B3256,Invoices!$AD$2:$AE$412,2,FALSE),"")</f>
        <v/>
      </c>
      <c r="P3256" s="18" t="str">
        <f>IFERROR(VLOOKUP($B3256,Invoices!$AF$2:$AG$412,2,FALSE),"")</f>
        <v/>
      </c>
      <c r="Q3256" s="18" t="str">
        <f>IFERROR(VLOOKUP($B3256,Invoices!$AH$2:$AI$412,2,FALSE),"")</f>
        <v/>
      </c>
      <c r="R3256" s="18" t="str">
        <f>IFERROR(VLOOKUP($B3256,Invoices!$AJ$2:$AK$412,2,FALSE),"")</f>
        <v/>
      </c>
      <c r="S3256" s="18" t="str">
        <f>IFERROR(VLOOKUP($B3256,Invoices!$AL$2:$AM$412,2,FALSE),"")</f>
        <v/>
      </c>
      <c r="T3256" s="18" t="str">
        <f>IFERROR(VLOOKUP($B3256,Invoices!$AN$2:$AO$412,2,FALSE),"")</f>
        <v/>
      </c>
      <c r="U3256" s="18" t="str" cm="1">
        <f t="array" ref="U3256">IFERROR(INDEX(F3256:T3256, 1, MATCH(TRUE, ISNUMBER(F3256:T3256), 0)), "0.0")</f>
        <v>0.0</v>
      </c>
    </row>
    <row r="3257" spans="1:21" ht="13" x14ac:dyDescent="0.15">
      <c r="A3257" s="14" t="s">
        <v>9289</v>
      </c>
      <c r="B3257" s="6" t="s">
        <v>4793</v>
      </c>
      <c r="C3257" s="6" t="s">
        <v>4794</v>
      </c>
      <c r="D3257" s="6" t="s">
        <v>1497</v>
      </c>
      <c r="E3257" s="6" t="s">
        <v>1498</v>
      </c>
      <c r="F3257" s="18" t="str">
        <f>IFERROR(VLOOKUP(B3257,Invoices!$L$2:$M$413,2,FALSE),"")</f>
        <v/>
      </c>
      <c r="G3257" s="18" t="str">
        <f>IFERROR(VLOOKUP(B3257,Invoices!$N$2:$O$412,2,FALSE),"")</f>
        <v/>
      </c>
      <c r="H3257" s="18" t="str">
        <f>IFERROR(VLOOKUP($B3257,Invoices!$P$2:$Q$412,2,FALSE),"")</f>
        <v/>
      </c>
      <c r="I3257" s="18" t="str">
        <f>IFERROR(VLOOKUP($B3257,Invoices!$R$2:$S$412,2,FALSE),"")</f>
        <v/>
      </c>
      <c r="J3257" s="18" t="str">
        <f>IFERROR(VLOOKUP($B3257,Invoices!$T$2:$U$412,2,FALSE),"")</f>
        <v/>
      </c>
      <c r="K3257" s="18" t="str">
        <f>IFERROR(VLOOKUP($B3257,Invoices!$V$2:$W$412,2,FALSE),"")</f>
        <v/>
      </c>
      <c r="L3257" s="18" t="str">
        <f>IFERROR(VLOOKUP($B3257,Invoices!$X$2:$Y$412,2,FALSE),"")</f>
        <v/>
      </c>
      <c r="M3257" s="18" t="str">
        <f>IFERROR(VLOOKUP($B3257,Invoices!$Z$2:$AA$412,2,FALSE),"")</f>
        <v/>
      </c>
      <c r="N3257" s="18">
        <f>IFERROR(VLOOKUP($B3257,Invoices!$AB$2:$AC$412,2,FALSE),"")</f>
        <v>0.99</v>
      </c>
      <c r="O3257" s="18" t="str">
        <f>IFERROR(VLOOKUP($B3257,Invoices!$AD$2:$AE$412,2,FALSE),"")</f>
        <v/>
      </c>
      <c r="P3257" s="18" t="str">
        <f>IFERROR(VLOOKUP($B3257,Invoices!$AF$2:$AG$412,2,FALSE),"")</f>
        <v/>
      </c>
      <c r="Q3257" s="18" t="str">
        <f>IFERROR(VLOOKUP($B3257,Invoices!$AH$2:$AI$412,2,FALSE),"")</f>
        <v/>
      </c>
      <c r="R3257" s="18" t="str">
        <f>IFERROR(VLOOKUP($B3257,Invoices!$AJ$2:$AK$412,2,FALSE),"")</f>
        <v/>
      </c>
      <c r="S3257" s="18" t="str">
        <f>IFERROR(VLOOKUP($B3257,Invoices!$AL$2:$AM$412,2,FALSE),"")</f>
        <v/>
      </c>
      <c r="T3257" s="18" t="str">
        <f>IFERROR(VLOOKUP($B3257,Invoices!$AN$2:$AO$412,2,FALSE),"")</f>
        <v/>
      </c>
      <c r="U3257" s="18" cm="1">
        <f t="array" ref="U3257">IFERROR(INDEX(F3257:T3257, 1, MATCH(TRUE, ISNUMBER(F3257:T3257), 0)), "0.0")</f>
        <v>0.99</v>
      </c>
    </row>
    <row r="3258" spans="1:21" ht="13" x14ac:dyDescent="0.15">
      <c r="A3258" s="14" t="s">
        <v>9290</v>
      </c>
      <c r="B3258" s="6" t="s">
        <v>4795</v>
      </c>
      <c r="C3258" s="6" t="s">
        <v>719</v>
      </c>
      <c r="D3258" s="6" t="s">
        <v>720</v>
      </c>
      <c r="E3258" s="6" t="s">
        <v>562</v>
      </c>
      <c r="F3258" s="18" t="str">
        <f>IFERROR(VLOOKUP(B3258,Invoices!$L$2:$M$413,2,FALSE),"")</f>
        <v/>
      </c>
      <c r="G3258" s="18" t="str">
        <f>IFERROR(VLOOKUP(B3258,Invoices!$N$2:$O$412,2,FALSE),"")</f>
        <v/>
      </c>
      <c r="H3258" s="18" t="str">
        <f>IFERROR(VLOOKUP($B3258,Invoices!$P$2:$Q$412,2,FALSE),"")</f>
        <v/>
      </c>
      <c r="I3258" s="18" t="str">
        <f>IFERROR(VLOOKUP($B3258,Invoices!$R$2:$S$412,2,FALSE),"")</f>
        <v/>
      </c>
      <c r="J3258" s="18" t="str">
        <f>IFERROR(VLOOKUP($B3258,Invoices!$T$2:$U$412,2,FALSE),"")</f>
        <v/>
      </c>
      <c r="K3258" s="18" t="str">
        <f>IFERROR(VLOOKUP($B3258,Invoices!$V$2:$W$412,2,FALSE),"")</f>
        <v/>
      </c>
      <c r="L3258" s="18" t="str">
        <f>IFERROR(VLOOKUP($B3258,Invoices!$X$2:$Y$412,2,FALSE),"")</f>
        <v/>
      </c>
      <c r="M3258" s="18" t="str">
        <f>IFERROR(VLOOKUP($B3258,Invoices!$Z$2:$AA$412,2,FALSE),"")</f>
        <v/>
      </c>
      <c r="N3258" s="18" t="str">
        <f>IFERROR(VLOOKUP($B3258,Invoices!$AB$2:$AC$412,2,FALSE),"")</f>
        <v/>
      </c>
      <c r="O3258" s="18">
        <f>IFERROR(VLOOKUP($B3258,Invoices!$AD$2:$AE$412,2,FALSE),"")</f>
        <v>0.99</v>
      </c>
      <c r="P3258" s="18" t="str">
        <f>IFERROR(VLOOKUP($B3258,Invoices!$AF$2:$AG$412,2,FALSE),"")</f>
        <v/>
      </c>
      <c r="Q3258" s="18" t="str">
        <f>IFERROR(VLOOKUP($B3258,Invoices!$AH$2:$AI$412,2,FALSE),"")</f>
        <v/>
      </c>
      <c r="R3258" s="18" t="str">
        <f>IFERROR(VLOOKUP($B3258,Invoices!$AJ$2:$AK$412,2,FALSE),"")</f>
        <v/>
      </c>
      <c r="S3258" s="18" t="str">
        <f>IFERROR(VLOOKUP($B3258,Invoices!$AL$2:$AM$412,2,FALSE),"")</f>
        <v/>
      </c>
      <c r="T3258" s="18" t="str">
        <f>IFERROR(VLOOKUP($B3258,Invoices!$AN$2:$AO$412,2,FALSE),"")</f>
        <v/>
      </c>
      <c r="U3258" s="18" cm="1">
        <f t="array" ref="U3258">IFERROR(INDEX(F3258:T3258, 1, MATCH(TRUE, ISNUMBER(F3258:T3258), 0)), "0.0")</f>
        <v>0.99</v>
      </c>
    </row>
    <row r="3259" spans="1:21" ht="13" x14ac:dyDescent="0.15">
      <c r="A3259" s="14" t="s">
        <v>9291</v>
      </c>
      <c r="B3259" s="6" t="s">
        <v>4796</v>
      </c>
      <c r="D3259" s="6" t="s">
        <v>770</v>
      </c>
      <c r="E3259" s="6" t="s">
        <v>771</v>
      </c>
      <c r="F3259" s="18" t="str">
        <f>IFERROR(VLOOKUP(B3259,Invoices!$L$2:$M$413,2,FALSE),"")</f>
        <v/>
      </c>
      <c r="G3259" s="18" t="str">
        <f>IFERROR(VLOOKUP(B3259,Invoices!$N$2:$O$412,2,FALSE),"")</f>
        <v/>
      </c>
      <c r="H3259" s="18" t="str">
        <f>IFERROR(VLOOKUP($B3259,Invoices!$P$2:$Q$412,2,FALSE),"")</f>
        <v/>
      </c>
      <c r="I3259" s="18" t="str">
        <f>IFERROR(VLOOKUP($B3259,Invoices!$R$2:$S$412,2,FALSE),"")</f>
        <v/>
      </c>
      <c r="J3259" s="18" t="str">
        <f>IFERROR(VLOOKUP($B3259,Invoices!$T$2:$U$412,2,FALSE),"")</f>
        <v/>
      </c>
      <c r="K3259" s="18" t="str">
        <f>IFERROR(VLOOKUP($B3259,Invoices!$V$2:$W$412,2,FALSE),"")</f>
        <v/>
      </c>
      <c r="L3259" s="18" t="str">
        <f>IFERROR(VLOOKUP($B3259,Invoices!$X$2:$Y$412,2,FALSE),"")</f>
        <v/>
      </c>
      <c r="M3259" s="18" t="str">
        <f>IFERROR(VLOOKUP($B3259,Invoices!$Z$2:$AA$412,2,FALSE),"")</f>
        <v/>
      </c>
      <c r="N3259" s="18" t="str">
        <f>IFERROR(VLOOKUP($B3259,Invoices!$AB$2:$AC$412,2,FALSE),"")</f>
        <v/>
      </c>
      <c r="O3259" s="18" t="str">
        <f>IFERROR(VLOOKUP($B3259,Invoices!$AD$2:$AE$412,2,FALSE),"")</f>
        <v/>
      </c>
      <c r="P3259" s="18" t="str">
        <f>IFERROR(VLOOKUP($B3259,Invoices!$AF$2:$AG$412,2,FALSE),"")</f>
        <v/>
      </c>
      <c r="Q3259" s="18" t="str">
        <f>IFERROR(VLOOKUP($B3259,Invoices!$AH$2:$AI$412,2,FALSE),"")</f>
        <v/>
      </c>
      <c r="R3259" s="18" t="str">
        <f>IFERROR(VLOOKUP($B3259,Invoices!$AJ$2:$AK$412,2,FALSE),"")</f>
        <v/>
      </c>
      <c r="S3259" s="18" t="str">
        <f>IFERROR(VLOOKUP($B3259,Invoices!$AL$2:$AM$412,2,FALSE),"")</f>
        <v/>
      </c>
      <c r="T3259" s="18" t="str">
        <f>IFERROR(VLOOKUP($B3259,Invoices!$AN$2:$AO$412,2,FALSE),"")</f>
        <v/>
      </c>
      <c r="U3259" s="18" t="str" cm="1">
        <f t="array" ref="U3259">IFERROR(INDEX(F3259:T3259, 1, MATCH(TRUE, ISNUMBER(F3259:T3259), 0)), "0.0")</f>
        <v>0.0</v>
      </c>
    </row>
    <row r="3260" spans="1:21" ht="13" x14ac:dyDescent="0.15">
      <c r="A3260" s="14" t="s">
        <v>9292</v>
      </c>
      <c r="B3260" s="6" t="s">
        <v>4797</v>
      </c>
      <c r="D3260" s="6" t="s">
        <v>1431</v>
      </c>
      <c r="E3260" s="6" t="s">
        <v>1432</v>
      </c>
      <c r="F3260" s="18" t="str">
        <f>IFERROR(VLOOKUP(B3260,Invoices!$L$2:$M$413,2,FALSE),"")</f>
        <v/>
      </c>
      <c r="G3260" s="18" t="str">
        <f>IFERROR(VLOOKUP(B3260,Invoices!$N$2:$O$412,2,FALSE),"")</f>
        <v/>
      </c>
      <c r="H3260" s="18" t="str">
        <f>IFERROR(VLOOKUP($B3260,Invoices!$P$2:$Q$412,2,FALSE),"")</f>
        <v/>
      </c>
      <c r="I3260" s="18" t="str">
        <f>IFERROR(VLOOKUP($B3260,Invoices!$R$2:$S$412,2,FALSE),"")</f>
        <v/>
      </c>
      <c r="J3260" s="18" t="str">
        <f>IFERROR(VLOOKUP($B3260,Invoices!$T$2:$U$412,2,FALSE),"")</f>
        <v/>
      </c>
      <c r="K3260" s="18" t="str">
        <f>IFERROR(VLOOKUP($B3260,Invoices!$V$2:$W$412,2,FALSE),"")</f>
        <v/>
      </c>
      <c r="L3260" s="18" t="str">
        <f>IFERROR(VLOOKUP($B3260,Invoices!$X$2:$Y$412,2,FALSE),"")</f>
        <v/>
      </c>
      <c r="M3260" s="18" t="str">
        <f>IFERROR(VLOOKUP($B3260,Invoices!$Z$2:$AA$412,2,FALSE),"")</f>
        <v/>
      </c>
      <c r="N3260" s="18" t="str">
        <f>IFERROR(VLOOKUP($B3260,Invoices!$AB$2:$AC$412,2,FALSE),"")</f>
        <v/>
      </c>
      <c r="O3260" s="18" t="str">
        <f>IFERROR(VLOOKUP($B3260,Invoices!$AD$2:$AE$412,2,FALSE),"")</f>
        <v/>
      </c>
      <c r="P3260" s="18" t="str">
        <f>IFERROR(VLOOKUP($B3260,Invoices!$AF$2:$AG$412,2,FALSE),"")</f>
        <v/>
      </c>
      <c r="Q3260" s="18" t="str">
        <f>IFERROR(VLOOKUP($B3260,Invoices!$AH$2:$AI$412,2,FALSE),"")</f>
        <v/>
      </c>
      <c r="R3260" s="18" t="str">
        <f>IFERROR(VLOOKUP($B3260,Invoices!$AJ$2:$AK$412,2,FALSE),"")</f>
        <v/>
      </c>
      <c r="S3260" s="18" t="str">
        <f>IFERROR(VLOOKUP($B3260,Invoices!$AL$2:$AM$412,2,FALSE),"")</f>
        <v/>
      </c>
      <c r="T3260" s="18" t="str">
        <f>IFERROR(VLOOKUP($B3260,Invoices!$AN$2:$AO$412,2,FALSE),"")</f>
        <v/>
      </c>
      <c r="U3260" s="18" t="str" cm="1">
        <f t="array" ref="U3260">IFERROR(INDEX(F3260:T3260, 1, MATCH(TRUE, ISNUMBER(F3260:T3260), 0)), "0.0")</f>
        <v>0.0</v>
      </c>
    </row>
    <row r="3261" spans="1:21" ht="13" x14ac:dyDescent="0.15">
      <c r="A3261" s="14" t="s">
        <v>9293</v>
      </c>
      <c r="B3261" s="6" t="s">
        <v>4798</v>
      </c>
      <c r="D3261" s="6" t="s">
        <v>589</v>
      </c>
      <c r="E3261" s="6" t="s">
        <v>590</v>
      </c>
      <c r="F3261" s="18" t="str">
        <f>IFERROR(VLOOKUP(B3261,Invoices!$L$2:$M$413,2,FALSE),"")</f>
        <v/>
      </c>
      <c r="G3261" s="18" t="str">
        <f>IFERROR(VLOOKUP(B3261,Invoices!$N$2:$O$412,2,FALSE),"")</f>
        <v/>
      </c>
      <c r="H3261" s="18" t="str">
        <f>IFERROR(VLOOKUP($B3261,Invoices!$P$2:$Q$412,2,FALSE),"")</f>
        <v/>
      </c>
      <c r="I3261" s="18" t="str">
        <f>IFERROR(VLOOKUP($B3261,Invoices!$R$2:$S$412,2,FALSE),"")</f>
        <v/>
      </c>
      <c r="J3261" s="18" t="str">
        <f>IFERROR(VLOOKUP($B3261,Invoices!$T$2:$U$412,2,FALSE),"")</f>
        <v/>
      </c>
      <c r="K3261" s="18" t="str">
        <f>IFERROR(VLOOKUP($B3261,Invoices!$V$2:$W$412,2,FALSE),"")</f>
        <v/>
      </c>
      <c r="L3261" s="18" t="str">
        <f>IFERROR(VLOOKUP($B3261,Invoices!$X$2:$Y$412,2,FALSE),"")</f>
        <v/>
      </c>
      <c r="M3261" s="18" t="str">
        <f>IFERROR(VLOOKUP($B3261,Invoices!$Z$2:$AA$412,2,FALSE),"")</f>
        <v/>
      </c>
      <c r="N3261" s="18" t="str">
        <f>IFERROR(VLOOKUP($B3261,Invoices!$AB$2:$AC$412,2,FALSE),"")</f>
        <v/>
      </c>
      <c r="O3261" s="18" t="str">
        <f>IFERROR(VLOOKUP($B3261,Invoices!$AD$2:$AE$412,2,FALSE),"")</f>
        <v/>
      </c>
      <c r="P3261" s="18" t="str">
        <f>IFERROR(VLOOKUP($B3261,Invoices!$AF$2:$AG$412,2,FALSE),"")</f>
        <v/>
      </c>
      <c r="Q3261" s="18" t="str">
        <f>IFERROR(VLOOKUP($B3261,Invoices!$AH$2:$AI$412,2,FALSE),"")</f>
        <v/>
      </c>
      <c r="R3261" s="18" t="str">
        <f>IFERROR(VLOOKUP($B3261,Invoices!$AJ$2:$AK$412,2,FALSE),"")</f>
        <v/>
      </c>
      <c r="S3261" s="18" t="str">
        <f>IFERROR(VLOOKUP($B3261,Invoices!$AL$2:$AM$412,2,FALSE),"")</f>
        <v/>
      </c>
      <c r="T3261" s="18" t="str">
        <f>IFERROR(VLOOKUP($B3261,Invoices!$AN$2:$AO$412,2,FALSE),"")</f>
        <v/>
      </c>
      <c r="U3261" s="18" t="str" cm="1">
        <f t="array" ref="U3261">IFERROR(INDEX(F3261:T3261, 1, MATCH(TRUE, ISNUMBER(F3261:T3261), 0)), "0.0")</f>
        <v>0.0</v>
      </c>
    </row>
    <row r="3262" spans="1:21" ht="13" x14ac:dyDescent="0.15">
      <c r="A3262" s="14" t="s">
        <v>9294</v>
      </c>
      <c r="B3262" s="6" t="s">
        <v>4799</v>
      </c>
      <c r="C3262" s="6" t="s">
        <v>4800</v>
      </c>
      <c r="D3262" s="6" t="s">
        <v>717</v>
      </c>
      <c r="E3262" s="6" t="s">
        <v>716</v>
      </c>
      <c r="F3262" s="18" t="str">
        <f>IFERROR(VLOOKUP(B3262,Invoices!$L$2:$M$413,2,FALSE),"")</f>
        <v/>
      </c>
      <c r="G3262" s="18" t="str">
        <f>IFERROR(VLOOKUP(B3262,Invoices!$N$2:$O$412,2,FALSE),"")</f>
        <v/>
      </c>
      <c r="H3262" s="18" t="str">
        <f>IFERROR(VLOOKUP($B3262,Invoices!$P$2:$Q$412,2,FALSE),"")</f>
        <v/>
      </c>
      <c r="I3262" s="18" t="str">
        <f>IFERROR(VLOOKUP($B3262,Invoices!$R$2:$S$412,2,FALSE),"")</f>
        <v/>
      </c>
      <c r="J3262" s="18" t="str">
        <f>IFERROR(VLOOKUP($B3262,Invoices!$T$2:$U$412,2,FALSE),"")</f>
        <v/>
      </c>
      <c r="K3262" s="18">
        <f>IFERROR(VLOOKUP($B3262,Invoices!$V$2:$W$412,2,FALSE),"")</f>
        <v>0.99</v>
      </c>
      <c r="L3262" s="18" t="str">
        <f>IFERROR(VLOOKUP($B3262,Invoices!$X$2:$Y$412,2,FALSE),"")</f>
        <v/>
      </c>
      <c r="M3262" s="18" t="str">
        <f>IFERROR(VLOOKUP($B3262,Invoices!$Z$2:$AA$412,2,FALSE),"")</f>
        <v/>
      </c>
      <c r="N3262" s="18" t="str">
        <f>IFERROR(VLOOKUP($B3262,Invoices!$AB$2:$AC$412,2,FALSE),"")</f>
        <v/>
      </c>
      <c r="O3262" s="18" t="str">
        <f>IFERROR(VLOOKUP($B3262,Invoices!$AD$2:$AE$412,2,FALSE),"")</f>
        <v/>
      </c>
      <c r="P3262" s="18" t="str">
        <f>IFERROR(VLOOKUP($B3262,Invoices!$AF$2:$AG$412,2,FALSE),"")</f>
        <v/>
      </c>
      <c r="Q3262" s="18" t="str">
        <f>IFERROR(VLOOKUP($B3262,Invoices!$AH$2:$AI$412,2,FALSE),"")</f>
        <v/>
      </c>
      <c r="R3262" s="18" t="str">
        <f>IFERROR(VLOOKUP($B3262,Invoices!$AJ$2:$AK$412,2,FALSE),"")</f>
        <v/>
      </c>
      <c r="S3262" s="18" t="str">
        <f>IFERROR(VLOOKUP($B3262,Invoices!$AL$2:$AM$412,2,FALSE),"")</f>
        <v/>
      </c>
      <c r="T3262" s="18" t="str">
        <f>IFERROR(VLOOKUP($B3262,Invoices!$AN$2:$AO$412,2,FALSE),"")</f>
        <v/>
      </c>
      <c r="U3262" s="18" cm="1">
        <f t="array" ref="U3262">IFERROR(INDEX(F3262:T3262, 1, MATCH(TRUE, ISNUMBER(F3262:T3262), 0)), "0.0")</f>
        <v>0.99</v>
      </c>
    </row>
    <row r="3263" spans="1:21" ht="13" x14ac:dyDescent="0.15">
      <c r="A3263" s="14" t="s">
        <v>9295</v>
      </c>
      <c r="B3263" s="6" t="s">
        <v>4801</v>
      </c>
      <c r="C3263" s="6" t="s">
        <v>4802</v>
      </c>
      <c r="D3263" s="6" t="s">
        <v>700</v>
      </c>
      <c r="E3263" s="6" t="s">
        <v>701</v>
      </c>
      <c r="F3263" s="18" t="str">
        <f>IFERROR(VLOOKUP(B3263,Invoices!$L$2:$M$413,2,FALSE),"")</f>
        <v/>
      </c>
      <c r="G3263" s="18" t="str">
        <f>IFERROR(VLOOKUP(B3263,Invoices!$N$2:$O$412,2,FALSE),"")</f>
        <v/>
      </c>
      <c r="H3263" s="18" t="str">
        <f>IFERROR(VLOOKUP($B3263,Invoices!$P$2:$Q$412,2,FALSE),"")</f>
        <v/>
      </c>
      <c r="I3263" s="18" t="str">
        <f>IFERROR(VLOOKUP($B3263,Invoices!$R$2:$S$412,2,FALSE),"")</f>
        <v/>
      </c>
      <c r="J3263" s="18" t="str">
        <f>IFERROR(VLOOKUP($B3263,Invoices!$T$2:$U$412,2,FALSE),"")</f>
        <v/>
      </c>
      <c r="K3263" s="18">
        <f>IFERROR(VLOOKUP($B3263,Invoices!$V$2:$W$412,2,FALSE),"")</f>
        <v>0.99</v>
      </c>
      <c r="L3263" s="18" t="str">
        <f>IFERROR(VLOOKUP($B3263,Invoices!$X$2:$Y$412,2,FALSE),"")</f>
        <v/>
      </c>
      <c r="M3263" s="18" t="str">
        <f>IFERROR(VLOOKUP($B3263,Invoices!$Z$2:$AA$412,2,FALSE),"")</f>
        <v/>
      </c>
      <c r="N3263" s="18" t="str">
        <f>IFERROR(VLOOKUP($B3263,Invoices!$AB$2:$AC$412,2,FALSE),"")</f>
        <v/>
      </c>
      <c r="O3263" s="18" t="str">
        <f>IFERROR(VLOOKUP($B3263,Invoices!$AD$2:$AE$412,2,FALSE),"")</f>
        <v/>
      </c>
      <c r="P3263" s="18" t="str">
        <f>IFERROR(VLOOKUP($B3263,Invoices!$AF$2:$AG$412,2,FALSE),"")</f>
        <v/>
      </c>
      <c r="Q3263" s="18" t="str">
        <f>IFERROR(VLOOKUP($B3263,Invoices!$AH$2:$AI$412,2,FALSE),"")</f>
        <v/>
      </c>
      <c r="R3263" s="18" t="str">
        <f>IFERROR(VLOOKUP($B3263,Invoices!$AJ$2:$AK$412,2,FALSE),"")</f>
        <v/>
      </c>
      <c r="S3263" s="18" t="str">
        <f>IFERROR(VLOOKUP($B3263,Invoices!$AL$2:$AM$412,2,FALSE),"")</f>
        <v/>
      </c>
      <c r="T3263" s="18" t="str">
        <f>IFERROR(VLOOKUP($B3263,Invoices!$AN$2:$AO$412,2,FALSE),"")</f>
        <v/>
      </c>
      <c r="U3263" s="18" cm="1">
        <f t="array" ref="U3263">IFERROR(INDEX(F3263:T3263, 1, MATCH(TRUE, ISNUMBER(F3263:T3263), 0)), "0.0")</f>
        <v>0.99</v>
      </c>
    </row>
    <row r="3264" spans="1:21" ht="13" x14ac:dyDescent="0.15">
      <c r="A3264" s="14" t="s">
        <v>9296</v>
      </c>
      <c r="B3264" s="6" t="s">
        <v>4803</v>
      </c>
      <c r="D3264" s="6" t="s">
        <v>669</v>
      </c>
      <c r="E3264" s="6" t="s">
        <v>670</v>
      </c>
      <c r="F3264" s="18" t="str">
        <f>IFERROR(VLOOKUP(B3264,Invoices!$L$2:$M$413,2,FALSE),"")</f>
        <v/>
      </c>
      <c r="G3264" s="18" t="str">
        <f>IFERROR(VLOOKUP(B3264,Invoices!$N$2:$O$412,2,FALSE),"")</f>
        <v/>
      </c>
      <c r="H3264" s="18" t="str">
        <f>IFERROR(VLOOKUP($B3264,Invoices!$P$2:$Q$412,2,FALSE),"")</f>
        <v/>
      </c>
      <c r="I3264" s="18" t="str">
        <f>IFERROR(VLOOKUP($B3264,Invoices!$R$2:$S$412,2,FALSE),"")</f>
        <v/>
      </c>
      <c r="J3264" s="18" t="str">
        <f>IFERROR(VLOOKUP($B3264,Invoices!$T$2:$U$412,2,FALSE),"")</f>
        <v/>
      </c>
      <c r="K3264" s="18" t="str">
        <f>IFERROR(VLOOKUP($B3264,Invoices!$V$2:$W$412,2,FALSE),"")</f>
        <v/>
      </c>
      <c r="L3264" s="18" t="str">
        <f>IFERROR(VLOOKUP($B3264,Invoices!$X$2:$Y$412,2,FALSE),"")</f>
        <v/>
      </c>
      <c r="M3264" s="18" t="str">
        <f>IFERROR(VLOOKUP($B3264,Invoices!$Z$2:$AA$412,2,FALSE),"")</f>
        <v/>
      </c>
      <c r="N3264" s="18" t="str">
        <f>IFERROR(VLOOKUP($B3264,Invoices!$AB$2:$AC$412,2,FALSE),"")</f>
        <v/>
      </c>
      <c r="O3264" s="18" t="str">
        <f>IFERROR(VLOOKUP($B3264,Invoices!$AD$2:$AE$412,2,FALSE),"")</f>
        <v/>
      </c>
      <c r="P3264" s="18" t="str">
        <f>IFERROR(VLOOKUP($B3264,Invoices!$AF$2:$AG$412,2,FALSE),"")</f>
        <v/>
      </c>
      <c r="Q3264" s="18" t="str">
        <f>IFERROR(VLOOKUP($B3264,Invoices!$AH$2:$AI$412,2,FALSE),"")</f>
        <v/>
      </c>
      <c r="R3264" s="18" t="str">
        <f>IFERROR(VLOOKUP($B3264,Invoices!$AJ$2:$AK$412,2,FALSE),"")</f>
        <v/>
      </c>
      <c r="S3264" s="18" t="str">
        <f>IFERROR(VLOOKUP($B3264,Invoices!$AL$2:$AM$412,2,FALSE),"")</f>
        <v/>
      </c>
      <c r="T3264" s="18" t="str">
        <f>IFERROR(VLOOKUP($B3264,Invoices!$AN$2:$AO$412,2,FALSE),"")</f>
        <v/>
      </c>
      <c r="U3264" s="18" t="str" cm="1">
        <f t="array" ref="U3264">IFERROR(INDEX(F3264:T3264, 1, MATCH(TRUE, ISNUMBER(F3264:T3264), 0)), "0.0")</f>
        <v>0.0</v>
      </c>
    </row>
    <row r="3265" spans="1:21" ht="13" x14ac:dyDescent="0.15">
      <c r="A3265" s="14" t="s">
        <v>9297</v>
      </c>
      <c r="B3265" s="6" t="s">
        <v>4804</v>
      </c>
      <c r="C3265" s="6" t="s">
        <v>4805</v>
      </c>
      <c r="D3265" s="6" t="s">
        <v>1231</v>
      </c>
      <c r="E3265" s="6" t="s">
        <v>863</v>
      </c>
      <c r="F3265" s="18" t="str">
        <f>IFERROR(VLOOKUP(B3265,Invoices!$L$2:$M$413,2,FALSE),"")</f>
        <v/>
      </c>
      <c r="G3265" s="18" t="str">
        <f>IFERROR(VLOOKUP(B3265,Invoices!$N$2:$O$412,2,FALSE),"")</f>
        <v/>
      </c>
      <c r="H3265" s="18">
        <f>IFERROR(VLOOKUP($B3265,Invoices!$P$2:$Q$412,2,FALSE),"")</f>
        <v>0.99</v>
      </c>
      <c r="I3265" s="18" t="str">
        <f>IFERROR(VLOOKUP($B3265,Invoices!$R$2:$S$412,2,FALSE),"")</f>
        <v/>
      </c>
      <c r="J3265" s="18" t="str">
        <f>IFERROR(VLOOKUP($B3265,Invoices!$T$2:$U$412,2,FALSE),"")</f>
        <v/>
      </c>
      <c r="K3265" s="18" t="str">
        <f>IFERROR(VLOOKUP($B3265,Invoices!$V$2:$W$412,2,FALSE),"")</f>
        <v/>
      </c>
      <c r="L3265" s="18" t="str">
        <f>IFERROR(VLOOKUP($B3265,Invoices!$X$2:$Y$412,2,FALSE),"")</f>
        <v/>
      </c>
      <c r="M3265" s="18" t="str">
        <f>IFERROR(VLOOKUP($B3265,Invoices!$Z$2:$AA$412,2,FALSE),"")</f>
        <v/>
      </c>
      <c r="N3265" s="18" t="str">
        <f>IFERROR(VLOOKUP($B3265,Invoices!$AB$2:$AC$412,2,FALSE),"")</f>
        <v/>
      </c>
      <c r="O3265" s="18" t="str">
        <f>IFERROR(VLOOKUP($B3265,Invoices!$AD$2:$AE$412,2,FALSE),"")</f>
        <v/>
      </c>
      <c r="P3265" s="18" t="str">
        <f>IFERROR(VLOOKUP($B3265,Invoices!$AF$2:$AG$412,2,FALSE),"")</f>
        <v/>
      </c>
      <c r="Q3265" s="18" t="str">
        <f>IFERROR(VLOOKUP($B3265,Invoices!$AH$2:$AI$412,2,FALSE),"")</f>
        <v/>
      </c>
      <c r="R3265" s="18" t="str">
        <f>IFERROR(VLOOKUP($B3265,Invoices!$AJ$2:$AK$412,2,FALSE),"")</f>
        <v/>
      </c>
      <c r="S3265" s="18" t="str">
        <f>IFERROR(VLOOKUP($B3265,Invoices!$AL$2:$AM$412,2,FALSE),"")</f>
        <v/>
      </c>
      <c r="T3265" s="18" t="str">
        <f>IFERROR(VLOOKUP($B3265,Invoices!$AN$2:$AO$412,2,FALSE),"")</f>
        <v/>
      </c>
      <c r="U3265" s="18" cm="1">
        <f t="array" ref="U3265">IFERROR(INDEX(F3265:T3265, 1, MATCH(TRUE, ISNUMBER(F3265:T3265), 0)), "0.0")</f>
        <v>0.99</v>
      </c>
    </row>
    <row r="3266" spans="1:21" ht="13" x14ac:dyDescent="0.15">
      <c r="A3266" s="14" t="s">
        <v>9298</v>
      </c>
      <c r="B3266" s="6" t="s">
        <v>4806</v>
      </c>
      <c r="C3266" s="6" t="s">
        <v>993</v>
      </c>
      <c r="D3266" s="6" t="s">
        <v>994</v>
      </c>
      <c r="E3266" s="6" t="s">
        <v>912</v>
      </c>
      <c r="F3266" s="18" t="str">
        <f>IFERROR(VLOOKUP(B3266,Invoices!$L$2:$M$413,2,FALSE),"")</f>
        <v/>
      </c>
      <c r="G3266" s="18" t="str">
        <f>IFERROR(VLOOKUP(B3266,Invoices!$N$2:$O$412,2,FALSE),"")</f>
        <v/>
      </c>
      <c r="H3266" s="18" t="str">
        <f>IFERROR(VLOOKUP($B3266,Invoices!$P$2:$Q$412,2,FALSE),"")</f>
        <v/>
      </c>
      <c r="I3266" s="18" t="str">
        <f>IFERROR(VLOOKUP($B3266,Invoices!$R$2:$S$412,2,FALSE),"")</f>
        <v/>
      </c>
      <c r="J3266" s="18" t="str">
        <f>IFERROR(VLOOKUP($B3266,Invoices!$T$2:$U$412,2,FALSE),"")</f>
        <v/>
      </c>
      <c r="K3266" s="18" t="str">
        <f>IFERROR(VLOOKUP($B3266,Invoices!$V$2:$W$412,2,FALSE),"")</f>
        <v/>
      </c>
      <c r="L3266" s="18">
        <f>IFERROR(VLOOKUP($B3266,Invoices!$X$2:$Y$412,2,FALSE),"")</f>
        <v>0.99</v>
      </c>
      <c r="M3266" s="18" t="str">
        <f>IFERROR(VLOOKUP($B3266,Invoices!$Z$2:$AA$412,2,FALSE),"")</f>
        <v/>
      </c>
      <c r="N3266" s="18" t="str">
        <f>IFERROR(VLOOKUP($B3266,Invoices!$AB$2:$AC$412,2,FALSE),"")</f>
        <v/>
      </c>
      <c r="O3266" s="18" t="str">
        <f>IFERROR(VLOOKUP($B3266,Invoices!$AD$2:$AE$412,2,FALSE),"")</f>
        <v/>
      </c>
      <c r="P3266" s="18" t="str">
        <f>IFERROR(VLOOKUP($B3266,Invoices!$AF$2:$AG$412,2,FALSE),"")</f>
        <v/>
      </c>
      <c r="Q3266" s="18" t="str">
        <f>IFERROR(VLOOKUP($B3266,Invoices!$AH$2:$AI$412,2,FALSE),"")</f>
        <v/>
      </c>
      <c r="R3266" s="18" t="str">
        <f>IFERROR(VLOOKUP($B3266,Invoices!$AJ$2:$AK$412,2,FALSE),"")</f>
        <v/>
      </c>
      <c r="S3266" s="18" t="str">
        <f>IFERROR(VLOOKUP($B3266,Invoices!$AL$2:$AM$412,2,FALSE),"")</f>
        <v/>
      </c>
      <c r="T3266" s="18" t="str">
        <f>IFERROR(VLOOKUP($B3266,Invoices!$AN$2:$AO$412,2,FALSE),"")</f>
        <v/>
      </c>
      <c r="U3266" s="18" cm="1">
        <f t="array" ref="U3266">IFERROR(INDEX(F3266:T3266, 1, MATCH(TRUE, ISNUMBER(F3266:T3266), 0)), "0.0")</f>
        <v>0.99</v>
      </c>
    </row>
    <row r="3267" spans="1:21" ht="13" x14ac:dyDescent="0.15">
      <c r="A3267" s="14" t="s">
        <v>9299</v>
      </c>
      <c r="B3267" s="6" t="s">
        <v>4807</v>
      </c>
      <c r="D3267" s="6" t="s">
        <v>877</v>
      </c>
      <c r="E3267" s="6" t="s">
        <v>878</v>
      </c>
      <c r="F3267" s="18" t="str">
        <f>IFERROR(VLOOKUP(B3267,Invoices!$L$2:$M$413,2,FALSE),"")</f>
        <v/>
      </c>
      <c r="G3267" s="18" t="str">
        <f>IFERROR(VLOOKUP(B3267,Invoices!$N$2:$O$412,2,FALSE),"")</f>
        <v/>
      </c>
      <c r="H3267" s="18" t="str">
        <f>IFERROR(VLOOKUP($B3267,Invoices!$P$2:$Q$412,2,FALSE),"")</f>
        <v/>
      </c>
      <c r="I3267" s="18" t="str">
        <f>IFERROR(VLOOKUP($B3267,Invoices!$R$2:$S$412,2,FALSE),"")</f>
        <v/>
      </c>
      <c r="J3267" s="18" t="str">
        <f>IFERROR(VLOOKUP($B3267,Invoices!$T$2:$U$412,2,FALSE),"")</f>
        <v/>
      </c>
      <c r="K3267" s="18" t="str">
        <f>IFERROR(VLOOKUP($B3267,Invoices!$V$2:$W$412,2,FALSE),"")</f>
        <v/>
      </c>
      <c r="L3267" s="18" t="str">
        <f>IFERROR(VLOOKUP($B3267,Invoices!$X$2:$Y$412,2,FALSE),"")</f>
        <v/>
      </c>
      <c r="M3267" s="18" t="str">
        <f>IFERROR(VLOOKUP($B3267,Invoices!$Z$2:$AA$412,2,FALSE),"")</f>
        <v/>
      </c>
      <c r="N3267" s="18" t="str">
        <f>IFERROR(VLOOKUP($B3267,Invoices!$AB$2:$AC$412,2,FALSE),"")</f>
        <v/>
      </c>
      <c r="O3267" s="18" t="str">
        <f>IFERROR(VLOOKUP($B3267,Invoices!$AD$2:$AE$412,2,FALSE),"")</f>
        <v/>
      </c>
      <c r="P3267" s="18" t="str">
        <f>IFERROR(VLOOKUP($B3267,Invoices!$AF$2:$AG$412,2,FALSE),"")</f>
        <v/>
      </c>
      <c r="Q3267" s="18" t="str">
        <f>IFERROR(VLOOKUP($B3267,Invoices!$AH$2:$AI$412,2,FALSE),"")</f>
        <v/>
      </c>
      <c r="R3267" s="18" t="str">
        <f>IFERROR(VLOOKUP($B3267,Invoices!$AJ$2:$AK$412,2,FALSE),"")</f>
        <v/>
      </c>
      <c r="S3267" s="18" t="str">
        <f>IFERROR(VLOOKUP($B3267,Invoices!$AL$2:$AM$412,2,FALSE),"")</f>
        <v/>
      </c>
      <c r="T3267" s="18" t="str">
        <f>IFERROR(VLOOKUP($B3267,Invoices!$AN$2:$AO$412,2,FALSE),"")</f>
        <v/>
      </c>
      <c r="U3267" s="18" t="str" cm="1">
        <f t="array" ref="U3267">IFERROR(INDEX(F3267:T3267, 1, MATCH(TRUE, ISNUMBER(F3267:T3267), 0)), "0.0")</f>
        <v>0.0</v>
      </c>
    </row>
    <row r="3268" spans="1:21" ht="13" x14ac:dyDescent="0.15">
      <c r="A3268" s="14" t="s">
        <v>9300</v>
      </c>
      <c r="B3268" s="6" t="s">
        <v>4808</v>
      </c>
      <c r="C3268" s="6" t="s">
        <v>4809</v>
      </c>
      <c r="D3268" s="6" t="s">
        <v>1497</v>
      </c>
      <c r="E3268" s="6" t="s">
        <v>1498</v>
      </c>
      <c r="F3268" s="18" t="str">
        <f>IFERROR(VLOOKUP(B3268,Invoices!$L$2:$M$413,2,FALSE),"")</f>
        <v/>
      </c>
      <c r="G3268" s="18" t="str">
        <f>IFERROR(VLOOKUP(B3268,Invoices!$N$2:$O$412,2,FALSE),"")</f>
        <v/>
      </c>
      <c r="H3268" s="18" t="str">
        <f>IFERROR(VLOOKUP($B3268,Invoices!$P$2:$Q$412,2,FALSE),"")</f>
        <v/>
      </c>
      <c r="I3268" s="18" t="str">
        <f>IFERROR(VLOOKUP($B3268,Invoices!$R$2:$S$412,2,FALSE),"")</f>
        <v/>
      </c>
      <c r="J3268" s="18" t="str">
        <f>IFERROR(VLOOKUP($B3268,Invoices!$T$2:$U$412,2,FALSE),"")</f>
        <v/>
      </c>
      <c r="K3268" s="18" t="str">
        <f>IFERROR(VLOOKUP($B3268,Invoices!$V$2:$W$412,2,FALSE),"")</f>
        <v/>
      </c>
      <c r="L3268" s="18" t="str">
        <f>IFERROR(VLOOKUP($B3268,Invoices!$X$2:$Y$412,2,FALSE),"")</f>
        <v/>
      </c>
      <c r="M3268" s="18" t="str">
        <f>IFERROR(VLOOKUP($B3268,Invoices!$Z$2:$AA$412,2,FALSE),"")</f>
        <v/>
      </c>
      <c r="N3268" s="18" t="str">
        <f>IFERROR(VLOOKUP($B3268,Invoices!$AB$2:$AC$412,2,FALSE),"")</f>
        <v/>
      </c>
      <c r="O3268" s="18" t="str">
        <f>IFERROR(VLOOKUP($B3268,Invoices!$AD$2:$AE$412,2,FALSE),"")</f>
        <v/>
      </c>
      <c r="P3268" s="18" t="str">
        <f>IFERROR(VLOOKUP($B3268,Invoices!$AF$2:$AG$412,2,FALSE),"")</f>
        <v/>
      </c>
      <c r="Q3268" s="18" t="str">
        <f>IFERROR(VLOOKUP($B3268,Invoices!$AH$2:$AI$412,2,FALSE),"")</f>
        <v/>
      </c>
      <c r="R3268" s="18" t="str">
        <f>IFERROR(VLOOKUP($B3268,Invoices!$AJ$2:$AK$412,2,FALSE),"")</f>
        <v/>
      </c>
      <c r="S3268" s="18" t="str">
        <f>IFERROR(VLOOKUP($B3268,Invoices!$AL$2:$AM$412,2,FALSE),"")</f>
        <v/>
      </c>
      <c r="T3268" s="18" t="str">
        <f>IFERROR(VLOOKUP($B3268,Invoices!$AN$2:$AO$412,2,FALSE),"")</f>
        <v/>
      </c>
      <c r="U3268" s="18" t="str" cm="1">
        <f t="array" ref="U3268">IFERROR(INDEX(F3268:T3268, 1, MATCH(TRUE, ISNUMBER(F3268:T3268), 0)), "0.0")</f>
        <v>0.0</v>
      </c>
    </row>
    <row r="3269" spans="1:21" ht="13" x14ac:dyDescent="0.15">
      <c r="A3269" s="14" t="s">
        <v>9301</v>
      </c>
      <c r="B3269" s="6" t="s">
        <v>4810</v>
      </c>
      <c r="D3269" s="6" t="s">
        <v>706</v>
      </c>
      <c r="E3269" s="6" t="s">
        <v>707</v>
      </c>
      <c r="F3269" s="18" t="str">
        <f>IFERROR(VLOOKUP(B3269,Invoices!$L$2:$M$413,2,FALSE),"")</f>
        <v/>
      </c>
      <c r="G3269" s="18" t="str">
        <f>IFERROR(VLOOKUP(B3269,Invoices!$N$2:$O$412,2,FALSE),"")</f>
        <v/>
      </c>
      <c r="H3269" s="18" t="str">
        <f>IFERROR(VLOOKUP($B3269,Invoices!$P$2:$Q$412,2,FALSE),"")</f>
        <v/>
      </c>
      <c r="I3269" s="18" t="str">
        <f>IFERROR(VLOOKUP($B3269,Invoices!$R$2:$S$412,2,FALSE),"")</f>
        <v/>
      </c>
      <c r="J3269" s="18" t="str">
        <f>IFERROR(VLOOKUP($B3269,Invoices!$T$2:$U$412,2,FALSE),"")</f>
        <v/>
      </c>
      <c r="K3269" s="18" t="str">
        <f>IFERROR(VLOOKUP($B3269,Invoices!$V$2:$W$412,2,FALSE),"")</f>
        <v/>
      </c>
      <c r="L3269" s="18" t="str">
        <f>IFERROR(VLOOKUP($B3269,Invoices!$X$2:$Y$412,2,FALSE),"")</f>
        <v/>
      </c>
      <c r="M3269" s="18" t="str">
        <f>IFERROR(VLOOKUP($B3269,Invoices!$Z$2:$AA$412,2,FALSE),"")</f>
        <v/>
      </c>
      <c r="N3269" s="18" t="str">
        <f>IFERROR(VLOOKUP($B3269,Invoices!$AB$2:$AC$412,2,FALSE),"")</f>
        <v/>
      </c>
      <c r="O3269" s="18" t="str">
        <f>IFERROR(VLOOKUP($B3269,Invoices!$AD$2:$AE$412,2,FALSE),"")</f>
        <v/>
      </c>
      <c r="P3269" s="18" t="str">
        <f>IFERROR(VLOOKUP($B3269,Invoices!$AF$2:$AG$412,2,FALSE),"")</f>
        <v/>
      </c>
      <c r="Q3269" s="18" t="str">
        <f>IFERROR(VLOOKUP($B3269,Invoices!$AH$2:$AI$412,2,FALSE),"")</f>
        <v/>
      </c>
      <c r="R3269" s="18" t="str">
        <f>IFERROR(VLOOKUP($B3269,Invoices!$AJ$2:$AK$412,2,FALSE),"")</f>
        <v/>
      </c>
      <c r="S3269" s="18">
        <f>IFERROR(VLOOKUP($B3269,Invoices!$AL$2:$AM$412,2,FALSE),"")</f>
        <v>0.99</v>
      </c>
      <c r="T3269" s="18" t="str">
        <f>IFERROR(VLOOKUP($B3269,Invoices!$AN$2:$AO$412,2,FALSE),"")</f>
        <v/>
      </c>
      <c r="U3269" s="18" cm="1">
        <f t="array" ref="U3269">IFERROR(INDEX(F3269:T3269, 1, MATCH(TRUE, ISNUMBER(F3269:T3269), 0)), "0.0")</f>
        <v>0.99</v>
      </c>
    </row>
    <row r="3270" spans="1:21" ht="13" x14ac:dyDescent="0.15">
      <c r="A3270" s="14" t="s">
        <v>9302</v>
      </c>
      <c r="B3270" s="6" t="s">
        <v>4811</v>
      </c>
      <c r="D3270" s="6" t="s">
        <v>666</v>
      </c>
      <c r="E3270" s="6" t="s">
        <v>667</v>
      </c>
      <c r="F3270" s="18" t="str">
        <f>IFERROR(VLOOKUP(B3270,Invoices!$L$2:$M$413,2,FALSE),"")</f>
        <v/>
      </c>
      <c r="G3270" s="18" t="str">
        <f>IFERROR(VLOOKUP(B3270,Invoices!$N$2:$O$412,2,FALSE),"")</f>
        <v/>
      </c>
      <c r="H3270" s="18" t="str">
        <f>IFERROR(VLOOKUP($B3270,Invoices!$P$2:$Q$412,2,FALSE),"")</f>
        <v/>
      </c>
      <c r="I3270" s="18" t="str">
        <f>IFERROR(VLOOKUP($B3270,Invoices!$R$2:$S$412,2,FALSE),"")</f>
        <v/>
      </c>
      <c r="J3270" s="18" t="str">
        <f>IFERROR(VLOOKUP($B3270,Invoices!$T$2:$U$412,2,FALSE),"")</f>
        <v/>
      </c>
      <c r="K3270" s="18" t="str">
        <f>IFERROR(VLOOKUP($B3270,Invoices!$V$2:$W$412,2,FALSE),"")</f>
        <v/>
      </c>
      <c r="L3270" s="18" t="str">
        <f>IFERROR(VLOOKUP($B3270,Invoices!$X$2:$Y$412,2,FALSE),"")</f>
        <v/>
      </c>
      <c r="M3270" s="18" t="str">
        <f>IFERROR(VLOOKUP($B3270,Invoices!$Z$2:$AA$412,2,FALSE),"")</f>
        <v/>
      </c>
      <c r="N3270" s="18" t="str">
        <f>IFERROR(VLOOKUP($B3270,Invoices!$AB$2:$AC$412,2,FALSE),"")</f>
        <v/>
      </c>
      <c r="O3270" s="18" t="str">
        <f>IFERROR(VLOOKUP($B3270,Invoices!$AD$2:$AE$412,2,FALSE),"")</f>
        <v/>
      </c>
      <c r="P3270" s="18" t="str">
        <f>IFERROR(VLOOKUP($B3270,Invoices!$AF$2:$AG$412,2,FALSE),"")</f>
        <v/>
      </c>
      <c r="Q3270" s="18" t="str">
        <f>IFERROR(VLOOKUP($B3270,Invoices!$AH$2:$AI$412,2,FALSE),"")</f>
        <v/>
      </c>
      <c r="R3270" s="18" t="str">
        <f>IFERROR(VLOOKUP($B3270,Invoices!$AJ$2:$AK$412,2,FALSE),"")</f>
        <v/>
      </c>
      <c r="S3270" s="18" t="str">
        <f>IFERROR(VLOOKUP($B3270,Invoices!$AL$2:$AM$412,2,FALSE),"")</f>
        <v/>
      </c>
      <c r="T3270" s="18" t="str">
        <f>IFERROR(VLOOKUP($B3270,Invoices!$AN$2:$AO$412,2,FALSE),"")</f>
        <v/>
      </c>
      <c r="U3270" s="18" t="str" cm="1">
        <f t="array" ref="U3270">IFERROR(INDEX(F3270:T3270, 1, MATCH(TRUE, ISNUMBER(F3270:T3270), 0)), "0.0")</f>
        <v>0.0</v>
      </c>
    </row>
    <row r="3271" spans="1:21" ht="13" x14ac:dyDescent="0.15">
      <c r="A3271" s="14" t="s">
        <v>9303</v>
      </c>
      <c r="B3271" s="6" t="s">
        <v>4812</v>
      </c>
      <c r="C3271" s="6" t="s">
        <v>4813</v>
      </c>
      <c r="D3271" s="6" t="s">
        <v>1089</v>
      </c>
      <c r="E3271" s="6" t="s">
        <v>707</v>
      </c>
      <c r="F3271" s="18" t="str">
        <f>IFERROR(VLOOKUP(B3271,Invoices!$L$2:$M$413,2,FALSE),"")</f>
        <v/>
      </c>
      <c r="G3271" s="18">
        <f>IFERROR(VLOOKUP(B3271,Invoices!$N$2:$O$412,2,FALSE),"")</f>
        <v>0.99</v>
      </c>
      <c r="H3271" s="18" t="str">
        <f>IFERROR(VLOOKUP($B3271,Invoices!$P$2:$Q$412,2,FALSE),"")</f>
        <v/>
      </c>
      <c r="I3271" s="18" t="str">
        <f>IFERROR(VLOOKUP($B3271,Invoices!$R$2:$S$412,2,FALSE),"")</f>
        <v/>
      </c>
      <c r="J3271" s="18" t="str">
        <f>IFERROR(VLOOKUP($B3271,Invoices!$T$2:$U$412,2,FALSE),"")</f>
        <v/>
      </c>
      <c r="K3271" s="18" t="str">
        <f>IFERROR(VLOOKUP($B3271,Invoices!$V$2:$W$412,2,FALSE),"")</f>
        <v/>
      </c>
      <c r="L3271" s="18" t="str">
        <f>IFERROR(VLOOKUP($B3271,Invoices!$X$2:$Y$412,2,FALSE),"")</f>
        <v/>
      </c>
      <c r="M3271" s="18" t="str">
        <f>IFERROR(VLOOKUP($B3271,Invoices!$Z$2:$AA$412,2,FALSE),"")</f>
        <v/>
      </c>
      <c r="N3271" s="18" t="str">
        <f>IFERROR(VLOOKUP($B3271,Invoices!$AB$2:$AC$412,2,FALSE),"")</f>
        <v/>
      </c>
      <c r="O3271" s="18" t="str">
        <f>IFERROR(VLOOKUP($B3271,Invoices!$AD$2:$AE$412,2,FALSE),"")</f>
        <v/>
      </c>
      <c r="P3271" s="18" t="str">
        <f>IFERROR(VLOOKUP($B3271,Invoices!$AF$2:$AG$412,2,FALSE),"")</f>
        <v/>
      </c>
      <c r="Q3271" s="18" t="str">
        <f>IFERROR(VLOOKUP($B3271,Invoices!$AH$2:$AI$412,2,FALSE),"")</f>
        <v/>
      </c>
      <c r="R3271" s="18" t="str">
        <f>IFERROR(VLOOKUP($B3271,Invoices!$AJ$2:$AK$412,2,FALSE),"")</f>
        <v/>
      </c>
      <c r="S3271" s="18" t="str">
        <f>IFERROR(VLOOKUP($B3271,Invoices!$AL$2:$AM$412,2,FALSE),"")</f>
        <v/>
      </c>
      <c r="T3271" s="18" t="str">
        <f>IFERROR(VLOOKUP($B3271,Invoices!$AN$2:$AO$412,2,FALSE),"")</f>
        <v/>
      </c>
      <c r="U3271" s="18" cm="1">
        <f t="array" ref="U3271">IFERROR(INDEX(F3271:T3271, 1, MATCH(TRUE, ISNUMBER(F3271:T3271), 0)), "0.0")</f>
        <v>0.99</v>
      </c>
    </row>
    <row r="3272" spans="1:21" ht="13" x14ac:dyDescent="0.15">
      <c r="A3272" s="14" t="s">
        <v>9304</v>
      </c>
      <c r="B3272" s="6" t="s">
        <v>4814</v>
      </c>
      <c r="C3272" s="6" t="s">
        <v>1404</v>
      </c>
      <c r="D3272" s="6" t="s">
        <v>1405</v>
      </c>
      <c r="E3272" s="6" t="s">
        <v>1404</v>
      </c>
      <c r="F3272" s="18" t="str">
        <f>IFERROR(VLOOKUP(B3272,Invoices!$L$2:$M$413,2,FALSE),"")</f>
        <v/>
      </c>
      <c r="G3272" s="18" t="str">
        <f>IFERROR(VLOOKUP(B3272,Invoices!$N$2:$O$412,2,FALSE),"")</f>
        <v/>
      </c>
      <c r="H3272" s="18" t="str">
        <f>IFERROR(VLOOKUP($B3272,Invoices!$P$2:$Q$412,2,FALSE),"")</f>
        <v/>
      </c>
      <c r="I3272" s="18" t="str">
        <f>IFERROR(VLOOKUP($B3272,Invoices!$R$2:$S$412,2,FALSE),"")</f>
        <v/>
      </c>
      <c r="J3272" s="18" t="str">
        <f>IFERROR(VLOOKUP($B3272,Invoices!$T$2:$U$412,2,FALSE),"")</f>
        <v/>
      </c>
      <c r="K3272" s="18">
        <f>IFERROR(VLOOKUP($B3272,Invoices!$V$2:$W$412,2,FALSE),"")</f>
        <v>0.99</v>
      </c>
      <c r="L3272" s="18" t="str">
        <f>IFERROR(VLOOKUP($B3272,Invoices!$X$2:$Y$412,2,FALSE),"")</f>
        <v/>
      </c>
      <c r="M3272" s="18" t="str">
        <f>IFERROR(VLOOKUP($B3272,Invoices!$Z$2:$AA$412,2,FALSE),"")</f>
        <v/>
      </c>
      <c r="N3272" s="18" t="str">
        <f>IFERROR(VLOOKUP($B3272,Invoices!$AB$2:$AC$412,2,FALSE),"")</f>
        <v/>
      </c>
      <c r="O3272" s="18" t="str">
        <f>IFERROR(VLOOKUP($B3272,Invoices!$AD$2:$AE$412,2,FALSE),"")</f>
        <v/>
      </c>
      <c r="P3272" s="18" t="str">
        <f>IFERROR(VLOOKUP($B3272,Invoices!$AF$2:$AG$412,2,FALSE),"")</f>
        <v/>
      </c>
      <c r="Q3272" s="18" t="str">
        <f>IFERROR(VLOOKUP($B3272,Invoices!$AH$2:$AI$412,2,FALSE),"")</f>
        <v/>
      </c>
      <c r="R3272" s="18" t="str">
        <f>IFERROR(VLOOKUP($B3272,Invoices!$AJ$2:$AK$412,2,FALSE),"")</f>
        <v/>
      </c>
      <c r="S3272" s="18" t="str">
        <f>IFERROR(VLOOKUP($B3272,Invoices!$AL$2:$AM$412,2,FALSE),"")</f>
        <v/>
      </c>
      <c r="T3272" s="18" t="str">
        <f>IFERROR(VLOOKUP($B3272,Invoices!$AN$2:$AO$412,2,FALSE),"")</f>
        <v/>
      </c>
      <c r="U3272" s="18" cm="1">
        <f t="array" ref="U3272">IFERROR(INDEX(F3272:T3272, 1, MATCH(TRUE, ISNUMBER(F3272:T3272), 0)), "0.0")</f>
        <v>0.99</v>
      </c>
    </row>
    <row r="3273" spans="1:21" ht="13" x14ac:dyDescent="0.15">
      <c r="A3273" s="14" t="s">
        <v>9305</v>
      </c>
      <c r="B3273" s="6" t="s">
        <v>4815</v>
      </c>
      <c r="D3273" s="6" t="s">
        <v>666</v>
      </c>
      <c r="E3273" s="6" t="s">
        <v>667</v>
      </c>
      <c r="F3273" s="18" t="str">
        <f>IFERROR(VLOOKUP(B3273,Invoices!$L$2:$M$413,2,FALSE),"")</f>
        <v/>
      </c>
      <c r="G3273" s="18" t="str">
        <f>IFERROR(VLOOKUP(B3273,Invoices!$N$2:$O$412,2,FALSE),"")</f>
        <v/>
      </c>
      <c r="H3273" s="18" t="str">
        <f>IFERROR(VLOOKUP($B3273,Invoices!$P$2:$Q$412,2,FALSE),"")</f>
        <v/>
      </c>
      <c r="I3273" s="18" t="str">
        <f>IFERROR(VLOOKUP($B3273,Invoices!$R$2:$S$412,2,FALSE),"")</f>
        <v/>
      </c>
      <c r="J3273" s="18" t="str">
        <f>IFERROR(VLOOKUP($B3273,Invoices!$T$2:$U$412,2,FALSE),"")</f>
        <v/>
      </c>
      <c r="K3273" s="18" t="str">
        <f>IFERROR(VLOOKUP($B3273,Invoices!$V$2:$W$412,2,FALSE),"")</f>
        <v/>
      </c>
      <c r="L3273" s="18">
        <f>IFERROR(VLOOKUP($B3273,Invoices!$X$2:$Y$412,2,FALSE),"")</f>
        <v>0.99</v>
      </c>
      <c r="M3273" s="18" t="str">
        <f>IFERROR(VLOOKUP($B3273,Invoices!$Z$2:$AA$412,2,FALSE),"")</f>
        <v/>
      </c>
      <c r="N3273" s="18" t="str">
        <f>IFERROR(VLOOKUP($B3273,Invoices!$AB$2:$AC$412,2,FALSE),"")</f>
        <v/>
      </c>
      <c r="O3273" s="18" t="str">
        <f>IFERROR(VLOOKUP($B3273,Invoices!$AD$2:$AE$412,2,FALSE),"")</f>
        <v/>
      </c>
      <c r="P3273" s="18" t="str">
        <f>IFERROR(VLOOKUP($B3273,Invoices!$AF$2:$AG$412,2,FALSE),"")</f>
        <v/>
      </c>
      <c r="Q3273" s="18" t="str">
        <f>IFERROR(VLOOKUP($B3273,Invoices!$AH$2:$AI$412,2,FALSE),"")</f>
        <v/>
      </c>
      <c r="R3273" s="18" t="str">
        <f>IFERROR(VLOOKUP($B3273,Invoices!$AJ$2:$AK$412,2,FALSE),"")</f>
        <v/>
      </c>
      <c r="S3273" s="18" t="str">
        <f>IFERROR(VLOOKUP($B3273,Invoices!$AL$2:$AM$412,2,FALSE),"")</f>
        <v/>
      </c>
      <c r="T3273" s="18" t="str">
        <f>IFERROR(VLOOKUP($B3273,Invoices!$AN$2:$AO$412,2,FALSE),"")</f>
        <v/>
      </c>
      <c r="U3273" s="18" cm="1">
        <f t="array" ref="U3273">IFERROR(INDEX(F3273:T3273, 1, MATCH(TRUE, ISNUMBER(F3273:T3273), 0)), "0.0")</f>
        <v>0.99</v>
      </c>
    </row>
    <row r="3274" spans="1:21" ht="13" x14ac:dyDescent="0.15">
      <c r="A3274" s="14" t="s">
        <v>9306</v>
      </c>
      <c r="B3274" s="6" t="s">
        <v>4816</v>
      </c>
      <c r="D3274" s="6" t="s">
        <v>589</v>
      </c>
      <c r="E3274" s="6" t="s">
        <v>590</v>
      </c>
      <c r="F3274" s="18" t="str">
        <f>IFERROR(VLOOKUP(B3274,Invoices!$L$2:$M$413,2,FALSE),"")</f>
        <v/>
      </c>
      <c r="G3274" s="18">
        <f>IFERROR(VLOOKUP(B3274,Invoices!$N$2:$O$412,2,FALSE),"")</f>
        <v>0.99</v>
      </c>
      <c r="H3274" s="18" t="str">
        <f>IFERROR(VLOOKUP($B3274,Invoices!$P$2:$Q$412,2,FALSE),"")</f>
        <v/>
      </c>
      <c r="I3274" s="18" t="str">
        <f>IFERROR(VLOOKUP($B3274,Invoices!$R$2:$S$412,2,FALSE),"")</f>
        <v/>
      </c>
      <c r="J3274" s="18" t="str">
        <f>IFERROR(VLOOKUP($B3274,Invoices!$T$2:$U$412,2,FALSE),"")</f>
        <v/>
      </c>
      <c r="K3274" s="18" t="str">
        <f>IFERROR(VLOOKUP($B3274,Invoices!$V$2:$W$412,2,FALSE),"")</f>
        <v/>
      </c>
      <c r="L3274" s="18" t="str">
        <f>IFERROR(VLOOKUP($B3274,Invoices!$X$2:$Y$412,2,FALSE),"")</f>
        <v/>
      </c>
      <c r="M3274" s="18" t="str">
        <f>IFERROR(VLOOKUP($B3274,Invoices!$Z$2:$AA$412,2,FALSE),"")</f>
        <v/>
      </c>
      <c r="N3274" s="18" t="str">
        <f>IFERROR(VLOOKUP($B3274,Invoices!$AB$2:$AC$412,2,FALSE),"")</f>
        <v/>
      </c>
      <c r="O3274" s="18" t="str">
        <f>IFERROR(VLOOKUP($B3274,Invoices!$AD$2:$AE$412,2,FALSE),"")</f>
        <v/>
      </c>
      <c r="P3274" s="18" t="str">
        <f>IFERROR(VLOOKUP($B3274,Invoices!$AF$2:$AG$412,2,FALSE),"")</f>
        <v/>
      </c>
      <c r="Q3274" s="18" t="str">
        <f>IFERROR(VLOOKUP($B3274,Invoices!$AH$2:$AI$412,2,FALSE),"")</f>
        <v/>
      </c>
      <c r="R3274" s="18" t="str">
        <f>IFERROR(VLOOKUP($B3274,Invoices!$AJ$2:$AK$412,2,FALSE),"")</f>
        <v/>
      </c>
      <c r="S3274" s="18" t="str">
        <f>IFERROR(VLOOKUP($B3274,Invoices!$AL$2:$AM$412,2,FALSE),"")</f>
        <v/>
      </c>
      <c r="T3274" s="18" t="str">
        <f>IFERROR(VLOOKUP($B3274,Invoices!$AN$2:$AO$412,2,FALSE),"")</f>
        <v/>
      </c>
      <c r="U3274" s="18" cm="1">
        <f t="array" ref="U3274">IFERROR(INDEX(F3274:T3274, 1, MATCH(TRUE, ISNUMBER(F3274:T3274), 0)), "0.0")</f>
        <v>0.99</v>
      </c>
    </row>
    <row r="3275" spans="1:21" ht="13" x14ac:dyDescent="0.15">
      <c r="A3275" s="14" t="s">
        <v>9307</v>
      </c>
      <c r="B3275" s="6" t="s">
        <v>4817</v>
      </c>
      <c r="C3275" s="6" t="s">
        <v>4818</v>
      </c>
      <c r="D3275" s="6" t="s">
        <v>749</v>
      </c>
      <c r="E3275" s="6" t="s">
        <v>750</v>
      </c>
      <c r="F3275" s="18" t="str">
        <f>IFERROR(VLOOKUP(B3275,Invoices!$L$2:$M$413,2,FALSE),"")</f>
        <v/>
      </c>
      <c r="G3275" s="18" t="str">
        <f>IFERROR(VLOOKUP(B3275,Invoices!$N$2:$O$412,2,FALSE),"")</f>
        <v/>
      </c>
      <c r="H3275" s="18" t="str">
        <f>IFERROR(VLOOKUP($B3275,Invoices!$P$2:$Q$412,2,FALSE),"")</f>
        <v/>
      </c>
      <c r="I3275" s="18" t="str">
        <f>IFERROR(VLOOKUP($B3275,Invoices!$R$2:$S$412,2,FALSE),"")</f>
        <v/>
      </c>
      <c r="J3275" s="18" t="str">
        <f>IFERROR(VLOOKUP($B3275,Invoices!$T$2:$U$412,2,FALSE),"")</f>
        <v/>
      </c>
      <c r="K3275" s="18">
        <f>IFERROR(VLOOKUP($B3275,Invoices!$V$2:$W$412,2,FALSE),"")</f>
        <v>0.99</v>
      </c>
      <c r="L3275" s="18" t="str">
        <f>IFERROR(VLOOKUP($B3275,Invoices!$X$2:$Y$412,2,FALSE),"")</f>
        <v/>
      </c>
      <c r="M3275" s="18" t="str">
        <f>IFERROR(VLOOKUP($B3275,Invoices!$Z$2:$AA$412,2,FALSE),"")</f>
        <v/>
      </c>
      <c r="N3275" s="18" t="str">
        <f>IFERROR(VLOOKUP($B3275,Invoices!$AB$2:$AC$412,2,FALSE),"")</f>
        <v/>
      </c>
      <c r="O3275" s="18" t="str">
        <f>IFERROR(VLOOKUP($B3275,Invoices!$AD$2:$AE$412,2,FALSE),"")</f>
        <v/>
      </c>
      <c r="P3275" s="18" t="str">
        <f>IFERROR(VLOOKUP($B3275,Invoices!$AF$2:$AG$412,2,FALSE),"")</f>
        <v/>
      </c>
      <c r="Q3275" s="18" t="str">
        <f>IFERROR(VLOOKUP($B3275,Invoices!$AH$2:$AI$412,2,FALSE),"")</f>
        <v/>
      </c>
      <c r="R3275" s="18" t="str">
        <f>IFERROR(VLOOKUP($B3275,Invoices!$AJ$2:$AK$412,2,FALSE),"")</f>
        <v/>
      </c>
      <c r="S3275" s="18" t="str">
        <f>IFERROR(VLOOKUP($B3275,Invoices!$AL$2:$AM$412,2,FALSE),"")</f>
        <v/>
      </c>
      <c r="T3275" s="18" t="str">
        <f>IFERROR(VLOOKUP($B3275,Invoices!$AN$2:$AO$412,2,FALSE),"")</f>
        <v/>
      </c>
      <c r="U3275" s="18" cm="1">
        <f t="array" ref="U3275">IFERROR(INDEX(F3275:T3275, 1, MATCH(TRUE, ISNUMBER(F3275:T3275), 0)), "0.0")</f>
        <v>0.99</v>
      </c>
    </row>
    <row r="3276" spans="1:21" ht="13" x14ac:dyDescent="0.15">
      <c r="A3276" s="14" t="s">
        <v>9308</v>
      </c>
      <c r="B3276" s="6" t="s">
        <v>4819</v>
      </c>
      <c r="D3276" s="6" t="s">
        <v>762</v>
      </c>
      <c r="E3276" s="6" t="s">
        <v>762</v>
      </c>
      <c r="F3276" s="18" t="str">
        <f>IFERROR(VLOOKUP(B3276,Invoices!$L$2:$M$413,2,FALSE),"")</f>
        <v/>
      </c>
      <c r="G3276" s="18" t="str">
        <f>IFERROR(VLOOKUP(B3276,Invoices!$N$2:$O$412,2,FALSE),"")</f>
        <v/>
      </c>
      <c r="H3276" s="18">
        <f>IFERROR(VLOOKUP($B3276,Invoices!$P$2:$Q$412,2,FALSE),"")</f>
        <v>0.99</v>
      </c>
      <c r="I3276" s="18" t="str">
        <f>IFERROR(VLOOKUP($B3276,Invoices!$R$2:$S$412,2,FALSE),"")</f>
        <v/>
      </c>
      <c r="J3276" s="18" t="str">
        <f>IFERROR(VLOOKUP($B3276,Invoices!$T$2:$U$412,2,FALSE),"")</f>
        <v/>
      </c>
      <c r="K3276" s="18" t="str">
        <f>IFERROR(VLOOKUP($B3276,Invoices!$V$2:$W$412,2,FALSE),"")</f>
        <v/>
      </c>
      <c r="L3276" s="18" t="str">
        <f>IFERROR(VLOOKUP($B3276,Invoices!$X$2:$Y$412,2,FALSE),"")</f>
        <v/>
      </c>
      <c r="M3276" s="18" t="str">
        <f>IFERROR(VLOOKUP($B3276,Invoices!$Z$2:$AA$412,2,FALSE),"")</f>
        <v/>
      </c>
      <c r="N3276" s="18" t="str">
        <f>IFERROR(VLOOKUP($B3276,Invoices!$AB$2:$AC$412,2,FALSE),"")</f>
        <v/>
      </c>
      <c r="O3276" s="18" t="str">
        <f>IFERROR(VLOOKUP($B3276,Invoices!$AD$2:$AE$412,2,FALSE),"")</f>
        <v/>
      </c>
      <c r="P3276" s="18">
        <f>IFERROR(VLOOKUP($B3276,Invoices!$AF$2:$AG$412,2,FALSE),"")</f>
        <v>0.99</v>
      </c>
      <c r="Q3276" s="18" t="str">
        <f>IFERROR(VLOOKUP($B3276,Invoices!$AH$2:$AI$412,2,FALSE),"")</f>
        <v/>
      </c>
      <c r="R3276" s="18" t="str">
        <f>IFERROR(VLOOKUP($B3276,Invoices!$AJ$2:$AK$412,2,FALSE),"")</f>
        <v/>
      </c>
      <c r="S3276" s="18" t="str">
        <f>IFERROR(VLOOKUP($B3276,Invoices!$AL$2:$AM$412,2,FALSE),"")</f>
        <v/>
      </c>
      <c r="T3276" s="18" t="str">
        <f>IFERROR(VLOOKUP($B3276,Invoices!$AN$2:$AO$412,2,FALSE),"")</f>
        <v/>
      </c>
      <c r="U3276" s="18" cm="1">
        <f t="array" ref="U3276">IFERROR(INDEX(F3276:T3276, 1, MATCH(TRUE, ISNUMBER(F3276:T3276), 0)), "0.0")</f>
        <v>0.99</v>
      </c>
    </row>
    <row r="3277" spans="1:21" ht="13" x14ac:dyDescent="0.15">
      <c r="A3277" s="14" t="s">
        <v>9309</v>
      </c>
      <c r="B3277" s="6" t="s">
        <v>4820</v>
      </c>
      <c r="D3277" s="6" t="s">
        <v>770</v>
      </c>
      <c r="E3277" s="6" t="s">
        <v>771</v>
      </c>
      <c r="F3277" s="18" t="str">
        <f>IFERROR(VLOOKUP(B3277,Invoices!$L$2:$M$413,2,FALSE),"")</f>
        <v/>
      </c>
      <c r="G3277" s="18" t="str">
        <f>IFERROR(VLOOKUP(B3277,Invoices!$N$2:$O$412,2,FALSE),"")</f>
        <v/>
      </c>
      <c r="H3277" s="18" t="str">
        <f>IFERROR(VLOOKUP($B3277,Invoices!$P$2:$Q$412,2,FALSE),"")</f>
        <v/>
      </c>
      <c r="I3277" s="18" t="str">
        <f>IFERROR(VLOOKUP($B3277,Invoices!$R$2:$S$412,2,FALSE),"")</f>
        <v/>
      </c>
      <c r="J3277" s="18" t="str">
        <f>IFERROR(VLOOKUP($B3277,Invoices!$T$2:$U$412,2,FALSE),"")</f>
        <v/>
      </c>
      <c r="K3277" s="18" t="str">
        <f>IFERROR(VLOOKUP($B3277,Invoices!$V$2:$W$412,2,FALSE),"")</f>
        <v/>
      </c>
      <c r="L3277" s="18">
        <f>IFERROR(VLOOKUP($B3277,Invoices!$X$2:$Y$412,2,FALSE),"")</f>
        <v>0.99</v>
      </c>
      <c r="M3277" s="18" t="str">
        <f>IFERROR(VLOOKUP($B3277,Invoices!$Z$2:$AA$412,2,FALSE),"")</f>
        <v/>
      </c>
      <c r="N3277" s="18" t="str">
        <f>IFERROR(VLOOKUP($B3277,Invoices!$AB$2:$AC$412,2,FALSE),"")</f>
        <v/>
      </c>
      <c r="O3277" s="18" t="str">
        <f>IFERROR(VLOOKUP($B3277,Invoices!$AD$2:$AE$412,2,FALSE),"")</f>
        <v/>
      </c>
      <c r="P3277" s="18" t="str">
        <f>IFERROR(VLOOKUP($B3277,Invoices!$AF$2:$AG$412,2,FALSE),"")</f>
        <v/>
      </c>
      <c r="Q3277" s="18" t="str">
        <f>IFERROR(VLOOKUP($B3277,Invoices!$AH$2:$AI$412,2,FALSE),"")</f>
        <v/>
      </c>
      <c r="R3277" s="18" t="str">
        <f>IFERROR(VLOOKUP($B3277,Invoices!$AJ$2:$AK$412,2,FALSE),"")</f>
        <v/>
      </c>
      <c r="S3277" s="18" t="str">
        <f>IFERROR(VLOOKUP($B3277,Invoices!$AL$2:$AM$412,2,FALSE),"")</f>
        <v/>
      </c>
      <c r="T3277" s="18" t="str">
        <f>IFERROR(VLOOKUP($B3277,Invoices!$AN$2:$AO$412,2,FALSE),"")</f>
        <v/>
      </c>
      <c r="U3277" s="18" cm="1">
        <f t="array" ref="U3277">IFERROR(INDEX(F3277:T3277, 1, MATCH(TRUE, ISNUMBER(F3277:T3277), 0)), "0.0")</f>
        <v>0.99</v>
      </c>
    </row>
    <row r="3278" spans="1:21" ht="13" x14ac:dyDescent="0.15">
      <c r="A3278" s="14" t="s">
        <v>9310</v>
      </c>
      <c r="B3278" s="6" t="s">
        <v>4821</v>
      </c>
      <c r="C3278" s="6" t="s">
        <v>4822</v>
      </c>
      <c r="D3278" s="6" t="s">
        <v>1395</v>
      </c>
      <c r="E3278" s="6" t="s">
        <v>878</v>
      </c>
      <c r="F3278" s="18">
        <f>IFERROR(VLOOKUP(B3278,Invoices!$L$2:$M$413,2,FALSE),"")</f>
        <v>0.99</v>
      </c>
      <c r="G3278" s="18" t="str">
        <f>IFERROR(VLOOKUP(B3278,Invoices!$N$2:$O$412,2,FALSE),"")</f>
        <v/>
      </c>
      <c r="H3278" s="18" t="str">
        <f>IFERROR(VLOOKUP($B3278,Invoices!$P$2:$Q$412,2,FALSE),"")</f>
        <v/>
      </c>
      <c r="I3278" s="18" t="str">
        <f>IFERROR(VLOOKUP($B3278,Invoices!$R$2:$S$412,2,FALSE),"")</f>
        <v/>
      </c>
      <c r="J3278" s="18" t="str">
        <f>IFERROR(VLOOKUP($B3278,Invoices!$T$2:$U$412,2,FALSE),"")</f>
        <v/>
      </c>
      <c r="K3278" s="18" t="str">
        <f>IFERROR(VLOOKUP($B3278,Invoices!$V$2:$W$412,2,FALSE),"")</f>
        <v/>
      </c>
      <c r="L3278" s="18" t="str">
        <f>IFERROR(VLOOKUP($B3278,Invoices!$X$2:$Y$412,2,FALSE),"")</f>
        <v/>
      </c>
      <c r="M3278" s="18" t="str">
        <f>IFERROR(VLOOKUP($B3278,Invoices!$Z$2:$AA$412,2,FALSE),"")</f>
        <v/>
      </c>
      <c r="N3278" s="18" t="str">
        <f>IFERROR(VLOOKUP($B3278,Invoices!$AB$2:$AC$412,2,FALSE),"")</f>
        <v/>
      </c>
      <c r="O3278" s="18" t="str">
        <f>IFERROR(VLOOKUP($B3278,Invoices!$AD$2:$AE$412,2,FALSE),"")</f>
        <v/>
      </c>
      <c r="P3278" s="18" t="str">
        <f>IFERROR(VLOOKUP($B3278,Invoices!$AF$2:$AG$412,2,FALSE),"")</f>
        <v/>
      </c>
      <c r="Q3278" s="18" t="str">
        <f>IFERROR(VLOOKUP($B3278,Invoices!$AH$2:$AI$412,2,FALSE),"")</f>
        <v/>
      </c>
      <c r="R3278" s="18" t="str">
        <f>IFERROR(VLOOKUP($B3278,Invoices!$AJ$2:$AK$412,2,FALSE),"")</f>
        <v/>
      </c>
      <c r="S3278" s="18" t="str">
        <f>IFERROR(VLOOKUP($B3278,Invoices!$AL$2:$AM$412,2,FALSE),"")</f>
        <v/>
      </c>
      <c r="T3278" s="18" t="str">
        <f>IFERROR(VLOOKUP($B3278,Invoices!$AN$2:$AO$412,2,FALSE),"")</f>
        <v/>
      </c>
      <c r="U3278" s="18" cm="1">
        <f t="array" ref="U3278">IFERROR(INDEX(F3278:T3278, 1, MATCH(TRUE, ISNUMBER(F3278:T3278), 0)), "0.0")</f>
        <v>0.99</v>
      </c>
    </row>
    <row r="3279" spans="1:21" ht="13" x14ac:dyDescent="0.15">
      <c r="A3279" s="14" t="s">
        <v>9311</v>
      </c>
      <c r="B3279" s="6" t="s">
        <v>4823</v>
      </c>
      <c r="C3279" s="6" t="s">
        <v>985</v>
      </c>
      <c r="D3279" s="6" t="s">
        <v>986</v>
      </c>
      <c r="E3279" s="6" t="s">
        <v>587</v>
      </c>
      <c r="F3279" s="18" t="str">
        <f>IFERROR(VLOOKUP(B3279,Invoices!$L$2:$M$413,2,FALSE),"")</f>
        <v/>
      </c>
      <c r="G3279" s="18" t="str">
        <f>IFERROR(VLOOKUP(B3279,Invoices!$N$2:$O$412,2,FALSE),"")</f>
        <v/>
      </c>
      <c r="H3279" s="18" t="str">
        <f>IFERROR(VLOOKUP($B3279,Invoices!$P$2:$Q$412,2,FALSE),"")</f>
        <v/>
      </c>
      <c r="I3279" s="18" t="str">
        <f>IFERROR(VLOOKUP($B3279,Invoices!$R$2:$S$412,2,FALSE),"")</f>
        <v/>
      </c>
      <c r="J3279" s="18">
        <f>IFERROR(VLOOKUP($B3279,Invoices!$T$2:$U$412,2,FALSE),"")</f>
        <v>0.99</v>
      </c>
      <c r="K3279" s="18" t="str">
        <f>IFERROR(VLOOKUP($B3279,Invoices!$V$2:$W$412,2,FALSE),"")</f>
        <v/>
      </c>
      <c r="L3279" s="18" t="str">
        <f>IFERROR(VLOOKUP($B3279,Invoices!$X$2:$Y$412,2,FALSE),"")</f>
        <v/>
      </c>
      <c r="M3279" s="18" t="str">
        <f>IFERROR(VLOOKUP($B3279,Invoices!$Z$2:$AA$412,2,FALSE),"")</f>
        <v/>
      </c>
      <c r="N3279" s="18" t="str">
        <f>IFERROR(VLOOKUP($B3279,Invoices!$AB$2:$AC$412,2,FALSE),"")</f>
        <v/>
      </c>
      <c r="O3279" s="18" t="str">
        <f>IFERROR(VLOOKUP($B3279,Invoices!$AD$2:$AE$412,2,FALSE),"")</f>
        <v/>
      </c>
      <c r="P3279" s="18" t="str">
        <f>IFERROR(VLOOKUP($B3279,Invoices!$AF$2:$AG$412,2,FALSE),"")</f>
        <v/>
      </c>
      <c r="Q3279" s="18" t="str">
        <f>IFERROR(VLOOKUP($B3279,Invoices!$AH$2:$AI$412,2,FALSE),"")</f>
        <v/>
      </c>
      <c r="R3279" s="18" t="str">
        <f>IFERROR(VLOOKUP($B3279,Invoices!$AJ$2:$AK$412,2,FALSE),"")</f>
        <v/>
      </c>
      <c r="S3279" s="18" t="str">
        <f>IFERROR(VLOOKUP($B3279,Invoices!$AL$2:$AM$412,2,FALSE),"")</f>
        <v/>
      </c>
      <c r="T3279" s="18" t="str">
        <f>IFERROR(VLOOKUP($B3279,Invoices!$AN$2:$AO$412,2,FALSE),"")</f>
        <v/>
      </c>
      <c r="U3279" s="18" cm="1">
        <f t="array" ref="U3279">IFERROR(INDEX(F3279:T3279, 1, MATCH(TRUE, ISNUMBER(F3279:T3279), 0)), "0.0")</f>
        <v>0.99</v>
      </c>
    </row>
    <row r="3280" spans="1:21" ht="13" x14ac:dyDescent="0.15">
      <c r="A3280" s="14" t="s">
        <v>9312</v>
      </c>
      <c r="B3280" s="6" t="s">
        <v>4824</v>
      </c>
      <c r="D3280" s="6" t="s">
        <v>883</v>
      </c>
      <c r="E3280" s="6" t="s">
        <v>884</v>
      </c>
      <c r="F3280" s="18" t="str">
        <f>IFERROR(VLOOKUP(B3280,Invoices!$L$2:$M$413,2,FALSE),"")</f>
        <v/>
      </c>
      <c r="G3280" s="18" t="str">
        <f>IFERROR(VLOOKUP(B3280,Invoices!$N$2:$O$412,2,FALSE),"")</f>
        <v/>
      </c>
      <c r="H3280" s="18" t="str">
        <f>IFERROR(VLOOKUP($B3280,Invoices!$P$2:$Q$412,2,FALSE),"")</f>
        <v/>
      </c>
      <c r="I3280" s="18" t="str">
        <f>IFERROR(VLOOKUP($B3280,Invoices!$R$2:$S$412,2,FALSE),"")</f>
        <v/>
      </c>
      <c r="J3280" s="18" t="str">
        <f>IFERROR(VLOOKUP($B3280,Invoices!$T$2:$U$412,2,FALSE),"")</f>
        <v/>
      </c>
      <c r="K3280" s="18" t="str">
        <f>IFERROR(VLOOKUP($B3280,Invoices!$V$2:$W$412,2,FALSE),"")</f>
        <v/>
      </c>
      <c r="L3280" s="18" t="str">
        <f>IFERROR(VLOOKUP($B3280,Invoices!$X$2:$Y$412,2,FALSE),"")</f>
        <v/>
      </c>
      <c r="M3280" s="18" t="str">
        <f>IFERROR(VLOOKUP($B3280,Invoices!$Z$2:$AA$412,2,FALSE),"")</f>
        <v/>
      </c>
      <c r="N3280" s="18" t="str">
        <f>IFERROR(VLOOKUP($B3280,Invoices!$AB$2:$AC$412,2,FALSE),"")</f>
        <v/>
      </c>
      <c r="O3280" s="18" t="str">
        <f>IFERROR(VLOOKUP($B3280,Invoices!$AD$2:$AE$412,2,FALSE),"")</f>
        <v/>
      </c>
      <c r="P3280" s="18" t="str">
        <f>IFERROR(VLOOKUP($B3280,Invoices!$AF$2:$AG$412,2,FALSE),"")</f>
        <v/>
      </c>
      <c r="Q3280" s="18" t="str">
        <f>IFERROR(VLOOKUP($B3280,Invoices!$AH$2:$AI$412,2,FALSE),"")</f>
        <v/>
      </c>
      <c r="R3280" s="18" t="str">
        <f>IFERROR(VLOOKUP($B3280,Invoices!$AJ$2:$AK$412,2,FALSE),"")</f>
        <v/>
      </c>
      <c r="S3280" s="18" t="str">
        <f>IFERROR(VLOOKUP($B3280,Invoices!$AL$2:$AM$412,2,FALSE),"")</f>
        <v/>
      </c>
      <c r="T3280" s="18" t="str">
        <f>IFERROR(VLOOKUP($B3280,Invoices!$AN$2:$AO$412,2,FALSE),"")</f>
        <v/>
      </c>
      <c r="U3280" s="18" t="str" cm="1">
        <f t="array" ref="U3280">IFERROR(INDEX(F3280:T3280, 1, MATCH(TRUE, ISNUMBER(F3280:T3280), 0)), "0.0")</f>
        <v>0.0</v>
      </c>
    </row>
    <row r="3281" spans="1:21" ht="13" x14ac:dyDescent="0.15">
      <c r="A3281" s="14" t="s">
        <v>9313</v>
      </c>
      <c r="B3281" s="6" t="s">
        <v>4825</v>
      </c>
      <c r="C3281" s="6" t="s">
        <v>606</v>
      </c>
      <c r="D3281" s="6" t="s">
        <v>1735</v>
      </c>
      <c r="E3281" s="6" t="s">
        <v>608</v>
      </c>
      <c r="F3281" s="18" t="str">
        <f>IFERROR(VLOOKUP(B3281,Invoices!$L$2:$M$413,2,FALSE),"")</f>
        <v/>
      </c>
      <c r="G3281" s="18" t="str">
        <f>IFERROR(VLOOKUP(B3281,Invoices!$N$2:$O$412,2,FALSE),"")</f>
        <v/>
      </c>
      <c r="H3281" s="18" t="str">
        <f>IFERROR(VLOOKUP($B3281,Invoices!$P$2:$Q$412,2,FALSE),"")</f>
        <v/>
      </c>
      <c r="I3281" s="18" t="str">
        <f>IFERROR(VLOOKUP($B3281,Invoices!$R$2:$S$412,2,FALSE),"")</f>
        <v/>
      </c>
      <c r="J3281" s="18" t="str">
        <f>IFERROR(VLOOKUP($B3281,Invoices!$T$2:$U$412,2,FALSE),"")</f>
        <v/>
      </c>
      <c r="K3281" s="18" t="str">
        <f>IFERROR(VLOOKUP($B3281,Invoices!$V$2:$W$412,2,FALSE),"")</f>
        <v/>
      </c>
      <c r="L3281" s="18" t="str">
        <f>IFERROR(VLOOKUP($B3281,Invoices!$X$2:$Y$412,2,FALSE),"")</f>
        <v/>
      </c>
      <c r="M3281" s="18" t="str">
        <f>IFERROR(VLOOKUP($B3281,Invoices!$Z$2:$AA$412,2,FALSE),"")</f>
        <v/>
      </c>
      <c r="N3281" s="18" t="str">
        <f>IFERROR(VLOOKUP($B3281,Invoices!$AB$2:$AC$412,2,FALSE),"")</f>
        <v/>
      </c>
      <c r="O3281" s="18" t="str">
        <f>IFERROR(VLOOKUP($B3281,Invoices!$AD$2:$AE$412,2,FALSE),"")</f>
        <v/>
      </c>
      <c r="P3281" s="18" t="str">
        <f>IFERROR(VLOOKUP($B3281,Invoices!$AF$2:$AG$412,2,FALSE),"")</f>
        <v/>
      </c>
      <c r="Q3281" s="18" t="str">
        <f>IFERROR(VLOOKUP($B3281,Invoices!$AH$2:$AI$412,2,FALSE),"")</f>
        <v/>
      </c>
      <c r="R3281" s="18" t="str">
        <f>IFERROR(VLOOKUP($B3281,Invoices!$AJ$2:$AK$412,2,FALSE),"")</f>
        <v/>
      </c>
      <c r="S3281" s="18" t="str">
        <f>IFERROR(VLOOKUP($B3281,Invoices!$AL$2:$AM$412,2,FALSE),"")</f>
        <v/>
      </c>
      <c r="T3281" s="18" t="str">
        <f>IFERROR(VLOOKUP($B3281,Invoices!$AN$2:$AO$412,2,FALSE),"")</f>
        <v/>
      </c>
      <c r="U3281" s="18" t="str" cm="1">
        <f t="array" ref="U3281">IFERROR(INDEX(F3281:T3281, 1, MATCH(TRUE, ISNUMBER(F3281:T3281), 0)), "0.0")</f>
        <v>0.0</v>
      </c>
    </row>
    <row r="3282" spans="1:21" ht="13" x14ac:dyDescent="0.15">
      <c r="A3282" s="14" t="s">
        <v>9314</v>
      </c>
      <c r="B3282" s="6" t="s">
        <v>4826</v>
      </c>
      <c r="C3282" s="6" t="s">
        <v>1184</v>
      </c>
      <c r="D3282" s="6" t="s">
        <v>1185</v>
      </c>
      <c r="E3282" s="6" t="s">
        <v>962</v>
      </c>
      <c r="F3282" s="18">
        <f>IFERROR(VLOOKUP(B3282,Invoices!$L$2:$M$413,2,FALSE),"")</f>
        <v>0.99</v>
      </c>
      <c r="G3282" s="18" t="str">
        <f>IFERROR(VLOOKUP(B3282,Invoices!$N$2:$O$412,2,FALSE),"")</f>
        <v/>
      </c>
      <c r="H3282" s="18" t="str">
        <f>IFERROR(VLOOKUP($B3282,Invoices!$P$2:$Q$412,2,FALSE),"")</f>
        <v/>
      </c>
      <c r="I3282" s="18" t="str">
        <f>IFERROR(VLOOKUP($B3282,Invoices!$R$2:$S$412,2,FALSE),"")</f>
        <v/>
      </c>
      <c r="J3282" s="18" t="str">
        <f>IFERROR(VLOOKUP($B3282,Invoices!$T$2:$U$412,2,FALSE),"")</f>
        <v/>
      </c>
      <c r="K3282" s="18" t="str">
        <f>IFERROR(VLOOKUP($B3282,Invoices!$V$2:$W$412,2,FALSE),"")</f>
        <v/>
      </c>
      <c r="L3282" s="18" t="str">
        <f>IFERROR(VLOOKUP($B3282,Invoices!$X$2:$Y$412,2,FALSE),"")</f>
        <v/>
      </c>
      <c r="M3282" s="18" t="str">
        <f>IFERROR(VLOOKUP($B3282,Invoices!$Z$2:$AA$412,2,FALSE),"")</f>
        <v/>
      </c>
      <c r="N3282" s="18" t="str">
        <f>IFERROR(VLOOKUP($B3282,Invoices!$AB$2:$AC$412,2,FALSE),"")</f>
        <v/>
      </c>
      <c r="O3282" s="18" t="str">
        <f>IFERROR(VLOOKUP($B3282,Invoices!$AD$2:$AE$412,2,FALSE),"")</f>
        <v/>
      </c>
      <c r="P3282" s="18" t="str">
        <f>IFERROR(VLOOKUP($B3282,Invoices!$AF$2:$AG$412,2,FALSE),"")</f>
        <v/>
      </c>
      <c r="Q3282" s="18" t="str">
        <f>IFERROR(VLOOKUP($B3282,Invoices!$AH$2:$AI$412,2,FALSE),"")</f>
        <v/>
      </c>
      <c r="R3282" s="18">
        <f>IFERROR(VLOOKUP($B3282,Invoices!$AJ$2:$AK$412,2,FALSE),"")</f>
        <v>0.99</v>
      </c>
      <c r="S3282" s="18" t="str">
        <f>IFERROR(VLOOKUP($B3282,Invoices!$AL$2:$AM$412,2,FALSE),"")</f>
        <v/>
      </c>
      <c r="T3282" s="18" t="str">
        <f>IFERROR(VLOOKUP($B3282,Invoices!$AN$2:$AO$412,2,FALSE),"")</f>
        <v/>
      </c>
      <c r="U3282" s="18" cm="1">
        <f t="array" ref="U3282">IFERROR(INDEX(F3282:T3282, 1, MATCH(TRUE, ISNUMBER(F3282:T3282), 0)), "0.0")</f>
        <v>0.99</v>
      </c>
    </row>
    <row r="3283" spans="1:21" ht="13" x14ac:dyDescent="0.15">
      <c r="A3283" s="14" t="s">
        <v>9315</v>
      </c>
      <c r="B3283" s="6" t="s">
        <v>4826</v>
      </c>
      <c r="C3283" s="6" t="s">
        <v>564</v>
      </c>
      <c r="D3283" s="6" t="s">
        <v>835</v>
      </c>
      <c r="E3283" s="6" t="s">
        <v>566</v>
      </c>
      <c r="F3283" s="18">
        <f>IFERROR(VLOOKUP(B3283,Invoices!$L$2:$M$413,2,FALSE),"")</f>
        <v>0.99</v>
      </c>
      <c r="G3283" s="18" t="str">
        <f>IFERROR(VLOOKUP(B3283,Invoices!$N$2:$O$412,2,FALSE),"")</f>
        <v/>
      </c>
      <c r="H3283" s="18" t="str">
        <f>IFERROR(VLOOKUP($B3283,Invoices!$P$2:$Q$412,2,FALSE),"")</f>
        <v/>
      </c>
      <c r="I3283" s="18" t="str">
        <f>IFERROR(VLOOKUP($B3283,Invoices!$R$2:$S$412,2,FALSE),"")</f>
        <v/>
      </c>
      <c r="J3283" s="18" t="str">
        <f>IFERROR(VLOOKUP($B3283,Invoices!$T$2:$U$412,2,FALSE),"")</f>
        <v/>
      </c>
      <c r="K3283" s="18" t="str">
        <f>IFERROR(VLOOKUP($B3283,Invoices!$V$2:$W$412,2,FALSE),"")</f>
        <v/>
      </c>
      <c r="L3283" s="18" t="str">
        <f>IFERROR(VLOOKUP($B3283,Invoices!$X$2:$Y$412,2,FALSE),"")</f>
        <v/>
      </c>
      <c r="M3283" s="18" t="str">
        <f>IFERROR(VLOOKUP($B3283,Invoices!$Z$2:$AA$412,2,FALSE),"")</f>
        <v/>
      </c>
      <c r="N3283" s="18" t="str">
        <f>IFERROR(VLOOKUP($B3283,Invoices!$AB$2:$AC$412,2,FALSE),"")</f>
        <v/>
      </c>
      <c r="O3283" s="18" t="str">
        <f>IFERROR(VLOOKUP($B3283,Invoices!$AD$2:$AE$412,2,FALSE),"")</f>
        <v/>
      </c>
      <c r="P3283" s="18" t="str">
        <f>IFERROR(VLOOKUP($B3283,Invoices!$AF$2:$AG$412,2,FALSE),"")</f>
        <v/>
      </c>
      <c r="Q3283" s="18" t="str">
        <f>IFERROR(VLOOKUP($B3283,Invoices!$AH$2:$AI$412,2,FALSE),"")</f>
        <v/>
      </c>
      <c r="R3283" s="18">
        <f>IFERROR(VLOOKUP($B3283,Invoices!$AJ$2:$AK$412,2,FALSE),"")</f>
        <v>0.99</v>
      </c>
      <c r="S3283" s="18" t="str">
        <f>IFERROR(VLOOKUP($B3283,Invoices!$AL$2:$AM$412,2,FALSE),"")</f>
        <v/>
      </c>
      <c r="T3283" s="18" t="str">
        <f>IFERROR(VLOOKUP($B3283,Invoices!$AN$2:$AO$412,2,FALSE),"")</f>
        <v/>
      </c>
      <c r="U3283" s="18" cm="1">
        <f t="array" ref="U3283">IFERROR(INDEX(F3283:T3283, 1, MATCH(TRUE, ISNUMBER(F3283:T3283), 0)), "0.0")</f>
        <v>0.99</v>
      </c>
    </row>
    <row r="3284" spans="1:21" ht="13" x14ac:dyDescent="0.15">
      <c r="A3284" s="14" t="s">
        <v>9316</v>
      </c>
      <c r="B3284" s="6" t="s">
        <v>4827</v>
      </c>
      <c r="C3284" s="6" t="s">
        <v>850</v>
      </c>
      <c r="D3284" s="6" t="s">
        <v>1123</v>
      </c>
      <c r="E3284" s="6" t="s">
        <v>850</v>
      </c>
      <c r="F3284" s="18">
        <f>IFERROR(VLOOKUP(B3284,Invoices!$L$2:$M$413,2,FALSE),"")</f>
        <v>0.99</v>
      </c>
      <c r="G3284" s="18" t="str">
        <f>IFERROR(VLOOKUP(B3284,Invoices!$N$2:$O$412,2,FALSE),"")</f>
        <v/>
      </c>
      <c r="H3284" s="18" t="str">
        <f>IFERROR(VLOOKUP($B3284,Invoices!$P$2:$Q$412,2,FALSE),"")</f>
        <v/>
      </c>
      <c r="I3284" s="18" t="str">
        <f>IFERROR(VLOOKUP($B3284,Invoices!$R$2:$S$412,2,FALSE),"")</f>
        <v/>
      </c>
      <c r="J3284" s="18" t="str">
        <f>IFERROR(VLOOKUP($B3284,Invoices!$T$2:$U$412,2,FALSE),"")</f>
        <v/>
      </c>
      <c r="K3284" s="18" t="str">
        <f>IFERROR(VLOOKUP($B3284,Invoices!$V$2:$W$412,2,FALSE),"")</f>
        <v/>
      </c>
      <c r="L3284" s="18" t="str">
        <f>IFERROR(VLOOKUP($B3284,Invoices!$X$2:$Y$412,2,FALSE),"")</f>
        <v/>
      </c>
      <c r="M3284" s="18" t="str">
        <f>IFERROR(VLOOKUP($B3284,Invoices!$Z$2:$AA$412,2,FALSE),"")</f>
        <v/>
      </c>
      <c r="N3284" s="18" t="str">
        <f>IFERROR(VLOOKUP($B3284,Invoices!$AB$2:$AC$412,2,FALSE),"")</f>
        <v/>
      </c>
      <c r="O3284" s="18" t="str">
        <f>IFERROR(VLOOKUP($B3284,Invoices!$AD$2:$AE$412,2,FALSE),"")</f>
        <v/>
      </c>
      <c r="P3284" s="18" t="str">
        <f>IFERROR(VLOOKUP($B3284,Invoices!$AF$2:$AG$412,2,FALSE),"")</f>
        <v/>
      </c>
      <c r="Q3284" s="18" t="str">
        <f>IFERROR(VLOOKUP($B3284,Invoices!$AH$2:$AI$412,2,FALSE),"")</f>
        <v/>
      </c>
      <c r="R3284" s="18" t="str">
        <f>IFERROR(VLOOKUP($B3284,Invoices!$AJ$2:$AK$412,2,FALSE),"")</f>
        <v/>
      </c>
      <c r="S3284" s="18" t="str">
        <f>IFERROR(VLOOKUP($B3284,Invoices!$AL$2:$AM$412,2,FALSE),"")</f>
        <v/>
      </c>
      <c r="T3284" s="18" t="str">
        <f>IFERROR(VLOOKUP($B3284,Invoices!$AN$2:$AO$412,2,FALSE),"")</f>
        <v/>
      </c>
      <c r="U3284" s="18" cm="1">
        <f t="array" ref="U3284">IFERROR(INDEX(F3284:T3284, 1, MATCH(TRUE, ISNUMBER(F3284:T3284), 0)), "0.0")</f>
        <v>0.99</v>
      </c>
    </row>
    <row r="3285" spans="1:21" ht="13" x14ac:dyDescent="0.15">
      <c r="A3285" s="14" t="s">
        <v>9317</v>
      </c>
      <c r="B3285" s="6" t="s">
        <v>4828</v>
      </c>
      <c r="C3285" s="6" t="s">
        <v>1408</v>
      </c>
      <c r="D3285" s="6" t="s">
        <v>960</v>
      </c>
      <c r="E3285" s="6" t="s">
        <v>962</v>
      </c>
      <c r="F3285" s="18">
        <f>IFERROR(VLOOKUP(B3285,Invoices!$L$2:$M$413,2,FALSE),"")</f>
        <v>0.99</v>
      </c>
      <c r="G3285" s="18" t="str">
        <f>IFERROR(VLOOKUP(B3285,Invoices!$N$2:$O$412,2,FALSE),"")</f>
        <v/>
      </c>
      <c r="H3285" s="18" t="str">
        <f>IFERROR(VLOOKUP($B3285,Invoices!$P$2:$Q$412,2,FALSE),"")</f>
        <v/>
      </c>
      <c r="I3285" s="18" t="str">
        <f>IFERROR(VLOOKUP($B3285,Invoices!$R$2:$S$412,2,FALSE),"")</f>
        <v/>
      </c>
      <c r="J3285" s="18" t="str">
        <f>IFERROR(VLOOKUP($B3285,Invoices!$T$2:$U$412,2,FALSE),"")</f>
        <v/>
      </c>
      <c r="K3285" s="18" t="str">
        <f>IFERROR(VLOOKUP($B3285,Invoices!$V$2:$W$412,2,FALSE),"")</f>
        <v/>
      </c>
      <c r="L3285" s="18" t="str">
        <f>IFERROR(VLOOKUP($B3285,Invoices!$X$2:$Y$412,2,FALSE),"")</f>
        <v/>
      </c>
      <c r="M3285" s="18" t="str">
        <f>IFERROR(VLOOKUP($B3285,Invoices!$Z$2:$AA$412,2,FALSE),"")</f>
        <v/>
      </c>
      <c r="N3285" s="18" t="str">
        <f>IFERROR(VLOOKUP($B3285,Invoices!$AB$2:$AC$412,2,FALSE),"")</f>
        <v/>
      </c>
      <c r="O3285" s="18" t="str">
        <f>IFERROR(VLOOKUP($B3285,Invoices!$AD$2:$AE$412,2,FALSE),"")</f>
        <v/>
      </c>
      <c r="P3285" s="18" t="str">
        <f>IFERROR(VLOOKUP($B3285,Invoices!$AF$2:$AG$412,2,FALSE),"")</f>
        <v/>
      </c>
      <c r="Q3285" s="18" t="str">
        <f>IFERROR(VLOOKUP($B3285,Invoices!$AH$2:$AI$412,2,FALSE),"")</f>
        <v/>
      </c>
      <c r="R3285" s="18" t="str">
        <f>IFERROR(VLOOKUP($B3285,Invoices!$AJ$2:$AK$412,2,FALSE),"")</f>
        <v/>
      </c>
      <c r="S3285" s="18" t="str">
        <f>IFERROR(VLOOKUP($B3285,Invoices!$AL$2:$AM$412,2,FALSE),"")</f>
        <v/>
      </c>
      <c r="T3285" s="18" t="str">
        <f>IFERROR(VLOOKUP($B3285,Invoices!$AN$2:$AO$412,2,FALSE),"")</f>
        <v/>
      </c>
      <c r="U3285" s="18" cm="1">
        <f t="array" ref="U3285">IFERROR(INDEX(F3285:T3285, 1, MATCH(TRUE, ISNUMBER(F3285:T3285), 0)), "0.0")</f>
        <v>0.99</v>
      </c>
    </row>
    <row r="3286" spans="1:21" ht="13" x14ac:dyDescent="0.15">
      <c r="A3286" s="14" t="s">
        <v>9318</v>
      </c>
      <c r="B3286" s="6" t="s">
        <v>4829</v>
      </c>
      <c r="C3286" s="6" t="s">
        <v>904</v>
      </c>
      <c r="D3286" s="6" t="s">
        <v>905</v>
      </c>
      <c r="E3286" s="6" t="s">
        <v>906</v>
      </c>
      <c r="F3286" s="18" t="str">
        <f>IFERROR(VLOOKUP(B3286,Invoices!$L$2:$M$413,2,FALSE),"")</f>
        <v/>
      </c>
      <c r="G3286" s="18" t="str">
        <f>IFERROR(VLOOKUP(B3286,Invoices!$N$2:$O$412,2,FALSE),"")</f>
        <v/>
      </c>
      <c r="H3286" s="18" t="str">
        <f>IFERROR(VLOOKUP($B3286,Invoices!$P$2:$Q$412,2,FALSE),"")</f>
        <v/>
      </c>
      <c r="I3286" s="18" t="str">
        <f>IFERROR(VLOOKUP($B3286,Invoices!$R$2:$S$412,2,FALSE),"")</f>
        <v/>
      </c>
      <c r="J3286" s="18" t="str">
        <f>IFERROR(VLOOKUP($B3286,Invoices!$T$2:$U$412,2,FALSE),"")</f>
        <v/>
      </c>
      <c r="K3286" s="18">
        <f>IFERROR(VLOOKUP($B3286,Invoices!$V$2:$W$412,2,FALSE),"")</f>
        <v>0.99</v>
      </c>
      <c r="L3286" s="18" t="str">
        <f>IFERROR(VLOOKUP($B3286,Invoices!$X$2:$Y$412,2,FALSE),"")</f>
        <v/>
      </c>
      <c r="M3286" s="18" t="str">
        <f>IFERROR(VLOOKUP($B3286,Invoices!$Z$2:$AA$412,2,FALSE),"")</f>
        <v/>
      </c>
      <c r="N3286" s="18" t="str">
        <f>IFERROR(VLOOKUP($B3286,Invoices!$AB$2:$AC$412,2,FALSE),"")</f>
        <v/>
      </c>
      <c r="O3286" s="18" t="str">
        <f>IFERROR(VLOOKUP($B3286,Invoices!$AD$2:$AE$412,2,FALSE),"")</f>
        <v/>
      </c>
      <c r="P3286" s="18" t="str">
        <f>IFERROR(VLOOKUP($B3286,Invoices!$AF$2:$AG$412,2,FALSE),"")</f>
        <v/>
      </c>
      <c r="Q3286" s="18" t="str">
        <f>IFERROR(VLOOKUP($B3286,Invoices!$AH$2:$AI$412,2,FALSE),"")</f>
        <v/>
      </c>
      <c r="R3286" s="18" t="str">
        <f>IFERROR(VLOOKUP($B3286,Invoices!$AJ$2:$AK$412,2,FALSE),"")</f>
        <v/>
      </c>
      <c r="S3286" s="18" t="str">
        <f>IFERROR(VLOOKUP($B3286,Invoices!$AL$2:$AM$412,2,FALSE),"")</f>
        <v/>
      </c>
      <c r="T3286" s="18" t="str">
        <f>IFERROR(VLOOKUP($B3286,Invoices!$AN$2:$AO$412,2,FALSE),"")</f>
        <v/>
      </c>
      <c r="U3286" s="18" cm="1">
        <f t="array" ref="U3286">IFERROR(INDEX(F3286:T3286, 1, MATCH(TRUE, ISNUMBER(F3286:T3286), 0)), "0.0")</f>
        <v>0.99</v>
      </c>
    </row>
    <row r="3287" spans="1:21" ht="13" x14ac:dyDescent="0.15">
      <c r="A3287" s="14" t="s">
        <v>9319</v>
      </c>
      <c r="B3287" s="6" t="s">
        <v>4830</v>
      </c>
      <c r="C3287" s="6" t="s">
        <v>4831</v>
      </c>
      <c r="D3287" s="6" t="s">
        <v>1129</v>
      </c>
      <c r="E3287" s="6" t="s">
        <v>547</v>
      </c>
      <c r="F3287" s="18" t="str">
        <f>IFERROR(VLOOKUP(B3287,Invoices!$L$2:$M$413,2,FALSE),"")</f>
        <v/>
      </c>
      <c r="G3287" s="18" t="str">
        <f>IFERROR(VLOOKUP(B3287,Invoices!$N$2:$O$412,2,FALSE),"")</f>
        <v/>
      </c>
      <c r="H3287" s="18" t="str">
        <f>IFERROR(VLOOKUP($B3287,Invoices!$P$2:$Q$412,2,FALSE),"")</f>
        <v/>
      </c>
      <c r="I3287" s="18">
        <f>IFERROR(VLOOKUP($B3287,Invoices!$R$2:$S$412,2,FALSE),"")</f>
        <v>0.99</v>
      </c>
      <c r="J3287" s="18" t="str">
        <f>IFERROR(VLOOKUP($B3287,Invoices!$T$2:$U$412,2,FALSE),"")</f>
        <v/>
      </c>
      <c r="K3287" s="18" t="str">
        <f>IFERROR(VLOOKUP($B3287,Invoices!$V$2:$W$412,2,FALSE),"")</f>
        <v/>
      </c>
      <c r="L3287" s="18" t="str">
        <f>IFERROR(VLOOKUP($B3287,Invoices!$X$2:$Y$412,2,FALSE),"")</f>
        <v/>
      </c>
      <c r="M3287" s="18" t="str">
        <f>IFERROR(VLOOKUP($B3287,Invoices!$Z$2:$AA$412,2,FALSE),"")</f>
        <v/>
      </c>
      <c r="N3287" s="18" t="str">
        <f>IFERROR(VLOOKUP($B3287,Invoices!$AB$2:$AC$412,2,FALSE),"")</f>
        <v/>
      </c>
      <c r="O3287" s="18" t="str">
        <f>IFERROR(VLOOKUP($B3287,Invoices!$AD$2:$AE$412,2,FALSE),"")</f>
        <v/>
      </c>
      <c r="P3287" s="18" t="str">
        <f>IFERROR(VLOOKUP($B3287,Invoices!$AF$2:$AG$412,2,FALSE),"")</f>
        <v/>
      </c>
      <c r="Q3287" s="18" t="str">
        <f>IFERROR(VLOOKUP($B3287,Invoices!$AH$2:$AI$412,2,FALSE),"")</f>
        <v/>
      </c>
      <c r="R3287" s="18" t="str">
        <f>IFERROR(VLOOKUP($B3287,Invoices!$AJ$2:$AK$412,2,FALSE),"")</f>
        <v/>
      </c>
      <c r="S3287" s="18" t="str">
        <f>IFERROR(VLOOKUP($B3287,Invoices!$AL$2:$AM$412,2,FALSE),"")</f>
        <v/>
      </c>
      <c r="T3287" s="18" t="str">
        <f>IFERROR(VLOOKUP($B3287,Invoices!$AN$2:$AO$412,2,FALSE),"")</f>
        <v/>
      </c>
      <c r="U3287" s="18" cm="1">
        <f t="array" ref="U3287">IFERROR(INDEX(F3287:T3287, 1, MATCH(TRUE, ISNUMBER(F3287:T3287), 0)), "0.0")</f>
        <v>0.99</v>
      </c>
    </row>
    <row r="3288" spans="1:21" ht="13" x14ac:dyDescent="0.15">
      <c r="A3288" s="14" t="s">
        <v>9320</v>
      </c>
      <c r="B3288" s="6" t="s">
        <v>4832</v>
      </c>
      <c r="C3288" s="6" t="s">
        <v>1921</v>
      </c>
      <c r="D3288" s="6" t="s">
        <v>1922</v>
      </c>
      <c r="E3288" s="6" t="s">
        <v>562</v>
      </c>
      <c r="F3288" s="18">
        <f>IFERROR(VLOOKUP(B3288,Invoices!$L$2:$M$413,2,FALSE),"")</f>
        <v>0.99</v>
      </c>
      <c r="G3288" s="18" t="str">
        <f>IFERROR(VLOOKUP(B3288,Invoices!$N$2:$O$412,2,FALSE),"")</f>
        <v/>
      </c>
      <c r="H3288" s="18" t="str">
        <f>IFERROR(VLOOKUP($B3288,Invoices!$P$2:$Q$412,2,FALSE),"")</f>
        <v/>
      </c>
      <c r="I3288" s="18" t="str">
        <f>IFERROR(VLOOKUP($B3288,Invoices!$R$2:$S$412,2,FALSE),"")</f>
        <v/>
      </c>
      <c r="J3288" s="18" t="str">
        <f>IFERROR(VLOOKUP($B3288,Invoices!$T$2:$U$412,2,FALSE),"")</f>
        <v/>
      </c>
      <c r="K3288" s="18" t="str">
        <f>IFERROR(VLOOKUP($B3288,Invoices!$V$2:$W$412,2,FALSE),"")</f>
        <v/>
      </c>
      <c r="L3288" s="18" t="str">
        <f>IFERROR(VLOOKUP($B3288,Invoices!$X$2:$Y$412,2,FALSE),"")</f>
        <v/>
      </c>
      <c r="M3288" s="18" t="str">
        <f>IFERROR(VLOOKUP($B3288,Invoices!$Z$2:$AA$412,2,FALSE),"")</f>
        <v/>
      </c>
      <c r="N3288" s="18" t="str">
        <f>IFERROR(VLOOKUP($B3288,Invoices!$AB$2:$AC$412,2,FALSE),"")</f>
        <v/>
      </c>
      <c r="O3288" s="18" t="str">
        <f>IFERROR(VLOOKUP($B3288,Invoices!$AD$2:$AE$412,2,FALSE),"")</f>
        <v/>
      </c>
      <c r="P3288" s="18" t="str">
        <f>IFERROR(VLOOKUP($B3288,Invoices!$AF$2:$AG$412,2,FALSE),"")</f>
        <v/>
      </c>
      <c r="Q3288" s="18" t="str">
        <f>IFERROR(VLOOKUP($B3288,Invoices!$AH$2:$AI$412,2,FALSE),"")</f>
        <v/>
      </c>
      <c r="R3288" s="18" t="str">
        <f>IFERROR(VLOOKUP($B3288,Invoices!$AJ$2:$AK$412,2,FALSE),"")</f>
        <v/>
      </c>
      <c r="S3288" s="18" t="str">
        <f>IFERROR(VLOOKUP($B3288,Invoices!$AL$2:$AM$412,2,FALSE),"")</f>
        <v/>
      </c>
      <c r="T3288" s="18" t="str">
        <f>IFERROR(VLOOKUP($B3288,Invoices!$AN$2:$AO$412,2,FALSE),"")</f>
        <v/>
      </c>
      <c r="U3288" s="18" cm="1">
        <f t="array" ref="U3288">IFERROR(INDEX(F3288:T3288, 1, MATCH(TRUE, ISNUMBER(F3288:T3288), 0)), "0.0")</f>
        <v>0.99</v>
      </c>
    </row>
    <row r="3289" spans="1:21" ht="13" x14ac:dyDescent="0.15">
      <c r="A3289" s="14" t="s">
        <v>9321</v>
      </c>
      <c r="B3289" s="6" t="s">
        <v>4833</v>
      </c>
      <c r="C3289" s="6" t="s">
        <v>1219</v>
      </c>
      <c r="D3289" s="6" t="s">
        <v>1220</v>
      </c>
      <c r="E3289" s="6" t="s">
        <v>562</v>
      </c>
      <c r="F3289" s="18" t="str">
        <f>IFERROR(VLOOKUP(B3289,Invoices!$L$2:$M$413,2,FALSE),"")</f>
        <v/>
      </c>
      <c r="G3289" s="18" t="str">
        <f>IFERROR(VLOOKUP(B3289,Invoices!$N$2:$O$412,2,FALSE),"")</f>
        <v/>
      </c>
      <c r="H3289" s="18" t="str">
        <f>IFERROR(VLOOKUP($B3289,Invoices!$P$2:$Q$412,2,FALSE),"")</f>
        <v/>
      </c>
      <c r="I3289" s="18" t="str">
        <f>IFERROR(VLOOKUP($B3289,Invoices!$R$2:$S$412,2,FALSE),"")</f>
        <v/>
      </c>
      <c r="J3289" s="18" t="str">
        <f>IFERROR(VLOOKUP($B3289,Invoices!$T$2:$U$412,2,FALSE),"")</f>
        <v/>
      </c>
      <c r="K3289" s="18" t="str">
        <f>IFERROR(VLOOKUP($B3289,Invoices!$V$2:$W$412,2,FALSE),"")</f>
        <v/>
      </c>
      <c r="L3289" s="18" t="str">
        <f>IFERROR(VLOOKUP($B3289,Invoices!$X$2:$Y$412,2,FALSE),"")</f>
        <v/>
      </c>
      <c r="M3289" s="18" t="str">
        <f>IFERROR(VLOOKUP($B3289,Invoices!$Z$2:$AA$412,2,FALSE),"")</f>
        <v/>
      </c>
      <c r="N3289" s="18" t="str">
        <f>IFERROR(VLOOKUP($B3289,Invoices!$AB$2:$AC$412,2,FALSE),"")</f>
        <v/>
      </c>
      <c r="O3289" s="18">
        <f>IFERROR(VLOOKUP($B3289,Invoices!$AD$2:$AE$412,2,FALSE),"")</f>
        <v>0.99</v>
      </c>
      <c r="P3289" s="18" t="str">
        <f>IFERROR(VLOOKUP($B3289,Invoices!$AF$2:$AG$412,2,FALSE),"")</f>
        <v/>
      </c>
      <c r="Q3289" s="18" t="str">
        <f>IFERROR(VLOOKUP($B3289,Invoices!$AH$2:$AI$412,2,FALSE),"")</f>
        <v/>
      </c>
      <c r="R3289" s="18" t="str">
        <f>IFERROR(VLOOKUP($B3289,Invoices!$AJ$2:$AK$412,2,FALSE),"")</f>
        <v/>
      </c>
      <c r="S3289" s="18" t="str">
        <f>IFERROR(VLOOKUP($B3289,Invoices!$AL$2:$AM$412,2,FALSE),"")</f>
        <v/>
      </c>
      <c r="T3289" s="18" t="str">
        <f>IFERROR(VLOOKUP($B3289,Invoices!$AN$2:$AO$412,2,FALSE),"")</f>
        <v/>
      </c>
      <c r="U3289" s="18" cm="1">
        <f t="array" ref="U3289">IFERROR(INDEX(F3289:T3289, 1, MATCH(TRUE, ISNUMBER(F3289:T3289), 0)), "0.0")</f>
        <v>0.99</v>
      </c>
    </row>
    <row r="3290" spans="1:21" ht="13" x14ac:dyDescent="0.15">
      <c r="A3290" s="14" t="s">
        <v>9322</v>
      </c>
      <c r="B3290" s="6" t="s">
        <v>4834</v>
      </c>
      <c r="C3290" s="6" t="s">
        <v>4835</v>
      </c>
      <c r="D3290" s="6" t="s">
        <v>954</v>
      </c>
      <c r="E3290" s="6" t="s">
        <v>955</v>
      </c>
      <c r="F3290" s="18" t="str">
        <f>IFERROR(VLOOKUP(B3290,Invoices!$L$2:$M$413,2,FALSE),"")</f>
        <v/>
      </c>
      <c r="G3290" s="18" t="str">
        <f>IFERROR(VLOOKUP(B3290,Invoices!$N$2:$O$412,2,FALSE),"")</f>
        <v/>
      </c>
      <c r="H3290" s="18" t="str">
        <f>IFERROR(VLOOKUP($B3290,Invoices!$P$2:$Q$412,2,FALSE),"")</f>
        <v/>
      </c>
      <c r="I3290" s="18" t="str">
        <f>IFERROR(VLOOKUP($B3290,Invoices!$R$2:$S$412,2,FALSE),"")</f>
        <v/>
      </c>
      <c r="J3290" s="18" t="str">
        <f>IFERROR(VLOOKUP($B3290,Invoices!$T$2:$U$412,2,FALSE),"")</f>
        <v/>
      </c>
      <c r="K3290" s="18" t="str">
        <f>IFERROR(VLOOKUP($B3290,Invoices!$V$2:$W$412,2,FALSE),"")</f>
        <v/>
      </c>
      <c r="L3290" s="18" t="str">
        <f>IFERROR(VLOOKUP($B3290,Invoices!$X$2:$Y$412,2,FALSE),"")</f>
        <v/>
      </c>
      <c r="M3290" s="18" t="str">
        <f>IFERROR(VLOOKUP($B3290,Invoices!$Z$2:$AA$412,2,FALSE),"")</f>
        <v/>
      </c>
      <c r="N3290" s="18" t="str">
        <f>IFERROR(VLOOKUP($B3290,Invoices!$AB$2:$AC$412,2,FALSE),"")</f>
        <v/>
      </c>
      <c r="O3290" s="18" t="str">
        <f>IFERROR(VLOOKUP($B3290,Invoices!$AD$2:$AE$412,2,FALSE),"")</f>
        <v/>
      </c>
      <c r="P3290" s="18" t="str">
        <f>IFERROR(VLOOKUP($B3290,Invoices!$AF$2:$AG$412,2,FALSE),"")</f>
        <v/>
      </c>
      <c r="Q3290" s="18" t="str">
        <f>IFERROR(VLOOKUP($B3290,Invoices!$AH$2:$AI$412,2,FALSE),"")</f>
        <v/>
      </c>
      <c r="R3290" s="18" t="str">
        <f>IFERROR(VLOOKUP($B3290,Invoices!$AJ$2:$AK$412,2,FALSE),"")</f>
        <v/>
      </c>
      <c r="S3290" s="18" t="str">
        <f>IFERROR(VLOOKUP($B3290,Invoices!$AL$2:$AM$412,2,FALSE),"")</f>
        <v/>
      </c>
      <c r="T3290" s="18" t="str">
        <f>IFERROR(VLOOKUP($B3290,Invoices!$AN$2:$AO$412,2,FALSE),"")</f>
        <v/>
      </c>
      <c r="U3290" s="18" t="str" cm="1">
        <f t="array" ref="U3290">IFERROR(INDEX(F3290:T3290, 1, MATCH(TRUE, ISNUMBER(F3290:T3290), 0)), "0.0")</f>
        <v>0.0</v>
      </c>
    </row>
    <row r="3291" spans="1:21" ht="13" x14ac:dyDescent="0.15">
      <c r="A3291" s="14" t="s">
        <v>9323</v>
      </c>
      <c r="B3291" s="6" t="s">
        <v>4836</v>
      </c>
      <c r="C3291" s="6" t="s">
        <v>562</v>
      </c>
      <c r="D3291" s="6" t="s">
        <v>752</v>
      </c>
      <c r="E3291" s="6" t="s">
        <v>562</v>
      </c>
      <c r="F3291" s="18" t="str">
        <f>IFERROR(VLOOKUP(B3291,Invoices!$L$2:$M$413,2,FALSE),"")</f>
        <v/>
      </c>
      <c r="G3291" s="18" t="str">
        <f>IFERROR(VLOOKUP(B3291,Invoices!$N$2:$O$412,2,FALSE),"")</f>
        <v/>
      </c>
      <c r="H3291" s="18">
        <f>IFERROR(VLOOKUP($B3291,Invoices!$P$2:$Q$412,2,FALSE),"")</f>
        <v>0.99</v>
      </c>
      <c r="I3291" s="18" t="str">
        <f>IFERROR(VLOOKUP($B3291,Invoices!$R$2:$S$412,2,FALSE),"")</f>
        <v/>
      </c>
      <c r="J3291" s="18" t="str">
        <f>IFERROR(VLOOKUP($B3291,Invoices!$T$2:$U$412,2,FALSE),"")</f>
        <v/>
      </c>
      <c r="K3291" s="18" t="str">
        <f>IFERROR(VLOOKUP($B3291,Invoices!$V$2:$W$412,2,FALSE),"")</f>
        <v/>
      </c>
      <c r="L3291" s="18" t="str">
        <f>IFERROR(VLOOKUP($B3291,Invoices!$X$2:$Y$412,2,FALSE),"")</f>
        <v/>
      </c>
      <c r="M3291" s="18" t="str">
        <f>IFERROR(VLOOKUP($B3291,Invoices!$Z$2:$AA$412,2,FALSE),"")</f>
        <v/>
      </c>
      <c r="N3291" s="18" t="str">
        <f>IFERROR(VLOOKUP($B3291,Invoices!$AB$2:$AC$412,2,FALSE),"")</f>
        <v/>
      </c>
      <c r="O3291" s="18" t="str">
        <f>IFERROR(VLOOKUP($B3291,Invoices!$AD$2:$AE$412,2,FALSE),"")</f>
        <v/>
      </c>
      <c r="P3291" s="18" t="str">
        <f>IFERROR(VLOOKUP($B3291,Invoices!$AF$2:$AG$412,2,FALSE),"")</f>
        <v/>
      </c>
      <c r="Q3291" s="18" t="str">
        <f>IFERROR(VLOOKUP($B3291,Invoices!$AH$2:$AI$412,2,FALSE),"")</f>
        <v/>
      </c>
      <c r="R3291" s="18" t="str">
        <f>IFERROR(VLOOKUP($B3291,Invoices!$AJ$2:$AK$412,2,FALSE),"")</f>
        <v/>
      </c>
      <c r="S3291" s="18" t="str">
        <f>IFERROR(VLOOKUP($B3291,Invoices!$AL$2:$AM$412,2,FALSE),"")</f>
        <v/>
      </c>
      <c r="T3291" s="18" t="str">
        <f>IFERROR(VLOOKUP($B3291,Invoices!$AN$2:$AO$412,2,FALSE),"")</f>
        <v/>
      </c>
      <c r="U3291" s="18" cm="1">
        <f t="array" ref="U3291">IFERROR(INDEX(F3291:T3291, 1, MATCH(TRUE, ISNUMBER(F3291:T3291), 0)), "0.0")</f>
        <v>0.99</v>
      </c>
    </row>
    <row r="3292" spans="1:21" ht="13" x14ac:dyDescent="0.15">
      <c r="A3292" s="14" t="s">
        <v>9324</v>
      </c>
      <c r="B3292" s="6" t="s">
        <v>4837</v>
      </c>
      <c r="D3292" s="6" t="s">
        <v>524</v>
      </c>
      <c r="E3292" s="6" t="s">
        <v>518</v>
      </c>
      <c r="F3292" s="18" t="str">
        <f>IFERROR(VLOOKUP(B3292,Invoices!$L$2:$M$413,2,FALSE),"")</f>
        <v/>
      </c>
      <c r="G3292" s="18" t="str">
        <f>IFERROR(VLOOKUP(B3292,Invoices!$N$2:$O$412,2,FALSE),"")</f>
        <v/>
      </c>
      <c r="H3292" s="18" t="str">
        <f>IFERROR(VLOOKUP($B3292,Invoices!$P$2:$Q$412,2,FALSE),"")</f>
        <v/>
      </c>
      <c r="I3292" s="18" t="str">
        <f>IFERROR(VLOOKUP($B3292,Invoices!$R$2:$S$412,2,FALSE),"")</f>
        <v/>
      </c>
      <c r="J3292" s="18" t="str">
        <f>IFERROR(VLOOKUP($B3292,Invoices!$T$2:$U$412,2,FALSE),"")</f>
        <v/>
      </c>
      <c r="K3292" s="18" t="str">
        <f>IFERROR(VLOOKUP($B3292,Invoices!$V$2:$W$412,2,FALSE),"")</f>
        <v/>
      </c>
      <c r="L3292" s="18">
        <f>IFERROR(VLOOKUP($B3292,Invoices!$X$2:$Y$412,2,FALSE),"")</f>
        <v>1.99</v>
      </c>
      <c r="M3292" s="18">
        <f>IFERROR(VLOOKUP($B3292,Invoices!$Z$2:$AA$412,2,FALSE),"")</f>
        <v>1.99</v>
      </c>
      <c r="N3292" s="18" t="str">
        <f>IFERROR(VLOOKUP($B3292,Invoices!$AB$2:$AC$412,2,FALSE),"")</f>
        <v/>
      </c>
      <c r="O3292" s="18" t="str">
        <f>IFERROR(VLOOKUP($B3292,Invoices!$AD$2:$AE$412,2,FALSE),"")</f>
        <v/>
      </c>
      <c r="P3292" s="18" t="str">
        <f>IFERROR(VLOOKUP($B3292,Invoices!$AF$2:$AG$412,2,FALSE),"")</f>
        <v/>
      </c>
      <c r="Q3292" s="18" t="str">
        <f>IFERROR(VLOOKUP($B3292,Invoices!$AH$2:$AI$412,2,FALSE),"")</f>
        <v/>
      </c>
      <c r="R3292" s="18" t="str">
        <f>IFERROR(VLOOKUP($B3292,Invoices!$AJ$2:$AK$412,2,FALSE),"")</f>
        <v/>
      </c>
      <c r="S3292" s="18" t="str">
        <f>IFERROR(VLOOKUP($B3292,Invoices!$AL$2:$AM$412,2,FALSE),"")</f>
        <v/>
      </c>
      <c r="T3292" s="18" t="str">
        <f>IFERROR(VLOOKUP($B3292,Invoices!$AN$2:$AO$412,2,FALSE),"")</f>
        <v/>
      </c>
      <c r="U3292" s="18" cm="1">
        <f t="array" ref="U3292">IFERROR(INDEX(F3292:T3292, 1, MATCH(TRUE, ISNUMBER(F3292:T3292), 0)), "0.0")</f>
        <v>1.99</v>
      </c>
    </row>
    <row r="3293" spans="1:21" ht="13" x14ac:dyDescent="0.15">
      <c r="A3293" s="14" t="s">
        <v>9325</v>
      </c>
      <c r="B3293" s="6" t="s">
        <v>4838</v>
      </c>
      <c r="C3293" s="6" t="s">
        <v>529</v>
      </c>
      <c r="D3293" s="6" t="s">
        <v>530</v>
      </c>
      <c r="E3293" s="6" t="s">
        <v>529</v>
      </c>
      <c r="F3293" s="18" t="str">
        <f>IFERROR(VLOOKUP(B3293,Invoices!$L$2:$M$413,2,FALSE),"")</f>
        <v/>
      </c>
      <c r="G3293" s="18" t="str">
        <f>IFERROR(VLOOKUP(B3293,Invoices!$N$2:$O$412,2,FALSE),"")</f>
        <v/>
      </c>
      <c r="H3293" s="18" t="str">
        <f>IFERROR(VLOOKUP($B3293,Invoices!$P$2:$Q$412,2,FALSE),"")</f>
        <v/>
      </c>
      <c r="I3293" s="18" t="str">
        <f>IFERROR(VLOOKUP($B3293,Invoices!$R$2:$S$412,2,FALSE),"")</f>
        <v/>
      </c>
      <c r="J3293" s="18" t="str">
        <f>IFERROR(VLOOKUP($B3293,Invoices!$T$2:$U$412,2,FALSE),"")</f>
        <v/>
      </c>
      <c r="K3293" s="18" t="str">
        <f>IFERROR(VLOOKUP($B3293,Invoices!$V$2:$W$412,2,FALSE),"")</f>
        <v/>
      </c>
      <c r="L3293" s="18" t="str">
        <f>IFERROR(VLOOKUP($B3293,Invoices!$X$2:$Y$412,2,FALSE),"")</f>
        <v/>
      </c>
      <c r="M3293" s="18" t="str">
        <f>IFERROR(VLOOKUP($B3293,Invoices!$Z$2:$AA$412,2,FALSE),"")</f>
        <v/>
      </c>
      <c r="N3293" s="18" t="str">
        <f>IFERROR(VLOOKUP($B3293,Invoices!$AB$2:$AC$412,2,FALSE),"")</f>
        <v/>
      </c>
      <c r="O3293" s="18" t="str">
        <f>IFERROR(VLOOKUP($B3293,Invoices!$AD$2:$AE$412,2,FALSE),"")</f>
        <v/>
      </c>
      <c r="P3293" s="18" t="str">
        <f>IFERROR(VLOOKUP($B3293,Invoices!$AF$2:$AG$412,2,FALSE),"")</f>
        <v/>
      </c>
      <c r="Q3293" s="18" t="str">
        <f>IFERROR(VLOOKUP($B3293,Invoices!$AH$2:$AI$412,2,FALSE),"")</f>
        <v/>
      </c>
      <c r="R3293" s="18" t="str">
        <f>IFERROR(VLOOKUP($B3293,Invoices!$AJ$2:$AK$412,2,FALSE),"")</f>
        <v/>
      </c>
      <c r="S3293" s="18" t="str">
        <f>IFERROR(VLOOKUP($B3293,Invoices!$AL$2:$AM$412,2,FALSE),"")</f>
        <v/>
      </c>
      <c r="T3293" s="18" t="str">
        <f>IFERROR(VLOOKUP($B3293,Invoices!$AN$2:$AO$412,2,FALSE),"")</f>
        <v/>
      </c>
      <c r="U3293" s="18" t="str" cm="1">
        <f t="array" ref="U3293">IFERROR(INDEX(F3293:T3293, 1, MATCH(TRUE, ISNUMBER(F3293:T3293), 0)), "0.0")</f>
        <v>0.0</v>
      </c>
    </row>
    <row r="3294" spans="1:21" ht="13" x14ac:dyDescent="0.15">
      <c r="A3294" s="14" t="s">
        <v>9326</v>
      </c>
      <c r="B3294" s="6" t="s">
        <v>4839</v>
      </c>
      <c r="C3294" s="6" t="s">
        <v>3077</v>
      </c>
      <c r="D3294" s="6" t="s">
        <v>743</v>
      </c>
      <c r="E3294" s="6" t="s">
        <v>744</v>
      </c>
      <c r="F3294" s="18" t="str">
        <f>IFERROR(VLOOKUP(B3294,Invoices!$L$2:$M$413,2,FALSE),"")</f>
        <v/>
      </c>
      <c r="G3294" s="18" t="str">
        <f>IFERROR(VLOOKUP(B3294,Invoices!$N$2:$O$412,2,FALSE),"")</f>
        <v/>
      </c>
      <c r="H3294" s="18" t="str">
        <f>IFERROR(VLOOKUP($B3294,Invoices!$P$2:$Q$412,2,FALSE),"")</f>
        <v/>
      </c>
      <c r="I3294" s="18">
        <f>IFERROR(VLOOKUP($B3294,Invoices!$R$2:$S$412,2,FALSE),"")</f>
        <v>0.99</v>
      </c>
      <c r="J3294" s="18" t="str">
        <f>IFERROR(VLOOKUP($B3294,Invoices!$T$2:$U$412,2,FALSE),"")</f>
        <v/>
      </c>
      <c r="K3294" s="18" t="str">
        <f>IFERROR(VLOOKUP($B3294,Invoices!$V$2:$W$412,2,FALSE),"")</f>
        <v/>
      </c>
      <c r="L3294" s="18" t="str">
        <f>IFERROR(VLOOKUP($B3294,Invoices!$X$2:$Y$412,2,FALSE),"")</f>
        <v/>
      </c>
      <c r="M3294" s="18" t="str">
        <f>IFERROR(VLOOKUP($B3294,Invoices!$Z$2:$AA$412,2,FALSE),"")</f>
        <v/>
      </c>
      <c r="N3294" s="18" t="str">
        <f>IFERROR(VLOOKUP($B3294,Invoices!$AB$2:$AC$412,2,FALSE),"")</f>
        <v/>
      </c>
      <c r="O3294" s="18" t="str">
        <f>IFERROR(VLOOKUP($B3294,Invoices!$AD$2:$AE$412,2,FALSE),"")</f>
        <v/>
      </c>
      <c r="P3294" s="18" t="str">
        <f>IFERROR(VLOOKUP($B3294,Invoices!$AF$2:$AG$412,2,FALSE),"")</f>
        <v/>
      </c>
      <c r="Q3294" s="18" t="str">
        <f>IFERROR(VLOOKUP($B3294,Invoices!$AH$2:$AI$412,2,FALSE),"")</f>
        <v/>
      </c>
      <c r="R3294" s="18" t="str">
        <f>IFERROR(VLOOKUP($B3294,Invoices!$AJ$2:$AK$412,2,FALSE),"")</f>
        <v/>
      </c>
      <c r="S3294" s="18" t="str">
        <f>IFERROR(VLOOKUP($B3294,Invoices!$AL$2:$AM$412,2,FALSE),"")</f>
        <v/>
      </c>
      <c r="T3294" s="18" t="str">
        <f>IFERROR(VLOOKUP($B3294,Invoices!$AN$2:$AO$412,2,FALSE),"")</f>
        <v/>
      </c>
      <c r="U3294" s="18" cm="1">
        <f t="array" ref="U3294">IFERROR(INDEX(F3294:T3294, 1, MATCH(TRUE, ISNUMBER(F3294:T3294), 0)), "0.0")</f>
        <v>0.99</v>
      </c>
    </row>
    <row r="3295" spans="1:21" ht="13" x14ac:dyDescent="0.15">
      <c r="A3295" s="14" t="s">
        <v>9327</v>
      </c>
      <c r="B3295" s="6" t="s">
        <v>4840</v>
      </c>
      <c r="C3295" s="6" t="s">
        <v>2080</v>
      </c>
      <c r="D3295" s="6" t="s">
        <v>1960</v>
      </c>
      <c r="E3295" s="6" t="s">
        <v>912</v>
      </c>
      <c r="F3295" s="18" t="str">
        <f>IFERROR(VLOOKUP(B3295,Invoices!$L$2:$M$413,2,FALSE),"")</f>
        <v/>
      </c>
      <c r="G3295" s="18" t="str">
        <f>IFERROR(VLOOKUP(B3295,Invoices!$N$2:$O$412,2,FALSE),"")</f>
        <v/>
      </c>
      <c r="H3295" s="18" t="str">
        <f>IFERROR(VLOOKUP($B3295,Invoices!$P$2:$Q$412,2,FALSE),"")</f>
        <v/>
      </c>
      <c r="I3295" s="18">
        <f>IFERROR(VLOOKUP($B3295,Invoices!$R$2:$S$412,2,FALSE),"")</f>
        <v>0.99</v>
      </c>
      <c r="J3295" s="18" t="str">
        <f>IFERROR(VLOOKUP($B3295,Invoices!$T$2:$U$412,2,FALSE),"")</f>
        <v/>
      </c>
      <c r="K3295" s="18" t="str">
        <f>IFERROR(VLOOKUP($B3295,Invoices!$V$2:$W$412,2,FALSE),"")</f>
        <v/>
      </c>
      <c r="L3295" s="18" t="str">
        <f>IFERROR(VLOOKUP($B3295,Invoices!$X$2:$Y$412,2,FALSE),"")</f>
        <v/>
      </c>
      <c r="M3295" s="18" t="str">
        <f>IFERROR(VLOOKUP($B3295,Invoices!$Z$2:$AA$412,2,FALSE),"")</f>
        <v/>
      </c>
      <c r="N3295" s="18" t="str">
        <f>IFERROR(VLOOKUP($B3295,Invoices!$AB$2:$AC$412,2,FALSE),"")</f>
        <v/>
      </c>
      <c r="O3295" s="18" t="str">
        <f>IFERROR(VLOOKUP($B3295,Invoices!$AD$2:$AE$412,2,FALSE),"")</f>
        <v/>
      </c>
      <c r="P3295" s="18" t="str">
        <f>IFERROR(VLOOKUP($B3295,Invoices!$AF$2:$AG$412,2,FALSE),"")</f>
        <v/>
      </c>
      <c r="Q3295" s="18" t="str">
        <f>IFERROR(VLOOKUP($B3295,Invoices!$AH$2:$AI$412,2,FALSE),"")</f>
        <v/>
      </c>
      <c r="R3295" s="18" t="str">
        <f>IFERROR(VLOOKUP($B3295,Invoices!$AJ$2:$AK$412,2,FALSE),"")</f>
        <v/>
      </c>
      <c r="S3295" s="18" t="str">
        <f>IFERROR(VLOOKUP($B3295,Invoices!$AL$2:$AM$412,2,FALSE),"")</f>
        <v/>
      </c>
      <c r="T3295" s="18" t="str">
        <f>IFERROR(VLOOKUP($B3295,Invoices!$AN$2:$AO$412,2,FALSE),"")</f>
        <v/>
      </c>
      <c r="U3295" s="18" cm="1">
        <f t="array" ref="U3295">IFERROR(INDEX(F3295:T3295, 1, MATCH(TRUE, ISNUMBER(F3295:T3295), 0)), "0.0")</f>
        <v>0.99</v>
      </c>
    </row>
    <row r="3296" spans="1:21" ht="13" x14ac:dyDescent="0.15">
      <c r="A3296" s="14" t="s">
        <v>9328</v>
      </c>
      <c r="B3296" s="6" t="s">
        <v>4841</v>
      </c>
      <c r="C3296" s="6" t="s">
        <v>1184</v>
      </c>
      <c r="D3296" s="6" t="s">
        <v>1185</v>
      </c>
      <c r="E3296" s="6" t="s">
        <v>962</v>
      </c>
      <c r="F3296" s="18" t="str">
        <f>IFERROR(VLOOKUP(B3296,Invoices!$L$2:$M$413,2,FALSE),"")</f>
        <v/>
      </c>
      <c r="G3296" s="18" t="str">
        <f>IFERROR(VLOOKUP(B3296,Invoices!$N$2:$O$412,2,FALSE),"")</f>
        <v/>
      </c>
      <c r="H3296" s="18" t="str">
        <f>IFERROR(VLOOKUP($B3296,Invoices!$P$2:$Q$412,2,FALSE),"")</f>
        <v/>
      </c>
      <c r="I3296" s="18" t="str">
        <f>IFERROR(VLOOKUP($B3296,Invoices!$R$2:$S$412,2,FALSE),"")</f>
        <v/>
      </c>
      <c r="J3296" s="18" t="str">
        <f>IFERROR(VLOOKUP($B3296,Invoices!$T$2:$U$412,2,FALSE),"")</f>
        <v/>
      </c>
      <c r="K3296" s="18" t="str">
        <f>IFERROR(VLOOKUP($B3296,Invoices!$V$2:$W$412,2,FALSE),"")</f>
        <v/>
      </c>
      <c r="L3296" s="18" t="str">
        <f>IFERROR(VLOOKUP($B3296,Invoices!$X$2:$Y$412,2,FALSE),"")</f>
        <v/>
      </c>
      <c r="M3296" s="18">
        <f>IFERROR(VLOOKUP($B3296,Invoices!$Z$2:$AA$412,2,FALSE),"")</f>
        <v>0.99</v>
      </c>
      <c r="N3296" s="18" t="str">
        <f>IFERROR(VLOOKUP($B3296,Invoices!$AB$2:$AC$412,2,FALSE),"")</f>
        <v/>
      </c>
      <c r="O3296" s="18" t="str">
        <f>IFERROR(VLOOKUP($B3296,Invoices!$AD$2:$AE$412,2,FALSE),"")</f>
        <v/>
      </c>
      <c r="P3296" s="18" t="str">
        <f>IFERROR(VLOOKUP($B3296,Invoices!$AF$2:$AG$412,2,FALSE),"")</f>
        <v/>
      </c>
      <c r="Q3296" s="18" t="str">
        <f>IFERROR(VLOOKUP($B3296,Invoices!$AH$2:$AI$412,2,FALSE),"")</f>
        <v/>
      </c>
      <c r="R3296" s="18" t="str">
        <f>IFERROR(VLOOKUP($B3296,Invoices!$AJ$2:$AK$412,2,FALSE),"")</f>
        <v/>
      </c>
      <c r="S3296" s="18" t="str">
        <f>IFERROR(VLOOKUP($B3296,Invoices!$AL$2:$AM$412,2,FALSE),"")</f>
        <v/>
      </c>
      <c r="T3296" s="18" t="str">
        <f>IFERROR(VLOOKUP($B3296,Invoices!$AN$2:$AO$412,2,FALSE),"")</f>
        <v/>
      </c>
      <c r="U3296" s="18" cm="1">
        <f t="array" ref="U3296">IFERROR(INDEX(F3296:T3296, 1, MATCH(TRUE, ISNUMBER(F3296:T3296), 0)), "0.0")</f>
        <v>0.99</v>
      </c>
    </row>
    <row r="3297" spans="1:21" ht="13" x14ac:dyDescent="0.15">
      <c r="A3297" s="14" t="s">
        <v>9329</v>
      </c>
      <c r="B3297" s="6" t="s">
        <v>1367</v>
      </c>
      <c r="C3297" s="6" t="s">
        <v>1366</v>
      </c>
      <c r="D3297" s="6" t="s">
        <v>1367</v>
      </c>
      <c r="E3297" s="6" t="s">
        <v>1368</v>
      </c>
      <c r="F3297" s="18" t="str">
        <f>IFERROR(VLOOKUP(B3297,Invoices!$L$2:$M$413,2,FALSE),"")</f>
        <v/>
      </c>
      <c r="G3297" s="18" t="str">
        <f>IFERROR(VLOOKUP(B3297,Invoices!$N$2:$O$412,2,FALSE),"")</f>
        <v/>
      </c>
      <c r="H3297" s="18" t="str">
        <f>IFERROR(VLOOKUP($B3297,Invoices!$P$2:$Q$412,2,FALSE),"")</f>
        <v/>
      </c>
      <c r="I3297" s="18" t="str">
        <f>IFERROR(VLOOKUP($B3297,Invoices!$R$2:$S$412,2,FALSE),"")</f>
        <v/>
      </c>
      <c r="J3297" s="18">
        <f>IFERROR(VLOOKUP($B3297,Invoices!$T$2:$U$412,2,FALSE),"")</f>
        <v>0.99</v>
      </c>
      <c r="K3297" s="18" t="str">
        <f>IFERROR(VLOOKUP($B3297,Invoices!$V$2:$W$412,2,FALSE),"")</f>
        <v/>
      </c>
      <c r="L3297" s="18">
        <f>IFERROR(VLOOKUP($B3297,Invoices!$X$2:$Y$412,2,FALSE),"")</f>
        <v>0.99</v>
      </c>
      <c r="M3297" s="18" t="str">
        <f>IFERROR(VLOOKUP($B3297,Invoices!$Z$2:$AA$412,2,FALSE),"")</f>
        <v/>
      </c>
      <c r="N3297" s="18" t="str">
        <f>IFERROR(VLOOKUP($B3297,Invoices!$AB$2:$AC$412,2,FALSE),"")</f>
        <v/>
      </c>
      <c r="O3297" s="18" t="str">
        <f>IFERROR(VLOOKUP($B3297,Invoices!$AD$2:$AE$412,2,FALSE),"")</f>
        <v/>
      </c>
      <c r="P3297" s="18" t="str">
        <f>IFERROR(VLOOKUP($B3297,Invoices!$AF$2:$AG$412,2,FALSE),"")</f>
        <v/>
      </c>
      <c r="Q3297" s="18" t="str">
        <f>IFERROR(VLOOKUP($B3297,Invoices!$AH$2:$AI$412,2,FALSE),"")</f>
        <v/>
      </c>
      <c r="R3297" s="18" t="str">
        <f>IFERROR(VLOOKUP($B3297,Invoices!$AJ$2:$AK$412,2,FALSE),"")</f>
        <v/>
      </c>
      <c r="S3297" s="18" t="str">
        <f>IFERROR(VLOOKUP($B3297,Invoices!$AL$2:$AM$412,2,FALSE),"")</f>
        <v/>
      </c>
      <c r="T3297" s="18" t="str">
        <f>IFERROR(VLOOKUP($B3297,Invoices!$AN$2:$AO$412,2,FALSE),"")</f>
        <v/>
      </c>
      <c r="U3297" s="18" cm="1">
        <f t="array" ref="U3297">IFERROR(INDEX(F3297:T3297, 1, MATCH(TRUE, ISNUMBER(F3297:T3297), 0)), "0.0")</f>
        <v>0.99</v>
      </c>
    </row>
    <row r="3298" spans="1:21" ht="13" x14ac:dyDescent="0.15">
      <c r="A3298" s="14" t="s">
        <v>9330</v>
      </c>
      <c r="B3298" s="6" t="s">
        <v>4842</v>
      </c>
      <c r="C3298" s="6" t="s">
        <v>1512</v>
      </c>
      <c r="D3298" s="6" t="s">
        <v>1513</v>
      </c>
      <c r="E3298" s="6" t="s">
        <v>1514</v>
      </c>
      <c r="F3298" s="18" t="str">
        <f>IFERROR(VLOOKUP(B3298,Invoices!$L$2:$M$413,2,FALSE),"")</f>
        <v/>
      </c>
      <c r="G3298" s="18" t="str">
        <f>IFERROR(VLOOKUP(B3298,Invoices!$N$2:$O$412,2,FALSE),"")</f>
        <v/>
      </c>
      <c r="H3298" s="18" t="str">
        <f>IFERROR(VLOOKUP($B3298,Invoices!$P$2:$Q$412,2,FALSE),"")</f>
        <v/>
      </c>
      <c r="I3298" s="18" t="str">
        <f>IFERROR(VLOOKUP($B3298,Invoices!$R$2:$S$412,2,FALSE),"")</f>
        <v/>
      </c>
      <c r="J3298" s="18" t="str">
        <f>IFERROR(VLOOKUP($B3298,Invoices!$T$2:$U$412,2,FALSE),"")</f>
        <v/>
      </c>
      <c r="K3298" s="18" t="str">
        <f>IFERROR(VLOOKUP($B3298,Invoices!$V$2:$W$412,2,FALSE),"")</f>
        <v/>
      </c>
      <c r="L3298" s="18" t="str">
        <f>IFERROR(VLOOKUP($B3298,Invoices!$X$2:$Y$412,2,FALSE),"")</f>
        <v/>
      </c>
      <c r="M3298" s="18" t="str">
        <f>IFERROR(VLOOKUP($B3298,Invoices!$Z$2:$AA$412,2,FALSE),"")</f>
        <v/>
      </c>
      <c r="N3298" s="18" t="str">
        <f>IFERROR(VLOOKUP($B3298,Invoices!$AB$2:$AC$412,2,FALSE),"")</f>
        <v/>
      </c>
      <c r="O3298" s="18" t="str">
        <f>IFERROR(VLOOKUP($B3298,Invoices!$AD$2:$AE$412,2,FALSE),"")</f>
        <v/>
      </c>
      <c r="P3298" s="18" t="str">
        <f>IFERROR(VLOOKUP($B3298,Invoices!$AF$2:$AG$412,2,FALSE),"")</f>
        <v/>
      </c>
      <c r="Q3298" s="18" t="str">
        <f>IFERROR(VLOOKUP($B3298,Invoices!$AH$2:$AI$412,2,FALSE),"")</f>
        <v/>
      </c>
      <c r="R3298" s="18" t="str">
        <f>IFERROR(VLOOKUP($B3298,Invoices!$AJ$2:$AK$412,2,FALSE),"")</f>
        <v/>
      </c>
      <c r="S3298" s="18" t="str">
        <f>IFERROR(VLOOKUP($B3298,Invoices!$AL$2:$AM$412,2,FALSE),"")</f>
        <v/>
      </c>
      <c r="T3298" s="18" t="str">
        <f>IFERROR(VLOOKUP($B3298,Invoices!$AN$2:$AO$412,2,FALSE),"")</f>
        <v/>
      </c>
      <c r="U3298" s="18" t="str" cm="1">
        <f t="array" ref="U3298">IFERROR(INDEX(F3298:T3298, 1, MATCH(TRUE, ISNUMBER(F3298:T3298), 0)), "0.0")</f>
        <v>0.0</v>
      </c>
    </row>
    <row r="3299" spans="1:21" ht="13" x14ac:dyDescent="0.15">
      <c r="A3299" s="14" t="s">
        <v>9331</v>
      </c>
      <c r="B3299" s="6" t="s">
        <v>4843</v>
      </c>
      <c r="C3299" s="6" t="s">
        <v>557</v>
      </c>
      <c r="D3299" s="6" t="s">
        <v>558</v>
      </c>
      <c r="E3299" s="6" t="s">
        <v>559</v>
      </c>
      <c r="F3299" s="18">
        <f>IFERROR(VLOOKUP(B3299,Invoices!$L$2:$M$413,2,FALSE),"")</f>
        <v>0.99</v>
      </c>
      <c r="G3299" s="18" t="str">
        <f>IFERROR(VLOOKUP(B3299,Invoices!$N$2:$O$412,2,FALSE),"")</f>
        <v/>
      </c>
      <c r="H3299" s="18" t="str">
        <f>IFERROR(VLOOKUP($B3299,Invoices!$P$2:$Q$412,2,FALSE),"")</f>
        <v/>
      </c>
      <c r="I3299" s="18" t="str">
        <f>IFERROR(VLOOKUP($B3299,Invoices!$R$2:$S$412,2,FALSE),"")</f>
        <v/>
      </c>
      <c r="J3299" s="18" t="str">
        <f>IFERROR(VLOOKUP($B3299,Invoices!$T$2:$U$412,2,FALSE),"")</f>
        <v/>
      </c>
      <c r="K3299" s="18" t="str">
        <f>IFERROR(VLOOKUP($B3299,Invoices!$V$2:$W$412,2,FALSE),"")</f>
        <v/>
      </c>
      <c r="L3299" s="18" t="str">
        <f>IFERROR(VLOOKUP($B3299,Invoices!$X$2:$Y$412,2,FALSE),"")</f>
        <v/>
      </c>
      <c r="M3299" s="18" t="str">
        <f>IFERROR(VLOOKUP($B3299,Invoices!$Z$2:$AA$412,2,FALSE),"")</f>
        <v/>
      </c>
      <c r="N3299" s="18" t="str">
        <f>IFERROR(VLOOKUP($B3299,Invoices!$AB$2:$AC$412,2,FALSE),"")</f>
        <v/>
      </c>
      <c r="O3299" s="18" t="str">
        <f>IFERROR(VLOOKUP($B3299,Invoices!$AD$2:$AE$412,2,FALSE),"")</f>
        <v/>
      </c>
      <c r="P3299" s="18" t="str">
        <f>IFERROR(VLOOKUP($B3299,Invoices!$AF$2:$AG$412,2,FALSE),"")</f>
        <v/>
      </c>
      <c r="Q3299" s="18" t="str">
        <f>IFERROR(VLOOKUP($B3299,Invoices!$AH$2:$AI$412,2,FALSE),"")</f>
        <v/>
      </c>
      <c r="R3299" s="18" t="str">
        <f>IFERROR(VLOOKUP($B3299,Invoices!$AJ$2:$AK$412,2,FALSE),"")</f>
        <v/>
      </c>
      <c r="S3299" s="18" t="str">
        <f>IFERROR(VLOOKUP($B3299,Invoices!$AL$2:$AM$412,2,FALSE),"")</f>
        <v/>
      </c>
      <c r="T3299" s="18" t="str">
        <f>IFERROR(VLOOKUP($B3299,Invoices!$AN$2:$AO$412,2,FALSE),"")</f>
        <v/>
      </c>
      <c r="U3299" s="18" cm="1">
        <f t="array" ref="U3299">IFERROR(INDEX(F3299:T3299, 1, MATCH(TRUE, ISNUMBER(F3299:T3299), 0)), "0.0")</f>
        <v>0.99</v>
      </c>
    </row>
    <row r="3300" spans="1:21" ht="13" x14ac:dyDescent="0.15">
      <c r="A3300" s="14" t="s">
        <v>9332</v>
      </c>
      <c r="B3300" s="6" t="s">
        <v>4844</v>
      </c>
      <c r="C3300" s="6" t="s">
        <v>850</v>
      </c>
      <c r="D3300" s="6" t="s">
        <v>1123</v>
      </c>
      <c r="E3300" s="6" t="s">
        <v>850</v>
      </c>
      <c r="F3300" s="18" t="str">
        <f>IFERROR(VLOOKUP(B3300,Invoices!$L$2:$M$413,2,FALSE),"")</f>
        <v/>
      </c>
      <c r="G3300" s="18" t="str">
        <f>IFERROR(VLOOKUP(B3300,Invoices!$N$2:$O$412,2,FALSE),"")</f>
        <v/>
      </c>
      <c r="H3300" s="18" t="str">
        <f>IFERROR(VLOOKUP($B3300,Invoices!$P$2:$Q$412,2,FALSE),"")</f>
        <v/>
      </c>
      <c r="I3300" s="18" t="str">
        <f>IFERROR(VLOOKUP($B3300,Invoices!$R$2:$S$412,2,FALSE),"")</f>
        <v/>
      </c>
      <c r="J3300" s="18" t="str">
        <f>IFERROR(VLOOKUP($B3300,Invoices!$T$2:$U$412,2,FALSE),"")</f>
        <v/>
      </c>
      <c r="K3300" s="18" t="str">
        <f>IFERROR(VLOOKUP($B3300,Invoices!$V$2:$W$412,2,FALSE),"")</f>
        <v/>
      </c>
      <c r="L3300" s="18">
        <f>IFERROR(VLOOKUP($B3300,Invoices!$X$2:$Y$412,2,FALSE),"")</f>
        <v>0.99</v>
      </c>
      <c r="M3300" s="18" t="str">
        <f>IFERROR(VLOOKUP($B3300,Invoices!$Z$2:$AA$412,2,FALSE),"")</f>
        <v/>
      </c>
      <c r="N3300" s="18" t="str">
        <f>IFERROR(VLOOKUP($B3300,Invoices!$AB$2:$AC$412,2,FALSE),"")</f>
        <v/>
      </c>
      <c r="O3300" s="18" t="str">
        <f>IFERROR(VLOOKUP($B3300,Invoices!$AD$2:$AE$412,2,FALSE),"")</f>
        <v/>
      </c>
      <c r="P3300" s="18" t="str">
        <f>IFERROR(VLOOKUP($B3300,Invoices!$AF$2:$AG$412,2,FALSE),"")</f>
        <v/>
      </c>
      <c r="Q3300" s="18" t="str">
        <f>IFERROR(VLOOKUP($B3300,Invoices!$AH$2:$AI$412,2,FALSE),"")</f>
        <v/>
      </c>
      <c r="R3300" s="18" t="str">
        <f>IFERROR(VLOOKUP($B3300,Invoices!$AJ$2:$AK$412,2,FALSE),"")</f>
        <v/>
      </c>
      <c r="S3300" s="18" t="str">
        <f>IFERROR(VLOOKUP($B3300,Invoices!$AL$2:$AM$412,2,FALSE),"")</f>
        <v/>
      </c>
      <c r="T3300" s="18" t="str">
        <f>IFERROR(VLOOKUP($B3300,Invoices!$AN$2:$AO$412,2,FALSE),"")</f>
        <v/>
      </c>
      <c r="U3300" s="18" cm="1">
        <f t="array" ref="U3300">IFERROR(INDEX(F3300:T3300, 1, MATCH(TRUE, ISNUMBER(F3300:T3300), 0)), "0.0")</f>
        <v>0.99</v>
      </c>
    </row>
    <row r="3301" spans="1:21" ht="13" x14ac:dyDescent="0.15">
      <c r="A3301" s="14" t="s">
        <v>9333</v>
      </c>
      <c r="B3301" s="6" t="s">
        <v>4845</v>
      </c>
      <c r="C3301" s="6" t="s">
        <v>3979</v>
      </c>
      <c r="D3301" s="6" t="s">
        <v>1772</v>
      </c>
      <c r="E3301" s="6" t="s">
        <v>1773</v>
      </c>
      <c r="F3301" s="18" t="str">
        <f>IFERROR(VLOOKUP(B3301,Invoices!$L$2:$M$413,2,FALSE),"")</f>
        <v/>
      </c>
      <c r="G3301" s="18" t="str">
        <f>IFERROR(VLOOKUP(B3301,Invoices!$N$2:$O$412,2,FALSE),"")</f>
        <v/>
      </c>
      <c r="H3301" s="18" t="str">
        <f>IFERROR(VLOOKUP($B3301,Invoices!$P$2:$Q$412,2,FALSE),"")</f>
        <v/>
      </c>
      <c r="I3301" s="18" t="str">
        <f>IFERROR(VLOOKUP($B3301,Invoices!$R$2:$S$412,2,FALSE),"")</f>
        <v/>
      </c>
      <c r="J3301" s="18">
        <f>IFERROR(VLOOKUP($B3301,Invoices!$T$2:$U$412,2,FALSE),"")</f>
        <v>0.99</v>
      </c>
      <c r="K3301" s="18" t="str">
        <f>IFERROR(VLOOKUP($B3301,Invoices!$V$2:$W$412,2,FALSE),"")</f>
        <v/>
      </c>
      <c r="L3301" s="18" t="str">
        <f>IFERROR(VLOOKUP($B3301,Invoices!$X$2:$Y$412,2,FALSE),"")</f>
        <v/>
      </c>
      <c r="M3301" s="18" t="str">
        <f>IFERROR(VLOOKUP($B3301,Invoices!$Z$2:$AA$412,2,FALSE),"")</f>
        <v/>
      </c>
      <c r="N3301" s="18" t="str">
        <f>IFERROR(VLOOKUP($B3301,Invoices!$AB$2:$AC$412,2,FALSE),"")</f>
        <v/>
      </c>
      <c r="O3301" s="18" t="str">
        <f>IFERROR(VLOOKUP($B3301,Invoices!$AD$2:$AE$412,2,FALSE),"")</f>
        <v/>
      </c>
      <c r="P3301" s="18" t="str">
        <f>IFERROR(VLOOKUP($B3301,Invoices!$AF$2:$AG$412,2,FALSE),"")</f>
        <v/>
      </c>
      <c r="Q3301" s="18" t="str">
        <f>IFERROR(VLOOKUP($B3301,Invoices!$AH$2:$AI$412,2,FALSE),"")</f>
        <v/>
      </c>
      <c r="R3301" s="18" t="str">
        <f>IFERROR(VLOOKUP($B3301,Invoices!$AJ$2:$AK$412,2,FALSE),"")</f>
        <v/>
      </c>
      <c r="S3301" s="18" t="str">
        <f>IFERROR(VLOOKUP($B3301,Invoices!$AL$2:$AM$412,2,FALSE),"")</f>
        <v/>
      </c>
      <c r="T3301" s="18" t="str">
        <f>IFERROR(VLOOKUP($B3301,Invoices!$AN$2:$AO$412,2,FALSE),"")</f>
        <v/>
      </c>
      <c r="U3301" s="18" cm="1">
        <f t="array" ref="U3301">IFERROR(INDEX(F3301:T3301, 1, MATCH(TRUE, ISNUMBER(F3301:T3301), 0)), "0.0")</f>
        <v>0.99</v>
      </c>
    </row>
    <row r="3302" spans="1:21" ht="13" x14ac:dyDescent="0.15">
      <c r="A3302" s="14" t="s">
        <v>9334</v>
      </c>
      <c r="B3302" s="6" t="s">
        <v>4846</v>
      </c>
      <c r="C3302" s="6" t="s">
        <v>1445</v>
      </c>
      <c r="D3302" s="6" t="s">
        <v>1381</v>
      </c>
      <c r="E3302" s="6" t="s">
        <v>810</v>
      </c>
      <c r="F3302" s="18" t="str">
        <f>IFERROR(VLOOKUP(B3302,Invoices!$L$2:$M$413,2,FALSE),"")</f>
        <v/>
      </c>
      <c r="G3302" s="18" t="str">
        <f>IFERROR(VLOOKUP(B3302,Invoices!$N$2:$O$412,2,FALSE),"")</f>
        <v/>
      </c>
      <c r="H3302" s="18" t="str">
        <f>IFERROR(VLOOKUP($B3302,Invoices!$P$2:$Q$412,2,FALSE),"")</f>
        <v/>
      </c>
      <c r="I3302" s="18">
        <f>IFERROR(VLOOKUP($B3302,Invoices!$R$2:$S$412,2,FALSE),"")</f>
        <v>0.99</v>
      </c>
      <c r="J3302" s="18" t="str">
        <f>IFERROR(VLOOKUP($B3302,Invoices!$T$2:$U$412,2,FALSE),"")</f>
        <v/>
      </c>
      <c r="K3302" s="18" t="str">
        <f>IFERROR(VLOOKUP($B3302,Invoices!$V$2:$W$412,2,FALSE),"")</f>
        <v/>
      </c>
      <c r="L3302" s="18" t="str">
        <f>IFERROR(VLOOKUP($B3302,Invoices!$X$2:$Y$412,2,FALSE),"")</f>
        <v/>
      </c>
      <c r="M3302" s="18" t="str">
        <f>IFERROR(VLOOKUP($B3302,Invoices!$Z$2:$AA$412,2,FALSE),"")</f>
        <v/>
      </c>
      <c r="N3302" s="18" t="str">
        <f>IFERROR(VLOOKUP($B3302,Invoices!$AB$2:$AC$412,2,FALSE),"")</f>
        <v/>
      </c>
      <c r="O3302" s="18" t="str">
        <f>IFERROR(VLOOKUP($B3302,Invoices!$AD$2:$AE$412,2,FALSE),"")</f>
        <v/>
      </c>
      <c r="P3302" s="18" t="str">
        <f>IFERROR(VLOOKUP($B3302,Invoices!$AF$2:$AG$412,2,FALSE),"")</f>
        <v/>
      </c>
      <c r="Q3302" s="18">
        <f>IFERROR(VLOOKUP($B3302,Invoices!$AH$2:$AI$412,2,FALSE),"")</f>
        <v>0.99</v>
      </c>
      <c r="R3302" s="18" t="str">
        <f>IFERROR(VLOOKUP($B3302,Invoices!$AJ$2:$AK$412,2,FALSE),"")</f>
        <v/>
      </c>
      <c r="S3302" s="18" t="str">
        <f>IFERROR(VLOOKUP($B3302,Invoices!$AL$2:$AM$412,2,FALSE),"")</f>
        <v/>
      </c>
      <c r="T3302" s="18" t="str">
        <f>IFERROR(VLOOKUP($B3302,Invoices!$AN$2:$AO$412,2,FALSE),"")</f>
        <v/>
      </c>
      <c r="U3302" s="18" cm="1">
        <f t="array" ref="U3302">IFERROR(INDEX(F3302:T3302, 1, MATCH(TRUE, ISNUMBER(F3302:T3302), 0)), "0.0")</f>
        <v>0.99</v>
      </c>
    </row>
    <row r="3303" spans="1:21" ht="13" x14ac:dyDescent="0.15">
      <c r="A3303" s="14" t="s">
        <v>9335</v>
      </c>
      <c r="B3303" s="6" t="s">
        <v>4847</v>
      </c>
      <c r="D3303" s="6" t="s">
        <v>735</v>
      </c>
      <c r="E3303" s="6" t="s">
        <v>736</v>
      </c>
      <c r="F3303" s="18" t="str">
        <f>IFERROR(VLOOKUP(B3303,Invoices!$L$2:$M$413,2,FALSE),"")</f>
        <v/>
      </c>
      <c r="G3303" s="18" t="str">
        <f>IFERROR(VLOOKUP(B3303,Invoices!$N$2:$O$412,2,FALSE),"")</f>
        <v/>
      </c>
      <c r="H3303" s="18" t="str">
        <f>IFERROR(VLOOKUP($B3303,Invoices!$P$2:$Q$412,2,FALSE),"")</f>
        <v/>
      </c>
      <c r="I3303" s="18" t="str">
        <f>IFERROR(VLOOKUP($B3303,Invoices!$R$2:$S$412,2,FALSE),"")</f>
        <v/>
      </c>
      <c r="J3303" s="18">
        <f>IFERROR(VLOOKUP($B3303,Invoices!$T$2:$U$412,2,FALSE),"")</f>
        <v>0.99</v>
      </c>
      <c r="K3303" s="18" t="str">
        <f>IFERROR(VLOOKUP($B3303,Invoices!$V$2:$W$412,2,FALSE),"")</f>
        <v/>
      </c>
      <c r="L3303" s="18" t="str">
        <f>IFERROR(VLOOKUP($B3303,Invoices!$X$2:$Y$412,2,FALSE),"")</f>
        <v/>
      </c>
      <c r="M3303" s="18" t="str">
        <f>IFERROR(VLOOKUP($B3303,Invoices!$Z$2:$AA$412,2,FALSE),"")</f>
        <v/>
      </c>
      <c r="N3303" s="18" t="str">
        <f>IFERROR(VLOOKUP($B3303,Invoices!$AB$2:$AC$412,2,FALSE),"")</f>
        <v/>
      </c>
      <c r="O3303" s="18" t="str">
        <f>IFERROR(VLOOKUP($B3303,Invoices!$AD$2:$AE$412,2,FALSE),"")</f>
        <v/>
      </c>
      <c r="P3303" s="18" t="str">
        <f>IFERROR(VLOOKUP($B3303,Invoices!$AF$2:$AG$412,2,FALSE),"")</f>
        <v/>
      </c>
      <c r="Q3303" s="18" t="str">
        <f>IFERROR(VLOOKUP($B3303,Invoices!$AH$2:$AI$412,2,FALSE),"")</f>
        <v/>
      </c>
      <c r="R3303" s="18" t="str">
        <f>IFERROR(VLOOKUP($B3303,Invoices!$AJ$2:$AK$412,2,FALSE),"")</f>
        <v/>
      </c>
      <c r="S3303" s="18" t="str">
        <f>IFERROR(VLOOKUP($B3303,Invoices!$AL$2:$AM$412,2,FALSE),"")</f>
        <v/>
      </c>
      <c r="T3303" s="18" t="str">
        <f>IFERROR(VLOOKUP($B3303,Invoices!$AN$2:$AO$412,2,FALSE),"")</f>
        <v/>
      </c>
      <c r="U3303" s="18" cm="1">
        <f t="array" ref="U3303">IFERROR(INDEX(F3303:T3303, 1, MATCH(TRUE, ISNUMBER(F3303:T3303), 0)), "0.0")</f>
        <v>0.99</v>
      </c>
    </row>
    <row r="3304" spans="1:21" ht="13" x14ac:dyDescent="0.15">
      <c r="A3304" s="14" t="s">
        <v>9336</v>
      </c>
      <c r="B3304" s="6" t="s">
        <v>4848</v>
      </c>
      <c r="C3304" s="6" t="s">
        <v>957</v>
      </c>
      <c r="D3304" s="6" t="s">
        <v>958</v>
      </c>
      <c r="E3304" s="6" t="s">
        <v>959</v>
      </c>
      <c r="F3304" s="18" t="str">
        <f>IFERROR(VLOOKUP(B3304,Invoices!$L$2:$M$413,2,FALSE),"")</f>
        <v/>
      </c>
      <c r="G3304" s="18" t="str">
        <f>IFERROR(VLOOKUP(B3304,Invoices!$N$2:$O$412,2,FALSE),"")</f>
        <v/>
      </c>
      <c r="H3304" s="18" t="str">
        <f>IFERROR(VLOOKUP($B3304,Invoices!$P$2:$Q$412,2,FALSE),"")</f>
        <v/>
      </c>
      <c r="I3304" s="18">
        <f>IFERROR(VLOOKUP($B3304,Invoices!$R$2:$S$412,2,FALSE),"")</f>
        <v>0.99</v>
      </c>
      <c r="J3304" s="18" t="str">
        <f>IFERROR(VLOOKUP($B3304,Invoices!$T$2:$U$412,2,FALSE),"")</f>
        <v/>
      </c>
      <c r="K3304" s="18" t="str">
        <f>IFERROR(VLOOKUP($B3304,Invoices!$V$2:$W$412,2,FALSE),"")</f>
        <v/>
      </c>
      <c r="L3304" s="18" t="str">
        <f>IFERROR(VLOOKUP($B3304,Invoices!$X$2:$Y$412,2,FALSE),"")</f>
        <v/>
      </c>
      <c r="M3304" s="18" t="str">
        <f>IFERROR(VLOOKUP($B3304,Invoices!$Z$2:$AA$412,2,FALSE),"")</f>
        <v/>
      </c>
      <c r="N3304" s="18" t="str">
        <f>IFERROR(VLOOKUP($B3304,Invoices!$AB$2:$AC$412,2,FALSE),"")</f>
        <v/>
      </c>
      <c r="O3304" s="18" t="str">
        <f>IFERROR(VLOOKUP($B3304,Invoices!$AD$2:$AE$412,2,FALSE),"")</f>
        <v/>
      </c>
      <c r="P3304" s="18" t="str">
        <f>IFERROR(VLOOKUP($B3304,Invoices!$AF$2:$AG$412,2,FALSE),"")</f>
        <v/>
      </c>
      <c r="Q3304" s="18" t="str">
        <f>IFERROR(VLOOKUP($B3304,Invoices!$AH$2:$AI$412,2,FALSE),"")</f>
        <v/>
      </c>
      <c r="R3304" s="18" t="str">
        <f>IFERROR(VLOOKUP($B3304,Invoices!$AJ$2:$AK$412,2,FALSE),"")</f>
        <v/>
      </c>
      <c r="S3304" s="18" t="str">
        <f>IFERROR(VLOOKUP($B3304,Invoices!$AL$2:$AM$412,2,FALSE),"")</f>
        <v/>
      </c>
      <c r="T3304" s="18" t="str">
        <f>IFERROR(VLOOKUP($B3304,Invoices!$AN$2:$AO$412,2,FALSE),"")</f>
        <v/>
      </c>
      <c r="U3304" s="18" cm="1">
        <f t="array" ref="U3304">IFERROR(INDEX(F3304:T3304, 1, MATCH(TRUE, ISNUMBER(F3304:T3304), 0)), "0.0")</f>
        <v>0.99</v>
      </c>
    </row>
    <row r="3305" spans="1:21" ht="13" x14ac:dyDescent="0.15">
      <c r="A3305" s="14" t="s">
        <v>9337</v>
      </c>
      <c r="B3305" s="6" t="s">
        <v>4849</v>
      </c>
      <c r="D3305" s="6" t="s">
        <v>1167</v>
      </c>
      <c r="E3305" s="6" t="s">
        <v>1168</v>
      </c>
      <c r="F3305" s="18" t="str">
        <f>IFERROR(VLOOKUP(B3305,Invoices!$L$2:$M$413,2,FALSE),"")</f>
        <v/>
      </c>
      <c r="G3305" s="18" t="str">
        <f>IFERROR(VLOOKUP(B3305,Invoices!$N$2:$O$412,2,FALSE),"")</f>
        <v/>
      </c>
      <c r="H3305" s="18" t="str">
        <f>IFERROR(VLOOKUP($B3305,Invoices!$P$2:$Q$412,2,FALSE),"")</f>
        <v/>
      </c>
      <c r="I3305" s="18" t="str">
        <f>IFERROR(VLOOKUP($B3305,Invoices!$R$2:$S$412,2,FALSE),"")</f>
        <v/>
      </c>
      <c r="J3305" s="18" t="str">
        <f>IFERROR(VLOOKUP($B3305,Invoices!$T$2:$U$412,2,FALSE),"")</f>
        <v/>
      </c>
      <c r="K3305" s="18" t="str">
        <f>IFERROR(VLOOKUP($B3305,Invoices!$V$2:$W$412,2,FALSE),"")</f>
        <v/>
      </c>
      <c r="L3305" s="18" t="str">
        <f>IFERROR(VLOOKUP($B3305,Invoices!$X$2:$Y$412,2,FALSE),"")</f>
        <v/>
      </c>
      <c r="M3305" s="18" t="str">
        <f>IFERROR(VLOOKUP($B3305,Invoices!$Z$2:$AA$412,2,FALSE),"")</f>
        <v/>
      </c>
      <c r="N3305" s="18" t="str">
        <f>IFERROR(VLOOKUP($B3305,Invoices!$AB$2:$AC$412,2,FALSE),"")</f>
        <v/>
      </c>
      <c r="O3305" s="18" t="str">
        <f>IFERROR(VLOOKUP($B3305,Invoices!$AD$2:$AE$412,2,FALSE),"")</f>
        <v/>
      </c>
      <c r="P3305" s="18" t="str">
        <f>IFERROR(VLOOKUP($B3305,Invoices!$AF$2:$AG$412,2,FALSE),"")</f>
        <v/>
      </c>
      <c r="Q3305" s="18" t="str">
        <f>IFERROR(VLOOKUP($B3305,Invoices!$AH$2:$AI$412,2,FALSE),"")</f>
        <v/>
      </c>
      <c r="R3305" s="18" t="str">
        <f>IFERROR(VLOOKUP($B3305,Invoices!$AJ$2:$AK$412,2,FALSE),"")</f>
        <v/>
      </c>
      <c r="S3305" s="18" t="str">
        <f>IFERROR(VLOOKUP($B3305,Invoices!$AL$2:$AM$412,2,FALSE),"")</f>
        <v/>
      </c>
      <c r="T3305" s="18" t="str">
        <f>IFERROR(VLOOKUP($B3305,Invoices!$AN$2:$AO$412,2,FALSE),"")</f>
        <v/>
      </c>
      <c r="U3305" s="18" t="str" cm="1">
        <f t="array" ref="U3305">IFERROR(INDEX(F3305:T3305, 1, MATCH(TRUE, ISNUMBER(F3305:T3305), 0)), "0.0")</f>
        <v>0.0</v>
      </c>
    </row>
    <row r="3306" spans="1:21" ht="13" x14ac:dyDescent="0.15">
      <c r="A3306" s="14" t="s">
        <v>9338</v>
      </c>
      <c r="B3306" s="6" t="s">
        <v>4850</v>
      </c>
      <c r="D3306" s="6" t="s">
        <v>1167</v>
      </c>
      <c r="E3306" s="6" t="s">
        <v>1168</v>
      </c>
      <c r="F3306" s="18">
        <f>IFERROR(VLOOKUP(B3306,Invoices!$L$2:$M$413,2,FALSE),"")</f>
        <v>1.99</v>
      </c>
      <c r="G3306" s="18" t="str">
        <f>IFERROR(VLOOKUP(B3306,Invoices!$N$2:$O$412,2,FALSE),"")</f>
        <v/>
      </c>
      <c r="H3306" s="18" t="str">
        <f>IFERROR(VLOOKUP($B3306,Invoices!$P$2:$Q$412,2,FALSE),"")</f>
        <v/>
      </c>
      <c r="I3306" s="18" t="str">
        <f>IFERROR(VLOOKUP($B3306,Invoices!$R$2:$S$412,2,FALSE),"")</f>
        <v/>
      </c>
      <c r="J3306" s="18" t="str">
        <f>IFERROR(VLOOKUP($B3306,Invoices!$T$2:$U$412,2,FALSE),"")</f>
        <v/>
      </c>
      <c r="K3306" s="18" t="str">
        <f>IFERROR(VLOOKUP($B3306,Invoices!$V$2:$W$412,2,FALSE),"")</f>
        <v/>
      </c>
      <c r="L3306" s="18" t="str">
        <f>IFERROR(VLOOKUP($B3306,Invoices!$X$2:$Y$412,2,FALSE),"")</f>
        <v/>
      </c>
      <c r="M3306" s="18" t="str">
        <f>IFERROR(VLOOKUP($B3306,Invoices!$Z$2:$AA$412,2,FALSE),"")</f>
        <v/>
      </c>
      <c r="N3306" s="18" t="str">
        <f>IFERROR(VLOOKUP($B3306,Invoices!$AB$2:$AC$412,2,FALSE),"")</f>
        <v/>
      </c>
      <c r="O3306" s="18" t="str">
        <f>IFERROR(VLOOKUP($B3306,Invoices!$AD$2:$AE$412,2,FALSE),"")</f>
        <v/>
      </c>
      <c r="P3306" s="18" t="str">
        <f>IFERROR(VLOOKUP($B3306,Invoices!$AF$2:$AG$412,2,FALSE),"")</f>
        <v/>
      </c>
      <c r="Q3306" s="18" t="str">
        <f>IFERROR(VLOOKUP($B3306,Invoices!$AH$2:$AI$412,2,FALSE),"")</f>
        <v/>
      </c>
      <c r="R3306" s="18" t="str">
        <f>IFERROR(VLOOKUP($B3306,Invoices!$AJ$2:$AK$412,2,FALSE),"")</f>
        <v/>
      </c>
      <c r="S3306" s="18" t="str">
        <f>IFERROR(VLOOKUP($B3306,Invoices!$AL$2:$AM$412,2,FALSE),"")</f>
        <v/>
      </c>
      <c r="T3306" s="18" t="str">
        <f>IFERROR(VLOOKUP($B3306,Invoices!$AN$2:$AO$412,2,FALSE),"")</f>
        <v/>
      </c>
      <c r="U3306" s="18" cm="1">
        <f t="array" ref="U3306">IFERROR(INDEX(F3306:T3306, 1, MATCH(TRUE, ISNUMBER(F3306:T3306), 0)), "0.0")</f>
        <v>1.99</v>
      </c>
    </row>
    <row r="3307" spans="1:21" ht="13" x14ac:dyDescent="0.15">
      <c r="A3307" s="14" t="s">
        <v>9339</v>
      </c>
      <c r="B3307" s="6" t="s">
        <v>4851</v>
      </c>
      <c r="C3307" s="6" t="s">
        <v>1580</v>
      </c>
      <c r="D3307" s="6" t="s">
        <v>2040</v>
      </c>
      <c r="E3307" s="6" t="s">
        <v>758</v>
      </c>
      <c r="F3307" s="18" t="str">
        <f>IFERROR(VLOOKUP(B3307,Invoices!$L$2:$M$413,2,FALSE),"")</f>
        <v/>
      </c>
      <c r="G3307" s="18" t="str">
        <f>IFERROR(VLOOKUP(B3307,Invoices!$N$2:$O$412,2,FALSE),"")</f>
        <v/>
      </c>
      <c r="H3307" s="18" t="str">
        <f>IFERROR(VLOOKUP($B3307,Invoices!$P$2:$Q$412,2,FALSE),"")</f>
        <v/>
      </c>
      <c r="I3307" s="18" t="str">
        <f>IFERROR(VLOOKUP($B3307,Invoices!$R$2:$S$412,2,FALSE),"")</f>
        <v/>
      </c>
      <c r="J3307" s="18">
        <f>IFERROR(VLOOKUP($B3307,Invoices!$T$2:$U$412,2,FALSE),"")</f>
        <v>0.99</v>
      </c>
      <c r="K3307" s="18" t="str">
        <f>IFERROR(VLOOKUP($B3307,Invoices!$V$2:$W$412,2,FALSE),"")</f>
        <v/>
      </c>
      <c r="L3307" s="18">
        <f>IFERROR(VLOOKUP($B3307,Invoices!$X$2:$Y$412,2,FALSE),"")</f>
        <v>0.99</v>
      </c>
      <c r="M3307" s="18" t="str">
        <f>IFERROR(VLOOKUP($B3307,Invoices!$Z$2:$AA$412,2,FALSE),"")</f>
        <v/>
      </c>
      <c r="N3307" s="18" t="str">
        <f>IFERROR(VLOOKUP($B3307,Invoices!$AB$2:$AC$412,2,FALSE),"")</f>
        <v/>
      </c>
      <c r="O3307" s="18" t="str">
        <f>IFERROR(VLOOKUP($B3307,Invoices!$AD$2:$AE$412,2,FALSE),"")</f>
        <v/>
      </c>
      <c r="P3307" s="18" t="str">
        <f>IFERROR(VLOOKUP($B3307,Invoices!$AF$2:$AG$412,2,FALSE),"")</f>
        <v/>
      </c>
      <c r="Q3307" s="18" t="str">
        <f>IFERROR(VLOOKUP($B3307,Invoices!$AH$2:$AI$412,2,FALSE),"")</f>
        <v/>
      </c>
      <c r="R3307" s="18" t="str">
        <f>IFERROR(VLOOKUP($B3307,Invoices!$AJ$2:$AK$412,2,FALSE),"")</f>
        <v/>
      </c>
      <c r="S3307" s="18" t="str">
        <f>IFERROR(VLOOKUP($B3307,Invoices!$AL$2:$AM$412,2,FALSE),"")</f>
        <v/>
      </c>
      <c r="T3307" s="18" t="str">
        <f>IFERROR(VLOOKUP($B3307,Invoices!$AN$2:$AO$412,2,FALSE),"")</f>
        <v/>
      </c>
      <c r="U3307" s="18" cm="1">
        <f t="array" ref="U3307">IFERROR(INDEX(F3307:T3307, 1, MATCH(TRUE, ISNUMBER(F3307:T3307), 0)), "0.0")</f>
        <v>0.99</v>
      </c>
    </row>
    <row r="3308" spans="1:21" ht="13" x14ac:dyDescent="0.15">
      <c r="A3308" s="14" t="s">
        <v>9340</v>
      </c>
      <c r="B3308" s="6" t="s">
        <v>4851</v>
      </c>
      <c r="D3308" s="6" t="s">
        <v>1327</v>
      </c>
      <c r="E3308" s="6" t="s">
        <v>1182</v>
      </c>
      <c r="F3308" s="18" t="str">
        <f>IFERROR(VLOOKUP(B3308,Invoices!$L$2:$M$413,2,FALSE),"")</f>
        <v/>
      </c>
      <c r="G3308" s="18" t="str">
        <f>IFERROR(VLOOKUP(B3308,Invoices!$N$2:$O$412,2,FALSE),"")</f>
        <v/>
      </c>
      <c r="H3308" s="18" t="str">
        <f>IFERROR(VLOOKUP($B3308,Invoices!$P$2:$Q$412,2,FALSE),"")</f>
        <v/>
      </c>
      <c r="I3308" s="18" t="str">
        <f>IFERROR(VLOOKUP($B3308,Invoices!$R$2:$S$412,2,FALSE),"")</f>
        <v/>
      </c>
      <c r="J3308" s="18">
        <f>IFERROR(VLOOKUP($B3308,Invoices!$T$2:$U$412,2,FALSE),"")</f>
        <v>0.99</v>
      </c>
      <c r="K3308" s="18" t="str">
        <f>IFERROR(VLOOKUP($B3308,Invoices!$V$2:$W$412,2,FALSE),"")</f>
        <v/>
      </c>
      <c r="L3308" s="18">
        <f>IFERROR(VLOOKUP($B3308,Invoices!$X$2:$Y$412,2,FALSE),"")</f>
        <v>0.99</v>
      </c>
      <c r="M3308" s="18" t="str">
        <f>IFERROR(VLOOKUP($B3308,Invoices!$Z$2:$AA$412,2,FALSE),"")</f>
        <v/>
      </c>
      <c r="N3308" s="18" t="str">
        <f>IFERROR(VLOOKUP($B3308,Invoices!$AB$2:$AC$412,2,FALSE),"")</f>
        <v/>
      </c>
      <c r="O3308" s="18" t="str">
        <f>IFERROR(VLOOKUP($B3308,Invoices!$AD$2:$AE$412,2,FALSE),"")</f>
        <v/>
      </c>
      <c r="P3308" s="18" t="str">
        <f>IFERROR(VLOOKUP($B3308,Invoices!$AF$2:$AG$412,2,FALSE),"")</f>
        <v/>
      </c>
      <c r="Q3308" s="18" t="str">
        <f>IFERROR(VLOOKUP($B3308,Invoices!$AH$2:$AI$412,2,FALSE),"")</f>
        <v/>
      </c>
      <c r="R3308" s="18" t="str">
        <f>IFERROR(VLOOKUP($B3308,Invoices!$AJ$2:$AK$412,2,FALSE),"")</f>
        <v/>
      </c>
      <c r="S3308" s="18" t="str">
        <f>IFERROR(VLOOKUP($B3308,Invoices!$AL$2:$AM$412,2,FALSE),"")</f>
        <v/>
      </c>
      <c r="T3308" s="18" t="str">
        <f>IFERROR(VLOOKUP($B3308,Invoices!$AN$2:$AO$412,2,FALSE),"")</f>
        <v/>
      </c>
      <c r="U3308" s="18" cm="1">
        <f t="array" ref="U3308">IFERROR(INDEX(F3308:T3308, 1, MATCH(TRUE, ISNUMBER(F3308:T3308), 0)), "0.0")</f>
        <v>0.99</v>
      </c>
    </row>
    <row r="3309" spans="1:21" ht="13" x14ac:dyDescent="0.15">
      <c r="A3309" s="14" t="s">
        <v>9341</v>
      </c>
      <c r="B3309" s="6" t="s">
        <v>4851</v>
      </c>
      <c r="D3309" s="6" t="s">
        <v>4852</v>
      </c>
      <c r="E3309" s="6" t="s">
        <v>4853</v>
      </c>
      <c r="F3309" s="18" t="str">
        <f>IFERROR(VLOOKUP(B3309,Invoices!$L$2:$M$413,2,FALSE),"")</f>
        <v/>
      </c>
      <c r="G3309" s="18" t="str">
        <f>IFERROR(VLOOKUP(B3309,Invoices!$N$2:$O$412,2,FALSE),"")</f>
        <v/>
      </c>
      <c r="H3309" s="18" t="str">
        <f>IFERROR(VLOOKUP($B3309,Invoices!$P$2:$Q$412,2,FALSE),"")</f>
        <v/>
      </c>
      <c r="I3309" s="18" t="str">
        <f>IFERROR(VLOOKUP($B3309,Invoices!$R$2:$S$412,2,FALSE),"")</f>
        <v/>
      </c>
      <c r="J3309" s="18">
        <f>IFERROR(VLOOKUP($B3309,Invoices!$T$2:$U$412,2,FALSE),"")</f>
        <v>0.99</v>
      </c>
      <c r="K3309" s="18" t="str">
        <f>IFERROR(VLOOKUP($B3309,Invoices!$V$2:$W$412,2,FALSE),"")</f>
        <v/>
      </c>
      <c r="L3309" s="18">
        <f>IFERROR(VLOOKUP($B3309,Invoices!$X$2:$Y$412,2,FALSE),"")</f>
        <v>0.99</v>
      </c>
      <c r="M3309" s="18" t="str">
        <f>IFERROR(VLOOKUP($B3309,Invoices!$Z$2:$AA$412,2,FALSE),"")</f>
        <v/>
      </c>
      <c r="N3309" s="18" t="str">
        <f>IFERROR(VLOOKUP($B3309,Invoices!$AB$2:$AC$412,2,FALSE),"")</f>
        <v/>
      </c>
      <c r="O3309" s="18" t="str">
        <f>IFERROR(VLOOKUP($B3309,Invoices!$AD$2:$AE$412,2,FALSE),"")</f>
        <v/>
      </c>
      <c r="P3309" s="18" t="str">
        <f>IFERROR(VLOOKUP($B3309,Invoices!$AF$2:$AG$412,2,FALSE),"")</f>
        <v/>
      </c>
      <c r="Q3309" s="18" t="str">
        <f>IFERROR(VLOOKUP($B3309,Invoices!$AH$2:$AI$412,2,FALSE),"")</f>
        <v/>
      </c>
      <c r="R3309" s="18" t="str">
        <f>IFERROR(VLOOKUP($B3309,Invoices!$AJ$2:$AK$412,2,FALSE),"")</f>
        <v/>
      </c>
      <c r="S3309" s="18" t="str">
        <f>IFERROR(VLOOKUP($B3309,Invoices!$AL$2:$AM$412,2,FALSE),"")</f>
        <v/>
      </c>
      <c r="T3309" s="18" t="str">
        <f>IFERROR(VLOOKUP($B3309,Invoices!$AN$2:$AO$412,2,FALSE),"")</f>
        <v/>
      </c>
      <c r="U3309" s="18" cm="1">
        <f t="array" ref="U3309">IFERROR(INDEX(F3309:T3309, 1, MATCH(TRUE, ISNUMBER(F3309:T3309), 0)), "0.0")</f>
        <v>0.99</v>
      </c>
    </row>
    <row r="3310" spans="1:21" ht="13" x14ac:dyDescent="0.15">
      <c r="A3310" s="14" t="s">
        <v>9342</v>
      </c>
      <c r="B3310" s="6" t="s">
        <v>4854</v>
      </c>
      <c r="C3310" s="6" t="s">
        <v>1473</v>
      </c>
      <c r="D3310" s="6" t="s">
        <v>1472</v>
      </c>
      <c r="E3310" s="6" t="s">
        <v>1021</v>
      </c>
      <c r="F3310" s="18" t="str">
        <f>IFERROR(VLOOKUP(B3310,Invoices!$L$2:$M$413,2,FALSE),"")</f>
        <v/>
      </c>
      <c r="G3310" s="18" t="str">
        <f>IFERROR(VLOOKUP(B3310,Invoices!$N$2:$O$412,2,FALSE),"")</f>
        <v/>
      </c>
      <c r="H3310" s="18" t="str">
        <f>IFERROR(VLOOKUP($B3310,Invoices!$P$2:$Q$412,2,FALSE),"")</f>
        <v/>
      </c>
      <c r="I3310" s="18" t="str">
        <f>IFERROR(VLOOKUP($B3310,Invoices!$R$2:$S$412,2,FALSE),"")</f>
        <v/>
      </c>
      <c r="J3310" s="18" t="str">
        <f>IFERROR(VLOOKUP($B3310,Invoices!$T$2:$U$412,2,FALSE),"")</f>
        <v/>
      </c>
      <c r="K3310" s="18" t="str">
        <f>IFERROR(VLOOKUP($B3310,Invoices!$V$2:$W$412,2,FALSE),"")</f>
        <v/>
      </c>
      <c r="L3310" s="18" t="str">
        <f>IFERROR(VLOOKUP($B3310,Invoices!$X$2:$Y$412,2,FALSE),"")</f>
        <v/>
      </c>
      <c r="M3310" s="18" t="str">
        <f>IFERROR(VLOOKUP($B3310,Invoices!$Z$2:$AA$412,2,FALSE),"")</f>
        <v/>
      </c>
      <c r="N3310" s="18" t="str">
        <f>IFERROR(VLOOKUP($B3310,Invoices!$AB$2:$AC$412,2,FALSE),"")</f>
        <v/>
      </c>
      <c r="O3310" s="18" t="str">
        <f>IFERROR(VLOOKUP($B3310,Invoices!$AD$2:$AE$412,2,FALSE),"")</f>
        <v/>
      </c>
      <c r="P3310" s="18" t="str">
        <f>IFERROR(VLOOKUP($B3310,Invoices!$AF$2:$AG$412,2,FALSE),"")</f>
        <v/>
      </c>
      <c r="Q3310" s="18" t="str">
        <f>IFERROR(VLOOKUP($B3310,Invoices!$AH$2:$AI$412,2,FALSE),"")</f>
        <v/>
      </c>
      <c r="R3310" s="18" t="str">
        <f>IFERROR(VLOOKUP($B3310,Invoices!$AJ$2:$AK$412,2,FALSE),"")</f>
        <v/>
      </c>
      <c r="S3310" s="18" t="str">
        <f>IFERROR(VLOOKUP($B3310,Invoices!$AL$2:$AM$412,2,FALSE),"")</f>
        <v/>
      </c>
      <c r="T3310" s="18" t="str">
        <f>IFERROR(VLOOKUP($B3310,Invoices!$AN$2:$AO$412,2,FALSE),"")</f>
        <v/>
      </c>
      <c r="U3310" s="18" t="str" cm="1">
        <f t="array" ref="U3310">IFERROR(INDEX(F3310:T3310, 1, MATCH(TRUE, ISNUMBER(F3310:T3310), 0)), "0.0")</f>
        <v>0.0</v>
      </c>
    </row>
    <row r="3311" spans="1:21" ht="13" x14ac:dyDescent="0.15">
      <c r="A3311" s="14" t="s">
        <v>9343</v>
      </c>
      <c r="B3311" s="6" t="s">
        <v>4855</v>
      </c>
      <c r="D3311" s="6" t="s">
        <v>1227</v>
      </c>
      <c r="E3311" s="6" t="s">
        <v>1227</v>
      </c>
      <c r="F3311" s="18" t="str">
        <f>IFERROR(VLOOKUP(B3311,Invoices!$L$2:$M$413,2,FALSE),"")</f>
        <v/>
      </c>
      <c r="G3311" s="18" t="str">
        <f>IFERROR(VLOOKUP(B3311,Invoices!$N$2:$O$412,2,FALSE),"")</f>
        <v/>
      </c>
      <c r="H3311" s="18" t="str">
        <f>IFERROR(VLOOKUP($B3311,Invoices!$P$2:$Q$412,2,FALSE),"")</f>
        <v/>
      </c>
      <c r="I3311" s="18" t="str">
        <f>IFERROR(VLOOKUP($B3311,Invoices!$R$2:$S$412,2,FALSE),"")</f>
        <v/>
      </c>
      <c r="J3311" s="18" t="str">
        <f>IFERROR(VLOOKUP($B3311,Invoices!$T$2:$U$412,2,FALSE),"")</f>
        <v/>
      </c>
      <c r="K3311" s="18" t="str">
        <f>IFERROR(VLOOKUP($B3311,Invoices!$V$2:$W$412,2,FALSE),"")</f>
        <v/>
      </c>
      <c r="L3311" s="18" t="str">
        <f>IFERROR(VLOOKUP($B3311,Invoices!$X$2:$Y$412,2,FALSE),"")</f>
        <v/>
      </c>
      <c r="M3311" s="18" t="str">
        <f>IFERROR(VLOOKUP($B3311,Invoices!$Z$2:$AA$412,2,FALSE),"")</f>
        <v/>
      </c>
      <c r="N3311" s="18" t="str">
        <f>IFERROR(VLOOKUP($B3311,Invoices!$AB$2:$AC$412,2,FALSE),"")</f>
        <v/>
      </c>
      <c r="O3311" s="18" t="str">
        <f>IFERROR(VLOOKUP($B3311,Invoices!$AD$2:$AE$412,2,FALSE),"")</f>
        <v/>
      </c>
      <c r="P3311" s="18" t="str">
        <f>IFERROR(VLOOKUP($B3311,Invoices!$AF$2:$AG$412,2,FALSE),"")</f>
        <v/>
      </c>
      <c r="Q3311" s="18" t="str">
        <f>IFERROR(VLOOKUP($B3311,Invoices!$AH$2:$AI$412,2,FALSE),"")</f>
        <v/>
      </c>
      <c r="R3311" s="18" t="str">
        <f>IFERROR(VLOOKUP($B3311,Invoices!$AJ$2:$AK$412,2,FALSE),"")</f>
        <v/>
      </c>
      <c r="S3311" s="18" t="str">
        <f>IFERROR(VLOOKUP($B3311,Invoices!$AL$2:$AM$412,2,FALSE),"")</f>
        <v/>
      </c>
      <c r="T3311" s="18" t="str">
        <f>IFERROR(VLOOKUP($B3311,Invoices!$AN$2:$AO$412,2,FALSE),"")</f>
        <v/>
      </c>
      <c r="U3311" s="18" t="str" cm="1">
        <f t="array" ref="U3311">IFERROR(INDEX(F3311:T3311, 1, MATCH(TRUE, ISNUMBER(F3311:T3311), 0)), "0.0")</f>
        <v>0.0</v>
      </c>
    </row>
    <row r="3312" spans="1:21" ht="13" x14ac:dyDescent="0.15">
      <c r="A3312" s="14" t="s">
        <v>9344</v>
      </c>
      <c r="B3312" s="6" t="s">
        <v>4855</v>
      </c>
      <c r="C3312" s="6" t="s">
        <v>1184</v>
      </c>
      <c r="D3312" s="6" t="s">
        <v>1185</v>
      </c>
      <c r="E3312" s="6" t="s">
        <v>962</v>
      </c>
      <c r="F3312" s="18" t="str">
        <f>IFERROR(VLOOKUP(B3312,Invoices!$L$2:$M$413,2,FALSE),"")</f>
        <v/>
      </c>
      <c r="G3312" s="18" t="str">
        <f>IFERROR(VLOOKUP(B3312,Invoices!$N$2:$O$412,2,FALSE),"")</f>
        <v/>
      </c>
      <c r="H3312" s="18" t="str">
        <f>IFERROR(VLOOKUP($B3312,Invoices!$P$2:$Q$412,2,FALSE),"")</f>
        <v/>
      </c>
      <c r="I3312" s="18" t="str">
        <f>IFERROR(VLOOKUP($B3312,Invoices!$R$2:$S$412,2,FALSE),"")</f>
        <v/>
      </c>
      <c r="J3312" s="18" t="str">
        <f>IFERROR(VLOOKUP($B3312,Invoices!$T$2:$U$412,2,FALSE),"")</f>
        <v/>
      </c>
      <c r="K3312" s="18" t="str">
        <f>IFERROR(VLOOKUP($B3312,Invoices!$V$2:$W$412,2,FALSE),"")</f>
        <v/>
      </c>
      <c r="L3312" s="18" t="str">
        <f>IFERROR(VLOOKUP($B3312,Invoices!$X$2:$Y$412,2,FALSE),"")</f>
        <v/>
      </c>
      <c r="M3312" s="18" t="str">
        <f>IFERROR(VLOOKUP($B3312,Invoices!$Z$2:$AA$412,2,FALSE),"")</f>
        <v/>
      </c>
      <c r="N3312" s="18" t="str">
        <f>IFERROR(VLOOKUP($B3312,Invoices!$AB$2:$AC$412,2,FALSE),"")</f>
        <v/>
      </c>
      <c r="O3312" s="18" t="str">
        <f>IFERROR(VLOOKUP($B3312,Invoices!$AD$2:$AE$412,2,FALSE),"")</f>
        <v/>
      </c>
      <c r="P3312" s="18" t="str">
        <f>IFERROR(VLOOKUP($B3312,Invoices!$AF$2:$AG$412,2,FALSE),"")</f>
        <v/>
      </c>
      <c r="Q3312" s="18" t="str">
        <f>IFERROR(VLOOKUP($B3312,Invoices!$AH$2:$AI$412,2,FALSE),"")</f>
        <v/>
      </c>
      <c r="R3312" s="18" t="str">
        <f>IFERROR(VLOOKUP($B3312,Invoices!$AJ$2:$AK$412,2,FALSE),"")</f>
        <v/>
      </c>
      <c r="S3312" s="18" t="str">
        <f>IFERROR(VLOOKUP($B3312,Invoices!$AL$2:$AM$412,2,FALSE),"")</f>
        <v/>
      </c>
      <c r="T3312" s="18" t="str">
        <f>IFERROR(VLOOKUP($B3312,Invoices!$AN$2:$AO$412,2,FALSE),"")</f>
        <v/>
      </c>
      <c r="U3312" s="18" t="str" cm="1">
        <f t="array" ref="U3312">IFERROR(INDEX(F3312:T3312, 1, MATCH(TRUE, ISNUMBER(F3312:T3312), 0)), "0.0")</f>
        <v>0.0</v>
      </c>
    </row>
    <row r="3313" spans="1:21" ht="13" x14ac:dyDescent="0.15">
      <c r="A3313" s="14" t="s">
        <v>9345</v>
      </c>
      <c r="B3313" s="6" t="s">
        <v>4856</v>
      </c>
      <c r="C3313" s="6" t="s">
        <v>625</v>
      </c>
      <c r="D3313" s="6" t="s">
        <v>626</v>
      </c>
      <c r="E3313" s="6" t="s">
        <v>522</v>
      </c>
      <c r="F3313" s="18" t="str">
        <f>IFERROR(VLOOKUP(B3313,Invoices!$L$2:$M$413,2,FALSE),"")</f>
        <v/>
      </c>
      <c r="G3313" s="18" t="str">
        <f>IFERROR(VLOOKUP(B3313,Invoices!$N$2:$O$412,2,FALSE),"")</f>
        <v/>
      </c>
      <c r="H3313" s="18" t="str">
        <f>IFERROR(VLOOKUP($B3313,Invoices!$P$2:$Q$412,2,FALSE),"")</f>
        <v/>
      </c>
      <c r="I3313" s="18" t="str">
        <f>IFERROR(VLOOKUP($B3313,Invoices!$R$2:$S$412,2,FALSE),"")</f>
        <v/>
      </c>
      <c r="J3313" s="18" t="str">
        <f>IFERROR(VLOOKUP($B3313,Invoices!$T$2:$U$412,2,FALSE),"")</f>
        <v/>
      </c>
      <c r="K3313" s="18" t="str">
        <f>IFERROR(VLOOKUP($B3313,Invoices!$V$2:$W$412,2,FALSE),"")</f>
        <v/>
      </c>
      <c r="L3313" s="18" t="str">
        <f>IFERROR(VLOOKUP($B3313,Invoices!$X$2:$Y$412,2,FALSE),"")</f>
        <v/>
      </c>
      <c r="M3313" s="18" t="str">
        <f>IFERROR(VLOOKUP($B3313,Invoices!$Z$2:$AA$412,2,FALSE),"")</f>
        <v/>
      </c>
      <c r="N3313" s="18" t="str">
        <f>IFERROR(VLOOKUP($B3313,Invoices!$AB$2:$AC$412,2,FALSE),"")</f>
        <v/>
      </c>
      <c r="O3313" s="18" t="str">
        <f>IFERROR(VLOOKUP($B3313,Invoices!$AD$2:$AE$412,2,FALSE),"")</f>
        <v/>
      </c>
      <c r="P3313" s="18" t="str">
        <f>IFERROR(VLOOKUP($B3313,Invoices!$AF$2:$AG$412,2,FALSE),"")</f>
        <v/>
      </c>
      <c r="Q3313" s="18" t="str">
        <f>IFERROR(VLOOKUP($B3313,Invoices!$AH$2:$AI$412,2,FALSE),"")</f>
        <v/>
      </c>
      <c r="R3313" s="18" t="str">
        <f>IFERROR(VLOOKUP($B3313,Invoices!$AJ$2:$AK$412,2,FALSE),"")</f>
        <v/>
      </c>
      <c r="S3313" s="18" t="str">
        <f>IFERROR(VLOOKUP($B3313,Invoices!$AL$2:$AM$412,2,FALSE),"")</f>
        <v/>
      </c>
      <c r="T3313" s="18" t="str">
        <f>IFERROR(VLOOKUP($B3313,Invoices!$AN$2:$AO$412,2,FALSE),"")</f>
        <v/>
      </c>
      <c r="U3313" s="18" t="str" cm="1">
        <f t="array" ref="U3313">IFERROR(INDEX(F3313:T3313, 1, MATCH(TRUE, ISNUMBER(F3313:T3313), 0)), "0.0")</f>
        <v>0.0</v>
      </c>
    </row>
    <row r="3314" spans="1:21" ht="13" x14ac:dyDescent="0.15">
      <c r="A3314" s="14" t="s">
        <v>9346</v>
      </c>
      <c r="B3314" s="6" t="s">
        <v>4857</v>
      </c>
      <c r="C3314" s="6" t="s">
        <v>893</v>
      </c>
      <c r="D3314" s="6" t="s">
        <v>587</v>
      </c>
      <c r="E3314" s="6" t="s">
        <v>587</v>
      </c>
      <c r="F3314" s="18" t="str">
        <f>IFERROR(VLOOKUP(B3314,Invoices!$L$2:$M$413,2,FALSE),"")</f>
        <v/>
      </c>
      <c r="G3314" s="18" t="str">
        <f>IFERROR(VLOOKUP(B3314,Invoices!$N$2:$O$412,2,FALSE),"")</f>
        <v/>
      </c>
      <c r="H3314" s="18" t="str">
        <f>IFERROR(VLOOKUP($B3314,Invoices!$P$2:$Q$412,2,FALSE),"")</f>
        <v/>
      </c>
      <c r="I3314" s="18" t="str">
        <f>IFERROR(VLOOKUP($B3314,Invoices!$R$2:$S$412,2,FALSE),"")</f>
        <v/>
      </c>
      <c r="J3314" s="18" t="str">
        <f>IFERROR(VLOOKUP($B3314,Invoices!$T$2:$U$412,2,FALSE),"")</f>
        <v/>
      </c>
      <c r="K3314" s="18" t="str">
        <f>IFERROR(VLOOKUP($B3314,Invoices!$V$2:$W$412,2,FALSE),"")</f>
        <v/>
      </c>
      <c r="L3314" s="18" t="str">
        <f>IFERROR(VLOOKUP($B3314,Invoices!$X$2:$Y$412,2,FALSE),"")</f>
        <v/>
      </c>
      <c r="M3314" s="18" t="str">
        <f>IFERROR(VLOOKUP($B3314,Invoices!$Z$2:$AA$412,2,FALSE),"")</f>
        <v/>
      </c>
      <c r="N3314" s="18" t="str">
        <f>IFERROR(VLOOKUP($B3314,Invoices!$AB$2:$AC$412,2,FALSE),"")</f>
        <v/>
      </c>
      <c r="O3314" s="18" t="str">
        <f>IFERROR(VLOOKUP($B3314,Invoices!$AD$2:$AE$412,2,FALSE),"")</f>
        <v/>
      </c>
      <c r="P3314" s="18" t="str">
        <f>IFERROR(VLOOKUP($B3314,Invoices!$AF$2:$AG$412,2,FALSE),"")</f>
        <v/>
      </c>
      <c r="Q3314" s="18" t="str">
        <f>IFERROR(VLOOKUP($B3314,Invoices!$AH$2:$AI$412,2,FALSE),"")</f>
        <v/>
      </c>
      <c r="R3314" s="18" t="str">
        <f>IFERROR(VLOOKUP($B3314,Invoices!$AJ$2:$AK$412,2,FALSE),"")</f>
        <v/>
      </c>
      <c r="S3314" s="18" t="str">
        <f>IFERROR(VLOOKUP($B3314,Invoices!$AL$2:$AM$412,2,FALSE),"")</f>
        <v/>
      </c>
      <c r="T3314" s="18" t="str">
        <f>IFERROR(VLOOKUP($B3314,Invoices!$AN$2:$AO$412,2,FALSE),"")</f>
        <v/>
      </c>
      <c r="U3314" s="18" t="str" cm="1">
        <f t="array" ref="U3314">IFERROR(INDEX(F3314:T3314, 1, MATCH(TRUE, ISNUMBER(F3314:T3314), 0)), "0.0")</f>
        <v>0.0</v>
      </c>
    </row>
    <row r="3315" spans="1:21" ht="13" x14ac:dyDescent="0.15">
      <c r="A3315" s="14" t="s">
        <v>9347</v>
      </c>
      <c r="B3315" s="6" t="s">
        <v>4858</v>
      </c>
      <c r="C3315" s="6" t="s">
        <v>2820</v>
      </c>
      <c r="D3315" s="6" t="s">
        <v>887</v>
      </c>
      <c r="E3315" s="6" t="s">
        <v>574</v>
      </c>
      <c r="F3315" s="18" t="str">
        <f>IFERROR(VLOOKUP(B3315,Invoices!$L$2:$M$413,2,FALSE),"")</f>
        <v/>
      </c>
      <c r="G3315" s="18" t="str">
        <f>IFERROR(VLOOKUP(B3315,Invoices!$N$2:$O$412,2,FALSE),"")</f>
        <v/>
      </c>
      <c r="H3315" s="18" t="str">
        <f>IFERROR(VLOOKUP($B3315,Invoices!$P$2:$Q$412,2,FALSE),"")</f>
        <v/>
      </c>
      <c r="I3315" s="18" t="str">
        <f>IFERROR(VLOOKUP($B3315,Invoices!$R$2:$S$412,2,FALSE),"")</f>
        <v/>
      </c>
      <c r="J3315" s="18" t="str">
        <f>IFERROR(VLOOKUP($B3315,Invoices!$T$2:$U$412,2,FALSE),"")</f>
        <v/>
      </c>
      <c r="K3315" s="18" t="str">
        <f>IFERROR(VLOOKUP($B3315,Invoices!$V$2:$W$412,2,FALSE),"")</f>
        <v/>
      </c>
      <c r="L3315" s="18" t="str">
        <f>IFERROR(VLOOKUP($B3315,Invoices!$X$2:$Y$412,2,FALSE),"")</f>
        <v/>
      </c>
      <c r="M3315" s="18" t="str">
        <f>IFERROR(VLOOKUP($B3315,Invoices!$Z$2:$AA$412,2,FALSE),"")</f>
        <v/>
      </c>
      <c r="N3315" s="18" t="str">
        <f>IFERROR(VLOOKUP($B3315,Invoices!$AB$2:$AC$412,2,FALSE),"")</f>
        <v/>
      </c>
      <c r="O3315" s="18" t="str">
        <f>IFERROR(VLOOKUP($B3315,Invoices!$AD$2:$AE$412,2,FALSE),"")</f>
        <v/>
      </c>
      <c r="P3315" s="18" t="str">
        <f>IFERROR(VLOOKUP($B3315,Invoices!$AF$2:$AG$412,2,FALSE),"")</f>
        <v/>
      </c>
      <c r="Q3315" s="18" t="str">
        <f>IFERROR(VLOOKUP($B3315,Invoices!$AH$2:$AI$412,2,FALSE),"")</f>
        <v/>
      </c>
      <c r="R3315" s="18" t="str">
        <f>IFERROR(VLOOKUP($B3315,Invoices!$AJ$2:$AK$412,2,FALSE),"")</f>
        <v/>
      </c>
      <c r="S3315" s="18" t="str">
        <f>IFERROR(VLOOKUP($B3315,Invoices!$AL$2:$AM$412,2,FALSE),"")</f>
        <v/>
      </c>
      <c r="T3315" s="18" t="str">
        <f>IFERROR(VLOOKUP($B3315,Invoices!$AN$2:$AO$412,2,FALSE),"")</f>
        <v/>
      </c>
      <c r="U3315" s="18" t="str" cm="1">
        <f t="array" ref="U3315">IFERROR(INDEX(F3315:T3315, 1, MATCH(TRUE, ISNUMBER(F3315:T3315), 0)), "0.0")</f>
        <v>0.0</v>
      </c>
    </row>
    <row r="3316" spans="1:21" ht="13" x14ac:dyDescent="0.15">
      <c r="A3316" s="14" t="s">
        <v>9348</v>
      </c>
      <c r="B3316" s="6" t="s">
        <v>4859</v>
      </c>
      <c r="C3316" s="6" t="s">
        <v>1212</v>
      </c>
      <c r="D3316" s="6" t="s">
        <v>841</v>
      </c>
      <c r="E3316" s="6" t="s">
        <v>574</v>
      </c>
      <c r="F3316" s="18" t="str">
        <f>IFERROR(VLOOKUP(B3316,Invoices!$L$2:$M$413,2,FALSE),"")</f>
        <v/>
      </c>
      <c r="G3316" s="18" t="str">
        <f>IFERROR(VLOOKUP(B3316,Invoices!$N$2:$O$412,2,FALSE),"")</f>
        <v/>
      </c>
      <c r="H3316" s="18" t="str">
        <f>IFERROR(VLOOKUP($B3316,Invoices!$P$2:$Q$412,2,FALSE),"")</f>
        <v/>
      </c>
      <c r="I3316" s="18" t="str">
        <f>IFERROR(VLOOKUP($B3316,Invoices!$R$2:$S$412,2,FALSE),"")</f>
        <v/>
      </c>
      <c r="J3316" s="18" t="str">
        <f>IFERROR(VLOOKUP($B3316,Invoices!$T$2:$U$412,2,FALSE),"")</f>
        <v/>
      </c>
      <c r="K3316" s="18" t="str">
        <f>IFERROR(VLOOKUP($B3316,Invoices!$V$2:$W$412,2,FALSE),"")</f>
        <v/>
      </c>
      <c r="L3316" s="18" t="str">
        <f>IFERROR(VLOOKUP($B3316,Invoices!$X$2:$Y$412,2,FALSE),"")</f>
        <v/>
      </c>
      <c r="M3316" s="18" t="str">
        <f>IFERROR(VLOOKUP($B3316,Invoices!$Z$2:$AA$412,2,FALSE),"")</f>
        <v/>
      </c>
      <c r="N3316" s="18">
        <f>IFERROR(VLOOKUP($B3316,Invoices!$AB$2:$AC$412,2,FALSE),"")</f>
        <v>0.99</v>
      </c>
      <c r="O3316" s="18" t="str">
        <f>IFERROR(VLOOKUP($B3316,Invoices!$AD$2:$AE$412,2,FALSE),"")</f>
        <v/>
      </c>
      <c r="P3316" s="18" t="str">
        <f>IFERROR(VLOOKUP($B3316,Invoices!$AF$2:$AG$412,2,FALSE),"")</f>
        <v/>
      </c>
      <c r="Q3316" s="18" t="str">
        <f>IFERROR(VLOOKUP($B3316,Invoices!$AH$2:$AI$412,2,FALSE),"")</f>
        <v/>
      </c>
      <c r="R3316" s="18" t="str">
        <f>IFERROR(VLOOKUP($B3316,Invoices!$AJ$2:$AK$412,2,FALSE),"")</f>
        <v/>
      </c>
      <c r="S3316" s="18" t="str">
        <f>IFERROR(VLOOKUP($B3316,Invoices!$AL$2:$AM$412,2,FALSE),"")</f>
        <v/>
      </c>
      <c r="T3316" s="18" t="str">
        <f>IFERROR(VLOOKUP($B3316,Invoices!$AN$2:$AO$412,2,FALSE),"")</f>
        <v/>
      </c>
      <c r="U3316" s="18" cm="1">
        <f t="array" ref="U3316">IFERROR(INDEX(F3316:T3316, 1, MATCH(TRUE, ISNUMBER(F3316:T3316), 0)), "0.0")</f>
        <v>0.99</v>
      </c>
    </row>
    <row r="3317" spans="1:21" ht="13" x14ac:dyDescent="0.15">
      <c r="A3317" s="14" t="s">
        <v>9349</v>
      </c>
      <c r="B3317" s="6" t="s">
        <v>4859</v>
      </c>
      <c r="C3317" s="6" t="s">
        <v>1212</v>
      </c>
      <c r="D3317" s="6" t="s">
        <v>842</v>
      </c>
      <c r="E3317" s="6" t="s">
        <v>574</v>
      </c>
      <c r="F3317" s="18" t="str">
        <f>IFERROR(VLOOKUP(B3317,Invoices!$L$2:$M$413,2,FALSE),"")</f>
        <v/>
      </c>
      <c r="G3317" s="18" t="str">
        <f>IFERROR(VLOOKUP(B3317,Invoices!$N$2:$O$412,2,FALSE),"")</f>
        <v/>
      </c>
      <c r="H3317" s="18" t="str">
        <f>IFERROR(VLOOKUP($B3317,Invoices!$P$2:$Q$412,2,FALSE),"")</f>
        <v/>
      </c>
      <c r="I3317" s="18" t="str">
        <f>IFERROR(VLOOKUP($B3317,Invoices!$R$2:$S$412,2,FALSE),"")</f>
        <v/>
      </c>
      <c r="J3317" s="18" t="str">
        <f>IFERROR(VLOOKUP($B3317,Invoices!$T$2:$U$412,2,FALSE),"")</f>
        <v/>
      </c>
      <c r="K3317" s="18" t="str">
        <f>IFERROR(VLOOKUP($B3317,Invoices!$V$2:$W$412,2,FALSE),"")</f>
        <v/>
      </c>
      <c r="L3317" s="18" t="str">
        <f>IFERROR(VLOOKUP($B3317,Invoices!$X$2:$Y$412,2,FALSE),"")</f>
        <v/>
      </c>
      <c r="M3317" s="18" t="str">
        <f>IFERROR(VLOOKUP($B3317,Invoices!$Z$2:$AA$412,2,FALSE),"")</f>
        <v/>
      </c>
      <c r="N3317" s="18">
        <f>IFERROR(VLOOKUP($B3317,Invoices!$AB$2:$AC$412,2,FALSE),"")</f>
        <v>0.99</v>
      </c>
      <c r="O3317" s="18" t="str">
        <f>IFERROR(VLOOKUP($B3317,Invoices!$AD$2:$AE$412,2,FALSE),"")</f>
        <v/>
      </c>
      <c r="P3317" s="18" t="str">
        <f>IFERROR(VLOOKUP($B3317,Invoices!$AF$2:$AG$412,2,FALSE),"")</f>
        <v/>
      </c>
      <c r="Q3317" s="18" t="str">
        <f>IFERROR(VLOOKUP($B3317,Invoices!$AH$2:$AI$412,2,FALSE),"")</f>
        <v/>
      </c>
      <c r="R3317" s="18" t="str">
        <f>IFERROR(VLOOKUP($B3317,Invoices!$AJ$2:$AK$412,2,FALSE),"")</f>
        <v/>
      </c>
      <c r="S3317" s="18" t="str">
        <f>IFERROR(VLOOKUP($B3317,Invoices!$AL$2:$AM$412,2,FALSE),"")</f>
        <v/>
      </c>
      <c r="T3317" s="18" t="str">
        <f>IFERROR(VLOOKUP($B3317,Invoices!$AN$2:$AO$412,2,FALSE),"")</f>
        <v/>
      </c>
      <c r="U3317" s="18" cm="1">
        <f t="array" ref="U3317">IFERROR(INDEX(F3317:T3317, 1, MATCH(TRUE, ISNUMBER(F3317:T3317), 0)), "0.0")</f>
        <v>0.99</v>
      </c>
    </row>
    <row r="3318" spans="1:21" ht="13" x14ac:dyDescent="0.15">
      <c r="A3318" s="14" t="s">
        <v>9350</v>
      </c>
      <c r="B3318" s="6" t="s">
        <v>4859</v>
      </c>
      <c r="D3318" s="6" t="s">
        <v>843</v>
      </c>
      <c r="E3318" s="6" t="s">
        <v>574</v>
      </c>
      <c r="F3318" s="18" t="str">
        <f>IFERROR(VLOOKUP(B3318,Invoices!$L$2:$M$413,2,FALSE),"")</f>
        <v/>
      </c>
      <c r="G3318" s="18" t="str">
        <f>IFERROR(VLOOKUP(B3318,Invoices!$N$2:$O$412,2,FALSE),"")</f>
        <v/>
      </c>
      <c r="H3318" s="18" t="str">
        <f>IFERROR(VLOOKUP($B3318,Invoices!$P$2:$Q$412,2,FALSE),"")</f>
        <v/>
      </c>
      <c r="I3318" s="18" t="str">
        <f>IFERROR(VLOOKUP($B3318,Invoices!$R$2:$S$412,2,FALSE),"")</f>
        <v/>
      </c>
      <c r="J3318" s="18" t="str">
        <f>IFERROR(VLOOKUP($B3318,Invoices!$T$2:$U$412,2,FALSE),"")</f>
        <v/>
      </c>
      <c r="K3318" s="18" t="str">
        <f>IFERROR(VLOOKUP($B3318,Invoices!$V$2:$W$412,2,FALSE),"")</f>
        <v/>
      </c>
      <c r="L3318" s="18" t="str">
        <f>IFERROR(VLOOKUP($B3318,Invoices!$X$2:$Y$412,2,FALSE),"")</f>
        <v/>
      </c>
      <c r="M3318" s="18" t="str">
        <f>IFERROR(VLOOKUP($B3318,Invoices!$Z$2:$AA$412,2,FALSE),"")</f>
        <v/>
      </c>
      <c r="N3318" s="18">
        <f>IFERROR(VLOOKUP($B3318,Invoices!$AB$2:$AC$412,2,FALSE),"")</f>
        <v>0.99</v>
      </c>
      <c r="O3318" s="18" t="str">
        <f>IFERROR(VLOOKUP($B3318,Invoices!$AD$2:$AE$412,2,FALSE),"")</f>
        <v/>
      </c>
      <c r="P3318" s="18" t="str">
        <f>IFERROR(VLOOKUP($B3318,Invoices!$AF$2:$AG$412,2,FALSE),"")</f>
        <v/>
      </c>
      <c r="Q3318" s="18" t="str">
        <f>IFERROR(VLOOKUP($B3318,Invoices!$AH$2:$AI$412,2,FALSE),"")</f>
        <v/>
      </c>
      <c r="R3318" s="18" t="str">
        <f>IFERROR(VLOOKUP($B3318,Invoices!$AJ$2:$AK$412,2,FALSE),"")</f>
        <v/>
      </c>
      <c r="S3318" s="18" t="str">
        <f>IFERROR(VLOOKUP($B3318,Invoices!$AL$2:$AM$412,2,FALSE),"")</f>
        <v/>
      </c>
      <c r="T3318" s="18" t="str">
        <f>IFERROR(VLOOKUP($B3318,Invoices!$AN$2:$AO$412,2,FALSE),"")</f>
        <v/>
      </c>
      <c r="U3318" s="18" cm="1">
        <f t="array" ref="U3318">IFERROR(INDEX(F3318:T3318, 1, MATCH(TRUE, ISNUMBER(F3318:T3318), 0)), "0.0")</f>
        <v>0.99</v>
      </c>
    </row>
    <row r="3319" spans="1:21" ht="13" x14ac:dyDescent="0.15">
      <c r="A3319" s="14" t="s">
        <v>9351</v>
      </c>
      <c r="B3319" s="6" t="s">
        <v>4860</v>
      </c>
      <c r="D3319" s="6" t="s">
        <v>561</v>
      </c>
      <c r="E3319" s="6" t="s">
        <v>562</v>
      </c>
      <c r="F3319" s="18" t="str">
        <f>IFERROR(VLOOKUP(B3319,Invoices!$L$2:$M$413,2,FALSE),"")</f>
        <v/>
      </c>
      <c r="G3319" s="18" t="str">
        <f>IFERROR(VLOOKUP(B3319,Invoices!$N$2:$O$412,2,FALSE),"")</f>
        <v/>
      </c>
      <c r="H3319" s="18" t="str">
        <f>IFERROR(VLOOKUP($B3319,Invoices!$P$2:$Q$412,2,FALSE),"")</f>
        <v/>
      </c>
      <c r="I3319" s="18" t="str">
        <f>IFERROR(VLOOKUP($B3319,Invoices!$R$2:$S$412,2,FALSE),"")</f>
        <v/>
      </c>
      <c r="J3319" s="18" t="str">
        <f>IFERROR(VLOOKUP($B3319,Invoices!$T$2:$U$412,2,FALSE),"")</f>
        <v/>
      </c>
      <c r="K3319" s="18" t="str">
        <f>IFERROR(VLOOKUP($B3319,Invoices!$V$2:$W$412,2,FALSE),"")</f>
        <v/>
      </c>
      <c r="L3319" s="18" t="str">
        <f>IFERROR(VLOOKUP($B3319,Invoices!$X$2:$Y$412,2,FALSE),"")</f>
        <v/>
      </c>
      <c r="M3319" s="18" t="str">
        <f>IFERROR(VLOOKUP($B3319,Invoices!$Z$2:$AA$412,2,FALSE),"")</f>
        <v/>
      </c>
      <c r="N3319" s="18" t="str">
        <f>IFERROR(VLOOKUP($B3319,Invoices!$AB$2:$AC$412,2,FALSE),"")</f>
        <v/>
      </c>
      <c r="O3319" s="18" t="str">
        <f>IFERROR(VLOOKUP($B3319,Invoices!$AD$2:$AE$412,2,FALSE),"")</f>
        <v/>
      </c>
      <c r="P3319" s="18" t="str">
        <f>IFERROR(VLOOKUP($B3319,Invoices!$AF$2:$AG$412,2,FALSE),"")</f>
        <v/>
      </c>
      <c r="Q3319" s="18" t="str">
        <f>IFERROR(VLOOKUP($B3319,Invoices!$AH$2:$AI$412,2,FALSE),"")</f>
        <v/>
      </c>
      <c r="R3319" s="18" t="str">
        <f>IFERROR(VLOOKUP($B3319,Invoices!$AJ$2:$AK$412,2,FALSE),"")</f>
        <v/>
      </c>
      <c r="S3319" s="18" t="str">
        <f>IFERROR(VLOOKUP($B3319,Invoices!$AL$2:$AM$412,2,FALSE),"")</f>
        <v/>
      </c>
      <c r="T3319" s="18" t="str">
        <f>IFERROR(VLOOKUP($B3319,Invoices!$AN$2:$AO$412,2,FALSE),"")</f>
        <v/>
      </c>
      <c r="U3319" s="18" t="str" cm="1">
        <f t="array" ref="U3319">IFERROR(INDEX(F3319:T3319, 1, MATCH(TRUE, ISNUMBER(F3319:T3319), 0)), "0.0")</f>
        <v>0.0</v>
      </c>
    </row>
    <row r="3320" spans="1:21" ht="13" x14ac:dyDescent="0.15">
      <c r="A3320" s="14" t="s">
        <v>9352</v>
      </c>
      <c r="B3320" s="6" t="s">
        <v>4861</v>
      </c>
      <c r="C3320" s="6" t="s">
        <v>1291</v>
      </c>
      <c r="D3320" s="6" t="s">
        <v>1292</v>
      </c>
      <c r="E3320" s="6" t="s">
        <v>1293</v>
      </c>
      <c r="F3320" s="18" t="str">
        <f>IFERROR(VLOOKUP(B3320,Invoices!$L$2:$M$413,2,FALSE),"")</f>
        <v/>
      </c>
      <c r="G3320" s="18" t="str">
        <f>IFERROR(VLOOKUP(B3320,Invoices!$N$2:$O$412,2,FALSE),"")</f>
        <v/>
      </c>
      <c r="H3320" s="18" t="str">
        <f>IFERROR(VLOOKUP($B3320,Invoices!$P$2:$Q$412,2,FALSE),"")</f>
        <v/>
      </c>
      <c r="I3320" s="18">
        <f>IFERROR(VLOOKUP($B3320,Invoices!$R$2:$S$412,2,FALSE),"")</f>
        <v>0.99</v>
      </c>
      <c r="J3320" s="18" t="str">
        <f>IFERROR(VLOOKUP($B3320,Invoices!$T$2:$U$412,2,FALSE),"")</f>
        <v/>
      </c>
      <c r="K3320" s="18" t="str">
        <f>IFERROR(VLOOKUP($B3320,Invoices!$V$2:$W$412,2,FALSE),"")</f>
        <v/>
      </c>
      <c r="L3320" s="18" t="str">
        <f>IFERROR(VLOOKUP($B3320,Invoices!$X$2:$Y$412,2,FALSE),"")</f>
        <v/>
      </c>
      <c r="M3320" s="18" t="str">
        <f>IFERROR(VLOOKUP($B3320,Invoices!$Z$2:$AA$412,2,FALSE),"")</f>
        <v/>
      </c>
      <c r="N3320" s="18" t="str">
        <f>IFERROR(VLOOKUP($B3320,Invoices!$AB$2:$AC$412,2,FALSE),"")</f>
        <v/>
      </c>
      <c r="O3320" s="18" t="str">
        <f>IFERROR(VLOOKUP($B3320,Invoices!$AD$2:$AE$412,2,FALSE),"")</f>
        <v/>
      </c>
      <c r="P3320" s="18" t="str">
        <f>IFERROR(VLOOKUP($B3320,Invoices!$AF$2:$AG$412,2,FALSE),"")</f>
        <v/>
      </c>
      <c r="Q3320" s="18" t="str">
        <f>IFERROR(VLOOKUP($B3320,Invoices!$AH$2:$AI$412,2,FALSE),"")</f>
        <v/>
      </c>
      <c r="R3320" s="18" t="str">
        <f>IFERROR(VLOOKUP($B3320,Invoices!$AJ$2:$AK$412,2,FALSE),"")</f>
        <v/>
      </c>
      <c r="S3320" s="18" t="str">
        <f>IFERROR(VLOOKUP($B3320,Invoices!$AL$2:$AM$412,2,FALSE),"")</f>
        <v/>
      </c>
      <c r="T3320" s="18" t="str">
        <f>IFERROR(VLOOKUP($B3320,Invoices!$AN$2:$AO$412,2,FALSE),"")</f>
        <v/>
      </c>
      <c r="U3320" s="18" cm="1">
        <f t="array" ref="U3320">IFERROR(INDEX(F3320:T3320, 1, MATCH(TRUE, ISNUMBER(F3320:T3320), 0)), "0.0")</f>
        <v>0.99</v>
      </c>
    </row>
    <row r="3321" spans="1:21" ht="13" x14ac:dyDescent="0.15">
      <c r="A3321" s="14" t="s">
        <v>9353</v>
      </c>
      <c r="B3321" s="6" t="s">
        <v>4862</v>
      </c>
      <c r="D3321" s="6" t="s">
        <v>1025</v>
      </c>
      <c r="E3321" s="6" t="s">
        <v>863</v>
      </c>
      <c r="F3321" s="18">
        <f>IFERROR(VLOOKUP(B3321,Invoices!$L$2:$M$413,2,FALSE),"")</f>
        <v>0.99</v>
      </c>
      <c r="G3321" s="18" t="str">
        <f>IFERROR(VLOOKUP(B3321,Invoices!$N$2:$O$412,2,FALSE),"")</f>
        <v/>
      </c>
      <c r="H3321" s="18" t="str">
        <f>IFERROR(VLOOKUP($B3321,Invoices!$P$2:$Q$412,2,FALSE),"")</f>
        <v/>
      </c>
      <c r="I3321" s="18" t="str">
        <f>IFERROR(VLOOKUP($B3321,Invoices!$R$2:$S$412,2,FALSE),"")</f>
        <v/>
      </c>
      <c r="J3321" s="18" t="str">
        <f>IFERROR(VLOOKUP($B3321,Invoices!$T$2:$U$412,2,FALSE),"")</f>
        <v/>
      </c>
      <c r="K3321" s="18" t="str">
        <f>IFERROR(VLOOKUP($B3321,Invoices!$V$2:$W$412,2,FALSE),"")</f>
        <v/>
      </c>
      <c r="L3321" s="18" t="str">
        <f>IFERROR(VLOOKUP($B3321,Invoices!$X$2:$Y$412,2,FALSE),"")</f>
        <v/>
      </c>
      <c r="M3321" s="18" t="str">
        <f>IFERROR(VLOOKUP($B3321,Invoices!$Z$2:$AA$412,2,FALSE),"")</f>
        <v/>
      </c>
      <c r="N3321" s="18" t="str">
        <f>IFERROR(VLOOKUP($B3321,Invoices!$AB$2:$AC$412,2,FALSE),"")</f>
        <v/>
      </c>
      <c r="O3321" s="18" t="str">
        <f>IFERROR(VLOOKUP($B3321,Invoices!$AD$2:$AE$412,2,FALSE),"")</f>
        <v/>
      </c>
      <c r="P3321" s="18" t="str">
        <f>IFERROR(VLOOKUP($B3321,Invoices!$AF$2:$AG$412,2,FALSE),"")</f>
        <v/>
      </c>
      <c r="Q3321" s="18" t="str">
        <f>IFERROR(VLOOKUP($B3321,Invoices!$AH$2:$AI$412,2,FALSE),"")</f>
        <v/>
      </c>
      <c r="R3321" s="18" t="str">
        <f>IFERROR(VLOOKUP($B3321,Invoices!$AJ$2:$AK$412,2,FALSE),"")</f>
        <v/>
      </c>
      <c r="S3321" s="18" t="str">
        <f>IFERROR(VLOOKUP($B3321,Invoices!$AL$2:$AM$412,2,FALSE),"")</f>
        <v/>
      </c>
      <c r="T3321" s="18" t="str">
        <f>IFERROR(VLOOKUP($B3321,Invoices!$AN$2:$AO$412,2,FALSE),"")</f>
        <v/>
      </c>
      <c r="U3321" s="18" cm="1">
        <f t="array" ref="U3321">IFERROR(INDEX(F3321:T3321, 1, MATCH(TRUE, ISNUMBER(F3321:T3321), 0)), "0.0")</f>
        <v>0.99</v>
      </c>
    </row>
    <row r="3322" spans="1:21" ht="13" x14ac:dyDescent="0.15">
      <c r="A3322" s="14" t="s">
        <v>9354</v>
      </c>
      <c r="B3322" s="6" t="s">
        <v>4863</v>
      </c>
      <c r="C3322" s="6" t="s">
        <v>4864</v>
      </c>
      <c r="D3322" s="6" t="s">
        <v>749</v>
      </c>
      <c r="E3322" s="6" t="s">
        <v>750</v>
      </c>
      <c r="F3322" s="18" t="str">
        <f>IFERROR(VLOOKUP(B3322,Invoices!$L$2:$M$413,2,FALSE),"")</f>
        <v/>
      </c>
      <c r="G3322" s="18" t="str">
        <f>IFERROR(VLOOKUP(B3322,Invoices!$N$2:$O$412,2,FALSE),"")</f>
        <v/>
      </c>
      <c r="H3322" s="18" t="str">
        <f>IFERROR(VLOOKUP($B3322,Invoices!$P$2:$Q$412,2,FALSE),"")</f>
        <v/>
      </c>
      <c r="I3322" s="18" t="str">
        <f>IFERROR(VLOOKUP($B3322,Invoices!$R$2:$S$412,2,FALSE),"")</f>
        <v/>
      </c>
      <c r="J3322" s="18" t="str">
        <f>IFERROR(VLOOKUP($B3322,Invoices!$T$2:$U$412,2,FALSE),"")</f>
        <v/>
      </c>
      <c r="K3322" s="18" t="str">
        <f>IFERROR(VLOOKUP($B3322,Invoices!$V$2:$W$412,2,FALSE),"")</f>
        <v/>
      </c>
      <c r="L3322" s="18" t="str">
        <f>IFERROR(VLOOKUP($B3322,Invoices!$X$2:$Y$412,2,FALSE),"")</f>
        <v/>
      </c>
      <c r="M3322" s="18" t="str">
        <f>IFERROR(VLOOKUP($B3322,Invoices!$Z$2:$AA$412,2,FALSE),"")</f>
        <v/>
      </c>
      <c r="N3322" s="18" t="str">
        <f>IFERROR(VLOOKUP($B3322,Invoices!$AB$2:$AC$412,2,FALSE),"")</f>
        <v/>
      </c>
      <c r="O3322" s="18" t="str">
        <f>IFERROR(VLOOKUP($B3322,Invoices!$AD$2:$AE$412,2,FALSE),"")</f>
        <v/>
      </c>
      <c r="P3322" s="18" t="str">
        <f>IFERROR(VLOOKUP($B3322,Invoices!$AF$2:$AG$412,2,FALSE),"")</f>
        <v/>
      </c>
      <c r="Q3322" s="18" t="str">
        <f>IFERROR(VLOOKUP($B3322,Invoices!$AH$2:$AI$412,2,FALSE),"")</f>
        <v/>
      </c>
      <c r="R3322" s="18" t="str">
        <f>IFERROR(VLOOKUP($B3322,Invoices!$AJ$2:$AK$412,2,FALSE),"")</f>
        <v/>
      </c>
      <c r="S3322" s="18" t="str">
        <f>IFERROR(VLOOKUP($B3322,Invoices!$AL$2:$AM$412,2,FALSE),"")</f>
        <v/>
      </c>
      <c r="T3322" s="18" t="str">
        <f>IFERROR(VLOOKUP($B3322,Invoices!$AN$2:$AO$412,2,FALSE),"")</f>
        <v/>
      </c>
      <c r="U3322" s="18" t="str" cm="1">
        <f t="array" ref="U3322">IFERROR(INDEX(F3322:T3322, 1, MATCH(TRUE, ISNUMBER(F3322:T3322), 0)), "0.0")</f>
        <v>0.0</v>
      </c>
    </row>
    <row r="3323" spans="1:21" ht="13" x14ac:dyDescent="0.15">
      <c r="A3323" s="14" t="s">
        <v>9355</v>
      </c>
      <c r="B3323" s="6" t="s">
        <v>4865</v>
      </c>
      <c r="C3323" s="6" t="s">
        <v>1274</v>
      </c>
      <c r="D3323" s="6" t="s">
        <v>991</v>
      </c>
      <c r="E3323" s="6" t="s">
        <v>714</v>
      </c>
      <c r="F3323" s="18">
        <f>IFERROR(VLOOKUP(B3323,Invoices!$L$2:$M$413,2,FALSE),"")</f>
        <v>0.99</v>
      </c>
      <c r="G3323" s="18" t="str">
        <f>IFERROR(VLOOKUP(B3323,Invoices!$N$2:$O$412,2,FALSE),"")</f>
        <v/>
      </c>
      <c r="H3323" s="18" t="str">
        <f>IFERROR(VLOOKUP($B3323,Invoices!$P$2:$Q$412,2,FALSE),"")</f>
        <v/>
      </c>
      <c r="I3323" s="18" t="str">
        <f>IFERROR(VLOOKUP($B3323,Invoices!$R$2:$S$412,2,FALSE),"")</f>
        <v/>
      </c>
      <c r="J3323" s="18" t="str">
        <f>IFERROR(VLOOKUP($B3323,Invoices!$T$2:$U$412,2,FALSE),"")</f>
        <v/>
      </c>
      <c r="K3323" s="18" t="str">
        <f>IFERROR(VLOOKUP($B3323,Invoices!$V$2:$W$412,2,FALSE),"")</f>
        <v/>
      </c>
      <c r="L3323" s="18" t="str">
        <f>IFERROR(VLOOKUP($B3323,Invoices!$X$2:$Y$412,2,FALSE),"")</f>
        <v/>
      </c>
      <c r="M3323" s="18" t="str">
        <f>IFERROR(VLOOKUP($B3323,Invoices!$Z$2:$AA$412,2,FALSE),"")</f>
        <v/>
      </c>
      <c r="N3323" s="18" t="str">
        <f>IFERROR(VLOOKUP($B3323,Invoices!$AB$2:$AC$412,2,FALSE),"")</f>
        <v/>
      </c>
      <c r="O3323" s="18" t="str">
        <f>IFERROR(VLOOKUP($B3323,Invoices!$AD$2:$AE$412,2,FALSE),"")</f>
        <v/>
      </c>
      <c r="P3323" s="18" t="str">
        <f>IFERROR(VLOOKUP($B3323,Invoices!$AF$2:$AG$412,2,FALSE),"")</f>
        <v/>
      </c>
      <c r="Q3323" s="18">
        <f>IFERROR(VLOOKUP($B3323,Invoices!$AH$2:$AI$412,2,FALSE),"")</f>
        <v>0.99</v>
      </c>
      <c r="R3323" s="18" t="str">
        <f>IFERROR(VLOOKUP($B3323,Invoices!$AJ$2:$AK$412,2,FALSE),"")</f>
        <v/>
      </c>
      <c r="S3323" s="18" t="str">
        <f>IFERROR(VLOOKUP($B3323,Invoices!$AL$2:$AM$412,2,FALSE),"")</f>
        <v/>
      </c>
      <c r="T3323" s="18" t="str">
        <f>IFERROR(VLOOKUP($B3323,Invoices!$AN$2:$AO$412,2,FALSE),"")</f>
        <v/>
      </c>
      <c r="U3323" s="18" cm="1">
        <f t="array" ref="U3323">IFERROR(INDEX(F3323:T3323, 1, MATCH(TRUE, ISNUMBER(F3323:T3323), 0)), "0.0")</f>
        <v>0.99</v>
      </c>
    </row>
    <row r="3324" spans="1:21" ht="13" x14ac:dyDescent="0.15">
      <c r="A3324" s="14" t="s">
        <v>9356</v>
      </c>
      <c r="B3324" s="6" t="s">
        <v>4865</v>
      </c>
      <c r="C3324" s="6" t="s">
        <v>2340</v>
      </c>
      <c r="D3324" s="6" t="s">
        <v>901</v>
      </c>
      <c r="E3324" s="6" t="s">
        <v>714</v>
      </c>
      <c r="F3324" s="18">
        <f>IFERROR(VLOOKUP(B3324,Invoices!$L$2:$M$413,2,FALSE),"")</f>
        <v>0.99</v>
      </c>
      <c r="G3324" s="18" t="str">
        <f>IFERROR(VLOOKUP(B3324,Invoices!$N$2:$O$412,2,FALSE),"")</f>
        <v/>
      </c>
      <c r="H3324" s="18" t="str">
        <f>IFERROR(VLOOKUP($B3324,Invoices!$P$2:$Q$412,2,FALSE),"")</f>
        <v/>
      </c>
      <c r="I3324" s="18" t="str">
        <f>IFERROR(VLOOKUP($B3324,Invoices!$R$2:$S$412,2,FALSE),"")</f>
        <v/>
      </c>
      <c r="J3324" s="18" t="str">
        <f>IFERROR(VLOOKUP($B3324,Invoices!$T$2:$U$412,2,FALSE),"")</f>
        <v/>
      </c>
      <c r="K3324" s="18" t="str">
        <f>IFERROR(VLOOKUP($B3324,Invoices!$V$2:$W$412,2,FALSE),"")</f>
        <v/>
      </c>
      <c r="L3324" s="18" t="str">
        <f>IFERROR(VLOOKUP($B3324,Invoices!$X$2:$Y$412,2,FALSE),"")</f>
        <v/>
      </c>
      <c r="M3324" s="18" t="str">
        <f>IFERROR(VLOOKUP($B3324,Invoices!$Z$2:$AA$412,2,FALSE),"")</f>
        <v/>
      </c>
      <c r="N3324" s="18" t="str">
        <f>IFERROR(VLOOKUP($B3324,Invoices!$AB$2:$AC$412,2,FALSE),"")</f>
        <v/>
      </c>
      <c r="O3324" s="18" t="str">
        <f>IFERROR(VLOOKUP($B3324,Invoices!$AD$2:$AE$412,2,FALSE),"")</f>
        <v/>
      </c>
      <c r="P3324" s="18" t="str">
        <f>IFERROR(VLOOKUP($B3324,Invoices!$AF$2:$AG$412,2,FALSE),"")</f>
        <v/>
      </c>
      <c r="Q3324" s="18">
        <f>IFERROR(VLOOKUP($B3324,Invoices!$AH$2:$AI$412,2,FALSE),"")</f>
        <v>0.99</v>
      </c>
      <c r="R3324" s="18" t="str">
        <f>IFERROR(VLOOKUP($B3324,Invoices!$AJ$2:$AK$412,2,FALSE),"")</f>
        <v/>
      </c>
      <c r="S3324" s="18" t="str">
        <f>IFERROR(VLOOKUP($B3324,Invoices!$AL$2:$AM$412,2,FALSE),"")</f>
        <v/>
      </c>
      <c r="T3324" s="18" t="str">
        <f>IFERROR(VLOOKUP($B3324,Invoices!$AN$2:$AO$412,2,FALSE),"")</f>
        <v/>
      </c>
      <c r="U3324" s="18" cm="1">
        <f t="array" ref="U3324">IFERROR(INDEX(F3324:T3324, 1, MATCH(TRUE, ISNUMBER(F3324:T3324), 0)), "0.0")</f>
        <v>0.99</v>
      </c>
    </row>
    <row r="3325" spans="1:21" ht="13" x14ac:dyDescent="0.15">
      <c r="A3325" s="14" t="s">
        <v>9357</v>
      </c>
      <c r="B3325" s="6" t="s">
        <v>4866</v>
      </c>
      <c r="C3325" s="6" t="s">
        <v>1336</v>
      </c>
      <c r="D3325" s="6" t="s">
        <v>1337</v>
      </c>
      <c r="E3325" s="6" t="s">
        <v>1338</v>
      </c>
      <c r="F3325" s="18" t="str">
        <f>IFERROR(VLOOKUP(B3325,Invoices!$L$2:$M$413,2,FALSE),"")</f>
        <v/>
      </c>
      <c r="G3325" s="18" t="str">
        <f>IFERROR(VLOOKUP(B3325,Invoices!$N$2:$O$412,2,FALSE),"")</f>
        <v/>
      </c>
      <c r="H3325" s="18" t="str">
        <f>IFERROR(VLOOKUP($B3325,Invoices!$P$2:$Q$412,2,FALSE),"")</f>
        <v/>
      </c>
      <c r="I3325" s="18" t="str">
        <f>IFERROR(VLOOKUP($B3325,Invoices!$R$2:$S$412,2,FALSE),"")</f>
        <v/>
      </c>
      <c r="J3325" s="18" t="str">
        <f>IFERROR(VLOOKUP($B3325,Invoices!$T$2:$U$412,2,FALSE),"")</f>
        <v/>
      </c>
      <c r="K3325" s="18" t="str">
        <f>IFERROR(VLOOKUP($B3325,Invoices!$V$2:$W$412,2,FALSE),"")</f>
        <v/>
      </c>
      <c r="L3325" s="18" t="str">
        <f>IFERROR(VLOOKUP($B3325,Invoices!$X$2:$Y$412,2,FALSE),"")</f>
        <v/>
      </c>
      <c r="M3325" s="18" t="str">
        <f>IFERROR(VLOOKUP($B3325,Invoices!$Z$2:$AA$412,2,FALSE),"")</f>
        <v/>
      </c>
      <c r="N3325" s="18" t="str">
        <f>IFERROR(VLOOKUP($B3325,Invoices!$AB$2:$AC$412,2,FALSE),"")</f>
        <v/>
      </c>
      <c r="O3325" s="18" t="str">
        <f>IFERROR(VLOOKUP($B3325,Invoices!$AD$2:$AE$412,2,FALSE),"")</f>
        <v/>
      </c>
      <c r="P3325" s="18" t="str">
        <f>IFERROR(VLOOKUP($B3325,Invoices!$AF$2:$AG$412,2,FALSE),"")</f>
        <v/>
      </c>
      <c r="Q3325" s="18" t="str">
        <f>IFERROR(VLOOKUP($B3325,Invoices!$AH$2:$AI$412,2,FALSE),"")</f>
        <v/>
      </c>
      <c r="R3325" s="18" t="str">
        <f>IFERROR(VLOOKUP($B3325,Invoices!$AJ$2:$AK$412,2,FALSE),"")</f>
        <v/>
      </c>
      <c r="S3325" s="18" t="str">
        <f>IFERROR(VLOOKUP($B3325,Invoices!$AL$2:$AM$412,2,FALSE),"")</f>
        <v/>
      </c>
      <c r="T3325" s="18" t="str">
        <f>IFERROR(VLOOKUP($B3325,Invoices!$AN$2:$AO$412,2,FALSE),"")</f>
        <v/>
      </c>
      <c r="U3325" s="18" t="str" cm="1">
        <f t="array" ref="U3325">IFERROR(INDEX(F3325:T3325, 1, MATCH(TRUE, ISNUMBER(F3325:T3325), 0)), "0.0")</f>
        <v>0.0</v>
      </c>
    </row>
    <row r="3326" spans="1:21" ht="13" x14ac:dyDescent="0.15">
      <c r="A3326" s="14" t="s">
        <v>9358</v>
      </c>
      <c r="B3326" s="6" t="s">
        <v>4867</v>
      </c>
      <c r="C3326" s="6" t="s">
        <v>4868</v>
      </c>
      <c r="D3326" s="6" t="s">
        <v>991</v>
      </c>
      <c r="E3326" s="6" t="s">
        <v>714</v>
      </c>
      <c r="F3326" s="18" t="str">
        <f>IFERROR(VLOOKUP(B3326,Invoices!$L$2:$M$413,2,FALSE),"")</f>
        <v/>
      </c>
      <c r="G3326" s="18">
        <f>IFERROR(VLOOKUP(B3326,Invoices!$N$2:$O$412,2,FALSE),"")</f>
        <v>0.99</v>
      </c>
      <c r="H3326" s="18" t="str">
        <f>IFERROR(VLOOKUP($B3326,Invoices!$P$2:$Q$412,2,FALSE),"")</f>
        <v/>
      </c>
      <c r="I3326" s="18" t="str">
        <f>IFERROR(VLOOKUP($B3326,Invoices!$R$2:$S$412,2,FALSE),"")</f>
        <v/>
      </c>
      <c r="J3326" s="18" t="str">
        <f>IFERROR(VLOOKUP($B3326,Invoices!$T$2:$U$412,2,FALSE),"")</f>
        <v/>
      </c>
      <c r="K3326" s="18" t="str">
        <f>IFERROR(VLOOKUP($B3326,Invoices!$V$2:$W$412,2,FALSE),"")</f>
        <v/>
      </c>
      <c r="L3326" s="18" t="str">
        <f>IFERROR(VLOOKUP($B3326,Invoices!$X$2:$Y$412,2,FALSE),"")</f>
        <v/>
      </c>
      <c r="M3326" s="18" t="str">
        <f>IFERROR(VLOOKUP($B3326,Invoices!$Z$2:$AA$412,2,FALSE),"")</f>
        <v/>
      </c>
      <c r="N3326" s="18" t="str">
        <f>IFERROR(VLOOKUP($B3326,Invoices!$AB$2:$AC$412,2,FALSE),"")</f>
        <v/>
      </c>
      <c r="O3326" s="18" t="str">
        <f>IFERROR(VLOOKUP($B3326,Invoices!$AD$2:$AE$412,2,FALSE),"")</f>
        <v/>
      </c>
      <c r="P3326" s="18" t="str">
        <f>IFERROR(VLOOKUP($B3326,Invoices!$AF$2:$AG$412,2,FALSE),"")</f>
        <v/>
      </c>
      <c r="Q3326" s="18" t="str">
        <f>IFERROR(VLOOKUP($B3326,Invoices!$AH$2:$AI$412,2,FALSE),"")</f>
        <v/>
      </c>
      <c r="R3326" s="18" t="str">
        <f>IFERROR(VLOOKUP($B3326,Invoices!$AJ$2:$AK$412,2,FALSE),"")</f>
        <v/>
      </c>
      <c r="S3326" s="18" t="str">
        <f>IFERROR(VLOOKUP($B3326,Invoices!$AL$2:$AM$412,2,FALSE),"")</f>
        <v/>
      </c>
      <c r="T3326" s="18" t="str">
        <f>IFERROR(VLOOKUP($B3326,Invoices!$AN$2:$AO$412,2,FALSE),"")</f>
        <v/>
      </c>
      <c r="U3326" s="18" cm="1">
        <f t="array" ref="U3326">IFERROR(INDEX(F3326:T3326, 1, MATCH(TRUE, ISNUMBER(F3326:T3326), 0)), "0.0")</f>
        <v>0.99</v>
      </c>
    </row>
    <row r="3327" spans="1:21" ht="13" x14ac:dyDescent="0.15">
      <c r="A3327" s="14" t="s">
        <v>9359</v>
      </c>
      <c r="B3327" s="6" t="s">
        <v>4867</v>
      </c>
      <c r="C3327" s="6" t="s">
        <v>900</v>
      </c>
      <c r="D3327" s="6" t="s">
        <v>901</v>
      </c>
      <c r="E3327" s="6" t="s">
        <v>714</v>
      </c>
      <c r="F3327" s="18" t="str">
        <f>IFERROR(VLOOKUP(B3327,Invoices!$L$2:$M$413,2,FALSE),"")</f>
        <v/>
      </c>
      <c r="G3327" s="18">
        <f>IFERROR(VLOOKUP(B3327,Invoices!$N$2:$O$412,2,FALSE),"")</f>
        <v>0.99</v>
      </c>
      <c r="H3327" s="18" t="str">
        <f>IFERROR(VLOOKUP($B3327,Invoices!$P$2:$Q$412,2,FALSE),"")</f>
        <v/>
      </c>
      <c r="I3327" s="18" t="str">
        <f>IFERROR(VLOOKUP($B3327,Invoices!$R$2:$S$412,2,FALSE),"")</f>
        <v/>
      </c>
      <c r="J3327" s="18" t="str">
        <f>IFERROR(VLOOKUP($B3327,Invoices!$T$2:$U$412,2,FALSE),"")</f>
        <v/>
      </c>
      <c r="K3327" s="18" t="str">
        <f>IFERROR(VLOOKUP($B3327,Invoices!$V$2:$W$412,2,FALSE),"")</f>
        <v/>
      </c>
      <c r="L3327" s="18" t="str">
        <f>IFERROR(VLOOKUP($B3327,Invoices!$X$2:$Y$412,2,FALSE),"")</f>
        <v/>
      </c>
      <c r="M3327" s="18" t="str">
        <f>IFERROR(VLOOKUP($B3327,Invoices!$Z$2:$AA$412,2,FALSE),"")</f>
        <v/>
      </c>
      <c r="N3327" s="18" t="str">
        <f>IFERROR(VLOOKUP($B3327,Invoices!$AB$2:$AC$412,2,FALSE),"")</f>
        <v/>
      </c>
      <c r="O3327" s="18" t="str">
        <f>IFERROR(VLOOKUP($B3327,Invoices!$AD$2:$AE$412,2,FALSE),"")</f>
        <v/>
      </c>
      <c r="P3327" s="18" t="str">
        <f>IFERROR(VLOOKUP($B3327,Invoices!$AF$2:$AG$412,2,FALSE),"")</f>
        <v/>
      </c>
      <c r="Q3327" s="18" t="str">
        <f>IFERROR(VLOOKUP($B3327,Invoices!$AH$2:$AI$412,2,FALSE),"")</f>
        <v/>
      </c>
      <c r="R3327" s="18" t="str">
        <f>IFERROR(VLOOKUP($B3327,Invoices!$AJ$2:$AK$412,2,FALSE),"")</f>
        <v/>
      </c>
      <c r="S3327" s="18" t="str">
        <f>IFERROR(VLOOKUP($B3327,Invoices!$AL$2:$AM$412,2,FALSE),"")</f>
        <v/>
      </c>
      <c r="T3327" s="18" t="str">
        <f>IFERROR(VLOOKUP($B3327,Invoices!$AN$2:$AO$412,2,FALSE),"")</f>
        <v/>
      </c>
      <c r="U3327" s="18" cm="1">
        <f t="array" ref="U3327">IFERROR(INDEX(F3327:T3327, 1, MATCH(TRUE, ISNUMBER(F3327:T3327), 0)), "0.0")</f>
        <v>0.99</v>
      </c>
    </row>
    <row r="3328" spans="1:21" ht="13" x14ac:dyDescent="0.15">
      <c r="A3328" s="14" t="s">
        <v>9360</v>
      </c>
      <c r="B3328" s="6" t="s">
        <v>4869</v>
      </c>
      <c r="C3328" s="6" t="s">
        <v>4870</v>
      </c>
      <c r="D3328" s="6" t="s">
        <v>1381</v>
      </c>
      <c r="E3328" s="6" t="s">
        <v>810</v>
      </c>
      <c r="F3328" s="18" t="str">
        <f>IFERROR(VLOOKUP(B3328,Invoices!$L$2:$M$413,2,FALSE),"")</f>
        <v/>
      </c>
      <c r="G3328" s="18" t="str">
        <f>IFERROR(VLOOKUP(B3328,Invoices!$N$2:$O$412,2,FALSE),"")</f>
        <v/>
      </c>
      <c r="H3328" s="18" t="str">
        <f>IFERROR(VLOOKUP($B3328,Invoices!$P$2:$Q$412,2,FALSE),"")</f>
        <v/>
      </c>
      <c r="I3328" s="18" t="str">
        <f>IFERROR(VLOOKUP($B3328,Invoices!$R$2:$S$412,2,FALSE),"")</f>
        <v/>
      </c>
      <c r="J3328" s="18">
        <f>IFERROR(VLOOKUP($B3328,Invoices!$T$2:$U$412,2,FALSE),"")</f>
        <v>0.99</v>
      </c>
      <c r="K3328" s="18" t="str">
        <f>IFERROR(VLOOKUP($B3328,Invoices!$V$2:$W$412,2,FALSE),"")</f>
        <v/>
      </c>
      <c r="L3328" s="18" t="str">
        <f>IFERROR(VLOOKUP($B3328,Invoices!$X$2:$Y$412,2,FALSE),"")</f>
        <v/>
      </c>
      <c r="M3328" s="18" t="str">
        <f>IFERROR(VLOOKUP($B3328,Invoices!$Z$2:$AA$412,2,FALSE),"")</f>
        <v/>
      </c>
      <c r="N3328" s="18" t="str">
        <f>IFERROR(VLOOKUP($B3328,Invoices!$AB$2:$AC$412,2,FALSE),"")</f>
        <v/>
      </c>
      <c r="O3328" s="18" t="str">
        <f>IFERROR(VLOOKUP($B3328,Invoices!$AD$2:$AE$412,2,FALSE),"")</f>
        <v/>
      </c>
      <c r="P3328" s="18" t="str">
        <f>IFERROR(VLOOKUP($B3328,Invoices!$AF$2:$AG$412,2,FALSE),"")</f>
        <v/>
      </c>
      <c r="Q3328" s="18" t="str">
        <f>IFERROR(VLOOKUP($B3328,Invoices!$AH$2:$AI$412,2,FALSE),"")</f>
        <v/>
      </c>
      <c r="R3328" s="18" t="str">
        <f>IFERROR(VLOOKUP($B3328,Invoices!$AJ$2:$AK$412,2,FALSE),"")</f>
        <v/>
      </c>
      <c r="S3328" s="18" t="str">
        <f>IFERROR(VLOOKUP($B3328,Invoices!$AL$2:$AM$412,2,FALSE),"")</f>
        <v/>
      </c>
      <c r="T3328" s="18" t="str">
        <f>IFERROR(VLOOKUP($B3328,Invoices!$AN$2:$AO$412,2,FALSE),"")</f>
        <v/>
      </c>
      <c r="U3328" s="18" cm="1">
        <f t="array" ref="U3328">IFERROR(INDEX(F3328:T3328, 1, MATCH(TRUE, ISNUMBER(F3328:T3328), 0)), "0.0")</f>
        <v>0.99</v>
      </c>
    </row>
    <row r="3329" spans="1:21" ht="13" x14ac:dyDescent="0.15">
      <c r="A3329" s="14" t="s">
        <v>9361</v>
      </c>
      <c r="B3329" s="6" t="s">
        <v>4871</v>
      </c>
      <c r="D3329" s="6" t="s">
        <v>2143</v>
      </c>
      <c r="E3329" s="6" t="s">
        <v>535</v>
      </c>
      <c r="F3329" s="18" t="str">
        <f>IFERROR(VLOOKUP(B3329,Invoices!$L$2:$M$413,2,FALSE),"")</f>
        <v/>
      </c>
      <c r="G3329" s="18" t="str">
        <f>IFERROR(VLOOKUP(B3329,Invoices!$N$2:$O$412,2,FALSE),"")</f>
        <v/>
      </c>
      <c r="H3329" s="18" t="str">
        <f>IFERROR(VLOOKUP($B3329,Invoices!$P$2:$Q$412,2,FALSE),"")</f>
        <v/>
      </c>
      <c r="I3329" s="18" t="str">
        <f>IFERROR(VLOOKUP($B3329,Invoices!$R$2:$S$412,2,FALSE),"")</f>
        <v/>
      </c>
      <c r="J3329" s="18" t="str">
        <f>IFERROR(VLOOKUP($B3329,Invoices!$T$2:$U$412,2,FALSE),"")</f>
        <v/>
      </c>
      <c r="K3329" s="18" t="str">
        <f>IFERROR(VLOOKUP($B3329,Invoices!$V$2:$W$412,2,FALSE),"")</f>
        <v/>
      </c>
      <c r="L3329" s="18" t="str">
        <f>IFERROR(VLOOKUP($B3329,Invoices!$X$2:$Y$412,2,FALSE),"")</f>
        <v/>
      </c>
      <c r="M3329" s="18" t="str">
        <f>IFERROR(VLOOKUP($B3329,Invoices!$Z$2:$AA$412,2,FALSE),"")</f>
        <v/>
      </c>
      <c r="N3329" s="18" t="str">
        <f>IFERROR(VLOOKUP($B3329,Invoices!$AB$2:$AC$412,2,FALSE),"")</f>
        <v/>
      </c>
      <c r="O3329" s="18" t="str">
        <f>IFERROR(VLOOKUP($B3329,Invoices!$AD$2:$AE$412,2,FALSE),"")</f>
        <v/>
      </c>
      <c r="P3329" s="18" t="str">
        <f>IFERROR(VLOOKUP($B3329,Invoices!$AF$2:$AG$412,2,FALSE),"")</f>
        <v/>
      </c>
      <c r="Q3329" s="18" t="str">
        <f>IFERROR(VLOOKUP($B3329,Invoices!$AH$2:$AI$412,2,FALSE),"")</f>
        <v/>
      </c>
      <c r="R3329" s="18" t="str">
        <f>IFERROR(VLOOKUP($B3329,Invoices!$AJ$2:$AK$412,2,FALSE),"")</f>
        <v/>
      </c>
      <c r="S3329" s="18" t="str">
        <f>IFERROR(VLOOKUP($B3329,Invoices!$AL$2:$AM$412,2,FALSE),"")</f>
        <v/>
      </c>
      <c r="T3329" s="18" t="str">
        <f>IFERROR(VLOOKUP($B3329,Invoices!$AN$2:$AO$412,2,FALSE),"")</f>
        <v/>
      </c>
      <c r="U3329" s="18" t="str" cm="1">
        <f t="array" ref="U3329">IFERROR(INDEX(F3329:T3329, 1, MATCH(TRUE, ISNUMBER(F3329:T3329), 0)), "0.0")</f>
        <v>0.0</v>
      </c>
    </row>
    <row r="3330" spans="1:21" ht="13" x14ac:dyDescent="0.15">
      <c r="A3330" s="14" t="s">
        <v>9362</v>
      </c>
      <c r="B3330" s="6" t="s">
        <v>4872</v>
      </c>
      <c r="D3330" s="6" t="s">
        <v>538</v>
      </c>
      <c r="E3330" s="6" t="s">
        <v>539</v>
      </c>
      <c r="F3330" s="18" t="str">
        <f>IFERROR(VLOOKUP(B3330,Invoices!$L$2:$M$413,2,FALSE),"")</f>
        <v/>
      </c>
      <c r="G3330" s="18" t="str">
        <f>IFERROR(VLOOKUP(B3330,Invoices!$N$2:$O$412,2,FALSE),"")</f>
        <v/>
      </c>
      <c r="H3330" s="18" t="str">
        <f>IFERROR(VLOOKUP($B3330,Invoices!$P$2:$Q$412,2,FALSE),"")</f>
        <v/>
      </c>
      <c r="I3330" s="18">
        <f>IFERROR(VLOOKUP($B3330,Invoices!$R$2:$S$412,2,FALSE),"")</f>
        <v>0.99</v>
      </c>
      <c r="J3330" s="18" t="str">
        <f>IFERROR(VLOOKUP($B3330,Invoices!$T$2:$U$412,2,FALSE),"")</f>
        <v/>
      </c>
      <c r="K3330" s="18" t="str">
        <f>IFERROR(VLOOKUP($B3330,Invoices!$V$2:$W$412,2,FALSE),"")</f>
        <v/>
      </c>
      <c r="L3330" s="18" t="str">
        <f>IFERROR(VLOOKUP($B3330,Invoices!$X$2:$Y$412,2,FALSE),"")</f>
        <v/>
      </c>
      <c r="M3330" s="18" t="str">
        <f>IFERROR(VLOOKUP($B3330,Invoices!$Z$2:$AA$412,2,FALSE),"")</f>
        <v/>
      </c>
      <c r="N3330" s="18" t="str">
        <f>IFERROR(VLOOKUP($B3330,Invoices!$AB$2:$AC$412,2,FALSE),"")</f>
        <v/>
      </c>
      <c r="O3330" s="18" t="str">
        <f>IFERROR(VLOOKUP($B3330,Invoices!$AD$2:$AE$412,2,FALSE),"")</f>
        <v/>
      </c>
      <c r="P3330" s="18" t="str">
        <f>IFERROR(VLOOKUP($B3330,Invoices!$AF$2:$AG$412,2,FALSE),"")</f>
        <v/>
      </c>
      <c r="Q3330" s="18" t="str">
        <f>IFERROR(VLOOKUP($B3330,Invoices!$AH$2:$AI$412,2,FALSE),"")</f>
        <v/>
      </c>
      <c r="R3330" s="18" t="str">
        <f>IFERROR(VLOOKUP($B3330,Invoices!$AJ$2:$AK$412,2,FALSE),"")</f>
        <v/>
      </c>
      <c r="S3330" s="18" t="str">
        <f>IFERROR(VLOOKUP($B3330,Invoices!$AL$2:$AM$412,2,FALSE),"")</f>
        <v/>
      </c>
      <c r="T3330" s="18" t="str">
        <f>IFERROR(VLOOKUP($B3330,Invoices!$AN$2:$AO$412,2,FALSE),"")</f>
        <v/>
      </c>
      <c r="U3330" s="18" cm="1">
        <f t="array" ref="U3330">IFERROR(INDEX(F3330:T3330, 1, MATCH(TRUE, ISNUMBER(F3330:T3330), 0)), "0.0")</f>
        <v>0.99</v>
      </c>
    </row>
    <row r="3331" spans="1:21" ht="13" x14ac:dyDescent="0.15">
      <c r="A3331" s="14" t="s">
        <v>9363</v>
      </c>
      <c r="B3331" s="6" t="s">
        <v>4873</v>
      </c>
      <c r="C3331" s="6" t="s">
        <v>1445</v>
      </c>
      <c r="D3331" s="6" t="s">
        <v>1381</v>
      </c>
      <c r="E3331" s="6" t="s">
        <v>810</v>
      </c>
      <c r="F3331" s="18">
        <f>IFERROR(VLOOKUP(B3331,Invoices!$L$2:$M$413,2,FALSE),"")</f>
        <v>0.99</v>
      </c>
      <c r="G3331" s="18" t="str">
        <f>IFERROR(VLOOKUP(B3331,Invoices!$N$2:$O$412,2,FALSE),"")</f>
        <v/>
      </c>
      <c r="H3331" s="18" t="str">
        <f>IFERROR(VLOOKUP($B3331,Invoices!$P$2:$Q$412,2,FALSE),"")</f>
        <v/>
      </c>
      <c r="I3331" s="18" t="str">
        <f>IFERROR(VLOOKUP($B3331,Invoices!$R$2:$S$412,2,FALSE),"")</f>
        <v/>
      </c>
      <c r="J3331" s="18" t="str">
        <f>IFERROR(VLOOKUP($B3331,Invoices!$T$2:$U$412,2,FALSE),"")</f>
        <v/>
      </c>
      <c r="K3331" s="18" t="str">
        <f>IFERROR(VLOOKUP($B3331,Invoices!$V$2:$W$412,2,FALSE),"")</f>
        <v/>
      </c>
      <c r="L3331" s="18" t="str">
        <f>IFERROR(VLOOKUP($B3331,Invoices!$X$2:$Y$412,2,FALSE),"")</f>
        <v/>
      </c>
      <c r="M3331" s="18" t="str">
        <f>IFERROR(VLOOKUP($B3331,Invoices!$Z$2:$AA$412,2,FALSE),"")</f>
        <v/>
      </c>
      <c r="N3331" s="18" t="str">
        <f>IFERROR(VLOOKUP($B3331,Invoices!$AB$2:$AC$412,2,FALSE),"")</f>
        <v/>
      </c>
      <c r="O3331" s="18" t="str">
        <f>IFERROR(VLOOKUP($B3331,Invoices!$AD$2:$AE$412,2,FALSE),"")</f>
        <v/>
      </c>
      <c r="P3331" s="18" t="str">
        <f>IFERROR(VLOOKUP($B3331,Invoices!$AF$2:$AG$412,2,FALSE),"")</f>
        <v/>
      </c>
      <c r="Q3331" s="18" t="str">
        <f>IFERROR(VLOOKUP($B3331,Invoices!$AH$2:$AI$412,2,FALSE),"")</f>
        <v/>
      </c>
      <c r="R3331" s="18" t="str">
        <f>IFERROR(VLOOKUP($B3331,Invoices!$AJ$2:$AK$412,2,FALSE),"")</f>
        <v/>
      </c>
      <c r="S3331" s="18" t="str">
        <f>IFERROR(VLOOKUP($B3331,Invoices!$AL$2:$AM$412,2,FALSE),"")</f>
        <v/>
      </c>
      <c r="T3331" s="18" t="str">
        <f>IFERROR(VLOOKUP($B3331,Invoices!$AN$2:$AO$412,2,FALSE),"")</f>
        <v/>
      </c>
      <c r="U3331" s="18" cm="1">
        <f t="array" ref="U3331">IFERROR(INDEX(F3331:T3331, 1, MATCH(TRUE, ISNUMBER(F3331:T3331), 0)), "0.0")</f>
        <v>0.99</v>
      </c>
    </row>
    <row r="3332" spans="1:21" ht="13" x14ac:dyDescent="0.15">
      <c r="A3332" s="14" t="s">
        <v>9364</v>
      </c>
      <c r="B3332" s="6" t="s">
        <v>4874</v>
      </c>
      <c r="C3332" s="6" t="s">
        <v>1813</v>
      </c>
      <c r="D3332" s="6" t="s">
        <v>842</v>
      </c>
      <c r="E3332" s="6" t="s">
        <v>574</v>
      </c>
      <c r="F3332" s="18" t="str">
        <f>IFERROR(VLOOKUP(B3332,Invoices!$L$2:$M$413,2,FALSE),"")</f>
        <v/>
      </c>
      <c r="G3332" s="18" t="str">
        <f>IFERROR(VLOOKUP(B3332,Invoices!$N$2:$O$412,2,FALSE),"")</f>
        <v/>
      </c>
      <c r="H3332" s="18" t="str">
        <f>IFERROR(VLOOKUP($B3332,Invoices!$P$2:$Q$412,2,FALSE),"")</f>
        <v/>
      </c>
      <c r="I3332" s="18" t="str">
        <f>IFERROR(VLOOKUP($B3332,Invoices!$R$2:$S$412,2,FALSE),"")</f>
        <v/>
      </c>
      <c r="J3332" s="18" t="str">
        <f>IFERROR(VLOOKUP($B3332,Invoices!$T$2:$U$412,2,FALSE),"")</f>
        <v/>
      </c>
      <c r="K3332" s="18" t="str">
        <f>IFERROR(VLOOKUP($B3332,Invoices!$V$2:$W$412,2,FALSE),"")</f>
        <v/>
      </c>
      <c r="L3332" s="18" t="str">
        <f>IFERROR(VLOOKUP($B3332,Invoices!$X$2:$Y$412,2,FALSE),"")</f>
        <v/>
      </c>
      <c r="M3332" s="18" t="str">
        <f>IFERROR(VLOOKUP($B3332,Invoices!$Z$2:$AA$412,2,FALSE),"")</f>
        <v/>
      </c>
      <c r="N3332" s="18" t="str">
        <f>IFERROR(VLOOKUP($B3332,Invoices!$AB$2:$AC$412,2,FALSE),"")</f>
        <v/>
      </c>
      <c r="O3332" s="18" t="str">
        <f>IFERROR(VLOOKUP($B3332,Invoices!$AD$2:$AE$412,2,FALSE),"")</f>
        <v/>
      </c>
      <c r="P3332" s="18" t="str">
        <f>IFERROR(VLOOKUP($B3332,Invoices!$AF$2:$AG$412,2,FALSE),"")</f>
        <v/>
      </c>
      <c r="Q3332" s="18" t="str">
        <f>IFERROR(VLOOKUP($B3332,Invoices!$AH$2:$AI$412,2,FALSE),"")</f>
        <v/>
      </c>
      <c r="R3332" s="18" t="str">
        <f>IFERROR(VLOOKUP($B3332,Invoices!$AJ$2:$AK$412,2,FALSE),"")</f>
        <v/>
      </c>
      <c r="S3332" s="18" t="str">
        <f>IFERROR(VLOOKUP($B3332,Invoices!$AL$2:$AM$412,2,FALSE),"")</f>
        <v/>
      </c>
      <c r="T3332" s="18" t="str">
        <f>IFERROR(VLOOKUP($B3332,Invoices!$AN$2:$AO$412,2,FALSE),"")</f>
        <v/>
      </c>
      <c r="U3332" s="18" t="str" cm="1">
        <f t="array" ref="U3332">IFERROR(INDEX(F3332:T3332, 1, MATCH(TRUE, ISNUMBER(F3332:T3332), 0)), "0.0")</f>
        <v>0.0</v>
      </c>
    </row>
    <row r="3333" spans="1:21" ht="13" x14ac:dyDescent="0.15">
      <c r="A3333" s="14" t="s">
        <v>9365</v>
      </c>
      <c r="B3333" s="6" t="s">
        <v>4875</v>
      </c>
      <c r="C3333" s="6" t="s">
        <v>1762</v>
      </c>
      <c r="D3333" s="6" t="s">
        <v>1763</v>
      </c>
      <c r="E3333" s="6" t="s">
        <v>1762</v>
      </c>
      <c r="F3333" s="18" t="str">
        <f>IFERROR(VLOOKUP(B3333,Invoices!$L$2:$M$413,2,FALSE),"")</f>
        <v/>
      </c>
      <c r="G3333" s="18">
        <f>IFERROR(VLOOKUP(B3333,Invoices!$N$2:$O$412,2,FALSE),"")</f>
        <v>0.99</v>
      </c>
      <c r="H3333" s="18" t="str">
        <f>IFERROR(VLOOKUP($B3333,Invoices!$P$2:$Q$412,2,FALSE),"")</f>
        <v/>
      </c>
      <c r="I3333" s="18" t="str">
        <f>IFERROR(VLOOKUP($B3333,Invoices!$R$2:$S$412,2,FALSE),"")</f>
        <v/>
      </c>
      <c r="J3333" s="18" t="str">
        <f>IFERROR(VLOOKUP($B3333,Invoices!$T$2:$U$412,2,FALSE),"")</f>
        <v/>
      </c>
      <c r="K3333" s="18" t="str">
        <f>IFERROR(VLOOKUP($B3333,Invoices!$V$2:$W$412,2,FALSE),"")</f>
        <v/>
      </c>
      <c r="L3333" s="18">
        <f>IFERROR(VLOOKUP($B3333,Invoices!$X$2:$Y$412,2,FALSE),"")</f>
        <v>0.99</v>
      </c>
      <c r="M3333" s="18">
        <f>IFERROR(VLOOKUP($B3333,Invoices!$Z$2:$AA$412,2,FALSE),"")</f>
        <v>0.99</v>
      </c>
      <c r="N3333" s="18" t="str">
        <f>IFERROR(VLOOKUP($B3333,Invoices!$AB$2:$AC$412,2,FALSE),"")</f>
        <v/>
      </c>
      <c r="O3333" s="18" t="str">
        <f>IFERROR(VLOOKUP($B3333,Invoices!$AD$2:$AE$412,2,FALSE),"")</f>
        <v/>
      </c>
      <c r="P3333" s="18" t="str">
        <f>IFERROR(VLOOKUP($B3333,Invoices!$AF$2:$AG$412,2,FALSE),"")</f>
        <v/>
      </c>
      <c r="Q3333" s="18" t="str">
        <f>IFERROR(VLOOKUP($B3333,Invoices!$AH$2:$AI$412,2,FALSE),"")</f>
        <v/>
      </c>
      <c r="R3333" s="18" t="str">
        <f>IFERROR(VLOOKUP($B3333,Invoices!$AJ$2:$AK$412,2,FALSE),"")</f>
        <v/>
      </c>
      <c r="S3333" s="18" t="str">
        <f>IFERROR(VLOOKUP($B3333,Invoices!$AL$2:$AM$412,2,FALSE),"")</f>
        <v/>
      </c>
      <c r="T3333" s="18" t="str">
        <f>IFERROR(VLOOKUP($B3333,Invoices!$AN$2:$AO$412,2,FALSE),"")</f>
        <v/>
      </c>
      <c r="U3333" s="18" cm="1">
        <f t="array" ref="U3333">IFERROR(INDEX(F3333:T3333, 1, MATCH(TRUE, ISNUMBER(F3333:T3333), 0)), "0.0")</f>
        <v>0.99</v>
      </c>
    </row>
    <row r="3334" spans="1:21" ht="13" x14ac:dyDescent="0.15">
      <c r="A3334" s="14" t="s">
        <v>9366</v>
      </c>
      <c r="B3334" s="6" t="s">
        <v>4875</v>
      </c>
      <c r="C3334" s="6" t="s">
        <v>1809</v>
      </c>
      <c r="D3334" s="6" t="s">
        <v>1198</v>
      </c>
      <c r="E3334" s="6" t="s">
        <v>522</v>
      </c>
      <c r="F3334" s="18" t="str">
        <f>IFERROR(VLOOKUP(B3334,Invoices!$L$2:$M$413,2,FALSE),"")</f>
        <v/>
      </c>
      <c r="G3334" s="18">
        <f>IFERROR(VLOOKUP(B3334,Invoices!$N$2:$O$412,2,FALSE),"")</f>
        <v>0.99</v>
      </c>
      <c r="H3334" s="18" t="str">
        <f>IFERROR(VLOOKUP($B3334,Invoices!$P$2:$Q$412,2,FALSE),"")</f>
        <v/>
      </c>
      <c r="I3334" s="18" t="str">
        <f>IFERROR(VLOOKUP($B3334,Invoices!$R$2:$S$412,2,FALSE),"")</f>
        <v/>
      </c>
      <c r="J3334" s="18" t="str">
        <f>IFERROR(VLOOKUP($B3334,Invoices!$T$2:$U$412,2,FALSE),"")</f>
        <v/>
      </c>
      <c r="K3334" s="18" t="str">
        <f>IFERROR(VLOOKUP($B3334,Invoices!$V$2:$W$412,2,FALSE),"")</f>
        <v/>
      </c>
      <c r="L3334" s="18">
        <f>IFERROR(VLOOKUP($B3334,Invoices!$X$2:$Y$412,2,FALSE),"")</f>
        <v>0.99</v>
      </c>
      <c r="M3334" s="18">
        <f>IFERROR(VLOOKUP($B3334,Invoices!$Z$2:$AA$412,2,FALSE),"")</f>
        <v>0.99</v>
      </c>
      <c r="N3334" s="18" t="str">
        <f>IFERROR(VLOOKUP($B3334,Invoices!$AB$2:$AC$412,2,FALSE),"")</f>
        <v/>
      </c>
      <c r="O3334" s="18" t="str">
        <f>IFERROR(VLOOKUP($B3334,Invoices!$AD$2:$AE$412,2,FALSE),"")</f>
        <v/>
      </c>
      <c r="P3334" s="18" t="str">
        <f>IFERROR(VLOOKUP($B3334,Invoices!$AF$2:$AG$412,2,FALSE),"")</f>
        <v/>
      </c>
      <c r="Q3334" s="18" t="str">
        <f>IFERROR(VLOOKUP($B3334,Invoices!$AH$2:$AI$412,2,FALSE),"")</f>
        <v/>
      </c>
      <c r="R3334" s="18" t="str">
        <f>IFERROR(VLOOKUP($B3334,Invoices!$AJ$2:$AK$412,2,FALSE),"")</f>
        <v/>
      </c>
      <c r="S3334" s="18" t="str">
        <f>IFERROR(VLOOKUP($B3334,Invoices!$AL$2:$AM$412,2,FALSE),"")</f>
        <v/>
      </c>
      <c r="T3334" s="18" t="str">
        <f>IFERROR(VLOOKUP($B3334,Invoices!$AN$2:$AO$412,2,FALSE),"")</f>
        <v/>
      </c>
      <c r="U3334" s="18" cm="1">
        <f t="array" ref="U3334">IFERROR(INDEX(F3334:T3334, 1, MATCH(TRUE, ISNUMBER(F3334:T3334), 0)), "0.0")</f>
        <v>0.99</v>
      </c>
    </row>
    <row r="3335" spans="1:21" ht="13" x14ac:dyDescent="0.15">
      <c r="A3335" s="14" t="s">
        <v>9367</v>
      </c>
      <c r="B3335" s="6" t="s">
        <v>4876</v>
      </c>
      <c r="C3335" s="6" t="s">
        <v>1184</v>
      </c>
      <c r="D3335" s="6" t="s">
        <v>1185</v>
      </c>
      <c r="E3335" s="6" t="s">
        <v>962</v>
      </c>
      <c r="F3335" s="18" t="str">
        <f>IFERROR(VLOOKUP(B3335,Invoices!$L$2:$M$413,2,FALSE),"")</f>
        <v/>
      </c>
      <c r="G3335" s="18" t="str">
        <f>IFERROR(VLOOKUP(B3335,Invoices!$N$2:$O$412,2,FALSE),"")</f>
        <v/>
      </c>
      <c r="H3335" s="18" t="str">
        <f>IFERROR(VLOOKUP($B3335,Invoices!$P$2:$Q$412,2,FALSE),"")</f>
        <v/>
      </c>
      <c r="I3335" s="18" t="str">
        <f>IFERROR(VLOOKUP($B3335,Invoices!$R$2:$S$412,2,FALSE),"")</f>
        <v/>
      </c>
      <c r="J3335" s="18" t="str">
        <f>IFERROR(VLOOKUP($B3335,Invoices!$T$2:$U$412,2,FALSE),"")</f>
        <v/>
      </c>
      <c r="K3335" s="18" t="str">
        <f>IFERROR(VLOOKUP($B3335,Invoices!$V$2:$W$412,2,FALSE),"")</f>
        <v/>
      </c>
      <c r="L3335" s="18" t="str">
        <f>IFERROR(VLOOKUP($B3335,Invoices!$X$2:$Y$412,2,FALSE),"")</f>
        <v/>
      </c>
      <c r="M3335" s="18" t="str">
        <f>IFERROR(VLOOKUP($B3335,Invoices!$Z$2:$AA$412,2,FALSE),"")</f>
        <v/>
      </c>
      <c r="N3335" s="18" t="str">
        <f>IFERROR(VLOOKUP($B3335,Invoices!$AB$2:$AC$412,2,FALSE),"")</f>
        <v/>
      </c>
      <c r="O3335" s="18" t="str">
        <f>IFERROR(VLOOKUP($B3335,Invoices!$AD$2:$AE$412,2,FALSE),"")</f>
        <v/>
      </c>
      <c r="P3335" s="18" t="str">
        <f>IFERROR(VLOOKUP($B3335,Invoices!$AF$2:$AG$412,2,FALSE),"")</f>
        <v/>
      </c>
      <c r="Q3335" s="18" t="str">
        <f>IFERROR(VLOOKUP($B3335,Invoices!$AH$2:$AI$412,2,FALSE),"")</f>
        <v/>
      </c>
      <c r="R3335" s="18" t="str">
        <f>IFERROR(VLOOKUP($B3335,Invoices!$AJ$2:$AK$412,2,FALSE),"")</f>
        <v/>
      </c>
      <c r="S3335" s="18" t="str">
        <f>IFERROR(VLOOKUP($B3335,Invoices!$AL$2:$AM$412,2,FALSE),"")</f>
        <v/>
      </c>
      <c r="T3335" s="18" t="str">
        <f>IFERROR(VLOOKUP($B3335,Invoices!$AN$2:$AO$412,2,FALSE),"")</f>
        <v/>
      </c>
      <c r="U3335" s="18" t="str" cm="1">
        <f t="array" ref="U3335">IFERROR(INDEX(F3335:T3335, 1, MATCH(TRUE, ISNUMBER(F3335:T3335), 0)), "0.0")</f>
        <v>0.0</v>
      </c>
    </row>
    <row r="3336" spans="1:21" ht="13" x14ac:dyDescent="0.15">
      <c r="A3336" s="14" t="s">
        <v>9368</v>
      </c>
      <c r="B3336" s="6" t="s">
        <v>4877</v>
      </c>
      <c r="D3336" s="6" t="s">
        <v>1010</v>
      </c>
      <c r="E3336" s="6" t="s">
        <v>600</v>
      </c>
      <c r="F3336" s="18" t="str">
        <f>IFERROR(VLOOKUP(B3336,Invoices!$L$2:$M$413,2,FALSE),"")</f>
        <v/>
      </c>
      <c r="G3336" s="18" t="str">
        <f>IFERROR(VLOOKUP(B3336,Invoices!$N$2:$O$412,2,FALSE),"")</f>
        <v/>
      </c>
      <c r="H3336" s="18" t="str">
        <f>IFERROR(VLOOKUP($B3336,Invoices!$P$2:$Q$412,2,FALSE),"")</f>
        <v/>
      </c>
      <c r="I3336" s="18" t="str">
        <f>IFERROR(VLOOKUP($B3336,Invoices!$R$2:$S$412,2,FALSE),"")</f>
        <v/>
      </c>
      <c r="J3336" s="18">
        <f>IFERROR(VLOOKUP($B3336,Invoices!$T$2:$U$412,2,FALSE),"")</f>
        <v>0.99</v>
      </c>
      <c r="K3336" s="18" t="str">
        <f>IFERROR(VLOOKUP($B3336,Invoices!$V$2:$W$412,2,FALSE),"")</f>
        <v/>
      </c>
      <c r="L3336" s="18" t="str">
        <f>IFERROR(VLOOKUP($B3336,Invoices!$X$2:$Y$412,2,FALSE),"")</f>
        <v/>
      </c>
      <c r="M3336" s="18" t="str">
        <f>IFERROR(VLOOKUP($B3336,Invoices!$Z$2:$AA$412,2,FALSE),"")</f>
        <v/>
      </c>
      <c r="N3336" s="18" t="str">
        <f>IFERROR(VLOOKUP($B3336,Invoices!$AB$2:$AC$412,2,FALSE),"")</f>
        <v/>
      </c>
      <c r="O3336" s="18" t="str">
        <f>IFERROR(VLOOKUP($B3336,Invoices!$AD$2:$AE$412,2,FALSE),"")</f>
        <v/>
      </c>
      <c r="P3336" s="18" t="str">
        <f>IFERROR(VLOOKUP($B3336,Invoices!$AF$2:$AG$412,2,FALSE),"")</f>
        <v/>
      </c>
      <c r="Q3336" s="18" t="str">
        <f>IFERROR(VLOOKUP($B3336,Invoices!$AH$2:$AI$412,2,FALSE),"")</f>
        <v/>
      </c>
      <c r="R3336" s="18" t="str">
        <f>IFERROR(VLOOKUP($B3336,Invoices!$AJ$2:$AK$412,2,FALSE),"")</f>
        <v/>
      </c>
      <c r="S3336" s="18" t="str">
        <f>IFERROR(VLOOKUP($B3336,Invoices!$AL$2:$AM$412,2,FALSE),"")</f>
        <v/>
      </c>
      <c r="T3336" s="18" t="str">
        <f>IFERROR(VLOOKUP($B3336,Invoices!$AN$2:$AO$412,2,FALSE),"")</f>
        <v/>
      </c>
      <c r="U3336" s="18" cm="1">
        <f t="array" ref="U3336">IFERROR(INDEX(F3336:T3336, 1, MATCH(TRUE, ISNUMBER(F3336:T3336), 0)), "0.0")</f>
        <v>0.99</v>
      </c>
    </row>
    <row r="3337" spans="1:21" ht="13" x14ac:dyDescent="0.15">
      <c r="A3337" s="14" t="s">
        <v>9369</v>
      </c>
      <c r="B3337" s="6" t="s">
        <v>4878</v>
      </c>
      <c r="C3337" s="6" t="s">
        <v>3623</v>
      </c>
      <c r="D3337" s="6" t="s">
        <v>4879</v>
      </c>
      <c r="E3337" s="6" t="s">
        <v>4880</v>
      </c>
      <c r="F3337" s="18" t="str">
        <f>IFERROR(VLOOKUP(B3337,Invoices!$L$2:$M$413,2,FALSE),"")</f>
        <v/>
      </c>
      <c r="G3337" s="18">
        <f>IFERROR(VLOOKUP(B3337,Invoices!$N$2:$O$412,2,FALSE),"")</f>
        <v>0.99</v>
      </c>
      <c r="H3337" s="18" t="str">
        <f>IFERROR(VLOOKUP($B3337,Invoices!$P$2:$Q$412,2,FALSE),"")</f>
        <v/>
      </c>
      <c r="I3337" s="18" t="str">
        <f>IFERROR(VLOOKUP($B3337,Invoices!$R$2:$S$412,2,FALSE),"")</f>
        <v/>
      </c>
      <c r="J3337" s="18" t="str">
        <f>IFERROR(VLOOKUP($B3337,Invoices!$T$2:$U$412,2,FALSE),"")</f>
        <v/>
      </c>
      <c r="K3337" s="18" t="str">
        <f>IFERROR(VLOOKUP($B3337,Invoices!$V$2:$W$412,2,FALSE),"")</f>
        <v/>
      </c>
      <c r="L3337" s="18" t="str">
        <f>IFERROR(VLOOKUP($B3337,Invoices!$X$2:$Y$412,2,FALSE),"")</f>
        <v/>
      </c>
      <c r="M3337" s="18" t="str">
        <f>IFERROR(VLOOKUP($B3337,Invoices!$Z$2:$AA$412,2,FALSE),"")</f>
        <v/>
      </c>
      <c r="N3337" s="18" t="str">
        <f>IFERROR(VLOOKUP($B3337,Invoices!$AB$2:$AC$412,2,FALSE),"")</f>
        <v/>
      </c>
      <c r="O3337" s="18" t="str">
        <f>IFERROR(VLOOKUP($B3337,Invoices!$AD$2:$AE$412,2,FALSE),"")</f>
        <v/>
      </c>
      <c r="P3337" s="18" t="str">
        <f>IFERROR(VLOOKUP($B3337,Invoices!$AF$2:$AG$412,2,FALSE),"")</f>
        <v/>
      </c>
      <c r="Q3337" s="18" t="str">
        <f>IFERROR(VLOOKUP($B3337,Invoices!$AH$2:$AI$412,2,FALSE),"")</f>
        <v/>
      </c>
      <c r="R3337" s="18" t="str">
        <f>IFERROR(VLOOKUP($B3337,Invoices!$AJ$2:$AK$412,2,FALSE),"")</f>
        <v/>
      </c>
      <c r="S3337" s="18" t="str">
        <f>IFERROR(VLOOKUP($B3337,Invoices!$AL$2:$AM$412,2,FALSE),"")</f>
        <v/>
      </c>
      <c r="T3337" s="18" t="str">
        <f>IFERROR(VLOOKUP($B3337,Invoices!$AN$2:$AO$412,2,FALSE),"")</f>
        <v/>
      </c>
      <c r="U3337" s="18" cm="1">
        <f t="array" ref="U3337">IFERROR(INDEX(F3337:T3337, 1, MATCH(TRUE, ISNUMBER(F3337:T3337), 0)), "0.0")</f>
        <v>0.99</v>
      </c>
    </row>
    <row r="3338" spans="1:21" ht="13" x14ac:dyDescent="0.15">
      <c r="A3338" s="14" t="s">
        <v>9370</v>
      </c>
      <c r="B3338" s="6" t="s">
        <v>4881</v>
      </c>
      <c r="C3338" s="6" t="s">
        <v>1299</v>
      </c>
      <c r="D3338" s="6" t="s">
        <v>1300</v>
      </c>
      <c r="E3338" s="6" t="s">
        <v>1301</v>
      </c>
      <c r="F3338" s="18" t="str">
        <f>IFERROR(VLOOKUP(B3338,Invoices!$L$2:$M$413,2,FALSE),"")</f>
        <v/>
      </c>
      <c r="G3338" s="18" t="str">
        <f>IFERROR(VLOOKUP(B3338,Invoices!$N$2:$O$412,2,FALSE),"")</f>
        <v/>
      </c>
      <c r="H3338" s="18" t="str">
        <f>IFERROR(VLOOKUP($B3338,Invoices!$P$2:$Q$412,2,FALSE),"")</f>
        <v/>
      </c>
      <c r="I3338" s="18">
        <f>IFERROR(VLOOKUP($B3338,Invoices!$R$2:$S$412,2,FALSE),"")</f>
        <v>0.99</v>
      </c>
      <c r="J3338" s="18" t="str">
        <f>IFERROR(VLOOKUP($B3338,Invoices!$T$2:$U$412,2,FALSE),"")</f>
        <v/>
      </c>
      <c r="K3338" s="18" t="str">
        <f>IFERROR(VLOOKUP($B3338,Invoices!$V$2:$W$412,2,FALSE),"")</f>
        <v/>
      </c>
      <c r="L3338" s="18" t="str">
        <f>IFERROR(VLOOKUP($B3338,Invoices!$X$2:$Y$412,2,FALSE),"")</f>
        <v/>
      </c>
      <c r="M3338" s="18" t="str">
        <f>IFERROR(VLOOKUP($B3338,Invoices!$Z$2:$AA$412,2,FALSE),"")</f>
        <v/>
      </c>
      <c r="N3338" s="18" t="str">
        <f>IFERROR(VLOOKUP($B3338,Invoices!$AB$2:$AC$412,2,FALSE),"")</f>
        <v/>
      </c>
      <c r="O3338" s="18" t="str">
        <f>IFERROR(VLOOKUP($B3338,Invoices!$AD$2:$AE$412,2,FALSE),"")</f>
        <v/>
      </c>
      <c r="P3338" s="18" t="str">
        <f>IFERROR(VLOOKUP($B3338,Invoices!$AF$2:$AG$412,2,FALSE),"")</f>
        <v/>
      </c>
      <c r="Q3338" s="18" t="str">
        <f>IFERROR(VLOOKUP($B3338,Invoices!$AH$2:$AI$412,2,FALSE),"")</f>
        <v/>
      </c>
      <c r="R3338" s="18" t="str">
        <f>IFERROR(VLOOKUP($B3338,Invoices!$AJ$2:$AK$412,2,FALSE),"")</f>
        <v/>
      </c>
      <c r="S3338" s="18" t="str">
        <f>IFERROR(VLOOKUP($B3338,Invoices!$AL$2:$AM$412,2,FALSE),"")</f>
        <v/>
      </c>
      <c r="T3338" s="18" t="str">
        <f>IFERROR(VLOOKUP($B3338,Invoices!$AN$2:$AO$412,2,FALSE),"")</f>
        <v/>
      </c>
      <c r="U3338" s="18" cm="1">
        <f t="array" ref="U3338">IFERROR(INDEX(F3338:T3338, 1, MATCH(TRUE, ISNUMBER(F3338:T3338), 0)), "0.0")</f>
        <v>0.99</v>
      </c>
    </row>
    <row r="3339" spans="1:21" ht="13" x14ac:dyDescent="0.15">
      <c r="A3339" s="14" t="s">
        <v>9371</v>
      </c>
      <c r="B3339" s="6" t="s">
        <v>4882</v>
      </c>
      <c r="D3339" s="6" t="s">
        <v>1070</v>
      </c>
      <c r="E3339" s="6" t="s">
        <v>1071</v>
      </c>
      <c r="F3339" s="18" t="str">
        <f>IFERROR(VLOOKUP(B3339,Invoices!$L$2:$M$413,2,FALSE),"")</f>
        <v/>
      </c>
      <c r="G3339" s="18" t="str">
        <f>IFERROR(VLOOKUP(B3339,Invoices!$N$2:$O$412,2,FALSE),"")</f>
        <v/>
      </c>
      <c r="H3339" s="18" t="str">
        <f>IFERROR(VLOOKUP($B3339,Invoices!$P$2:$Q$412,2,FALSE),"")</f>
        <v/>
      </c>
      <c r="I3339" s="18" t="str">
        <f>IFERROR(VLOOKUP($B3339,Invoices!$R$2:$S$412,2,FALSE),"")</f>
        <v/>
      </c>
      <c r="J3339" s="18" t="str">
        <f>IFERROR(VLOOKUP($B3339,Invoices!$T$2:$U$412,2,FALSE),"")</f>
        <v/>
      </c>
      <c r="K3339" s="18" t="str">
        <f>IFERROR(VLOOKUP($B3339,Invoices!$V$2:$W$412,2,FALSE),"")</f>
        <v/>
      </c>
      <c r="L3339" s="18" t="str">
        <f>IFERROR(VLOOKUP($B3339,Invoices!$X$2:$Y$412,2,FALSE),"")</f>
        <v/>
      </c>
      <c r="M3339" s="18" t="str">
        <f>IFERROR(VLOOKUP($B3339,Invoices!$Z$2:$AA$412,2,FALSE),"")</f>
        <v/>
      </c>
      <c r="N3339" s="18" t="str">
        <f>IFERROR(VLOOKUP($B3339,Invoices!$AB$2:$AC$412,2,FALSE),"")</f>
        <v/>
      </c>
      <c r="O3339" s="18" t="str">
        <f>IFERROR(VLOOKUP($B3339,Invoices!$AD$2:$AE$412,2,FALSE),"")</f>
        <v/>
      </c>
      <c r="P3339" s="18" t="str">
        <f>IFERROR(VLOOKUP($B3339,Invoices!$AF$2:$AG$412,2,FALSE),"")</f>
        <v/>
      </c>
      <c r="Q3339" s="18" t="str">
        <f>IFERROR(VLOOKUP($B3339,Invoices!$AH$2:$AI$412,2,FALSE),"")</f>
        <v/>
      </c>
      <c r="R3339" s="18" t="str">
        <f>IFERROR(VLOOKUP($B3339,Invoices!$AJ$2:$AK$412,2,FALSE),"")</f>
        <v/>
      </c>
      <c r="S3339" s="18" t="str">
        <f>IFERROR(VLOOKUP($B3339,Invoices!$AL$2:$AM$412,2,FALSE),"")</f>
        <v/>
      </c>
      <c r="T3339" s="18" t="str">
        <f>IFERROR(VLOOKUP($B3339,Invoices!$AN$2:$AO$412,2,FALSE),"")</f>
        <v/>
      </c>
      <c r="U3339" s="18" t="str" cm="1">
        <f t="array" ref="U3339">IFERROR(INDEX(F3339:T3339, 1, MATCH(TRUE, ISNUMBER(F3339:T3339), 0)), "0.0")</f>
        <v>0.0</v>
      </c>
    </row>
    <row r="3340" spans="1:21" ht="13" x14ac:dyDescent="0.15">
      <c r="A3340" s="14" t="s">
        <v>9372</v>
      </c>
      <c r="B3340" s="6" t="s">
        <v>4883</v>
      </c>
      <c r="C3340" s="6" t="s">
        <v>1760</v>
      </c>
      <c r="D3340" s="6" t="s">
        <v>1750</v>
      </c>
      <c r="E3340" s="6" t="s">
        <v>1751</v>
      </c>
      <c r="F3340" s="18">
        <f>IFERROR(VLOOKUP(B3340,Invoices!$L$2:$M$413,2,FALSE),"")</f>
        <v>0.99</v>
      </c>
      <c r="G3340" s="18" t="str">
        <f>IFERROR(VLOOKUP(B3340,Invoices!$N$2:$O$412,2,FALSE),"")</f>
        <v/>
      </c>
      <c r="H3340" s="18" t="str">
        <f>IFERROR(VLOOKUP($B3340,Invoices!$P$2:$Q$412,2,FALSE),"")</f>
        <v/>
      </c>
      <c r="I3340" s="18" t="str">
        <f>IFERROR(VLOOKUP($B3340,Invoices!$R$2:$S$412,2,FALSE),"")</f>
        <v/>
      </c>
      <c r="J3340" s="18" t="str">
        <f>IFERROR(VLOOKUP($B3340,Invoices!$T$2:$U$412,2,FALSE),"")</f>
        <v/>
      </c>
      <c r="K3340" s="18" t="str">
        <f>IFERROR(VLOOKUP($B3340,Invoices!$V$2:$W$412,2,FALSE),"")</f>
        <v/>
      </c>
      <c r="L3340" s="18" t="str">
        <f>IFERROR(VLOOKUP($B3340,Invoices!$X$2:$Y$412,2,FALSE),"")</f>
        <v/>
      </c>
      <c r="M3340" s="18" t="str">
        <f>IFERROR(VLOOKUP($B3340,Invoices!$Z$2:$AA$412,2,FALSE),"")</f>
        <v/>
      </c>
      <c r="N3340" s="18" t="str">
        <f>IFERROR(VLOOKUP($B3340,Invoices!$AB$2:$AC$412,2,FALSE),"")</f>
        <v/>
      </c>
      <c r="O3340" s="18" t="str">
        <f>IFERROR(VLOOKUP($B3340,Invoices!$AD$2:$AE$412,2,FALSE),"")</f>
        <v/>
      </c>
      <c r="P3340" s="18" t="str">
        <f>IFERROR(VLOOKUP($B3340,Invoices!$AF$2:$AG$412,2,FALSE),"")</f>
        <v/>
      </c>
      <c r="Q3340" s="18" t="str">
        <f>IFERROR(VLOOKUP($B3340,Invoices!$AH$2:$AI$412,2,FALSE),"")</f>
        <v/>
      </c>
      <c r="R3340" s="18" t="str">
        <f>IFERROR(VLOOKUP($B3340,Invoices!$AJ$2:$AK$412,2,FALSE),"")</f>
        <v/>
      </c>
      <c r="S3340" s="18" t="str">
        <f>IFERROR(VLOOKUP($B3340,Invoices!$AL$2:$AM$412,2,FALSE),"")</f>
        <v/>
      </c>
      <c r="T3340" s="18" t="str">
        <f>IFERROR(VLOOKUP($B3340,Invoices!$AN$2:$AO$412,2,FALSE),"")</f>
        <v/>
      </c>
      <c r="U3340" s="18" cm="1">
        <f t="array" ref="U3340">IFERROR(INDEX(F3340:T3340, 1, MATCH(TRUE, ISNUMBER(F3340:T3340), 0)), "0.0")</f>
        <v>0.99</v>
      </c>
    </row>
    <row r="3341" spans="1:21" ht="13" x14ac:dyDescent="0.15">
      <c r="A3341" s="14" t="s">
        <v>9373</v>
      </c>
      <c r="B3341" s="6" t="s">
        <v>4884</v>
      </c>
      <c r="C3341" s="6" t="s">
        <v>799</v>
      </c>
      <c r="D3341" s="6" t="s">
        <v>800</v>
      </c>
      <c r="E3341" s="6" t="s">
        <v>758</v>
      </c>
      <c r="F3341" s="18" t="str">
        <f>IFERROR(VLOOKUP(B3341,Invoices!$L$2:$M$413,2,FALSE),"")</f>
        <v/>
      </c>
      <c r="G3341" s="18" t="str">
        <f>IFERROR(VLOOKUP(B3341,Invoices!$N$2:$O$412,2,FALSE),"")</f>
        <v/>
      </c>
      <c r="H3341" s="18" t="str">
        <f>IFERROR(VLOOKUP($B3341,Invoices!$P$2:$Q$412,2,FALSE),"")</f>
        <v/>
      </c>
      <c r="I3341" s="18" t="str">
        <f>IFERROR(VLOOKUP($B3341,Invoices!$R$2:$S$412,2,FALSE),"")</f>
        <v/>
      </c>
      <c r="J3341" s="18">
        <f>IFERROR(VLOOKUP($B3341,Invoices!$T$2:$U$412,2,FALSE),"")</f>
        <v>0.99</v>
      </c>
      <c r="K3341" s="18" t="str">
        <f>IFERROR(VLOOKUP($B3341,Invoices!$V$2:$W$412,2,FALSE),"")</f>
        <v/>
      </c>
      <c r="L3341" s="18">
        <f>IFERROR(VLOOKUP($B3341,Invoices!$X$2:$Y$412,2,FALSE),"")</f>
        <v>0.99</v>
      </c>
      <c r="M3341" s="18" t="str">
        <f>IFERROR(VLOOKUP($B3341,Invoices!$Z$2:$AA$412,2,FALSE),"")</f>
        <v/>
      </c>
      <c r="N3341" s="18" t="str">
        <f>IFERROR(VLOOKUP($B3341,Invoices!$AB$2:$AC$412,2,FALSE),"")</f>
        <v/>
      </c>
      <c r="O3341" s="18" t="str">
        <f>IFERROR(VLOOKUP($B3341,Invoices!$AD$2:$AE$412,2,FALSE),"")</f>
        <v/>
      </c>
      <c r="P3341" s="18" t="str">
        <f>IFERROR(VLOOKUP($B3341,Invoices!$AF$2:$AG$412,2,FALSE),"")</f>
        <v/>
      </c>
      <c r="Q3341" s="18" t="str">
        <f>IFERROR(VLOOKUP($B3341,Invoices!$AH$2:$AI$412,2,FALSE),"")</f>
        <v/>
      </c>
      <c r="R3341" s="18" t="str">
        <f>IFERROR(VLOOKUP($B3341,Invoices!$AJ$2:$AK$412,2,FALSE),"")</f>
        <v/>
      </c>
      <c r="S3341" s="18" t="str">
        <f>IFERROR(VLOOKUP($B3341,Invoices!$AL$2:$AM$412,2,FALSE),"")</f>
        <v/>
      </c>
      <c r="T3341" s="18" t="str">
        <f>IFERROR(VLOOKUP($B3341,Invoices!$AN$2:$AO$412,2,FALSE),"")</f>
        <v/>
      </c>
      <c r="U3341" s="18" cm="1">
        <f t="array" ref="U3341">IFERROR(INDEX(F3341:T3341, 1, MATCH(TRUE, ISNUMBER(F3341:T3341), 0)), "0.0")</f>
        <v>0.99</v>
      </c>
    </row>
    <row r="3342" spans="1:21" ht="13" x14ac:dyDescent="0.15">
      <c r="A3342" s="14" t="s">
        <v>9374</v>
      </c>
      <c r="B3342" s="6" t="s">
        <v>4885</v>
      </c>
      <c r="C3342" s="6" t="s">
        <v>993</v>
      </c>
      <c r="D3342" s="6" t="s">
        <v>994</v>
      </c>
      <c r="E3342" s="6" t="s">
        <v>912</v>
      </c>
      <c r="F3342" s="18" t="str">
        <f>IFERROR(VLOOKUP(B3342,Invoices!$L$2:$M$413,2,FALSE),"")</f>
        <v/>
      </c>
      <c r="G3342" s="18" t="str">
        <f>IFERROR(VLOOKUP(B3342,Invoices!$N$2:$O$412,2,FALSE),"")</f>
        <v/>
      </c>
      <c r="H3342" s="18" t="str">
        <f>IFERROR(VLOOKUP($B3342,Invoices!$P$2:$Q$412,2,FALSE),"")</f>
        <v/>
      </c>
      <c r="I3342" s="18" t="str">
        <f>IFERROR(VLOOKUP($B3342,Invoices!$R$2:$S$412,2,FALSE),"")</f>
        <v/>
      </c>
      <c r="J3342" s="18" t="str">
        <f>IFERROR(VLOOKUP($B3342,Invoices!$T$2:$U$412,2,FALSE),"")</f>
        <v/>
      </c>
      <c r="K3342" s="18">
        <f>IFERROR(VLOOKUP($B3342,Invoices!$V$2:$W$412,2,FALSE),"")</f>
        <v>0.99</v>
      </c>
      <c r="L3342" s="18" t="str">
        <f>IFERROR(VLOOKUP($B3342,Invoices!$X$2:$Y$412,2,FALSE),"")</f>
        <v/>
      </c>
      <c r="M3342" s="18" t="str">
        <f>IFERROR(VLOOKUP($B3342,Invoices!$Z$2:$AA$412,2,FALSE),"")</f>
        <v/>
      </c>
      <c r="N3342" s="18" t="str">
        <f>IFERROR(VLOOKUP($B3342,Invoices!$AB$2:$AC$412,2,FALSE),"")</f>
        <v/>
      </c>
      <c r="O3342" s="18" t="str">
        <f>IFERROR(VLOOKUP($B3342,Invoices!$AD$2:$AE$412,2,FALSE),"")</f>
        <v/>
      </c>
      <c r="P3342" s="18" t="str">
        <f>IFERROR(VLOOKUP($B3342,Invoices!$AF$2:$AG$412,2,FALSE),"")</f>
        <v/>
      </c>
      <c r="Q3342" s="18" t="str">
        <f>IFERROR(VLOOKUP($B3342,Invoices!$AH$2:$AI$412,2,FALSE),"")</f>
        <v/>
      </c>
      <c r="R3342" s="18" t="str">
        <f>IFERROR(VLOOKUP($B3342,Invoices!$AJ$2:$AK$412,2,FALSE),"")</f>
        <v/>
      </c>
      <c r="S3342" s="18" t="str">
        <f>IFERROR(VLOOKUP($B3342,Invoices!$AL$2:$AM$412,2,FALSE),"")</f>
        <v/>
      </c>
      <c r="T3342" s="18" t="str">
        <f>IFERROR(VLOOKUP($B3342,Invoices!$AN$2:$AO$412,2,FALSE),"")</f>
        <v/>
      </c>
      <c r="U3342" s="18" cm="1">
        <f t="array" ref="U3342">IFERROR(INDEX(F3342:T3342, 1, MATCH(TRUE, ISNUMBER(F3342:T3342), 0)), "0.0")</f>
        <v>0.99</v>
      </c>
    </row>
    <row r="3343" spans="1:21" ht="13" x14ac:dyDescent="0.15">
      <c r="A3343" s="14" t="s">
        <v>9375</v>
      </c>
      <c r="B3343" s="6" t="s">
        <v>4886</v>
      </c>
      <c r="C3343" s="6" t="s">
        <v>808</v>
      </c>
      <c r="D3343" s="6" t="s">
        <v>1668</v>
      </c>
      <c r="E3343" s="6" t="s">
        <v>810</v>
      </c>
      <c r="F3343" s="18" t="str">
        <f>IFERROR(VLOOKUP(B3343,Invoices!$L$2:$M$413,2,FALSE),"")</f>
        <v/>
      </c>
      <c r="G3343" s="18" t="str">
        <f>IFERROR(VLOOKUP(B3343,Invoices!$N$2:$O$412,2,FALSE),"")</f>
        <v/>
      </c>
      <c r="H3343" s="18" t="str">
        <f>IFERROR(VLOOKUP($B3343,Invoices!$P$2:$Q$412,2,FALSE),"")</f>
        <v/>
      </c>
      <c r="I3343" s="18" t="str">
        <f>IFERROR(VLOOKUP($B3343,Invoices!$R$2:$S$412,2,FALSE),"")</f>
        <v/>
      </c>
      <c r="J3343" s="18" t="str">
        <f>IFERROR(VLOOKUP($B3343,Invoices!$T$2:$U$412,2,FALSE),"")</f>
        <v/>
      </c>
      <c r="K3343" s="18" t="str">
        <f>IFERROR(VLOOKUP($B3343,Invoices!$V$2:$W$412,2,FALSE),"")</f>
        <v/>
      </c>
      <c r="L3343" s="18" t="str">
        <f>IFERROR(VLOOKUP($B3343,Invoices!$X$2:$Y$412,2,FALSE),"")</f>
        <v/>
      </c>
      <c r="M3343" s="18" t="str">
        <f>IFERROR(VLOOKUP($B3343,Invoices!$Z$2:$AA$412,2,FALSE),"")</f>
        <v/>
      </c>
      <c r="N3343" s="18" t="str">
        <f>IFERROR(VLOOKUP($B3343,Invoices!$AB$2:$AC$412,2,FALSE),"")</f>
        <v/>
      </c>
      <c r="O3343" s="18" t="str">
        <f>IFERROR(VLOOKUP($B3343,Invoices!$AD$2:$AE$412,2,FALSE),"")</f>
        <v/>
      </c>
      <c r="P3343" s="18" t="str">
        <f>IFERROR(VLOOKUP($B3343,Invoices!$AF$2:$AG$412,2,FALSE),"")</f>
        <v/>
      </c>
      <c r="Q3343" s="18" t="str">
        <f>IFERROR(VLOOKUP($B3343,Invoices!$AH$2:$AI$412,2,FALSE),"")</f>
        <v/>
      </c>
      <c r="R3343" s="18" t="str">
        <f>IFERROR(VLOOKUP($B3343,Invoices!$AJ$2:$AK$412,2,FALSE),"")</f>
        <v/>
      </c>
      <c r="S3343" s="18" t="str">
        <f>IFERROR(VLOOKUP($B3343,Invoices!$AL$2:$AM$412,2,FALSE),"")</f>
        <v/>
      </c>
      <c r="T3343" s="18" t="str">
        <f>IFERROR(VLOOKUP($B3343,Invoices!$AN$2:$AO$412,2,FALSE),"")</f>
        <v/>
      </c>
      <c r="U3343" s="18" t="str" cm="1">
        <f t="array" ref="U3343">IFERROR(INDEX(F3343:T3343, 1, MATCH(TRUE, ISNUMBER(F3343:T3343), 0)), "0.0")</f>
        <v>0.0</v>
      </c>
    </row>
    <row r="3344" spans="1:21" ht="13" x14ac:dyDescent="0.15">
      <c r="A3344" s="14" t="s">
        <v>9376</v>
      </c>
      <c r="B3344" s="6" t="s">
        <v>4887</v>
      </c>
      <c r="C3344" s="6" t="s">
        <v>1445</v>
      </c>
      <c r="D3344" s="6" t="s">
        <v>1446</v>
      </c>
      <c r="E3344" s="6" t="s">
        <v>810</v>
      </c>
      <c r="F3344" s="18" t="str">
        <f>IFERROR(VLOOKUP(B3344,Invoices!$L$2:$M$413,2,FALSE),"")</f>
        <v/>
      </c>
      <c r="G3344" s="18">
        <f>IFERROR(VLOOKUP(B3344,Invoices!$N$2:$O$412,2,FALSE),"")</f>
        <v>0.99</v>
      </c>
      <c r="H3344" s="18" t="str">
        <f>IFERROR(VLOOKUP($B3344,Invoices!$P$2:$Q$412,2,FALSE),"")</f>
        <v/>
      </c>
      <c r="I3344" s="18" t="str">
        <f>IFERROR(VLOOKUP($B3344,Invoices!$R$2:$S$412,2,FALSE),"")</f>
        <v/>
      </c>
      <c r="J3344" s="18" t="str">
        <f>IFERROR(VLOOKUP($B3344,Invoices!$T$2:$U$412,2,FALSE),"")</f>
        <v/>
      </c>
      <c r="K3344" s="18" t="str">
        <f>IFERROR(VLOOKUP($B3344,Invoices!$V$2:$W$412,2,FALSE),"")</f>
        <v/>
      </c>
      <c r="L3344" s="18" t="str">
        <f>IFERROR(VLOOKUP($B3344,Invoices!$X$2:$Y$412,2,FALSE),"")</f>
        <v/>
      </c>
      <c r="M3344" s="18" t="str">
        <f>IFERROR(VLOOKUP($B3344,Invoices!$Z$2:$AA$412,2,FALSE),"")</f>
        <v/>
      </c>
      <c r="N3344" s="18" t="str">
        <f>IFERROR(VLOOKUP($B3344,Invoices!$AB$2:$AC$412,2,FALSE),"")</f>
        <v/>
      </c>
      <c r="O3344" s="18" t="str">
        <f>IFERROR(VLOOKUP($B3344,Invoices!$AD$2:$AE$412,2,FALSE),"")</f>
        <v/>
      </c>
      <c r="P3344" s="18" t="str">
        <f>IFERROR(VLOOKUP($B3344,Invoices!$AF$2:$AG$412,2,FALSE),"")</f>
        <v/>
      </c>
      <c r="Q3344" s="18" t="str">
        <f>IFERROR(VLOOKUP($B3344,Invoices!$AH$2:$AI$412,2,FALSE),"")</f>
        <v/>
      </c>
      <c r="R3344" s="18" t="str">
        <f>IFERROR(VLOOKUP($B3344,Invoices!$AJ$2:$AK$412,2,FALSE),"")</f>
        <v/>
      </c>
      <c r="S3344" s="18" t="str">
        <f>IFERROR(VLOOKUP($B3344,Invoices!$AL$2:$AM$412,2,FALSE),"")</f>
        <v/>
      </c>
      <c r="T3344" s="18" t="str">
        <f>IFERROR(VLOOKUP($B3344,Invoices!$AN$2:$AO$412,2,FALSE),"")</f>
        <v/>
      </c>
      <c r="U3344" s="18" cm="1">
        <f t="array" ref="U3344">IFERROR(INDEX(F3344:T3344, 1, MATCH(TRUE, ISNUMBER(F3344:T3344), 0)), "0.0")</f>
        <v>0.99</v>
      </c>
    </row>
    <row r="3345" spans="1:21" ht="13" x14ac:dyDescent="0.15">
      <c r="A3345" s="14" t="s">
        <v>9377</v>
      </c>
      <c r="B3345" s="6" t="s">
        <v>4888</v>
      </c>
      <c r="C3345" s="6" t="s">
        <v>4889</v>
      </c>
      <c r="D3345" s="6" t="s">
        <v>546</v>
      </c>
      <c r="E3345" s="6" t="s">
        <v>547</v>
      </c>
      <c r="F3345" s="18" t="str">
        <f>IFERROR(VLOOKUP(B3345,Invoices!$L$2:$M$413,2,FALSE),"")</f>
        <v/>
      </c>
      <c r="G3345" s="18" t="str">
        <f>IFERROR(VLOOKUP(B3345,Invoices!$N$2:$O$412,2,FALSE),"")</f>
        <v/>
      </c>
      <c r="H3345" s="18" t="str">
        <f>IFERROR(VLOOKUP($B3345,Invoices!$P$2:$Q$412,2,FALSE),"")</f>
        <v/>
      </c>
      <c r="I3345" s="18" t="str">
        <f>IFERROR(VLOOKUP($B3345,Invoices!$R$2:$S$412,2,FALSE),"")</f>
        <v/>
      </c>
      <c r="J3345" s="18" t="str">
        <f>IFERROR(VLOOKUP($B3345,Invoices!$T$2:$U$412,2,FALSE),"")</f>
        <v/>
      </c>
      <c r="K3345" s="18" t="str">
        <f>IFERROR(VLOOKUP($B3345,Invoices!$V$2:$W$412,2,FALSE),"")</f>
        <v/>
      </c>
      <c r="L3345" s="18" t="str">
        <f>IFERROR(VLOOKUP($B3345,Invoices!$X$2:$Y$412,2,FALSE),"")</f>
        <v/>
      </c>
      <c r="M3345" s="18" t="str">
        <f>IFERROR(VLOOKUP($B3345,Invoices!$Z$2:$AA$412,2,FALSE),"")</f>
        <v/>
      </c>
      <c r="N3345" s="18" t="str">
        <f>IFERROR(VLOOKUP($B3345,Invoices!$AB$2:$AC$412,2,FALSE),"")</f>
        <v/>
      </c>
      <c r="O3345" s="18" t="str">
        <f>IFERROR(VLOOKUP($B3345,Invoices!$AD$2:$AE$412,2,FALSE),"")</f>
        <v/>
      </c>
      <c r="P3345" s="18" t="str">
        <f>IFERROR(VLOOKUP($B3345,Invoices!$AF$2:$AG$412,2,FALSE),"")</f>
        <v/>
      </c>
      <c r="Q3345" s="18" t="str">
        <f>IFERROR(VLOOKUP($B3345,Invoices!$AH$2:$AI$412,2,FALSE),"")</f>
        <v/>
      </c>
      <c r="R3345" s="18" t="str">
        <f>IFERROR(VLOOKUP($B3345,Invoices!$AJ$2:$AK$412,2,FALSE),"")</f>
        <v/>
      </c>
      <c r="S3345" s="18" t="str">
        <f>IFERROR(VLOOKUP($B3345,Invoices!$AL$2:$AM$412,2,FALSE),"")</f>
        <v/>
      </c>
      <c r="T3345" s="18" t="str">
        <f>IFERROR(VLOOKUP($B3345,Invoices!$AN$2:$AO$412,2,FALSE),"")</f>
        <v/>
      </c>
      <c r="U3345" s="18" t="str" cm="1">
        <f t="array" ref="U3345">IFERROR(INDEX(F3345:T3345, 1, MATCH(TRUE, ISNUMBER(F3345:T3345), 0)), "0.0")</f>
        <v>0.0</v>
      </c>
    </row>
    <row r="3346" spans="1:21" ht="13" x14ac:dyDescent="0.15">
      <c r="A3346" s="14" t="s">
        <v>9378</v>
      </c>
      <c r="B3346" s="6" t="s">
        <v>4890</v>
      </c>
      <c r="C3346" s="6" t="s">
        <v>1754</v>
      </c>
      <c r="D3346" s="6" t="s">
        <v>954</v>
      </c>
      <c r="E3346" s="6" t="s">
        <v>955</v>
      </c>
      <c r="F3346" s="18" t="str">
        <f>IFERROR(VLOOKUP(B3346,Invoices!$L$2:$M$413,2,FALSE),"")</f>
        <v/>
      </c>
      <c r="G3346" s="18" t="str">
        <f>IFERROR(VLOOKUP(B3346,Invoices!$N$2:$O$412,2,FALSE),"")</f>
        <v/>
      </c>
      <c r="H3346" s="18" t="str">
        <f>IFERROR(VLOOKUP($B3346,Invoices!$P$2:$Q$412,2,FALSE),"")</f>
        <v/>
      </c>
      <c r="I3346" s="18" t="str">
        <f>IFERROR(VLOOKUP($B3346,Invoices!$R$2:$S$412,2,FALSE),"")</f>
        <v/>
      </c>
      <c r="J3346" s="18">
        <f>IFERROR(VLOOKUP($B3346,Invoices!$T$2:$U$412,2,FALSE),"")</f>
        <v>0.99</v>
      </c>
      <c r="K3346" s="18" t="str">
        <f>IFERROR(VLOOKUP($B3346,Invoices!$V$2:$W$412,2,FALSE),"")</f>
        <v/>
      </c>
      <c r="L3346" s="18" t="str">
        <f>IFERROR(VLOOKUP($B3346,Invoices!$X$2:$Y$412,2,FALSE),"")</f>
        <v/>
      </c>
      <c r="M3346" s="18" t="str">
        <f>IFERROR(VLOOKUP($B3346,Invoices!$Z$2:$AA$412,2,FALSE),"")</f>
        <v/>
      </c>
      <c r="N3346" s="18" t="str">
        <f>IFERROR(VLOOKUP($B3346,Invoices!$AB$2:$AC$412,2,FALSE),"")</f>
        <v/>
      </c>
      <c r="O3346" s="18" t="str">
        <f>IFERROR(VLOOKUP($B3346,Invoices!$AD$2:$AE$412,2,FALSE),"")</f>
        <v/>
      </c>
      <c r="P3346" s="18" t="str">
        <f>IFERROR(VLOOKUP($B3346,Invoices!$AF$2:$AG$412,2,FALSE),"")</f>
        <v/>
      </c>
      <c r="Q3346" s="18" t="str">
        <f>IFERROR(VLOOKUP($B3346,Invoices!$AH$2:$AI$412,2,FALSE),"")</f>
        <v/>
      </c>
      <c r="R3346" s="18" t="str">
        <f>IFERROR(VLOOKUP($B3346,Invoices!$AJ$2:$AK$412,2,FALSE),"")</f>
        <v/>
      </c>
      <c r="S3346" s="18" t="str">
        <f>IFERROR(VLOOKUP($B3346,Invoices!$AL$2:$AM$412,2,FALSE),"")</f>
        <v/>
      </c>
      <c r="T3346" s="18" t="str">
        <f>IFERROR(VLOOKUP($B3346,Invoices!$AN$2:$AO$412,2,FALSE),"")</f>
        <v/>
      </c>
      <c r="U3346" s="18" cm="1">
        <f t="array" ref="U3346">IFERROR(INDEX(F3346:T3346, 1, MATCH(TRUE, ISNUMBER(F3346:T3346), 0)), "0.0")</f>
        <v>0.99</v>
      </c>
    </row>
    <row r="3347" spans="1:21" ht="13" x14ac:dyDescent="0.15">
      <c r="A3347" s="14" t="s">
        <v>9379</v>
      </c>
      <c r="B3347" s="6" t="s">
        <v>4891</v>
      </c>
      <c r="D3347" s="6" t="s">
        <v>517</v>
      </c>
      <c r="E3347" s="6" t="s">
        <v>518</v>
      </c>
      <c r="F3347" s="18" t="str">
        <f>IFERROR(VLOOKUP(B3347,Invoices!$L$2:$M$413,2,FALSE),"")</f>
        <v/>
      </c>
      <c r="G3347" s="18" t="str">
        <f>IFERROR(VLOOKUP(B3347,Invoices!$N$2:$O$412,2,FALSE),"")</f>
        <v/>
      </c>
      <c r="H3347" s="18" t="str">
        <f>IFERROR(VLOOKUP($B3347,Invoices!$P$2:$Q$412,2,FALSE),"")</f>
        <v/>
      </c>
      <c r="I3347" s="18" t="str">
        <f>IFERROR(VLOOKUP($B3347,Invoices!$R$2:$S$412,2,FALSE),"")</f>
        <v/>
      </c>
      <c r="J3347" s="18" t="str">
        <f>IFERROR(VLOOKUP($B3347,Invoices!$T$2:$U$412,2,FALSE),"")</f>
        <v/>
      </c>
      <c r="K3347" s="18" t="str">
        <f>IFERROR(VLOOKUP($B3347,Invoices!$V$2:$W$412,2,FALSE),"")</f>
        <v/>
      </c>
      <c r="L3347" s="18" t="str">
        <f>IFERROR(VLOOKUP($B3347,Invoices!$X$2:$Y$412,2,FALSE),"")</f>
        <v/>
      </c>
      <c r="M3347" s="18" t="str">
        <f>IFERROR(VLOOKUP($B3347,Invoices!$Z$2:$AA$412,2,FALSE),"")</f>
        <v/>
      </c>
      <c r="N3347" s="18" t="str">
        <f>IFERROR(VLOOKUP($B3347,Invoices!$AB$2:$AC$412,2,FALSE),"")</f>
        <v/>
      </c>
      <c r="O3347" s="18" t="str">
        <f>IFERROR(VLOOKUP($B3347,Invoices!$AD$2:$AE$412,2,FALSE),"")</f>
        <v/>
      </c>
      <c r="P3347" s="18" t="str">
        <f>IFERROR(VLOOKUP($B3347,Invoices!$AF$2:$AG$412,2,FALSE),"")</f>
        <v/>
      </c>
      <c r="Q3347" s="18" t="str">
        <f>IFERROR(VLOOKUP($B3347,Invoices!$AH$2:$AI$412,2,FALSE),"")</f>
        <v/>
      </c>
      <c r="R3347" s="18" t="str">
        <f>IFERROR(VLOOKUP($B3347,Invoices!$AJ$2:$AK$412,2,FALSE),"")</f>
        <v/>
      </c>
      <c r="S3347" s="18" t="str">
        <f>IFERROR(VLOOKUP($B3347,Invoices!$AL$2:$AM$412,2,FALSE),"")</f>
        <v/>
      </c>
      <c r="T3347" s="18" t="str">
        <f>IFERROR(VLOOKUP($B3347,Invoices!$AN$2:$AO$412,2,FALSE),"")</f>
        <v/>
      </c>
      <c r="U3347" s="18" t="str" cm="1">
        <f t="array" ref="U3347">IFERROR(INDEX(F3347:T3347, 1, MATCH(TRUE, ISNUMBER(F3347:T3347), 0)), "0.0")</f>
        <v>0.0</v>
      </c>
    </row>
    <row r="3348" spans="1:21" ht="13" x14ac:dyDescent="0.15">
      <c r="A3348" s="14" t="s">
        <v>9380</v>
      </c>
      <c r="B3348" s="6" t="s">
        <v>4892</v>
      </c>
      <c r="C3348" s="6" t="s">
        <v>4893</v>
      </c>
      <c r="D3348" s="6" t="s">
        <v>1150</v>
      </c>
      <c r="E3348" s="6" t="s">
        <v>1151</v>
      </c>
      <c r="F3348" s="18" t="str">
        <f>IFERROR(VLOOKUP(B3348,Invoices!$L$2:$M$413,2,FALSE),"")</f>
        <v/>
      </c>
      <c r="G3348" s="18" t="str">
        <f>IFERROR(VLOOKUP(B3348,Invoices!$N$2:$O$412,2,FALSE),"")</f>
        <v/>
      </c>
      <c r="H3348" s="18" t="str">
        <f>IFERROR(VLOOKUP($B3348,Invoices!$P$2:$Q$412,2,FALSE),"")</f>
        <v/>
      </c>
      <c r="I3348" s="18" t="str">
        <f>IFERROR(VLOOKUP($B3348,Invoices!$R$2:$S$412,2,FALSE),"")</f>
        <v/>
      </c>
      <c r="J3348" s="18" t="str">
        <f>IFERROR(VLOOKUP($B3348,Invoices!$T$2:$U$412,2,FALSE),"")</f>
        <v/>
      </c>
      <c r="K3348" s="18" t="str">
        <f>IFERROR(VLOOKUP($B3348,Invoices!$V$2:$W$412,2,FALSE),"")</f>
        <v/>
      </c>
      <c r="L3348" s="18" t="str">
        <f>IFERROR(VLOOKUP($B3348,Invoices!$X$2:$Y$412,2,FALSE),"")</f>
        <v/>
      </c>
      <c r="M3348" s="18" t="str">
        <f>IFERROR(VLOOKUP($B3348,Invoices!$Z$2:$AA$412,2,FALSE),"")</f>
        <v/>
      </c>
      <c r="N3348" s="18" t="str">
        <f>IFERROR(VLOOKUP($B3348,Invoices!$AB$2:$AC$412,2,FALSE),"")</f>
        <v/>
      </c>
      <c r="O3348" s="18">
        <f>IFERROR(VLOOKUP($B3348,Invoices!$AD$2:$AE$412,2,FALSE),"")</f>
        <v>0.99</v>
      </c>
      <c r="P3348" s="18" t="str">
        <f>IFERROR(VLOOKUP($B3348,Invoices!$AF$2:$AG$412,2,FALSE),"")</f>
        <v/>
      </c>
      <c r="Q3348" s="18" t="str">
        <f>IFERROR(VLOOKUP($B3348,Invoices!$AH$2:$AI$412,2,FALSE),"")</f>
        <v/>
      </c>
      <c r="R3348" s="18" t="str">
        <f>IFERROR(VLOOKUP($B3348,Invoices!$AJ$2:$AK$412,2,FALSE),"")</f>
        <v/>
      </c>
      <c r="S3348" s="18" t="str">
        <f>IFERROR(VLOOKUP($B3348,Invoices!$AL$2:$AM$412,2,FALSE),"")</f>
        <v/>
      </c>
      <c r="T3348" s="18" t="str">
        <f>IFERROR(VLOOKUP($B3348,Invoices!$AN$2:$AO$412,2,FALSE),"")</f>
        <v/>
      </c>
      <c r="U3348" s="18" cm="1">
        <f t="array" ref="U3348">IFERROR(INDEX(F3348:T3348, 1, MATCH(TRUE, ISNUMBER(F3348:T3348), 0)), "0.0")</f>
        <v>0.99</v>
      </c>
    </row>
    <row r="3349" spans="1:21" ht="13" x14ac:dyDescent="0.15">
      <c r="A3349" s="14" t="s">
        <v>9381</v>
      </c>
      <c r="B3349" s="6" t="s">
        <v>4894</v>
      </c>
      <c r="C3349" s="6" t="s">
        <v>1449</v>
      </c>
      <c r="D3349" s="6" t="s">
        <v>570</v>
      </c>
      <c r="E3349" s="6" t="s">
        <v>570</v>
      </c>
      <c r="F3349" s="18" t="str">
        <f>IFERROR(VLOOKUP(B3349,Invoices!$L$2:$M$413,2,FALSE),"")</f>
        <v/>
      </c>
      <c r="G3349" s="18" t="str">
        <f>IFERROR(VLOOKUP(B3349,Invoices!$N$2:$O$412,2,FALSE),"")</f>
        <v/>
      </c>
      <c r="H3349" s="18" t="str">
        <f>IFERROR(VLOOKUP($B3349,Invoices!$P$2:$Q$412,2,FALSE),"")</f>
        <v/>
      </c>
      <c r="I3349" s="18" t="str">
        <f>IFERROR(VLOOKUP($B3349,Invoices!$R$2:$S$412,2,FALSE),"")</f>
        <v/>
      </c>
      <c r="J3349" s="18" t="str">
        <f>IFERROR(VLOOKUP($B3349,Invoices!$T$2:$U$412,2,FALSE),"")</f>
        <v/>
      </c>
      <c r="K3349" s="18" t="str">
        <f>IFERROR(VLOOKUP($B3349,Invoices!$V$2:$W$412,2,FALSE),"")</f>
        <v/>
      </c>
      <c r="L3349" s="18" t="str">
        <f>IFERROR(VLOOKUP($B3349,Invoices!$X$2:$Y$412,2,FALSE),"")</f>
        <v/>
      </c>
      <c r="M3349" s="18" t="str">
        <f>IFERROR(VLOOKUP($B3349,Invoices!$Z$2:$AA$412,2,FALSE),"")</f>
        <v/>
      </c>
      <c r="N3349" s="18" t="str">
        <f>IFERROR(VLOOKUP($B3349,Invoices!$AB$2:$AC$412,2,FALSE),"")</f>
        <v/>
      </c>
      <c r="O3349" s="18" t="str">
        <f>IFERROR(VLOOKUP($B3349,Invoices!$AD$2:$AE$412,2,FALSE),"")</f>
        <v/>
      </c>
      <c r="P3349" s="18" t="str">
        <f>IFERROR(VLOOKUP($B3349,Invoices!$AF$2:$AG$412,2,FALSE),"")</f>
        <v/>
      </c>
      <c r="Q3349" s="18" t="str">
        <f>IFERROR(VLOOKUP($B3349,Invoices!$AH$2:$AI$412,2,FALSE),"")</f>
        <v/>
      </c>
      <c r="R3349" s="18" t="str">
        <f>IFERROR(VLOOKUP($B3349,Invoices!$AJ$2:$AK$412,2,FALSE),"")</f>
        <v/>
      </c>
      <c r="S3349" s="18" t="str">
        <f>IFERROR(VLOOKUP($B3349,Invoices!$AL$2:$AM$412,2,FALSE),"")</f>
        <v/>
      </c>
      <c r="T3349" s="18" t="str">
        <f>IFERROR(VLOOKUP($B3349,Invoices!$AN$2:$AO$412,2,FALSE),"")</f>
        <v/>
      </c>
      <c r="U3349" s="18" t="str" cm="1">
        <f t="array" ref="U3349">IFERROR(INDEX(F3349:T3349, 1, MATCH(TRUE, ISNUMBER(F3349:T3349), 0)), "0.0")</f>
        <v>0.0</v>
      </c>
    </row>
    <row r="3350" spans="1:21" ht="13" x14ac:dyDescent="0.15">
      <c r="A3350" s="14" t="s">
        <v>9382</v>
      </c>
      <c r="B3350" s="6" t="s">
        <v>4895</v>
      </c>
      <c r="D3350" s="6" t="s">
        <v>561</v>
      </c>
      <c r="E3350" s="6" t="s">
        <v>562</v>
      </c>
      <c r="F3350" s="18" t="str">
        <f>IFERROR(VLOOKUP(B3350,Invoices!$L$2:$M$413,2,FALSE),"")</f>
        <v/>
      </c>
      <c r="G3350" s="18" t="str">
        <f>IFERROR(VLOOKUP(B3350,Invoices!$N$2:$O$412,2,FALSE),"")</f>
        <v/>
      </c>
      <c r="H3350" s="18">
        <f>IFERROR(VLOOKUP($B3350,Invoices!$P$2:$Q$412,2,FALSE),"")</f>
        <v>0.99</v>
      </c>
      <c r="I3350" s="18" t="str">
        <f>IFERROR(VLOOKUP($B3350,Invoices!$R$2:$S$412,2,FALSE),"")</f>
        <v/>
      </c>
      <c r="J3350" s="18" t="str">
        <f>IFERROR(VLOOKUP($B3350,Invoices!$T$2:$U$412,2,FALSE),"")</f>
        <v/>
      </c>
      <c r="K3350" s="18" t="str">
        <f>IFERROR(VLOOKUP($B3350,Invoices!$V$2:$W$412,2,FALSE),"")</f>
        <v/>
      </c>
      <c r="L3350" s="18" t="str">
        <f>IFERROR(VLOOKUP($B3350,Invoices!$X$2:$Y$412,2,FALSE),"")</f>
        <v/>
      </c>
      <c r="M3350" s="18" t="str">
        <f>IFERROR(VLOOKUP($B3350,Invoices!$Z$2:$AA$412,2,FALSE),"")</f>
        <v/>
      </c>
      <c r="N3350" s="18" t="str">
        <f>IFERROR(VLOOKUP($B3350,Invoices!$AB$2:$AC$412,2,FALSE),"")</f>
        <v/>
      </c>
      <c r="O3350" s="18" t="str">
        <f>IFERROR(VLOOKUP($B3350,Invoices!$AD$2:$AE$412,2,FALSE),"")</f>
        <v/>
      </c>
      <c r="P3350" s="18" t="str">
        <f>IFERROR(VLOOKUP($B3350,Invoices!$AF$2:$AG$412,2,FALSE),"")</f>
        <v/>
      </c>
      <c r="Q3350" s="18" t="str">
        <f>IFERROR(VLOOKUP($B3350,Invoices!$AH$2:$AI$412,2,FALSE),"")</f>
        <v/>
      </c>
      <c r="R3350" s="18" t="str">
        <f>IFERROR(VLOOKUP($B3350,Invoices!$AJ$2:$AK$412,2,FALSE),"")</f>
        <v/>
      </c>
      <c r="S3350" s="18" t="str">
        <f>IFERROR(VLOOKUP($B3350,Invoices!$AL$2:$AM$412,2,FALSE),"")</f>
        <v/>
      </c>
      <c r="T3350" s="18" t="str">
        <f>IFERROR(VLOOKUP($B3350,Invoices!$AN$2:$AO$412,2,FALSE),"")</f>
        <v/>
      </c>
      <c r="U3350" s="18" cm="1">
        <f t="array" ref="U3350">IFERROR(INDEX(F3350:T3350, 1, MATCH(TRUE, ISNUMBER(F3350:T3350), 0)), "0.0")</f>
        <v>0.99</v>
      </c>
    </row>
    <row r="3351" spans="1:21" ht="13" x14ac:dyDescent="0.15">
      <c r="A3351" s="14" t="s">
        <v>9383</v>
      </c>
      <c r="B3351" s="6" t="s">
        <v>4896</v>
      </c>
      <c r="C3351" s="6" t="s">
        <v>4897</v>
      </c>
      <c r="D3351" s="6" t="s">
        <v>1361</v>
      </c>
      <c r="E3351" s="6" t="s">
        <v>1301</v>
      </c>
      <c r="F3351" s="18" t="str">
        <f>IFERROR(VLOOKUP(B3351,Invoices!$L$2:$M$413,2,FALSE),"")</f>
        <v/>
      </c>
      <c r="G3351" s="18">
        <f>IFERROR(VLOOKUP(B3351,Invoices!$N$2:$O$412,2,FALSE),"")</f>
        <v>0.99</v>
      </c>
      <c r="H3351" s="18">
        <f>IFERROR(VLOOKUP($B3351,Invoices!$P$2:$Q$412,2,FALSE),"")</f>
        <v>0.99</v>
      </c>
      <c r="I3351" s="18" t="str">
        <f>IFERROR(VLOOKUP($B3351,Invoices!$R$2:$S$412,2,FALSE),"")</f>
        <v/>
      </c>
      <c r="J3351" s="18" t="str">
        <f>IFERROR(VLOOKUP($B3351,Invoices!$T$2:$U$412,2,FALSE),"")</f>
        <v/>
      </c>
      <c r="K3351" s="18" t="str">
        <f>IFERROR(VLOOKUP($B3351,Invoices!$V$2:$W$412,2,FALSE),"")</f>
        <v/>
      </c>
      <c r="L3351" s="18" t="str">
        <f>IFERROR(VLOOKUP($B3351,Invoices!$X$2:$Y$412,2,FALSE),"")</f>
        <v/>
      </c>
      <c r="M3351" s="18" t="str">
        <f>IFERROR(VLOOKUP($B3351,Invoices!$Z$2:$AA$412,2,FALSE),"")</f>
        <v/>
      </c>
      <c r="N3351" s="18" t="str">
        <f>IFERROR(VLOOKUP($B3351,Invoices!$AB$2:$AC$412,2,FALSE),"")</f>
        <v/>
      </c>
      <c r="O3351" s="18" t="str">
        <f>IFERROR(VLOOKUP($B3351,Invoices!$AD$2:$AE$412,2,FALSE),"")</f>
        <v/>
      </c>
      <c r="P3351" s="18" t="str">
        <f>IFERROR(VLOOKUP($B3351,Invoices!$AF$2:$AG$412,2,FALSE),"")</f>
        <v/>
      </c>
      <c r="Q3351" s="18" t="str">
        <f>IFERROR(VLOOKUP($B3351,Invoices!$AH$2:$AI$412,2,FALSE),"")</f>
        <v/>
      </c>
      <c r="R3351" s="18" t="str">
        <f>IFERROR(VLOOKUP($B3351,Invoices!$AJ$2:$AK$412,2,FALSE),"")</f>
        <v/>
      </c>
      <c r="S3351" s="18" t="str">
        <f>IFERROR(VLOOKUP($B3351,Invoices!$AL$2:$AM$412,2,FALSE),"")</f>
        <v/>
      </c>
      <c r="T3351" s="18" t="str">
        <f>IFERROR(VLOOKUP($B3351,Invoices!$AN$2:$AO$412,2,FALSE),"")</f>
        <v/>
      </c>
      <c r="U3351" s="18" cm="1">
        <f t="array" ref="U3351">IFERROR(INDEX(F3351:T3351, 1, MATCH(TRUE, ISNUMBER(F3351:T3351), 0)), "0.0")</f>
        <v>0.99</v>
      </c>
    </row>
    <row r="3352" spans="1:21" ht="13" x14ac:dyDescent="0.15">
      <c r="A3352" s="14" t="s">
        <v>9384</v>
      </c>
      <c r="B3352" s="6" t="s">
        <v>4898</v>
      </c>
      <c r="D3352" s="6" t="s">
        <v>524</v>
      </c>
      <c r="E3352" s="6" t="s">
        <v>518</v>
      </c>
      <c r="F3352" s="18" t="str">
        <f>IFERROR(VLOOKUP(B3352,Invoices!$L$2:$M$413,2,FALSE),"")</f>
        <v/>
      </c>
      <c r="G3352" s="18" t="str">
        <f>IFERROR(VLOOKUP(B3352,Invoices!$N$2:$O$412,2,FALSE),"")</f>
        <v/>
      </c>
      <c r="H3352" s="18" t="str">
        <f>IFERROR(VLOOKUP($B3352,Invoices!$P$2:$Q$412,2,FALSE),"")</f>
        <v/>
      </c>
      <c r="I3352" s="18" t="str">
        <f>IFERROR(VLOOKUP($B3352,Invoices!$R$2:$S$412,2,FALSE),"")</f>
        <v/>
      </c>
      <c r="J3352" s="18" t="str">
        <f>IFERROR(VLOOKUP($B3352,Invoices!$T$2:$U$412,2,FALSE),"")</f>
        <v/>
      </c>
      <c r="K3352" s="18" t="str">
        <f>IFERROR(VLOOKUP($B3352,Invoices!$V$2:$W$412,2,FALSE),"")</f>
        <v/>
      </c>
      <c r="L3352" s="18" t="str">
        <f>IFERROR(VLOOKUP($B3352,Invoices!$X$2:$Y$412,2,FALSE),"")</f>
        <v/>
      </c>
      <c r="M3352" s="18" t="str">
        <f>IFERROR(VLOOKUP($B3352,Invoices!$Z$2:$AA$412,2,FALSE),"")</f>
        <v/>
      </c>
      <c r="N3352" s="18" t="str">
        <f>IFERROR(VLOOKUP($B3352,Invoices!$AB$2:$AC$412,2,FALSE),"")</f>
        <v/>
      </c>
      <c r="O3352" s="18" t="str">
        <f>IFERROR(VLOOKUP($B3352,Invoices!$AD$2:$AE$412,2,FALSE),"")</f>
        <v/>
      </c>
      <c r="P3352" s="18" t="str">
        <f>IFERROR(VLOOKUP($B3352,Invoices!$AF$2:$AG$412,2,FALSE),"")</f>
        <v/>
      </c>
      <c r="Q3352" s="18" t="str">
        <f>IFERROR(VLOOKUP($B3352,Invoices!$AH$2:$AI$412,2,FALSE),"")</f>
        <v/>
      </c>
      <c r="R3352" s="18" t="str">
        <f>IFERROR(VLOOKUP($B3352,Invoices!$AJ$2:$AK$412,2,FALSE),"")</f>
        <v/>
      </c>
      <c r="S3352" s="18" t="str">
        <f>IFERROR(VLOOKUP($B3352,Invoices!$AL$2:$AM$412,2,FALSE),"")</f>
        <v/>
      </c>
      <c r="T3352" s="18" t="str">
        <f>IFERROR(VLOOKUP($B3352,Invoices!$AN$2:$AO$412,2,FALSE),"")</f>
        <v/>
      </c>
      <c r="U3352" s="18" t="str" cm="1">
        <f t="array" ref="U3352">IFERROR(INDEX(F3352:T3352, 1, MATCH(TRUE, ISNUMBER(F3352:T3352), 0)), "0.0")</f>
        <v>0.0</v>
      </c>
    </row>
    <row r="3353" spans="1:21" ht="13" x14ac:dyDescent="0.15">
      <c r="A3353" s="14" t="s">
        <v>9385</v>
      </c>
      <c r="B3353" s="6" t="s">
        <v>4899</v>
      </c>
      <c r="C3353" s="6" t="s">
        <v>962</v>
      </c>
      <c r="D3353" s="6" t="s">
        <v>960</v>
      </c>
      <c r="E3353" s="6" t="s">
        <v>962</v>
      </c>
      <c r="F3353" s="18" t="str">
        <f>IFERROR(VLOOKUP(B3353,Invoices!$L$2:$M$413,2,FALSE),"")</f>
        <v/>
      </c>
      <c r="G3353" s="18">
        <f>IFERROR(VLOOKUP(B3353,Invoices!$N$2:$O$412,2,FALSE),"")</f>
        <v>0.99</v>
      </c>
      <c r="H3353" s="18">
        <f>IFERROR(VLOOKUP($B3353,Invoices!$P$2:$Q$412,2,FALSE),"")</f>
        <v>0.99</v>
      </c>
      <c r="I3353" s="18" t="str">
        <f>IFERROR(VLOOKUP($B3353,Invoices!$R$2:$S$412,2,FALSE),"")</f>
        <v/>
      </c>
      <c r="J3353" s="18" t="str">
        <f>IFERROR(VLOOKUP($B3353,Invoices!$T$2:$U$412,2,FALSE),"")</f>
        <v/>
      </c>
      <c r="K3353" s="18" t="str">
        <f>IFERROR(VLOOKUP($B3353,Invoices!$V$2:$W$412,2,FALSE),"")</f>
        <v/>
      </c>
      <c r="L3353" s="18" t="str">
        <f>IFERROR(VLOOKUP($B3353,Invoices!$X$2:$Y$412,2,FALSE),"")</f>
        <v/>
      </c>
      <c r="M3353" s="18" t="str">
        <f>IFERROR(VLOOKUP($B3353,Invoices!$Z$2:$AA$412,2,FALSE),"")</f>
        <v/>
      </c>
      <c r="N3353" s="18" t="str">
        <f>IFERROR(VLOOKUP($B3353,Invoices!$AB$2:$AC$412,2,FALSE),"")</f>
        <v/>
      </c>
      <c r="O3353" s="18" t="str">
        <f>IFERROR(VLOOKUP($B3353,Invoices!$AD$2:$AE$412,2,FALSE),"")</f>
        <v/>
      </c>
      <c r="P3353" s="18" t="str">
        <f>IFERROR(VLOOKUP($B3353,Invoices!$AF$2:$AG$412,2,FALSE),"")</f>
        <v/>
      </c>
      <c r="Q3353" s="18" t="str">
        <f>IFERROR(VLOOKUP($B3353,Invoices!$AH$2:$AI$412,2,FALSE),"")</f>
        <v/>
      </c>
      <c r="R3353" s="18" t="str">
        <f>IFERROR(VLOOKUP($B3353,Invoices!$AJ$2:$AK$412,2,FALSE),"")</f>
        <v/>
      </c>
      <c r="S3353" s="18" t="str">
        <f>IFERROR(VLOOKUP($B3353,Invoices!$AL$2:$AM$412,2,FALSE),"")</f>
        <v/>
      </c>
      <c r="T3353" s="18" t="str">
        <f>IFERROR(VLOOKUP($B3353,Invoices!$AN$2:$AO$412,2,FALSE),"")</f>
        <v/>
      </c>
      <c r="U3353" s="18" cm="1">
        <f t="array" ref="U3353">IFERROR(INDEX(F3353:T3353, 1, MATCH(TRUE, ISNUMBER(F3353:T3353), 0)), "0.0")</f>
        <v>0.99</v>
      </c>
    </row>
    <row r="3354" spans="1:21" ht="13" x14ac:dyDescent="0.15">
      <c r="A3354" s="14" t="s">
        <v>9386</v>
      </c>
      <c r="B3354" s="6" t="s">
        <v>4900</v>
      </c>
      <c r="C3354" s="6" t="s">
        <v>1580</v>
      </c>
      <c r="D3354" s="6" t="s">
        <v>1581</v>
      </c>
      <c r="E3354" s="6" t="s">
        <v>1227</v>
      </c>
      <c r="F3354" s="18" t="str">
        <f>IFERROR(VLOOKUP(B3354,Invoices!$L$2:$M$413,2,FALSE),"")</f>
        <v/>
      </c>
      <c r="G3354" s="18" t="str">
        <f>IFERROR(VLOOKUP(B3354,Invoices!$N$2:$O$412,2,FALSE),"")</f>
        <v/>
      </c>
      <c r="H3354" s="18" t="str">
        <f>IFERROR(VLOOKUP($B3354,Invoices!$P$2:$Q$412,2,FALSE),"")</f>
        <v/>
      </c>
      <c r="I3354" s="18" t="str">
        <f>IFERROR(VLOOKUP($B3354,Invoices!$R$2:$S$412,2,FALSE),"")</f>
        <v/>
      </c>
      <c r="J3354" s="18" t="str">
        <f>IFERROR(VLOOKUP($B3354,Invoices!$T$2:$U$412,2,FALSE),"")</f>
        <v/>
      </c>
      <c r="K3354" s="18" t="str">
        <f>IFERROR(VLOOKUP($B3354,Invoices!$V$2:$W$412,2,FALSE),"")</f>
        <v/>
      </c>
      <c r="L3354" s="18" t="str">
        <f>IFERROR(VLOOKUP($B3354,Invoices!$X$2:$Y$412,2,FALSE),"")</f>
        <v/>
      </c>
      <c r="M3354" s="18" t="str">
        <f>IFERROR(VLOOKUP($B3354,Invoices!$Z$2:$AA$412,2,FALSE),"")</f>
        <v/>
      </c>
      <c r="N3354" s="18" t="str">
        <f>IFERROR(VLOOKUP($B3354,Invoices!$AB$2:$AC$412,2,FALSE),"")</f>
        <v/>
      </c>
      <c r="O3354" s="18" t="str">
        <f>IFERROR(VLOOKUP($B3354,Invoices!$AD$2:$AE$412,2,FALSE),"")</f>
        <v/>
      </c>
      <c r="P3354" s="18" t="str">
        <f>IFERROR(VLOOKUP($B3354,Invoices!$AF$2:$AG$412,2,FALSE),"")</f>
        <v/>
      </c>
      <c r="Q3354" s="18" t="str">
        <f>IFERROR(VLOOKUP($B3354,Invoices!$AH$2:$AI$412,2,FALSE),"")</f>
        <v/>
      </c>
      <c r="R3354" s="18" t="str">
        <f>IFERROR(VLOOKUP($B3354,Invoices!$AJ$2:$AK$412,2,FALSE),"")</f>
        <v/>
      </c>
      <c r="S3354" s="18" t="str">
        <f>IFERROR(VLOOKUP($B3354,Invoices!$AL$2:$AM$412,2,FALSE),"")</f>
        <v/>
      </c>
      <c r="T3354" s="18" t="str">
        <f>IFERROR(VLOOKUP($B3354,Invoices!$AN$2:$AO$412,2,FALSE),"")</f>
        <v/>
      </c>
      <c r="U3354" s="18" t="str" cm="1">
        <f t="array" ref="U3354">IFERROR(INDEX(F3354:T3354, 1, MATCH(TRUE, ISNUMBER(F3354:T3354), 0)), "0.0")</f>
        <v>0.0</v>
      </c>
    </row>
    <row r="3355" spans="1:21" ht="13" x14ac:dyDescent="0.15">
      <c r="A3355" s="14" t="s">
        <v>9387</v>
      </c>
      <c r="B3355" s="6" t="s">
        <v>4901</v>
      </c>
      <c r="D3355" s="6" t="s">
        <v>1070</v>
      </c>
      <c r="E3355" s="6" t="s">
        <v>1071</v>
      </c>
      <c r="F3355" s="18" t="str">
        <f>IFERROR(VLOOKUP(B3355,Invoices!$L$2:$M$413,2,FALSE),"")</f>
        <v/>
      </c>
      <c r="G3355" s="18" t="str">
        <f>IFERROR(VLOOKUP(B3355,Invoices!$N$2:$O$412,2,FALSE),"")</f>
        <v/>
      </c>
      <c r="H3355" s="18">
        <f>IFERROR(VLOOKUP($B3355,Invoices!$P$2:$Q$412,2,FALSE),"")</f>
        <v>0.99</v>
      </c>
      <c r="I3355" s="18" t="str">
        <f>IFERROR(VLOOKUP($B3355,Invoices!$R$2:$S$412,2,FALSE),"")</f>
        <v/>
      </c>
      <c r="J3355" s="18" t="str">
        <f>IFERROR(VLOOKUP($B3355,Invoices!$T$2:$U$412,2,FALSE),"")</f>
        <v/>
      </c>
      <c r="K3355" s="18" t="str">
        <f>IFERROR(VLOOKUP($B3355,Invoices!$V$2:$W$412,2,FALSE),"")</f>
        <v/>
      </c>
      <c r="L3355" s="18" t="str">
        <f>IFERROR(VLOOKUP($B3355,Invoices!$X$2:$Y$412,2,FALSE),"")</f>
        <v/>
      </c>
      <c r="M3355" s="18" t="str">
        <f>IFERROR(VLOOKUP($B3355,Invoices!$Z$2:$AA$412,2,FALSE),"")</f>
        <v/>
      </c>
      <c r="N3355" s="18" t="str">
        <f>IFERROR(VLOOKUP($B3355,Invoices!$AB$2:$AC$412,2,FALSE),"")</f>
        <v/>
      </c>
      <c r="O3355" s="18" t="str">
        <f>IFERROR(VLOOKUP($B3355,Invoices!$AD$2:$AE$412,2,FALSE),"")</f>
        <v/>
      </c>
      <c r="P3355" s="18" t="str">
        <f>IFERROR(VLOOKUP($B3355,Invoices!$AF$2:$AG$412,2,FALSE),"")</f>
        <v/>
      </c>
      <c r="Q3355" s="18" t="str">
        <f>IFERROR(VLOOKUP($B3355,Invoices!$AH$2:$AI$412,2,FALSE),"")</f>
        <v/>
      </c>
      <c r="R3355" s="18" t="str">
        <f>IFERROR(VLOOKUP($B3355,Invoices!$AJ$2:$AK$412,2,FALSE),"")</f>
        <v/>
      </c>
      <c r="S3355" s="18" t="str">
        <f>IFERROR(VLOOKUP($B3355,Invoices!$AL$2:$AM$412,2,FALSE),"")</f>
        <v/>
      </c>
      <c r="T3355" s="18" t="str">
        <f>IFERROR(VLOOKUP($B3355,Invoices!$AN$2:$AO$412,2,FALSE),"")</f>
        <v/>
      </c>
      <c r="U3355" s="18" cm="1">
        <f t="array" ref="U3355">IFERROR(INDEX(F3355:T3355, 1, MATCH(TRUE, ISNUMBER(F3355:T3355), 0)), "0.0")</f>
        <v>0.99</v>
      </c>
    </row>
    <row r="3356" spans="1:21" ht="13" x14ac:dyDescent="0.15">
      <c r="A3356" s="14" t="s">
        <v>9388</v>
      </c>
      <c r="B3356" s="6" t="s">
        <v>4902</v>
      </c>
      <c r="C3356" s="6" t="s">
        <v>1184</v>
      </c>
      <c r="D3356" s="6" t="s">
        <v>1185</v>
      </c>
      <c r="E3356" s="6" t="s">
        <v>962</v>
      </c>
      <c r="F3356" s="18" t="str">
        <f>IFERROR(VLOOKUP(B3356,Invoices!$L$2:$M$413,2,FALSE),"")</f>
        <v/>
      </c>
      <c r="G3356" s="18" t="str">
        <f>IFERROR(VLOOKUP(B3356,Invoices!$N$2:$O$412,2,FALSE),"")</f>
        <v/>
      </c>
      <c r="H3356" s="18" t="str">
        <f>IFERROR(VLOOKUP($B3356,Invoices!$P$2:$Q$412,2,FALSE),"")</f>
        <v/>
      </c>
      <c r="I3356" s="18" t="str">
        <f>IFERROR(VLOOKUP($B3356,Invoices!$R$2:$S$412,2,FALSE),"")</f>
        <v/>
      </c>
      <c r="J3356" s="18">
        <f>IFERROR(VLOOKUP($B3356,Invoices!$T$2:$U$412,2,FALSE),"")</f>
        <v>0.99</v>
      </c>
      <c r="K3356" s="18" t="str">
        <f>IFERROR(VLOOKUP($B3356,Invoices!$V$2:$W$412,2,FALSE),"")</f>
        <v/>
      </c>
      <c r="L3356" s="18">
        <f>IFERROR(VLOOKUP($B3356,Invoices!$X$2:$Y$412,2,FALSE),"")</f>
        <v>0.99</v>
      </c>
      <c r="M3356" s="18" t="str">
        <f>IFERROR(VLOOKUP($B3356,Invoices!$Z$2:$AA$412,2,FALSE),"")</f>
        <v/>
      </c>
      <c r="N3356" s="18" t="str">
        <f>IFERROR(VLOOKUP($B3356,Invoices!$AB$2:$AC$412,2,FALSE),"")</f>
        <v/>
      </c>
      <c r="O3356" s="18" t="str">
        <f>IFERROR(VLOOKUP($B3356,Invoices!$AD$2:$AE$412,2,FALSE),"")</f>
        <v/>
      </c>
      <c r="P3356" s="18" t="str">
        <f>IFERROR(VLOOKUP($B3356,Invoices!$AF$2:$AG$412,2,FALSE),"")</f>
        <v/>
      </c>
      <c r="Q3356" s="18" t="str">
        <f>IFERROR(VLOOKUP($B3356,Invoices!$AH$2:$AI$412,2,FALSE),"")</f>
        <v/>
      </c>
      <c r="R3356" s="18" t="str">
        <f>IFERROR(VLOOKUP($B3356,Invoices!$AJ$2:$AK$412,2,FALSE),"")</f>
        <v/>
      </c>
      <c r="S3356" s="18" t="str">
        <f>IFERROR(VLOOKUP($B3356,Invoices!$AL$2:$AM$412,2,FALSE),"")</f>
        <v/>
      </c>
      <c r="T3356" s="18" t="str">
        <f>IFERROR(VLOOKUP($B3356,Invoices!$AN$2:$AO$412,2,FALSE),"")</f>
        <v/>
      </c>
      <c r="U3356" s="18" cm="1">
        <f t="array" ref="U3356">IFERROR(INDEX(F3356:T3356, 1, MATCH(TRUE, ISNUMBER(F3356:T3356), 0)), "0.0")</f>
        <v>0.99</v>
      </c>
    </row>
    <row r="3357" spans="1:21" ht="13" x14ac:dyDescent="0.15">
      <c r="A3357" s="14" t="s">
        <v>9389</v>
      </c>
      <c r="B3357" s="6" t="s">
        <v>4903</v>
      </c>
      <c r="C3357" s="6" t="s">
        <v>4904</v>
      </c>
      <c r="D3357" s="6" t="s">
        <v>792</v>
      </c>
      <c r="E3357" s="6" t="s">
        <v>793</v>
      </c>
      <c r="F3357" s="18" t="str">
        <f>IFERROR(VLOOKUP(B3357,Invoices!$L$2:$M$413,2,FALSE),"")</f>
        <v/>
      </c>
      <c r="G3357" s="18" t="str">
        <f>IFERROR(VLOOKUP(B3357,Invoices!$N$2:$O$412,2,FALSE),"")</f>
        <v/>
      </c>
      <c r="H3357" s="18" t="str">
        <f>IFERROR(VLOOKUP($B3357,Invoices!$P$2:$Q$412,2,FALSE),"")</f>
        <v/>
      </c>
      <c r="I3357" s="18" t="str">
        <f>IFERROR(VLOOKUP($B3357,Invoices!$R$2:$S$412,2,FALSE),"")</f>
        <v/>
      </c>
      <c r="J3357" s="18" t="str">
        <f>IFERROR(VLOOKUP($B3357,Invoices!$T$2:$U$412,2,FALSE),"")</f>
        <v/>
      </c>
      <c r="K3357" s="18" t="str">
        <f>IFERROR(VLOOKUP($B3357,Invoices!$V$2:$W$412,2,FALSE),"")</f>
        <v/>
      </c>
      <c r="L3357" s="18">
        <f>IFERROR(VLOOKUP($B3357,Invoices!$X$2:$Y$412,2,FALSE),"")</f>
        <v>0.99</v>
      </c>
      <c r="M3357" s="18" t="str">
        <f>IFERROR(VLOOKUP($B3357,Invoices!$Z$2:$AA$412,2,FALSE),"")</f>
        <v/>
      </c>
      <c r="N3357" s="18" t="str">
        <f>IFERROR(VLOOKUP($B3357,Invoices!$AB$2:$AC$412,2,FALSE),"")</f>
        <v/>
      </c>
      <c r="O3357" s="18" t="str">
        <f>IFERROR(VLOOKUP($B3357,Invoices!$AD$2:$AE$412,2,FALSE),"")</f>
        <v/>
      </c>
      <c r="P3357" s="18" t="str">
        <f>IFERROR(VLOOKUP($B3357,Invoices!$AF$2:$AG$412,2,FALSE),"")</f>
        <v/>
      </c>
      <c r="Q3357" s="18" t="str">
        <f>IFERROR(VLOOKUP($B3357,Invoices!$AH$2:$AI$412,2,FALSE),"")</f>
        <v/>
      </c>
      <c r="R3357" s="18" t="str">
        <f>IFERROR(VLOOKUP($B3357,Invoices!$AJ$2:$AK$412,2,FALSE),"")</f>
        <v/>
      </c>
      <c r="S3357" s="18" t="str">
        <f>IFERROR(VLOOKUP($B3357,Invoices!$AL$2:$AM$412,2,FALSE),"")</f>
        <v/>
      </c>
      <c r="T3357" s="18" t="str">
        <f>IFERROR(VLOOKUP($B3357,Invoices!$AN$2:$AO$412,2,FALSE),"")</f>
        <v/>
      </c>
      <c r="U3357" s="18" cm="1">
        <f t="array" ref="U3357">IFERROR(INDEX(F3357:T3357, 1, MATCH(TRUE, ISNUMBER(F3357:T3357), 0)), "0.0")</f>
        <v>0.99</v>
      </c>
    </row>
    <row r="3358" spans="1:21" ht="13" x14ac:dyDescent="0.15">
      <c r="A3358" s="14" t="s">
        <v>9390</v>
      </c>
      <c r="B3358" s="6" t="s">
        <v>4905</v>
      </c>
      <c r="C3358" s="6" t="s">
        <v>1219</v>
      </c>
      <c r="D3358" s="6" t="s">
        <v>1220</v>
      </c>
      <c r="E3358" s="6" t="s">
        <v>562</v>
      </c>
      <c r="F3358" s="18">
        <f>IFERROR(VLOOKUP(B3358,Invoices!$L$2:$M$413,2,FALSE),"")</f>
        <v>0.99</v>
      </c>
      <c r="G3358" s="18" t="str">
        <f>IFERROR(VLOOKUP(B3358,Invoices!$N$2:$O$412,2,FALSE),"")</f>
        <v/>
      </c>
      <c r="H3358" s="18" t="str">
        <f>IFERROR(VLOOKUP($B3358,Invoices!$P$2:$Q$412,2,FALSE),"")</f>
        <v/>
      </c>
      <c r="I3358" s="18" t="str">
        <f>IFERROR(VLOOKUP($B3358,Invoices!$R$2:$S$412,2,FALSE),"")</f>
        <v/>
      </c>
      <c r="J3358" s="18" t="str">
        <f>IFERROR(VLOOKUP($B3358,Invoices!$T$2:$U$412,2,FALSE),"")</f>
        <v/>
      </c>
      <c r="K3358" s="18" t="str">
        <f>IFERROR(VLOOKUP($B3358,Invoices!$V$2:$W$412,2,FALSE),"")</f>
        <v/>
      </c>
      <c r="L3358" s="18" t="str">
        <f>IFERROR(VLOOKUP($B3358,Invoices!$X$2:$Y$412,2,FALSE),"")</f>
        <v/>
      </c>
      <c r="M3358" s="18">
        <f>IFERROR(VLOOKUP($B3358,Invoices!$Z$2:$AA$412,2,FALSE),"")</f>
        <v>0.99</v>
      </c>
      <c r="N3358" s="18" t="str">
        <f>IFERROR(VLOOKUP($B3358,Invoices!$AB$2:$AC$412,2,FALSE),"")</f>
        <v/>
      </c>
      <c r="O3358" s="18" t="str">
        <f>IFERROR(VLOOKUP($B3358,Invoices!$AD$2:$AE$412,2,FALSE),"")</f>
        <v/>
      </c>
      <c r="P3358" s="18" t="str">
        <f>IFERROR(VLOOKUP($B3358,Invoices!$AF$2:$AG$412,2,FALSE),"")</f>
        <v/>
      </c>
      <c r="Q3358" s="18" t="str">
        <f>IFERROR(VLOOKUP($B3358,Invoices!$AH$2:$AI$412,2,FALSE),"")</f>
        <v/>
      </c>
      <c r="R3358" s="18" t="str">
        <f>IFERROR(VLOOKUP($B3358,Invoices!$AJ$2:$AK$412,2,FALSE),"")</f>
        <v/>
      </c>
      <c r="S3358" s="18" t="str">
        <f>IFERROR(VLOOKUP($B3358,Invoices!$AL$2:$AM$412,2,FALSE),"")</f>
        <v/>
      </c>
      <c r="T3358" s="18" t="str">
        <f>IFERROR(VLOOKUP($B3358,Invoices!$AN$2:$AO$412,2,FALSE),"")</f>
        <v/>
      </c>
      <c r="U3358" s="18" cm="1">
        <f t="array" ref="U3358">IFERROR(INDEX(F3358:T3358, 1, MATCH(TRUE, ISNUMBER(F3358:T3358), 0)), "0.0")</f>
        <v>0.99</v>
      </c>
    </row>
    <row r="3359" spans="1:21" ht="13" x14ac:dyDescent="0.15">
      <c r="A3359" s="14" t="s">
        <v>9391</v>
      </c>
      <c r="B3359" s="6" t="s">
        <v>4906</v>
      </c>
      <c r="C3359" s="6" t="s">
        <v>1366</v>
      </c>
      <c r="D3359" s="6" t="s">
        <v>1367</v>
      </c>
      <c r="E3359" s="6" t="s">
        <v>1368</v>
      </c>
      <c r="F3359" s="18" t="str">
        <f>IFERROR(VLOOKUP(B3359,Invoices!$L$2:$M$413,2,FALSE),"")</f>
        <v/>
      </c>
      <c r="G3359" s="18" t="str">
        <f>IFERROR(VLOOKUP(B3359,Invoices!$N$2:$O$412,2,FALSE),"")</f>
        <v/>
      </c>
      <c r="H3359" s="18" t="str">
        <f>IFERROR(VLOOKUP($B3359,Invoices!$P$2:$Q$412,2,FALSE),"")</f>
        <v/>
      </c>
      <c r="I3359" s="18" t="str">
        <f>IFERROR(VLOOKUP($B3359,Invoices!$R$2:$S$412,2,FALSE),"")</f>
        <v/>
      </c>
      <c r="J3359" s="18" t="str">
        <f>IFERROR(VLOOKUP($B3359,Invoices!$T$2:$U$412,2,FALSE),"")</f>
        <v/>
      </c>
      <c r="K3359" s="18" t="str">
        <f>IFERROR(VLOOKUP($B3359,Invoices!$V$2:$W$412,2,FALSE),"")</f>
        <v/>
      </c>
      <c r="L3359" s="18" t="str">
        <f>IFERROR(VLOOKUP($B3359,Invoices!$X$2:$Y$412,2,FALSE),"")</f>
        <v/>
      </c>
      <c r="M3359" s="18" t="str">
        <f>IFERROR(VLOOKUP($B3359,Invoices!$Z$2:$AA$412,2,FALSE),"")</f>
        <v/>
      </c>
      <c r="N3359" s="18" t="str">
        <f>IFERROR(VLOOKUP($B3359,Invoices!$AB$2:$AC$412,2,FALSE),"")</f>
        <v/>
      </c>
      <c r="O3359" s="18" t="str">
        <f>IFERROR(VLOOKUP($B3359,Invoices!$AD$2:$AE$412,2,FALSE),"")</f>
        <v/>
      </c>
      <c r="P3359" s="18" t="str">
        <f>IFERROR(VLOOKUP($B3359,Invoices!$AF$2:$AG$412,2,FALSE),"")</f>
        <v/>
      </c>
      <c r="Q3359" s="18" t="str">
        <f>IFERROR(VLOOKUP($B3359,Invoices!$AH$2:$AI$412,2,FALSE),"")</f>
        <v/>
      </c>
      <c r="R3359" s="18" t="str">
        <f>IFERROR(VLOOKUP($B3359,Invoices!$AJ$2:$AK$412,2,FALSE),"")</f>
        <v/>
      </c>
      <c r="S3359" s="18" t="str">
        <f>IFERROR(VLOOKUP($B3359,Invoices!$AL$2:$AM$412,2,FALSE),"")</f>
        <v/>
      </c>
      <c r="T3359" s="18" t="str">
        <f>IFERROR(VLOOKUP($B3359,Invoices!$AN$2:$AO$412,2,FALSE),"")</f>
        <v/>
      </c>
      <c r="U3359" s="18" t="str" cm="1">
        <f t="array" ref="U3359">IFERROR(INDEX(F3359:T3359, 1, MATCH(TRUE, ISNUMBER(F3359:T3359), 0)), "0.0")</f>
        <v>0.0</v>
      </c>
    </row>
    <row r="3360" spans="1:21" ht="13" x14ac:dyDescent="0.15">
      <c r="A3360" s="14" t="s">
        <v>9392</v>
      </c>
      <c r="B3360" s="6" t="s">
        <v>4907</v>
      </c>
      <c r="C3360" s="6" t="s">
        <v>2001</v>
      </c>
      <c r="D3360" s="6" t="s">
        <v>866</v>
      </c>
      <c r="E3360" s="6" t="s">
        <v>543</v>
      </c>
      <c r="F3360" s="18" t="str">
        <f>IFERROR(VLOOKUP(B3360,Invoices!$L$2:$M$413,2,FALSE),"")</f>
        <v/>
      </c>
      <c r="G3360" s="18" t="str">
        <f>IFERROR(VLOOKUP(B3360,Invoices!$N$2:$O$412,2,FALSE),"")</f>
        <v/>
      </c>
      <c r="H3360" s="18" t="str">
        <f>IFERROR(VLOOKUP($B3360,Invoices!$P$2:$Q$412,2,FALSE),"")</f>
        <v/>
      </c>
      <c r="I3360" s="18" t="str">
        <f>IFERROR(VLOOKUP($B3360,Invoices!$R$2:$S$412,2,FALSE),"")</f>
        <v/>
      </c>
      <c r="J3360" s="18" t="str">
        <f>IFERROR(VLOOKUP($B3360,Invoices!$T$2:$U$412,2,FALSE),"")</f>
        <v/>
      </c>
      <c r="K3360" s="18" t="str">
        <f>IFERROR(VLOOKUP($B3360,Invoices!$V$2:$W$412,2,FALSE),"")</f>
        <v/>
      </c>
      <c r="L3360" s="18" t="str">
        <f>IFERROR(VLOOKUP($B3360,Invoices!$X$2:$Y$412,2,FALSE),"")</f>
        <v/>
      </c>
      <c r="M3360" s="18" t="str">
        <f>IFERROR(VLOOKUP($B3360,Invoices!$Z$2:$AA$412,2,FALSE),"")</f>
        <v/>
      </c>
      <c r="N3360" s="18" t="str">
        <f>IFERROR(VLOOKUP($B3360,Invoices!$AB$2:$AC$412,2,FALSE),"")</f>
        <v/>
      </c>
      <c r="O3360" s="18" t="str">
        <f>IFERROR(VLOOKUP($B3360,Invoices!$AD$2:$AE$412,2,FALSE),"")</f>
        <v/>
      </c>
      <c r="P3360" s="18" t="str">
        <f>IFERROR(VLOOKUP($B3360,Invoices!$AF$2:$AG$412,2,FALSE),"")</f>
        <v/>
      </c>
      <c r="Q3360" s="18" t="str">
        <f>IFERROR(VLOOKUP($B3360,Invoices!$AH$2:$AI$412,2,FALSE),"")</f>
        <v/>
      </c>
      <c r="R3360" s="18" t="str">
        <f>IFERROR(VLOOKUP($B3360,Invoices!$AJ$2:$AK$412,2,FALSE),"")</f>
        <v/>
      </c>
      <c r="S3360" s="18" t="str">
        <f>IFERROR(VLOOKUP($B3360,Invoices!$AL$2:$AM$412,2,FALSE),"")</f>
        <v/>
      </c>
      <c r="T3360" s="18" t="str">
        <f>IFERROR(VLOOKUP($B3360,Invoices!$AN$2:$AO$412,2,FALSE),"")</f>
        <v/>
      </c>
      <c r="U3360" s="18" t="str" cm="1">
        <f t="array" ref="U3360">IFERROR(INDEX(F3360:T3360, 1, MATCH(TRUE, ISNUMBER(F3360:T3360), 0)), "0.0")</f>
        <v>0.0</v>
      </c>
    </row>
    <row r="3361" spans="1:21" ht="13" x14ac:dyDescent="0.15">
      <c r="A3361" s="14" t="s">
        <v>9393</v>
      </c>
      <c r="B3361" s="6" t="s">
        <v>4908</v>
      </c>
      <c r="D3361" s="6" t="s">
        <v>818</v>
      </c>
      <c r="E3361" s="6" t="s">
        <v>819</v>
      </c>
      <c r="F3361" s="18" t="str">
        <f>IFERROR(VLOOKUP(B3361,Invoices!$L$2:$M$413,2,FALSE),"")</f>
        <v/>
      </c>
      <c r="G3361" s="18" t="str">
        <f>IFERROR(VLOOKUP(B3361,Invoices!$N$2:$O$412,2,FALSE),"")</f>
        <v/>
      </c>
      <c r="H3361" s="18" t="str">
        <f>IFERROR(VLOOKUP($B3361,Invoices!$P$2:$Q$412,2,FALSE),"")</f>
        <v/>
      </c>
      <c r="I3361" s="18" t="str">
        <f>IFERROR(VLOOKUP($B3361,Invoices!$R$2:$S$412,2,FALSE),"")</f>
        <v/>
      </c>
      <c r="J3361" s="18" t="str">
        <f>IFERROR(VLOOKUP($B3361,Invoices!$T$2:$U$412,2,FALSE),"")</f>
        <v/>
      </c>
      <c r="K3361" s="18" t="str">
        <f>IFERROR(VLOOKUP($B3361,Invoices!$V$2:$W$412,2,FALSE),"")</f>
        <v/>
      </c>
      <c r="L3361" s="18" t="str">
        <f>IFERROR(VLOOKUP($B3361,Invoices!$X$2:$Y$412,2,FALSE),"")</f>
        <v/>
      </c>
      <c r="M3361" s="18" t="str">
        <f>IFERROR(VLOOKUP($B3361,Invoices!$Z$2:$AA$412,2,FALSE),"")</f>
        <v/>
      </c>
      <c r="N3361" s="18" t="str">
        <f>IFERROR(VLOOKUP($B3361,Invoices!$AB$2:$AC$412,2,FALSE),"")</f>
        <v/>
      </c>
      <c r="O3361" s="18" t="str">
        <f>IFERROR(VLOOKUP($B3361,Invoices!$AD$2:$AE$412,2,FALSE),"")</f>
        <v/>
      </c>
      <c r="P3361" s="18" t="str">
        <f>IFERROR(VLOOKUP($B3361,Invoices!$AF$2:$AG$412,2,FALSE),"")</f>
        <v/>
      </c>
      <c r="Q3361" s="18" t="str">
        <f>IFERROR(VLOOKUP($B3361,Invoices!$AH$2:$AI$412,2,FALSE),"")</f>
        <v/>
      </c>
      <c r="R3361" s="18">
        <f>IFERROR(VLOOKUP($B3361,Invoices!$AJ$2:$AK$412,2,FALSE),"")</f>
        <v>0.99</v>
      </c>
      <c r="S3361" s="18" t="str">
        <f>IFERROR(VLOOKUP($B3361,Invoices!$AL$2:$AM$412,2,FALSE),"")</f>
        <v/>
      </c>
      <c r="T3361" s="18" t="str">
        <f>IFERROR(VLOOKUP($B3361,Invoices!$AN$2:$AO$412,2,FALSE),"")</f>
        <v/>
      </c>
      <c r="U3361" s="18" cm="1">
        <f t="array" ref="U3361">IFERROR(INDEX(F3361:T3361, 1, MATCH(TRUE, ISNUMBER(F3361:T3361), 0)), "0.0")</f>
        <v>0.99</v>
      </c>
    </row>
    <row r="3362" spans="1:21" ht="13" x14ac:dyDescent="0.15">
      <c r="A3362" s="14" t="s">
        <v>9394</v>
      </c>
      <c r="B3362" s="6" t="s">
        <v>4909</v>
      </c>
      <c r="C3362" s="6" t="s">
        <v>908</v>
      </c>
      <c r="D3362" s="6" t="s">
        <v>897</v>
      </c>
      <c r="E3362" s="6" t="s">
        <v>562</v>
      </c>
      <c r="F3362" s="18">
        <f>IFERROR(VLOOKUP(B3362,Invoices!$L$2:$M$413,2,FALSE),"")</f>
        <v>0.99</v>
      </c>
      <c r="G3362" s="18" t="str">
        <f>IFERROR(VLOOKUP(B3362,Invoices!$N$2:$O$412,2,FALSE),"")</f>
        <v/>
      </c>
      <c r="H3362" s="18" t="str">
        <f>IFERROR(VLOOKUP($B3362,Invoices!$P$2:$Q$412,2,FALSE),"")</f>
        <v/>
      </c>
      <c r="I3362" s="18">
        <f>IFERROR(VLOOKUP($B3362,Invoices!$R$2:$S$412,2,FALSE),"")</f>
        <v>0.99</v>
      </c>
      <c r="J3362" s="18" t="str">
        <f>IFERROR(VLOOKUP($B3362,Invoices!$T$2:$U$412,2,FALSE),"")</f>
        <v/>
      </c>
      <c r="K3362" s="18" t="str">
        <f>IFERROR(VLOOKUP($B3362,Invoices!$V$2:$W$412,2,FALSE),"")</f>
        <v/>
      </c>
      <c r="L3362" s="18" t="str">
        <f>IFERROR(VLOOKUP($B3362,Invoices!$X$2:$Y$412,2,FALSE),"")</f>
        <v/>
      </c>
      <c r="M3362" s="18" t="str">
        <f>IFERROR(VLOOKUP($B3362,Invoices!$Z$2:$AA$412,2,FALSE),"")</f>
        <v/>
      </c>
      <c r="N3362" s="18" t="str">
        <f>IFERROR(VLOOKUP($B3362,Invoices!$AB$2:$AC$412,2,FALSE),"")</f>
        <v/>
      </c>
      <c r="O3362" s="18" t="str">
        <f>IFERROR(VLOOKUP($B3362,Invoices!$AD$2:$AE$412,2,FALSE),"")</f>
        <v/>
      </c>
      <c r="P3362" s="18" t="str">
        <f>IFERROR(VLOOKUP($B3362,Invoices!$AF$2:$AG$412,2,FALSE),"")</f>
        <v/>
      </c>
      <c r="Q3362" s="18" t="str">
        <f>IFERROR(VLOOKUP($B3362,Invoices!$AH$2:$AI$412,2,FALSE),"")</f>
        <v/>
      </c>
      <c r="R3362" s="18" t="str">
        <f>IFERROR(VLOOKUP($B3362,Invoices!$AJ$2:$AK$412,2,FALSE),"")</f>
        <v/>
      </c>
      <c r="S3362" s="18" t="str">
        <f>IFERROR(VLOOKUP($B3362,Invoices!$AL$2:$AM$412,2,FALSE),"")</f>
        <v/>
      </c>
      <c r="T3362" s="18" t="str">
        <f>IFERROR(VLOOKUP($B3362,Invoices!$AN$2:$AO$412,2,FALSE),"")</f>
        <v/>
      </c>
      <c r="U3362" s="18" cm="1">
        <f t="array" ref="U3362">IFERROR(INDEX(F3362:T3362, 1, MATCH(TRUE, ISNUMBER(F3362:T3362), 0)), "0.0")</f>
        <v>0.99</v>
      </c>
    </row>
    <row r="3363" spans="1:21" ht="13" x14ac:dyDescent="0.15">
      <c r="A3363" s="14" t="s">
        <v>9395</v>
      </c>
      <c r="B3363" s="6" t="s">
        <v>4909</v>
      </c>
      <c r="C3363" s="6" t="s">
        <v>562</v>
      </c>
      <c r="D3363" s="6" t="s">
        <v>910</v>
      </c>
      <c r="E3363" s="6" t="s">
        <v>562</v>
      </c>
      <c r="F3363" s="18">
        <f>IFERROR(VLOOKUP(B3363,Invoices!$L$2:$M$413,2,FALSE),"")</f>
        <v>0.99</v>
      </c>
      <c r="G3363" s="18" t="str">
        <f>IFERROR(VLOOKUP(B3363,Invoices!$N$2:$O$412,2,FALSE),"")</f>
        <v/>
      </c>
      <c r="H3363" s="18" t="str">
        <f>IFERROR(VLOOKUP($B3363,Invoices!$P$2:$Q$412,2,FALSE),"")</f>
        <v/>
      </c>
      <c r="I3363" s="18">
        <f>IFERROR(VLOOKUP($B3363,Invoices!$R$2:$S$412,2,FALSE),"")</f>
        <v>0.99</v>
      </c>
      <c r="J3363" s="18" t="str">
        <f>IFERROR(VLOOKUP($B3363,Invoices!$T$2:$U$412,2,FALSE),"")</f>
        <v/>
      </c>
      <c r="K3363" s="18" t="str">
        <f>IFERROR(VLOOKUP($B3363,Invoices!$V$2:$W$412,2,FALSE),"")</f>
        <v/>
      </c>
      <c r="L3363" s="18" t="str">
        <f>IFERROR(VLOOKUP($B3363,Invoices!$X$2:$Y$412,2,FALSE),"")</f>
        <v/>
      </c>
      <c r="M3363" s="18" t="str">
        <f>IFERROR(VLOOKUP($B3363,Invoices!$Z$2:$AA$412,2,FALSE),"")</f>
        <v/>
      </c>
      <c r="N3363" s="18" t="str">
        <f>IFERROR(VLOOKUP($B3363,Invoices!$AB$2:$AC$412,2,FALSE),"")</f>
        <v/>
      </c>
      <c r="O3363" s="18" t="str">
        <f>IFERROR(VLOOKUP($B3363,Invoices!$AD$2:$AE$412,2,FALSE),"")</f>
        <v/>
      </c>
      <c r="P3363" s="18" t="str">
        <f>IFERROR(VLOOKUP($B3363,Invoices!$AF$2:$AG$412,2,FALSE),"")</f>
        <v/>
      </c>
      <c r="Q3363" s="18" t="str">
        <f>IFERROR(VLOOKUP($B3363,Invoices!$AH$2:$AI$412,2,FALSE),"")</f>
        <v/>
      </c>
      <c r="R3363" s="18" t="str">
        <f>IFERROR(VLOOKUP($B3363,Invoices!$AJ$2:$AK$412,2,FALSE),"")</f>
        <v/>
      </c>
      <c r="S3363" s="18" t="str">
        <f>IFERROR(VLOOKUP($B3363,Invoices!$AL$2:$AM$412,2,FALSE),"")</f>
        <v/>
      </c>
      <c r="T3363" s="18" t="str">
        <f>IFERROR(VLOOKUP($B3363,Invoices!$AN$2:$AO$412,2,FALSE),"")</f>
        <v/>
      </c>
      <c r="U3363" s="18" cm="1">
        <f t="array" ref="U3363">IFERROR(INDEX(F3363:T3363, 1, MATCH(TRUE, ISNUMBER(F3363:T3363), 0)), "0.0")</f>
        <v>0.99</v>
      </c>
    </row>
    <row r="3364" spans="1:21" ht="13" x14ac:dyDescent="0.15">
      <c r="A3364" s="14" t="s">
        <v>9396</v>
      </c>
      <c r="B3364" s="6" t="s">
        <v>4910</v>
      </c>
      <c r="C3364" s="6" t="s">
        <v>4911</v>
      </c>
      <c r="D3364" s="6" t="s">
        <v>2232</v>
      </c>
      <c r="E3364" s="6" t="s">
        <v>2233</v>
      </c>
      <c r="F3364" s="18" t="str">
        <f>IFERROR(VLOOKUP(B3364,Invoices!$L$2:$M$413,2,FALSE),"")</f>
        <v/>
      </c>
      <c r="G3364" s="18" t="str">
        <f>IFERROR(VLOOKUP(B3364,Invoices!$N$2:$O$412,2,FALSE),"")</f>
        <v/>
      </c>
      <c r="H3364" s="18" t="str">
        <f>IFERROR(VLOOKUP($B3364,Invoices!$P$2:$Q$412,2,FALSE),"")</f>
        <v/>
      </c>
      <c r="I3364" s="18">
        <f>IFERROR(VLOOKUP($B3364,Invoices!$R$2:$S$412,2,FALSE),"")</f>
        <v>0.99</v>
      </c>
      <c r="J3364" s="18" t="str">
        <f>IFERROR(VLOOKUP($B3364,Invoices!$T$2:$U$412,2,FALSE),"")</f>
        <v/>
      </c>
      <c r="K3364" s="18" t="str">
        <f>IFERROR(VLOOKUP($B3364,Invoices!$V$2:$W$412,2,FALSE),"")</f>
        <v/>
      </c>
      <c r="L3364" s="18" t="str">
        <f>IFERROR(VLOOKUP($B3364,Invoices!$X$2:$Y$412,2,FALSE),"")</f>
        <v/>
      </c>
      <c r="M3364" s="18" t="str">
        <f>IFERROR(VLOOKUP($B3364,Invoices!$Z$2:$AA$412,2,FALSE),"")</f>
        <v/>
      </c>
      <c r="N3364" s="18" t="str">
        <f>IFERROR(VLOOKUP($B3364,Invoices!$AB$2:$AC$412,2,FALSE),"")</f>
        <v/>
      </c>
      <c r="O3364" s="18" t="str">
        <f>IFERROR(VLOOKUP($B3364,Invoices!$AD$2:$AE$412,2,FALSE),"")</f>
        <v/>
      </c>
      <c r="P3364" s="18" t="str">
        <f>IFERROR(VLOOKUP($B3364,Invoices!$AF$2:$AG$412,2,FALSE),"")</f>
        <v/>
      </c>
      <c r="Q3364" s="18">
        <f>IFERROR(VLOOKUP($B3364,Invoices!$AH$2:$AI$412,2,FALSE),"")</f>
        <v>0.99</v>
      </c>
      <c r="R3364" s="18" t="str">
        <f>IFERROR(VLOOKUP($B3364,Invoices!$AJ$2:$AK$412,2,FALSE),"")</f>
        <v/>
      </c>
      <c r="S3364" s="18" t="str">
        <f>IFERROR(VLOOKUP($B3364,Invoices!$AL$2:$AM$412,2,FALSE),"")</f>
        <v/>
      </c>
      <c r="T3364" s="18" t="str">
        <f>IFERROR(VLOOKUP($B3364,Invoices!$AN$2:$AO$412,2,FALSE),"")</f>
        <v/>
      </c>
      <c r="U3364" s="18" cm="1">
        <f t="array" ref="U3364">IFERROR(INDEX(F3364:T3364, 1, MATCH(TRUE, ISNUMBER(F3364:T3364), 0)), "0.0")</f>
        <v>0.99</v>
      </c>
    </row>
    <row r="3365" spans="1:21" ht="13" x14ac:dyDescent="0.15">
      <c r="A3365" s="14" t="s">
        <v>9397</v>
      </c>
      <c r="B3365" s="6" t="s">
        <v>4912</v>
      </c>
      <c r="C3365" s="6" t="s">
        <v>4913</v>
      </c>
      <c r="D3365" s="6" t="s">
        <v>1311</v>
      </c>
      <c r="E3365" s="6" t="s">
        <v>810</v>
      </c>
      <c r="F3365" s="18">
        <f>IFERROR(VLOOKUP(B3365,Invoices!$L$2:$M$413,2,FALSE),"")</f>
        <v>0.99</v>
      </c>
      <c r="G3365" s="18" t="str">
        <f>IFERROR(VLOOKUP(B3365,Invoices!$N$2:$O$412,2,FALSE),"")</f>
        <v/>
      </c>
      <c r="H3365" s="18" t="str">
        <f>IFERROR(VLOOKUP($B3365,Invoices!$P$2:$Q$412,2,FALSE),"")</f>
        <v/>
      </c>
      <c r="I3365" s="18" t="str">
        <f>IFERROR(VLOOKUP($B3365,Invoices!$R$2:$S$412,2,FALSE),"")</f>
        <v/>
      </c>
      <c r="J3365" s="18" t="str">
        <f>IFERROR(VLOOKUP($B3365,Invoices!$T$2:$U$412,2,FALSE),"")</f>
        <v/>
      </c>
      <c r="K3365" s="18" t="str">
        <f>IFERROR(VLOOKUP($B3365,Invoices!$V$2:$W$412,2,FALSE),"")</f>
        <v/>
      </c>
      <c r="L3365" s="18" t="str">
        <f>IFERROR(VLOOKUP($B3365,Invoices!$X$2:$Y$412,2,FALSE),"")</f>
        <v/>
      </c>
      <c r="M3365" s="18" t="str">
        <f>IFERROR(VLOOKUP($B3365,Invoices!$Z$2:$AA$412,2,FALSE),"")</f>
        <v/>
      </c>
      <c r="N3365" s="18" t="str">
        <f>IFERROR(VLOOKUP($B3365,Invoices!$AB$2:$AC$412,2,FALSE),"")</f>
        <v/>
      </c>
      <c r="O3365" s="18" t="str">
        <f>IFERROR(VLOOKUP($B3365,Invoices!$AD$2:$AE$412,2,FALSE),"")</f>
        <v/>
      </c>
      <c r="P3365" s="18" t="str">
        <f>IFERROR(VLOOKUP($B3365,Invoices!$AF$2:$AG$412,2,FALSE),"")</f>
        <v/>
      </c>
      <c r="Q3365" s="18" t="str">
        <f>IFERROR(VLOOKUP($B3365,Invoices!$AH$2:$AI$412,2,FALSE),"")</f>
        <v/>
      </c>
      <c r="R3365" s="18" t="str">
        <f>IFERROR(VLOOKUP($B3365,Invoices!$AJ$2:$AK$412,2,FALSE),"")</f>
        <v/>
      </c>
      <c r="S3365" s="18" t="str">
        <f>IFERROR(VLOOKUP($B3365,Invoices!$AL$2:$AM$412,2,FALSE),"")</f>
        <v/>
      </c>
      <c r="T3365" s="18" t="str">
        <f>IFERROR(VLOOKUP($B3365,Invoices!$AN$2:$AO$412,2,FALSE),"")</f>
        <v/>
      </c>
      <c r="U3365" s="18" cm="1">
        <f t="array" ref="U3365">IFERROR(INDEX(F3365:T3365, 1, MATCH(TRUE, ISNUMBER(F3365:T3365), 0)), "0.0")</f>
        <v>0.99</v>
      </c>
    </row>
    <row r="3366" spans="1:21" ht="13" x14ac:dyDescent="0.15">
      <c r="A3366" s="14" t="s">
        <v>9398</v>
      </c>
      <c r="B3366" s="6" t="s">
        <v>4914</v>
      </c>
      <c r="C3366" s="6" t="s">
        <v>1366</v>
      </c>
      <c r="D3366" s="6" t="s">
        <v>1367</v>
      </c>
      <c r="E3366" s="6" t="s">
        <v>1368</v>
      </c>
      <c r="F3366" s="18" t="str">
        <f>IFERROR(VLOOKUP(B3366,Invoices!$L$2:$M$413,2,FALSE),"")</f>
        <v/>
      </c>
      <c r="G3366" s="18" t="str">
        <f>IFERROR(VLOOKUP(B3366,Invoices!$N$2:$O$412,2,FALSE),"")</f>
        <v/>
      </c>
      <c r="H3366" s="18" t="str">
        <f>IFERROR(VLOOKUP($B3366,Invoices!$P$2:$Q$412,2,FALSE),"")</f>
        <v/>
      </c>
      <c r="I3366" s="18" t="str">
        <f>IFERROR(VLOOKUP($B3366,Invoices!$R$2:$S$412,2,FALSE),"")</f>
        <v/>
      </c>
      <c r="J3366" s="18" t="str">
        <f>IFERROR(VLOOKUP($B3366,Invoices!$T$2:$U$412,2,FALSE),"")</f>
        <v/>
      </c>
      <c r="K3366" s="18">
        <f>IFERROR(VLOOKUP($B3366,Invoices!$V$2:$W$412,2,FALSE),"")</f>
        <v>0.99</v>
      </c>
      <c r="L3366" s="18" t="str">
        <f>IFERROR(VLOOKUP($B3366,Invoices!$X$2:$Y$412,2,FALSE),"")</f>
        <v/>
      </c>
      <c r="M3366" s="18" t="str">
        <f>IFERROR(VLOOKUP($B3366,Invoices!$Z$2:$AA$412,2,FALSE),"")</f>
        <v/>
      </c>
      <c r="N3366" s="18" t="str">
        <f>IFERROR(VLOOKUP($B3366,Invoices!$AB$2:$AC$412,2,FALSE),"")</f>
        <v/>
      </c>
      <c r="O3366" s="18" t="str">
        <f>IFERROR(VLOOKUP($B3366,Invoices!$AD$2:$AE$412,2,FALSE),"")</f>
        <v/>
      </c>
      <c r="P3366" s="18" t="str">
        <f>IFERROR(VLOOKUP($B3366,Invoices!$AF$2:$AG$412,2,FALSE),"")</f>
        <v/>
      </c>
      <c r="Q3366" s="18" t="str">
        <f>IFERROR(VLOOKUP($B3366,Invoices!$AH$2:$AI$412,2,FALSE),"")</f>
        <v/>
      </c>
      <c r="R3366" s="18" t="str">
        <f>IFERROR(VLOOKUP($B3366,Invoices!$AJ$2:$AK$412,2,FALSE),"")</f>
        <v/>
      </c>
      <c r="S3366" s="18" t="str">
        <f>IFERROR(VLOOKUP($B3366,Invoices!$AL$2:$AM$412,2,FALSE),"")</f>
        <v/>
      </c>
      <c r="T3366" s="18" t="str">
        <f>IFERROR(VLOOKUP($B3366,Invoices!$AN$2:$AO$412,2,FALSE),"")</f>
        <v/>
      </c>
      <c r="U3366" s="18" cm="1">
        <f t="array" ref="U3366">IFERROR(INDEX(F3366:T3366, 1, MATCH(TRUE, ISNUMBER(F3366:T3366), 0)), "0.0")</f>
        <v>0.99</v>
      </c>
    </row>
    <row r="3367" spans="1:21" ht="13" x14ac:dyDescent="0.15">
      <c r="A3367" s="14" t="s">
        <v>9399</v>
      </c>
      <c r="B3367" s="6" t="s">
        <v>4915</v>
      </c>
      <c r="C3367" s="6" t="s">
        <v>4916</v>
      </c>
      <c r="D3367" s="6" t="s">
        <v>1674</v>
      </c>
      <c r="E3367" s="6" t="s">
        <v>574</v>
      </c>
      <c r="F3367" s="18" t="str">
        <f>IFERROR(VLOOKUP(B3367,Invoices!$L$2:$M$413,2,FALSE),"")</f>
        <v/>
      </c>
      <c r="G3367" s="18" t="str">
        <f>IFERROR(VLOOKUP(B3367,Invoices!$N$2:$O$412,2,FALSE),"")</f>
        <v/>
      </c>
      <c r="H3367" s="18" t="str">
        <f>IFERROR(VLOOKUP($B3367,Invoices!$P$2:$Q$412,2,FALSE),"")</f>
        <v/>
      </c>
      <c r="I3367" s="18" t="str">
        <f>IFERROR(VLOOKUP($B3367,Invoices!$R$2:$S$412,2,FALSE),"")</f>
        <v/>
      </c>
      <c r="J3367" s="18" t="str">
        <f>IFERROR(VLOOKUP($B3367,Invoices!$T$2:$U$412,2,FALSE),"")</f>
        <v/>
      </c>
      <c r="K3367" s="18" t="str">
        <f>IFERROR(VLOOKUP($B3367,Invoices!$V$2:$W$412,2,FALSE),"")</f>
        <v/>
      </c>
      <c r="L3367" s="18" t="str">
        <f>IFERROR(VLOOKUP($B3367,Invoices!$X$2:$Y$412,2,FALSE),"")</f>
        <v/>
      </c>
      <c r="M3367" s="18" t="str">
        <f>IFERROR(VLOOKUP($B3367,Invoices!$Z$2:$AA$412,2,FALSE),"")</f>
        <v/>
      </c>
      <c r="N3367" s="18" t="str">
        <f>IFERROR(VLOOKUP($B3367,Invoices!$AB$2:$AC$412,2,FALSE),"")</f>
        <v/>
      </c>
      <c r="O3367" s="18" t="str">
        <f>IFERROR(VLOOKUP($B3367,Invoices!$AD$2:$AE$412,2,FALSE),"")</f>
        <v/>
      </c>
      <c r="P3367" s="18" t="str">
        <f>IFERROR(VLOOKUP($B3367,Invoices!$AF$2:$AG$412,2,FALSE),"")</f>
        <v/>
      </c>
      <c r="Q3367" s="18" t="str">
        <f>IFERROR(VLOOKUP($B3367,Invoices!$AH$2:$AI$412,2,FALSE),"")</f>
        <v/>
      </c>
      <c r="R3367" s="18" t="str">
        <f>IFERROR(VLOOKUP($B3367,Invoices!$AJ$2:$AK$412,2,FALSE),"")</f>
        <v/>
      </c>
      <c r="S3367" s="18" t="str">
        <f>IFERROR(VLOOKUP($B3367,Invoices!$AL$2:$AM$412,2,FALSE),"")</f>
        <v/>
      </c>
      <c r="T3367" s="18" t="str">
        <f>IFERROR(VLOOKUP($B3367,Invoices!$AN$2:$AO$412,2,FALSE),"")</f>
        <v/>
      </c>
      <c r="U3367" s="18" t="str" cm="1">
        <f t="array" ref="U3367">IFERROR(INDEX(F3367:T3367, 1, MATCH(TRUE, ISNUMBER(F3367:T3367), 0)), "0.0")</f>
        <v>0.0</v>
      </c>
    </row>
    <row r="3368" spans="1:21" ht="13" x14ac:dyDescent="0.15">
      <c r="A3368" s="14" t="s">
        <v>9400</v>
      </c>
      <c r="B3368" s="6" t="s">
        <v>4917</v>
      </c>
      <c r="C3368" s="6" t="s">
        <v>4897</v>
      </c>
      <c r="D3368" s="6" t="s">
        <v>1361</v>
      </c>
      <c r="E3368" s="6" t="s">
        <v>1301</v>
      </c>
      <c r="F3368" s="18">
        <f>IFERROR(VLOOKUP(B3368,Invoices!$L$2:$M$413,2,FALSE),"")</f>
        <v>0.99</v>
      </c>
      <c r="G3368" s="18" t="str">
        <f>IFERROR(VLOOKUP(B3368,Invoices!$N$2:$O$412,2,FALSE),"")</f>
        <v/>
      </c>
      <c r="H3368" s="18" t="str">
        <f>IFERROR(VLOOKUP($B3368,Invoices!$P$2:$Q$412,2,FALSE),"")</f>
        <v/>
      </c>
      <c r="I3368" s="18" t="str">
        <f>IFERROR(VLOOKUP($B3368,Invoices!$R$2:$S$412,2,FALSE),"")</f>
        <v/>
      </c>
      <c r="J3368" s="18" t="str">
        <f>IFERROR(VLOOKUP($B3368,Invoices!$T$2:$U$412,2,FALSE),"")</f>
        <v/>
      </c>
      <c r="K3368" s="18" t="str">
        <f>IFERROR(VLOOKUP($B3368,Invoices!$V$2:$W$412,2,FALSE),"")</f>
        <v/>
      </c>
      <c r="L3368" s="18" t="str">
        <f>IFERROR(VLOOKUP($B3368,Invoices!$X$2:$Y$412,2,FALSE),"")</f>
        <v/>
      </c>
      <c r="M3368" s="18" t="str">
        <f>IFERROR(VLOOKUP($B3368,Invoices!$Z$2:$AA$412,2,FALSE),"")</f>
        <v/>
      </c>
      <c r="N3368" s="18" t="str">
        <f>IFERROR(VLOOKUP($B3368,Invoices!$AB$2:$AC$412,2,FALSE),"")</f>
        <v/>
      </c>
      <c r="O3368" s="18" t="str">
        <f>IFERROR(VLOOKUP($B3368,Invoices!$AD$2:$AE$412,2,FALSE),"")</f>
        <v/>
      </c>
      <c r="P3368" s="18" t="str">
        <f>IFERROR(VLOOKUP($B3368,Invoices!$AF$2:$AG$412,2,FALSE),"")</f>
        <v/>
      </c>
      <c r="Q3368" s="18" t="str">
        <f>IFERROR(VLOOKUP($B3368,Invoices!$AH$2:$AI$412,2,FALSE),"")</f>
        <v/>
      </c>
      <c r="R3368" s="18" t="str">
        <f>IFERROR(VLOOKUP($B3368,Invoices!$AJ$2:$AK$412,2,FALSE),"")</f>
        <v/>
      </c>
      <c r="S3368" s="18" t="str">
        <f>IFERROR(VLOOKUP($B3368,Invoices!$AL$2:$AM$412,2,FALSE),"")</f>
        <v/>
      </c>
      <c r="T3368" s="18" t="str">
        <f>IFERROR(VLOOKUP($B3368,Invoices!$AN$2:$AO$412,2,FALSE),"")</f>
        <v/>
      </c>
      <c r="U3368" s="18" cm="1">
        <f t="array" ref="U3368">IFERROR(INDEX(F3368:T3368, 1, MATCH(TRUE, ISNUMBER(F3368:T3368), 0)), "0.0")</f>
        <v>0.99</v>
      </c>
    </row>
    <row r="3369" spans="1:21" ht="13" x14ac:dyDescent="0.15">
      <c r="A3369" s="14" t="s">
        <v>9401</v>
      </c>
      <c r="B3369" s="6" t="s">
        <v>4918</v>
      </c>
      <c r="D3369" s="6" t="s">
        <v>538</v>
      </c>
      <c r="E3369" s="6" t="s">
        <v>539</v>
      </c>
      <c r="F3369" s="18" t="str">
        <f>IFERROR(VLOOKUP(B3369,Invoices!$L$2:$M$413,2,FALSE),"")</f>
        <v/>
      </c>
      <c r="G3369" s="18" t="str">
        <f>IFERROR(VLOOKUP(B3369,Invoices!$N$2:$O$412,2,FALSE),"")</f>
        <v/>
      </c>
      <c r="H3369" s="18" t="str">
        <f>IFERROR(VLOOKUP($B3369,Invoices!$P$2:$Q$412,2,FALSE),"")</f>
        <v/>
      </c>
      <c r="I3369" s="18" t="str">
        <f>IFERROR(VLOOKUP($B3369,Invoices!$R$2:$S$412,2,FALSE),"")</f>
        <v/>
      </c>
      <c r="J3369" s="18" t="str">
        <f>IFERROR(VLOOKUP($B3369,Invoices!$T$2:$U$412,2,FALSE),"")</f>
        <v/>
      </c>
      <c r="K3369" s="18" t="str">
        <f>IFERROR(VLOOKUP($B3369,Invoices!$V$2:$W$412,2,FALSE),"")</f>
        <v/>
      </c>
      <c r="L3369" s="18" t="str">
        <f>IFERROR(VLOOKUP($B3369,Invoices!$X$2:$Y$412,2,FALSE),"")</f>
        <v/>
      </c>
      <c r="M3369" s="18" t="str">
        <f>IFERROR(VLOOKUP($B3369,Invoices!$Z$2:$AA$412,2,FALSE),"")</f>
        <v/>
      </c>
      <c r="N3369" s="18" t="str">
        <f>IFERROR(VLOOKUP($B3369,Invoices!$AB$2:$AC$412,2,FALSE),"")</f>
        <v/>
      </c>
      <c r="O3369" s="18" t="str">
        <f>IFERROR(VLOOKUP($B3369,Invoices!$AD$2:$AE$412,2,FALSE),"")</f>
        <v/>
      </c>
      <c r="P3369" s="18" t="str">
        <f>IFERROR(VLOOKUP($B3369,Invoices!$AF$2:$AG$412,2,FALSE),"")</f>
        <v/>
      </c>
      <c r="Q3369" s="18" t="str">
        <f>IFERROR(VLOOKUP($B3369,Invoices!$AH$2:$AI$412,2,FALSE),"")</f>
        <v/>
      </c>
      <c r="R3369" s="18" t="str">
        <f>IFERROR(VLOOKUP($B3369,Invoices!$AJ$2:$AK$412,2,FALSE),"")</f>
        <v/>
      </c>
      <c r="S3369" s="18" t="str">
        <f>IFERROR(VLOOKUP($B3369,Invoices!$AL$2:$AM$412,2,FALSE),"")</f>
        <v/>
      </c>
      <c r="T3369" s="18" t="str">
        <f>IFERROR(VLOOKUP($B3369,Invoices!$AN$2:$AO$412,2,FALSE),"")</f>
        <v/>
      </c>
      <c r="U3369" s="18" t="str" cm="1">
        <f t="array" ref="U3369">IFERROR(INDEX(F3369:T3369, 1, MATCH(TRUE, ISNUMBER(F3369:T3369), 0)), "0.0")</f>
        <v>0.0</v>
      </c>
    </row>
    <row r="3370" spans="1:21" ht="13" x14ac:dyDescent="0.15">
      <c r="A3370" s="14" t="s">
        <v>9402</v>
      </c>
      <c r="B3370" s="6" t="s">
        <v>4919</v>
      </c>
      <c r="C3370" s="6" t="s">
        <v>573</v>
      </c>
      <c r="D3370" s="6" t="s">
        <v>618</v>
      </c>
      <c r="E3370" s="6" t="s">
        <v>574</v>
      </c>
      <c r="F3370" s="18" t="str">
        <f>IFERROR(VLOOKUP(B3370,Invoices!$L$2:$M$413,2,FALSE),"")</f>
        <v/>
      </c>
      <c r="G3370" s="18" t="str">
        <f>IFERROR(VLOOKUP(B3370,Invoices!$N$2:$O$412,2,FALSE),"")</f>
        <v/>
      </c>
      <c r="H3370" s="18">
        <f>IFERROR(VLOOKUP($B3370,Invoices!$P$2:$Q$412,2,FALSE),"")</f>
        <v>0.99</v>
      </c>
      <c r="I3370" s="18">
        <f>IFERROR(VLOOKUP($B3370,Invoices!$R$2:$S$412,2,FALSE),"")</f>
        <v>0.99</v>
      </c>
      <c r="J3370" s="18" t="str">
        <f>IFERROR(VLOOKUP($B3370,Invoices!$T$2:$U$412,2,FALSE),"")</f>
        <v/>
      </c>
      <c r="K3370" s="18" t="str">
        <f>IFERROR(VLOOKUP($B3370,Invoices!$V$2:$W$412,2,FALSE),"")</f>
        <v/>
      </c>
      <c r="L3370" s="18" t="str">
        <f>IFERROR(VLOOKUP($B3370,Invoices!$X$2:$Y$412,2,FALSE),"")</f>
        <v/>
      </c>
      <c r="M3370" s="18" t="str">
        <f>IFERROR(VLOOKUP($B3370,Invoices!$Z$2:$AA$412,2,FALSE),"")</f>
        <v/>
      </c>
      <c r="N3370" s="18" t="str">
        <f>IFERROR(VLOOKUP($B3370,Invoices!$AB$2:$AC$412,2,FALSE),"")</f>
        <v/>
      </c>
      <c r="O3370" s="18" t="str">
        <f>IFERROR(VLOOKUP($B3370,Invoices!$AD$2:$AE$412,2,FALSE),"")</f>
        <v/>
      </c>
      <c r="P3370" s="18" t="str">
        <f>IFERROR(VLOOKUP($B3370,Invoices!$AF$2:$AG$412,2,FALSE),"")</f>
        <v/>
      </c>
      <c r="Q3370" s="18">
        <f>IFERROR(VLOOKUP($B3370,Invoices!$AH$2:$AI$412,2,FALSE),"")</f>
        <v>0.99</v>
      </c>
      <c r="R3370" s="18" t="str">
        <f>IFERROR(VLOOKUP($B3370,Invoices!$AJ$2:$AK$412,2,FALSE),"")</f>
        <v/>
      </c>
      <c r="S3370" s="18" t="str">
        <f>IFERROR(VLOOKUP($B3370,Invoices!$AL$2:$AM$412,2,FALSE),"")</f>
        <v/>
      </c>
      <c r="T3370" s="18" t="str">
        <f>IFERROR(VLOOKUP($B3370,Invoices!$AN$2:$AO$412,2,FALSE),"")</f>
        <v/>
      </c>
      <c r="U3370" s="18" cm="1">
        <f t="array" ref="U3370">IFERROR(INDEX(F3370:T3370, 1, MATCH(TRUE, ISNUMBER(F3370:T3370), 0)), "0.0")</f>
        <v>0.99</v>
      </c>
    </row>
    <row r="3371" spans="1:21" ht="13" x14ac:dyDescent="0.15">
      <c r="A3371" s="14" t="s">
        <v>9403</v>
      </c>
      <c r="B3371" s="6" t="s">
        <v>4919</v>
      </c>
      <c r="C3371" s="6" t="s">
        <v>573</v>
      </c>
      <c r="D3371" s="6" t="s">
        <v>1895</v>
      </c>
      <c r="E3371" s="6" t="s">
        <v>574</v>
      </c>
      <c r="F3371" s="18" t="str">
        <f>IFERROR(VLOOKUP(B3371,Invoices!$L$2:$M$413,2,FALSE),"")</f>
        <v/>
      </c>
      <c r="G3371" s="18" t="str">
        <f>IFERROR(VLOOKUP(B3371,Invoices!$N$2:$O$412,2,FALSE),"")</f>
        <v/>
      </c>
      <c r="H3371" s="18">
        <f>IFERROR(VLOOKUP($B3371,Invoices!$P$2:$Q$412,2,FALSE),"")</f>
        <v>0.99</v>
      </c>
      <c r="I3371" s="18">
        <f>IFERROR(VLOOKUP($B3371,Invoices!$R$2:$S$412,2,FALSE),"")</f>
        <v>0.99</v>
      </c>
      <c r="J3371" s="18" t="str">
        <f>IFERROR(VLOOKUP($B3371,Invoices!$T$2:$U$412,2,FALSE),"")</f>
        <v/>
      </c>
      <c r="K3371" s="18" t="str">
        <f>IFERROR(VLOOKUP($B3371,Invoices!$V$2:$W$412,2,FALSE),"")</f>
        <v/>
      </c>
      <c r="L3371" s="18" t="str">
        <f>IFERROR(VLOOKUP($B3371,Invoices!$X$2:$Y$412,2,FALSE),"")</f>
        <v/>
      </c>
      <c r="M3371" s="18" t="str">
        <f>IFERROR(VLOOKUP($B3371,Invoices!$Z$2:$AA$412,2,FALSE),"")</f>
        <v/>
      </c>
      <c r="N3371" s="18" t="str">
        <f>IFERROR(VLOOKUP($B3371,Invoices!$AB$2:$AC$412,2,FALSE),"")</f>
        <v/>
      </c>
      <c r="O3371" s="18" t="str">
        <f>IFERROR(VLOOKUP($B3371,Invoices!$AD$2:$AE$412,2,FALSE),"")</f>
        <v/>
      </c>
      <c r="P3371" s="18" t="str">
        <f>IFERROR(VLOOKUP($B3371,Invoices!$AF$2:$AG$412,2,FALSE),"")</f>
        <v/>
      </c>
      <c r="Q3371" s="18">
        <f>IFERROR(VLOOKUP($B3371,Invoices!$AH$2:$AI$412,2,FALSE),"")</f>
        <v>0.99</v>
      </c>
      <c r="R3371" s="18" t="str">
        <f>IFERROR(VLOOKUP($B3371,Invoices!$AJ$2:$AK$412,2,FALSE),"")</f>
        <v/>
      </c>
      <c r="S3371" s="18" t="str">
        <f>IFERROR(VLOOKUP($B3371,Invoices!$AL$2:$AM$412,2,FALSE),"")</f>
        <v/>
      </c>
      <c r="T3371" s="18" t="str">
        <f>IFERROR(VLOOKUP($B3371,Invoices!$AN$2:$AO$412,2,FALSE),"")</f>
        <v/>
      </c>
      <c r="U3371" s="18" cm="1">
        <f t="array" ref="U3371">IFERROR(INDEX(F3371:T3371, 1, MATCH(TRUE, ISNUMBER(F3371:T3371), 0)), "0.0")</f>
        <v>0.99</v>
      </c>
    </row>
    <row r="3372" spans="1:21" ht="13" x14ac:dyDescent="0.15">
      <c r="A3372" s="14" t="s">
        <v>9404</v>
      </c>
      <c r="B3372" s="6" t="s">
        <v>4920</v>
      </c>
      <c r="C3372" s="6" t="s">
        <v>4921</v>
      </c>
      <c r="D3372" s="6" t="s">
        <v>542</v>
      </c>
      <c r="E3372" s="6" t="s">
        <v>543</v>
      </c>
      <c r="F3372" s="18" t="str">
        <f>IFERROR(VLOOKUP(B3372,Invoices!$L$2:$M$413,2,FALSE),"")</f>
        <v/>
      </c>
      <c r="G3372" s="18" t="str">
        <f>IFERROR(VLOOKUP(B3372,Invoices!$N$2:$O$412,2,FALSE),"")</f>
        <v/>
      </c>
      <c r="H3372" s="18" t="str">
        <f>IFERROR(VLOOKUP($B3372,Invoices!$P$2:$Q$412,2,FALSE),"")</f>
        <v/>
      </c>
      <c r="I3372" s="18" t="str">
        <f>IFERROR(VLOOKUP($B3372,Invoices!$R$2:$S$412,2,FALSE),"")</f>
        <v/>
      </c>
      <c r="J3372" s="18" t="str">
        <f>IFERROR(VLOOKUP($B3372,Invoices!$T$2:$U$412,2,FALSE),"")</f>
        <v/>
      </c>
      <c r="K3372" s="18">
        <f>IFERROR(VLOOKUP($B3372,Invoices!$V$2:$W$412,2,FALSE),"")</f>
        <v>0.99</v>
      </c>
      <c r="L3372" s="18" t="str">
        <f>IFERROR(VLOOKUP($B3372,Invoices!$X$2:$Y$412,2,FALSE),"")</f>
        <v/>
      </c>
      <c r="M3372" s="18" t="str">
        <f>IFERROR(VLOOKUP($B3372,Invoices!$Z$2:$AA$412,2,FALSE),"")</f>
        <v/>
      </c>
      <c r="N3372" s="18" t="str">
        <f>IFERROR(VLOOKUP($B3372,Invoices!$AB$2:$AC$412,2,FALSE),"")</f>
        <v/>
      </c>
      <c r="O3372" s="18" t="str">
        <f>IFERROR(VLOOKUP($B3372,Invoices!$AD$2:$AE$412,2,FALSE),"")</f>
        <v/>
      </c>
      <c r="P3372" s="18" t="str">
        <f>IFERROR(VLOOKUP($B3372,Invoices!$AF$2:$AG$412,2,FALSE),"")</f>
        <v/>
      </c>
      <c r="Q3372" s="18" t="str">
        <f>IFERROR(VLOOKUP($B3372,Invoices!$AH$2:$AI$412,2,FALSE),"")</f>
        <v/>
      </c>
      <c r="R3372" s="18" t="str">
        <f>IFERROR(VLOOKUP($B3372,Invoices!$AJ$2:$AK$412,2,FALSE),"")</f>
        <v/>
      </c>
      <c r="S3372" s="18" t="str">
        <f>IFERROR(VLOOKUP($B3372,Invoices!$AL$2:$AM$412,2,FALSE),"")</f>
        <v/>
      </c>
      <c r="T3372" s="18" t="str">
        <f>IFERROR(VLOOKUP($B3372,Invoices!$AN$2:$AO$412,2,FALSE),"")</f>
        <v/>
      </c>
      <c r="U3372" s="18" cm="1">
        <f t="array" ref="U3372">IFERROR(INDEX(F3372:T3372, 1, MATCH(TRUE, ISNUMBER(F3372:T3372), 0)), "0.0")</f>
        <v>0.99</v>
      </c>
    </row>
    <row r="3373" spans="1:21" ht="13" x14ac:dyDescent="0.15">
      <c r="A3373" s="14" t="s">
        <v>9405</v>
      </c>
      <c r="B3373" s="6" t="s">
        <v>4922</v>
      </c>
      <c r="C3373" s="6" t="s">
        <v>4923</v>
      </c>
      <c r="D3373" s="6" t="s">
        <v>1750</v>
      </c>
      <c r="E3373" s="6" t="s">
        <v>1751</v>
      </c>
      <c r="F3373" s="18" t="str">
        <f>IFERROR(VLOOKUP(B3373,Invoices!$L$2:$M$413,2,FALSE),"")</f>
        <v/>
      </c>
      <c r="G3373" s="18" t="str">
        <f>IFERROR(VLOOKUP(B3373,Invoices!$N$2:$O$412,2,FALSE),"")</f>
        <v/>
      </c>
      <c r="H3373" s="18">
        <f>IFERROR(VLOOKUP($B3373,Invoices!$P$2:$Q$412,2,FALSE),"")</f>
        <v>0.99</v>
      </c>
      <c r="I3373" s="18" t="str">
        <f>IFERROR(VLOOKUP($B3373,Invoices!$R$2:$S$412,2,FALSE),"")</f>
        <v/>
      </c>
      <c r="J3373" s="18" t="str">
        <f>IFERROR(VLOOKUP($B3373,Invoices!$T$2:$U$412,2,FALSE),"")</f>
        <v/>
      </c>
      <c r="K3373" s="18" t="str">
        <f>IFERROR(VLOOKUP($B3373,Invoices!$V$2:$W$412,2,FALSE),"")</f>
        <v/>
      </c>
      <c r="L3373" s="18" t="str">
        <f>IFERROR(VLOOKUP($B3373,Invoices!$X$2:$Y$412,2,FALSE),"")</f>
        <v/>
      </c>
      <c r="M3373" s="18" t="str">
        <f>IFERROR(VLOOKUP($B3373,Invoices!$Z$2:$AA$412,2,FALSE),"")</f>
        <v/>
      </c>
      <c r="N3373" s="18" t="str">
        <f>IFERROR(VLOOKUP($B3373,Invoices!$AB$2:$AC$412,2,FALSE),"")</f>
        <v/>
      </c>
      <c r="O3373" s="18" t="str">
        <f>IFERROR(VLOOKUP($B3373,Invoices!$AD$2:$AE$412,2,FALSE),"")</f>
        <v/>
      </c>
      <c r="P3373" s="18" t="str">
        <f>IFERROR(VLOOKUP($B3373,Invoices!$AF$2:$AG$412,2,FALSE),"")</f>
        <v/>
      </c>
      <c r="Q3373" s="18" t="str">
        <f>IFERROR(VLOOKUP($B3373,Invoices!$AH$2:$AI$412,2,FALSE),"")</f>
        <v/>
      </c>
      <c r="R3373" s="18" t="str">
        <f>IFERROR(VLOOKUP($B3373,Invoices!$AJ$2:$AK$412,2,FALSE),"")</f>
        <v/>
      </c>
      <c r="S3373" s="18" t="str">
        <f>IFERROR(VLOOKUP($B3373,Invoices!$AL$2:$AM$412,2,FALSE),"")</f>
        <v/>
      </c>
      <c r="T3373" s="18" t="str">
        <f>IFERROR(VLOOKUP($B3373,Invoices!$AN$2:$AO$412,2,FALSE),"")</f>
        <v/>
      </c>
      <c r="U3373" s="18" cm="1">
        <f t="array" ref="U3373">IFERROR(INDEX(F3373:T3373, 1, MATCH(TRUE, ISNUMBER(F3373:T3373), 0)), "0.0")</f>
        <v>0.99</v>
      </c>
    </row>
    <row r="3374" spans="1:21" ht="13" x14ac:dyDescent="0.15">
      <c r="A3374" s="14" t="s">
        <v>9406</v>
      </c>
      <c r="B3374" s="6" t="s">
        <v>4924</v>
      </c>
      <c r="C3374" s="6" t="s">
        <v>562</v>
      </c>
      <c r="D3374" s="6" t="s">
        <v>910</v>
      </c>
      <c r="E3374" s="6" t="s">
        <v>562</v>
      </c>
      <c r="F3374" s="18" t="str">
        <f>IFERROR(VLOOKUP(B3374,Invoices!$L$2:$M$413,2,FALSE),"")</f>
        <v/>
      </c>
      <c r="G3374" s="18" t="str">
        <f>IFERROR(VLOOKUP(B3374,Invoices!$N$2:$O$412,2,FALSE),"")</f>
        <v/>
      </c>
      <c r="H3374" s="18" t="str">
        <f>IFERROR(VLOOKUP($B3374,Invoices!$P$2:$Q$412,2,FALSE),"")</f>
        <v/>
      </c>
      <c r="I3374" s="18" t="str">
        <f>IFERROR(VLOOKUP($B3374,Invoices!$R$2:$S$412,2,FALSE),"")</f>
        <v/>
      </c>
      <c r="J3374" s="18" t="str">
        <f>IFERROR(VLOOKUP($B3374,Invoices!$T$2:$U$412,2,FALSE),"")</f>
        <v/>
      </c>
      <c r="K3374" s="18" t="str">
        <f>IFERROR(VLOOKUP($B3374,Invoices!$V$2:$W$412,2,FALSE),"")</f>
        <v/>
      </c>
      <c r="L3374" s="18" t="str">
        <f>IFERROR(VLOOKUP($B3374,Invoices!$X$2:$Y$412,2,FALSE),"")</f>
        <v/>
      </c>
      <c r="M3374" s="18" t="str">
        <f>IFERROR(VLOOKUP($B3374,Invoices!$Z$2:$AA$412,2,FALSE),"")</f>
        <v/>
      </c>
      <c r="N3374" s="18" t="str">
        <f>IFERROR(VLOOKUP($B3374,Invoices!$AB$2:$AC$412,2,FALSE),"")</f>
        <v/>
      </c>
      <c r="O3374" s="18" t="str">
        <f>IFERROR(VLOOKUP($B3374,Invoices!$AD$2:$AE$412,2,FALSE),"")</f>
        <v/>
      </c>
      <c r="P3374" s="18" t="str">
        <f>IFERROR(VLOOKUP($B3374,Invoices!$AF$2:$AG$412,2,FALSE),"")</f>
        <v/>
      </c>
      <c r="Q3374" s="18" t="str">
        <f>IFERROR(VLOOKUP($B3374,Invoices!$AH$2:$AI$412,2,FALSE),"")</f>
        <v/>
      </c>
      <c r="R3374" s="18" t="str">
        <f>IFERROR(VLOOKUP($B3374,Invoices!$AJ$2:$AK$412,2,FALSE),"")</f>
        <v/>
      </c>
      <c r="S3374" s="18" t="str">
        <f>IFERROR(VLOOKUP($B3374,Invoices!$AL$2:$AM$412,2,FALSE),"")</f>
        <v/>
      </c>
      <c r="T3374" s="18" t="str">
        <f>IFERROR(VLOOKUP($B3374,Invoices!$AN$2:$AO$412,2,FALSE),"")</f>
        <v/>
      </c>
      <c r="U3374" s="18" t="str" cm="1">
        <f t="array" ref="U3374">IFERROR(INDEX(F3374:T3374, 1, MATCH(TRUE, ISNUMBER(F3374:T3374), 0)), "0.0")</f>
        <v>0.0</v>
      </c>
    </row>
    <row r="3375" spans="1:21" ht="13" x14ac:dyDescent="0.15">
      <c r="A3375" s="14" t="s">
        <v>9407</v>
      </c>
      <c r="B3375" s="6" t="s">
        <v>4925</v>
      </c>
      <c r="C3375" s="6" t="s">
        <v>4926</v>
      </c>
      <c r="D3375" s="6" t="s">
        <v>1098</v>
      </c>
      <c r="E3375" s="6" t="s">
        <v>522</v>
      </c>
      <c r="F3375" s="18" t="str">
        <f>IFERROR(VLOOKUP(B3375,Invoices!$L$2:$M$413,2,FALSE),"")</f>
        <v/>
      </c>
      <c r="G3375" s="18" t="str">
        <f>IFERROR(VLOOKUP(B3375,Invoices!$N$2:$O$412,2,FALSE),"")</f>
        <v/>
      </c>
      <c r="H3375" s="18" t="str">
        <f>IFERROR(VLOOKUP($B3375,Invoices!$P$2:$Q$412,2,FALSE),"")</f>
        <v/>
      </c>
      <c r="I3375" s="18" t="str">
        <f>IFERROR(VLOOKUP($B3375,Invoices!$R$2:$S$412,2,FALSE),"")</f>
        <v/>
      </c>
      <c r="J3375" s="18" t="str">
        <f>IFERROR(VLOOKUP($B3375,Invoices!$T$2:$U$412,2,FALSE),"")</f>
        <v/>
      </c>
      <c r="K3375" s="18">
        <f>IFERROR(VLOOKUP($B3375,Invoices!$V$2:$W$412,2,FALSE),"")</f>
        <v>0.99</v>
      </c>
      <c r="L3375" s="18" t="str">
        <f>IFERROR(VLOOKUP($B3375,Invoices!$X$2:$Y$412,2,FALSE),"")</f>
        <v/>
      </c>
      <c r="M3375" s="18" t="str">
        <f>IFERROR(VLOOKUP($B3375,Invoices!$Z$2:$AA$412,2,FALSE),"")</f>
        <v/>
      </c>
      <c r="N3375" s="18" t="str">
        <f>IFERROR(VLOOKUP($B3375,Invoices!$AB$2:$AC$412,2,FALSE),"")</f>
        <v/>
      </c>
      <c r="O3375" s="18" t="str">
        <f>IFERROR(VLOOKUP($B3375,Invoices!$AD$2:$AE$412,2,FALSE),"")</f>
        <v/>
      </c>
      <c r="P3375" s="18" t="str">
        <f>IFERROR(VLOOKUP($B3375,Invoices!$AF$2:$AG$412,2,FALSE),"")</f>
        <v/>
      </c>
      <c r="Q3375" s="18" t="str">
        <f>IFERROR(VLOOKUP($B3375,Invoices!$AH$2:$AI$412,2,FALSE),"")</f>
        <v/>
      </c>
      <c r="R3375" s="18" t="str">
        <f>IFERROR(VLOOKUP($B3375,Invoices!$AJ$2:$AK$412,2,FALSE),"")</f>
        <v/>
      </c>
      <c r="S3375" s="18" t="str">
        <f>IFERROR(VLOOKUP($B3375,Invoices!$AL$2:$AM$412,2,FALSE),"")</f>
        <v/>
      </c>
      <c r="T3375" s="18" t="str">
        <f>IFERROR(VLOOKUP($B3375,Invoices!$AN$2:$AO$412,2,FALSE),"")</f>
        <v/>
      </c>
      <c r="U3375" s="18" cm="1">
        <f t="array" ref="U3375">IFERROR(INDEX(F3375:T3375, 1, MATCH(TRUE, ISNUMBER(F3375:T3375), 0)), "0.0")</f>
        <v>0.99</v>
      </c>
    </row>
    <row r="3376" spans="1:21" ht="13" x14ac:dyDescent="0.15">
      <c r="A3376" s="14" t="s">
        <v>9408</v>
      </c>
      <c r="B3376" s="6" t="s">
        <v>4927</v>
      </c>
      <c r="D3376" s="6" t="s">
        <v>792</v>
      </c>
      <c r="E3376" s="6" t="s">
        <v>793</v>
      </c>
      <c r="F3376" s="18" t="str">
        <f>IFERROR(VLOOKUP(B3376,Invoices!$L$2:$M$413,2,FALSE),"")</f>
        <v/>
      </c>
      <c r="G3376" s="18" t="str">
        <f>IFERROR(VLOOKUP(B3376,Invoices!$N$2:$O$412,2,FALSE),"")</f>
        <v/>
      </c>
      <c r="H3376" s="18" t="str">
        <f>IFERROR(VLOOKUP($B3376,Invoices!$P$2:$Q$412,2,FALSE),"")</f>
        <v/>
      </c>
      <c r="I3376" s="18" t="str">
        <f>IFERROR(VLOOKUP($B3376,Invoices!$R$2:$S$412,2,FALSE),"")</f>
        <v/>
      </c>
      <c r="J3376" s="18" t="str">
        <f>IFERROR(VLOOKUP($B3376,Invoices!$T$2:$U$412,2,FALSE),"")</f>
        <v/>
      </c>
      <c r="K3376" s="18" t="str">
        <f>IFERROR(VLOOKUP($B3376,Invoices!$V$2:$W$412,2,FALSE),"")</f>
        <v/>
      </c>
      <c r="L3376" s="18" t="str">
        <f>IFERROR(VLOOKUP($B3376,Invoices!$X$2:$Y$412,2,FALSE),"")</f>
        <v/>
      </c>
      <c r="M3376" s="18" t="str">
        <f>IFERROR(VLOOKUP($B3376,Invoices!$Z$2:$AA$412,2,FALSE),"")</f>
        <v/>
      </c>
      <c r="N3376" s="18" t="str">
        <f>IFERROR(VLOOKUP($B3376,Invoices!$AB$2:$AC$412,2,FALSE),"")</f>
        <v/>
      </c>
      <c r="O3376" s="18" t="str">
        <f>IFERROR(VLOOKUP($B3376,Invoices!$AD$2:$AE$412,2,FALSE),"")</f>
        <v/>
      </c>
      <c r="P3376" s="18" t="str">
        <f>IFERROR(VLOOKUP($B3376,Invoices!$AF$2:$AG$412,2,FALSE),"")</f>
        <v/>
      </c>
      <c r="Q3376" s="18" t="str">
        <f>IFERROR(VLOOKUP($B3376,Invoices!$AH$2:$AI$412,2,FALSE),"")</f>
        <v/>
      </c>
      <c r="R3376" s="18" t="str">
        <f>IFERROR(VLOOKUP($B3376,Invoices!$AJ$2:$AK$412,2,FALSE),"")</f>
        <v/>
      </c>
      <c r="S3376" s="18" t="str">
        <f>IFERROR(VLOOKUP($B3376,Invoices!$AL$2:$AM$412,2,FALSE),"")</f>
        <v/>
      </c>
      <c r="T3376" s="18" t="str">
        <f>IFERROR(VLOOKUP($B3376,Invoices!$AN$2:$AO$412,2,FALSE),"")</f>
        <v/>
      </c>
      <c r="U3376" s="18" t="str" cm="1">
        <f t="array" ref="U3376">IFERROR(INDEX(F3376:T3376, 1, MATCH(TRUE, ISNUMBER(F3376:T3376), 0)), "0.0")</f>
        <v>0.0</v>
      </c>
    </row>
    <row r="3377" spans="1:21" ht="13" x14ac:dyDescent="0.15">
      <c r="A3377" s="14" t="s">
        <v>9409</v>
      </c>
      <c r="B3377" s="6" t="s">
        <v>4928</v>
      </c>
      <c r="C3377" s="6" t="s">
        <v>1762</v>
      </c>
      <c r="D3377" s="6" t="s">
        <v>1763</v>
      </c>
      <c r="E3377" s="6" t="s">
        <v>1762</v>
      </c>
      <c r="F3377" s="18" t="str">
        <f>IFERROR(VLOOKUP(B3377,Invoices!$L$2:$M$413,2,FALSE),"")</f>
        <v/>
      </c>
      <c r="G3377" s="18" t="str">
        <f>IFERROR(VLOOKUP(B3377,Invoices!$N$2:$O$412,2,FALSE),"")</f>
        <v/>
      </c>
      <c r="H3377" s="18" t="str">
        <f>IFERROR(VLOOKUP($B3377,Invoices!$P$2:$Q$412,2,FALSE),"")</f>
        <v/>
      </c>
      <c r="I3377" s="18" t="str">
        <f>IFERROR(VLOOKUP($B3377,Invoices!$R$2:$S$412,2,FALSE),"")</f>
        <v/>
      </c>
      <c r="J3377" s="18" t="str">
        <f>IFERROR(VLOOKUP($B3377,Invoices!$T$2:$U$412,2,FALSE),"")</f>
        <v/>
      </c>
      <c r="K3377" s="18" t="str">
        <f>IFERROR(VLOOKUP($B3377,Invoices!$V$2:$W$412,2,FALSE),"")</f>
        <v/>
      </c>
      <c r="L3377" s="18" t="str">
        <f>IFERROR(VLOOKUP($B3377,Invoices!$X$2:$Y$412,2,FALSE),"")</f>
        <v/>
      </c>
      <c r="M3377" s="18" t="str">
        <f>IFERROR(VLOOKUP($B3377,Invoices!$Z$2:$AA$412,2,FALSE),"")</f>
        <v/>
      </c>
      <c r="N3377" s="18" t="str">
        <f>IFERROR(VLOOKUP($B3377,Invoices!$AB$2:$AC$412,2,FALSE),"")</f>
        <v/>
      </c>
      <c r="O3377" s="18" t="str">
        <f>IFERROR(VLOOKUP($B3377,Invoices!$AD$2:$AE$412,2,FALSE),"")</f>
        <v/>
      </c>
      <c r="P3377" s="18" t="str">
        <f>IFERROR(VLOOKUP($B3377,Invoices!$AF$2:$AG$412,2,FALSE),"")</f>
        <v/>
      </c>
      <c r="Q3377" s="18" t="str">
        <f>IFERROR(VLOOKUP($B3377,Invoices!$AH$2:$AI$412,2,FALSE),"")</f>
        <v/>
      </c>
      <c r="R3377" s="18" t="str">
        <f>IFERROR(VLOOKUP($B3377,Invoices!$AJ$2:$AK$412,2,FALSE),"")</f>
        <v/>
      </c>
      <c r="S3377" s="18" t="str">
        <f>IFERROR(VLOOKUP($B3377,Invoices!$AL$2:$AM$412,2,FALSE),"")</f>
        <v/>
      </c>
      <c r="T3377" s="18" t="str">
        <f>IFERROR(VLOOKUP($B3377,Invoices!$AN$2:$AO$412,2,FALSE),"")</f>
        <v/>
      </c>
      <c r="U3377" s="18" t="str" cm="1">
        <f t="array" ref="U3377">IFERROR(INDEX(F3377:T3377, 1, MATCH(TRUE, ISNUMBER(F3377:T3377), 0)), "0.0")</f>
        <v>0.0</v>
      </c>
    </row>
    <row r="3378" spans="1:21" ht="13" x14ac:dyDescent="0.15">
      <c r="A3378" s="14" t="s">
        <v>9410</v>
      </c>
      <c r="B3378" s="6" t="s">
        <v>4928</v>
      </c>
      <c r="C3378" s="6" t="s">
        <v>1981</v>
      </c>
      <c r="D3378" s="6" t="s">
        <v>1982</v>
      </c>
      <c r="E3378" s="6" t="s">
        <v>522</v>
      </c>
      <c r="F3378" s="18" t="str">
        <f>IFERROR(VLOOKUP(B3378,Invoices!$L$2:$M$413,2,FALSE),"")</f>
        <v/>
      </c>
      <c r="G3378" s="18" t="str">
        <f>IFERROR(VLOOKUP(B3378,Invoices!$N$2:$O$412,2,FALSE),"")</f>
        <v/>
      </c>
      <c r="H3378" s="18" t="str">
        <f>IFERROR(VLOOKUP($B3378,Invoices!$P$2:$Q$412,2,FALSE),"")</f>
        <v/>
      </c>
      <c r="I3378" s="18" t="str">
        <f>IFERROR(VLOOKUP($B3378,Invoices!$R$2:$S$412,2,FALSE),"")</f>
        <v/>
      </c>
      <c r="J3378" s="18" t="str">
        <f>IFERROR(VLOOKUP($B3378,Invoices!$T$2:$U$412,2,FALSE),"")</f>
        <v/>
      </c>
      <c r="K3378" s="18" t="str">
        <f>IFERROR(VLOOKUP($B3378,Invoices!$V$2:$W$412,2,FALSE),"")</f>
        <v/>
      </c>
      <c r="L3378" s="18" t="str">
        <f>IFERROR(VLOOKUP($B3378,Invoices!$X$2:$Y$412,2,FALSE),"")</f>
        <v/>
      </c>
      <c r="M3378" s="18" t="str">
        <f>IFERROR(VLOOKUP($B3378,Invoices!$Z$2:$AA$412,2,FALSE),"")</f>
        <v/>
      </c>
      <c r="N3378" s="18" t="str">
        <f>IFERROR(VLOOKUP($B3378,Invoices!$AB$2:$AC$412,2,FALSE),"")</f>
        <v/>
      </c>
      <c r="O3378" s="18" t="str">
        <f>IFERROR(VLOOKUP($B3378,Invoices!$AD$2:$AE$412,2,FALSE),"")</f>
        <v/>
      </c>
      <c r="P3378" s="18" t="str">
        <f>IFERROR(VLOOKUP($B3378,Invoices!$AF$2:$AG$412,2,FALSE),"")</f>
        <v/>
      </c>
      <c r="Q3378" s="18" t="str">
        <f>IFERROR(VLOOKUP($B3378,Invoices!$AH$2:$AI$412,2,FALSE),"")</f>
        <v/>
      </c>
      <c r="R3378" s="18" t="str">
        <f>IFERROR(VLOOKUP($B3378,Invoices!$AJ$2:$AK$412,2,FALSE),"")</f>
        <v/>
      </c>
      <c r="S3378" s="18" t="str">
        <f>IFERROR(VLOOKUP($B3378,Invoices!$AL$2:$AM$412,2,FALSE),"")</f>
        <v/>
      </c>
      <c r="T3378" s="18" t="str">
        <f>IFERROR(VLOOKUP($B3378,Invoices!$AN$2:$AO$412,2,FALSE),"")</f>
        <v/>
      </c>
      <c r="U3378" s="18" t="str" cm="1">
        <f t="array" ref="U3378">IFERROR(INDEX(F3378:T3378, 1, MATCH(TRUE, ISNUMBER(F3378:T3378), 0)), "0.0")</f>
        <v>0.0</v>
      </c>
    </row>
    <row r="3379" spans="1:21" ht="13" x14ac:dyDescent="0.15">
      <c r="A3379" s="14" t="s">
        <v>9411</v>
      </c>
      <c r="B3379" s="6" t="s">
        <v>4929</v>
      </c>
      <c r="C3379" s="6" t="s">
        <v>1783</v>
      </c>
      <c r="D3379" s="6" t="s">
        <v>1782</v>
      </c>
      <c r="E3379" s="6" t="s">
        <v>1783</v>
      </c>
      <c r="F3379" s="18" t="str">
        <f>IFERROR(VLOOKUP(B3379,Invoices!$L$2:$M$413,2,FALSE),"")</f>
        <v/>
      </c>
      <c r="G3379" s="18" t="str">
        <f>IFERROR(VLOOKUP(B3379,Invoices!$N$2:$O$412,2,FALSE),"")</f>
        <v/>
      </c>
      <c r="H3379" s="18" t="str">
        <f>IFERROR(VLOOKUP($B3379,Invoices!$P$2:$Q$412,2,FALSE),"")</f>
        <v/>
      </c>
      <c r="I3379" s="18" t="str">
        <f>IFERROR(VLOOKUP($B3379,Invoices!$R$2:$S$412,2,FALSE),"")</f>
        <v/>
      </c>
      <c r="J3379" s="18" t="str">
        <f>IFERROR(VLOOKUP($B3379,Invoices!$T$2:$U$412,2,FALSE),"")</f>
        <v/>
      </c>
      <c r="K3379" s="18">
        <f>IFERROR(VLOOKUP($B3379,Invoices!$V$2:$W$412,2,FALSE),"")</f>
        <v>0.99</v>
      </c>
      <c r="L3379" s="18" t="str">
        <f>IFERROR(VLOOKUP($B3379,Invoices!$X$2:$Y$412,2,FALSE),"")</f>
        <v/>
      </c>
      <c r="M3379" s="18" t="str">
        <f>IFERROR(VLOOKUP($B3379,Invoices!$Z$2:$AA$412,2,FALSE),"")</f>
        <v/>
      </c>
      <c r="N3379" s="18" t="str">
        <f>IFERROR(VLOOKUP($B3379,Invoices!$AB$2:$AC$412,2,FALSE),"")</f>
        <v/>
      </c>
      <c r="O3379" s="18" t="str">
        <f>IFERROR(VLOOKUP($B3379,Invoices!$AD$2:$AE$412,2,FALSE),"")</f>
        <v/>
      </c>
      <c r="P3379" s="18" t="str">
        <f>IFERROR(VLOOKUP($B3379,Invoices!$AF$2:$AG$412,2,FALSE),"")</f>
        <v/>
      </c>
      <c r="Q3379" s="18" t="str">
        <f>IFERROR(VLOOKUP($B3379,Invoices!$AH$2:$AI$412,2,FALSE),"")</f>
        <v/>
      </c>
      <c r="R3379" s="18" t="str">
        <f>IFERROR(VLOOKUP($B3379,Invoices!$AJ$2:$AK$412,2,FALSE),"")</f>
        <v/>
      </c>
      <c r="S3379" s="18" t="str">
        <f>IFERROR(VLOOKUP($B3379,Invoices!$AL$2:$AM$412,2,FALSE),"")</f>
        <v/>
      </c>
      <c r="T3379" s="18" t="str">
        <f>IFERROR(VLOOKUP($B3379,Invoices!$AN$2:$AO$412,2,FALSE),"")</f>
        <v/>
      </c>
      <c r="U3379" s="18" cm="1">
        <f t="array" ref="U3379">IFERROR(INDEX(F3379:T3379, 1, MATCH(TRUE, ISNUMBER(F3379:T3379), 0)), "0.0")</f>
        <v>0.99</v>
      </c>
    </row>
    <row r="3380" spans="1:21" ht="13" x14ac:dyDescent="0.15">
      <c r="A3380" s="14" t="s">
        <v>9412</v>
      </c>
      <c r="B3380" s="6" t="s">
        <v>4930</v>
      </c>
      <c r="C3380" s="6" t="s">
        <v>1795</v>
      </c>
      <c r="D3380" s="6" t="s">
        <v>533</v>
      </c>
      <c r="E3380" s="6" t="s">
        <v>522</v>
      </c>
      <c r="F3380" s="18" t="str">
        <f>IFERROR(VLOOKUP(B3380,Invoices!$L$2:$M$413,2,FALSE),"")</f>
        <v/>
      </c>
      <c r="G3380" s="18" t="str">
        <f>IFERROR(VLOOKUP(B3380,Invoices!$N$2:$O$412,2,FALSE),"")</f>
        <v/>
      </c>
      <c r="H3380" s="18">
        <f>IFERROR(VLOOKUP($B3380,Invoices!$P$2:$Q$412,2,FALSE),"")</f>
        <v>0.99</v>
      </c>
      <c r="I3380" s="18" t="str">
        <f>IFERROR(VLOOKUP($B3380,Invoices!$R$2:$S$412,2,FALSE),"")</f>
        <v/>
      </c>
      <c r="J3380" s="18" t="str">
        <f>IFERROR(VLOOKUP($B3380,Invoices!$T$2:$U$412,2,FALSE),"")</f>
        <v/>
      </c>
      <c r="K3380" s="18" t="str">
        <f>IFERROR(VLOOKUP($B3380,Invoices!$V$2:$W$412,2,FALSE),"")</f>
        <v/>
      </c>
      <c r="L3380" s="18" t="str">
        <f>IFERROR(VLOOKUP($B3380,Invoices!$X$2:$Y$412,2,FALSE),"")</f>
        <v/>
      </c>
      <c r="M3380" s="18" t="str">
        <f>IFERROR(VLOOKUP($B3380,Invoices!$Z$2:$AA$412,2,FALSE),"")</f>
        <v/>
      </c>
      <c r="N3380" s="18" t="str">
        <f>IFERROR(VLOOKUP($B3380,Invoices!$AB$2:$AC$412,2,FALSE),"")</f>
        <v/>
      </c>
      <c r="O3380" s="18" t="str">
        <f>IFERROR(VLOOKUP($B3380,Invoices!$AD$2:$AE$412,2,FALSE),"")</f>
        <v/>
      </c>
      <c r="P3380" s="18" t="str">
        <f>IFERROR(VLOOKUP($B3380,Invoices!$AF$2:$AG$412,2,FALSE),"")</f>
        <v/>
      </c>
      <c r="Q3380" s="18" t="str">
        <f>IFERROR(VLOOKUP($B3380,Invoices!$AH$2:$AI$412,2,FALSE),"")</f>
        <v/>
      </c>
      <c r="R3380" s="18" t="str">
        <f>IFERROR(VLOOKUP($B3380,Invoices!$AJ$2:$AK$412,2,FALSE),"")</f>
        <v/>
      </c>
      <c r="S3380" s="18" t="str">
        <f>IFERROR(VLOOKUP($B3380,Invoices!$AL$2:$AM$412,2,FALSE),"")</f>
        <v/>
      </c>
      <c r="T3380" s="18" t="str">
        <f>IFERROR(VLOOKUP($B3380,Invoices!$AN$2:$AO$412,2,FALSE),"")</f>
        <v/>
      </c>
      <c r="U3380" s="18" cm="1">
        <f t="array" ref="U3380">IFERROR(INDEX(F3380:T3380, 1, MATCH(TRUE, ISNUMBER(F3380:T3380), 0)), "0.0")</f>
        <v>0.99</v>
      </c>
    </row>
    <row r="3381" spans="1:21" ht="13" x14ac:dyDescent="0.15">
      <c r="A3381" s="14" t="s">
        <v>9413</v>
      </c>
      <c r="B3381" s="6" t="s">
        <v>4931</v>
      </c>
      <c r="C3381" s="6" t="s">
        <v>881</v>
      </c>
      <c r="D3381" s="6" t="s">
        <v>1087</v>
      </c>
      <c r="E3381" s="6" t="s">
        <v>522</v>
      </c>
      <c r="F3381" s="18">
        <f>IFERROR(VLOOKUP(B3381,Invoices!$L$2:$M$413,2,FALSE),"")</f>
        <v>0.99</v>
      </c>
      <c r="G3381" s="18" t="str">
        <f>IFERROR(VLOOKUP(B3381,Invoices!$N$2:$O$412,2,FALSE),"")</f>
        <v/>
      </c>
      <c r="H3381" s="18" t="str">
        <f>IFERROR(VLOOKUP($B3381,Invoices!$P$2:$Q$412,2,FALSE),"")</f>
        <v/>
      </c>
      <c r="I3381" s="18" t="str">
        <f>IFERROR(VLOOKUP($B3381,Invoices!$R$2:$S$412,2,FALSE),"")</f>
        <v/>
      </c>
      <c r="J3381" s="18" t="str">
        <f>IFERROR(VLOOKUP($B3381,Invoices!$T$2:$U$412,2,FALSE),"")</f>
        <v/>
      </c>
      <c r="K3381" s="18" t="str">
        <f>IFERROR(VLOOKUP($B3381,Invoices!$V$2:$W$412,2,FALSE),"")</f>
        <v/>
      </c>
      <c r="L3381" s="18" t="str">
        <f>IFERROR(VLOOKUP($B3381,Invoices!$X$2:$Y$412,2,FALSE),"")</f>
        <v/>
      </c>
      <c r="M3381" s="18" t="str">
        <f>IFERROR(VLOOKUP($B3381,Invoices!$Z$2:$AA$412,2,FALSE),"")</f>
        <v/>
      </c>
      <c r="N3381" s="18" t="str">
        <f>IFERROR(VLOOKUP($B3381,Invoices!$AB$2:$AC$412,2,FALSE),"")</f>
        <v/>
      </c>
      <c r="O3381" s="18" t="str">
        <f>IFERROR(VLOOKUP($B3381,Invoices!$AD$2:$AE$412,2,FALSE),"")</f>
        <v/>
      </c>
      <c r="P3381" s="18" t="str">
        <f>IFERROR(VLOOKUP($B3381,Invoices!$AF$2:$AG$412,2,FALSE),"")</f>
        <v/>
      </c>
      <c r="Q3381" s="18" t="str">
        <f>IFERROR(VLOOKUP($B3381,Invoices!$AH$2:$AI$412,2,FALSE),"")</f>
        <v/>
      </c>
      <c r="R3381" s="18">
        <f>IFERROR(VLOOKUP($B3381,Invoices!$AJ$2:$AK$412,2,FALSE),"")</f>
        <v>0.99</v>
      </c>
      <c r="S3381" s="18" t="str">
        <f>IFERROR(VLOOKUP($B3381,Invoices!$AL$2:$AM$412,2,FALSE),"")</f>
        <v/>
      </c>
      <c r="T3381" s="18" t="str">
        <f>IFERROR(VLOOKUP($B3381,Invoices!$AN$2:$AO$412,2,FALSE),"")</f>
        <v/>
      </c>
      <c r="U3381" s="18" cm="1">
        <f t="array" ref="U3381">IFERROR(INDEX(F3381:T3381, 1, MATCH(TRUE, ISNUMBER(F3381:T3381), 0)), "0.0")</f>
        <v>0.99</v>
      </c>
    </row>
    <row r="3382" spans="1:21" ht="13" x14ac:dyDescent="0.15">
      <c r="A3382" s="14" t="s">
        <v>9414</v>
      </c>
      <c r="B3382" s="6" t="s">
        <v>4932</v>
      </c>
      <c r="D3382" s="6" t="s">
        <v>602</v>
      </c>
      <c r="E3382" s="6" t="s">
        <v>603</v>
      </c>
      <c r="F3382" s="18" t="str">
        <f>IFERROR(VLOOKUP(B3382,Invoices!$L$2:$M$413,2,FALSE),"")</f>
        <v/>
      </c>
      <c r="G3382" s="18" t="str">
        <f>IFERROR(VLOOKUP(B3382,Invoices!$N$2:$O$412,2,FALSE),"")</f>
        <v/>
      </c>
      <c r="H3382" s="18" t="str">
        <f>IFERROR(VLOOKUP($B3382,Invoices!$P$2:$Q$412,2,FALSE),"")</f>
        <v/>
      </c>
      <c r="I3382" s="18" t="str">
        <f>IFERROR(VLOOKUP($B3382,Invoices!$R$2:$S$412,2,FALSE),"")</f>
        <v/>
      </c>
      <c r="J3382" s="18" t="str">
        <f>IFERROR(VLOOKUP($B3382,Invoices!$T$2:$U$412,2,FALSE),"")</f>
        <v/>
      </c>
      <c r="K3382" s="18" t="str">
        <f>IFERROR(VLOOKUP($B3382,Invoices!$V$2:$W$412,2,FALSE),"")</f>
        <v/>
      </c>
      <c r="L3382" s="18" t="str">
        <f>IFERROR(VLOOKUP($B3382,Invoices!$X$2:$Y$412,2,FALSE),"")</f>
        <v/>
      </c>
      <c r="M3382" s="18" t="str">
        <f>IFERROR(VLOOKUP($B3382,Invoices!$Z$2:$AA$412,2,FALSE),"")</f>
        <v/>
      </c>
      <c r="N3382" s="18" t="str">
        <f>IFERROR(VLOOKUP($B3382,Invoices!$AB$2:$AC$412,2,FALSE),"")</f>
        <v/>
      </c>
      <c r="O3382" s="18" t="str">
        <f>IFERROR(VLOOKUP($B3382,Invoices!$AD$2:$AE$412,2,FALSE),"")</f>
        <v/>
      </c>
      <c r="P3382" s="18" t="str">
        <f>IFERROR(VLOOKUP($B3382,Invoices!$AF$2:$AG$412,2,FALSE),"")</f>
        <v/>
      </c>
      <c r="Q3382" s="18" t="str">
        <f>IFERROR(VLOOKUP($B3382,Invoices!$AH$2:$AI$412,2,FALSE),"")</f>
        <v/>
      </c>
      <c r="R3382" s="18" t="str">
        <f>IFERROR(VLOOKUP($B3382,Invoices!$AJ$2:$AK$412,2,FALSE),"")</f>
        <v/>
      </c>
      <c r="S3382" s="18" t="str">
        <f>IFERROR(VLOOKUP($B3382,Invoices!$AL$2:$AM$412,2,FALSE),"")</f>
        <v/>
      </c>
      <c r="T3382" s="18" t="str">
        <f>IFERROR(VLOOKUP($B3382,Invoices!$AN$2:$AO$412,2,FALSE),"")</f>
        <v/>
      </c>
      <c r="U3382" s="18" t="str" cm="1">
        <f t="array" ref="U3382">IFERROR(INDEX(F3382:T3382, 1, MATCH(TRUE, ISNUMBER(F3382:T3382), 0)), "0.0")</f>
        <v>0.0</v>
      </c>
    </row>
    <row r="3383" spans="1:21" ht="13" x14ac:dyDescent="0.15">
      <c r="A3383" s="14" t="s">
        <v>9415</v>
      </c>
      <c r="B3383" s="6" t="s">
        <v>4933</v>
      </c>
      <c r="C3383" s="6" t="s">
        <v>1291</v>
      </c>
      <c r="D3383" s="6" t="s">
        <v>1292</v>
      </c>
      <c r="E3383" s="6" t="s">
        <v>1293</v>
      </c>
      <c r="F3383" s="18" t="str">
        <f>IFERROR(VLOOKUP(B3383,Invoices!$L$2:$M$413,2,FALSE),"")</f>
        <v/>
      </c>
      <c r="G3383" s="18" t="str">
        <f>IFERROR(VLOOKUP(B3383,Invoices!$N$2:$O$412,2,FALSE),"")</f>
        <v/>
      </c>
      <c r="H3383" s="18" t="str">
        <f>IFERROR(VLOOKUP($B3383,Invoices!$P$2:$Q$412,2,FALSE),"")</f>
        <v/>
      </c>
      <c r="I3383" s="18" t="str">
        <f>IFERROR(VLOOKUP($B3383,Invoices!$R$2:$S$412,2,FALSE),"")</f>
        <v/>
      </c>
      <c r="J3383" s="18" t="str">
        <f>IFERROR(VLOOKUP($B3383,Invoices!$T$2:$U$412,2,FALSE),"")</f>
        <v/>
      </c>
      <c r="K3383" s="18" t="str">
        <f>IFERROR(VLOOKUP($B3383,Invoices!$V$2:$W$412,2,FALSE),"")</f>
        <v/>
      </c>
      <c r="L3383" s="18">
        <f>IFERROR(VLOOKUP($B3383,Invoices!$X$2:$Y$412,2,FALSE),"")</f>
        <v>0.99</v>
      </c>
      <c r="M3383" s="18" t="str">
        <f>IFERROR(VLOOKUP($B3383,Invoices!$Z$2:$AA$412,2,FALSE),"")</f>
        <v/>
      </c>
      <c r="N3383" s="18" t="str">
        <f>IFERROR(VLOOKUP($B3383,Invoices!$AB$2:$AC$412,2,FALSE),"")</f>
        <v/>
      </c>
      <c r="O3383" s="18" t="str">
        <f>IFERROR(VLOOKUP($B3383,Invoices!$AD$2:$AE$412,2,FALSE),"")</f>
        <v/>
      </c>
      <c r="P3383" s="18" t="str">
        <f>IFERROR(VLOOKUP($B3383,Invoices!$AF$2:$AG$412,2,FALSE),"")</f>
        <v/>
      </c>
      <c r="Q3383" s="18" t="str">
        <f>IFERROR(VLOOKUP($B3383,Invoices!$AH$2:$AI$412,2,FALSE),"")</f>
        <v/>
      </c>
      <c r="R3383" s="18" t="str">
        <f>IFERROR(VLOOKUP($B3383,Invoices!$AJ$2:$AK$412,2,FALSE),"")</f>
        <v/>
      </c>
      <c r="S3383" s="18" t="str">
        <f>IFERROR(VLOOKUP($B3383,Invoices!$AL$2:$AM$412,2,FALSE),"")</f>
        <v/>
      </c>
      <c r="T3383" s="18" t="str">
        <f>IFERROR(VLOOKUP($B3383,Invoices!$AN$2:$AO$412,2,FALSE),"")</f>
        <v/>
      </c>
      <c r="U3383" s="18" cm="1">
        <f t="array" ref="U3383">IFERROR(INDEX(F3383:T3383, 1, MATCH(TRUE, ISNUMBER(F3383:T3383), 0)), "0.0")</f>
        <v>0.99</v>
      </c>
    </row>
    <row r="3384" spans="1:21" ht="13" x14ac:dyDescent="0.15">
      <c r="A3384" s="14" t="s">
        <v>9416</v>
      </c>
      <c r="B3384" s="6" t="s">
        <v>4934</v>
      </c>
      <c r="D3384" s="6" t="s">
        <v>524</v>
      </c>
      <c r="E3384" s="6" t="s">
        <v>518</v>
      </c>
      <c r="F3384" s="18" t="str">
        <f>IFERROR(VLOOKUP(B3384,Invoices!$L$2:$M$413,2,FALSE),"")</f>
        <v/>
      </c>
      <c r="G3384" s="18" t="str">
        <f>IFERROR(VLOOKUP(B3384,Invoices!$N$2:$O$412,2,FALSE),"")</f>
        <v/>
      </c>
      <c r="H3384" s="18" t="str">
        <f>IFERROR(VLOOKUP($B3384,Invoices!$P$2:$Q$412,2,FALSE),"")</f>
        <v/>
      </c>
      <c r="I3384" s="18" t="str">
        <f>IFERROR(VLOOKUP($B3384,Invoices!$R$2:$S$412,2,FALSE),"")</f>
        <v/>
      </c>
      <c r="J3384" s="18" t="str">
        <f>IFERROR(VLOOKUP($B3384,Invoices!$T$2:$U$412,2,FALSE),"")</f>
        <v/>
      </c>
      <c r="K3384" s="18" t="str">
        <f>IFERROR(VLOOKUP($B3384,Invoices!$V$2:$W$412,2,FALSE),"")</f>
        <v/>
      </c>
      <c r="L3384" s="18" t="str">
        <f>IFERROR(VLOOKUP($B3384,Invoices!$X$2:$Y$412,2,FALSE),"")</f>
        <v/>
      </c>
      <c r="M3384" s="18" t="str">
        <f>IFERROR(VLOOKUP($B3384,Invoices!$Z$2:$AA$412,2,FALSE),"")</f>
        <v/>
      </c>
      <c r="N3384" s="18" t="str">
        <f>IFERROR(VLOOKUP($B3384,Invoices!$AB$2:$AC$412,2,FALSE),"")</f>
        <v/>
      </c>
      <c r="O3384" s="18" t="str">
        <f>IFERROR(VLOOKUP($B3384,Invoices!$AD$2:$AE$412,2,FALSE),"")</f>
        <v/>
      </c>
      <c r="P3384" s="18" t="str">
        <f>IFERROR(VLOOKUP($B3384,Invoices!$AF$2:$AG$412,2,FALSE),"")</f>
        <v/>
      </c>
      <c r="Q3384" s="18" t="str">
        <f>IFERROR(VLOOKUP($B3384,Invoices!$AH$2:$AI$412,2,FALSE),"")</f>
        <v/>
      </c>
      <c r="R3384" s="18" t="str">
        <f>IFERROR(VLOOKUP($B3384,Invoices!$AJ$2:$AK$412,2,FALSE),"")</f>
        <v/>
      </c>
      <c r="S3384" s="18" t="str">
        <f>IFERROR(VLOOKUP($B3384,Invoices!$AL$2:$AM$412,2,FALSE),"")</f>
        <v/>
      </c>
      <c r="T3384" s="18" t="str">
        <f>IFERROR(VLOOKUP($B3384,Invoices!$AN$2:$AO$412,2,FALSE),"")</f>
        <v/>
      </c>
      <c r="U3384" s="18" t="str" cm="1">
        <f t="array" ref="U3384">IFERROR(INDEX(F3384:T3384, 1, MATCH(TRUE, ISNUMBER(F3384:T3384), 0)), "0.0")</f>
        <v>0.0</v>
      </c>
    </row>
    <row r="3385" spans="1:21" ht="13" x14ac:dyDescent="0.15">
      <c r="A3385" s="14" t="s">
        <v>9417</v>
      </c>
      <c r="B3385" s="6" t="s">
        <v>4935</v>
      </c>
      <c r="C3385" s="6" t="s">
        <v>553</v>
      </c>
      <c r="D3385" s="6" t="s">
        <v>554</v>
      </c>
      <c r="E3385" s="6" t="s">
        <v>555</v>
      </c>
      <c r="F3385" s="18" t="str">
        <f>IFERROR(VLOOKUP(B3385,Invoices!$L$2:$M$413,2,FALSE),"")</f>
        <v/>
      </c>
      <c r="G3385" s="18">
        <f>IFERROR(VLOOKUP(B3385,Invoices!$N$2:$O$412,2,FALSE),"")</f>
        <v>0.99</v>
      </c>
      <c r="H3385" s="18" t="str">
        <f>IFERROR(VLOOKUP($B3385,Invoices!$P$2:$Q$412,2,FALSE),"")</f>
        <v/>
      </c>
      <c r="I3385" s="18" t="str">
        <f>IFERROR(VLOOKUP($B3385,Invoices!$R$2:$S$412,2,FALSE),"")</f>
        <v/>
      </c>
      <c r="J3385" s="18" t="str">
        <f>IFERROR(VLOOKUP($B3385,Invoices!$T$2:$U$412,2,FALSE),"")</f>
        <v/>
      </c>
      <c r="K3385" s="18" t="str">
        <f>IFERROR(VLOOKUP($B3385,Invoices!$V$2:$W$412,2,FALSE),"")</f>
        <v/>
      </c>
      <c r="L3385" s="18" t="str">
        <f>IFERROR(VLOOKUP($B3385,Invoices!$X$2:$Y$412,2,FALSE),"")</f>
        <v/>
      </c>
      <c r="M3385" s="18" t="str">
        <f>IFERROR(VLOOKUP($B3385,Invoices!$Z$2:$AA$412,2,FALSE),"")</f>
        <v/>
      </c>
      <c r="N3385" s="18" t="str">
        <f>IFERROR(VLOOKUP($B3385,Invoices!$AB$2:$AC$412,2,FALSE),"")</f>
        <v/>
      </c>
      <c r="O3385" s="18" t="str">
        <f>IFERROR(VLOOKUP($B3385,Invoices!$AD$2:$AE$412,2,FALSE),"")</f>
        <v/>
      </c>
      <c r="P3385" s="18" t="str">
        <f>IFERROR(VLOOKUP($B3385,Invoices!$AF$2:$AG$412,2,FALSE),"")</f>
        <v/>
      </c>
      <c r="Q3385" s="18" t="str">
        <f>IFERROR(VLOOKUP($B3385,Invoices!$AH$2:$AI$412,2,FALSE),"")</f>
        <v/>
      </c>
      <c r="R3385" s="18" t="str">
        <f>IFERROR(VLOOKUP($B3385,Invoices!$AJ$2:$AK$412,2,FALSE),"")</f>
        <v/>
      </c>
      <c r="S3385" s="18" t="str">
        <f>IFERROR(VLOOKUP($B3385,Invoices!$AL$2:$AM$412,2,FALSE),"")</f>
        <v/>
      </c>
      <c r="T3385" s="18" t="str">
        <f>IFERROR(VLOOKUP($B3385,Invoices!$AN$2:$AO$412,2,FALSE),"")</f>
        <v/>
      </c>
      <c r="U3385" s="18" cm="1">
        <f t="array" ref="U3385">IFERROR(INDEX(F3385:T3385, 1, MATCH(TRUE, ISNUMBER(F3385:T3385), 0)), "0.0")</f>
        <v>0.99</v>
      </c>
    </row>
    <row r="3386" spans="1:21" ht="13" x14ac:dyDescent="0.15">
      <c r="A3386" s="14" t="s">
        <v>9418</v>
      </c>
      <c r="B3386" s="6" t="s">
        <v>4936</v>
      </c>
      <c r="C3386" s="6" t="s">
        <v>2605</v>
      </c>
      <c r="D3386" s="6" t="s">
        <v>848</v>
      </c>
      <c r="E3386" s="6" t="s">
        <v>744</v>
      </c>
      <c r="F3386" s="18" t="str">
        <f>IFERROR(VLOOKUP(B3386,Invoices!$L$2:$M$413,2,FALSE),"")</f>
        <v/>
      </c>
      <c r="G3386" s="18" t="str">
        <f>IFERROR(VLOOKUP(B3386,Invoices!$N$2:$O$412,2,FALSE),"")</f>
        <v/>
      </c>
      <c r="H3386" s="18" t="str">
        <f>IFERROR(VLOOKUP($B3386,Invoices!$P$2:$Q$412,2,FALSE),"")</f>
        <v/>
      </c>
      <c r="I3386" s="18" t="str">
        <f>IFERROR(VLOOKUP($B3386,Invoices!$R$2:$S$412,2,FALSE),"")</f>
        <v/>
      </c>
      <c r="J3386" s="18" t="str">
        <f>IFERROR(VLOOKUP($B3386,Invoices!$T$2:$U$412,2,FALSE),"")</f>
        <v/>
      </c>
      <c r="K3386" s="18" t="str">
        <f>IFERROR(VLOOKUP($B3386,Invoices!$V$2:$W$412,2,FALSE),"")</f>
        <v/>
      </c>
      <c r="L3386" s="18" t="str">
        <f>IFERROR(VLOOKUP($B3386,Invoices!$X$2:$Y$412,2,FALSE),"")</f>
        <v/>
      </c>
      <c r="M3386" s="18" t="str">
        <f>IFERROR(VLOOKUP($B3386,Invoices!$Z$2:$AA$412,2,FALSE),"")</f>
        <v/>
      </c>
      <c r="N3386" s="18" t="str">
        <f>IFERROR(VLOOKUP($B3386,Invoices!$AB$2:$AC$412,2,FALSE),"")</f>
        <v/>
      </c>
      <c r="O3386" s="18" t="str">
        <f>IFERROR(VLOOKUP($B3386,Invoices!$AD$2:$AE$412,2,FALSE),"")</f>
        <v/>
      </c>
      <c r="P3386" s="18" t="str">
        <f>IFERROR(VLOOKUP($B3386,Invoices!$AF$2:$AG$412,2,FALSE),"")</f>
        <v/>
      </c>
      <c r="Q3386" s="18" t="str">
        <f>IFERROR(VLOOKUP($B3386,Invoices!$AH$2:$AI$412,2,FALSE),"")</f>
        <v/>
      </c>
      <c r="R3386" s="18" t="str">
        <f>IFERROR(VLOOKUP($B3386,Invoices!$AJ$2:$AK$412,2,FALSE),"")</f>
        <v/>
      </c>
      <c r="S3386" s="18" t="str">
        <f>IFERROR(VLOOKUP($B3386,Invoices!$AL$2:$AM$412,2,FALSE),"")</f>
        <v/>
      </c>
      <c r="T3386" s="18" t="str">
        <f>IFERROR(VLOOKUP($B3386,Invoices!$AN$2:$AO$412,2,FALSE),"")</f>
        <v/>
      </c>
      <c r="U3386" s="18" t="str" cm="1">
        <f t="array" ref="U3386">IFERROR(INDEX(F3386:T3386, 1, MATCH(TRUE, ISNUMBER(F3386:T3386), 0)), "0.0")</f>
        <v>0.0</v>
      </c>
    </row>
    <row r="3387" spans="1:21" ht="13" x14ac:dyDescent="0.15">
      <c r="A3387" s="14" t="s">
        <v>9419</v>
      </c>
      <c r="B3387" s="6" t="s">
        <v>4937</v>
      </c>
      <c r="C3387" s="6" t="s">
        <v>1113</v>
      </c>
      <c r="D3387" s="6" t="s">
        <v>660</v>
      </c>
      <c r="E3387" s="6" t="s">
        <v>661</v>
      </c>
      <c r="F3387" s="18" t="str">
        <f>IFERROR(VLOOKUP(B3387,Invoices!$L$2:$M$413,2,FALSE),"")</f>
        <v/>
      </c>
      <c r="G3387" s="18" t="str">
        <f>IFERROR(VLOOKUP(B3387,Invoices!$N$2:$O$412,2,FALSE),"")</f>
        <v/>
      </c>
      <c r="H3387" s="18" t="str">
        <f>IFERROR(VLOOKUP($B3387,Invoices!$P$2:$Q$412,2,FALSE),"")</f>
        <v/>
      </c>
      <c r="I3387" s="18" t="str">
        <f>IFERROR(VLOOKUP($B3387,Invoices!$R$2:$S$412,2,FALSE),"")</f>
        <v/>
      </c>
      <c r="J3387" s="18" t="str">
        <f>IFERROR(VLOOKUP($B3387,Invoices!$T$2:$U$412,2,FALSE),"")</f>
        <v/>
      </c>
      <c r="K3387" s="18" t="str">
        <f>IFERROR(VLOOKUP($B3387,Invoices!$V$2:$W$412,2,FALSE),"")</f>
        <v/>
      </c>
      <c r="L3387" s="18" t="str">
        <f>IFERROR(VLOOKUP($B3387,Invoices!$X$2:$Y$412,2,FALSE),"")</f>
        <v/>
      </c>
      <c r="M3387" s="18" t="str">
        <f>IFERROR(VLOOKUP($B3387,Invoices!$Z$2:$AA$412,2,FALSE),"")</f>
        <v/>
      </c>
      <c r="N3387" s="18" t="str">
        <f>IFERROR(VLOOKUP($B3387,Invoices!$AB$2:$AC$412,2,FALSE),"")</f>
        <v/>
      </c>
      <c r="O3387" s="18" t="str">
        <f>IFERROR(VLOOKUP($B3387,Invoices!$AD$2:$AE$412,2,FALSE),"")</f>
        <v/>
      </c>
      <c r="P3387" s="18" t="str">
        <f>IFERROR(VLOOKUP($B3387,Invoices!$AF$2:$AG$412,2,FALSE),"")</f>
        <v/>
      </c>
      <c r="Q3387" s="18" t="str">
        <f>IFERROR(VLOOKUP($B3387,Invoices!$AH$2:$AI$412,2,FALSE),"")</f>
        <v/>
      </c>
      <c r="R3387" s="18" t="str">
        <f>IFERROR(VLOOKUP($B3387,Invoices!$AJ$2:$AK$412,2,FALSE),"")</f>
        <v/>
      </c>
      <c r="S3387" s="18" t="str">
        <f>IFERROR(VLOOKUP($B3387,Invoices!$AL$2:$AM$412,2,FALSE),"")</f>
        <v/>
      </c>
      <c r="T3387" s="18" t="str">
        <f>IFERROR(VLOOKUP($B3387,Invoices!$AN$2:$AO$412,2,FALSE),"")</f>
        <v/>
      </c>
      <c r="U3387" s="18" t="str" cm="1">
        <f t="array" ref="U3387">IFERROR(INDEX(F3387:T3387, 1, MATCH(TRUE, ISNUMBER(F3387:T3387), 0)), "0.0")</f>
        <v>0.0</v>
      </c>
    </row>
    <row r="3388" spans="1:21" ht="13" x14ac:dyDescent="0.15">
      <c r="A3388" s="14" t="s">
        <v>9420</v>
      </c>
      <c r="B3388" s="6" t="s">
        <v>4938</v>
      </c>
      <c r="D3388" s="6" t="s">
        <v>1205</v>
      </c>
      <c r="E3388" s="6" t="s">
        <v>1206</v>
      </c>
      <c r="F3388" s="18" t="str">
        <f>IFERROR(VLOOKUP(B3388,Invoices!$L$2:$M$413,2,FALSE),"")</f>
        <v/>
      </c>
      <c r="G3388" s="18" t="str">
        <f>IFERROR(VLOOKUP(B3388,Invoices!$N$2:$O$412,2,FALSE),"")</f>
        <v/>
      </c>
      <c r="H3388" s="18" t="str">
        <f>IFERROR(VLOOKUP($B3388,Invoices!$P$2:$Q$412,2,FALSE),"")</f>
        <v/>
      </c>
      <c r="I3388" s="18" t="str">
        <f>IFERROR(VLOOKUP($B3388,Invoices!$R$2:$S$412,2,FALSE),"")</f>
        <v/>
      </c>
      <c r="J3388" s="18" t="str">
        <f>IFERROR(VLOOKUP($B3388,Invoices!$T$2:$U$412,2,FALSE),"")</f>
        <v/>
      </c>
      <c r="K3388" s="18" t="str">
        <f>IFERROR(VLOOKUP($B3388,Invoices!$V$2:$W$412,2,FALSE),"")</f>
        <v/>
      </c>
      <c r="L3388" s="18" t="str">
        <f>IFERROR(VLOOKUP($B3388,Invoices!$X$2:$Y$412,2,FALSE),"")</f>
        <v/>
      </c>
      <c r="M3388" s="18" t="str">
        <f>IFERROR(VLOOKUP($B3388,Invoices!$Z$2:$AA$412,2,FALSE),"")</f>
        <v/>
      </c>
      <c r="N3388" s="18" t="str">
        <f>IFERROR(VLOOKUP($B3388,Invoices!$AB$2:$AC$412,2,FALSE),"")</f>
        <v/>
      </c>
      <c r="O3388" s="18" t="str">
        <f>IFERROR(VLOOKUP($B3388,Invoices!$AD$2:$AE$412,2,FALSE),"")</f>
        <v/>
      </c>
      <c r="P3388" s="18" t="str">
        <f>IFERROR(VLOOKUP($B3388,Invoices!$AF$2:$AG$412,2,FALSE),"")</f>
        <v/>
      </c>
      <c r="Q3388" s="18" t="str">
        <f>IFERROR(VLOOKUP($B3388,Invoices!$AH$2:$AI$412,2,FALSE),"")</f>
        <v/>
      </c>
      <c r="R3388" s="18" t="str">
        <f>IFERROR(VLOOKUP($B3388,Invoices!$AJ$2:$AK$412,2,FALSE),"")</f>
        <v/>
      </c>
      <c r="S3388" s="18" t="str">
        <f>IFERROR(VLOOKUP($B3388,Invoices!$AL$2:$AM$412,2,FALSE),"")</f>
        <v/>
      </c>
      <c r="T3388" s="18" t="str">
        <f>IFERROR(VLOOKUP($B3388,Invoices!$AN$2:$AO$412,2,FALSE),"")</f>
        <v/>
      </c>
      <c r="U3388" s="18" t="str" cm="1">
        <f t="array" ref="U3388">IFERROR(INDEX(F3388:T3388, 1, MATCH(TRUE, ISNUMBER(F3388:T3388), 0)), "0.0")</f>
        <v>0.0</v>
      </c>
    </row>
    <row r="3389" spans="1:21" ht="13" x14ac:dyDescent="0.15">
      <c r="A3389" s="14" t="s">
        <v>9421</v>
      </c>
      <c r="B3389" s="6" t="s">
        <v>4939</v>
      </c>
      <c r="C3389" s="6" t="s">
        <v>4198</v>
      </c>
      <c r="D3389" s="6" t="s">
        <v>901</v>
      </c>
      <c r="E3389" s="6" t="s">
        <v>714</v>
      </c>
      <c r="F3389" s="18" t="str">
        <f>IFERROR(VLOOKUP(B3389,Invoices!$L$2:$M$413,2,FALSE),"")</f>
        <v/>
      </c>
      <c r="G3389" s="18" t="str">
        <f>IFERROR(VLOOKUP(B3389,Invoices!$N$2:$O$412,2,FALSE),"")</f>
        <v/>
      </c>
      <c r="H3389" s="18" t="str">
        <f>IFERROR(VLOOKUP($B3389,Invoices!$P$2:$Q$412,2,FALSE),"")</f>
        <v/>
      </c>
      <c r="I3389" s="18">
        <f>IFERROR(VLOOKUP($B3389,Invoices!$R$2:$S$412,2,FALSE),"")</f>
        <v>0.99</v>
      </c>
      <c r="J3389" s="18" t="str">
        <f>IFERROR(VLOOKUP($B3389,Invoices!$T$2:$U$412,2,FALSE),"")</f>
        <v/>
      </c>
      <c r="K3389" s="18" t="str">
        <f>IFERROR(VLOOKUP($B3389,Invoices!$V$2:$W$412,2,FALSE),"")</f>
        <v/>
      </c>
      <c r="L3389" s="18" t="str">
        <f>IFERROR(VLOOKUP($B3389,Invoices!$X$2:$Y$412,2,FALSE),"")</f>
        <v/>
      </c>
      <c r="M3389" s="18" t="str">
        <f>IFERROR(VLOOKUP($B3389,Invoices!$Z$2:$AA$412,2,FALSE),"")</f>
        <v/>
      </c>
      <c r="N3389" s="18" t="str">
        <f>IFERROR(VLOOKUP($B3389,Invoices!$AB$2:$AC$412,2,FALSE),"")</f>
        <v/>
      </c>
      <c r="O3389" s="18" t="str">
        <f>IFERROR(VLOOKUP($B3389,Invoices!$AD$2:$AE$412,2,FALSE),"")</f>
        <v/>
      </c>
      <c r="P3389" s="18" t="str">
        <f>IFERROR(VLOOKUP($B3389,Invoices!$AF$2:$AG$412,2,FALSE),"")</f>
        <v/>
      </c>
      <c r="Q3389" s="18" t="str">
        <f>IFERROR(VLOOKUP($B3389,Invoices!$AH$2:$AI$412,2,FALSE),"")</f>
        <v/>
      </c>
      <c r="R3389" s="18" t="str">
        <f>IFERROR(VLOOKUP($B3389,Invoices!$AJ$2:$AK$412,2,FALSE),"")</f>
        <v/>
      </c>
      <c r="S3389" s="18" t="str">
        <f>IFERROR(VLOOKUP($B3389,Invoices!$AL$2:$AM$412,2,FALSE),"")</f>
        <v/>
      </c>
      <c r="T3389" s="18" t="str">
        <f>IFERROR(VLOOKUP($B3389,Invoices!$AN$2:$AO$412,2,FALSE),"")</f>
        <v/>
      </c>
      <c r="U3389" s="18" cm="1">
        <f t="array" ref="U3389">IFERROR(INDEX(F3389:T3389, 1, MATCH(TRUE, ISNUMBER(F3389:T3389), 0)), "0.0")</f>
        <v>0.99</v>
      </c>
    </row>
    <row r="3390" spans="1:21" ht="13" x14ac:dyDescent="0.15">
      <c r="A3390" s="14" t="s">
        <v>9422</v>
      </c>
      <c r="B3390" s="6" t="s">
        <v>4940</v>
      </c>
      <c r="C3390" s="6" t="s">
        <v>2448</v>
      </c>
      <c r="D3390" s="6" t="s">
        <v>713</v>
      </c>
      <c r="E3390" s="6" t="s">
        <v>714</v>
      </c>
      <c r="F3390" s="18" t="str">
        <f>IFERROR(VLOOKUP(B3390,Invoices!$L$2:$M$413,2,FALSE),"")</f>
        <v/>
      </c>
      <c r="G3390" s="18" t="str">
        <f>IFERROR(VLOOKUP(B3390,Invoices!$N$2:$O$412,2,FALSE),"")</f>
        <v/>
      </c>
      <c r="H3390" s="18" t="str">
        <f>IFERROR(VLOOKUP($B3390,Invoices!$P$2:$Q$412,2,FALSE),"")</f>
        <v/>
      </c>
      <c r="I3390" s="18" t="str">
        <f>IFERROR(VLOOKUP($B3390,Invoices!$R$2:$S$412,2,FALSE),"")</f>
        <v/>
      </c>
      <c r="J3390" s="18">
        <f>IFERROR(VLOOKUP($B3390,Invoices!$T$2:$U$412,2,FALSE),"")</f>
        <v>0.99</v>
      </c>
      <c r="K3390" s="18" t="str">
        <f>IFERROR(VLOOKUP($B3390,Invoices!$V$2:$W$412,2,FALSE),"")</f>
        <v/>
      </c>
      <c r="L3390" s="18" t="str">
        <f>IFERROR(VLOOKUP($B3390,Invoices!$X$2:$Y$412,2,FALSE),"")</f>
        <v/>
      </c>
      <c r="M3390" s="18" t="str">
        <f>IFERROR(VLOOKUP($B3390,Invoices!$Z$2:$AA$412,2,FALSE),"")</f>
        <v/>
      </c>
      <c r="N3390" s="18" t="str">
        <f>IFERROR(VLOOKUP($B3390,Invoices!$AB$2:$AC$412,2,FALSE),"")</f>
        <v/>
      </c>
      <c r="O3390" s="18" t="str">
        <f>IFERROR(VLOOKUP($B3390,Invoices!$AD$2:$AE$412,2,FALSE),"")</f>
        <v/>
      </c>
      <c r="P3390" s="18" t="str">
        <f>IFERROR(VLOOKUP($B3390,Invoices!$AF$2:$AG$412,2,FALSE),"")</f>
        <v/>
      </c>
      <c r="Q3390" s="18" t="str">
        <f>IFERROR(VLOOKUP($B3390,Invoices!$AH$2:$AI$412,2,FALSE),"")</f>
        <v/>
      </c>
      <c r="R3390" s="18" t="str">
        <f>IFERROR(VLOOKUP($B3390,Invoices!$AJ$2:$AK$412,2,FALSE),"")</f>
        <v/>
      </c>
      <c r="S3390" s="18" t="str">
        <f>IFERROR(VLOOKUP($B3390,Invoices!$AL$2:$AM$412,2,FALSE),"")</f>
        <v/>
      </c>
      <c r="T3390" s="18" t="str">
        <f>IFERROR(VLOOKUP($B3390,Invoices!$AN$2:$AO$412,2,FALSE),"")</f>
        <v/>
      </c>
      <c r="U3390" s="18" cm="1">
        <f t="array" ref="U3390">IFERROR(INDEX(F3390:T3390, 1, MATCH(TRUE, ISNUMBER(F3390:T3390), 0)), "0.0")</f>
        <v>0.99</v>
      </c>
    </row>
    <row r="3391" spans="1:21" ht="13" x14ac:dyDescent="0.15">
      <c r="A3391" s="14" t="s">
        <v>9423</v>
      </c>
      <c r="B3391" s="6" t="s">
        <v>4941</v>
      </c>
      <c r="C3391" s="6" t="s">
        <v>1143</v>
      </c>
      <c r="D3391" s="6" t="s">
        <v>1144</v>
      </c>
      <c r="E3391" s="6" t="s">
        <v>559</v>
      </c>
      <c r="F3391" s="18" t="str">
        <f>IFERROR(VLOOKUP(B3391,Invoices!$L$2:$M$413,2,FALSE),"")</f>
        <v/>
      </c>
      <c r="G3391" s="18" t="str">
        <f>IFERROR(VLOOKUP(B3391,Invoices!$N$2:$O$412,2,FALSE),"")</f>
        <v/>
      </c>
      <c r="H3391" s="18" t="str">
        <f>IFERROR(VLOOKUP($B3391,Invoices!$P$2:$Q$412,2,FALSE),"")</f>
        <v/>
      </c>
      <c r="I3391" s="18">
        <f>IFERROR(VLOOKUP($B3391,Invoices!$R$2:$S$412,2,FALSE),"")</f>
        <v>0.99</v>
      </c>
      <c r="J3391" s="18" t="str">
        <f>IFERROR(VLOOKUP($B3391,Invoices!$T$2:$U$412,2,FALSE),"")</f>
        <v/>
      </c>
      <c r="K3391" s="18" t="str">
        <f>IFERROR(VLOOKUP($B3391,Invoices!$V$2:$W$412,2,FALSE),"")</f>
        <v/>
      </c>
      <c r="L3391" s="18" t="str">
        <f>IFERROR(VLOOKUP($B3391,Invoices!$X$2:$Y$412,2,FALSE),"")</f>
        <v/>
      </c>
      <c r="M3391" s="18" t="str">
        <f>IFERROR(VLOOKUP($B3391,Invoices!$Z$2:$AA$412,2,FALSE),"")</f>
        <v/>
      </c>
      <c r="N3391" s="18" t="str">
        <f>IFERROR(VLOOKUP($B3391,Invoices!$AB$2:$AC$412,2,FALSE),"")</f>
        <v/>
      </c>
      <c r="O3391" s="18" t="str">
        <f>IFERROR(VLOOKUP($B3391,Invoices!$AD$2:$AE$412,2,FALSE),"")</f>
        <v/>
      </c>
      <c r="P3391" s="18" t="str">
        <f>IFERROR(VLOOKUP($B3391,Invoices!$AF$2:$AG$412,2,FALSE),"")</f>
        <v/>
      </c>
      <c r="Q3391" s="18" t="str">
        <f>IFERROR(VLOOKUP($B3391,Invoices!$AH$2:$AI$412,2,FALSE),"")</f>
        <v/>
      </c>
      <c r="R3391" s="18" t="str">
        <f>IFERROR(VLOOKUP($B3391,Invoices!$AJ$2:$AK$412,2,FALSE),"")</f>
        <v/>
      </c>
      <c r="S3391" s="18" t="str">
        <f>IFERROR(VLOOKUP($B3391,Invoices!$AL$2:$AM$412,2,FALSE),"")</f>
        <v/>
      </c>
      <c r="T3391" s="18" t="str">
        <f>IFERROR(VLOOKUP($B3391,Invoices!$AN$2:$AO$412,2,FALSE),"")</f>
        <v/>
      </c>
      <c r="U3391" s="18" cm="1">
        <f t="array" ref="U3391">IFERROR(INDEX(F3391:T3391, 1, MATCH(TRUE, ISNUMBER(F3391:T3391), 0)), "0.0")</f>
        <v>0.99</v>
      </c>
    </row>
    <row r="3392" spans="1:21" ht="13" x14ac:dyDescent="0.15">
      <c r="A3392" s="14" t="s">
        <v>9424</v>
      </c>
      <c r="B3392" s="6" t="s">
        <v>4942</v>
      </c>
      <c r="C3392" s="6" t="s">
        <v>562</v>
      </c>
      <c r="D3392" s="6" t="s">
        <v>812</v>
      </c>
      <c r="E3392" s="6" t="s">
        <v>562</v>
      </c>
      <c r="F3392" s="18" t="str">
        <f>IFERROR(VLOOKUP(B3392,Invoices!$L$2:$M$413,2,FALSE),"")</f>
        <v/>
      </c>
      <c r="G3392" s="18" t="str">
        <f>IFERROR(VLOOKUP(B3392,Invoices!$N$2:$O$412,2,FALSE),"")</f>
        <v/>
      </c>
      <c r="H3392" s="18" t="str">
        <f>IFERROR(VLOOKUP($B3392,Invoices!$P$2:$Q$412,2,FALSE),"")</f>
        <v/>
      </c>
      <c r="I3392" s="18" t="str">
        <f>IFERROR(VLOOKUP($B3392,Invoices!$R$2:$S$412,2,FALSE),"")</f>
        <v/>
      </c>
      <c r="J3392" s="18" t="str">
        <f>IFERROR(VLOOKUP($B3392,Invoices!$T$2:$U$412,2,FALSE),"")</f>
        <v/>
      </c>
      <c r="K3392" s="18" t="str">
        <f>IFERROR(VLOOKUP($B3392,Invoices!$V$2:$W$412,2,FALSE),"")</f>
        <v/>
      </c>
      <c r="L3392" s="18" t="str">
        <f>IFERROR(VLOOKUP($B3392,Invoices!$X$2:$Y$412,2,FALSE),"")</f>
        <v/>
      </c>
      <c r="M3392" s="18" t="str">
        <f>IFERROR(VLOOKUP($B3392,Invoices!$Z$2:$AA$412,2,FALSE),"")</f>
        <v/>
      </c>
      <c r="N3392" s="18" t="str">
        <f>IFERROR(VLOOKUP($B3392,Invoices!$AB$2:$AC$412,2,FALSE),"")</f>
        <v/>
      </c>
      <c r="O3392" s="18" t="str">
        <f>IFERROR(VLOOKUP($B3392,Invoices!$AD$2:$AE$412,2,FALSE),"")</f>
        <v/>
      </c>
      <c r="P3392" s="18" t="str">
        <f>IFERROR(VLOOKUP($B3392,Invoices!$AF$2:$AG$412,2,FALSE),"")</f>
        <v/>
      </c>
      <c r="Q3392" s="18" t="str">
        <f>IFERROR(VLOOKUP($B3392,Invoices!$AH$2:$AI$412,2,FALSE),"")</f>
        <v/>
      </c>
      <c r="R3392" s="18" t="str">
        <f>IFERROR(VLOOKUP($B3392,Invoices!$AJ$2:$AK$412,2,FALSE),"")</f>
        <v/>
      </c>
      <c r="S3392" s="18" t="str">
        <f>IFERROR(VLOOKUP($B3392,Invoices!$AL$2:$AM$412,2,FALSE),"")</f>
        <v/>
      </c>
      <c r="T3392" s="18" t="str">
        <f>IFERROR(VLOOKUP($B3392,Invoices!$AN$2:$AO$412,2,FALSE),"")</f>
        <v/>
      </c>
      <c r="U3392" s="18" t="str" cm="1">
        <f t="array" ref="U3392">IFERROR(INDEX(F3392:T3392, 1, MATCH(TRUE, ISNUMBER(F3392:T3392), 0)), "0.0")</f>
        <v>0.0</v>
      </c>
    </row>
    <row r="3393" spans="1:21" ht="13" x14ac:dyDescent="0.15">
      <c r="A3393" s="14" t="s">
        <v>9425</v>
      </c>
      <c r="B3393" s="6" t="s">
        <v>4943</v>
      </c>
      <c r="C3393" s="6" t="s">
        <v>4944</v>
      </c>
      <c r="D3393" s="6" t="s">
        <v>1668</v>
      </c>
      <c r="E3393" s="6" t="s">
        <v>810</v>
      </c>
      <c r="F3393" s="18" t="str">
        <f>IFERROR(VLOOKUP(B3393,Invoices!$L$2:$M$413,2,FALSE),"")</f>
        <v/>
      </c>
      <c r="G3393" s="18" t="str">
        <f>IFERROR(VLOOKUP(B3393,Invoices!$N$2:$O$412,2,FALSE),"")</f>
        <v/>
      </c>
      <c r="H3393" s="18" t="str">
        <f>IFERROR(VLOOKUP($B3393,Invoices!$P$2:$Q$412,2,FALSE),"")</f>
        <v/>
      </c>
      <c r="I3393" s="18" t="str">
        <f>IFERROR(VLOOKUP($B3393,Invoices!$R$2:$S$412,2,FALSE),"")</f>
        <v/>
      </c>
      <c r="J3393" s="18" t="str">
        <f>IFERROR(VLOOKUP($B3393,Invoices!$T$2:$U$412,2,FALSE),"")</f>
        <v/>
      </c>
      <c r="K3393" s="18">
        <f>IFERROR(VLOOKUP($B3393,Invoices!$V$2:$W$412,2,FALSE),"")</f>
        <v>0.99</v>
      </c>
      <c r="L3393" s="18" t="str">
        <f>IFERROR(VLOOKUP($B3393,Invoices!$X$2:$Y$412,2,FALSE),"")</f>
        <v/>
      </c>
      <c r="M3393" s="18" t="str">
        <f>IFERROR(VLOOKUP($B3393,Invoices!$Z$2:$AA$412,2,FALSE),"")</f>
        <v/>
      </c>
      <c r="N3393" s="18" t="str">
        <f>IFERROR(VLOOKUP($B3393,Invoices!$AB$2:$AC$412,2,FALSE),"")</f>
        <v/>
      </c>
      <c r="O3393" s="18" t="str">
        <f>IFERROR(VLOOKUP($B3393,Invoices!$AD$2:$AE$412,2,FALSE),"")</f>
        <v/>
      </c>
      <c r="P3393" s="18" t="str">
        <f>IFERROR(VLOOKUP($B3393,Invoices!$AF$2:$AG$412,2,FALSE),"")</f>
        <v/>
      </c>
      <c r="Q3393" s="18" t="str">
        <f>IFERROR(VLOOKUP($B3393,Invoices!$AH$2:$AI$412,2,FALSE),"")</f>
        <v/>
      </c>
      <c r="R3393" s="18" t="str">
        <f>IFERROR(VLOOKUP($B3393,Invoices!$AJ$2:$AK$412,2,FALSE),"")</f>
        <v/>
      </c>
      <c r="S3393" s="18" t="str">
        <f>IFERROR(VLOOKUP($B3393,Invoices!$AL$2:$AM$412,2,FALSE),"")</f>
        <v/>
      </c>
      <c r="T3393" s="18" t="str">
        <f>IFERROR(VLOOKUP($B3393,Invoices!$AN$2:$AO$412,2,FALSE),"")</f>
        <v/>
      </c>
      <c r="U3393" s="18" cm="1">
        <f t="array" ref="U3393">IFERROR(INDEX(F3393:T3393, 1, MATCH(TRUE, ISNUMBER(F3393:T3393), 0)), "0.0")</f>
        <v>0.99</v>
      </c>
    </row>
    <row r="3394" spans="1:21" ht="13" x14ac:dyDescent="0.15">
      <c r="A3394" s="14" t="s">
        <v>9426</v>
      </c>
      <c r="B3394" s="6" t="s">
        <v>4943</v>
      </c>
      <c r="C3394" s="6" t="s">
        <v>2481</v>
      </c>
      <c r="D3394" s="6" t="s">
        <v>1446</v>
      </c>
      <c r="E3394" s="6" t="s">
        <v>810</v>
      </c>
      <c r="F3394" s="18" t="str">
        <f>IFERROR(VLOOKUP(B3394,Invoices!$L$2:$M$413,2,FALSE),"")</f>
        <v/>
      </c>
      <c r="G3394" s="18" t="str">
        <f>IFERROR(VLOOKUP(B3394,Invoices!$N$2:$O$412,2,FALSE),"")</f>
        <v/>
      </c>
      <c r="H3394" s="18" t="str">
        <f>IFERROR(VLOOKUP($B3394,Invoices!$P$2:$Q$412,2,FALSE),"")</f>
        <v/>
      </c>
      <c r="I3394" s="18" t="str">
        <f>IFERROR(VLOOKUP($B3394,Invoices!$R$2:$S$412,2,FALSE),"")</f>
        <v/>
      </c>
      <c r="J3394" s="18" t="str">
        <f>IFERROR(VLOOKUP($B3394,Invoices!$T$2:$U$412,2,FALSE),"")</f>
        <v/>
      </c>
      <c r="K3394" s="18">
        <f>IFERROR(VLOOKUP($B3394,Invoices!$V$2:$W$412,2,FALSE),"")</f>
        <v>0.99</v>
      </c>
      <c r="L3394" s="18" t="str">
        <f>IFERROR(VLOOKUP($B3394,Invoices!$X$2:$Y$412,2,FALSE),"")</f>
        <v/>
      </c>
      <c r="M3394" s="18" t="str">
        <f>IFERROR(VLOOKUP($B3394,Invoices!$Z$2:$AA$412,2,FALSE),"")</f>
        <v/>
      </c>
      <c r="N3394" s="18" t="str">
        <f>IFERROR(VLOOKUP($B3394,Invoices!$AB$2:$AC$412,2,FALSE),"")</f>
        <v/>
      </c>
      <c r="O3394" s="18" t="str">
        <f>IFERROR(VLOOKUP($B3394,Invoices!$AD$2:$AE$412,2,FALSE),"")</f>
        <v/>
      </c>
      <c r="P3394" s="18" t="str">
        <f>IFERROR(VLOOKUP($B3394,Invoices!$AF$2:$AG$412,2,FALSE),"")</f>
        <v/>
      </c>
      <c r="Q3394" s="18" t="str">
        <f>IFERROR(VLOOKUP($B3394,Invoices!$AH$2:$AI$412,2,FALSE),"")</f>
        <v/>
      </c>
      <c r="R3394" s="18" t="str">
        <f>IFERROR(VLOOKUP($B3394,Invoices!$AJ$2:$AK$412,2,FALSE),"")</f>
        <v/>
      </c>
      <c r="S3394" s="18" t="str">
        <f>IFERROR(VLOOKUP($B3394,Invoices!$AL$2:$AM$412,2,FALSE),"")</f>
        <v/>
      </c>
      <c r="T3394" s="18" t="str">
        <f>IFERROR(VLOOKUP($B3394,Invoices!$AN$2:$AO$412,2,FALSE),"")</f>
        <v/>
      </c>
      <c r="U3394" s="18" cm="1">
        <f t="array" ref="U3394">IFERROR(INDEX(F3394:T3394, 1, MATCH(TRUE, ISNUMBER(F3394:T3394), 0)), "0.0")</f>
        <v>0.99</v>
      </c>
    </row>
    <row r="3395" spans="1:21" ht="13" x14ac:dyDescent="0.15">
      <c r="A3395" s="14" t="s">
        <v>9427</v>
      </c>
      <c r="B3395" s="6" t="s">
        <v>4943</v>
      </c>
      <c r="C3395" s="6" t="s">
        <v>4945</v>
      </c>
      <c r="D3395" s="6" t="s">
        <v>3217</v>
      </c>
      <c r="E3395" s="6" t="s">
        <v>810</v>
      </c>
      <c r="F3395" s="18" t="str">
        <f>IFERROR(VLOOKUP(B3395,Invoices!$L$2:$M$413,2,FALSE),"")</f>
        <v/>
      </c>
      <c r="G3395" s="18" t="str">
        <f>IFERROR(VLOOKUP(B3395,Invoices!$N$2:$O$412,2,FALSE),"")</f>
        <v/>
      </c>
      <c r="H3395" s="18" t="str">
        <f>IFERROR(VLOOKUP($B3395,Invoices!$P$2:$Q$412,2,FALSE),"")</f>
        <v/>
      </c>
      <c r="I3395" s="18" t="str">
        <f>IFERROR(VLOOKUP($B3395,Invoices!$R$2:$S$412,2,FALSE),"")</f>
        <v/>
      </c>
      <c r="J3395" s="18" t="str">
        <f>IFERROR(VLOOKUP($B3395,Invoices!$T$2:$U$412,2,FALSE),"")</f>
        <v/>
      </c>
      <c r="K3395" s="18">
        <f>IFERROR(VLOOKUP($B3395,Invoices!$V$2:$W$412,2,FALSE),"")</f>
        <v>0.99</v>
      </c>
      <c r="L3395" s="18" t="str">
        <f>IFERROR(VLOOKUP($B3395,Invoices!$X$2:$Y$412,2,FALSE),"")</f>
        <v/>
      </c>
      <c r="M3395" s="18" t="str">
        <f>IFERROR(VLOOKUP($B3395,Invoices!$Z$2:$AA$412,2,FALSE),"")</f>
        <v/>
      </c>
      <c r="N3395" s="18" t="str">
        <f>IFERROR(VLOOKUP($B3395,Invoices!$AB$2:$AC$412,2,FALSE),"")</f>
        <v/>
      </c>
      <c r="O3395" s="18" t="str">
        <f>IFERROR(VLOOKUP($B3395,Invoices!$AD$2:$AE$412,2,FALSE),"")</f>
        <v/>
      </c>
      <c r="P3395" s="18" t="str">
        <f>IFERROR(VLOOKUP($B3395,Invoices!$AF$2:$AG$412,2,FALSE),"")</f>
        <v/>
      </c>
      <c r="Q3395" s="18" t="str">
        <f>IFERROR(VLOOKUP($B3395,Invoices!$AH$2:$AI$412,2,FALSE),"")</f>
        <v/>
      </c>
      <c r="R3395" s="18" t="str">
        <f>IFERROR(VLOOKUP($B3395,Invoices!$AJ$2:$AK$412,2,FALSE),"")</f>
        <v/>
      </c>
      <c r="S3395" s="18" t="str">
        <f>IFERROR(VLOOKUP($B3395,Invoices!$AL$2:$AM$412,2,FALSE),"")</f>
        <v/>
      </c>
      <c r="T3395" s="18" t="str">
        <f>IFERROR(VLOOKUP($B3395,Invoices!$AN$2:$AO$412,2,FALSE),"")</f>
        <v/>
      </c>
      <c r="U3395" s="18" cm="1">
        <f t="array" ref="U3395">IFERROR(INDEX(F3395:T3395, 1, MATCH(TRUE, ISNUMBER(F3395:T3395), 0)), "0.0")</f>
        <v>0.99</v>
      </c>
    </row>
    <row r="3396" spans="1:21" ht="13" x14ac:dyDescent="0.15">
      <c r="A3396" s="14" t="s">
        <v>9428</v>
      </c>
      <c r="B3396" s="6" t="s">
        <v>4946</v>
      </c>
      <c r="C3396" s="6" t="s">
        <v>4947</v>
      </c>
      <c r="D3396" s="6" t="s">
        <v>1309</v>
      </c>
      <c r="E3396" s="6" t="s">
        <v>810</v>
      </c>
      <c r="F3396" s="18" t="str">
        <f>IFERROR(VLOOKUP(B3396,Invoices!$L$2:$M$413,2,FALSE),"")</f>
        <v/>
      </c>
      <c r="G3396" s="18" t="str">
        <f>IFERROR(VLOOKUP(B3396,Invoices!$N$2:$O$412,2,FALSE),"")</f>
        <v/>
      </c>
      <c r="H3396" s="18" t="str">
        <f>IFERROR(VLOOKUP($B3396,Invoices!$P$2:$Q$412,2,FALSE),"")</f>
        <v/>
      </c>
      <c r="I3396" s="18" t="str">
        <f>IFERROR(VLOOKUP($B3396,Invoices!$R$2:$S$412,2,FALSE),"")</f>
        <v/>
      </c>
      <c r="J3396" s="18" t="str">
        <f>IFERROR(VLOOKUP($B3396,Invoices!$T$2:$U$412,2,FALSE),"")</f>
        <v/>
      </c>
      <c r="K3396" s="18" t="str">
        <f>IFERROR(VLOOKUP($B3396,Invoices!$V$2:$W$412,2,FALSE),"")</f>
        <v/>
      </c>
      <c r="L3396" s="18" t="str">
        <f>IFERROR(VLOOKUP($B3396,Invoices!$X$2:$Y$412,2,FALSE),"")</f>
        <v/>
      </c>
      <c r="M3396" s="18" t="str">
        <f>IFERROR(VLOOKUP($B3396,Invoices!$Z$2:$AA$412,2,FALSE),"")</f>
        <v/>
      </c>
      <c r="N3396" s="18" t="str">
        <f>IFERROR(VLOOKUP($B3396,Invoices!$AB$2:$AC$412,2,FALSE),"")</f>
        <v/>
      </c>
      <c r="O3396" s="18" t="str">
        <f>IFERROR(VLOOKUP($B3396,Invoices!$AD$2:$AE$412,2,FALSE),"")</f>
        <v/>
      </c>
      <c r="P3396" s="18" t="str">
        <f>IFERROR(VLOOKUP($B3396,Invoices!$AF$2:$AG$412,2,FALSE),"")</f>
        <v/>
      </c>
      <c r="Q3396" s="18" t="str">
        <f>IFERROR(VLOOKUP($B3396,Invoices!$AH$2:$AI$412,2,FALSE),"")</f>
        <v/>
      </c>
      <c r="R3396" s="18" t="str">
        <f>IFERROR(VLOOKUP($B3396,Invoices!$AJ$2:$AK$412,2,FALSE),"")</f>
        <v/>
      </c>
      <c r="S3396" s="18">
        <f>IFERROR(VLOOKUP($B3396,Invoices!$AL$2:$AM$412,2,FALSE),"")</f>
        <v>0.99</v>
      </c>
      <c r="T3396" s="18" t="str">
        <f>IFERROR(VLOOKUP($B3396,Invoices!$AN$2:$AO$412,2,FALSE),"")</f>
        <v/>
      </c>
      <c r="U3396" s="18" cm="1">
        <f t="array" ref="U3396">IFERROR(INDEX(F3396:T3396, 1, MATCH(TRUE, ISNUMBER(F3396:T3396), 0)), "0.0")</f>
        <v>0.99</v>
      </c>
    </row>
    <row r="3397" spans="1:21" ht="13" x14ac:dyDescent="0.15">
      <c r="A3397" s="14" t="s">
        <v>9429</v>
      </c>
      <c r="B3397" s="6" t="s">
        <v>4948</v>
      </c>
      <c r="C3397" s="6" t="s">
        <v>1140</v>
      </c>
      <c r="D3397" s="6" t="s">
        <v>1141</v>
      </c>
      <c r="E3397" s="6" t="s">
        <v>1140</v>
      </c>
      <c r="F3397" s="18" t="str">
        <f>IFERROR(VLOOKUP(B3397,Invoices!$L$2:$M$413,2,FALSE),"")</f>
        <v/>
      </c>
      <c r="G3397" s="18" t="str">
        <f>IFERROR(VLOOKUP(B3397,Invoices!$N$2:$O$412,2,FALSE),"")</f>
        <v/>
      </c>
      <c r="H3397" s="18" t="str">
        <f>IFERROR(VLOOKUP($B3397,Invoices!$P$2:$Q$412,2,FALSE),"")</f>
        <v/>
      </c>
      <c r="I3397" s="18" t="str">
        <f>IFERROR(VLOOKUP($B3397,Invoices!$R$2:$S$412,2,FALSE),"")</f>
        <v/>
      </c>
      <c r="J3397" s="18" t="str">
        <f>IFERROR(VLOOKUP($B3397,Invoices!$T$2:$U$412,2,FALSE),"")</f>
        <v/>
      </c>
      <c r="K3397" s="18" t="str">
        <f>IFERROR(VLOOKUP($B3397,Invoices!$V$2:$W$412,2,FALSE),"")</f>
        <v/>
      </c>
      <c r="L3397" s="18" t="str">
        <f>IFERROR(VLOOKUP($B3397,Invoices!$X$2:$Y$412,2,FALSE),"")</f>
        <v/>
      </c>
      <c r="M3397" s="18" t="str">
        <f>IFERROR(VLOOKUP($B3397,Invoices!$Z$2:$AA$412,2,FALSE),"")</f>
        <v/>
      </c>
      <c r="N3397" s="18" t="str">
        <f>IFERROR(VLOOKUP($B3397,Invoices!$AB$2:$AC$412,2,FALSE),"")</f>
        <v/>
      </c>
      <c r="O3397" s="18" t="str">
        <f>IFERROR(VLOOKUP($B3397,Invoices!$AD$2:$AE$412,2,FALSE),"")</f>
        <v/>
      </c>
      <c r="P3397" s="18" t="str">
        <f>IFERROR(VLOOKUP($B3397,Invoices!$AF$2:$AG$412,2,FALSE),"")</f>
        <v/>
      </c>
      <c r="Q3397" s="18" t="str">
        <f>IFERROR(VLOOKUP($B3397,Invoices!$AH$2:$AI$412,2,FALSE),"")</f>
        <v/>
      </c>
      <c r="R3397" s="18" t="str">
        <f>IFERROR(VLOOKUP($B3397,Invoices!$AJ$2:$AK$412,2,FALSE),"")</f>
        <v/>
      </c>
      <c r="S3397" s="18" t="str">
        <f>IFERROR(VLOOKUP($B3397,Invoices!$AL$2:$AM$412,2,FALSE),"")</f>
        <v/>
      </c>
      <c r="T3397" s="18" t="str">
        <f>IFERROR(VLOOKUP($B3397,Invoices!$AN$2:$AO$412,2,FALSE),"")</f>
        <v/>
      </c>
      <c r="U3397" s="18" t="str" cm="1">
        <f t="array" ref="U3397">IFERROR(INDEX(F3397:T3397, 1, MATCH(TRUE, ISNUMBER(F3397:T3397), 0)), "0.0")</f>
        <v>0.0</v>
      </c>
    </row>
    <row r="3398" spans="1:21" ht="13" x14ac:dyDescent="0.15">
      <c r="A3398" s="14" t="s">
        <v>9430</v>
      </c>
      <c r="B3398" s="6" t="s">
        <v>4949</v>
      </c>
      <c r="C3398" s="6" t="s">
        <v>543</v>
      </c>
      <c r="D3398" s="6" t="s">
        <v>866</v>
      </c>
      <c r="E3398" s="6" t="s">
        <v>543</v>
      </c>
      <c r="F3398" s="18" t="str">
        <f>IFERROR(VLOOKUP(B3398,Invoices!$L$2:$M$413,2,FALSE),"")</f>
        <v/>
      </c>
      <c r="G3398" s="18" t="str">
        <f>IFERROR(VLOOKUP(B3398,Invoices!$N$2:$O$412,2,FALSE),"")</f>
        <v/>
      </c>
      <c r="H3398" s="18" t="str">
        <f>IFERROR(VLOOKUP($B3398,Invoices!$P$2:$Q$412,2,FALSE),"")</f>
        <v/>
      </c>
      <c r="I3398" s="18" t="str">
        <f>IFERROR(VLOOKUP($B3398,Invoices!$R$2:$S$412,2,FALSE),"")</f>
        <v/>
      </c>
      <c r="J3398" s="18" t="str">
        <f>IFERROR(VLOOKUP($B3398,Invoices!$T$2:$U$412,2,FALSE),"")</f>
        <v/>
      </c>
      <c r="K3398" s="18" t="str">
        <f>IFERROR(VLOOKUP($B3398,Invoices!$V$2:$W$412,2,FALSE),"")</f>
        <v/>
      </c>
      <c r="L3398" s="18" t="str">
        <f>IFERROR(VLOOKUP($B3398,Invoices!$X$2:$Y$412,2,FALSE),"")</f>
        <v/>
      </c>
      <c r="M3398" s="18" t="str">
        <f>IFERROR(VLOOKUP($B3398,Invoices!$Z$2:$AA$412,2,FALSE),"")</f>
        <v/>
      </c>
      <c r="N3398" s="18" t="str">
        <f>IFERROR(VLOOKUP($B3398,Invoices!$AB$2:$AC$412,2,FALSE),"")</f>
        <v/>
      </c>
      <c r="O3398" s="18" t="str">
        <f>IFERROR(VLOOKUP($B3398,Invoices!$AD$2:$AE$412,2,FALSE),"")</f>
        <v/>
      </c>
      <c r="P3398" s="18" t="str">
        <f>IFERROR(VLOOKUP($B3398,Invoices!$AF$2:$AG$412,2,FALSE),"")</f>
        <v/>
      </c>
      <c r="Q3398" s="18" t="str">
        <f>IFERROR(VLOOKUP($B3398,Invoices!$AH$2:$AI$412,2,FALSE),"")</f>
        <v/>
      </c>
      <c r="R3398" s="18" t="str">
        <f>IFERROR(VLOOKUP($B3398,Invoices!$AJ$2:$AK$412,2,FALSE),"")</f>
        <v/>
      </c>
      <c r="S3398" s="18" t="str">
        <f>IFERROR(VLOOKUP($B3398,Invoices!$AL$2:$AM$412,2,FALSE),"")</f>
        <v/>
      </c>
      <c r="T3398" s="18" t="str">
        <f>IFERROR(VLOOKUP($B3398,Invoices!$AN$2:$AO$412,2,FALSE),"")</f>
        <v/>
      </c>
      <c r="U3398" s="18" t="str" cm="1">
        <f t="array" ref="U3398">IFERROR(INDEX(F3398:T3398, 1, MATCH(TRUE, ISNUMBER(F3398:T3398), 0)), "0.0")</f>
        <v>0.0</v>
      </c>
    </row>
    <row r="3399" spans="1:21" ht="13" x14ac:dyDescent="0.15">
      <c r="A3399" s="14" t="s">
        <v>9431</v>
      </c>
      <c r="B3399" s="6" t="s">
        <v>4950</v>
      </c>
      <c r="C3399" s="6" t="s">
        <v>585</v>
      </c>
      <c r="D3399" s="6" t="s">
        <v>894</v>
      </c>
      <c r="E3399" s="6" t="s">
        <v>587</v>
      </c>
      <c r="F3399" s="18" t="str">
        <f>IFERROR(VLOOKUP(B3399,Invoices!$L$2:$M$413,2,FALSE),"")</f>
        <v/>
      </c>
      <c r="G3399" s="18">
        <f>IFERROR(VLOOKUP(B3399,Invoices!$N$2:$O$412,2,FALSE),"")</f>
        <v>0.99</v>
      </c>
      <c r="H3399" s="18" t="str">
        <f>IFERROR(VLOOKUP($B3399,Invoices!$P$2:$Q$412,2,FALSE),"")</f>
        <v/>
      </c>
      <c r="I3399" s="18" t="str">
        <f>IFERROR(VLOOKUP($B3399,Invoices!$R$2:$S$412,2,FALSE),"")</f>
        <v/>
      </c>
      <c r="J3399" s="18" t="str">
        <f>IFERROR(VLOOKUP($B3399,Invoices!$T$2:$U$412,2,FALSE),"")</f>
        <v/>
      </c>
      <c r="K3399" s="18" t="str">
        <f>IFERROR(VLOOKUP($B3399,Invoices!$V$2:$W$412,2,FALSE),"")</f>
        <v/>
      </c>
      <c r="L3399" s="18" t="str">
        <f>IFERROR(VLOOKUP($B3399,Invoices!$X$2:$Y$412,2,FALSE),"")</f>
        <v/>
      </c>
      <c r="M3399" s="18" t="str">
        <f>IFERROR(VLOOKUP($B3399,Invoices!$Z$2:$AA$412,2,FALSE),"")</f>
        <v/>
      </c>
      <c r="N3399" s="18" t="str">
        <f>IFERROR(VLOOKUP($B3399,Invoices!$AB$2:$AC$412,2,FALSE),"")</f>
        <v/>
      </c>
      <c r="O3399" s="18" t="str">
        <f>IFERROR(VLOOKUP($B3399,Invoices!$AD$2:$AE$412,2,FALSE),"")</f>
        <v/>
      </c>
      <c r="P3399" s="18" t="str">
        <f>IFERROR(VLOOKUP($B3399,Invoices!$AF$2:$AG$412,2,FALSE),"")</f>
        <v/>
      </c>
      <c r="Q3399" s="18" t="str">
        <f>IFERROR(VLOOKUP($B3399,Invoices!$AH$2:$AI$412,2,FALSE),"")</f>
        <v/>
      </c>
      <c r="R3399" s="18" t="str">
        <f>IFERROR(VLOOKUP($B3399,Invoices!$AJ$2:$AK$412,2,FALSE),"")</f>
        <v/>
      </c>
      <c r="S3399" s="18" t="str">
        <f>IFERROR(VLOOKUP($B3399,Invoices!$AL$2:$AM$412,2,FALSE),"")</f>
        <v/>
      </c>
      <c r="T3399" s="18" t="str">
        <f>IFERROR(VLOOKUP($B3399,Invoices!$AN$2:$AO$412,2,FALSE),"")</f>
        <v/>
      </c>
      <c r="U3399" s="18" cm="1">
        <f t="array" ref="U3399">IFERROR(INDEX(F3399:T3399, 1, MATCH(TRUE, ISNUMBER(F3399:T3399), 0)), "0.0")</f>
        <v>0.99</v>
      </c>
    </row>
    <row r="3400" spans="1:21" ht="13" x14ac:dyDescent="0.15">
      <c r="A3400" s="14" t="s">
        <v>9432</v>
      </c>
      <c r="B3400" s="6" t="s">
        <v>4951</v>
      </c>
      <c r="C3400" s="6" t="s">
        <v>4952</v>
      </c>
      <c r="D3400" s="6" t="s">
        <v>1750</v>
      </c>
      <c r="E3400" s="6" t="s">
        <v>1751</v>
      </c>
      <c r="F3400" s="18" t="str">
        <f>IFERROR(VLOOKUP(B3400,Invoices!$L$2:$M$413,2,FALSE),"")</f>
        <v/>
      </c>
      <c r="G3400" s="18" t="str">
        <f>IFERROR(VLOOKUP(B3400,Invoices!$N$2:$O$412,2,FALSE),"")</f>
        <v/>
      </c>
      <c r="H3400" s="18" t="str">
        <f>IFERROR(VLOOKUP($B3400,Invoices!$P$2:$Q$412,2,FALSE),"")</f>
        <v/>
      </c>
      <c r="I3400" s="18" t="str">
        <f>IFERROR(VLOOKUP($B3400,Invoices!$R$2:$S$412,2,FALSE),"")</f>
        <v/>
      </c>
      <c r="J3400" s="18" t="str">
        <f>IFERROR(VLOOKUP($B3400,Invoices!$T$2:$U$412,2,FALSE),"")</f>
        <v/>
      </c>
      <c r="K3400" s="18" t="str">
        <f>IFERROR(VLOOKUP($B3400,Invoices!$V$2:$W$412,2,FALSE),"")</f>
        <v/>
      </c>
      <c r="L3400" s="18" t="str">
        <f>IFERROR(VLOOKUP($B3400,Invoices!$X$2:$Y$412,2,FALSE),"")</f>
        <v/>
      </c>
      <c r="M3400" s="18" t="str">
        <f>IFERROR(VLOOKUP($B3400,Invoices!$Z$2:$AA$412,2,FALSE),"")</f>
        <v/>
      </c>
      <c r="N3400" s="18" t="str">
        <f>IFERROR(VLOOKUP($B3400,Invoices!$AB$2:$AC$412,2,FALSE),"")</f>
        <v/>
      </c>
      <c r="O3400" s="18" t="str">
        <f>IFERROR(VLOOKUP($B3400,Invoices!$AD$2:$AE$412,2,FALSE),"")</f>
        <v/>
      </c>
      <c r="P3400" s="18" t="str">
        <f>IFERROR(VLOOKUP($B3400,Invoices!$AF$2:$AG$412,2,FALSE),"")</f>
        <v/>
      </c>
      <c r="Q3400" s="18" t="str">
        <f>IFERROR(VLOOKUP($B3400,Invoices!$AH$2:$AI$412,2,FALSE),"")</f>
        <v/>
      </c>
      <c r="R3400" s="18" t="str">
        <f>IFERROR(VLOOKUP($B3400,Invoices!$AJ$2:$AK$412,2,FALSE),"")</f>
        <v/>
      </c>
      <c r="S3400" s="18" t="str">
        <f>IFERROR(VLOOKUP($B3400,Invoices!$AL$2:$AM$412,2,FALSE),"")</f>
        <v/>
      </c>
      <c r="T3400" s="18" t="str">
        <f>IFERROR(VLOOKUP($B3400,Invoices!$AN$2:$AO$412,2,FALSE),"")</f>
        <v/>
      </c>
      <c r="U3400" s="18" t="str" cm="1">
        <f t="array" ref="U3400">IFERROR(INDEX(F3400:T3400, 1, MATCH(TRUE, ISNUMBER(F3400:T3400), 0)), "0.0")</f>
        <v>0.0</v>
      </c>
    </row>
    <row r="3401" spans="1:21" ht="13" x14ac:dyDescent="0.15">
      <c r="A3401" s="14" t="s">
        <v>9433</v>
      </c>
      <c r="B3401" s="6" t="s">
        <v>4953</v>
      </c>
      <c r="C3401" s="6" t="s">
        <v>2223</v>
      </c>
      <c r="D3401" s="6" t="s">
        <v>1428</v>
      </c>
      <c r="E3401" s="6" t="s">
        <v>681</v>
      </c>
      <c r="F3401" s="18" t="str">
        <f>IFERROR(VLOOKUP(B3401,Invoices!$L$2:$M$413,2,FALSE),"")</f>
        <v/>
      </c>
      <c r="G3401" s="18" t="str">
        <f>IFERROR(VLOOKUP(B3401,Invoices!$N$2:$O$412,2,FALSE),"")</f>
        <v/>
      </c>
      <c r="H3401" s="18" t="str">
        <f>IFERROR(VLOOKUP($B3401,Invoices!$P$2:$Q$412,2,FALSE),"")</f>
        <v/>
      </c>
      <c r="I3401" s="18" t="str">
        <f>IFERROR(VLOOKUP($B3401,Invoices!$R$2:$S$412,2,FALSE),"")</f>
        <v/>
      </c>
      <c r="J3401" s="18" t="str">
        <f>IFERROR(VLOOKUP($B3401,Invoices!$T$2:$U$412,2,FALSE),"")</f>
        <v/>
      </c>
      <c r="K3401" s="18" t="str">
        <f>IFERROR(VLOOKUP($B3401,Invoices!$V$2:$W$412,2,FALSE),"")</f>
        <v/>
      </c>
      <c r="L3401" s="18" t="str">
        <f>IFERROR(VLOOKUP($B3401,Invoices!$X$2:$Y$412,2,FALSE),"")</f>
        <v/>
      </c>
      <c r="M3401" s="18" t="str">
        <f>IFERROR(VLOOKUP($B3401,Invoices!$Z$2:$AA$412,2,FALSE),"")</f>
        <v/>
      </c>
      <c r="N3401" s="18" t="str">
        <f>IFERROR(VLOOKUP($B3401,Invoices!$AB$2:$AC$412,2,FALSE),"")</f>
        <v/>
      </c>
      <c r="O3401" s="18" t="str">
        <f>IFERROR(VLOOKUP($B3401,Invoices!$AD$2:$AE$412,2,FALSE),"")</f>
        <v/>
      </c>
      <c r="P3401" s="18" t="str">
        <f>IFERROR(VLOOKUP($B3401,Invoices!$AF$2:$AG$412,2,FALSE),"")</f>
        <v/>
      </c>
      <c r="Q3401" s="18" t="str">
        <f>IFERROR(VLOOKUP($B3401,Invoices!$AH$2:$AI$412,2,FALSE),"")</f>
        <v/>
      </c>
      <c r="R3401" s="18" t="str">
        <f>IFERROR(VLOOKUP($B3401,Invoices!$AJ$2:$AK$412,2,FALSE),"")</f>
        <v/>
      </c>
      <c r="S3401" s="18" t="str">
        <f>IFERROR(VLOOKUP($B3401,Invoices!$AL$2:$AM$412,2,FALSE),"")</f>
        <v/>
      </c>
      <c r="T3401" s="18" t="str">
        <f>IFERROR(VLOOKUP($B3401,Invoices!$AN$2:$AO$412,2,FALSE),"")</f>
        <v/>
      </c>
      <c r="U3401" s="18" t="str" cm="1">
        <f t="array" ref="U3401">IFERROR(INDEX(F3401:T3401, 1, MATCH(TRUE, ISNUMBER(F3401:T3401), 0)), "0.0")</f>
        <v>0.0</v>
      </c>
    </row>
    <row r="3402" spans="1:21" ht="13" x14ac:dyDescent="0.15">
      <c r="A3402" s="14" t="s">
        <v>9434</v>
      </c>
      <c r="B3402" s="6" t="s">
        <v>4954</v>
      </c>
      <c r="D3402" s="6" t="s">
        <v>1174</v>
      </c>
      <c r="E3402" s="6" t="s">
        <v>570</v>
      </c>
      <c r="F3402" s="18" t="str">
        <f>IFERROR(VLOOKUP(B3402,Invoices!$L$2:$M$413,2,FALSE),"")</f>
        <v/>
      </c>
      <c r="G3402" s="18" t="str">
        <f>IFERROR(VLOOKUP(B3402,Invoices!$N$2:$O$412,2,FALSE),"")</f>
        <v/>
      </c>
      <c r="H3402" s="18" t="str">
        <f>IFERROR(VLOOKUP($B3402,Invoices!$P$2:$Q$412,2,FALSE),"")</f>
        <v/>
      </c>
      <c r="I3402" s="18" t="str">
        <f>IFERROR(VLOOKUP($B3402,Invoices!$R$2:$S$412,2,FALSE),"")</f>
        <v/>
      </c>
      <c r="J3402" s="18" t="str">
        <f>IFERROR(VLOOKUP($B3402,Invoices!$T$2:$U$412,2,FALSE),"")</f>
        <v/>
      </c>
      <c r="K3402" s="18" t="str">
        <f>IFERROR(VLOOKUP($B3402,Invoices!$V$2:$W$412,2,FALSE),"")</f>
        <v/>
      </c>
      <c r="L3402" s="18" t="str">
        <f>IFERROR(VLOOKUP($B3402,Invoices!$X$2:$Y$412,2,FALSE),"")</f>
        <v/>
      </c>
      <c r="M3402" s="18" t="str">
        <f>IFERROR(VLOOKUP($B3402,Invoices!$Z$2:$AA$412,2,FALSE),"")</f>
        <v/>
      </c>
      <c r="N3402" s="18" t="str">
        <f>IFERROR(VLOOKUP($B3402,Invoices!$AB$2:$AC$412,2,FALSE),"")</f>
        <v/>
      </c>
      <c r="O3402" s="18" t="str">
        <f>IFERROR(VLOOKUP($B3402,Invoices!$AD$2:$AE$412,2,FALSE),"")</f>
        <v/>
      </c>
      <c r="P3402" s="18" t="str">
        <f>IFERROR(VLOOKUP($B3402,Invoices!$AF$2:$AG$412,2,FALSE),"")</f>
        <v/>
      </c>
      <c r="Q3402" s="18" t="str">
        <f>IFERROR(VLOOKUP($B3402,Invoices!$AH$2:$AI$412,2,FALSE),"")</f>
        <v/>
      </c>
      <c r="R3402" s="18" t="str">
        <f>IFERROR(VLOOKUP($B3402,Invoices!$AJ$2:$AK$412,2,FALSE),"")</f>
        <v/>
      </c>
      <c r="S3402" s="18" t="str">
        <f>IFERROR(VLOOKUP($B3402,Invoices!$AL$2:$AM$412,2,FALSE),"")</f>
        <v/>
      </c>
      <c r="T3402" s="18" t="str">
        <f>IFERROR(VLOOKUP($B3402,Invoices!$AN$2:$AO$412,2,FALSE),"")</f>
        <v/>
      </c>
      <c r="U3402" s="18" t="str" cm="1">
        <f t="array" ref="U3402">IFERROR(INDEX(F3402:T3402, 1, MATCH(TRUE, ISNUMBER(F3402:T3402), 0)), "0.0")</f>
        <v>0.0</v>
      </c>
    </row>
    <row r="3403" spans="1:21" ht="13" x14ac:dyDescent="0.15">
      <c r="A3403" s="14" t="s">
        <v>9435</v>
      </c>
      <c r="B3403" s="6" t="s">
        <v>4955</v>
      </c>
      <c r="D3403" s="6" t="s">
        <v>2030</v>
      </c>
      <c r="E3403" s="6" t="s">
        <v>959</v>
      </c>
      <c r="F3403" s="18" t="str">
        <f>IFERROR(VLOOKUP(B3403,Invoices!$L$2:$M$413,2,FALSE),"")</f>
        <v/>
      </c>
      <c r="G3403" s="18" t="str">
        <f>IFERROR(VLOOKUP(B3403,Invoices!$N$2:$O$412,2,FALSE),"")</f>
        <v/>
      </c>
      <c r="H3403" s="18" t="str">
        <f>IFERROR(VLOOKUP($B3403,Invoices!$P$2:$Q$412,2,FALSE),"")</f>
        <v/>
      </c>
      <c r="I3403" s="18" t="str">
        <f>IFERROR(VLOOKUP($B3403,Invoices!$R$2:$S$412,2,FALSE),"")</f>
        <v/>
      </c>
      <c r="J3403" s="18" t="str">
        <f>IFERROR(VLOOKUP($B3403,Invoices!$T$2:$U$412,2,FALSE),"")</f>
        <v/>
      </c>
      <c r="K3403" s="18" t="str">
        <f>IFERROR(VLOOKUP($B3403,Invoices!$V$2:$W$412,2,FALSE),"")</f>
        <v/>
      </c>
      <c r="L3403" s="18" t="str">
        <f>IFERROR(VLOOKUP($B3403,Invoices!$X$2:$Y$412,2,FALSE),"")</f>
        <v/>
      </c>
      <c r="M3403" s="18" t="str">
        <f>IFERROR(VLOOKUP($B3403,Invoices!$Z$2:$AA$412,2,FALSE),"")</f>
        <v/>
      </c>
      <c r="N3403" s="18" t="str">
        <f>IFERROR(VLOOKUP($B3403,Invoices!$AB$2:$AC$412,2,FALSE),"")</f>
        <v/>
      </c>
      <c r="O3403" s="18" t="str">
        <f>IFERROR(VLOOKUP($B3403,Invoices!$AD$2:$AE$412,2,FALSE),"")</f>
        <v/>
      </c>
      <c r="P3403" s="18" t="str">
        <f>IFERROR(VLOOKUP($B3403,Invoices!$AF$2:$AG$412,2,FALSE),"")</f>
        <v/>
      </c>
      <c r="Q3403" s="18" t="str">
        <f>IFERROR(VLOOKUP($B3403,Invoices!$AH$2:$AI$412,2,FALSE),"")</f>
        <v/>
      </c>
      <c r="R3403" s="18" t="str">
        <f>IFERROR(VLOOKUP($B3403,Invoices!$AJ$2:$AK$412,2,FALSE),"")</f>
        <v/>
      </c>
      <c r="S3403" s="18" t="str">
        <f>IFERROR(VLOOKUP($B3403,Invoices!$AL$2:$AM$412,2,FALSE),"")</f>
        <v/>
      </c>
      <c r="T3403" s="18" t="str">
        <f>IFERROR(VLOOKUP($B3403,Invoices!$AN$2:$AO$412,2,FALSE),"")</f>
        <v/>
      </c>
      <c r="U3403" s="18" t="str" cm="1">
        <f t="array" ref="U3403">IFERROR(INDEX(F3403:T3403, 1, MATCH(TRUE, ISNUMBER(F3403:T3403), 0)), "0.0")</f>
        <v>0.0</v>
      </c>
    </row>
    <row r="3404" spans="1:21" ht="13" x14ac:dyDescent="0.15">
      <c r="A3404" s="14" t="s">
        <v>9436</v>
      </c>
      <c r="B3404" s="6" t="s">
        <v>4956</v>
      </c>
      <c r="D3404" s="6" t="s">
        <v>2030</v>
      </c>
      <c r="E3404" s="6" t="s">
        <v>959</v>
      </c>
      <c r="F3404" s="18" t="str">
        <f>IFERROR(VLOOKUP(B3404,Invoices!$L$2:$M$413,2,FALSE),"")</f>
        <v/>
      </c>
      <c r="G3404" s="18" t="str">
        <f>IFERROR(VLOOKUP(B3404,Invoices!$N$2:$O$412,2,FALSE),"")</f>
        <v/>
      </c>
      <c r="H3404" s="18" t="str">
        <f>IFERROR(VLOOKUP($B3404,Invoices!$P$2:$Q$412,2,FALSE),"")</f>
        <v/>
      </c>
      <c r="I3404" s="18" t="str">
        <f>IFERROR(VLOOKUP($B3404,Invoices!$R$2:$S$412,2,FALSE),"")</f>
        <v/>
      </c>
      <c r="J3404" s="18" t="str">
        <f>IFERROR(VLOOKUP($B3404,Invoices!$T$2:$U$412,2,FALSE),"")</f>
        <v/>
      </c>
      <c r="K3404" s="18">
        <f>IFERROR(VLOOKUP($B3404,Invoices!$V$2:$W$412,2,FALSE),"")</f>
        <v>0.99</v>
      </c>
      <c r="L3404" s="18" t="str">
        <f>IFERROR(VLOOKUP($B3404,Invoices!$X$2:$Y$412,2,FALSE),"")</f>
        <v/>
      </c>
      <c r="M3404" s="18" t="str">
        <f>IFERROR(VLOOKUP($B3404,Invoices!$Z$2:$AA$412,2,FALSE),"")</f>
        <v/>
      </c>
      <c r="N3404" s="18" t="str">
        <f>IFERROR(VLOOKUP($B3404,Invoices!$AB$2:$AC$412,2,FALSE),"")</f>
        <v/>
      </c>
      <c r="O3404" s="18" t="str">
        <f>IFERROR(VLOOKUP($B3404,Invoices!$AD$2:$AE$412,2,FALSE),"")</f>
        <v/>
      </c>
      <c r="P3404" s="18" t="str">
        <f>IFERROR(VLOOKUP($B3404,Invoices!$AF$2:$AG$412,2,FALSE),"")</f>
        <v/>
      </c>
      <c r="Q3404" s="18" t="str">
        <f>IFERROR(VLOOKUP($B3404,Invoices!$AH$2:$AI$412,2,FALSE),"")</f>
        <v/>
      </c>
      <c r="R3404" s="18" t="str">
        <f>IFERROR(VLOOKUP($B3404,Invoices!$AJ$2:$AK$412,2,FALSE),"")</f>
        <v/>
      </c>
      <c r="S3404" s="18" t="str">
        <f>IFERROR(VLOOKUP($B3404,Invoices!$AL$2:$AM$412,2,FALSE),"")</f>
        <v/>
      </c>
      <c r="T3404" s="18" t="str">
        <f>IFERROR(VLOOKUP($B3404,Invoices!$AN$2:$AO$412,2,FALSE),"")</f>
        <v/>
      </c>
      <c r="U3404" s="18" cm="1">
        <f t="array" ref="U3404">IFERROR(INDEX(F3404:T3404, 1, MATCH(TRUE, ISNUMBER(F3404:T3404), 0)), "0.0")</f>
        <v>0.99</v>
      </c>
    </row>
    <row r="3405" spans="1:21" ht="13" x14ac:dyDescent="0.15">
      <c r="A3405" s="14" t="s">
        <v>9437</v>
      </c>
      <c r="B3405" s="6" t="s">
        <v>4957</v>
      </c>
      <c r="C3405" s="6" t="s">
        <v>1219</v>
      </c>
      <c r="D3405" s="6" t="s">
        <v>1220</v>
      </c>
      <c r="E3405" s="6" t="s">
        <v>562</v>
      </c>
      <c r="F3405" s="18" t="str">
        <f>IFERROR(VLOOKUP(B3405,Invoices!$L$2:$M$413,2,FALSE),"")</f>
        <v/>
      </c>
      <c r="G3405" s="18" t="str">
        <f>IFERROR(VLOOKUP(B3405,Invoices!$N$2:$O$412,2,FALSE),"")</f>
        <v/>
      </c>
      <c r="H3405" s="18" t="str">
        <f>IFERROR(VLOOKUP($B3405,Invoices!$P$2:$Q$412,2,FALSE),"")</f>
        <v/>
      </c>
      <c r="I3405" s="18" t="str">
        <f>IFERROR(VLOOKUP($B3405,Invoices!$R$2:$S$412,2,FALSE),"")</f>
        <v/>
      </c>
      <c r="J3405" s="18" t="str">
        <f>IFERROR(VLOOKUP($B3405,Invoices!$T$2:$U$412,2,FALSE),"")</f>
        <v/>
      </c>
      <c r="K3405" s="18" t="str">
        <f>IFERROR(VLOOKUP($B3405,Invoices!$V$2:$W$412,2,FALSE),"")</f>
        <v/>
      </c>
      <c r="L3405" s="18" t="str">
        <f>IFERROR(VLOOKUP($B3405,Invoices!$X$2:$Y$412,2,FALSE),"")</f>
        <v/>
      </c>
      <c r="M3405" s="18" t="str">
        <f>IFERROR(VLOOKUP($B3405,Invoices!$Z$2:$AA$412,2,FALSE),"")</f>
        <v/>
      </c>
      <c r="N3405" s="18" t="str">
        <f>IFERROR(VLOOKUP($B3405,Invoices!$AB$2:$AC$412,2,FALSE),"")</f>
        <v/>
      </c>
      <c r="O3405" s="18" t="str">
        <f>IFERROR(VLOOKUP($B3405,Invoices!$AD$2:$AE$412,2,FALSE),"")</f>
        <v/>
      </c>
      <c r="P3405" s="18" t="str">
        <f>IFERROR(VLOOKUP($B3405,Invoices!$AF$2:$AG$412,2,FALSE),"")</f>
        <v/>
      </c>
      <c r="Q3405" s="18" t="str">
        <f>IFERROR(VLOOKUP($B3405,Invoices!$AH$2:$AI$412,2,FALSE),"")</f>
        <v/>
      </c>
      <c r="R3405" s="18" t="str">
        <f>IFERROR(VLOOKUP($B3405,Invoices!$AJ$2:$AK$412,2,FALSE),"")</f>
        <v/>
      </c>
      <c r="S3405" s="18" t="str">
        <f>IFERROR(VLOOKUP($B3405,Invoices!$AL$2:$AM$412,2,FALSE),"")</f>
        <v/>
      </c>
      <c r="T3405" s="18" t="str">
        <f>IFERROR(VLOOKUP($B3405,Invoices!$AN$2:$AO$412,2,FALSE),"")</f>
        <v/>
      </c>
      <c r="U3405" s="18" t="str" cm="1">
        <f t="array" ref="U3405">IFERROR(INDEX(F3405:T3405, 1, MATCH(TRUE, ISNUMBER(F3405:T3405), 0)), "0.0")</f>
        <v>0.0</v>
      </c>
    </row>
    <row r="3406" spans="1:21" ht="13" x14ac:dyDescent="0.15">
      <c r="A3406" s="14" t="s">
        <v>9438</v>
      </c>
      <c r="B3406" s="6" t="s">
        <v>4958</v>
      </c>
      <c r="C3406" s="6" t="s">
        <v>2547</v>
      </c>
      <c r="D3406" s="6" t="s">
        <v>838</v>
      </c>
      <c r="E3406" s="6" t="s">
        <v>839</v>
      </c>
      <c r="F3406" s="18" t="str">
        <f>IFERROR(VLOOKUP(B3406,Invoices!$L$2:$M$413,2,FALSE),"")</f>
        <v/>
      </c>
      <c r="G3406" s="18" t="str">
        <f>IFERROR(VLOOKUP(B3406,Invoices!$N$2:$O$412,2,FALSE),"")</f>
        <v/>
      </c>
      <c r="H3406" s="18">
        <f>IFERROR(VLOOKUP($B3406,Invoices!$P$2:$Q$412,2,FALSE),"")</f>
        <v>0.99</v>
      </c>
      <c r="I3406" s="18" t="str">
        <f>IFERROR(VLOOKUP($B3406,Invoices!$R$2:$S$412,2,FALSE),"")</f>
        <v/>
      </c>
      <c r="J3406" s="18" t="str">
        <f>IFERROR(VLOOKUP($B3406,Invoices!$T$2:$U$412,2,FALSE),"")</f>
        <v/>
      </c>
      <c r="K3406" s="18" t="str">
        <f>IFERROR(VLOOKUP($B3406,Invoices!$V$2:$W$412,2,FALSE),"")</f>
        <v/>
      </c>
      <c r="L3406" s="18" t="str">
        <f>IFERROR(VLOOKUP($B3406,Invoices!$X$2:$Y$412,2,FALSE),"")</f>
        <v/>
      </c>
      <c r="M3406" s="18" t="str">
        <f>IFERROR(VLOOKUP($B3406,Invoices!$Z$2:$AA$412,2,FALSE),"")</f>
        <v/>
      </c>
      <c r="N3406" s="18" t="str">
        <f>IFERROR(VLOOKUP($B3406,Invoices!$AB$2:$AC$412,2,FALSE),"")</f>
        <v/>
      </c>
      <c r="O3406" s="18" t="str">
        <f>IFERROR(VLOOKUP($B3406,Invoices!$AD$2:$AE$412,2,FALSE),"")</f>
        <v/>
      </c>
      <c r="P3406" s="18" t="str">
        <f>IFERROR(VLOOKUP($B3406,Invoices!$AF$2:$AG$412,2,FALSE),"")</f>
        <v/>
      </c>
      <c r="Q3406" s="18" t="str">
        <f>IFERROR(VLOOKUP($B3406,Invoices!$AH$2:$AI$412,2,FALSE),"")</f>
        <v/>
      </c>
      <c r="R3406" s="18" t="str">
        <f>IFERROR(VLOOKUP($B3406,Invoices!$AJ$2:$AK$412,2,FALSE),"")</f>
        <v/>
      </c>
      <c r="S3406" s="18" t="str">
        <f>IFERROR(VLOOKUP($B3406,Invoices!$AL$2:$AM$412,2,FALSE),"")</f>
        <v/>
      </c>
      <c r="T3406" s="18" t="str">
        <f>IFERROR(VLOOKUP($B3406,Invoices!$AN$2:$AO$412,2,FALSE),"")</f>
        <v/>
      </c>
      <c r="U3406" s="18" cm="1">
        <f t="array" ref="U3406">IFERROR(INDEX(F3406:T3406, 1, MATCH(TRUE, ISNUMBER(F3406:T3406), 0)), "0.0")</f>
        <v>0.99</v>
      </c>
    </row>
    <row r="3407" spans="1:21" ht="13" x14ac:dyDescent="0.15">
      <c r="A3407" s="14" t="s">
        <v>9439</v>
      </c>
      <c r="B3407" s="6" t="s">
        <v>4959</v>
      </c>
      <c r="C3407" s="6" t="s">
        <v>644</v>
      </c>
      <c r="D3407" s="6" t="s">
        <v>855</v>
      </c>
      <c r="E3407" s="6" t="s">
        <v>574</v>
      </c>
      <c r="F3407" s="18" t="str">
        <f>IFERROR(VLOOKUP(B3407,Invoices!$L$2:$M$413,2,FALSE),"")</f>
        <v/>
      </c>
      <c r="G3407" s="18">
        <f>IFERROR(VLOOKUP(B3407,Invoices!$N$2:$O$412,2,FALSE),"")</f>
        <v>0.99</v>
      </c>
      <c r="H3407" s="18" t="str">
        <f>IFERROR(VLOOKUP($B3407,Invoices!$P$2:$Q$412,2,FALSE),"")</f>
        <v/>
      </c>
      <c r="I3407" s="18" t="str">
        <f>IFERROR(VLOOKUP($B3407,Invoices!$R$2:$S$412,2,FALSE),"")</f>
        <v/>
      </c>
      <c r="J3407" s="18" t="str">
        <f>IFERROR(VLOOKUP($B3407,Invoices!$T$2:$U$412,2,FALSE),"")</f>
        <v/>
      </c>
      <c r="K3407" s="18" t="str">
        <f>IFERROR(VLOOKUP($B3407,Invoices!$V$2:$W$412,2,FALSE),"")</f>
        <v/>
      </c>
      <c r="L3407" s="18" t="str">
        <f>IFERROR(VLOOKUP($B3407,Invoices!$X$2:$Y$412,2,FALSE),"")</f>
        <v/>
      </c>
      <c r="M3407" s="18" t="str">
        <f>IFERROR(VLOOKUP($B3407,Invoices!$Z$2:$AA$412,2,FALSE),"")</f>
        <v/>
      </c>
      <c r="N3407" s="18" t="str">
        <f>IFERROR(VLOOKUP($B3407,Invoices!$AB$2:$AC$412,2,FALSE),"")</f>
        <v/>
      </c>
      <c r="O3407" s="18" t="str">
        <f>IFERROR(VLOOKUP($B3407,Invoices!$AD$2:$AE$412,2,FALSE),"")</f>
        <v/>
      </c>
      <c r="P3407" s="18" t="str">
        <f>IFERROR(VLOOKUP($B3407,Invoices!$AF$2:$AG$412,2,FALSE),"")</f>
        <v/>
      </c>
      <c r="Q3407" s="18" t="str">
        <f>IFERROR(VLOOKUP($B3407,Invoices!$AH$2:$AI$412,2,FALSE),"")</f>
        <v/>
      </c>
      <c r="R3407" s="18" t="str">
        <f>IFERROR(VLOOKUP($B3407,Invoices!$AJ$2:$AK$412,2,FALSE),"")</f>
        <v/>
      </c>
      <c r="S3407" s="18" t="str">
        <f>IFERROR(VLOOKUP($B3407,Invoices!$AL$2:$AM$412,2,FALSE),"")</f>
        <v/>
      </c>
      <c r="T3407" s="18" t="str">
        <f>IFERROR(VLOOKUP($B3407,Invoices!$AN$2:$AO$412,2,FALSE),"")</f>
        <v/>
      </c>
      <c r="U3407" s="18" cm="1">
        <f t="array" ref="U3407">IFERROR(INDEX(F3407:T3407, 1, MATCH(TRUE, ISNUMBER(F3407:T3407), 0)), "0.0")</f>
        <v>0.99</v>
      </c>
    </row>
    <row r="3408" spans="1:21" ht="13" x14ac:dyDescent="0.15">
      <c r="A3408" s="14" t="s">
        <v>9440</v>
      </c>
      <c r="B3408" s="6" t="s">
        <v>4960</v>
      </c>
      <c r="D3408" s="6" t="s">
        <v>1241</v>
      </c>
      <c r="E3408" s="6" t="s">
        <v>1242</v>
      </c>
      <c r="F3408" s="18" t="str">
        <f>IFERROR(VLOOKUP(B3408,Invoices!$L$2:$M$413,2,FALSE),"")</f>
        <v/>
      </c>
      <c r="G3408" s="18" t="str">
        <f>IFERROR(VLOOKUP(B3408,Invoices!$N$2:$O$412,2,FALSE),"")</f>
        <v/>
      </c>
      <c r="H3408" s="18" t="str">
        <f>IFERROR(VLOOKUP($B3408,Invoices!$P$2:$Q$412,2,FALSE),"")</f>
        <v/>
      </c>
      <c r="I3408" s="18" t="str">
        <f>IFERROR(VLOOKUP($B3408,Invoices!$R$2:$S$412,2,FALSE),"")</f>
        <v/>
      </c>
      <c r="J3408" s="18" t="str">
        <f>IFERROR(VLOOKUP($B3408,Invoices!$T$2:$U$412,2,FALSE),"")</f>
        <v/>
      </c>
      <c r="K3408" s="18" t="str">
        <f>IFERROR(VLOOKUP($B3408,Invoices!$V$2:$W$412,2,FALSE),"")</f>
        <v/>
      </c>
      <c r="L3408" s="18" t="str">
        <f>IFERROR(VLOOKUP($B3408,Invoices!$X$2:$Y$412,2,FALSE),"")</f>
        <v/>
      </c>
      <c r="M3408" s="18" t="str">
        <f>IFERROR(VLOOKUP($B3408,Invoices!$Z$2:$AA$412,2,FALSE),"")</f>
        <v/>
      </c>
      <c r="N3408" s="18" t="str">
        <f>IFERROR(VLOOKUP($B3408,Invoices!$AB$2:$AC$412,2,FALSE),"")</f>
        <v/>
      </c>
      <c r="O3408" s="18" t="str">
        <f>IFERROR(VLOOKUP($B3408,Invoices!$AD$2:$AE$412,2,FALSE),"")</f>
        <v/>
      </c>
      <c r="P3408" s="18" t="str">
        <f>IFERROR(VLOOKUP($B3408,Invoices!$AF$2:$AG$412,2,FALSE),"")</f>
        <v/>
      </c>
      <c r="Q3408" s="18" t="str">
        <f>IFERROR(VLOOKUP($B3408,Invoices!$AH$2:$AI$412,2,FALSE),"")</f>
        <v/>
      </c>
      <c r="R3408" s="18" t="str">
        <f>IFERROR(VLOOKUP($B3408,Invoices!$AJ$2:$AK$412,2,FALSE),"")</f>
        <v/>
      </c>
      <c r="S3408" s="18" t="str">
        <f>IFERROR(VLOOKUP($B3408,Invoices!$AL$2:$AM$412,2,FALSE),"")</f>
        <v/>
      </c>
      <c r="T3408" s="18" t="str">
        <f>IFERROR(VLOOKUP($B3408,Invoices!$AN$2:$AO$412,2,FALSE),"")</f>
        <v/>
      </c>
      <c r="U3408" s="18" t="str" cm="1">
        <f t="array" ref="U3408">IFERROR(INDEX(F3408:T3408, 1, MATCH(TRUE, ISNUMBER(F3408:T3408), 0)), "0.0")</f>
        <v>0.0</v>
      </c>
    </row>
    <row r="3409" spans="1:21" ht="13" x14ac:dyDescent="0.15">
      <c r="A3409" s="14" t="s">
        <v>9441</v>
      </c>
      <c r="B3409" s="6" t="s">
        <v>4961</v>
      </c>
      <c r="C3409" s="6" t="s">
        <v>1959</v>
      </c>
      <c r="D3409" s="6" t="s">
        <v>1960</v>
      </c>
      <c r="E3409" s="6" t="s">
        <v>912</v>
      </c>
      <c r="F3409" s="18" t="str">
        <f>IFERROR(VLOOKUP(B3409,Invoices!$L$2:$M$413,2,FALSE),"")</f>
        <v/>
      </c>
      <c r="G3409" s="18" t="str">
        <f>IFERROR(VLOOKUP(B3409,Invoices!$N$2:$O$412,2,FALSE),"")</f>
        <v/>
      </c>
      <c r="H3409" s="18" t="str">
        <f>IFERROR(VLOOKUP($B3409,Invoices!$P$2:$Q$412,2,FALSE),"")</f>
        <v/>
      </c>
      <c r="I3409" s="18" t="str">
        <f>IFERROR(VLOOKUP($B3409,Invoices!$R$2:$S$412,2,FALSE),"")</f>
        <v/>
      </c>
      <c r="J3409" s="18" t="str">
        <f>IFERROR(VLOOKUP($B3409,Invoices!$T$2:$U$412,2,FALSE),"")</f>
        <v/>
      </c>
      <c r="K3409" s="18" t="str">
        <f>IFERROR(VLOOKUP($B3409,Invoices!$V$2:$W$412,2,FALSE),"")</f>
        <v/>
      </c>
      <c r="L3409" s="18" t="str">
        <f>IFERROR(VLOOKUP($B3409,Invoices!$X$2:$Y$412,2,FALSE),"")</f>
        <v/>
      </c>
      <c r="M3409" s="18" t="str">
        <f>IFERROR(VLOOKUP($B3409,Invoices!$Z$2:$AA$412,2,FALSE),"")</f>
        <v/>
      </c>
      <c r="N3409" s="18" t="str">
        <f>IFERROR(VLOOKUP($B3409,Invoices!$AB$2:$AC$412,2,FALSE),"")</f>
        <v/>
      </c>
      <c r="O3409" s="18" t="str">
        <f>IFERROR(VLOOKUP($B3409,Invoices!$AD$2:$AE$412,2,FALSE),"")</f>
        <v/>
      </c>
      <c r="P3409" s="18" t="str">
        <f>IFERROR(VLOOKUP($B3409,Invoices!$AF$2:$AG$412,2,FALSE),"")</f>
        <v/>
      </c>
      <c r="Q3409" s="18" t="str">
        <f>IFERROR(VLOOKUP($B3409,Invoices!$AH$2:$AI$412,2,FALSE),"")</f>
        <v/>
      </c>
      <c r="R3409" s="18" t="str">
        <f>IFERROR(VLOOKUP($B3409,Invoices!$AJ$2:$AK$412,2,FALSE),"")</f>
        <v/>
      </c>
      <c r="S3409" s="18" t="str">
        <f>IFERROR(VLOOKUP($B3409,Invoices!$AL$2:$AM$412,2,FALSE),"")</f>
        <v/>
      </c>
      <c r="T3409" s="18" t="str">
        <f>IFERROR(VLOOKUP($B3409,Invoices!$AN$2:$AO$412,2,FALSE),"")</f>
        <v/>
      </c>
      <c r="U3409" s="18" t="str" cm="1">
        <f t="array" ref="U3409">IFERROR(INDEX(F3409:T3409, 1, MATCH(TRUE, ISNUMBER(F3409:T3409), 0)), "0.0")</f>
        <v>0.0</v>
      </c>
    </row>
    <row r="3410" spans="1:21" ht="13" x14ac:dyDescent="0.15">
      <c r="A3410" s="14" t="s">
        <v>9442</v>
      </c>
      <c r="B3410" s="6" t="s">
        <v>4962</v>
      </c>
      <c r="C3410" s="6" t="s">
        <v>564</v>
      </c>
      <c r="D3410" s="6" t="s">
        <v>835</v>
      </c>
      <c r="E3410" s="6" t="s">
        <v>566</v>
      </c>
      <c r="F3410" s="18">
        <f>IFERROR(VLOOKUP(B3410,Invoices!$L$2:$M$413,2,FALSE),"")</f>
        <v>0.99</v>
      </c>
      <c r="G3410" s="18" t="str">
        <f>IFERROR(VLOOKUP(B3410,Invoices!$N$2:$O$412,2,FALSE),"")</f>
        <v/>
      </c>
      <c r="H3410" s="18" t="str">
        <f>IFERROR(VLOOKUP($B3410,Invoices!$P$2:$Q$412,2,FALSE),"")</f>
        <v/>
      </c>
      <c r="I3410" s="18" t="str">
        <f>IFERROR(VLOOKUP($B3410,Invoices!$R$2:$S$412,2,FALSE),"")</f>
        <v/>
      </c>
      <c r="J3410" s="18" t="str">
        <f>IFERROR(VLOOKUP($B3410,Invoices!$T$2:$U$412,2,FALSE),"")</f>
        <v/>
      </c>
      <c r="K3410" s="18" t="str">
        <f>IFERROR(VLOOKUP($B3410,Invoices!$V$2:$W$412,2,FALSE),"")</f>
        <v/>
      </c>
      <c r="L3410" s="18" t="str">
        <f>IFERROR(VLOOKUP($B3410,Invoices!$X$2:$Y$412,2,FALSE),"")</f>
        <v/>
      </c>
      <c r="M3410" s="18" t="str">
        <f>IFERROR(VLOOKUP($B3410,Invoices!$Z$2:$AA$412,2,FALSE),"")</f>
        <v/>
      </c>
      <c r="N3410" s="18" t="str">
        <f>IFERROR(VLOOKUP($B3410,Invoices!$AB$2:$AC$412,2,FALSE),"")</f>
        <v/>
      </c>
      <c r="O3410" s="18" t="str">
        <f>IFERROR(VLOOKUP($B3410,Invoices!$AD$2:$AE$412,2,FALSE),"")</f>
        <v/>
      </c>
      <c r="P3410" s="18" t="str">
        <f>IFERROR(VLOOKUP($B3410,Invoices!$AF$2:$AG$412,2,FALSE),"")</f>
        <v/>
      </c>
      <c r="Q3410" s="18" t="str">
        <f>IFERROR(VLOOKUP($B3410,Invoices!$AH$2:$AI$412,2,FALSE),"")</f>
        <v/>
      </c>
      <c r="R3410" s="18" t="str">
        <f>IFERROR(VLOOKUP($B3410,Invoices!$AJ$2:$AK$412,2,FALSE),"")</f>
        <v/>
      </c>
      <c r="S3410" s="18" t="str">
        <f>IFERROR(VLOOKUP($B3410,Invoices!$AL$2:$AM$412,2,FALSE),"")</f>
        <v/>
      </c>
      <c r="T3410" s="18" t="str">
        <f>IFERROR(VLOOKUP($B3410,Invoices!$AN$2:$AO$412,2,FALSE),"")</f>
        <v/>
      </c>
      <c r="U3410" s="18" cm="1">
        <f t="array" ref="U3410">IFERROR(INDEX(F3410:T3410, 1, MATCH(TRUE, ISNUMBER(F3410:T3410), 0)), "0.0")</f>
        <v>0.99</v>
      </c>
    </row>
    <row r="3411" spans="1:21" ht="13" x14ac:dyDescent="0.15">
      <c r="A3411" s="14" t="s">
        <v>9443</v>
      </c>
      <c r="B3411" s="6" t="s">
        <v>4963</v>
      </c>
      <c r="C3411" s="6" t="s">
        <v>1320</v>
      </c>
      <c r="D3411" s="6" t="s">
        <v>1743</v>
      </c>
      <c r="E3411" s="6" t="s">
        <v>1322</v>
      </c>
      <c r="F3411" s="18" t="str">
        <f>IFERROR(VLOOKUP(B3411,Invoices!$L$2:$M$413,2,FALSE),"")</f>
        <v/>
      </c>
      <c r="G3411" s="18" t="str">
        <f>IFERROR(VLOOKUP(B3411,Invoices!$N$2:$O$412,2,FALSE),"")</f>
        <v/>
      </c>
      <c r="H3411" s="18" t="str">
        <f>IFERROR(VLOOKUP($B3411,Invoices!$P$2:$Q$412,2,FALSE),"")</f>
        <v/>
      </c>
      <c r="I3411" s="18" t="str">
        <f>IFERROR(VLOOKUP($B3411,Invoices!$R$2:$S$412,2,FALSE),"")</f>
        <v/>
      </c>
      <c r="J3411" s="18" t="str">
        <f>IFERROR(VLOOKUP($B3411,Invoices!$T$2:$U$412,2,FALSE),"")</f>
        <v/>
      </c>
      <c r="K3411" s="18" t="str">
        <f>IFERROR(VLOOKUP($B3411,Invoices!$V$2:$W$412,2,FALSE),"")</f>
        <v/>
      </c>
      <c r="L3411" s="18" t="str">
        <f>IFERROR(VLOOKUP($B3411,Invoices!$X$2:$Y$412,2,FALSE),"")</f>
        <v/>
      </c>
      <c r="M3411" s="18" t="str">
        <f>IFERROR(VLOOKUP($B3411,Invoices!$Z$2:$AA$412,2,FALSE),"")</f>
        <v/>
      </c>
      <c r="N3411" s="18" t="str">
        <f>IFERROR(VLOOKUP($B3411,Invoices!$AB$2:$AC$412,2,FALSE),"")</f>
        <v/>
      </c>
      <c r="O3411" s="18" t="str">
        <f>IFERROR(VLOOKUP($B3411,Invoices!$AD$2:$AE$412,2,FALSE),"")</f>
        <v/>
      </c>
      <c r="P3411" s="18" t="str">
        <f>IFERROR(VLOOKUP($B3411,Invoices!$AF$2:$AG$412,2,FALSE),"")</f>
        <v/>
      </c>
      <c r="Q3411" s="18" t="str">
        <f>IFERROR(VLOOKUP($B3411,Invoices!$AH$2:$AI$412,2,FALSE),"")</f>
        <v/>
      </c>
      <c r="R3411" s="18" t="str">
        <f>IFERROR(VLOOKUP($B3411,Invoices!$AJ$2:$AK$412,2,FALSE),"")</f>
        <v/>
      </c>
      <c r="S3411" s="18" t="str">
        <f>IFERROR(VLOOKUP($B3411,Invoices!$AL$2:$AM$412,2,FALSE),"")</f>
        <v/>
      </c>
      <c r="T3411" s="18" t="str">
        <f>IFERROR(VLOOKUP($B3411,Invoices!$AN$2:$AO$412,2,FALSE),"")</f>
        <v/>
      </c>
      <c r="U3411" s="18" t="str" cm="1">
        <f t="array" ref="U3411">IFERROR(INDEX(F3411:T3411, 1, MATCH(TRUE, ISNUMBER(F3411:T3411), 0)), "0.0")</f>
        <v>0.0</v>
      </c>
    </row>
    <row r="3412" spans="1:21" ht="13" x14ac:dyDescent="0.15">
      <c r="A3412" s="14" t="s">
        <v>9444</v>
      </c>
      <c r="B3412" s="6" t="s">
        <v>4964</v>
      </c>
      <c r="C3412" s="6" t="s">
        <v>4965</v>
      </c>
      <c r="D3412" s="6" t="s">
        <v>536</v>
      </c>
      <c r="E3412" s="6" t="s">
        <v>535</v>
      </c>
      <c r="F3412" s="18" t="str">
        <f>IFERROR(VLOOKUP(B3412,Invoices!$L$2:$M$413,2,FALSE),"")</f>
        <v/>
      </c>
      <c r="G3412" s="18" t="str">
        <f>IFERROR(VLOOKUP(B3412,Invoices!$N$2:$O$412,2,FALSE),"")</f>
        <v/>
      </c>
      <c r="H3412" s="18" t="str">
        <f>IFERROR(VLOOKUP($B3412,Invoices!$P$2:$Q$412,2,FALSE),"")</f>
        <v/>
      </c>
      <c r="I3412" s="18" t="str">
        <f>IFERROR(VLOOKUP($B3412,Invoices!$R$2:$S$412,2,FALSE),"")</f>
        <v/>
      </c>
      <c r="J3412" s="18" t="str">
        <f>IFERROR(VLOOKUP($B3412,Invoices!$T$2:$U$412,2,FALSE),"")</f>
        <v/>
      </c>
      <c r="K3412" s="18" t="str">
        <f>IFERROR(VLOOKUP($B3412,Invoices!$V$2:$W$412,2,FALSE),"")</f>
        <v/>
      </c>
      <c r="L3412" s="18" t="str">
        <f>IFERROR(VLOOKUP($B3412,Invoices!$X$2:$Y$412,2,FALSE),"")</f>
        <v/>
      </c>
      <c r="M3412" s="18" t="str">
        <f>IFERROR(VLOOKUP($B3412,Invoices!$Z$2:$AA$412,2,FALSE),"")</f>
        <v/>
      </c>
      <c r="N3412" s="18" t="str">
        <f>IFERROR(VLOOKUP($B3412,Invoices!$AB$2:$AC$412,2,FALSE),"")</f>
        <v/>
      </c>
      <c r="O3412" s="18" t="str">
        <f>IFERROR(VLOOKUP($B3412,Invoices!$AD$2:$AE$412,2,FALSE),"")</f>
        <v/>
      </c>
      <c r="P3412" s="18" t="str">
        <f>IFERROR(VLOOKUP($B3412,Invoices!$AF$2:$AG$412,2,FALSE),"")</f>
        <v/>
      </c>
      <c r="Q3412" s="18" t="str">
        <f>IFERROR(VLOOKUP($B3412,Invoices!$AH$2:$AI$412,2,FALSE),"")</f>
        <v/>
      </c>
      <c r="R3412" s="18" t="str">
        <f>IFERROR(VLOOKUP($B3412,Invoices!$AJ$2:$AK$412,2,FALSE),"")</f>
        <v/>
      </c>
      <c r="S3412" s="18" t="str">
        <f>IFERROR(VLOOKUP($B3412,Invoices!$AL$2:$AM$412,2,FALSE),"")</f>
        <v/>
      </c>
      <c r="T3412" s="18" t="str">
        <f>IFERROR(VLOOKUP($B3412,Invoices!$AN$2:$AO$412,2,FALSE),"")</f>
        <v/>
      </c>
      <c r="U3412" s="18" t="str" cm="1">
        <f t="array" ref="U3412">IFERROR(INDEX(F3412:T3412, 1, MATCH(TRUE, ISNUMBER(F3412:T3412), 0)), "0.0")</f>
        <v>0.0</v>
      </c>
    </row>
    <row r="3413" spans="1:21" ht="13" x14ac:dyDescent="0.15">
      <c r="A3413" s="14" t="s">
        <v>9445</v>
      </c>
      <c r="B3413" s="6" t="s">
        <v>4966</v>
      </c>
      <c r="C3413" s="6" t="s">
        <v>562</v>
      </c>
      <c r="D3413" s="6" t="s">
        <v>910</v>
      </c>
      <c r="E3413" s="6" t="s">
        <v>562</v>
      </c>
      <c r="F3413" s="18" t="str">
        <f>IFERROR(VLOOKUP(B3413,Invoices!$L$2:$M$413,2,FALSE),"")</f>
        <v/>
      </c>
      <c r="G3413" s="18" t="str">
        <f>IFERROR(VLOOKUP(B3413,Invoices!$N$2:$O$412,2,FALSE),"")</f>
        <v/>
      </c>
      <c r="H3413" s="18" t="str">
        <f>IFERROR(VLOOKUP($B3413,Invoices!$P$2:$Q$412,2,FALSE),"")</f>
        <v/>
      </c>
      <c r="I3413" s="18" t="str">
        <f>IFERROR(VLOOKUP($B3413,Invoices!$R$2:$S$412,2,FALSE),"")</f>
        <v/>
      </c>
      <c r="J3413" s="18" t="str">
        <f>IFERROR(VLOOKUP($B3413,Invoices!$T$2:$U$412,2,FALSE),"")</f>
        <v/>
      </c>
      <c r="K3413" s="18">
        <f>IFERROR(VLOOKUP($B3413,Invoices!$V$2:$W$412,2,FALSE),"")</f>
        <v>0.99</v>
      </c>
      <c r="L3413" s="18" t="str">
        <f>IFERROR(VLOOKUP($B3413,Invoices!$X$2:$Y$412,2,FALSE),"")</f>
        <v/>
      </c>
      <c r="M3413" s="18" t="str">
        <f>IFERROR(VLOOKUP($B3413,Invoices!$Z$2:$AA$412,2,FALSE),"")</f>
        <v/>
      </c>
      <c r="N3413" s="18" t="str">
        <f>IFERROR(VLOOKUP($B3413,Invoices!$AB$2:$AC$412,2,FALSE),"")</f>
        <v/>
      </c>
      <c r="O3413" s="18" t="str">
        <f>IFERROR(VLOOKUP($B3413,Invoices!$AD$2:$AE$412,2,FALSE),"")</f>
        <v/>
      </c>
      <c r="P3413" s="18" t="str">
        <f>IFERROR(VLOOKUP($B3413,Invoices!$AF$2:$AG$412,2,FALSE),"")</f>
        <v/>
      </c>
      <c r="Q3413" s="18" t="str">
        <f>IFERROR(VLOOKUP($B3413,Invoices!$AH$2:$AI$412,2,FALSE),"")</f>
        <v/>
      </c>
      <c r="R3413" s="18" t="str">
        <f>IFERROR(VLOOKUP($B3413,Invoices!$AJ$2:$AK$412,2,FALSE),"")</f>
        <v/>
      </c>
      <c r="S3413" s="18" t="str">
        <f>IFERROR(VLOOKUP($B3413,Invoices!$AL$2:$AM$412,2,FALSE),"")</f>
        <v/>
      </c>
      <c r="T3413" s="18" t="str">
        <f>IFERROR(VLOOKUP($B3413,Invoices!$AN$2:$AO$412,2,FALSE),"")</f>
        <v/>
      </c>
      <c r="U3413" s="18" cm="1">
        <f t="array" ref="U3413">IFERROR(INDEX(F3413:T3413, 1, MATCH(TRUE, ISNUMBER(F3413:T3413), 0)), "0.0")</f>
        <v>0.99</v>
      </c>
    </row>
    <row r="3414" spans="1:21" ht="13" x14ac:dyDescent="0.15">
      <c r="A3414" s="14" t="s">
        <v>9446</v>
      </c>
      <c r="B3414" s="6" t="s">
        <v>4967</v>
      </c>
      <c r="C3414" s="6" t="s">
        <v>1969</v>
      </c>
      <c r="D3414" s="6" t="s">
        <v>838</v>
      </c>
      <c r="E3414" s="6" t="s">
        <v>839</v>
      </c>
      <c r="F3414" s="18" t="str">
        <f>IFERROR(VLOOKUP(B3414,Invoices!$L$2:$M$413,2,FALSE),"")</f>
        <v/>
      </c>
      <c r="G3414" s="18" t="str">
        <f>IFERROR(VLOOKUP(B3414,Invoices!$N$2:$O$412,2,FALSE),"")</f>
        <v/>
      </c>
      <c r="H3414" s="18" t="str">
        <f>IFERROR(VLOOKUP($B3414,Invoices!$P$2:$Q$412,2,FALSE),"")</f>
        <v/>
      </c>
      <c r="I3414" s="18" t="str">
        <f>IFERROR(VLOOKUP($B3414,Invoices!$R$2:$S$412,2,FALSE),"")</f>
        <v/>
      </c>
      <c r="J3414" s="18" t="str">
        <f>IFERROR(VLOOKUP($B3414,Invoices!$T$2:$U$412,2,FALSE),"")</f>
        <v/>
      </c>
      <c r="K3414" s="18" t="str">
        <f>IFERROR(VLOOKUP($B3414,Invoices!$V$2:$W$412,2,FALSE),"")</f>
        <v/>
      </c>
      <c r="L3414" s="18" t="str">
        <f>IFERROR(VLOOKUP($B3414,Invoices!$X$2:$Y$412,2,FALSE),"")</f>
        <v/>
      </c>
      <c r="M3414" s="18" t="str">
        <f>IFERROR(VLOOKUP($B3414,Invoices!$Z$2:$AA$412,2,FALSE),"")</f>
        <v/>
      </c>
      <c r="N3414" s="18" t="str">
        <f>IFERROR(VLOOKUP($B3414,Invoices!$AB$2:$AC$412,2,FALSE),"")</f>
        <v/>
      </c>
      <c r="O3414" s="18" t="str">
        <f>IFERROR(VLOOKUP($B3414,Invoices!$AD$2:$AE$412,2,FALSE),"")</f>
        <v/>
      </c>
      <c r="P3414" s="18" t="str">
        <f>IFERROR(VLOOKUP($B3414,Invoices!$AF$2:$AG$412,2,FALSE),"")</f>
        <v/>
      </c>
      <c r="Q3414" s="18" t="str">
        <f>IFERROR(VLOOKUP($B3414,Invoices!$AH$2:$AI$412,2,FALSE),"")</f>
        <v/>
      </c>
      <c r="R3414" s="18" t="str">
        <f>IFERROR(VLOOKUP($B3414,Invoices!$AJ$2:$AK$412,2,FALSE),"")</f>
        <v/>
      </c>
      <c r="S3414" s="18" t="str">
        <f>IFERROR(VLOOKUP($B3414,Invoices!$AL$2:$AM$412,2,FALSE),"")</f>
        <v/>
      </c>
      <c r="T3414" s="18" t="str">
        <f>IFERROR(VLOOKUP($B3414,Invoices!$AN$2:$AO$412,2,FALSE),"")</f>
        <v/>
      </c>
      <c r="U3414" s="18" t="str" cm="1">
        <f t="array" ref="U3414">IFERROR(INDEX(F3414:T3414, 1, MATCH(TRUE, ISNUMBER(F3414:T3414), 0)), "0.0")</f>
        <v>0.0</v>
      </c>
    </row>
    <row r="3415" spans="1:21" ht="13" x14ac:dyDescent="0.15">
      <c r="A3415" s="14" t="s">
        <v>9447</v>
      </c>
      <c r="B3415" s="6" t="s">
        <v>4967</v>
      </c>
      <c r="C3415" s="6" t="s">
        <v>543</v>
      </c>
      <c r="D3415" s="6" t="s">
        <v>1165</v>
      </c>
      <c r="E3415" s="6" t="s">
        <v>543</v>
      </c>
      <c r="F3415" s="18" t="str">
        <f>IFERROR(VLOOKUP(B3415,Invoices!$L$2:$M$413,2,FALSE),"")</f>
        <v/>
      </c>
      <c r="G3415" s="18" t="str">
        <f>IFERROR(VLOOKUP(B3415,Invoices!$N$2:$O$412,2,FALSE),"")</f>
        <v/>
      </c>
      <c r="H3415" s="18" t="str">
        <f>IFERROR(VLOOKUP($B3415,Invoices!$P$2:$Q$412,2,FALSE),"")</f>
        <v/>
      </c>
      <c r="I3415" s="18" t="str">
        <f>IFERROR(VLOOKUP($B3415,Invoices!$R$2:$S$412,2,FALSE),"")</f>
        <v/>
      </c>
      <c r="J3415" s="18" t="str">
        <f>IFERROR(VLOOKUP($B3415,Invoices!$T$2:$U$412,2,FALSE),"")</f>
        <v/>
      </c>
      <c r="K3415" s="18" t="str">
        <f>IFERROR(VLOOKUP($B3415,Invoices!$V$2:$W$412,2,FALSE),"")</f>
        <v/>
      </c>
      <c r="L3415" s="18" t="str">
        <f>IFERROR(VLOOKUP($B3415,Invoices!$X$2:$Y$412,2,FALSE),"")</f>
        <v/>
      </c>
      <c r="M3415" s="18" t="str">
        <f>IFERROR(VLOOKUP($B3415,Invoices!$Z$2:$AA$412,2,FALSE),"")</f>
        <v/>
      </c>
      <c r="N3415" s="18" t="str">
        <f>IFERROR(VLOOKUP($B3415,Invoices!$AB$2:$AC$412,2,FALSE),"")</f>
        <v/>
      </c>
      <c r="O3415" s="18" t="str">
        <f>IFERROR(VLOOKUP($B3415,Invoices!$AD$2:$AE$412,2,FALSE),"")</f>
        <v/>
      </c>
      <c r="P3415" s="18" t="str">
        <f>IFERROR(VLOOKUP($B3415,Invoices!$AF$2:$AG$412,2,FALSE),"")</f>
        <v/>
      </c>
      <c r="Q3415" s="18" t="str">
        <f>IFERROR(VLOOKUP($B3415,Invoices!$AH$2:$AI$412,2,FALSE),"")</f>
        <v/>
      </c>
      <c r="R3415" s="18" t="str">
        <f>IFERROR(VLOOKUP($B3415,Invoices!$AJ$2:$AK$412,2,FALSE),"")</f>
        <v/>
      </c>
      <c r="S3415" s="18" t="str">
        <f>IFERROR(VLOOKUP($B3415,Invoices!$AL$2:$AM$412,2,FALSE),"")</f>
        <v/>
      </c>
      <c r="T3415" s="18" t="str">
        <f>IFERROR(VLOOKUP($B3415,Invoices!$AN$2:$AO$412,2,FALSE),"")</f>
        <v/>
      </c>
      <c r="U3415" s="18" t="str" cm="1">
        <f t="array" ref="U3415">IFERROR(INDEX(F3415:T3415, 1, MATCH(TRUE, ISNUMBER(F3415:T3415), 0)), "0.0")</f>
        <v>0.0</v>
      </c>
    </row>
    <row r="3416" spans="1:21" ht="13" x14ac:dyDescent="0.15">
      <c r="A3416" s="14" t="s">
        <v>9448</v>
      </c>
      <c r="B3416" s="6" t="s">
        <v>4968</v>
      </c>
      <c r="C3416" s="6" t="s">
        <v>4969</v>
      </c>
      <c r="D3416" s="6" t="s">
        <v>2713</v>
      </c>
      <c r="E3416" s="6" t="s">
        <v>2714</v>
      </c>
      <c r="F3416" s="18" t="str">
        <f>IFERROR(VLOOKUP(B3416,Invoices!$L$2:$M$413,2,FALSE),"")</f>
        <v/>
      </c>
      <c r="G3416" s="18" t="str">
        <f>IFERROR(VLOOKUP(B3416,Invoices!$N$2:$O$412,2,FALSE),"")</f>
        <v/>
      </c>
      <c r="H3416" s="18" t="str">
        <f>IFERROR(VLOOKUP($B3416,Invoices!$P$2:$Q$412,2,FALSE),"")</f>
        <v/>
      </c>
      <c r="I3416" s="18" t="str">
        <f>IFERROR(VLOOKUP($B3416,Invoices!$R$2:$S$412,2,FALSE),"")</f>
        <v/>
      </c>
      <c r="J3416" s="18" t="str">
        <f>IFERROR(VLOOKUP($B3416,Invoices!$T$2:$U$412,2,FALSE),"")</f>
        <v/>
      </c>
      <c r="K3416" s="18" t="str">
        <f>IFERROR(VLOOKUP($B3416,Invoices!$V$2:$W$412,2,FALSE),"")</f>
        <v/>
      </c>
      <c r="L3416" s="18">
        <f>IFERROR(VLOOKUP($B3416,Invoices!$X$2:$Y$412,2,FALSE),"")</f>
        <v>0.99</v>
      </c>
      <c r="M3416" s="18" t="str">
        <f>IFERROR(VLOOKUP($B3416,Invoices!$Z$2:$AA$412,2,FALSE),"")</f>
        <v/>
      </c>
      <c r="N3416" s="18" t="str">
        <f>IFERROR(VLOOKUP($B3416,Invoices!$AB$2:$AC$412,2,FALSE),"")</f>
        <v/>
      </c>
      <c r="O3416" s="18" t="str">
        <f>IFERROR(VLOOKUP($B3416,Invoices!$AD$2:$AE$412,2,FALSE),"")</f>
        <v/>
      </c>
      <c r="P3416" s="18" t="str">
        <f>IFERROR(VLOOKUP($B3416,Invoices!$AF$2:$AG$412,2,FALSE),"")</f>
        <v/>
      </c>
      <c r="Q3416" s="18" t="str">
        <f>IFERROR(VLOOKUP($B3416,Invoices!$AH$2:$AI$412,2,FALSE),"")</f>
        <v/>
      </c>
      <c r="R3416" s="18" t="str">
        <f>IFERROR(VLOOKUP($B3416,Invoices!$AJ$2:$AK$412,2,FALSE),"")</f>
        <v/>
      </c>
      <c r="S3416" s="18" t="str">
        <f>IFERROR(VLOOKUP($B3416,Invoices!$AL$2:$AM$412,2,FALSE),"")</f>
        <v/>
      </c>
      <c r="T3416" s="18" t="str">
        <f>IFERROR(VLOOKUP($B3416,Invoices!$AN$2:$AO$412,2,FALSE),"")</f>
        <v/>
      </c>
      <c r="U3416" s="18" cm="1">
        <f t="array" ref="U3416">IFERROR(INDEX(F3416:T3416, 1, MATCH(TRUE, ISNUMBER(F3416:T3416), 0)), "0.0")</f>
        <v>0.99</v>
      </c>
    </row>
    <row r="3417" spans="1:21" ht="13" x14ac:dyDescent="0.15">
      <c r="A3417" s="14" t="s">
        <v>9449</v>
      </c>
      <c r="B3417" s="6" t="s">
        <v>4970</v>
      </c>
      <c r="D3417" s="6" t="s">
        <v>672</v>
      </c>
      <c r="E3417" s="6" t="s">
        <v>673</v>
      </c>
      <c r="F3417" s="18" t="str">
        <f>IFERROR(VLOOKUP(B3417,Invoices!$L$2:$M$413,2,FALSE),"")</f>
        <v/>
      </c>
      <c r="G3417" s="18" t="str">
        <f>IFERROR(VLOOKUP(B3417,Invoices!$N$2:$O$412,2,FALSE),"")</f>
        <v/>
      </c>
      <c r="H3417" s="18" t="str">
        <f>IFERROR(VLOOKUP($B3417,Invoices!$P$2:$Q$412,2,FALSE),"")</f>
        <v/>
      </c>
      <c r="I3417" s="18" t="str">
        <f>IFERROR(VLOOKUP($B3417,Invoices!$R$2:$S$412,2,FALSE),"")</f>
        <v/>
      </c>
      <c r="J3417" s="18" t="str">
        <f>IFERROR(VLOOKUP($B3417,Invoices!$T$2:$U$412,2,FALSE),"")</f>
        <v/>
      </c>
      <c r="K3417" s="18" t="str">
        <f>IFERROR(VLOOKUP($B3417,Invoices!$V$2:$W$412,2,FALSE),"")</f>
        <v/>
      </c>
      <c r="L3417" s="18" t="str">
        <f>IFERROR(VLOOKUP($B3417,Invoices!$X$2:$Y$412,2,FALSE),"")</f>
        <v/>
      </c>
      <c r="M3417" s="18" t="str">
        <f>IFERROR(VLOOKUP($B3417,Invoices!$Z$2:$AA$412,2,FALSE),"")</f>
        <v/>
      </c>
      <c r="N3417" s="18" t="str">
        <f>IFERROR(VLOOKUP($B3417,Invoices!$AB$2:$AC$412,2,FALSE),"")</f>
        <v/>
      </c>
      <c r="O3417" s="18" t="str">
        <f>IFERROR(VLOOKUP($B3417,Invoices!$AD$2:$AE$412,2,FALSE),"")</f>
        <v/>
      </c>
      <c r="P3417" s="18" t="str">
        <f>IFERROR(VLOOKUP($B3417,Invoices!$AF$2:$AG$412,2,FALSE),"")</f>
        <v/>
      </c>
      <c r="Q3417" s="18" t="str">
        <f>IFERROR(VLOOKUP($B3417,Invoices!$AH$2:$AI$412,2,FALSE),"")</f>
        <v/>
      </c>
      <c r="R3417" s="18" t="str">
        <f>IFERROR(VLOOKUP($B3417,Invoices!$AJ$2:$AK$412,2,FALSE),"")</f>
        <v/>
      </c>
      <c r="S3417" s="18" t="str">
        <f>IFERROR(VLOOKUP($B3417,Invoices!$AL$2:$AM$412,2,FALSE),"")</f>
        <v/>
      </c>
      <c r="T3417" s="18" t="str">
        <f>IFERROR(VLOOKUP($B3417,Invoices!$AN$2:$AO$412,2,FALSE),"")</f>
        <v/>
      </c>
      <c r="U3417" s="18" t="str" cm="1">
        <f t="array" ref="U3417">IFERROR(INDEX(F3417:T3417, 1, MATCH(TRUE, ISNUMBER(F3417:T3417), 0)), "0.0")</f>
        <v>0.0</v>
      </c>
    </row>
    <row r="3418" spans="1:21" ht="13" x14ac:dyDescent="0.15">
      <c r="A3418" s="14" t="s">
        <v>9450</v>
      </c>
      <c r="B3418" s="6" t="s">
        <v>4971</v>
      </c>
      <c r="C3418" s="6" t="s">
        <v>1113</v>
      </c>
      <c r="D3418" s="6" t="s">
        <v>660</v>
      </c>
      <c r="E3418" s="6" t="s">
        <v>661</v>
      </c>
      <c r="F3418" s="18">
        <f>IFERROR(VLOOKUP(B3418,Invoices!$L$2:$M$413,2,FALSE),"")</f>
        <v>0.99</v>
      </c>
      <c r="G3418" s="18" t="str">
        <f>IFERROR(VLOOKUP(B3418,Invoices!$N$2:$O$412,2,FALSE),"")</f>
        <v/>
      </c>
      <c r="H3418" s="18" t="str">
        <f>IFERROR(VLOOKUP($B3418,Invoices!$P$2:$Q$412,2,FALSE),"")</f>
        <v/>
      </c>
      <c r="I3418" s="18" t="str">
        <f>IFERROR(VLOOKUP($B3418,Invoices!$R$2:$S$412,2,FALSE),"")</f>
        <v/>
      </c>
      <c r="J3418" s="18" t="str">
        <f>IFERROR(VLOOKUP($B3418,Invoices!$T$2:$U$412,2,FALSE),"")</f>
        <v/>
      </c>
      <c r="K3418" s="18" t="str">
        <f>IFERROR(VLOOKUP($B3418,Invoices!$V$2:$W$412,2,FALSE),"")</f>
        <v/>
      </c>
      <c r="L3418" s="18" t="str">
        <f>IFERROR(VLOOKUP($B3418,Invoices!$X$2:$Y$412,2,FALSE),"")</f>
        <v/>
      </c>
      <c r="M3418" s="18" t="str">
        <f>IFERROR(VLOOKUP($B3418,Invoices!$Z$2:$AA$412,2,FALSE),"")</f>
        <v/>
      </c>
      <c r="N3418" s="18" t="str">
        <f>IFERROR(VLOOKUP($B3418,Invoices!$AB$2:$AC$412,2,FALSE),"")</f>
        <v/>
      </c>
      <c r="O3418" s="18" t="str">
        <f>IFERROR(VLOOKUP($B3418,Invoices!$AD$2:$AE$412,2,FALSE),"")</f>
        <v/>
      </c>
      <c r="P3418" s="18" t="str">
        <f>IFERROR(VLOOKUP($B3418,Invoices!$AF$2:$AG$412,2,FALSE),"")</f>
        <v/>
      </c>
      <c r="Q3418" s="18" t="str">
        <f>IFERROR(VLOOKUP($B3418,Invoices!$AH$2:$AI$412,2,FALSE),"")</f>
        <v/>
      </c>
      <c r="R3418" s="18" t="str">
        <f>IFERROR(VLOOKUP($B3418,Invoices!$AJ$2:$AK$412,2,FALSE),"")</f>
        <v/>
      </c>
      <c r="S3418" s="18" t="str">
        <f>IFERROR(VLOOKUP($B3418,Invoices!$AL$2:$AM$412,2,FALSE),"")</f>
        <v/>
      </c>
      <c r="T3418" s="18" t="str">
        <f>IFERROR(VLOOKUP($B3418,Invoices!$AN$2:$AO$412,2,FALSE),"")</f>
        <v/>
      </c>
      <c r="U3418" s="18" cm="1">
        <f t="array" ref="U3418">IFERROR(INDEX(F3418:T3418, 1, MATCH(TRUE, ISNUMBER(F3418:T3418), 0)), "0.0")</f>
        <v>0.99</v>
      </c>
    </row>
    <row r="3419" spans="1:21" ht="13" x14ac:dyDescent="0.15">
      <c r="A3419" s="14" t="s">
        <v>9451</v>
      </c>
      <c r="B3419" s="6" t="s">
        <v>4972</v>
      </c>
      <c r="C3419" s="6" t="s">
        <v>1247</v>
      </c>
      <c r="D3419" s="6" t="s">
        <v>848</v>
      </c>
      <c r="E3419" s="6" t="s">
        <v>744</v>
      </c>
      <c r="F3419" s="18" t="str">
        <f>IFERROR(VLOOKUP(B3419,Invoices!$L$2:$M$413,2,FALSE),"")</f>
        <v/>
      </c>
      <c r="G3419" s="18">
        <f>IFERROR(VLOOKUP(B3419,Invoices!$N$2:$O$412,2,FALSE),"")</f>
        <v>0.99</v>
      </c>
      <c r="H3419" s="18" t="str">
        <f>IFERROR(VLOOKUP($B3419,Invoices!$P$2:$Q$412,2,FALSE),"")</f>
        <v/>
      </c>
      <c r="I3419" s="18" t="str">
        <f>IFERROR(VLOOKUP($B3419,Invoices!$R$2:$S$412,2,FALSE),"")</f>
        <v/>
      </c>
      <c r="J3419" s="18" t="str">
        <f>IFERROR(VLOOKUP($B3419,Invoices!$T$2:$U$412,2,FALSE),"")</f>
        <v/>
      </c>
      <c r="K3419" s="18" t="str">
        <f>IFERROR(VLOOKUP($B3419,Invoices!$V$2:$W$412,2,FALSE),"")</f>
        <v/>
      </c>
      <c r="L3419" s="18" t="str">
        <f>IFERROR(VLOOKUP($B3419,Invoices!$X$2:$Y$412,2,FALSE),"")</f>
        <v/>
      </c>
      <c r="M3419" s="18" t="str">
        <f>IFERROR(VLOOKUP($B3419,Invoices!$Z$2:$AA$412,2,FALSE),"")</f>
        <v/>
      </c>
      <c r="N3419" s="18" t="str">
        <f>IFERROR(VLOOKUP($B3419,Invoices!$AB$2:$AC$412,2,FALSE),"")</f>
        <v/>
      </c>
      <c r="O3419" s="18" t="str">
        <f>IFERROR(VLOOKUP($B3419,Invoices!$AD$2:$AE$412,2,FALSE),"")</f>
        <v/>
      </c>
      <c r="P3419" s="18" t="str">
        <f>IFERROR(VLOOKUP($B3419,Invoices!$AF$2:$AG$412,2,FALSE),"")</f>
        <v/>
      </c>
      <c r="Q3419" s="18" t="str">
        <f>IFERROR(VLOOKUP($B3419,Invoices!$AH$2:$AI$412,2,FALSE),"")</f>
        <v/>
      </c>
      <c r="R3419" s="18" t="str">
        <f>IFERROR(VLOOKUP($B3419,Invoices!$AJ$2:$AK$412,2,FALSE),"")</f>
        <v/>
      </c>
      <c r="S3419" s="18" t="str">
        <f>IFERROR(VLOOKUP($B3419,Invoices!$AL$2:$AM$412,2,FALSE),"")</f>
        <v/>
      </c>
      <c r="T3419" s="18" t="str">
        <f>IFERROR(VLOOKUP($B3419,Invoices!$AN$2:$AO$412,2,FALSE),"")</f>
        <v/>
      </c>
      <c r="U3419" s="18" cm="1">
        <f t="array" ref="U3419">IFERROR(INDEX(F3419:T3419, 1, MATCH(TRUE, ISNUMBER(F3419:T3419), 0)), "0.0")</f>
        <v>0.99</v>
      </c>
    </row>
    <row r="3420" spans="1:21" ht="13" x14ac:dyDescent="0.15">
      <c r="A3420" s="14" t="s">
        <v>9452</v>
      </c>
      <c r="B3420" s="6" t="s">
        <v>4973</v>
      </c>
      <c r="D3420" s="6" t="s">
        <v>921</v>
      </c>
      <c r="E3420" s="6" t="s">
        <v>921</v>
      </c>
      <c r="F3420" s="18" t="str">
        <f>IFERROR(VLOOKUP(B3420,Invoices!$L$2:$M$413,2,FALSE),"")</f>
        <v/>
      </c>
      <c r="G3420" s="18" t="str">
        <f>IFERROR(VLOOKUP(B3420,Invoices!$N$2:$O$412,2,FALSE),"")</f>
        <v/>
      </c>
      <c r="H3420" s="18" t="str">
        <f>IFERROR(VLOOKUP($B3420,Invoices!$P$2:$Q$412,2,FALSE),"")</f>
        <v/>
      </c>
      <c r="I3420" s="18" t="str">
        <f>IFERROR(VLOOKUP($B3420,Invoices!$R$2:$S$412,2,FALSE),"")</f>
        <v/>
      </c>
      <c r="J3420" s="18" t="str">
        <f>IFERROR(VLOOKUP($B3420,Invoices!$T$2:$U$412,2,FALSE),"")</f>
        <v/>
      </c>
      <c r="K3420" s="18" t="str">
        <f>IFERROR(VLOOKUP($B3420,Invoices!$V$2:$W$412,2,FALSE),"")</f>
        <v/>
      </c>
      <c r="L3420" s="18" t="str">
        <f>IFERROR(VLOOKUP($B3420,Invoices!$X$2:$Y$412,2,FALSE),"")</f>
        <v/>
      </c>
      <c r="M3420" s="18" t="str">
        <f>IFERROR(VLOOKUP($B3420,Invoices!$Z$2:$AA$412,2,FALSE),"")</f>
        <v/>
      </c>
      <c r="N3420" s="18" t="str">
        <f>IFERROR(VLOOKUP($B3420,Invoices!$AB$2:$AC$412,2,FALSE),"")</f>
        <v/>
      </c>
      <c r="O3420" s="18" t="str">
        <f>IFERROR(VLOOKUP($B3420,Invoices!$AD$2:$AE$412,2,FALSE),"")</f>
        <v/>
      </c>
      <c r="P3420" s="18" t="str">
        <f>IFERROR(VLOOKUP($B3420,Invoices!$AF$2:$AG$412,2,FALSE),"")</f>
        <v/>
      </c>
      <c r="Q3420" s="18" t="str">
        <f>IFERROR(VLOOKUP($B3420,Invoices!$AH$2:$AI$412,2,FALSE),"")</f>
        <v/>
      </c>
      <c r="R3420" s="18" t="str">
        <f>IFERROR(VLOOKUP($B3420,Invoices!$AJ$2:$AK$412,2,FALSE),"")</f>
        <v/>
      </c>
      <c r="S3420" s="18" t="str">
        <f>IFERROR(VLOOKUP($B3420,Invoices!$AL$2:$AM$412,2,FALSE),"")</f>
        <v/>
      </c>
      <c r="T3420" s="18" t="str">
        <f>IFERROR(VLOOKUP($B3420,Invoices!$AN$2:$AO$412,2,FALSE),"")</f>
        <v/>
      </c>
      <c r="U3420" s="18" t="str" cm="1">
        <f t="array" ref="U3420">IFERROR(INDEX(F3420:T3420, 1, MATCH(TRUE, ISNUMBER(F3420:T3420), 0)), "0.0")</f>
        <v>0.0</v>
      </c>
    </row>
    <row r="3421" spans="1:21" ht="13" x14ac:dyDescent="0.15">
      <c r="A3421" s="14" t="s">
        <v>9453</v>
      </c>
      <c r="B3421" s="6" t="s">
        <v>4974</v>
      </c>
      <c r="C3421" s="6" t="s">
        <v>758</v>
      </c>
      <c r="D3421" s="6" t="s">
        <v>2040</v>
      </c>
      <c r="E3421" s="6" t="s">
        <v>758</v>
      </c>
      <c r="F3421" s="18" t="str">
        <f>IFERROR(VLOOKUP(B3421,Invoices!$L$2:$M$413,2,FALSE),"")</f>
        <v/>
      </c>
      <c r="G3421" s="18" t="str">
        <f>IFERROR(VLOOKUP(B3421,Invoices!$N$2:$O$412,2,FALSE),"")</f>
        <v/>
      </c>
      <c r="H3421" s="18" t="str">
        <f>IFERROR(VLOOKUP($B3421,Invoices!$P$2:$Q$412,2,FALSE),"")</f>
        <v/>
      </c>
      <c r="I3421" s="18" t="str">
        <f>IFERROR(VLOOKUP($B3421,Invoices!$R$2:$S$412,2,FALSE),"")</f>
        <v/>
      </c>
      <c r="J3421" s="18" t="str">
        <f>IFERROR(VLOOKUP($B3421,Invoices!$T$2:$U$412,2,FALSE),"")</f>
        <v/>
      </c>
      <c r="K3421" s="18" t="str">
        <f>IFERROR(VLOOKUP($B3421,Invoices!$V$2:$W$412,2,FALSE),"")</f>
        <v/>
      </c>
      <c r="L3421" s="18" t="str">
        <f>IFERROR(VLOOKUP($B3421,Invoices!$X$2:$Y$412,2,FALSE),"")</f>
        <v/>
      </c>
      <c r="M3421" s="18" t="str">
        <f>IFERROR(VLOOKUP($B3421,Invoices!$Z$2:$AA$412,2,FALSE),"")</f>
        <v/>
      </c>
      <c r="N3421" s="18">
        <f>IFERROR(VLOOKUP($B3421,Invoices!$AB$2:$AC$412,2,FALSE),"")</f>
        <v>0.99</v>
      </c>
      <c r="O3421" s="18" t="str">
        <f>IFERROR(VLOOKUP($B3421,Invoices!$AD$2:$AE$412,2,FALSE),"")</f>
        <v/>
      </c>
      <c r="P3421" s="18" t="str">
        <f>IFERROR(VLOOKUP($B3421,Invoices!$AF$2:$AG$412,2,FALSE),"")</f>
        <v/>
      </c>
      <c r="Q3421" s="18" t="str">
        <f>IFERROR(VLOOKUP($B3421,Invoices!$AH$2:$AI$412,2,FALSE),"")</f>
        <v/>
      </c>
      <c r="R3421" s="18" t="str">
        <f>IFERROR(VLOOKUP($B3421,Invoices!$AJ$2:$AK$412,2,FALSE),"")</f>
        <v/>
      </c>
      <c r="S3421" s="18" t="str">
        <f>IFERROR(VLOOKUP($B3421,Invoices!$AL$2:$AM$412,2,FALSE),"")</f>
        <v/>
      </c>
      <c r="T3421" s="18" t="str">
        <f>IFERROR(VLOOKUP($B3421,Invoices!$AN$2:$AO$412,2,FALSE),"")</f>
        <v/>
      </c>
      <c r="U3421" s="18" cm="1">
        <f t="array" ref="U3421">IFERROR(INDEX(F3421:T3421, 1, MATCH(TRUE, ISNUMBER(F3421:T3421), 0)), "0.0")</f>
        <v>0.99</v>
      </c>
    </row>
    <row r="3422" spans="1:21" ht="13" x14ac:dyDescent="0.15">
      <c r="A3422" s="14" t="s">
        <v>9454</v>
      </c>
      <c r="B3422" s="6" t="s">
        <v>4975</v>
      </c>
      <c r="D3422" s="6" t="s">
        <v>561</v>
      </c>
      <c r="E3422" s="6" t="s">
        <v>562</v>
      </c>
      <c r="F3422" s="18" t="str">
        <f>IFERROR(VLOOKUP(B3422,Invoices!$L$2:$M$413,2,FALSE),"")</f>
        <v/>
      </c>
      <c r="G3422" s="18" t="str">
        <f>IFERROR(VLOOKUP(B3422,Invoices!$N$2:$O$412,2,FALSE),"")</f>
        <v/>
      </c>
      <c r="H3422" s="18" t="str">
        <f>IFERROR(VLOOKUP($B3422,Invoices!$P$2:$Q$412,2,FALSE),"")</f>
        <v/>
      </c>
      <c r="I3422" s="18" t="str">
        <f>IFERROR(VLOOKUP($B3422,Invoices!$R$2:$S$412,2,FALSE),"")</f>
        <v/>
      </c>
      <c r="J3422" s="18" t="str">
        <f>IFERROR(VLOOKUP($B3422,Invoices!$T$2:$U$412,2,FALSE),"")</f>
        <v/>
      </c>
      <c r="K3422" s="18" t="str">
        <f>IFERROR(VLOOKUP($B3422,Invoices!$V$2:$W$412,2,FALSE),"")</f>
        <v/>
      </c>
      <c r="L3422" s="18" t="str">
        <f>IFERROR(VLOOKUP($B3422,Invoices!$X$2:$Y$412,2,FALSE),"")</f>
        <v/>
      </c>
      <c r="M3422" s="18" t="str">
        <f>IFERROR(VLOOKUP($B3422,Invoices!$Z$2:$AA$412,2,FALSE),"")</f>
        <v/>
      </c>
      <c r="N3422" s="18" t="str">
        <f>IFERROR(VLOOKUP($B3422,Invoices!$AB$2:$AC$412,2,FALSE),"")</f>
        <v/>
      </c>
      <c r="O3422" s="18" t="str">
        <f>IFERROR(VLOOKUP($B3422,Invoices!$AD$2:$AE$412,2,FALSE),"")</f>
        <v/>
      </c>
      <c r="P3422" s="18" t="str">
        <f>IFERROR(VLOOKUP($B3422,Invoices!$AF$2:$AG$412,2,FALSE),"")</f>
        <v/>
      </c>
      <c r="Q3422" s="18" t="str">
        <f>IFERROR(VLOOKUP($B3422,Invoices!$AH$2:$AI$412,2,FALSE),"")</f>
        <v/>
      </c>
      <c r="R3422" s="18" t="str">
        <f>IFERROR(VLOOKUP($B3422,Invoices!$AJ$2:$AK$412,2,FALSE),"")</f>
        <v/>
      </c>
      <c r="S3422" s="18" t="str">
        <f>IFERROR(VLOOKUP($B3422,Invoices!$AL$2:$AM$412,2,FALSE),"")</f>
        <v/>
      </c>
      <c r="T3422" s="18" t="str">
        <f>IFERROR(VLOOKUP($B3422,Invoices!$AN$2:$AO$412,2,FALSE),"")</f>
        <v/>
      </c>
      <c r="U3422" s="18" t="str" cm="1">
        <f t="array" ref="U3422">IFERROR(INDEX(F3422:T3422, 1, MATCH(TRUE, ISNUMBER(F3422:T3422), 0)), "0.0")</f>
        <v>0.0</v>
      </c>
    </row>
    <row r="3423" spans="1:21" ht="13" x14ac:dyDescent="0.15">
      <c r="A3423" s="14" t="s">
        <v>9455</v>
      </c>
      <c r="B3423" s="6" t="s">
        <v>4976</v>
      </c>
      <c r="C3423" s="6" t="s">
        <v>1208</v>
      </c>
      <c r="D3423" s="6" t="s">
        <v>2353</v>
      </c>
      <c r="E3423" s="6" t="s">
        <v>1210</v>
      </c>
      <c r="F3423" s="18" t="str">
        <f>IFERROR(VLOOKUP(B3423,Invoices!$L$2:$M$413,2,FALSE),"")</f>
        <v/>
      </c>
      <c r="G3423" s="18" t="str">
        <f>IFERROR(VLOOKUP(B3423,Invoices!$N$2:$O$412,2,FALSE),"")</f>
        <v/>
      </c>
      <c r="H3423" s="18" t="str">
        <f>IFERROR(VLOOKUP($B3423,Invoices!$P$2:$Q$412,2,FALSE),"")</f>
        <v/>
      </c>
      <c r="I3423" s="18" t="str">
        <f>IFERROR(VLOOKUP($B3423,Invoices!$R$2:$S$412,2,FALSE),"")</f>
        <v/>
      </c>
      <c r="J3423" s="18" t="str">
        <f>IFERROR(VLOOKUP($B3423,Invoices!$T$2:$U$412,2,FALSE),"")</f>
        <v/>
      </c>
      <c r="K3423" s="18" t="str">
        <f>IFERROR(VLOOKUP($B3423,Invoices!$V$2:$W$412,2,FALSE),"")</f>
        <v/>
      </c>
      <c r="L3423" s="18" t="str">
        <f>IFERROR(VLOOKUP($B3423,Invoices!$X$2:$Y$412,2,FALSE),"")</f>
        <v/>
      </c>
      <c r="M3423" s="18" t="str">
        <f>IFERROR(VLOOKUP($B3423,Invoices!$Z$2:$AA$412,2,FALSE),"")</f>
        <v/>
      </c>
      <c r="N3423" s="18" t="str">
        <f>IFERROR(VLOOKUP($B3423,Invoices!$AB$2:$AC$412,2,FALSE),"")</f>
        <v/>
      </c>
      <c r="O3423" s="18" t="str">
        <f>IFERROR(VLOOKUP($B3423,Invoices!$AD$2:$AE$412,2,FALSE),"")</f>
        <v/>
      </c>
      <c r="P3423" s="18" t="str">
        <f>IFERROR(VLOOKUP($B3423,Invoices!$AF$2:$AG$412,2,FALSE),"")</f>
        <v/>
      </c>
      <c r="Q3423" s="18" t="str">
        <f>IFERROR(VLOOKUP($B3423,Invoices!$AH$2:$AI$412,2,FALSE),"")</f>
        <v/>
      </c>
      <c r="R3423" s="18" t="str">
        <f>IFERROR(VLOOKUP($B3423,Invoices!$AJ$2:$AK$412,2,FALSE),"")</f>
        <v/>
      </c>
      <c r="S3423" s="18" t="str">
        <f>IFERROR(VLOOKUP($B3423,Invoices!$AL$2:$AM$412,2,FALSE),"")</f>
        <v/>
      </c>
      <c r="T3423" s="18" t="str">
        <f>IFERROR(VLOOKUP($B3423,Invoices!$AN$2:$AO$412,2,FALSE),"")</f>
        <v/>
      </c>
      <c r="U3423" s="18" t="str" cm="1">
        <f t="array" ref="U3423">IFERROR(INDEX(F3423:T3423, 1, MATCH(TRUE, ISNUMBER(F3423:T3423), 0)), "0.0")</f>
        <v>0.0</v>
      </c>
    </row>
    <row r="3424" spans="1:21" ht="13" x14ac:dyDescent="0.15">
      <c r="A3424" s="14" t="s">
        <v>9456</v>
      </c>
      <c r="B3424" s="6" t="s">
        <v>4977</v>
      </c>
      <c r="D3424" s="6" t="s">
        <v>595</v>
      </c>
      <c r="E3424" s="6" t="s">
        <v>596</v>
      </c>
      <c r="F3424" s="18" t="str">
        <f>IFERROR(VLOOKUP(B3424,Invoices!$L$2:$M$413,2,FALSE),"")</f>
        <v/>
      </c>
      <c r="G3424" s="18" t="str">
        <f>IFERROR(VLOOKUP(B3424,Invoices!$N$2:$O$412,2,FALSE),"")</f>
        <v/>
      </c>
      <c r="H3424" s="18" t="str">
        <f>IFERROR(VLOOKUP($B3424,Invoices!$P$2:$Q$412,2,FALSE),"")</f>
        <v/>
      </c>
      <c r="I3424" s="18" t="str">
        <f>IFERROR(VLOOKUP($B3424,Invoices!$R$2:$S$412,2,FALSE),"")</f>
        <v/>
      </c>
      <c r="J3424" s="18" t="str">
        <f>IFERROR(VLOOKUP($B3424,Invoices!$T$2:$U$412,2,FALSE),"")</f>
        <v/>
      </c>
      <c r="K3424" s="18" t="str">
        <f>IFERROR(VLOOKUP($B3424,Invoices!$V$2:$W$412,2,FALSE),"")</f>
        <v/>
      </c>
      <c r="L3424" s="18" t="str">
        <f>IFERROR(VLOOKUP($B3424,Invoices!$X$2:$Y$412,2,FALSE),"")</f>
        <v/>
      </c>
      <c r="M3424" s="18" t="str">
        <f>IFERROR(VLOOKUP($B3424,Invoices!$Z$2:$AA$412,2,FALSE),"")</f>
        <v/>
      </c>
      <c r="N3424" s="18" t="str">
        <f>IFERROR(VLOOKUP($B3424,Invoices!$AB$2:$AC$412,2,FALSE),"")</f>
        <v/>
      </c>
      <c r="O3424" s="18" t="str">
        <f>IFERROR(VLOOKUP($B3424,Invoices!$AD$2:$AE$412,2,FALSE),"")</f>
        <v/>
      </c>
      <c r="P3424" s="18" t="str">
        <f>IFERROR(VLOOKUP($B3424,Invoices!$AF$2:$AG$412,2,FALSE),"")</f>
        <v/>
      </c>
      <c r="Q3424" s="18" t="str">
        <f>IFERROR(VLOOKUP($B3424,Invoices!$AH$2:$AI$412,2,FALSE),"")</f>
        <v/>
      </c>
      <c r="R3424" s="18" t="str">
        <f>IFERROR(VLOOKUP($B3424,Invoices!$AJ$2:$AK$412,2,FALSE),"")</f>
        <v/>
      </c>
      <c r="S3424" s="18" t="str">
        <f>IFERROR(VLOOKUP($B3424,Invoices!$AL$2:$AM$412,2,FALSE),"")</f>
        <v/>
      </c>
      <c r="T3424" s="18" t="str">
        <f>IFERROR(VLOOKUP($B3424,Invoices!$AN$2:$AO$412,2,FALSE),"")</f>
        <v/>
      </c>
      <c r="U3424" s="18" t="str" cm="1">
        <f t="array" ref="U3424">IFERROR(INDEX(F3424:T3424, 1, MATCH(TRUE, ISNUMBER(F3424:T3424), 0)), "0.0")</f>
        <v>0.0</v>
      </c>
    </row>
    <row r="3425" spans="1:21" ht="13" x14ac:dyDescent="0.15">
      <c r="A3425" s="14" t="s">
        <v>9457</v>
      </c>
      <c r="B3425" s="6" t="s">
        <v>4978</v>
      </c>
      <c r="C3425" s="6" t="s">
        <v>1269</v>
      </c>
      <c r="D3425" s="6" t="s">
        <v>587</v>
      </c>
      <c r="E3425" s="6" t="s">
        <v>587</v>
      </c>
      <c r="F3425" s="18" t="str">
        <f>IFERROR(VLOOKUP(B3425,Invoices!$L$2:$M$413,2,FALSE),"")</f>
        <v/>
      </c>
      <c r="G3425" s="18" t="str">
        <f>IFERROR(VLOOKUP(B3425,Invoices!$N$2:$O$412,2,FALSE),"")</f>
        <v/>
      </c>
      <c r="H3425" s="18" t="str">
        <f>IFERROR(VLOOKUP($B3425,Invoices!$P$2:$Q$412,2,FALSE),"")</f>
        <v/>
      </c>
      <c r="I3425" s="18" t="str">
        <f>IFERROR(VLOOKUP($B3425,Invoices!$R$2:$S$412,2,FALSE),"")</f>
        <v/>
      </c>
      <c r="J3425" s="18" t="str">
        <f>IFERROR(VLOOKUP($B3425,Invoices!$T$2:$U$412,2,FALSE),"")</f>
        <v/>
      </c>
      <c r="K3425" s="18" t="str">
        <f>IFERROR(VLOOKUP($B3425,Invoices!$V$2:$W$412,2,FALSE),"")</f>
        <v/>
      </c>
      <c r="L3425" s="18">
        <f>IFERROR(VLOOKUP($B3425,Invoices!$X$2:$Y$412,2,FALSE),"")</f>
        <v>0.99</v>
      </c>
      <c r="M3425" s="18" t="str">
        <f>IFERROR(VLOOKUP($B3425,Invoices!$Z$2:$AA$412,2,FALSE),"")</f>
        <v/>
      </c>
      <c r="N3425" s="18" t="str">
        <f>IFERROR(VLOOKUP($B3425,Invoices!$AB$2:$AC$412,2,FALSE),"")</f>
        <v/>
      </c>
      <c r="O3425" s="18" t="str">
        <f>IFERROR(VLOOKUP($B3425,Invoices!$AD$2:$AE$412,2,FALSE),"")</f>
        <v/>
      </c>
      <c r="P3425" s="18" t="str">
        <f>IFERROR(VLOOKUP($B3425,Invoices!$AF$2:$AG$412,2,FALSE),"")</f>
        <v/>
      </c>
      <c r="Q3425" s="18" t="str">
        <f>IFERROR(VLOOKUP($B3425,Invoices!$AH$2:$AI$412,2,FALSE),"")</f>
        <v/>
      </c>
      <c r="R3425" s="18" t="str">
        <f>IFERROR(VLOOKUP($B3425,Invoices!$AJ$2:$AK$412,2,FALSE),"")</f>
        <v/>
      </c>
      <c r="S3425" s="18" t="str">
        <f>IFERROR(VLOOKUP($B3425,Invoices!$AL$2:$AM$412,2,FALSE),"")</f>
        <v/>
      </c>
      <c r="T3425" s="18" t="str">
        <f>IFERROR(VLOOKUP($B3425,Invoices!$AN$2:$AO$412,2,FALSE),"")</f>
        <v/>
      </c>
      <c r="U3425" s="18" cm="1">
        <f t="array" ref="U3425">IFERROR(INDEX(F3425:T3425, 1, MATCH(TRUE, ISNUMBER(F3425:T3425), 0)), "0.0")</f>
        <v>0.99</v>
      </c>
    </row>
    <row r="3426" spans="1:21" ht="13" x14ac:dyDescent="0.15">
      <c r="A3426" s="14" t="s">
        <v>9458</v>
      </c>
      <c r="B3426" s="6" t="s">
        <v>4979</v>
      </c>
      <c r="C3426" s="6" t="s">
        <v>1512</v>
      </c>
      <c r="D3426" s="6" t="s">
        <v>1513</v>
      </c>
      <c r="E3426" s="6" t="s">
        <v>1514</v>
      </c>
      <c r="F3426" s="18" t="str">
        <f>IFERROR(VLOOKUP(B3426,Invoices!$L$2:$M$413,2,FALSE),"")</f>
        <v/>
      </c>
      <c r="G3426" s="18" t="str">
        <f>IFERROR(VLOOKUP(B3426,Invoices!$N$2:$O$412,2,FALSE),"")</f>
        <v/>
      </c>
      <c r="H3426" s="18" t="str">
        <f>IFERROR(VLOOKUP($B3426,Invoices!$P$2:$Q$412,2,FALSE),"")</f>
        <v/>
      </c>
      <c r="I3426" s="18" t="str">
        <f>IFERROR(VLOOKUP($B3426,Invoices!$R$2:$S$412,2,FALSE),"")</f>
        <v/>
      </c>
      <c r="J3426" s="18" t="str">
        <f>IFERROR(VLOOKUP($B3426,Invoices!$T$2:$U$412,2,FALSE),"")</f>
        <v/>
      </c>
      <c r="K3426" s="18" t="str">
        <f>IFERROR(VLOOKUP($B3426,Invoices!$V$2:$W$412,2,FALSE),"")</f>
        <v/>
      </c>
      <c r="L3426" s="18" t="str">
        <f>IFERROR(VLOOKUP($B3426,Invoices!$X$2:$Y$412,2,FALSE),"")</f>
        <v/>
      </c>
      <c r="M3426" s="18" t="str">
        <f>IFERROR(VLOOKUP($B3426,Invoices!$Z$2:$AA$412,2,FALSE),"")</f>
        <v/>
      </c>
      <c r="N3426" s="18" t="str">
        <f>IFERROR(VLOOKUP($B3426,Invoices!$AB$2:$AC$412,2,FALSE),"")</f>
        <v/>
      </c>
      <c r="O3426" s="18" t="str">
        <f>IFERROR(VLOOKUP($B3426,Invoices!$AD$2:$AE$412,2,FALSE),"")</f>
        <v/>
      </c>
      <c r="P3426" s="18" t="str">
        <f>IFERROR(VLOOKUP($B3426,Invoices!$AF$2:$AG$412,2,FALSE),"")</f>
        <v/>
      </c>
      <c r="Q3426" s="18" t="str">
        <f>IFERROR(VLOOKUP($B3426,Invoices!$AH$2:$AI$412,2,FALSE),"")</f>
        <v/>
      </c>
      <c r="R3426" s="18" t="str">
        <f>IFERROR(VLOOKUP($B3426,Invoices!$AJ$2:$AK$412,2,FALSE),"")</f>
        <v/>
      </c>
      <c r="S3426" s="18" t="str">
        <f>IFERROR(VLOOKUP($B3426,Invoices!$AL$2:$AM$412,2,FALSE),"")</f>
        <v/>
      </c>
      <c r="T3426" s="18" t="str">
        <f>IFERROR(VLOOKUP($B3426,Invoices!$AN$2:$AO$412,2,FALSE),"")</f>
        <v/>
      </c>
      <c r="U3426" s="18" t="str" cm="1">
        <f t="array" ref="U3426">IFERROR(INDEX(F3426:T3426, 1, MATCH(TRUE, ISNUMBER(F3426:T3426), 0)), "0.0")</f>
        <v>0.0</v>
      </c>
    </row>
    <row r="3427" spans="1:21" ht="13" x14ac:dyDescent="0.15">
      <c r="A3427" s="14" t="s">
        <v>9459</v>
      </c>
      <c r="B3427" s="6" t="s">
        <v>4980</v>
      </c>
      <c r="C3427" s="6" t="s">
        <v>573</v>
      </c>
      <c r="D3427" s="6" t="s">
        <v>988</v>
      </c>
      <c r="E3427" s="6" t="s">
        <v>574</v>
      </c>
      <c r="F3427" s="18" t="str">
        <f>IFERROR(VLOOKUP(B3427,Invoices!$L$2:$M$413,2,FALSE),"")</f>
        <v/>
      </c>
      <c r="G3427" s="18" t="str">
        <f>IFERROR(VLOOKUP(B3427,Invoices!$N$2:$O$412,2,FALSE),"")</f>
        <v/>
      </c>
      <c r="H3427" s="18">
        <f>IFERROR(VLOOKUP($B3427,Invoices!$P$2:$Q$412,2,FALSE),"")</f>
        <v>0.99</v>
      </c>
      <c r="I3427" s="18" t="str">
        <f>IFERROR(VLOOKUP($B3427,Invoices!$R$2:$S$412,2,FALSE),"")</f>
        <v/>
      </c>
      <c r="J3427" s="18" t="str">
        <f>IFERROR(VLOOKUP($B3427,Invoices!$T$2:$U$412,2,FALSE),"")</f>
        <v/>
      </c>
      <c r="K3427" s="18" t="str">
        <f>IFERROR(VLOOKUP($B3427,Invoices!$V$2:$W$412,2,FALSE),"")</f>
        <v/>
      </c>
      <c r="L3427" s="18" t="str">
        <f>IFERROR(VLOOKUP($B3427,Invoices!$X$2:$Y$412,2,FALSE),"")</f>
        <v/>
      </c>
      <c r="M3427" s="18" t="str">
        <f>IFERROR(VLOOKUP($B3427,Invoices!$Z$2:$AA$412,2,FALSE),"")</f>
        <v/>
      </c>
      <c r="N3427" s="18" t="str">
        <f>IFERROR(VLOOKUP($B3427,Invoices!$AB$2:$AC$412,2,FALSE),"")</f>
        <v/>
      </c>
      <c r="O3427" s="18" t="str">
        <f>IFERROR(VLOOKUP($B3427,Invoices!$AD$2:$AE$412,2,FALSE),"")</f>
        <v/>
      </c>
      <c r="P3427" s="18" t="str">
        <f>IFERROR(VLOOKUP($B3427,Invoices!$AF$2:$AG$412,2,FALSE),"")</f>
        <v/>
      </c>
      <c r="Q3427" s="18" t="str">
        <f>IFERROR(VLOOKUP($B3427,Invoices!$AH$2:$AI$412,2,FALSE),"")</f>
        <v/>
      </c>
      <c r="R3427" s="18" t="str">
        <f>IFERROR(VLOOKUP($B3427,Invoices!$AJ$2:$AK$412,2,FALSE),"")</f>
        <v/>
      </c>
      <c r="S3427" s="18">
        <f>IFERROR(VLOOKUP($B3427,Invoices!$AL$2:$AM$412,2,FALSE),"")</f>
        <v>0.99</v>
      </c>
      <c r="T3427" s="18" t="str">
        <f>IFERROR(VLOOKUP($B3427,Invoices!$AN$2:$AO$412,2,FALSE),"")</f>
        <v/>
      </c>
      <c r="U3427" s="18" cm="1">
        <f t="array" ref="U3427">IFERROR(INDEX(F3427:T3427, 1, MATCH(TRUE, ISNUMBER(F3427:T3427), 0)), "0.0")</f>
        <v>0.99</v>
      </c>
    </row>
    <row r="3428" spans="1:21" ht="13" x14ac:dyDescent="0.15">
      <c r="A3428" s="14" t="s">
        <v>9460</v>
      </c>
      <c r="B3428" s="6" t="s">
        <v>4980</v>
      </c>
      <c r="C3428" s="6" t="s">
        <v>573</v>
      </c>
      <c r="D3428" s="6" t="s">
        <v>620</v>
      </c>
      <c r="E3428" s="6" t="s">
        <v>574</v>
      </c>
      <c r="F3428" s="18" t="str">
        <f>IFERROR(VLOOKUP(B3428,Invoices!$L$2:$M$413,2,FALSE),"")</f>
        <v/>
      </c>
      <c r="G3428" s="18" t="str">
        <f>IFERROR(VLOOKUP(B3428,Invoices!$N$2:$O$412,2,FALSE),"")</f>
        <v/>
      </c>
      <c r="H3428" s="18">
        <f>IFERROR(VLOOKUP($B3428,Invoices!$P$2:$Q$412,2,FALSE),"")</f>
        <v>0.99</v>
      </c>
      <c r="I3428" s="18" t="str">
        <f>IFERROR(VLOOKUP($B3428,Invoices!$R$2:$S$412,2,FALSE),"")</f>
        <v/>
      </c>
      <c r="J3428" s="18" t="str">
        <f>IFERROR(VLOOKUP($B3428,Invoices!$T$2:$U$412,2,FALSE),"")</f>
        <v/>
      </c>
      <c r="K3428" s="18" t="str">
        <f>IFERROR(VLOOKUP($B3428,Invoices!$V$2:$W$412,2,FALSE),"")</f>
        <v/>
      </c>
      <c r="L3428" s="18" t="str">
        <f>IFERROR(VLOOKUP($B3428,Invoices!$X$2:$Y$412,2,FALSE),"")</f>
        <v/>
      </c>
      <c r="M3428" s="18" t="str">
        <f>IFERROR(VLOOKUP($B3428,Invoices!$Z$2:$AA$412,2,FALSE),"")</f>
        <v/>
      </c>
      <c r="N3428" s="18" t="str">
        <f>IFERROR(VLOOKUP($B3428,Invoices!$AB$2:$AC$412,2,FALSE),"")</f>
        <v/>
      </c>
      <c r="O3428" s="18" t="str">
        <f>IFERROR(VLOOKUP($B3428,Invoices!$AD$2:$AE$412,2,FALSE),"")</f>
        <v/>
      </c>
      <c r="P3428" s="18" t="str">
        <f>IFERROR(VLOOKUP($B3428,Invoices!$AF$2:$AG$412,2,FALSE),"")</f>
        <v/>
      </c>
      <c r="Q3428" s="18" t="str">
        <f>IFERROR(VLOOKUP($B3428,Invoices!$AH$2:$AI$412,2,FALSE),"")</f>
        <v/>
      </c>
      <c r="R3428" s="18" t="str">
        <f>IFERROR(VLOOKUP($B3428,Invoices!$AJ$2:$AK$412,2,FALSE),"")</f>
        <v/>
      </c>
      <c r="S3428" s="18">
        <f>IFERROR(VLOOKUP($B3428,Invoices!$AL$2:$AM$412,2,FALSE),"")</f>
        <v>0.99</v>
      </c>
      <c r="T3428" s="18" t="str">
        <f>IFERROR(VLOOKUP($B3428,Invoices!$AN$2:$AO$412,2,FALSE),"")</f>
        <v/>
      </c>
      <c r="U3428" s="18" cm="1">
        <f t="array" ref="U3428">IFERROR(INDEX(F3428:T3428, 1, MATCH(TRUE, ISNUMBER(F3428:T3428), 0)), "0.0")</f>
        <v>0.99</v>
      </c>
    </row>
    <row r="3429" spans="1:21" ht="13" x14ac:dyDescent="0.15">
      <c r="A3429" s="14" t="s">
        <v>9461</v>
      </c>
      <c r="B3429" s="6" t="s">
        <v>4980</v>
      </c>
      <c r="D3429" s="6" t="s">
        <v>843</v>
      </c>
      <c r="E3429" s="6" t="s">
        <v>574</v>
      </c>
      <c r="F3429" s="18" t="str">
        <f>IFERROR(VLOOKUP(B3429,Invoices!$L$2:$M$413,2,FALSE),"")</f>
        <v/>
      </c>
      <c r="G3429" s="18" t="str">
        <f>IFERROR(VLOOKUP(B3429,Invoices!$N$2:$O$412,2,FALSE),"")</f>
        <v/>
      </c>
      <c r="H3429" s="18">
        <f>IFERROR(VLOOKUP($B3429,Invoices!$P$2:$Q$412,2,FALSE),"")</f>
        <v>0.99</v>
      </c>
      <c r="I3429" s="18" t="str">
        <f>IFERROR(VLOOKUP($B3429,Invoices!$R$2:$S$412,2,FALSE),"")</f>
        <v/>
      </c>
      <c r="J3429" s="18" t="str">
        <f>IFERROR(VLOOKUP($B3429,Invoices!$T$2:$U$412,2,FALSE),"")</f>
        <v/>
      </c>
      <c r="K3429" s="18" t="str">
        <f>IFERROR(VLOOKUP($B3429,Invoices!$V$2:$W$412,2,FALSE),"")</f>
        <v/>
      </c>
      <c r="L3429" s="18" t="str">
        <f>IFERROR(VLOOKUP($B3429,Invoices!$X$2:$Y$412,2,FALSE),"")</f>
        <v/>
      </c>
      <c r="M3429" s="18" t="str">
        <f>IFERROR(VLOOKUP($B3429,Invoices!$Z$2:$AA$412,2,FALSE),"")</f>
        <v/>
      </c>
      <c r="N3429" s="18" t="str">
        <f>IFERROR(VLOOKUP($B3429,Invoices!$AB$2:$AC$412,2,FALSE),"")</f>
        <v/>
      </c>
      <c r="O3429" s="18" t="str">
        <f>IFERROR(VLOOKUP($B3429,Invoices!$AD$2:$AE$412,2,FALSE),"")</f>
        <v/>
      </c>
      <c r="P3429" s="18" t="str">
        <f>IFERROR(VLOOKUP($B3429,Invoices!$AF$2:$AG$412,2,FALSE),"")</f>
        <v/>
      </c>
      <c r="Q3429" s="18" t="str">
        <f>IFERROR(VLOOKUP($B3429,Invoices!$AH$2:$AI$412,2,FALSE),"")</f>
        <v/>
      </c>
      <c r="R3429" s="18" t="str">
        <f>IFERROR(VLOOKUP($B3429,Invoices!$AJ$2:$AK$412,2,FALSE),"")</f>
        <v/>
      </c>
      <c r="S3429" s="18">
        <f>IFERROR(VLOOKUP($B3429,Invoices!$AL$2:$AM$412,2,FALSE),"")</f>
        <v>0.99</v>
      </c>
      <c r="T3429" s="18" t="str">
        <f>IFERROR(VLOOKUP($B3429,Invoices!$AN$2:$AO$412,2,FALSE),"")</f>
        <v/>
      </c>
      <c r="U3429" s="18" cm="1">
        <f t="array" ref="U3429">IFERROR(INDEX(F3429:T3429, 1, MATCH(TRUE, ISNUMBER(F3429:T3429), 0)), "0.0")</f>
        <v>0.99</v>
      </c>
    </row>
    <row r="3430" spans="1:21" ht="13" x14ac:dyDescent="0.15">
      <c r="A3430" s="14" t="s">
        <v>9462</v>
      </c>
      <c r="B3430" s="6" t="s">
        <v>4980</v>
      </c>
      <c r="C3430" s="6" t="s">
        <v>573</v>
      </c>
      <c r="D3430" s="6" t="s">
        <v>623</v>
      </c>
      <c r="E3430" s="6" t="s">
        <v>574</v>
      </c>
      <c r="F3430" s="18" t="str">
        <f>IFERROR(VLOOKUP(B3430,Invoices!$L$2:$M$413,2,FALSE),"")</f>
        <v/>
      </c>
      <c r="G3430" s="18" t="str">
        <f>IFERROR(VLOOKUP(B3430,Invoices!$N$2:$O$412,2,FALSE),"")</f>
        <v/>
      </c>
      <c r="H3430" s="18">
        <f>IFERROR(VLOOKUP($B3430,Invoices!$P$2:$Q$412,2,FALSE),"")</f>
        <v>0.99</v>
      </c>
      <c r="I3430" s="18" t="str">
        <f>IFERROR(VLOOKUP($B3430,Invoices!$R$2:$S$412,2,FALSE),"")</f>
        <v/>
      </c>
      <c r="J3430" s="18" t="str">
        <f>IFERROR(VLOOKUP($B3430,Invoices!$T$2:$U$412,2,FALSE),"")</f>
        <v/>
      </c>
      <c r="K3430" s="18" t="str">
        <f>IFERROR(VLOOKUP($B3430,Invoices!$V$2:$W$412,2,FALSE),"")</f>
        <v/>
      </c>
      <c r="L3430" s="18" t="str">
        <f>IFERROR(VLOOKUP($B3430,Invoices!$X$2:$Y$412,2,FALSE),"")</f>
        <v/>
      </c>
      <c r="M3430" s="18" t="str">
        <f>IFERROR(VLOOKUP($B3430,Invoices!$Z$2:$AA$412,2,FALSE),"")</f>
        <v/>
      </c>
      <c r="N3430" s="18" t="str">
        <f>IFERROR(VLOOKUP($B3430,Invoices!$AB$2:$AC$412,2,FALSE),"")</f>
        <v/>
      </c>
      <c r="O3430" s="18" t="str">
        <f>IFERROR(VLOOKUP($B3430,Invoices!$AD$2:$AE$412,2,FALSE),"")</f>
        <v/>
      </c>
      <c r="P3430" s="18" t="str">
        <f>IFERROR(VLOOKUP($B3430,Invoices!$AF$2:$AG$412,2,FALSE),"")</f>
        <v/>
      </c>
      <c r="Q3430" s="18" t="str">
        <f>IFERROR(VLOOKUP($B3430,Invoices!$AH$2:$AI$412,2,FALSE),"")</f>
        <v/>
      </c>
      <c r="R3430" s="18" t="str">
        <f>IFERROR(VLOOKUP($B3430,Invoices!$AJ$2:$AK$412,2,FALSE),"")</f>
        <v/>
      </c>
      <c r="S3430" s="18">
        <f>IFERROR(VLOOKUP($B3430,Invoices!$AL$2:$AM$412,2,FALSE),"")</f>
        <v>0.99</v>
      </c>
      <c r="T3430" s="18" t="str">
        <f>IFERROR(VLOOKUP($B3430,Invoices!$AN$2:$AO$412,2,FALSE),"")</f>
        <v/>
      </c>
      <c r="U3430" s="18" cm="1">
        <f t="array" ref="U3430">IFERROR(INDEX(F3430:T3430, 1, MATCH(TRUE, ISNUMBER(F3430:T3430), 0)), "0.0")</f>
        <v>0.99</v>
      </c>
    </row>
    <row r="3431" spans="1:21" ht="13" x14ac:dyDescent="0.15">
      <c r="A3431" s="14" t="s">
        <v>9463</v>
      </c>
      <c r="B3431" s="6" t="s">
        <v>4980</v>
      </c>
      <c r="C3431" s="6" t="s">
        <v>573</v>
      </c>
      <c r="D3431" s="6" t="s">
        <v>2713</v>
      </c>
      <c r="E3431" s="6" t="s">
        <v>2714</v>
      </c>
      <c r="F3431" s="18" t="str">
        <f>IFERROR(VLOOKUP(B3431,Invoices!$L$2:$M$413,2,FALSE),"")</f>
        <v/>
      </c>
      <c r="G3431" s="18" t="str">
        <f>IFERROR(VLOOKUP(B3431,Invoices!$N$2:$O$412,2,FALSE),"")</f>
        <v/>
      </c>
      <c r="H3431" s="18">
        <f>IFERROR(VLOOKUP($B3431,Invoices!$P$2:$Q$412,2,FALSE),"")</f>
        <v>0.99</v>
      </c>
      <c r="I3431" s="18" t="str">
        <f>IFERROR(VLOOKUP($B3431,Invoices!$R$2:$S$412,2,FALSE),"")</f>
        <v/>
      </c>
      <c r="J3431" s="18" t="str">
        <f>IFERROR(VLOOKUP($B3431,Invoices!$T$2:$U$412,2,FALSE),"")</f>
        <v/>
      </c>
      <c r="K3431" s="18" t="str">
        <f>IFERROR(VLOOKUP($B3431,Invoices!$V$2:$W$412,2,FALSE),"")</f>
        <v/>
      </c>
      <c r="L3431" s="18" t="str">
        <f>IFERROR(VLOOKUP($B3431,Invoices!$X$2:$Y$412,2,FALSE),"")</f>
        <v/>
      </c>
      <c r="M3431" s="18" t="str">
        <f>IFERROR(VLOOKUP($B3431,Invoices!$Z$2:$AA$412,2,FALSE),"")</f>
        <v/>
      </c>
      <c r="N3431" s="18" t="str">
        <f>IFERROR(VLOOKUP($B3431,Invoices!$AB$2:$AC$412,2,FALSE),"")</f>
        <v/>
      </c>
      <c r="O3431" s="18" t="str">
        <f>IFERROR(VLOOKUP($B3431,Invoices!$AD$2:$AE$412,2,FALSE),"")</f>
        <v/>
      </c>
      <c r="P3431" s="18" t="str">
        <f>IFERROR(VLOOKUP($B3431,Invoices!$AF$2:$AG$412,2,FALSE),"")</f>
        <v/>
      </c>
      <c r="Q3431" s="18" t="str">
        <f>IFERROR(VLOOKUP($B3431,Invoices!$AH$2:$AI$412,2,FALSE),"")</f>
        <v/>
      </c>
      <c r="R3431" s="18" t="str">
        <f>IFERROR(VLOOKUP($B3431,Invoices!$AJ$2:$AK$412,2,FALSE),"")</f>
        <v/>
      </c>
      <c r="S3431" s="18">
        <f>IFERROR(VLOOKUP($B3431,Invoices!$AL$2:$AM$412,2,FALSE),"")</f>
        <v>0.99</v>
      </c>
      <c r="T3431" s="18" t="str">
        <f>IFERROR(VLOOKUP($B3431,Invoices!$AN$2:$AO$412,2,FALSE),"")</f>
        <v/>
      </c>
      <c r="U3431" s="18" cm="1">
        <f t="array" ref="U3431">IFERROR(INDEX(F3431:T3431, 1, MATCH(TRUE, ISNUMBER(F3431:T3431), 0)), "0.0")</f>
        <v>0.99</v>
      </c>
    </row>
    <row r="3432" spans="1:21" ht="13" x14ac:dyDescent="0.15">
      <c r="A3432" s="14" t="s">
        <v>9464</v>
      </c>
      <c r="B3432" s="6" t="s">
        <v>4981</v>
      </c>
      <c r="C3432" s="6" t="s">
        <v>557</v>
      </c>
      <c r="D3432" s="6" t="s">
        <v>558</v>
      </c>
      <c r="E3432" s="6" t="s">
        <v>559</v>
      </c>
      <c r="F3432" s="18" t="str">
        <f>IFERROR(VLOOKUP(B3432,Invoices!$L$2:$M$413,2,FALSE),"")</f>
        <v/>
      </c>
      <c r="G3432" s="18">
        <f>IFERROR(VLOOKUP(B3432,Invoices!$N$2:$O$412,2,FALSE),"")</f>
        <v>0.99</v>
      </c>
      <c r="H3432" s="18" t="str">
        <f>IFERROR(VLOOKUP($B3432,Invoices!$P$2:$Q$412,2,FALSE),"")</f>
        <v/>
      </c>
      <c r="I3432" s="18" t="str">
        <f>IFERROR(VLOOKUP($B3432,Invoices!$R$2:$S$412,2,FALSE),"")</f>
        <v/>
      </c>
      <c r="J3432" s="18" t="str">
        <f>IFERROR(VLOOKUP($B3432,Invoices!$T$2:$U$412,2,FALSE),"")</f>
        <v/>
      </c>
      <c r="K3432" s="18" t="str">
        <f>IFERROR(VLOOKUP($B3432,Invoices!$V$2:$W$412,2,FALSE),"")</f>
        <v/>
      </c>
      <c r="L3432" s="18" t="str">
        <f>IFERROR(VLOOKUP($B3432,Invoices!$X$2:$Y$412,2,FALSE),"")</f>
        <v/>
      </c>
      <c r="M3432" s="18" t="str">
        <f>IFERROR(VLOOKUP($B3432,Invoices!$Z$2:$AA$412,2,FALSE),"")</f>
        <v/>
      </c>
      <c r="N3432" s="18" t="str">
        <f>IFERROR(VLOOKUP($B3432,Invoices!$AB$2:$AC$412,2,FALSE),"")</f>
        <v/>
      </c>
      <c r="O3432" s="18" t="str">
        <f>IFERROR(VLOOKUP($B3432,Invoices!$AD$2:$AE$412,2,FALSE),"")</f>
        <v/>
      </c>
      <c r="P3432" s="18" t="str">
        <f>IFERROR(VLOOKUP($B3432,Invoices!$AF$2:$AG$412,2,FALSE),"")</f>
        <v/>
      </c>
      <c r="Q3432" s="18" t="str">
        <f>IFERROR(VLOOKUP($B3432,Invoices!$AH$2:$AI$412,2,FALSE),"")</f>
        <v/>
      </c>
      <c r="R3432" s="18" t="str">
        <f>IFERROR(VLOOKUP($B3432,Invoices!$AJ$2:$AK$412,2,FALSE),"")</f>
        <v/>
      </c>
      <c r="S3432" s="18" t="str">
        <f>IFERROR(VLOOKUP($B3432,Invoices!$AL$2:$AM$412,2,FALSE),"")</f>
        <v/>
      </c>
      <c r="T3432" s="18" t="str">
        <f>IFERROR(VLOOKUP($B3432,Invoices!$AN$2:$AO$412,2,FALSE),"")</f>
        <v/>
      </c>
      <c r="U3432" s="18" cm="1">
        <f t="array" ref="U3432">IFERROR(INDEX(F3432:T3432, 1, MATCH(TRUE, ISNUMBER(F3432:T3432), 0)), "0.0")</f>
        <v>0.99</v>
      </c>
    </row>
    <row r="3433" spans="1:21" ht="13" x14ac:dyDescent="0.15">
      <c r="A3433" s="14" t="s">
        <v>9465</v>
      </c>
      <c r="B3433" s="6" t="s">
        <v>4982</v>
      </c>
      <c r="D3433" s="6" t="s">
        <v>862</v>
      </c>
      <c r="E3433" s="6" t="s">
        <v>863</v>
      </c>
      <c r="F3433" s="18" t="str">
        <f>IFERROR(VLOOKUP(B3433,Invoices!$L$2:$M$413,2,FALSE),"")</f>
        <v/>
      </c>
      <c r="G3433" s="18" t="str">
        <f>IFERROR(VLOOKUP(B3433,Invoices!$N$2:$O$412,2,FALSE),"")</f>
        <v/>
      </c>
      <c r="H3433" s="18" t="str">
        <f>IFERROR(VLOOKUP($B3433,Invoices!$P$2:$Q$412,2,FALSE),"")</f>
        <v/>
      </c>
      <c r="I3433" s="18" t="str">
        <f>IFERROR(VLOOKUP($B3433,Invoices!$R$2:$S$412,2,FALSE),"")</f>
        <v/>
      </c>
      <c r="J3433" s="18" t="str">
        <f>IFERROR(VLOOKUP($B3433,Invoices!$T$2:$U$412,2,FALSE),"")</f>
        <v/>
      </c>
      <c r="K3433" s="18" t="str">
        <f>IFERROR(VLOOKUP($B3433,Invoices!$V$2:$W$412,2,FALSE),"")</f>
        <v/>
      </c>
      <c r="L3433" s="18" t="str">
        <f>IFERROR(VLOOKUP($B3433,Invoices!$X$2:$Y$412,2,FALSE),"")</f>
        <v/>
      </c>
      <c r="M3433" s="18" t="str">
        <f>IFERROR(VLOOKUP($B3433,Invoices!$Z$2:$AA$412,2,FALSE),"")</f>
        <v/>
      </c>
      <c r="N3433" s="18" t="str">
        <f>IFERROR(VLOOKUP($B3433,Invoices!$AB$2:$AC$412,2,FALSE),"")</f>
        <v/>
      </c>
      <c r="O3433" s="18" t="str">
        <f>IFERROR(VLOOKUP($B3433,Invoices!$AD$2:$AE$412,2,FALSE),"")</f>
        <v/>
      </c>
      <c r="P3433" s="18" t="str">
        <f>IFERROR(VLOOKUP($B3433,Invoices!$AF$2:$AG$412,2,FALSE),"")</f>
        <v/>
      </c>
      <c r="Q3433" s="18">
        <f>IFERROR(VLOOKUP($B3433,Invoices!$AH$2:$AI$412,2,FALSE),"")</f>
        <v>0.99</v>
      </c>
      <c r="R3433" s="18" t="str">
        <f>IFERROR(VLOOKUP($B3433,Invoices!$AJ$2:$AK$412,2,FALSE),"")</f>
        <v/>
      </c>
      <c r="S3433" s="18" t="str">
        <f>IFERROR(VLOOKUP($B3433,Invoices!$AL$2:$AM$412,2,FALSE),"")</f>
        <v/>
      </c>
      <c r="T3433" s="18" t="str">
        <f>IFERROR(VLOOKUP($B3433,Invoices!$AN$2:$AO$412,2,FALSE),"")</f>
        <v/>
      </c>
      <c r="U3433" s="18" cm="1">
        <f t="array" ref="U3433">IFERROR(INDEX(F3433:T3433, 1, MATCH(TRUE, ISNUMBER(F3433:T3433), 0)), "0.0")</f>
        <v>0.99</v>
      </c>
    </row>
    <row r="3434" spans="1:21" ht="13" x14ac:dyDescent="0.15">
      <c r="A3434" s="14" t="s">
        <v>9466</v>
      </c>
      <c r="B3434" s="6" t="s">
        <v>4983</v>
      </c>
      <c r="C3434" s="6" t="s">
        <v>640</v>
      </c>
      <c r="D3434" s="6" t="s">
        <v>641</v>
      </c>
      <c r="E3434" s="6" t="s">
        <v>642</v>
      </c>
      <c r="F3434" s="18" t="str">
        <f>IFERROR(VLOOKUP(B3434,Invoices!$L$2:$M$413,2,FALSE),"")</f>
        <v/>
      </c>
      <c r="G3434" s="18" t="str">
        <f>IFERROR(VLOOKUP(B3434,Invoices!$N$2:$O$412,2,FALSE),"")</f>
        <v/>
      </c>
      <c r="H3434" s="18" t="str">
        <f>IFERROR(VLOOKUP($B3434,Invoices!$P$2:$Q$412,2,FALSE),"")</f>
        <v/>
      </c>
      <c r="I3434" s="18" t="str">
        <f>IFERROR(VLOOKUP($B3434,Invoices!$R$2:$S$412,2,FALSE),"")</f>
        <v/>
      </c>
      <c r="J3434" s="18" t="str">
        <f>IFERROR(VLOOKUP($B3434,Invoices!$T$2:$U$412,2,FALSE),"")</f>
        <v/>
      </c>
      <c r="K3434" s="18" t="str">
        <f>IFERROR(VLOOKUP($B3434,Invoices!$V$2:$W$412,2,FALSE),"")</f>
        <v/>
      </c>
      <c r="L3434" s="18" t="str">
        <f>IFERROR(VLOOKUP($B3434,Invoices!$X$2:$Y$412,2,FALSE),"")</f>
        <v/>
      </c>
      <c r="M3434" s="18" t="str">
        <f>IFERROR(VLOOKUP($B3434,Invoices!$Z$2:$AA$412,2,FALSE),"")</f>
        <v/>
      </c>
      <c r="N3434" s="18">
        <f>IFERROR(VLOOKUP($B3434,Invoices!$AB$2:$AC$412,2,FALSE),"")</f>
        <v>0.99</v>
      </c>
      <c r="O3434" s="18" t="str">
        <f>IFERROR(VLOOKUP($B3434,Invoices!$AD$2:$AE$412,2,FALSE),"")</f>
        <v/>
      </c>
      <c r="P3434" s="18" t="str">
        <f>IFERROR(VLOOKUP($B3434,Invoices!$AF$2:$AG$412,2,FALSE),"")</f>
        <v/>
      </c>
      <c r="Q3434" s="18" t="str">
        <f>IFERROR(VLOOKUP($B3434,Invoices!$AH$2:$AI$412,2,FALSE),"")</f>
        <v/>
      </c>
      <c r="R3434" s="18" t="str">
        <f>IFERROR(VLOOKUP($B3434,Invoices!$AJ$2:$AK$412,2,FALSE),"")</f>
        <v/>
      </c>
      <c r="S3434" s="18" t="str">
        <f>IFERROR(VLOOKUP($B3434,Invoices!$AL$2:$AM$412,2,FALSE),"")</f>
        <v/>
      </c>
      <c r="T3434" s="18" t="str">
        <f>IFERROR(VLOOKUP($B3434,Invoices!$AN$2:$AO$412,2,FALSE),"")</f>
        <v/>
      </c>
      <c r="U3434" s="18" cm="1">
        <f t="array" ref="U3434">IFERROR(INDEX(F3434:T3434, 1, MATCH(TRUE, ISNUMBER(F3434:T3434), 0)), "0.0")</f>
        <v>0.99</v>
      </c>
    </row>
    <row r="3435" spans="1:21" ht="13" x14ac:dyDescent="0.15">
      <c r="A3435" s="14" t="s">
        <v>9467</v>
      </c>
      <c r="B3435" s="6" t="s">
        <v>4984</v>
      </c>
      <c r="D3435" s="6" t="s">
        <v>1075</v>
      </c>
      <c r="E3435" s="6" t="s">
        <v>1076</v>
      </c>
      <c r="F3435" s="18" t="str">
        <f>IFERROR(VLOOKUP(B3435,Invoices!$L$2:$M$413,2,FALSE),"")</f>
        <v/>
      </c>
      <c r="G3435" s="18" t="str">
        <f>IFERROR(VLOOKUP(B3435,Invoices!$N$2:$O$412,2,FALSE),"")</f>
        <v/>
      </c>
      <c r="H3435" s="18" t="str">
        <f>IFERROR(VLOOKUP($B3435,Invoices!$P$2:$Q$412,2,FALSE),"")</f>
        <v/>
      </c>
      <c r="I3435" s="18" t="str">
        <f>IFERROR(VLOOKUP($B3435,Invoices!$R$2:$S$412,2,FALSE),"")</f>
        <v/>
      </c>
      <c r="J3435" s="18" t="str">
        <f>IFERROR(VLOOKUP($B3435,Invoices!$T$2:$U$412,2,FALSE),"")</f>
        <v/>
      </c>
      <c r="K3435" s="18">
        <f>IFERROR(VLOOKUP($B3435,Invoices!$V$2:$W$412,2,FALSE),"")</f>
        <v>0.99</v>
      </c>
      <c r="L3435" s="18" t="str">
        <f>IFERROR(VLOOKUP($B3435,Invoices!$X$2:$Y$412,2,FALSE),"")</f>
        <v/>
      </c>
      <c r="M3435" s="18" t="str">
        <f>IFERROR(VLOOKUP($B3435,Invoices!$Z$2:$AA$412,2,FALSE),"")</f>
        <v/>
      </c>
      <c r="N3435" s="18" t="str">
        <f>IFERROR(VLOOKUP($B3435,Invoices!$AB$2:$AC$412,2,FALSE),"")</f>
        <v/>
      </c>
      <c r="O3435" s="18" t="str">
        <f>IFERROR(VLOOKUP($B3435,Invoices!$AD$2:$AE$412,2,FALSE),"")</f>
        <v/>
      </c>
      <c r="P3435" s="18" t="str">
        <f>IFERROR(VLOOKUP($B3435,Invoices!$AF$2:$AG$412,2,FALSE),"")</f>
        <v/>
      </c>
      <c r="Q3435" s="18" t="str">
        <f>IFERROR(VLOOKUP($B3435,Invoices!$AH$2:$AI$412,2,FALSE),"")</f>
        <v/>
      </c>
      <c r="R3435" s="18" t="str">
        <f>IFERROR(VLOOKUP($B3435,Invoices!$AJ$2:$AK$412,2,FALSE),"")</f>
        <v/>
      </c>
      <c r="S3435" s="18" t="str">
        <f>IFERROR(VLOOKUP($B3435,Invoices!$AL$2:$AM$412,2,FALSE),"")</f>
        <v/>
      </c>
      <c r="T3435" s="18" t="str">
        <f>IFERROR(VLOOKUP($B3435,Invoices!$AN$2:$AO$412,2,FALSE),"")</f>
        <v/>
      </c>
      <c r="U3435" s="18" cm="1">
        <f t="array" ref="U3435">IFERROR(INDEX(F3435:T3435, 1, MATCH(TRUE, ISNUMBER(F3435:T3435), 0)), "0.0")</f>
        <v>0.99</v>
      </c>
    </row>
    <row r="3436" spans="1:21" ht="13" x14ac:dyDescent="0.15">
      <c r="A3436" s="14" t="s">
        <v>9468</v>
      </c>
      <c r="B3436" s="6" t="s">
        <v>4985</v>
      </c>
      <c r="C3436" s="6" t="s">
        <v>719</v>
      </c>
      <c r="D3436" s="6" t="s">
        <v>720</v>
      </c>
      <c r="E3436" s="6" t="s">
        <v>562</v>
      </c>
      <c r="F3436" s="18" t="str">
        <f>IFERROR(VLOOKUP(B3436,Invoices!$L$2:$M$413,2,FALSE),"")</f>
        <v/>
      </c>
      <c r="G3436" s="18">
        <f>IFERROR(VLOOKUP(B3436,Invoices!$N$2:$O$412,2,FALSE),"")</f>
        <v>0.99</v>
      </c>
      <c r="H3436" s="18" t="str">
        <f>IFERROR(VLOOKUP($B3436,Invoices!$P$2:$Q$412,2,FALSE),"")</f>
        <v/>
      </c>
      <c r="I3436" s="18" t="str">
        <f>IFERROR(VLOOKUP($B3436,Invoices!$R$2:$S$412,2,FALSE),"")</f>
        <v/>
      </c>
      <c r="J3436" s="18" t="str">
        <f>IFERROR(VLOOKUP($B3436,Invoices!$T$2:$U$412,2,FALSE),"")</f>
        <v/>
      </c>
      <c r="K3436" s="18" t="str">
        <f>IFERROR(VLOOKUP($B3436,Invoices!$V$2:$W$412,2,FALSE),"")</f>
        <v/>
      </c>
      <c r="L3436" s="18" t="str">
        <f>IFERROR(VLOOKUP($B3436,Invoices!$X$2:$Y$412,2,FALSE),"")</f>
        <v/>
      </c>
      <c r="M3436" s="18" t="str">
        <f>IFERROR(VLOOKUP($B3436,Invoices!$Z$2:$AA$412,2,FALSE),"")</f>
        <v/>
      </c>
      <c r="N3436" s="18" t="str">
        <f>IFERROR(VLOOKUP($B3436,Invoices!$AB$2:$AC$412,2,FALSE),"")</f>
        <v/>
      </c>
      <c r="O3436" s="18" t="str">
        <f>IFERROR(VLOOKUP($B3436,Invoices!$AD$2:$AE$412,2,FALSE),"")</f>
        <v/>
      </c>
      <c r="P3436" s="18" t="str">
        <f>IFERROR(VLOOKUP($B3436,Invoices!$AF$2:$AG$412,2,FALSE),"")</f>
        <v/>
      </c>
      <c r="Q3436" s="18" t="str">
        <f>IFERROR(VLOOKUP($B3436,Invoices!$AH$2:$AI$412,2,FALSE),"")</f>
        <v/>
      </c>
      <c r="R3436" s="18" t="str">
        <f>IFERROR(VLOOKUP($B3436,Invoices!$AJ$2:$AK$412,2,FALSE),"")</f>
        <v/>
      </c>
      <c r="S3436" s="18" t="str">
        <f>IFERROR(VLOOKUP($B3436,Invoices!$AL$2:$AM$412,2,FALSE),"")</f>
        <v/>
      </c>
      <c r="T3436" s="18" t="str">
        <f>IFERROR(VLOOKUP($B3436,Invoices!$AN$2:$AO$412,2,FALSE),"")</f>
        <v/>
      </c>
      <c r="U3436" s="18" cm="1">
        <f t="array" ref="U3436">IFERROR(INDEX(F3436:T3436, 1, MATCH(TRUE, ISNUMBER(F3436:T3436), 0)), "0.0")</f>
        <v>0.99</v>
      </c>
    </row>
    <row r="3437" spans="1:21" ht="13" x14ac:dyDescent="0.15">
      <c r="A3437" s="14" t="s">
        <v>9469</v>
      </c>
      <c r="B3437" s="6" t="s">
        <v>4986</v>
      </c>
      <c r="C3437" s="6" t="s">
        <v>543</v>
      </c>
      <c r="D3437" s="6" t="s">
        <v>1165</v>
      </c>
      <c r="E3437" s="6" t="s">
        <v>543</v>
      </c>
      <c r="F3437" s="18" t="str">
        <f>IFERROR(VLOOKUP(B3437,Invoices!$L$2:$M$413,2,FALSE),"")</f>
        <v/>
      </c>
      <c r="G3437" s="18" t="str">
        <f>IFERROR(VLOOKUP(B3437,Invoices!$N$2:$O$412,2,FALSE),"")</f>
        <v/>
      </c>
      <c r="H3437" s="18" t="str">
        <f>IFERROR(VLOOKUP($B3437,Invoices!$P$2:$Q$412,2,FALSE),"")</f>
        <v/>
      </c>
      <c r="I3437" s="18" t="str">
        <f>IFERROR(VLOOKUP($B3437,Invoices!$R$2:$S$412,2,FALSE),"")</f>
        <v/>
      </c>
      <c r="J3437" s="18" t="str">
        <f>IFERROR(VLOOKUP($B3437,Invoices!$T$2:$U$412,2,FALSE),"")</f>
        <v/>
      </c>
      <c r="K3437" s="18" t="str">
        <f>IFERROR(VLOOKUP($B3437,Invoices!$V$2:$W$412,2,FALSE),"")</f>
        <v/>
      </c>
      <c r="L3437" s="18">
        <f>IFERROR(VLOOKUP($B3437,Invoices!$X$2:$Y$412,2,FALSE),"")</f>
        <v>0.99</v>
      </c>
      <c r="M3437" s="18">
        <f>IFERROR(VLOOKUP($B3437,Invoices!$Z$2:$AA$412,2,FALSE),"")</f>
        <v>0.99</v>
      </c>
      <c r="N3437" s="18" t="str">
        <f>IFERROR(VLOOKUP($B3437,Invoices!$AB$2:$AC$412,2,FALSE),"")</f>
        <v/>
      </c>
      <c r="O3437" s="18" t="str">
        <f>IFERROR(VLOOKUP($B3437,Invoices!$AD$2:$AE$412,2,FALSE),"")</f>
        <v/>
      </c>
      <c r="P3437" s="18" t="str">
        <f>IFERROR(VLOOKUP($B3437,Invoices!$AF$2:$AG$412,2,FALSE),"")</f>
        <v/>
      </c>
      <c r="Q3437" s="18" t="str">
        <f>IFERROR(VLOOKUP($B3437,Invoices!$AH$2:$AI$412,2,FALSE),"")</f>
        <v/>
      </c>
      <c r="R3437" s="18" t="str">
        <f>IFERROR(VLOOKUP($B3437,Invoices!$AJ$2:$AK$412,2,FALSE),"")</f>
        <v/>
      </c>
      <c r="S3437" s="18" t="str">
        <f>IFERROR(VLOOKUP($B3437,Invoices!$AL$2:$AM$412,2,FALSE),"")</f>
        <v/>
      </c>
      <c r="T3437" s="18" t="str">
        <f>IFERROR(VLOOKUP($B3437,Invoices!$AN$2:$AO$412,2,FALSE),"")</f>
        <v/>
      </c>
      <c r="U3437" s="18" cm="1">
        <f t="array" ref="U3437">IFERROR(INDEX(F3437:T3437, 1, MATCH(TRUE, ISNUMBER(F3437:T3437), 0)), "0.0")</f>
        <v>0.99</v>
      </c>
    </row>
    <row r="3438" spans="1:21" ht="13" x14ac:dyDescent="0.15">
      <c r="A3438" s="14" t="s">
        <v>9470</v>
      </c>
      <c r="B3438" s="6" t="s">
        <v>4987</v>
      </c>
      <c r="C3438" s="6" t="s">
        <v>568</v>
      </c>
      <c r="D3438" s="6" t="s">
        <v>569</v>
      </c>
      <c r="E3438" s="6" t="s">
        <v>570</v>
      </c>
      <c r="F3438" s="18" t="str">
        <f>IFERROR(VLOOKUP(B3438,Invoices!$L$2:$M$413,2,FALSE),"")</f>
        <v/>
      </c>
      <c r="G3438" s="18" t="str">
        <f>IFERROR(VLOOKUP(B3438,Invoices!$N$2:$O$412,2,FALSE),"")</f>
        <v/>
      </c>
      <c r="H3438" s="18" t="str">
        <f>IFERROR(VLOOKUP($B3438,Invoices!$P$2:$Q$412,2,FALSE),"")</f>
        <v/>
      </c>
      <c r="I3438" s="18" t="str">
        <f>IFERROR(VLOOKUP($B3438,Invoices!$R$2:$S$412,2,FALSE),"")</f>
        <v/>
      </c>
      <c r="J3438" s="18" t="str">
        <f>IFERROR(VLOOKUP($B3438,Invoices!$T$2:$U$412,2,FALSE),"")</f>
        <v/>
      </c>
      <c r="K3438" s="18" t="str">
        <f>IFERROR(VLOOKUP($B3438,Invoices!$V$2:$W$412,2,FALSE),"")</f>
        <v/>
      </c>
      <c r="L3438" s="18">
        <f>IFERROR(VLOOKUP($B3438,Invoices!$X$2:$Y$412,2,FALSE),"")</f>
        <v>0.99</v>
      </c>
      <c r="M3438" s="18" t="str">
        <f>IFERROR(VLOOKUP($B3438,Invoices!$Z$2:$AA$412,2,FALSE),"")</f>
        <v/>
      </c>
      <c r="N3438" s="18" t="str">
        <f>IFERROR(VLOOKUP($B3438,Invoices!$AB$2:$AC$412,2,FALSE),"")</f>
        <v/>
      </c>
      <c r="O3438" s="18" t="str">
        <f>IFERROR(VLOOKUP($B3438,Invoices!$AD$2:$AE$412,2,FALSE),"")</f>
        <v/>
      </c>
      <c r="P3438" s="18" t="str">
        <f>IFERROR(VLOOKUP($B3438,Invoices!$AF$2:$AG$412,2,FALSE),"")</f>
        <v/>
      </c>
      <c r="Q3438" s="18" t="str">
        <f>IFERROR(VLOOKUP($B3438,Invoices!$AH$2:$AI$412,2,FALSE),"")</f>
        <v/>
      </c>
      <c r="R3438" s="18" t="str">
        <f>IFERROR(VLOOKUP($B3438,Invoices!$AJ$2:$AK$412,2,FALSE),"")</f>
        <v/>
      </c>
      <c r="S3438" s="18" t="str">
        <f>IFERROR(VLOOKUP($B3438,Invoices!$AL$2:$AM$412,2,FALSE),"")</f>
        <v/>
      </c>
      <c r="T3438" s="18" t="str">
        <f>IFERROR(VLOOKUP($B3438,Invoices!$AN$2:$AO$412,2,FALSE),"")</f>
        <v/>
      </c>
      <c r="U3438" s="18" cm="1">
        <f t="array" ref="U3438">IFERROR(INDEX(F3438:T3438, 1, MATCH(TRUE, ISNUMBER(F3438:T3438), 0)), "0.0")</f>
        <v>0.99</v>
      </c>
    </row>
    <row r="3439" spans="1:21" ht="13" x14ac:dyDescent="0.15">
      <c r="A3439" s="14" t="s">
        <v>9471</v>
      </c>
      <c r="B3439" s="6" t="s">
        <v>4988</v>
      </c>
      <c r="C3439" s="6" t="s">
        <v>4989</v>
      </c>
      <c r="D3439" s="6" t="s">
        <v>599</v>
      </c>
      <c r="E3439" s="6" t="s">
        <v>600</v>
      </c>
      <c r="F3439" s="18">
        <f>IFERROR(VLOOKUP(B3439,Invoices!$L$2:$M$413,2,FALSE),"")</f>
        <v>0.99</v>
      </c>
      <c r="G3439" s="18" t="str">
        <f>IFERROR(VLOOKUP(B3439,Invoices!$N$2:$O$412,2,FALSE),"")</f>
        <v/>
      </c>
      <c r="H3439" s="18" t="str">
        <f>IFERROR(VLOOKUP($B3439,Invoices!$P$2:$Q$412,2,FALSE),"")</f>
        <v/>
      </c>
      <c r="I3439" s="18" t="str">
        <f>IFERROR(VLOOKUP($B3439,Invoices!$R$2:$S$412,2,FALSE),"")</f>
        <v/>
      </c>
      <c r="J3439" s="18" t="str">
        <f>IFERROR(VLOOKUP($B3439,Invoices!$T$2:$U$412,2,FALSE),"")</f>
        <v/>
      </c>
      <c r="K3439" s="18" t="str">
        <f>IFERROR(VLOOKUP($B3439,Invoices!$V$2:$W$412,2,FALSE),"")</f>
        <v/>
      </c>
      <c r="L3439" s="18" t="str">
        <f>IFERROR(VLOOKUP($B3439,Invoices!$X$2:$Y$412,2,FALSE),"")</f>
        <v/>
      </c>
      <c r="M3439" s="18" t="str">
        <f>IFERROR(VLOOKUP($B3439,Invoices!$Z$2:$AA$412,2,FALSE),"")</f>
        <v/>
      </c>
      <c r="N3439" s="18" t="str">
        <f>IFERROR(VLOOKUP($B3439,Invoices!$AB$2:$AC$412,2,FALSE),"")</f>
        <v/>
      </c>
      <c r="O3439" s="18" t="str">
        <f>IFERROR(VLOOKUP($B3439,Invoices!$AD$2:$AE$412,2,FALSE),"")</f>
        <v/>
      </c>
      <c r="P3439" s="18" t="str">
        <f>IFERROR(VLOOKUP($B3439,Invoices!$AF$2:$AG$412,2,FALSE),"")</f>
        <v/>
      </c>
      <c r="Q3439" s="18" t="str">
        <f>IFERROR(VLOOKUP($B3439,Invoices!$AH$2:$AI$412,2,FALSE),"")</f>
        <v/>
      </c>
      <c r="R3439" s="18" t="str">
        <f>IFERROR(VLOOKUP($B3439,Invoices!$AJ$2:$AK$412,2,FALSE),"")</f>
        <v/>
      </c>
      <c r="S3439" s="18" t="str">
        <f>IFERROR(VLOOKUP($B3439,Invoices!$AL$2:$AM$412,2,FALSE),"")</f>
        <v/>
      </c>
      <c r="T3439" s="18" t="str">
        <f>IFERROR(VLOOKUP($B3439,Invoices!$AN$2:$AO$412,2,FALSE),"")</f>
        <v/>
      </c>
      <c r="U3439" s="18" cm="1">
        <f t="array" ref="U3439">IFERROR(INDEX(F3439:T3439, 1, MATCH(TRUE, ISNUMBER(F3439:T3439), 0)), "0.0")</f>
        <v>0.99</v>
      </c>
    </row>
    <row r="3440" spans="1:21" ht="13" x14ac:dyDescent="0.15">
      <c r="A3440" s="14" t="s">
        <v>9472</v>
      </c>
      <c r="B3440" s="6" t="s">
        <v>4990</v>
      </c>
      <c r="D3440" s="6" t="s">
        <v>1133</v>
      </c>
      <c r="E3440" s="6" t="s">
        <v>600</v>
      </c>
      <c r="F3440" s="18" t="str">
        <f>IFERROR(VLOOKUP(B3440,Invoices!$L$2:$M$413,2,FALSE),"")</f>
        <v/>
      </c>
      <c r="G3440" s="18" t="str">
        <f>IFERROR(VLOOKUP(B3440,Invoices!$N$2:$O$412,2,FALSE),"")</f>
        <v/>
      </c>
      <c r="H3440" s="18" t="str">
        <f>IFERROR(VLOOKUP($B3440,Invoices!$P$2:$Q$412,2,FALSE),"")</f>
        <v/>
      </c>
      <c r="I3440" s="18" t="str">
        <f>IFERROR(VLOOKUP($B3440,Invoices!$R$2:$S$412,2,FALSE),"")</f>
        <v/>
      </c>
      <c r="J3440" s="18" t="str">
        <f>IFERROR(VLOOKUP($B3440,Invoices!$T$2:$U$412,2,FALSE),"")</f>
        <v/>
      </c>
      <c r="K3440" s="18">
        <f>IFERROR(VLOOKUP($B3440,Invoices!$V$2:$W$412,2,FALSE),"")</f>
        <v>0.99</v>
      </c>
      <c r="L3440" s="18" t="str">
        <f>IFERROR(VLOOKUP($B3440,Invoices!$X$2:$Y$412,2,FALSE),"")</f>
        <v/>
      </c>
      <c r="M3440" s="18" t="str">
        <f>IFERROR(VLOOKUP($B3440,Invoices!$Z$2:$AA$412,2,FALSE),"")</f>
        <v/>
      </c>
      <c r="N3440" s="18" t="str">
        <f>IFERROR(VLOOKUP($B3440,Invoices!$AB$2:$AC$412,2,FALSE),"")</f>
        <v/>
      </c>
      <c r="O3440" s="18" t="str">
        <f>IFERROR(VLOOKUP($B3440,Invoices!$AD$2:$AE$412,2,FALSE),"")</f>
        <v/>
      </c>
      <c r="P3440" s="18" t="str">
        <f>IFERROR(VLOOKUP($B3440,Invoices!$AF$2:$AG$412,2,FALSE),"")</f>
        <v/>
      </c>
      <c r="Q3440" s="18" t="str">
        <f>IFERROR(VLOOKUP($B3440,Invoices!$AH$2:$AI$412,2,FALSE),"")</f>
        <v/>
      </c>
      <c r="R3440" s="18" t="str">
        <f>IFERROR(VLOOKUP($B3440,Invoices!$AJ$2:$AK$412,2,FALSE),"")</f>
        <v/>
      </c>
      <c r="S3440" s="18" t="str">
        <f>IFERROR(VLOOKUP($B3440,Invoices!$AL$2:$AM$412,2,FALSE),"")</f>
        <v/>
      </c>
      <c r="T3440" s="18" t="str">
        <f>IFERROR(VLOOKUP($B3440,Invoices!$AN$2:$AO$412,2,FALSE),"")</f>
        <v/>
      </c>
      <c r="U3440" s="18" cm="1">
        <f t="array" ref="U3440">IFERROR(INDEX(F3440:T3440, 1, MATCH(TRUE, ISNUMBER(F3440:T3440), 0)), "0.0")</f>
        <v>0.99</v>
      </c>
    </row>
    <row r="3441" spans="1:21" ht="13" x14ac:dyDescent="0.15">
      <c r="A3441" s="14" t="s">
        <v>9473</v>
      </c>
      <c r="B3441" s="6" t="s">
        <v>4991</v>
      </c>
      <c r="C3441" s="6" t="s">
        <v>1769</v>
      </c>
      <c r="D3441" s="6" t="s">
        <v>586</v>
      </c>
      <c r="E3441" s="6" t="s">
        <v>587</v>
      </c>
      <c r="F3441" s="18" t="str">
        <f>IFERROR(VLOOKUP(B3441,Invoices!$L$2:$M$413,2,FALSE),"")</f>
        <v/>
      </c>
      <c r="G3441" s="18" t="str">
        <f>IFERROR(VLOOKUP(B3441,Invoices!$N$2:$O$412,2,FALSE),"")</f>
        <v/>
      </c>
      <c r="H3441" s="18" t="str">
        <f>IFERROR(VLOOKUP($B3441,Invoices!$P$2:$Q$412,2,FALSE),"")</f>
        <v/>
      </c>
      <c r="I3441" s="18" t="str">
        <f>IFERROR(VLOOKUP($B3441,Invoices!$R$2:$S$412,2,FALSE),"")</f>
        <v/>
      </c>
      <c r="J3441" s="18" t="str">
        <f>IFERROR(VLOOKUP($B3441,Invoices!$T$2:$U$412,2,FALSE),"")</f>
        <v/>
      </c>
      <c r="K3441" s="18" t="str">
        <f>IFERROR(VLOOKUP($B3441,Invoices!$V$2:$W$412,2,FALSE),"")</f>
        <v/>
      </c>
      <c r="L3441" s="18" t="str">
        <f>IFERROR(VLOOKUP($B3441,Invoices!$X$2:$Y$412,2,FALSE),"")</f>
        <v/>
      </c>
      <c r="M3441" s="18" t="str">
        <f>IFERROR(VLOOKUP($B3441,Invoices!$Z$2:$AA$412,2,FALSE),"")</f>
        <v/>
      </c>
      <c r="N3441" s="18" t="str">
        <f>IFERROR(VLOOKUP($B3441,Invoices!$AB$2:$AC$412,2,FALSE),"")</f>
        <v/>
      </c>
      <c r="O3441" s="18" t="str">
        <f>IFERROR(VLOOKUP($B3441,Invoices!$AD$2:$AE$412,2,FALSE),"")</f>
        <v/>
      </c>
      <c r="P3441" s="18" t="str">
        <f>IFERROR(VLOOKUP($B3441,Invoices!$AF$2:$AG$412,2,FALSE),"")</f>
        <v/>
      </c>
      <c r="Q3441" s="18" t="str">
        <f>IFERROR(VLOOKUP($B3441,Invoices!$AH$2:$AI$412,2,FALSE),"")</f>
        <v/>
      </c>
      <c r="R3441" s="18" t="str">
        <f>IFERROR(VLOOKUP($B3441,Invoices!$AJ$2:$AK$412,2,FALSE),"")</f>
        <v/>
      </c>
      <c r="S3441" s="18" t="str">
        <f>IFERROR(VLOOKUP($B3441,Invoices!$AL$2:$AM$412,2,FALSE),"")</f>
        <v/>
      </c>
      <c r="T3441" s="18" t="str">
        <f>IFERROR(VLOOKUP($B3441,Invoices!$AN$2:$AO$412,2,FALSE),"")</f>
        <v/>
      </c>
      <c r="U3441" s="18" t="str" cm="1">
        <f t="array" ref="U3441">IFERROR(INDEX(F3441:T3441, 1, MATCH(TRUE, ISNUMBER(F3441:T3441), 0)), "0.0")</f>
        <v>0.0</v>
      </c>
    </row>
    <row r="3442" spans="1:21" ht="13" x14ac:dyDescent="0.15">
      <c r="A3442" s="14" t="s">
        <v>9474</v>
      </c>
      <c r="B3442" s="6" t="s">
        <v>4992</v>
      </c>
      <c r="C3442" s="6" t="s">
        <v>1208</v>
      </c>
      <c r="D3442" s="6" t="s">
        <v>2353</v>
      </c>
      <c r="E3442" s="6" t="s">
        <v>1210</v>
      </c>
      <c r="F3442" s="18" t="str">
        <f>IFERROR(VLOOKUP(B3442,Invoices!$L$2:$M$413,2,FALSE),"")</f>
        <v/>
      </c>
      <c r="G3442" s="18" t="str">
        <f>IFERROR(VLOOKUP(B3442,Invoices!$N$2:$O$412,2,FALSE),"")</f>
        <v/>
      </c>
      <c r="H3442" s="18" t="str">
        <f>IFERROR(VLOOKUP($B3442,Invoices!$P$2:$Q$412,2,FALSE),"")</f>
        <v/>
      </c>
      <c r="I3442" s="18" t="str">
        <f>IFERROR(VLOOKUP($B3442,Invoices!$R$2:$S$412,2,FALSE),"")</f>
        <v/>
      </c>
      <c r="J3442" s="18" t="str">
        <f>IFERROR(VLOOKUP($B3442,Invoices!$T$2:$U$412,2,FALSE),"")</f>
        <v/>
      </c>
      <c r="K3442" s="18">
        <f>IFERROR(VLOOKUP($B3442,Invoices!$V$2:$W$412,2,FALSE),"")</f>
        <v>0.99</v>
      </c>
      <c r="L3442" s="18" t="str">
        <f>IFERROR(VLOOKUP($B3442,Invoices!$X$2:$Y$412,2,FALSE),"")</f>
        <v/>
      </c>
      <c r="M3442" s="18" t="str">
        <f>IFERROR(VLOOKUP($B3442,Invoices!$Z$2:$AA$412,2,FALSE),"")</f>
        <v/>
      </c>
      <c r="N3442" s="18" t="str">
        <f>IFERROR(VLOOKUP($B3442,Invoices!$AB$2:$AC$412,2,FALSE),"")</f>
        <v/>
      </c>
      <c r="O3442" s="18" t="str">
        <f>IFERROR(VLOOKUP($B3442,Invoices!$AD$2:$AE$412,2,FALSE),"")</f>
        <v/>
      </c>
      <c r="P3442" s="18" t="str">
        <f>IFERROR(VLOOKUP($B3442,Invoices!$AF$2:$AG$412,2,FALSE),"")</f>
        <v/>
      </c>
      <c r="Q3442" s="18" t="str">
        <f>IFERROR(VLOOKUP($B3442,Invoices!$AH$2:$AI$412,2,FALSE),"")</f>
        <v/>
      </c>
      <c r="R3442" s="18" t="str">
        <f>IFERROR(VLOOKUP($B3442,Invoices!$AJ$2:$AK$412,2,FALSE),"")</f>
        <v/>
      </c>
      <c r="S3442" s="18" t="str">
        <f>IFERROR(VLOOKUP($B3442,Invoices!$AL$2:$AM$412,2,FALSE),"")</f>
        <v/>
      </c>
      <c r="T3442" s="18" t="str">
        <f>IFERROR(VLOOKUP($B3442,Invoices!$AN$2:$AO$412,2,FALSE),"")</f>
        <v/>
      </c>
      <c r="U3442" s="18" cm="1">
        <f t="array" ref="U3442">IFERROR(INDEX(F3442:T3442, 1, MATCH(TRUE, ISNUMBER(F3442:T3442), 0)), "0.0")</f>
        <v>0.99</v>
      </c>
    </row>
    <row r="3443" spans="1:21" ht="13" x14ac:dyDescent="0.15">
      <c r="A3443" s="14" t="s">
        <v>9475</v>
      </c>
      <c r="B3443" s="6" t="s">
        <v>4993</v>
      </c>
      <c r="C3443" s="6" t="s">
        <v>659</v>
      </c>
      <c r="D3443" s="6" t="s">
        <v>660</v>
      </c>
      <c r="E3443" s="6" t="s">
        <v>661</v>
      </c>
      <c r="F3443" s="18" t="str">
        <f>IFERROR(VLOOKUP(B3443,Invoices!$L$2:$M$413,2,FALSE),"")</f>
        <v/>
      </c>
      <c r="G3443" s="18" t="str">
        <f>IFERROR(VLOOKUP(B3443,Invoices!$N$2:$O$412,2,FALSE),"")</f>
        <v/>
      </c>
      <c r="H3443" s="18" t="str">
        <f>IFERROR(VLOOKUP($B3443,Invoices!$P$2:$Q$412,2,FALSE),"")</f>
        <v/>
      </c>
      <c r="I3443" s="18">
        <f>IFERROR(VLOOKUP($B3443,Invoices!$R$2:$S$412,2,FALSE),"")</f>
        <v>0.99</v>
      </c>
      <c r="J3443" s="18" t="str">
        <f>IFERROR(VLOOKUP($B3443,Invoices!$T$2:$U$412,2,FALSE),"")</f>
        <v/>
      </c>
      <c r="K3443" s="18" t="str">
        <f>IFERROR(VLOOKUP($B3443,Invoices!$V$2:$W$412,2,FALSE),"")</f>
        <v/>
      </c>
      <c r="L3443" s="18" t="str">
        <f>IFERROR(VLOOKUP($B3443,Invoices!$X$2:$Y$412,2,FALSE),"")</f>
        <v/>
      </c>
      <c r="M3443" s="18" t="str">
        <f>IFERROR(VLOOKUP($B3443,Invoices!$Z$2:$AA$412,2,FALSE),"")</f>
        <v/>
      </c>
      <c r="N3443" s="18" t="str">
        <f>IFERROR(VLOOKUP($B3443,Invoices!$AB$2:$AC$412,2,FALSE),"")</f>
        <v/>
      </c>
      <c r="O3443" s="18" t="str">
        <f>IFERROR(VLOOKUP($B3443,Invoices!$AD$2:$AE$412,2,FALSE),"")</f>
        <v/>
      </c>
      <c r="P3443" s="18" t="str">
        <f>IFERROR(VLOOKUP($B3443,Invoices!$AF$2:$AG$412,2,FALSE),"")</f>
        <v/>
      </c>
      <c r="Q3443" s="18">
        <f>IFERROR(VLOOKUP($B3443,Invoices!$AH$2:$AI$412,2,FALSE),"")</f>
        <v>0.99</v>
      </c>
      <c r="R3443" s="18" t="str">
        <f>IFERROR(VLOOKUP($B3443,Invoices!$AJ$2:$AK$412,2,FALSE),"")</f>
        <v/>
      </c>
      <c r="S3443" s="18" t="str">
        <f>IFERROR(VLOOKUP($B3443,Invoices!$AL$2:$AM$412,2,FALSE),"")</f>
        <v/>
      </c>
      <c r="T3443" s="18" t="str">
        <f>IFERROR(VLOOKUP($B3443,Invoices!$AN$2:$AO$412,2,FALSE),"")</f>
        <v/>
      </c>
      <c r="U3443" s="18" cm="1">
        <f t="array" ref="U3443">IFERROR(INDEX(F3443:T3443, 1, MATCH(TRUE, ISNUMBER(F3443:T3443), 0)), "0.0")</f>
        <v>0.99</v>
      </c>
    </row>
    <row r="3444" spans="1:21" ht="13" x14ac:dyDescent="0.15">
      <c r="A3444" s="14" t="s">
        <v>9476</v>
      </c>
      <c r="B3444" s="6" t="s">
        <v>4994</v>
      </c>
      <c r="C3444" s="6" t="s">
        <v>4995</v>
      </c>
      <c r="D3444" s="6" t="s">
        <v>2522</v>
      </c>
      <c r="E3444" s="6" t="s">
        <v>681</v>
      </c>
      <c r="F3444" s="18" t="str">
        <f>IFERROR(VLOOKUP(B3444,Invoices!$L$2:$M$413,2,FALSE),"")</f>
        <v/>
      </c>
      <c r="G3444" s="18" t="str">
        <f>IFERROR(VLOOKUP(B3444,Invoices!$N$2:$O$412,2,FALSE),"")</f>
        <v/>
      </c>
      <c r="H3444" s="18" t="str">
        <f>IFERROR(VLOOKUP($B3444,Invoices!$P$2:$Q$412,2,FALSE),"")</f>
        <v/>
      </c>
      <c r="I3444" s="18" t="str">
        <f>IFERROR(VLOOKUP($B3444,Invoices!$R$2:$S$412,2,FALSE),"")</f>
        <v/>
      </c>
      <c r="J3444" s="18" t="str">
        <f>IFERROR(VLOOKUP($B3444,Invoices!$T$2:$U$412,2,FALSE),"")</f>
        <v/>
      </c>
      <c r="K3444" s="18" t="str">
        <f>IFERROR(VLOOKUP($B3444,Invoices!$V$2:$W$412,2,FALSE),"")</f>
        <v/>
      </c>
      <c r="L3444" s="18" t="str">
        <f>IFERROR(VLOOKUP($B3444,Invoices!$X$2:$Y$412,2,FALSE),"")</f>
        <v/>
      </c>
      <c r="M3444" s="18">
        <f>IFERROR(VLOOKUP($B3444,Invoices!$Z$2:$AA$412,2,FALSE),"")</f>
        <v>0.99</v>
      </c>
      <c r="N3444" s="18" t="str">
        <f>IFERROR(VLOOKUP($B3444,Invoices!$AB$2:$AC$412,2,FALSE),"")</f>
        <v/>
      </c>
      <c r="O3444" s="18" t="str">
        <f>IFERROR(VLOOKUP($B3444,Invoices!$AD$2:$AE$412,2,FALSE),"")</f>
        <v/>
      </c>
      <c r="P3444" s="18" t="str">
        <f>IFERROR(VLOOKUP($B3444,Invoices!$AF$2:$AG$412,2,FALSE),"")</f>
        <v/>
      </c>
      <c r="Q3444" s="18" t="str">
        <f>IFERROR(VLOOKUP($B3444,Invoices!$AH$2:$AI$412,2,FALSE),"")</f>
        <v/>
      </c>
      <c r="R3444" s="18" t="str">
        <f>IFERROR(VLOOKUP($B3444,Invoices!$AJ$2:$AK$412,2,FALSE),"")</f>
        <v/>
      </c>
      <c r="S3444" s="18" t="str">
        <f>IFERROR(VLOOKUP($B3444,Invoices!$AL$2:$AM$412,2,FALSE),"")</f>
        <v/>
      </c>
      <c r="T3444" s="18" t="str">
        <f>IFERROR(VLOOKUP($B3444,Invoices!$AN$2:$AO$412,2,FALSE),"")</f>
        <v/>
      </c>
      <c r="U3444" s="18" cm="1">
        <f t="array" ref="U3444">IFERROR(INDEX(F3444:T3444, 1, MATCH(TRUE, ISNUMBER(F3444:T3444), 0)), "0.0")</f>
        <v>0.99</v>
      </c>
    </row>
    <row r="3445" spans="1:21" ht="13" x14ac:dyDescent="0.15">
      <c r="A3445" s="14" t="s">
        <v>9477</v>
      </c>
      <c r="B3445" s="6" t="s">
        <v>4996</v>
      </c>
      <c r="C3445" s="6" t="s">
        <v>598</v>
      </c>
      <c r="D3445" s="6" t="s">
        <v>599</v>
      </c>
      <c r="E3445" s="6" t="s">
        <v>600</v>
      </c>
      <c r="F3445" s="18" t="str">
        <f>IFERROR(VLOOKUP(B3445,Invoices!$L$2:$M$413,2,FALSE),"")</f>
        <v/>
      </c>
      <c r="G3445" s="18">
        <f>IFERROR(VLOOKUP(B3445,Invoices!$N$2:$O$412,2,FALSE),"")</f>
        <v>0.99</v>
      </c>
      <c r="H3445" s="18" t="str">
        <f>IFERROR(VLOOKUP($B3445,Invoices!$P$2:$Q$412,2,FALSE),"")</f>
        <v/>
      </c>
      <c r="I3445" s="18" t="str">
        <f>IFERROR(VLOOKUP($B3445,Invoices!$R$2:$S$412,2,FALSE),"")</f>
        <v/>
      </c>
      <c r="J3445" s="18" t="str">
        <f>IFERROR(VLOOKUP($B3445,Invoices!$T$2:$U$412,2,FALSE),"")</f>
        <v/>
      </c>
      <c r="K3445" s="18" t="str">
        <f>IFERROR(VLOOKUP($B3445,Invoices!$V$2:$W$412,2,FALSE),"")</f>
        <v/>
      </c>
      <c r="L3445" s="18" t="str">
        <f>IFERROR(VLOOKUP($B3445,Invoices!$X$2:$Y$412,2,FALSE),"")</f>
        <v/>
      </c>
      <c r="M3445" s="18" t="str">
        <f>IFERROR(VLOOKUP($B3445,Invoices!$Z$2:$AA$412,2,FALSE),"")</f>
        <v/>
      </c>
      <c r="N3445" s="18" t="str">
        <f>IFERROR(VLOOKUP($B3445,Invoices!$AB$2:$AC$412,2,FALSE),"")</f>
        <v/>
      </c>
      <c r="O3445" s="18" t="str">
        <f>IFERROR(VLOOKUP($B3445,Invoices!$AD$2:$AE$412,2,FALSE),"")</f>
        <v/>
      </c>
      <c r="P3445" s="18" t="str">
        <f>IFERROR(VLOOKUP($B3445,Invoices!$AF$2:$AG$412,2,FALSE),"")</f>
        <v/>
      </c>
      <c r="Q3445" s="18" t="str">
        <f>IFERROR(VLOOKUP($B3445,Invoices!$AH$2:$AI$412,2,FALSE),"")</f>
        <v/>
      </c>
      <c r="R3445" s="18" t="str">
        <f>IFERROR(VLOOKUP($B3445,Invoices!$AJ$2:$AK$412,2,FALSE),"")</f>
        <v/>
      </c>
      <c r="S3445" s="18" t="str">
        <f>IFERROR(VLOOKUP($B3445,Invoices!$AL$2:$AM$412,2,FALSE),"")</f>
        <v/>
      </c>
      <c r="T3445" s="18" t="str">
        <f>IFERROR(VLOOKUP($B3445,Invoices!$AN$2:$AO$412,2,FALSE),"")</f>
        <v/>
      </c>
      <c r="U3445" s="18" cm="1">
        <f t="array" ref="U3445">IFERROR(INDEX(F3445:T3445, 1, MATCH(TRUE, ISNUMBER(F3445:T3445), 0)), "0.0")</f>
        <v>0.99</v>
      </c>
    </row>
    <row r="3446" spans="1:21" ht="13" x14ac:dyDescent="0.15">
      <c r="A3446" s="14" t="s">
        <v>9478</v>
      </c>
      <c r="B3446" s="6" t="s">
        <v>4997</v>
      </c>
      <c r="C3446" s="6" t="s">
        <v>1462</v>
      </c>
      <c r="D3446" s="6" t="s">
        <v>1463</v>
      </c>
      <c r="E3446" s="6" t="s">
        <v>681</v>
      </c>
      <c r="F3446" s="18" t="str">
        <f>IFERROR(VLOOKUP(B3446,Invoices!$L$2:$M$413,2,FALSE),"")</f>
        <v/>
      </c>
      <c r="G3446" s="18">
        <f>IFERROR(VLOOKUP(B3446,Invoices!$N$2:$O$412,2,FALSE),"")</f>
        <v>0.99</v>
      </c>
      <c r="H3446" s="18" t="str">
        <f>IFERROR(VLOOKUP($B3446,Invoices!$P$2:$Q$412,2,FALSE),"")</f>
        <v/>
      </c>
      <c r="I3446" s="18" t="str">
        <f>IFERROR(VLOOKUP($B3446,Invoices!$R$2:$S$412,2,FALSE),"")</f>
        <v/>
      </c>
      <c r="J3446" s="18" t="str">
        <f>IFERROR(VLOOKUP($B3446,Invoices!$T$2:$U$412,2,FALSE),"")</f>
        <v/>
      </c>
      <c r="K3446" s="18" t="str">
        <f>IFERROR(VLOOKUP($B3446,Invoices!$V$2:$W$412,2,FALSE),"")</f>
        <v/>
      </c>
      <c r="L3446" s="18" t="str">
        <f>IFERROR(VLOOKUP($B3446,Invoices!$X$2:$Y$412,2,FALSE),"")</f>
        <v/>
      </c>
      <c r="M3446" s="18" t="str">
        <f>IFERROR(VLOOKUP($B3446,Invoices!$Z$2:$AA$412,2,FALSE),"")</f>
        <v/>
      </c>
      <c r="N3446" s="18" t="str">
        <f>IFERROR(VLOOKUP($B3446,Invoices!$AB$2:$AC$412,2,FALSE),"")</f>
        <v/>
      </c>
      <c r="O3446" s="18" t="str">
        <f>IFERROR(VLOOKUP($B3446,Invoices!$AD$2:$AE$412,2,FALSE),"")</f>
        <v/>
      </c>
      <c r="P3446" s="18" t="str">
        <f>IFERROR(VLOOKUP($B3446,Invoices!$AF$2:$AG$412,2,FALSE),"")</f>
        <v/>
      </c>
      <c r="Q3446" s="18" t="str">
        <f>IFERROR(VLOOKUP($B3446,Invoices!$AH$2:$AI$412,2,FALSE),"")</f>
        <v/>
      </c>
      <c r="R3446" s="18" t="str">
        <f>IFERROR(VLOOKUP($B3446,Invoices!$AJ$2:$AK$412,2,FALSE),"")</f>
        <v/>
      </c>
      <c r="S3446" s="18" t="str">
        <f>IFERROR(VLOOKUP($B3446,Invoices!$AL$2:$AM$412,2,FALSE),"")</f>
        <v/>
      </c>
      <c r="T3446" s="18" t="str">
        <f>IFERROR(VLOOKUP($B3446,Invoices!$AN$2:$AO$412,2,FALSE),"")</f>
        <v/>
      </c>
      <c r="U3446" s="18" cm="1">
        <f t="array" ref="U3446">IFERROR(INDEX(F3446:T3446, 1, MATCH(TRUE, ISNUMBER(F3446:T3446), 0)), "0.0")</f>
        <v>0.99</v>
      </c>
    </row>
    <row r="3447" spans="1:21" ht="13" x14ac:dyDescent="0.15">
      <c r="A3447" s="14" t="s">
        <v>9479</v>
      </c>
      <c r="B3447" s="6" t="s">
        <v>4998</v>
      </c>
      <c r="C3447" s="6" t="s">
        <v>4999</v>
      </c>
      <c r="D3447" s="6" t="s">
        <v>2396</v>
      </c>
      <c r="E3447" s="6" t="s">
        <v>681</v>
      </c>
      <c r="F3447" s="18" t="str">
        <f>IFERROR(VLOOKUP(B3447,Invoices!$L$2:$M$413,2,FALSE),"")</f>
        <v/>
      </c>
      <c r="G3447" s="18" t="str">
        <f>IFERROR(VLOOKUP(B3447,Invoices!$N$2:$O$412,2,FALSE),"")</f>
        <v/>
      </c>
      <c r="H3447" s="18" t="str">
        <f>IFERROR(VLOOKUP($B3447,Invoices!$P$2:$Q$412,2,FALSE),"")</f>
        <v/>
      </c>
      <c r="I3447" s="18" t="str">
        <f>IFERROR(VLOOKUP($B3447,Invoices!$R$2:$S$412,2,FALSE),"")</f>
        <v/>
      </c>
      <c r="J3447" s="18" t="str">
        <f>IFERROR(VLOOKUP($B3447,Invoices!$T$2:$U$412,2,FALSE),"")</f>
        <v/>
      </c>
      <c r="K3447" s="18" t="str">
        <f>IFERROR(VLOOKUP($B3447,Invoices!$V$2:$W$412,2,FALSE),"")</f>
        <v/>
      </c>
      <c r="L3447" s="18" t="str">
        <f>IFERROR(VLOOKUP($B3447,Invoices!$X$2:$Y$412,2,FALSE),"")</f>
        <v/>
      </c>
      <c r="M3447" s="18" t="str">
        <f>IFERROR(VLOOKUP($B3447,Invoices!$Z$2:$AA$412,2,FALSE),"")</f>
        <v/>
      </c>
      <c r="N3447" s="18" t="str">
        <f>IFERROR(VLOOKUP($B3447,Invoices!$AB$2:$AC$412,2,FALSE),"")</f>
        <v/>
      </c>
      <c r="O3447" s="18" t="str">
        <f>IFERROR(VLOOKUP($B3447,Invoices!$AD$2:$AE$412,2,FALSE),"")</f>
        <v/>
      </c>
      <c r="P3447" s="18" t="str">
        <f>IFERROR(VLOOKUP($B3447,Invoices!$AF$2:$AG$412,2,FALSE),"")</f>
        <v/>
      </c>
      <c r="Q3447" s="18" t="str">
        <f>IFERROR(VLOOKUP($B3447,Invoices!$AH$2:$AI$412,2,FALSE),"")</f>
        <v/>
      </c>
      <c r="R3447" s="18" t="str">
        <f>IFERROR(VLOOKUP($B3447,Invoices!$AJ$2:$AK$412,2,FALSE),"")</f>
        <v/>
      </c>
      <c r="S3447" s="18" t="str">
        <f>IFERROR(VLOOKUP($B3447,Invoices!$AL$2:$AM$412,2,FALSE),"")</f>
        <v/>
      </c>
      <c r="T3447" s="18" t="str">
        <f>IFERROR(VLOOKUP($B3447,Invoices!$AN$2:$AO$412,2,FALSE),"")</f>
        <v/>
      </c>
      <c r="U3447" s="18" t="str" cm="1">
        <f t="array" ref="U3447">IFERROR(INDEX(F3447:T3447, 1, MATCH(TRUE, ISNUMBER(F3447:T3447), 0)), "0.0")</f>
        <v>0.0</v>
      </c>
    </row>
    <row r="3448" spans="1:21" ht="13" x14ac:dyDescent="0.15">
      <c r="A3448" s="14" t="s">
        <v>9480</v>
      </c>
      <c r="B3448" s="6" t="s">
        <v>5000</v>
      </c>
      <c r="C3448" s="6" t="s">
        <v>606</v>
      </c>
      <c r="D3448" s="6" t="s">
        <v>1735</v>
      </c>
      <c r="E3448" s="6" t="s">
        <v>608</v>
      </c>
      <c r="F3448" s="18" t="str">
        <f>IFERROR(VLOOKUP(B3448,Invoices!$L$2:$M$413,2,FALSE),"")</f>
        <v/>
      </c>
      <c r="G3448" s="18" t="str">
        <f>IFERROR(VLOOKUP(B3448,Invoices!$N$2:$O$412,2,FALSE),"")</f>
        <v/>
      </c>
      <c r="H3448" s="18" t="str">
        <f>IFERROR(VLOOKUP($B3448,Invoices!$P$2:$Q$412,2,FALSE),"")</f>
        <v/>
      </c>
      <c r="I3448" s="18" t="str">
        <f>IFERROR(VLOOKUP($B3448,Invoices!$R$2:$S$412,2,FALSE),"")</f>
        <v/>
      </c>
      <c r="J3448" s="18" t="str">
        <f>IFERROR(VLOOKUP($B3448,Invoices!$T$2:$U$412,2,FALSE),"")</f>
        <v/>
      </c>
      <c r="K3448" s="18" t="str">
        <f>IFERROR(VLOOKUP($B3448,Invoices!$V$2:$W$412,2,FALSE),"")</f>
        <v/>
      </c>
      <c r="L3448" s="18" t="str">
        <f>IFERROR(VLOOKUP($B3448,Invoices!$X$2:$Y$412,2,FALSE),"")</f>
        <v/>
      </c>
      <c r="M3448" s="18">
        <f>IFERROR(VLOOKUP($B3448,Invoices!$Z$2:$AA$412,2,FALSE),"")</f>
        <v>0.99</v>
      </c>
      <c r="N3448" s="18">
        <f>IFERROR(VLOOKUP($B3448,Invoices!$AB$2:$AC$412,2,FALSE),"")</f>
        <v>0.99</v>
      </c>
      <c r="O3448" s="18" t="str">
        <f>IFERROR(VLOOKUP($B3448,Invoices!$AD$2:$AE$412,2,FALSE),"")</f>
        <v/>
      </c>
      <c r="P3448" s="18" t="str">
        <f>IFERROR(VLOOKUP($B3448,Invoices!$AF$2:$AG$412,2,FALSE),"")</f>
        <v/>
      </c>
      <c r="Q3448" s="18" t="str">
        <f>IFERROR(VLOOKUP($B3448,Invoices!$AH$2:$AI$412,2,FALSE),"")</f>
        <v/>
      </c>
      <c r="R3448" s="18" t="str">
        <f>IFERROR(VLOOKUP($B3448,Invoices!$AJ$2:$AK$412,2,FALSE),"")</f>
        <v/>
      </c>
      <c r="S3448" s="18" t="str">
        <f>IFERROR(VLOOKUP($B3448,Invoices!$AL$2:$AM$412,2,FALSE),"")</f>
        <v/>
      </c>
      <c r="T3448" s="18" t="str">
        <f>IFERROR(VLOOKUP($B3448,Invoices!$AN$2:$AO$412,2,FALSE),"")</f>
        <v/>
      </c>
      <c r="U3448" s="18" cm="1">
        <f t="array" ref="U3448">IFERROR(INDEX(F3448:T3448, 1, MATCH(TRUE, ISNUMBER(F3448:T3448), 0)), "0.0")</f>
        <v>0.99</v>
      </c>
    </row>
    <row r="3449" spans="1:21" ht="13" x14ac:dyDescent="0.15">
      <c r="A3449" s="14" t="s">
        <v>9481</v>
      </c>
      <c r="B3449" s="6" t="s">
        <v>5000</v>
      </c>
      <c r="C3449" s="6" t="s">
        <v>606</v>
      </c>
      <c r="D3449" s="6" t="s">
        <v>1118</v>
      </c>
      <c r="E3449" s="6" t="s">
        <v>608</v>
      </c>
      <c r="F3449" s="18" t="str">
        <f>IFERROR(VLOOKUP(B3449,Invoices!$L$2:$M$413,2,FALSE),"")</f>
        <v/>
      </c>
      <c r="G3449" s="18" t="str">
        <f>IFERROR(VLOOKUP(B3449,Invoices!$N$2:$O$412,2,FALSE),"")</f>
        <v/>
      </c>
      <c r="H3449" s="18" t="str">
        <f>IFERROR(VLOOKUP($B3449,Invoices!$P$2:$Q$412,2,FALSE),"")</f>
        <v/>
      </c>
      <c r="I3449" s="18" t="str">
        <f>IFERROR(VLOOKUP($B3449,Invoices!$R$2:$S$412,2,FALSE),"")</f>
        <v/>
      </c>
      <c r="J3449" s="18" t="str">
        <f>IFERROR(VLOOKUP($B3449,Invoices!$T$2:$U$412,2,FALSE),"")</f>
        <v/>
      </c>
      <c r="K3449" s="18" t="str">
        <f>IFERROR(VLOOKUP($B3449,Invoices!$V$2:$W$412,2,FALSE),"")</f>
        <v/>
      </c>
      <c r="L3449" s="18" t="str">
        <f>IFERROR(VLOOKUP($B3449,Invoices!$X$2:$Y$412,2,FALSE),"")</f>
        <v/>
      </c>
      <c r="M3449" s="18">
        <f>IFERROR(VLOOKUP($B3449,Invoices!$Z$2:$AA$412,2,FALSE),"")</f>
        <v>0.99</v>
      </c>
      <c r="N3449" s="18">
        <f>IFERROR(VLOOKUP($B3449,Invoices!$AB$2:$AC$412,2,FALSE),"")</f>
        <v>0.99</v>
      </c>
      <c r="O3449" s="18" t="str">
        <f>IFERROR(VLOOKUP($B3449,Invoices!$AD$2:$AE$412,2,FALSE),"")</f>
        <v/>
      </c>
      <c r="P3449" s="18" t="str">
        <f>IFERROR(VLOOKUP($B3449,Invoices!$AF$2:$AG$412,2,FALSE),"")</f>
        <v/>
      </c>
      <c r="Q3449" s="18" t="str">
        <f>IFERROR(VLOOKUP($B3449,Invoices!$AH$2:$AI$412,2,FALSE),"")</f>
        <v/>
      </c>
      <c r="R3449" s="18" t="str">
        <f>IFERROR(VLOOKUP($B3449,Invoices!$AJ$2:$AK$412,2,FALSE),"")</f>
        <v/>
      </c>
      <c r="S3449" s="18" t="str">
        <f>IFERROR(VLOOKUP($B3449,Invoices!$AL$2:$AM$412,2,FALSE),"")</f>
        <v/>
      </c>
      <c r="T3449" s="18" t="str">
        <f>IFERROR(VLOOKUP($B3449,Invoices!$AN$2:$AO$412,2,FALSE),"")</f>
        <v/>
      </c>
      <c r="U3449" s="18" cm="1">
        <f t="array" ref="U3449">IFERROR(INDEX(F3449:T3449, 1, MATCH(TRUE, ISNUMBER(F3449:T3449), 0)), "0.0")</f>
        <v>0.99</v>
      </c>
    </row>
    <row r="3450" spans="1:21" ht="13" x14ac:dyDescent="0.15">
      <c r="A3450" s="14" t="s">
        <v>9482</v>
      </c>
      <c r="B3450" s="6" t="s">
        <v>5001</v>
      </c>
      <c r="C3450" s="6" t="s">
        <v>1279</v>
      </c>
      <c r="D3450" s="6" t="s">
        <v>1280</v>
      </c>
      <c r="E3450" s="6" t="s">
        <v>1281</v>
      </c>
      <c r="F3450" s="18" t="str">
        <f>IFERROR(VLOOKUP(B3450,Invoices!$L$2:$M$413,2,FALSE),"")</f>
        <v/>
      </c>
      <c r="G3450" s="18" t="str">
        <f>IFERROR(VLOOKUP(B3450,Invoices!$N$2:$O$412,2,FALSE),"")</f>
        <v/>
      </c>
      <c r="H3450" s="18" t="str">
        <f>IFERROR(VLOOKUP($B3450,Invoices!$P$2:$Q$412,2,FALSE),"")</f>
        <v/>
      </c>
      <c r="I3450" s="18" t="str">
        <f>IFERROR(VLOOKUP($B3450,Invoices!$R$2:$S$412,2,FALSE),"")</f>
        <v/>
      </c>
      <c r="J3450" s="18" t="str">
        <f>IFERROR(VLOOKUP($B3450,Invoices!$T$2:$U$412,2,FALSE),"")</f>
        <v/>
      </c>
      <c r="K3450" s="18" t="str">
        <f>IFERROR(VLOOKUP($B3450,Invoices!$V$2:$W$412,2,FALSE),"")</f>
        <v/>
      </c>
      <c r="L3450" s="18" t="str">
        <f>IFERROR(VLOOKUP($B3450,Invoices!$X$2:$Y$412,2,FALSE),"")</f>
        <v/>
      </c>
      <c r="M3450" s="18" t="str">
        <f>IFERROR(VLOOKUP($B3450,Invoices!$Z$2:$AA$412,2,FALSE),"")</f>
        <v/>
      </c>
      <c r="N3450" s="18" t="str">
        <f>IFERROR(VLOOKUP($B3450,Invoices!$AB$2:$AC$412,2,FALSE),"")</f>
        <v/>
      </c>
      <c r="O3450" s="18" t="str">
        <f>IFERROR(VLOOKUP($B3450,Invoices!$AD$2:$AE$412,2,FALSE),"")</f>
        <v/>
      </c>
      <c r="P3450" s="18" t="str">
        <f>IFERROR(VLOOKUP($B3450,Invoices!$AF$2:$AG$412,2,FALSE),"")</f>
        <v/>
      </c>
      <c r="Q3450" s="18" t="str">
        <f>IFERROR(VLOOKUP($B3450,Invoices!$AH$2:$AI$412,2,FALSE),"")</f>
        <v/>
      </c>
      <c r="R3450" s="18" t="str">
        <f>IFERROR(VLOOKUP($B3450,Invoices!$AJ$2:$AK$412,2,FALSE),"")</f>
        <v/>
      </c>
      <c r="S3450" s="18" t="str">
        <f>IFERROR(VLOOKUP($B3450,Invoices!$AL$2:$AM$412,2,FALSE),"")</f>
        <v/>
      </c>
      <c r="T3450" s="18" t="str">
        <f>IFERROR(VLOOKUP($B3450,Invoices!$AN$2:$AO$412,2,FALSE),"")</f>
        <v/>
      </c>
      <c r="U3450" s="18" t="str" cm="1">
        <f t="array" ref="U3450">IFERROR(INDEX(F3450:T3450, 1, MATCH(TRUE, ISNUMBER(F3450:T3450), 0)), "0.0")</f>
        <v>0.0</v>
      </c>
    </row>
    <row r="3451" spans="1:21" ht="13" x14ac:dyDescent="0.15">
      <c r="A3451" s="14" t="s">
        <v>9483</v>
      </c>
      <c r="B3451" s="6" t="s">
        <v>5002</v>
      </c>
      <c r="C3451" s="6" t="s">
        <v>5003</v>
      </c>
      <c r="D3451" s="6" t="s">
        <v>1659</v>
      </c>
      <c r="E3451" s="6" t="s">
        <v>681</v>
      </c>
      <c r="F3451" s="18" t="str">
        <f>IFERROR(VLOOKUP(B3451,Invoices!$L$2:$M$413,2,FALSE),"")</f>
        <v/>
      </c>
      <c r="G3451" s="18" t="str">
        <f>IFERROR(VLOOKUP(B3451,Invoices!$N$2:$O$412,2,FALSE),"")</f>
        <v/>
      </c>
      <c r="H3451" s="18" t="str">
        <f>IFERROR(VLOOKUP($B3451,Invoices!$P$2:$Q$412,2,FALSE),"")</f>
        <v/>
      </c>
      <c r="I3451" s="18">
        <f>IFERROR(VLOOKUP($B3451,Invoices!$R$2:$S$412,2,FALSE),"")</f>
        <v>0.99</v>
      </c>
      <c r="J3451" s="18" t="str">
        <f>IFERROR(VLOOKUP($B3451,Invoices!$T$2:$U$412,2,FALSE),"")</f>
        <v/>
      </c>
      <c r="K3451" s="18" t="str">
        <f>IFERROR(VLOOKUP($B3451,Invoices!$V$2:$W$412,2,FALSE),"")</f>
        <v/>
      </c>
      <c r="L3451" s="18" t="str">
        <f>IFERROR(VLOOKUP($B3451,Invoices!$X$2:$Y$412,2,FALSE),"")</f>
        <v/>
      </c>
      <c r="M3451" s="18" t="str">
        <f>IFERROR(VLOOKUP($B3451,Invoices!$Z$2:$AA$412,2,FALSE),"")</f>
        <v/>
      </c>
      <c r="N3451" s="18" t="str">
        <f>IFERROR(VLOOKUP($B3451,Invoices!$AB$2:$AC$412,2,FALSE),"")</f>
        <v/>
      </c>
      <c r="O3451" s="18" t="str">
        <f>IFERROR(VLOOKUP($B3451,Invoices!$AD$2:$AE$412,2,FALSE),"")</f>
        <v/>
      </c>
      <c r="P3451" s="18" t="str">
        <f>IFERROR(VLOOKUP($B3451,Invoices!$AF$2:$AG$412,2,FALSE),"")</f>
        <v/>
      </c>
      <c r="Q3451" s="18" t="str">
        <f>IFERROR(VLOOKUP($B3451,Invoices!$AH$2:$AI$412,2,FALSE),"")</f>
        <v/>
      </c>
      <c r="R3451" s="18" t="str">
        <f>IFERROR(VLOOKUP($B3451,Invoices!$AJ$2:$AK$412,2,FALSE),"")</f>
        <v/>
      </c>
      <c r="S3451" s="18" t="str">
        <f>IFERROR(VLOOKUP($B3451,Invoices!$AL$2:$AM$412,2,FALSE),"")</f>
        <v/>
      </c>
      <c r="T3451" s="18" t="str">
        <f>IFERROR(VLOOKUP($B3451,Invoices!$AN$2:$AO$412,2,FALSE),"")</f>
        <v/>
      </c>
      <c r="U3451" s="18" cm="1">
        <f t="array" ref="U3451">IFERROR(INDEX(F3451:T3451, 1, MATCH(TRUE, ISNUMBER(F3451:T3451), 0)), "0.0")</f>
        <v>0.99</v>
      </c>
    </row>
    <row r="3452" spans="1:21" ht="13" x14ac:dyDescent="0.15">
      <c r="A3452" s="14" t="s">
        <v>9484</v>
      </c>
      <c r="B3452" s="6" t="s">
        <v>5004</v>
      </c>
      <c r="D3452" s="6" t="s">
        <v>1129</v>
      </c>
      <c r="E3452" s="6" t="s">
        <v>547</v>
      </c>
      <c r="F3452" s="18">
        <f>IFERROR(VLOOKUP(B3452,Invoices!$L$2:$M$413,2,FALSE),"")</f>
        <v>0.99</v>
      </c>
      <c r="G3452" s="18" t="str">
        <f>IFERROR(VLOOKUP(B3452,Invoices!$N$2:$O$412,2,FALSE),"")</f>
        <v/>
      </c>
      <c r="H3452" s="18" t="str">
        <f>IFERROR(VLOOKUP($B3452,Invoices!$P$2:$Q$412,2,FALSE),"")</f>
        <v/>
      </c>
      <c r="I3452" s="18" t="str">
        <f>IFERROR(VLOOKUP($B3452,Invoices!$R$2:$S$412,2,FALSE),"")</f>
        <v/>
      </c>
      <c r="J3452" s="18" t="str">
        <f>IFERROR(VLOOKUP($B3452,Invoices!$T$2:$U$412,2,FALSE),"")</f>
        <v/>
      </c>
      <c r="K3452" s="18" t="str">
        <f>IFERROR(VLOOKUP($B3452,Invoices!$V$2:$W$412,2,FALSE),"")</f>
        <v/>
      </c>
      <c r="L3452" s="18" t="str">
        <f>IFERROR(VLOOKUP($B3452,Invoices!$X$2:$Y$412,2,FALSE),"")</f>
        <v/>
      </c>
      <c r="M3452" s="18" t="str">
        <f>IFERROR(VLOOKUP($B3452,Invoices!$Z$2:$AA$412,2,FALSE),"")</f>
        <v/>
      </c>
      <c r="N3452" s="18" t="str">
        <f>IFERROR(VLOOKUP($B3452,Invoices!$AB$2:$AC$412,2,FALSE),"")</f>
        <v/>
      </c>
      <c r="O3452" s="18" t="str">
        <f>IFERROR(VLOOKUP($B3452,Invoices!$AD$2:$AE$412,2,FALSE),"")</f>
        <v/>
      </c>
      <c r="P3452" s="18" t="str">
        <f>IFERROR(VLOOKUP($B3452,Invoices!$AF$2:$AG$412,2,FALSE),"")</f>
        <v/>
      </c>
      <c r="Q3452" s="18" t="str">
        <f>IFERROR(VLOOKUP($B3452,Invoices!$AH$2:$AI$412,2,FALSE),"")</f>
        <v/>
      </c>
      <c r="R3452" s="18" t="str">
        <f>IFERROR(VLOOKUP($B3452,Invoices!$AJ$2:$AK$412,2,FALSE),"")</f>
        <v/>
      </c>
      <c r="S3452" s="18" t="str">
        <f>IFERROR(VLOOKUP($B3452,Invoices!$AL$2:$AM$412,2,FALSE),"")</f>
        <v/>
      </c>
      <c r="T3452" s="18" t="str">
        <f>IFERROR(VLOOKUP($B3452,Invoices!$AN$2:$AO$412,2,FALSE),"")</f>
        <v/>
      </c>
      <c r="U3452" s="18" cm="1">
        <f t="array" ref="U3452">IFERROR(INDEX(F3452:T3452, 1, MATCH(TRUE, ISNUMBER(F3452:T3452), 0)), "0.0")</f>
        <v>0.99</v>
      </c>
    </row>
    <row r="3453" spans="1:21" ht="13" x14ac:dyDescent="0.15">
      <c r="A3453" s="14" t="s">
        <v>9485</v>
      </c>
      <c r="B3453" s="6" t="s">
        <v>5005</v>
      </c>
      <c r="D3453" s="6" t="s">
        <v>1129</v>
      </c>
      <c r="E3453" s="6" t="s">
        <v>547</v>
      </c>
      <c r="F3453" s="18" t="str">
        <f>IFERROR(VLOOKUP(B3453,Invoices!$L$2:$M$413,2,FALSE),"")</f>
        <v/>
      </c>
      <c r="G3453" s="18">
        <f>IFERROR(VLOOKUP(B3453,Invoices!$N$2:$O$412,2,FALSE),"")</f>
        <v>0.99</v>
      </c>
      <c r="H3453" s="18" t="str">
        <f>IFERROR(VLOOKUP($B3453,Invoices!$P$2:$Q$412,2,FALSE),"")</f>
        <v/>
      </c>
      <c r="I3453" s="18" t="str">
        <f>IFERROR(VLOOKUP($B3453,Invoices!$R$2:$S$412,2,FALSE),"")</f>
        <v/>
      </c>
      <c r="J3453" s="18" t="str">
        <f>IFERROR(VLOOKUP($B3453,Invoices!$T$2:$U$412,2,FALSE),"")</f>
        <v/>
      </c>
      <c r="K3453" s="18" t="str">
        <f>IFERROR(VLOOKUP($B3453,Invoices!$V$2:$W$412,2,FALSE),"")</f>
        <v/>
      </c>
      <c r="L3453" s="18" t="str">
        <f>IFERROR(VLOOKUP($B3453,Invoices!$X$2:$Y$412,2,FALSE),"")</f>
        <v/>
      </c>
      <c r="M3453" s="18" t="str">
        <f>IFERROR(VLOOKUP($B3453,Invoices!$Z$2:$AA$412,2,FALSE),"")</f>
        <v/>
      </c>
      <c r="N3453" s="18" t="str">
        <f>IFERROR(VLOOKUP($B3453,Invoices!$AB$2:$AC$412,2,FALSE),"")</f>
        <v/>
      </c>
      <c r="O3453" s="18" t="str">
        <f>IFERROR(VLOOKUP($B3453,Invoices!$AD$2:$AE$412,2,FALSE),"")</f>
        <v/>
      </c>
      <c r="P3453" s="18" t="str">
        <f>IFERROR(VLOOKUP($B3453,Invoices!$AF$2:$AG$412,2,FALSE),"")</f>
        <v/>
      </c>
      <c r="Q3453" s="18" t="str">
        <f>IFERROR(VLOOKUP($B3453,Invoices!$AH$2:$AI$412,2,FALSE),"")</f>
        <v/>
      </c>
      <c r="R3453" s="18" t="str">
        <f>IFERROR(VLOOKUP($B3453,Invoices!$AJ$2:$AK$412,2,FALSE),"")</f>
        <v/>
      </c>
      <c r="S3453" s="18" t="str">
        <f>IFERROR(VLOOKUP($B3453,Invoices!$AL$2:$AM$412,2,FALSE),"")</f>
        <v/>
      </c>
      <c r="T3453" s="18" t="str">
        <f>IFERROR(VLOOKUP($B3453,Invoices!$AN$2:$AO$412,2,FALSE),"")</f>
        <v/>
      </c>
      <c r="U3453" s="18" cm="1">
        <f t="array" ref="U3453">IFERROR(INDEX(F3453:T3453, 1, MATCH(TRUE, ISNUMBER(F3453:T3453), 0)), "0.0")</f>
        <v>0.99</v>
      </c>
    </row>
    <row r="3454" spans="1:21" ht="13" x14ac:dyDescent="0.15">
      <c r="A3454" s="14" t="s">
        <v>9486</v>
      </c>
      <c r="B3454" s="6" t="s">
        <v>5006</v>
      </c>
      <c r="C3454" s="6" t="s">
        <v>1046</v>
      </c>
      <c r="D3454" s="6" t="s">
        <v>1047</v>
      </c>
      <c r="E3454" s="6" t="s">
        <v>1046</v>
      </c>
      <c r="F3454" s="18" t="str">
        <f>IFERROR(VLOOKUP(B3454,Invoices!$L$2:$M$413,2,FALSE),"")</f>
        <v/>
      </c>
      <c r="G3454" s="18" t="str">
        <f>IFERROR(VLOOKUP(B3454,Invoices!$N$2:$O$412,2,FALSE),"")</f>
        <v/>
      </c>
      <c r="H3454" s="18" t="str">
        <f>IFERROR(VLOOKUP($B3454,Invoices!$P$2:$Q$412,2,FALSE),"")</f>
        <v/>
      </c>
      <c r="I3454" s="18" t="str">
        <f>IFERROR(VLOOKUP($B3454,Invoices!$R$2:$S$412,2,FALSE),"")</f>
        <v/>
      </c>
      <c r="J3454" s="18" t="str">
        <f>IFERROR(VLOOKUP($B3454,Invoices!$T$2:$U$412,2,FALSE),"")</f>
        <v/>
      </c>
      <c r="K3454" s="18" t="str">
        <f>IFERROR(VLOOKUP($B3454,Invoices!$V$2:$W$412,2,FALSE),"")</f>
        <v/>
      </c>
      <c r="L3454" s="18" t="str">
        <f>IFERROR(VLOOKUP($B3454,Invoices!$X$2:$Y$412,2,FALSE),"")</f>
        <v/>
      </c>
      <c r="M3454" s="18" t="str">
        <f>IFERROR(VLOOKUP($B3454,Invoices!$Z$2:$AA$412,2,FALSE),"")</f>
        <v/>
      </c>
      <c r="N3454" s="18" t="str">
        <f>IFERROR(VLOOKUP($B3454,Invoices!$AB$2:$AC$412,2,FALSE),"")</f>
        <v/>
      </c>
      <c r="O3454" s="18" t="str">
        <f>IFERROR(VLOOKUP($B3454,Invoices!$AD$2:$AE$412,2,FALSE),"")</f>
        <v/>
      </c>
      <c r="P3454" s="18" t="str">
        <f>IFERROR(VLOOKUP($B3454,Invoices!$AF$2:$AG$412,2,FALSE),"")</f>
        <v/>
      </c>
      <c r="Q3454" s="18" t="str">
        <f>IFERROR(VLOOKUP($B3454,Invoices!$AH$2:$AI$412,2,FALSE),"")</f>
        <v/>
      </c>
      <c r="R3454" s="18" t="str">
        <f>IFERROR(VLOOKUP($B3454,Invoices!$AJ$2:$AK$412,2,FALSE),"")</f>
        <v/>
      </c>
      <c r="S3454" s="18" t="str">
        <f>IFERROR(VLOOKUP($B3454,Invoices!$AL$2:$AM$412,2,FALSE),"")</f>
        <v/>
      </c>
      <c r="T3454" s="18" t="str">
        <f>IFERROR(VLOOKUP($B3454,Invoices!$AN$2:$AO$412,2,FALSE),"")</f>
        <v/>
      </c>
      <c r="U3454" s="18" t="str" cm="1">
        <f t="array" ref="U3454">IFERROR(INDEX(F3454:T3454, 1, MATCH(TRUE, ISNUMBER(F3454:T3454), 0)), "0.0")</f>
        <v>0.0</v>
      </c>
    </row>
    <row r="3455" spans="1:21" ht="13" x14ac:dyDescent="0.15">
      <c r="A3455" s="14" t="s">
        <v>9487</v>
      </c>
      <c r="B3455" s="6" t="s">
        <v>5007</v>
      </c>
      <c r="C3455" s="6" t="s">
        <v>904</v>
      </c>
      <c r="D3455" s="6" t="s">
        <v>905</v>
      </c>
      <c r="E3455" s="6" t="s">
        <v>906</v>
      </c>
      <c r="F3455" s="18" t="str">
        <f>IFERROR(VLOOKUP(B3455,Invoices!$L$2:$M$413,2,FALSE),"")</f>
        <v/>
      </c>
      <c r="G3455" s="18" t="str">
        <f>IFERROR(VLOOKUP(B3455,Invoices!$N$2:$O$412,2,FALSE),"")</f>
        <v/>
      </c>
      <c r="H3455" s="18" t="str">
        <f>IFERROR(VLOOKUP($B3455,Invoices!$P$2:$Q$412,2,FALSE),"")</f>
        <v/>
      </c>
      <c r="I3455" s="18" t="str">
        <f>IFERROR(VLOOKUP($B3455,Invoices!$R$2:$S$412,2,FALSE),"")</f>
        <v/>
      </c>
      <c r="J3455" s="18" t="str">
        <f>IFERROR(VLOOKUP($B3455,Invoices!$T$2:$U$412,2,FALSE),"")</f>
        <v/>
      </c>
      <c r="K3455" s="18" t="str">
        <f>IFERROR(VLOOKUP($B3455,Invoices!$V$2:$W$412,2,FALSE),"")</f>
        <v/>
      </c>
      <c r="L3455" s="18" t="str">
        <f>IFERROR(VLOOKUP($B3455,Invoices!$X$2:$Y$412,2,FALSE),"")</f>
        <v/>
      </c>
      <c r="M3455" s="18">
        <f>IFERROR(VLOOKUP($B3455,Invoices!$Z$2:$AA$412,2,FALSE),"")</f>
        <v>0.99</v>
      </c>
      <c r="N3455" s="18" t="str">
        <f>IFERROR(VLOOKUP($B3455,Invoices!$AB$2:$AC$412,2,FALSE),"")</f>
        <v/>
      </c>
      <c r="O3455" s="18" t="str">
        <f>IFERROR(VLOOKUP($B3455,Invoices!$AD$2:$AE$412,2,FALSE),"")</f>
        <v/>
      </c>
      <c r="P3455" s="18" t="str">
        <f>IFERROR(VLOOKUP($B3455,Invoices!$AF$2:$AG$412,2,FALSE),"")</f>
        <v/>
      </c>
      <c r="Q3455" s="18" t="str">
        <f>IFERROR(VLOOKUP($B3455,Invoices!$AH$2:$AI$412,2,FALSE),"")</f>
        <v/>
      </c>
      <c r="R3455" s="18" t="str">
        <f>IFERROR(VLOOKUP($B3455,Invoices!$AJ$2:$AK$412,2,FALSE),"")</f>
        <v/>
      </c>
      <c r="S3455" s="18" t="str">
        <f>IFERROR(VLOOKUP($B3455,Invoices!$AL$2:$AM$412,2,FALSE),"")</f>
        <v/>
      </c>
      <c r="T3455" s="18" t="str">
        <f>IFERROR(VLOOKUP($B3455,Invoices!$AN$2:$AO$412,2,FALSE),"")</f>
        <v/>
      </c>
      <c r="U3455" s="18" cm="1">
        <f t="array" ref="U3455">IFERROR(INDEX(F3455:T3455, 1, MATCH(TRUE, ISNUMBER(F3455:T3455), 0)), "0.0")</f>
        <v>0.99</v>
      </c>
    </row>
    <row r="3456" spans="1:21" ht="13" x14ac:dyDescent="0.15">
      <c r="A3456" s="14" t="s">
        <v>9488</v>
      </c>
      <c r="B3456" s="6" t="s">
        <v>5008</v>
      </c>
      <c r="C3456" s="6" t="s">
        <v>904</v>
      </c>
      <c r="D3456" s="6" t="s">
        <v>905</v>
      </c>
      <c r="E3456" s="6" t="s">
        <v>906</v>
      </c>
      <c r="F3456" s="18" t="str">
        <f>IFERROR(VLOOKUP(B3456,Invoices!$L$2:$M$413,2,FALSE),"")</f>
        <v/>
      </c>
      <c r="G3456" s="18">
        <f>IFERROR(VLOOKUP(B3456,Invoices!$N$2:$O$412,2,FALSE),"")</f>
        <v>0.99</v>
      </c>
      <c r="H3456" s="18" t="str">
        <f>IFERROR(VLOOKUP($B3456,Invoices!$P$2:$Q$412,2,FALSE),"")</f>
        <v/>
      </c>
      <c r="I3456" s="18" t="str">
        <f>IFERROR(VLOOKUP($B3456,Invoices!$R$2:$S$412,2,FALSE),"")</f>
        <v/>
      </c>
      <c r="J3456" s="18" t="str">
        <f>IFERROR(VLOOKUP($B3456,Invoices!$T$2:$U$412,2,FALSE),"")</f>
        <v/>
      </c>
      <c r="K3456" s="18" t="str">
        <f>IFERROR(VLOOKUP($B3456,Invoices!$V$2:$W$412,2,FALSE),"")</f>
        <v/>
      </c>
      <c r="L3456" s="18" t="str">
        <f>IFERROR(VLOOKUP($B3456,Invoices!$X$2:$Y$412,2,FALSE),"")</f>
        <v/>
      </c>
      <c r="M3456" s="18" t="str">
        <f>IFERROR(VLOOKUP($B3456,Invoices!$Z$2:$AA$412,2,FALSE),"")</f>
        <v/>
      </c>
      <c r="N3456" s="18" t="str">
        <f>IFERROR(VLOOKUP($B3456,Invoices!$AB$2:$AC$412,2,FALSE),"")</f>
        <v/>
      </c>
      <c r="O3456" s="18" t="str">
        <f>IFERROR(VLOOKUP($B3456,Invoices!$AD$2:$AE$412,2,FALSE),"")</f>
        <v/>
      </c>
      <c r="P3456" s="18" t="str">
        <f>IFERROR(VLOOKUP($B3456,Invoices!$AF$2:$AG$412,2,FALSE),"")</f>
        <v/>
      </c>
      <c r="Q3456" s="18" t="str">
        <f>IFERROR(VLOOKUP($B3456,Invoices!$AH$2:$AI$412,2,FALSE),"")</f>
        <v/>
      </c>
      <c r="R3456" s="18" t="str">
        <f>IFERROR(VLOOKUP($B3456,Invoices!$AJ$2:$AK$412,2,FALSE),"")</f>
        <v/>
      </c>
      <c r="S3456" s="18" t="str">
        <f>IFERROR(VLOOKUP($B3456,Invoices!$AL$2:$AM$412,2,FALSE),"")</f>
        <v/>
      </c>
      <c r="T3456" s="18" t="str">
        <f>IFERROR(VLOOKUP($B3456,Invoices!$AN$2:$AO$412,2,FALSE),"")</f>
        <v/>
      </c>
      <c r="U3456" s="18" cm="1">
        <f t="array" ref="U3456">IFERROR(INDEX(F3456:T3456, 1, MATCH(TRUE, ISNUMBER(F3456:T3456), 0)), "0.0")</f>
        <v>0.99</v>
      </c>
    </row>
    <row r="3457" spans="1:21" ht="13" x14ac:dyDescent="0.15">
      <c r="A3457" s="14" t="s">
        <v>9489</v>
      </c>
      <c r="B3457" s="6" t="s">
        <v>5009</v>
      </c>
      <c r="C3457" s="6" t="s">
        <v>904</v>
      </c>
      <c r="D3457" s="6" t="s">
        <v>905</v>
      </c>
      <c r="E3457" s="6" t="s">
        <v>906</v>
      </c>
      <c r="F3457" s="18" t="str">
        <f>IFERROR(VLOOKUP(B3457,Invoices!$L$2:$M$413,2,FALSE),"")</f>
        <v/>
      </c>
      <c r="G3457" s="18" t="str">
        <f>IFERROR(VLOOKUP(B3457,Invoices!$N$2:$O$412,2,FALSE),"")</f>
        <v/>
      </c>
      <c r="H3457" s="18" t="str">
        <f>IFERROR(VLOOKUP($B3457,Invoices!$P$2:$Q$412,2,FALSE),"")</f>
        <v/>
      </c>
      <c r="I3457" s="18" t="str">
        <f>IFERROR(VLOOKUP($B3457,Invoices!$R$2:$S$412,2,FALSE),"")</f>
        <v/>
      </c>
      <c r="J3457" s="18" t="str">
        <f>IFERROR(VLOOKUP($B3457,Invoices!$T$2:$U$412,2,FALSE),"")</f>
        <v/>
      </c>
      <c r="K3457" s="18" t="str">
        <f>IFERROR(VLOOKUP($B3457,Invoices!$V$2:$W$412,2,FALSE),"")</f>
        <v/>
      </c>
      <c r="L3457" s="18" t="str">
        <f>IFERROR(VLOOKUP($B3457,Invoices!$X$2:$Y$412,2,FALSE),"")</f>
        <v/>
      </c>
      <c r="M3457" s="18" t="str">
        <f>IFERROR(VLOOKUP($B3457,Invoices!$Z$2:$AA$412,2,FALSE),"")</f>
        <v/>
      </c>
      <c r="N3457" s="18" t="str">
        <f>IFERROR(VLOOKUP($B3457,Invoices!$AB$2:$AC$412,2,FALSE),"")</f>
        <v/>
      </c>
      <c r="O3457" s="18" t="str">
        <f>IFERROR(VLOOKUP($B3457,Invoices!$AD$2:$AE$412,2,FALSE),"")</f>
        <v/>
      </c>
      <c r="P3457" s="18" t="str">
        <f>IFERROR(VLOOKUP($B3457,Invoices!$AF$2:$AG$412,2,FALSE),"")</f>
        <v/>
      </c>
      <c r="Q3457" s="18" t="str">
        <f>IFERROR(VLOOKUP($B3457,Invoices!$AH$2:$AI$412,2,FALSE),"")</f>
        <v/>
      </c>
      <c r="R3457" s="18" t="str">
        <f>IFERROR(VLOOKUP($B3457,Invoices!$AJ$2:$AK$412,2,FALSE),"")</f>
        <v/>
      </c>
      <c r="S3457" s="18" t="str">
        <f>IFERROR(VLOOKUP($B3457,Invoices!$AL$2:$AM$412,2,FALSE),"")</f>
        <v/>
      </c>
      <c r="T3457" s="18" t="str">
        <f>IFERROR(VLOOKUP($B3457,Invoices!$AN$2:$AO$412,2,FALSE),"")</f>
        <v/>
      </c>
      <c r="U3457" s="18" t="str" cm="1">
        <f t="array" ref="U3457">IFERROR(INDEX(F3457:T3457, 1, MATCH(TRUE, ISNUMBER(F3457:T3457), 0)), "0.0")</f>
        <v>0.0</v>
      </c>
    </row>
    <row r="3458" spans="1:21" ht="13" x14ac:dyDescent="0.15">
      <c r="A3458" s="14" t="s">
        <v>9490</v>
      </c>
      <c r="B3458" s="6" t="s">
        <v>5010</v>
      </c>
      <c r="C3458" s="6" t="s">
        <v>4921</v>
      </c>
      <c r="D3458" s="6" t="s">
        <v>543</v>
      </c>
      <c r="E3458" s="6" t="s">
        <v>543</v>
      </c>
      <c r="F3458" s="18" t="str">
        <f>IFERROR(VLOOKUP(B3458,Invoices!$L$2:$M$413,2,FALSE),"")</f>
        <v/>
      </c>
      <c r="G3458" s="18" t="str">
        <f>IFERROR(VLOOKUP(B3458,Invoices!$N$2:$O$412,2,FALSE),"")</f>
        <v/>
      </c>
      <c r="H3458" s="18" t="str">
        <f>IFERROR(VLOOKUP($B3458,Invoices!$P$2:$Q$412,2,FALSE),"")</f>
        <v/>
      </c>
      <c r="I3458" s="18" t="str">
        <f>IFERROR(VLOOKUP($B3458,Invoices!$R$2:$S$412,2,FALSE),"")</f>
        <v/>
      </c>
      <c r="J3458" s="18" t="str">
        <f>IFERROR(VLOOKUP($B3458,Invoices!$T$2:$U$412,2,FALSE),"")</f>
        <v/>
      </c>
      <c r="K3458" s="18" t="str">
        <f>IFERROR(VLOOKUP($B3458,Invoices!$V$2:$W$412,2,FALSE),"")</f>
        <v/>
      </c>
      <c r="L3458" s="18" t="str">
        <f>IFERROR(VLOOKUP($B3458,Invoices!$X$2:$Y$412,2,FALSE),"")</f>
        <v/>
      </c>
      <c r="M3458" s="18" t="str">
        <f>IFERROR(VLOOKUP($B3458,Invoices!$Z$2:$AA$412,2,FALSE),"")</f>
        <v/>
      </c>
      <c r="N3458" s="18">
        <f>IFERROR(VLOOKUP($B3458,Invoices!$AB$2:$AC$412,2,FALSE),"")</f>
        <v>0.99</v>
      </c>
      <c r="O3458" s="18" t="str">
        <f>IFERROR(VLOOKUP($B3458,Invoices!$AD$2:$AE$412,2,FALSE),"")</f>
        <v/>
      </c>
      <c r="P3458" s="18" t="str">
        <f>IFERROR(VLOOKUP($B3458,Invoices!$AF$2:$AG$412,2,FALSE),"")</f>
        <v/>
      </c>
      <c r="Q3458" s="18" t="str">
        <f>IFERROR(VLOOKUP($B3458,Invoices!$AH$2:$AI$412,2,FALSE),"")</f>
        <v/>
      </c>
      <c r="R3458" s="18" t="str">
        <f>IFERROR(VLOOKUP($B3458,Invoices!$AJ$2:$AK$412,2,FALSE),"")</f>
        <v/>
      </c>
      <c r="S3458" s="18" t="str">
        <f>IFERROR(VLOOKUP($B3458,Invoices!$AL$2:$AM$412,2,FALSE),"")</f>
        <v/>
      </c>
      <c r="T3458" s="18" t="str">
        <f>IFERROR(VLOOKUP($B3458,Invoices!$AN$2:$AO$412,2,FALSE),"")</f>
        <v/>
      </c>
      <c r="U3458" s="18" cm="1">
        <f t="array" ref="U3458">IFERROR(INDEX(F3458:T3458, 1, MATCH(TRUE, ISNUMBER(F3458:T3458), 0)), "0.0")</f>
        <v>0.99</v>
      </c>
    </row>
    <row r="3459" spans="1:21" ht="13" x14ac:dyDescent="0.15">
      <c r="A3459" s="14" t="s">
        <v>9491</v>
      </c>
      <c r="B3459" s="6" t="s">
        <v>5011</v>
      </c>
      <c r="D3459" s="6" t="s">
        <v>546</v>
      </c>
      <c r="E3459" s="6" t="s">
        <v>547</v>
      </c>
      <c r="F3459" s="18" t="str">
        <f>IFERROR(VLOOKUP(B3459,Invoices!$L$2:$M$413,2,FALSE),"")</f>
        <v/>
      </c>
      <c r="G3459" s="18" t="str">
        <f>IFERROR(VLOOKUP(B3459,Invoices!$N$2:$O$412,2,FALSE),"")</f>
        <v/>
      </c>
      <c r="H3459" s="18" t="str">
        <f>IFERROR(VLOOKUP($B3459,Invoices!$P$2:$Q$412,2,FALSE),"")</f>
        <v/>
      </c>
      <c r="I3459" s="18" t="str">
        <f>IFERROR(VLOOKUP($B3459,Invoices!$R$2:$S$412,2,FALSE),"")</f>
        <v/>
      </c>
      <c r="J3459" s="18" t="str">
        <f>IFERROR(VLOOKUP($B3459,Invoices!$T$2:$U$412,2,FALSE),"")</f>
        <v/>
      </c>
      <c r="K3459" s="18" t="str">
        <f>IFERROR(VLOOKUP($B3459,Invoices!$V$2:$W$412,2,FALSE),"")</f>
        <v/>
      </c>
      <c r="L3459" s="18" t="str">
        <f>IFERROR(VLOOKUP($B3459,Invoices!$X$2:$Y$412,2,FALSE),"")</f>
        <v/>
      </c>
      <c r="M3459" s="18" t="str">
        <f>IFERROR(VLOOKUP($B3459,Invoices!$Z$2:$AA$412,2,FALSE),"")</f>
        <v/>
      </c>
      <c r="N3459" s="18" t="str">
        <f>IFERROR(VLOOKUP($B3459,Invoices!$AB$2:$AC$412,2,FALSE),"")</f>
        <v/>
      </c>
      <c r="O3459" s="18" t="str">
        <f>IFERROR(VLOOKUP($B3459,Invoices!$AD$2:$AE$412,2,FALSE),"")</f>
        <v/>
      </c>
      <c r="P3459" s="18" t="str">
        <f>IFERROR(VLOOKUP($B3459,Invoices!$AF$2:$AG$412,2,FALSE),"")</f>
        <v/>
      </c>
      <c r="Q3459" s="18" t="str">
        <f>IFERROR(VLOOKUP($B3459,Invoices!$AH$2:$AI$412,2,FALSE),"")</f>
        <v/>
      </c>
      <c r="R3459" s="18" t="str">
        <f>IFERROR(VLOOKUP($B3459,Invoices!$AJ$2:$AK$412,2,FALSE),"")</f>
        <v/>
      </c>
      <c r="S3459" s="18" t="str">
        <f>IFERROR(VLOOKUP($B3459,Invoices!$AL$2:$AM$412,2,FALSE),"")</f>
        <v/>
      </c>
      <c r="T3459" s="18" t="str">
        <f>IFERROR(VLOOKUP($B3459,Invoices!$AN$2:$AO$412,2,FALSE),"")</f>
        <v/>
      </c>
      <c r="U3459" s="18" t="str" cm="1">
        <f t="array" ref="U3459">IFERROR(INDEX(F3459:T3459, 1, MATCH(TRUE, ISNUMBER(F3459:T3459), 0)), "0.0")</f>
        <v>0.0</v>
      </c>
    </row>
    <row r="3460" spans="1:21" ht="13" x14ac:dyDescent="0.15">
      <c r="A3460" s="14" t="s">
        <v>9492</v>
      </c>
      <c r="B3460" s="6" t="s">
        <v>5012</v>
      </c>
      <c r="C3460" s="6" t="s">
        <v>5013</v>
      </c>
      <c r="D3460" s="6" t="s">
        <v>1668</v>
      </c>
      <c r="E3460" s="6" t="s">
        <v>810</v>
      </c>
      <c r="F3460" s="18">
        <f>IFERROR(VLOOKUP(B3460,Invoices!$L$2:$M$413,2,FALSE),"")</f>
        <v>0.99</v>
      </c>
      <c r="G3460" s="18" t="str">
        <f>IFERROR(VLOOKUP(B3460,Invoices!$N$2:$O$412,2,FALSE),"")</f>
        <v/>
      </c>
      <c r="H3460" s="18" t="str">
        <f>IFERROR(VLOOKUP($B3460,Invoices!$P$2:$Q$412,2,FALSE),"")</f>
        <v/>
      </c>
      <c r="I3460" s="18" t="str">
        <f>IFERROR(VLOOKUP($B3460,Invoices!$R$2:$S$412,2,FALSE),"")</f>
        <v/>
      </c>
      <c r="J3460" s="18" t="str">
        <f>IFERROR(VLOOKUP($B3460,Invoices!$T$2:$U$412,2,FALSE),"")</f>
        <v/>
      </c>
      <c r="K3460" s="18" t="str">
        <f>IFERROR(VLOOKUP($B3460,Invoices!$V$2:$W$412,2,FALSE),"")</f>
        <v/>
      </c>
      <c r="L3460" s="18" t="str">
        <f>IFERROR(VLOOKUP($B3460,Invoices!$X$2:$Y$412,2,FALSE),"")</f>
        <v/>
      </c>
      <c r="M3460" s="18" t="str">
        <f>IFERROR(VLOOKUP($B3460,Invoices!$Z$2:$AA$412,2,FALSE),"")</f>
        <v/>
      </c>
      <c r="N3460" s="18" t="str">
        <f>IFERROR(VLOOKUP($B3460,Invoices!$AB$2:$AC$412,2,FALSE),"")</f>
        <v/>
      </c>
      <c r="O3460" s="18" t="str">
        <f>IFERROR(VLOOKUP($B3460,Invoices!$AD$2:$AE$412,2,FALSE),"")</f>
        <v/>
      </c>
      <c r="P3460" s="18" t="str">
        <f>IFERROR(VLOOKUP($B3460,Invoices!$AF$2:$AG$412,2,FALSE),"")</f>
        <v/>
      </c>
      <c r="Q3460" s="18" t="str">
        <f>IFERROR(VLOOKUP($B3460,Invoices!$AH$2:$AI$412,2,FALSE),"")</f>
        <v/>
      </c>
      <c r="R3460" s="18" t="str">
        <f>IFERROR(VLOOKUP($B3460,Invoices!$AJ$2:$AK$412,2,FALSE),"")</f>
        <v/>
      </c>
      <c r="S3460" s="18" t="str">
        <f>IFERROR(VLOOKUP($B3460,Invoices!$AL$2:$AM$412,2,FALSE),"")</f>
        <v/>
      </c>
      <c r="T3460" s="18" t="str">
        <f>IFERROR(VLOOKUP($B3460,Invoices!$AN$2:$AO$412,2,FALSE),"")</f>
        <v/>
      </c>
      <c r="U3460" s="18" cm="1">
        <f t="array" ref="U3460">IFERROR(INDEX(F3460:T3460, 1, MATCH(TRUE, ISNUMBER(F3460:T3460), 0)), "0.0")</f>
        <v>0.99</v>
      </c>
    </row>
    <row r="3461" spans="1:21" ht="13" x14ac:dyDescent="0.15">
      <c r="A3461" s="14" t="s">
        <v>9493</v>
      </c>
      <c r="B3461" s="6" t="s">
        <v>5012</v>
      </c>
      <c r="C3461" s="6" t="s">
        <v>5014</v>
      </c>
      <c r="D3461" s="6" t="s">
        <v>1115</v>
      </c>
      <c r="E3461" s="6" t="s">
        <v>810</v>
      </c>
      <c r="F3461" s="18">
        <f>IFERROR(VLOOKUP(B3461,Invoices!$L$2:$M$413,2,FALSE),"")</f>
        <v>0.99</v>
      </c>
      <c r="G3461" s="18" t="str">
        <f>IFERROR(VLOOKUP(B3461,Invoices!$N$2:$O$412,2,FALSE),"")</f>
        <v/>
      </c>
      <c r="H3461" s="18" t="str">
        <f>IFERROR(VLOOKUP($B3461,Invoices!$P$2:$Q$412,2,FALSE),"")</f>
        <v/>
      </c>
      <c r="I3461" s="18" t="str">
        <f>IFERROR(VLOOKUP($B3461,Invoices!$R$2:$S$412,2,FALSE),"")</f>
        <v/>
      </c>
      <c r="J3461" s="18" t="str">
        <f>IFERROR(VLOOKUP($B3461,Invoices!$T$2:$U$412,2,FALSE),"")</f>
        <v/>
      </c>
      <c r="K3461" s="18" t="str">
        <f>IFERROR(VLOOKUP($B3461,Invoices!$V$2:$W$412,2,FALSE),"")</f>
        <v/>
      </c>
      <c r="L3461" s="18" t="str">
        <f>IFERROR(VLOOKUP($B3461,Invoices!$X$2:$Y$412,2,FALSE),"")</f>
        <v/>
      </c>
      <c r="M3461" s="18" t="str">
        <f>IFERROR(VLOOKUP($B3461,Invoices!$Z$2:$AA$412,2,FALSE),"")</f>
        <v/>
      </c>
      <c r="N3461" s="18" t="str">
        <f>IFERROR(VLOOKUP($B3461,Invoices!$AB$2:$AC$412,2,FALSE),"")</f>
        <v/>
      </c>
      <c r="O3461" s="18" t="str">
        <f>IFERROR(VLOOKUP($B3461,Invoices!$AD$2:$AE$412,2,FALSE),"")</f>
        <v/>
      </c>
      <c r="P3461" s="18" t="str">
        <f>IFERROR(VLOOKUP($B3461,Invoices!$AF$2:$AG$412,2,FALSE),"")</f>
        <v/>
      </c>
      <c r="Q3461" s="18" t="str">
        <f>IFERROR(VLOOKUP($B3461,Invoices!$AH$2:$AI$412,2,FALSE),"")</f>
        <v/>
      </c>
      <c r="R3461" s="18" t="str">
        <f>IFERROR(VLOOKUP($B3461,Invoices!$AJ$2:$AK$412,2,FALSE),"")</f>
        <v/>
      </c>
      <c r="S3461" s="18" t="str">
        <f>IFERROR(VLOOKUP($B3461,Invoices!$AL$2:$AM$412,2,FALSE),"")</f>
        <v/>
      </c>
      <c r="T3461" s="18" t="str">
        <f>IFERROR(VLOOKUP($B3461,Invoices!$AN$2:$AO$412,2,FALSE),"")</f>
        <v/>
      </c>
      <c r="U3461" s="18" cm="1">
        <f t="array" ref="U3461">IFERROR(INDEX(F3461:T3461, 1, MATCH(TRUE, ISNUMBER(F3461:T3461), 0)), "0.0")</f>
        <v>0.99</v>
      </c>
    </row>
    <row r="3462" spans="1:21" ht="13" x14ac:dyDescent="0.15">
      <c r="A3462" s="14" t="s">
        <v>9494</v>
      </c>
      <c r="B3462" s="6" t="s">
        <v>5015</v>
      </c>
      <c r="C3462" s="6" t="s">
        <v>5013</v>
      </c>
      <c r="D3462" s="6" t="s">
        <v>1668</v>
      </c>
      <c r="E3462" s="6" t="s">
        <v>810</v>
      </c>
      <c r="F3462" s="18" t="str">
        <f>IFERROR(VLOOKUP(B3462,Invoices!$L$2:$M$413,2,FALSE),"")</f>
        <v/>
      </c>
      <c r="G3462" s="18" t="str">
        <f>IFERROR(VLOOKUP(B3462,Invoices!$N$2:$O$412,2,FALSE),"")</f>
        <v/>
      </c>
      <c r="H3462" s="18">
        <f>IFERROR(VLOOKUP($B3462,Invoices!$P$2:$Q$412,2,FALSE),"")</f>
        <v>0.99</v>
      </c>
      <c r="I3462" s="18" t="str">
        <f>IFERROR(VLOOKUP($B3462,Invoices!$R$2:$S$412,2,FALSE),"")</f>
        <v/>
      </c>
      <c r="J3462" s="18" t="str">
        <f>IFERROR(VLOOKUP($B3462,Invoices!$T$2:$U$412,2,FALSE),"")</f>
        <v/>
      </c>
      <c r="K3462" s="18" t="str">
        <f>IFERROR(VLOOKUP($B3462,Invoices!$V$2:$W$412,2,FALSE),"")</f>
        <v/>
      </c>
      <c r="L3462" s="18" t="str">
        <f>IFERROR(VLOOKUP($B3462,Invoices!$X$2:$Y$412,2,FALSE),"")</f>
        <v/>
      </c>
      <c r="M3462" s="18" t="str">
        <f>IFERROR(VLOOKUP($B3462,Invoices!$Z$2:$AA$412,2,FALSE),"")</f>
        <v/>
      </c>
      <c r="N3462" s="18" t="str">
        <f>IFERROR(VLOOKUP($B3462,Invoices!$AB$2:$AC$412,2,FALSE),"")</f>
        <v/>
      </c>
      <c r="O3462" s="18" t="str">
        <f>IFERROR(VLOOKUP($B3462,Invoices!$AD$2:$AE$412,2,FALSE),"")</f>
        <v/>
      </c>
      <c r="P3462" s="18" t="str">
        <f>IFERROR(VLOOKUP($B3462,Invoices!$AF$2:$AG$412,2,FALSE),"")</f>
        <v/>
      </c>
      <c r="Q3462" s="18" t="str">
        <f>IFERROR(VLOOKUP($B3462,Invoices!$AH$2:$AI$412,2,FALSE),"")</f>
        <v/>
      </c>
      <c r="R3462" s="18" t="str">
        <f>IFERROR(VLOOKUP($B3462,Invoices!$AJ$2:$AK$412,2,FALSE),"")</f>
        <v/>
      </c>
      <c r="S3462" s="18" t="str">
        <f>IFERROR(VLOOKUP($B3462,Invoices!$AL$2:$AM$412,2,FALSE),"")</f>
        <v/>
      </c>
      <c r="T3462" s="18" t="str">
        <f>IFERROR(VLOOKUP($B3462,Invoices!$AN$2:$AO$412,2,FALSE),"")</f>
        <v/>
      </c>
      <c r="U3462" s="18" cm="1">
        <f t="array" ref="U3462">IFERROR(INDEX(F3462:T3462, 1, MATCH(TRUE, ISNUMBER(F3462:T3462), 0)), "0.0")</f>
        <v>0.99</v>
      </c>
    </row>
    <row r="3463" spans="1:21" ht="13" x14ac:dyDescent="0.15">
      <c r="A3463" s="14" t="s">
        <v>9495</v>
      </c>
      <c r="B3463" s="6" t="s">
        <v>5016</v>
      </c>
      <c r="C3463" s="6" t="s">
        <v>793</v>
      </c>
      <c r="D3463" s="6" t="s">
        <v>792</v>
      </c>
      <c r="E3463" s="6" t="s">
        <v>793</v>
      </c>
      <c r="F3463" s="18" t="str">
        <f>IFERROR(VLOOKUP(B3463,Invoices!$L$2:$M$413,2,FALSE),"")</f>
        <v/>
      </c>
      <c r="G3463" s="18">
        <f>IFERROR(VLOOKUP(B3463,Invoices!$N$2:$O$412,2,FALSE),"")</f>
        <v>0.99</v>
      </c>
      <c r="H3463" s="18" t="str">
        <f>IFERROR(VLOOKUP($B3463,Invoices!$P$2:$Q$412,2,FALSE),"")</f>
        <v/>
      </c>
      <c r="I3463" s="18" t="str">
        <f>IFERROR(VLOOKUP($B3463,Invoices!$R$2:$S$412,2,FALSE),"")</f>
        <v/>
      </c>
      <c r="J3463" s="18" t="str">
        <f>IFERROR(VLOOKUP($B3463,Invoices!$T$2:$U$412,2,FALSE),"")</f>
        <v/>
      </c>
      <c r="K3463" s="18" t="str">
        <f>IFERROR(VLOOKUP($B3463,Invoices!$V$2:$W$412,2,FALSE),"")</f>
        <v/>
      </c>
      <c r="L3463" s="18" t="str">
        <f>IFERROR(VLOOKUP($B3463,Invoices!$X$2:$Y$412,2,FALSE),"")</f>
        <v/>
      </c>
      <c r="M3463" s="18" t="str">
        <f>IFERROR(VLOOKUP($B3463,Invoices!$Z$2:$AA$412,2,FALSE),"")</f>
        <v/>
      </c>
      <c r="N3463" s="18" t="str">
        <f>IFERROR(VLOOKUP($B3463,Invoices!$AB$2:$AC$412,2,FALSE),"")</f>
        <v/>
      </c>
      <c r="O3463" s="18" t="str">
        <f>IFERROR(VLOOKUP($B3463,Invoices!$AD$2:$AE$412,2,FALSE),"")</f>
        <v/>
      </c>
      <c r="P3463" s="18" t="str">
        <f>IFERROR(VLOOKUP($B3463,Invoices!$AF$2:$AG$412,2,FALSE),"")</f>
        <v/>
      </c>
      <c r="Q3463" s="18" t="str">
        <f>IFERROR(VLOOKUP($B3463,Invoices!$AH$2:$AI$412,2,FALSE),"")</f>
        <v/>
      </c>
      <c r="R3463" s="18" t="str">
        <f>IFERROR(VLOOKUP($B3463,Invoices!$AJ$2:$AK$412,2,FALSE),"")</f>
        <v/>
      </c>
      <c r="S3463" s="18" t="str">
        <f>IFERROR(VLOOKUP($B3463,Invoices!$AL$2:$AM$412,2,FALSE),"")</f>
        <v/>
      </c>
      <c r="T3463" s="18" t="str">
        <f>IFERROR(VLOOKUP($B3463,Invoices!$AN$2:$AO$412,2,FALSE),"")</f>
        <v/>
      </c>
      <c r="U3463" s="18" cm="1">
        <f t="array" ref="U3463">IFERROR(INDEX(F3463:T3463, 1, MATCH(TRUE, ISNUMBER(F3463:T3463), 0)), "0.0")</f>
        <v>0.99</v>
      </c>
    </row>
    <row r="3464" spans="1:21" ht="13" x14ac:dyDescent="0.15">
      <c r="A3464" s="14" t="s">
        <v>9496</v>
      </c>
      <c r="B3464" s="6" t="s">
        <v>5017</v>
      </c>
      <c r="D3464" s="6" t="s">
        <v>1010</v>
      </c>
      <c r="E3464" s="6" t="s">
        <v>600</v>
      </c>
      <c r="F3464" s="18" t="str">
        <f>IFERROR(VLOOKUP(B3464,Invoices!$L$2:$M$413,2,FALSE),"")</f>
        <v/>
      </c>
      <c r="G3464" s="18" t="str">
        <f>IFERROR(VLOOKUP(B3464,Invoices!$N$2:$O$412,2,FALSE),"")</f>
        <v/>
      </c>
      <c r="H3464" s="18" t="str">
        <f>IFERROR(VLOOKUP($B3464,Invoices!$P$2:$Q$412,2,FALSE),"")</f>
        <v/>
      </c>
      <c r="I3464" s="18" t="str">
        <f>IFERROR(VLOOKUP($B3464,Invoices!$R$2:$S$412,2,FALSE),"")</f>
        <v/>
      </c>
      <c r="J3464" s="18" t="str">
        <f>IFERROR(VLOOKUP($B3464,Invoices!$T$2:$U$412,2,FALSE),"")</f>
        <v/>
      </c>
      <c r="K3464" s="18" t="str">
        <f>IFERROR(VLOOKUP($B3464,Invoices!$V$2:$W$412,2,FALSE),"")</f>
        <v/>
      </c>
      <c r="L3464" s="18" t="str">
        <f>IFERROR(VLOOKUP($B3464,Invoices!$X$2:$Y$412,2,FALSE),"")</f>
        <v/>
      </c>
      <c r="M3464" s="18" t="str">
        <f>IFERROR(VLOOKUP($B3464,Invoices!$Z$2:$AA$412,2,FALSE),"")</f>
        <v/>
      </c>
      <c r="N3464" s="18" t="str">
        <f>IFERROR(VLOOKUP($B3464,Invoices!$AB$2:$AC$412,2,FALSE),"")</f>
        <v/>
      </c>
      <c r="O3464" s="18" t="str">
        <f>IFERROR(VLOOKUP($B3464,Invoices!$AD$2:$AE$412,2,FALSE),"")</f>
        <v/>
      </c>
      <c r="P3464" s="18" t="str">
        <f>IFERROR(VLOOKUP($B3464,Invoices!$AF$2:$AG$412,2,FALSE),"")</f>
        <v/>
      </c>
      <c r="Q3464" s="18" t="str">
        <f>IFERROR(VLOOKUP($B3464,Invoices!$AH$2:$AI$412,2,FALSE),"")</f>
        <v/>
      </c>
      <c r="R3464" s="18" t="str">
        <f>IFERROR(VLOOKUP($B3464,Invoices!$AJ$2:$AK$412,2,FALSE),"")</f>
        <v/>
      </c>
      <c r="S3464" s="18" t="str">
        <f>IFERROR(VLOOKUP($B3464,Invoices!$AL$2:$AM$412,2,FALSE),"")</f>
        <v/>
      </c>
      <c r="T3464" s="18" t="str">
        <f>IFERROR(VLOOKUP($B3464,Invoices!$AN$2:$AO$412,2,FALSE),"")</f>
        <v/>
      </c>
      <c r="U3464" s="18" t="str" cm="1">
        <f t="array" ref="U3464">IFERROR(INDEX(F3464:T3464, 1, MATCH(TRUE, ISNUMBER(F3464:T3464), 0)), "0.0")</f>
        <v>0.0</v>
      </c>
    </row>
    <row r="3465" spans="1:21" ht="13" x14ac:dyDescent="0.15">
      <c r="A3465" s="14" t="s">
        <v>9497</v>
      </c>
      <c r="B3465" s="6" t="s">
        <v>5018</v>
      </c>
      <c r="C3465" s="6" t="s">
        <v>2719</v>
      </c>
      <c r="D3465" s="6" t="s">
        <v>735</v>
      </c>
      <c r="E3465" s="6" t="s">
        <v>736</v>
      </c>
      <c r="F3465" s="18" t="str">
        <f>IFERROR(VLOOKUP(B3465,Invoices!$L$2:$M$413,2,FALSE),"")</f>
        <v/>
      </c>
      <c r="G3465" s="18" t="str">
        <f>IFERROR(VLOOKUP(B3465,Invoices!$N$2:$O$412,2,FALSE),"")</f>
        <v/>
      </c>
      <c r="H3465" s="18" t="str">
        <f>IFERROR(VLOOKUP($B3465,Invoices!$P$2:$Q$412,2,FALSE),"")</f>
        <v/>
      </c>
      <c r="I3465" s="18" t="str">
        <f>IFERROR(VLOOKUP($B3465,Invoices!$R$2:$S$412,2,FALSE),"")</f>
        <v/>
      </c>
      <c r="J3465" s="18" t="str">
        <f>IFERROR(VLOOKUP($B3465,Invoices!$T$2:$U$412,2,FALSE),"")</f>
        <v/>
      </c>
      <c r="K3465" s="18" t="str">
        <f>IFERROR(VLOOKUP($B3465,Invoices!$V$2:$W$412,2,FALSE),"")</f>
        <v/>
      </c>
      <c r="L3465" s="18" t="str">
        <f>IFERROR(VLOOKUP($B3465,Invoices!$X$2:$Y$412,2,FALSE),"")</f>
        <v/>
      </c>
      <c r="M3465" s="18" t="str">
        <f>IFERROR(VLOOKUP($B3465,Invoices!$Z$2:$AA$412,2,FALSE),"")</f>
        <v/>
      </c>
      <c r="N3465" s="18">
        <f>IFERROR(VLOOKUP($B3465,Invoices!$AB$2:$AC$412,2,FALSE),"")</f>
        <v>0.99</v>
      </c>
      <c r="O3465" s="18" t="str">
        <f>IFERROR(VLOOKUP($B3465,Invoices!$AD$2:$AE$412,2,FALSE),"")</f>
        <v/>
      </c>
      <c r="P3465" s="18" t="str">
        <f>IFERROR(VLOOKUP($B3465,Invoices!$AF$2:$AG$412,2,FALSE),"")</f>
        <v/>
      </c>
      <c r="Q3465" s="18" t="str">
        <f>IFERROR(VLOOKUP($B3465,Invoices!$AH$2:$AI$412,2,FALSE),"")</f>
        <v/>
      </c>
      <c r="R3465" s="18" t="str">
        <f>IFERROR(VLOOKUP($B3465,Invoices!$AJ$2:$AK$412,2,FALSE),"")</f>
        <v/>
      </c>
      <c r="S3465" s="18" t="str">
        <f>IFERROR(VLOOKUP($B3465,Invoices!$AL$2:$AM$412,2,FALSE),"")</f>
        <v/>
      </c>
      <c r="T3465" s="18" t="str">
        <f>IFERROR(VLOOKUP($B3465,Invoices!$AN$2:$AO$412,2,FALSE),"")</f>
        <v/>
      </c>
      <c r="U3465" s="18" cm="1">
        <f t="array" ref="U3465">IFERROR(INDEX(F3465:T3465, 1, MATCH(TRUE, ISNUMBER(F3465:T3465), 0)), "0.0")</f>
        <v>0.99</v>
      </c>
    </row>
    <row r="3466" spans="1:21" ht="13" x14ac:dyDescent="0.15">
      <c r="A3466" s="14" t="s">
        <v>9498</v>
      </c>
      <c r="B3466" s="6" t="s">
        <v>5019</v>
      </c>
      <c r="C3466" s="6" t="s">
        <v>990</v>
      </c>
      <c r="D3466" s="6" t="s">
        <v>991</v>
      </c>
      <c r="E3466" s="6" t="s">
        <v>714</v>
      </c>
      <c r="F3466" s="18" t="str">
        <f>IFERROR(VLOOKUP(B3466,Invoices!$L$2:$M$413,2,FALSE),"")</f>
        <v/>
      </c>
      <c r="G3466" s="18">
        <f>IFERROR(VLOOKUP(B3466,Invoices!$N$2:$O$412,2,FALSE),"")</f>
        <v>0.99</v>
      </c>
      <c r="H3466" s="18" t="str">
        <f>IFERROR(VLOOKUP($B3466,Invoices!$P$2:$Q$412,2,FALSE),"")</f>
        <v/>
      </c>
      <c r="I3466" s="18" t="str">
        <f>IFERROR(VLOOKUP($B3466,Invoices!$R$2:$S$412,2,FALSE),"")</f>
        <v/>
      </c>
      <c r="J3466" s="18" t="str">
        <f>IFERROR(VLOOKUP($B3466,Invoices!$T$2:$U$412,2,FALSE),"")</f>
        <v/>
      </c>
      <c r="K3466" s="18" t="str">
        <f>IFERROR(VLOOKUP($B3466,Invoices!$V$2:$W$412,2,FALSE),"")</f>
        <v/>
      </c>
      <c r="L3466" s="18" t="str">
        <f>IFERROR(VLOOKUP($B3466,Invoices!$X$2:$Y$412,2,FALSE),"")</f>
        <v/>
      </c>
      <c r="M3466" s="18" t="str">
        <f>IFERROR(VLOOKUP($B3466,Invoices!$Z$2:$AA$412,2,FALSE),"")</f>
        <v/>
      </c>
      <c r="N3466" s="18">
        <f>IFERROR(VLOOKUP($B3466,Invoices!$AB$2:$AC$412,2,FALSE),"")</f>
        <v>0.99</v>
      </c>
      <c r="O3466" s="18" t="str">
        <f>IFERROR(VLOOKUP($B3466,Invoices!$AD$2:$AE$412,2,FALSE),"")</f>
        <v/>
      </c>
      <c r="P3466" s="18" t="str">
        <f>IFERROR(VLOOKUP($B3466,Invoices!$AF$2:$AG$412,2,FALSE),"")</f>
        <v/>
      </c>
      <c r="Q3466" s="18" t="str">
        <f>IFERROR(VLOOKUP($B3466,Invoices!$AH$2:$AI$412,2,FALSE),"")</f>
        <v/>
      </c>
      <c r="R3466" s="18" t="str">
        <f>IFERROR(VLOOKUP($B3466,Invoices!$AJ$2:$AK$412,2,FALSE),"")</f>
        <v/>
      </c>
      <c r="S3466" s="18" t="str">
        <f>IFERROR(VLOOKUP($B3466,Invoices!$AL$2:$AM$412,2,FALSE),"")</f>
        <v/>
      </c>
      <c r="T3466" s="18" t="str">
        <f>IFERROR(VLOOKUP($B3466,Invoices!$AN$2:$AO$412,2,FALSE),"")</f>
        <v/>
      </c>
      <c r="U3466" s="18" cm="1">
        <f t="array" ref="U3466">IFERROR(INDEX(F3466:T3466, 1, MATCH(TRUE, ISNUMBER(F3466:T3466), 0)), "0.0")</f>
        <v>0.99</v>
      </c>
    </row>
    <row r="3467" spans="1:21" ht="13" x14ac:dyDescent="0.15">
      <c r="A3467" s="14" t="s">
        <v>9499</v>
      </c>
      <c r="B3467" s="6" t="s">
        <v>5020</v>
      </c>
      <c r="C3467" s="6" t="s">
        <v>5021</v>
      </c>
      <c r="D3467" s="6" t="s">
        <v>792</v>
      </c>
      <c r="E3467" s="6" t="s">
        <v>793</v>
      </c>
      <c r="F3467" s="18" t="str">
        <f>IFERROR(VLOOKUP(B3467,Invoices!$L$2:$M$413,2,FALSE),"")</f>
        <v/>
      </c>
      <c r="G3467" s="18" t="str">
        <f>IFERROR(VLOOKUP(B3467,Invoices!$N$2:$O$412,2,FALSE),"")</f>
        <v/>
      </c>
      <c r="H3467" s="18" t="str">
        <f>IFERROR(VLOOKUP($B3467,Invoices!$P$2:$Q$412,2,FALSE),"")</f>
        <v/>
      </c>
      <c r="I3467" s="18" t="str">
        <f>IFERROR(VLOOKUP($B3467,Invoices!$R$2:$S$412,2,FALSE),"")</f>
        <v/>
      </c>
      <c r="J3467" s="18" t="str">
        <f>IFERROR(VLOOKUP($B3467,Invoices!$T$2:$U$412,2,FALSE),"")</f>
        <v/>
      </c>
      <c r="K3467" s="18" t="str">
        <f>IFERROR(VLOOKUP($B3467,Invoices!$V$2:$W$412,2,FALSE),"")</f>
        <v/>
      </c>
      <c r="L3467" s="18" t="str">
        <f>IFERROR(VLOOKUP($B3467,Invoices!$X$2:$Y$412,2,FALSE),"")</f>
        <v/>
      </c>
      <c r="M3467" s="18" t="str">
        <f>IFERROR(VLOOKUP($B3467,Invoices!$Z$2:$AA$412,2,FALSE),"")</f>
        <v/>
      </c>
      <c r="N3467" s="18" t="str">
        <f>IFERROR(VLOOKUP($B3467,Invoices!$AB$2:$AC$412,2,FALSE),"")</f>
        <v/>
      </c>
      <c r="O3467" s="18" t="str">
        <f>IFERROR(VLOOKUP($B3467,Invoices!$AD$2:$AE$412,2,FALSE),"")</f>
        <v/>
      </c>
      <c r="P3467" s="18" t="str">
        <f>IFERROR(VLOOKUP($B3467,Invoices!$AF$2:$AG$412,2,FALSE),"")</f>
        <v/>
      </c>
      <c r="Q3467" s="18" t="str">
        <f>IFERROR(VLOOKUP($B3467,Invoices!$AH$2:$AI$412,2,FALSE),"")</f>
        <v/>
      </c>
      <c r="R3467" s="18" t="str">
        <f>IFERROR(VLOOKUP($B3467,Invoices!$AJ$2:$AK$412,2,FALSE),"")</f>
        <v/>
      </c>
      <c r="S3467" s="18" t="str">
        <f>IFERROR(VLOOKUP($B3467,Invoices!$AL$2:$AM$412,2,FALSE),"")</f>
        <v/>
      </c>
      <c r="T3467" s="18" t="str">
        <f>IFERROR(VLOOKUP($B3467,Invoices!$AN$2:$AO$412,2,FALSE),"")</f>
        <v/>
      </c>
      <c r="U3467" s="18" t="str" cm="1">
        <f t="array" ref="U3467">IFERROR(INDEX(F3467:T3467, 1, MATCH(TRUE, ISNUMBER(F3467:T3467), 0)), "0.0")</f>
        <v>0.0</v>
      </c>
    </row>
    <row r="3468" spans="1:21" ht="13" x14ac:dyDescent="0.15">
      <c r="A3468" s="14" t="s">
        <v>9500</v>
      </c>
      <c r="B3468" s="6" t="s">
        <v>5022</v>
      </c>
      <c r="C3468" s="6" t="s">
        <v>5023</v>
      </c>
      <c r="D3468" s="6" t="s">
        <v>792</v>
      </c>
      <c r="E3468" s="6" t="s">
        <v>793</v>
      </c>
      <c r="F3468" s="18" t="str">
        <f>IFERROR(VLOOKUP(B3468,Invoices!$L$2:$M$413,2,FALSE),"")</f>
        <v/>
      </c>
      <c r="G3468" s="18" t="str">
        <f>IFERROR(VLOOKUP(B3468,Invoices!$N$2:$O$412,2,FALSE),"")</f>
        <v/>
      </c>
      <c r="H3468" s="18" t="str">
        <f>IFERROR(VLOOKUP($B3468,Invoices!$P$2:$Q$412,2,FALSE),"")</f>
        <v/>
      </c>
      <c r="I3468" s="18" t="str">
        <f>IFERROR(VLOOKUP($B3468,Invoices!$R$2:$S$412,2,FALSE),"")</f>
        <v/>
      </c>
      <c r="J3468" s="18" t="str">
        <f>IFERROR(VLOOKUP($B3468,Invoices!$T$2:$U$412,2,FALSE),"")</f>
        <v/>
      </c>
      <c r="K3468" s="18" t="str">
        <f>IFERROR(VLOOKUP($B3468,Invoices!$V$2:$W$412,2,FALSE),"")</f>
        <v/>
      </c>
      <c r="L3468" s="18" t="str">
        <f>IFERROR(VLOOKUP($B3468,Invoices!$X$2:$Y$412,2,FALSE),"")</f>
        <v/>
      </c>
      <c r="M3468" s="18" t="str">
        <f>IFERROR(VLOOKUP($B3468,Invoices!$Z$2:$AA$412,2,FALSE),"")</f>
        <v/>
      </c>
      <c r="N3468" s="18" t="str">
        <f>IFERROR(VLOOKUP($B3468,Invoices!$AB$2:$AC$412,2,FALSE),"")</f>
        <v/>
      </c>
      <c r="O3468" s="18" t="str">
        <f>IFERROR(VLOOKUP($B3468,Invoices!$AD$2:$AE$412,2,FALSE),"")</f>
        <v/>
      </c>
      <c r="P3468" s="18" t="str">
        <f>IFERROR(VLOOKUP($B3468,Invoices!$AF$2:$AG$412,2,FALSE),"")</f>
        <v/>
      </c>
      <c r="Q3468" s="18">
        <f>IFERROR(VLOOKUP($B3468,Invoices!$AH$2:$AI$412,2,FALSE),"")</f>
        <v>0.99</v>
      </c>
      <c r="R3468" s="18" t="str">
        <f>IFERROR(VLOOKUP($B3468,Invoices!$AJ$2:$AK$412,2,FALSE),"")</f>
        <v/>
      </c>
      <c r="S3468" s="18" t="str">
        <f>IFERROR(VLOOKUP($B3468,Invoices!$AL$2:$AM$412,2,FALSE),"")</f>
        <v/>
      </c>
      <c r="T3468" s="18" t="str">
        <f>IFERROR(VLOOKUP($B3468,Invoices!$AN$2:$AO$412,2,FALSE),"")</f>
        <v/>
      </c>
      <c r="U3468" s="18" cm="1">
        <f t="array" ref="U3468">IFERROR(INDEX(F3468:T3468, 1, MATCH(TRUE, ISNUMBER(F3468:T3468), 0)), "0.0")</f>
        <v>0.99</v>
      </c>
    </row>
    <row r="3469" spans="1:21" ht="13" x14ac:dyDescent="0.15">
      <c r="A3469" s="14" t="s">
        <v>9501</v>
      </c>
      <c r="B3469" s="6" t="s">
        <v>5024</v>
      </c>
      <c r="D3469" s="6" t="s">
        <v>1431</v>
      </c>
      <c r="E3469" s="6" t="s">
        <v>1432</v>
      </c>
      <c r="F3469" s="18">
        <f>IFERROR(VLOOKUP(B3469,Invoices!$L$2:$M$413,2,FALSE),"")</f>
        <v>0.99</v>
      </c>
      <c r="G3469" s="18" t="str">
        <f>IFERROR(VLOOKUP(B3469,Invoices!$N$2:$O$412,2,FALSE),"")</f>
        <v/>
      </c>
      <c r="H3469" s="18" t="str">
        <f>IFERROR(VLOOKUP($B3469,Invoices!$P$2:$Q$412,2,FALSE),"")</f>
        <v/>
      </c>
      <c r="I3469" s="18" t="str">
        <f>IFERROR(VLOOKUP($B3469,Invoices!$R$2:$S$412,2,FALSE),"")</f>
        <v/>
      </c>
      <c r="J3469" s="18" t="str">
        <f>IFERROR(VLOOKUP($B3469,Invoices!$T$2:$U$412,2,FALSE),"")</f>
        <v/>
      </c>
      <c r="K3469" s="18" t="str">
        <f>IFERROR(VLOOKUP($B3469,Invoices!$V$2:$W$412,2,FALSE),"")</f>
        <v/>
      </c>
      <c r="L3469" s="18" t="str">
        <f>IFERROR(VLOOKUP($B3469,Invoices!$X$2:$Y$412,2,FALSE),"")</f>
        <v/>
      </c>
      <c r="M3469" s="18" t="str">
        <f>IFERROR(VLOOKUP($B3469,Invoices!$Z$2:$AA$412,2,FALSE),"")</f>
        <v/>
      </c>
      <c r="N3469" s="18" t="str">
        <f>IFERROR(VLOOKUP($B3469,Invoices!$AB$2:$AC$412,2,FALSE),"")</f>
        <v/>
      </c>
      <c r="O3469" s="18" t="str">
        <f>IFERROR(VLOOKUP($B3469,Invoices!$AD$2:$AE$412,2,FALSE),"")</f>
        <v/>
      </c>
      <c r="P3469" s="18" t="str">
        <f>IFERROR(VLOOKUP($B3469,Invoices!$AF$2:$AG$412,2,FALSE),"")</f>
        <v/>
      </c>
      <c r="Q3469" s="18" t="str">
        <f>IFERROR(VLOOKUP($B3469,Invoices!$AH$2:$AI$412,2,FALSE),"")</f>
        <v/>
      </c>
      <c r="R3469" s="18">
        <f>IFERROR(VLOOKUP($B3469,Invoices!$AJ$2:$AK$412,2,FALSE),"")</f>
        <v>0.99</v>
      </c>
      <c r="S3469" s="18" t="str">
        <f>IFERROR(VLOOKUP($B3469,Invoices!$AL$2:$AM$412,2,FALSE),"")</f>
        <v/>
      </c>
      <c r="T3469" s="18" t="str">
        <f>IFERROR(VLOOKUP($B3469,Invoices!$AN$2:$AO$412,2,FALSE),"")</f>
        <v/>
      </c>
      <c r="U3469" s="18" cm="1">
        <f t="array" ref="U3469">IFERROR(INDEX(F3469:T3469, 1, MATCH(TRUE, ISNUMBER(F3469:T3469), 0)), "0.0")</f>
        <v>0.99</v>
      </c>
    </row>
    <row r="3470" spans="1:21" ht="13" x14ac:dyDescent="0.15">
      <c r="A3470" s="14" t="s">
        <v>9502</v>
      </c>
      <c r="B3470" s="6" t="s">
        <v>5025</v>
      </c>
      <c r="C3470" s="6" t="s">
        <v>5026</v>
      </c>
      <c r="D3470" s="6" t="s">
        <v>735</v>
      </c>
      <c r="E3470" s="6" t="s">
        <v>736</v>
      </c>
      <c r="F3470" s="18" t="str">
        <f>IFERROR(VLOOKUP(B3470,Invoices!$L$2:$M$413,2,FALSE),"")</f>
        <v/>
      </c>
      <c r="G3470" s="18" t="str">
        <f>IFERROR(VLOOKUP(B3470,Invoices!$N$2:$O$412,2,FALSE),"")</f>
        <v/>
      </c>
      <c r="H3470" s="18" t="str">
        <f>IFERROR(VLOOKUP($B3470,Invoices!$P$2:$Q$412,2,FALSE),"")</f>
        <v/>
      </c>
      <c r="I3470" s="18" t="str">
        <f>IFERROR(VLOOKUP($B3470,Invoices!$R$2:$S$412,2,FALSE),"")</f>
        <v/>
      </c>
      <c r="J3470" s="18" t="str">
        <f>IFERROR(VLOOKUP($B3470,Invoices!$T$2:$U$412,2,FALSE),"")</f>
        <v/>
      </c>
      <c r="K3470" s="18" t="str">
        <f>IFERROR(VLOOKUP($B3470,Invoices!$V$2:$W$412,2,FALSE),"")</f>
        <v/>
      </c>
      <c r="L3470" s="18" t="str">
        <f>IFERROR(VLOOKUP($B3470,Invoices!$X$2:$Y$412,2,FALSE),"")</f>
        <v/>
      </c>
      <c r="M3470" s="18" t="str">
        <f>IFERROR(VLOOKUP($B3470,Invoices!$Z$2:$AA$412,2,FALSE),"")</f>
        <v/>
      </c>
      <c r="N3470" s="18" t="str">
        <f>IFERROR(VLOOKUP($B3470,Invoices!$AB$2:$AC$412,2,FALSE),"")</f>
        <v/>
      </c>
      <c r="O3470" s="18" t="str">
        <f>IFERROR(VLOOKUP($B3470,Invoices!$AD$2:$AE$412,2,FALSE),"")</f>
        <v/>
      </c>
      <c r="P3470" s="18" t="str">
        <f>IFERROR(VLOOKUP($B3470,Invoices!$AF$2:$AG$412,2,FALSE),"")</f>
        <v/>
      </c>
      <c r="Q3470" s="18" t="str">
        <f>IFERROR(VLOOKUP($B3470,Invoices!$AH$2:$AI$412,2,FALSE),"")</f>
        <v/>
      </c>
      <c r="R3470" s="18" t="str">
        <f>IFERROR(VLOOKUP($B3470,Invoices!$AJ$2:$AK$412,2,FALSE),"")</f>
        <v/>
      </c>
      <c r="S3470" s="18" t="str">
        <f>IFERROR(VLOOKUP($B3470,Invoices!$AL$2:$AM$412,2,FALSE),"")</f>
        <v/>
      </c>
      <c r="T3470" s="18" t="str">
        <f>IFERROR(VLOOKUP($B3470,Invoices!$AN$2:$AO$412,2,FALSE),"")</f>
        <v/>
      </c>
      <c r="U3470" s="18" t="str" cm="1">
        <f t="array" ref="U3470">IFERROR(INDEX(F3470:T3470, 1, MATCH(TRUE, ISNUMBER(F3470:T3470), 0)), "0.0")</f>
        <v>0.0</v>
      </c>
    </row>
    <row r="3471" spans="1:21" ht="13" x14ac:dyDescent="0.15">
      <c r="A3471" s="14" t="s">
        <v>9503</v>
      </c>
      <c r="B3471" s="6" t="s">
        <v>5027</v>
      </c>
      <c r="C3471" s="6" t="s">
        <v>695</v>
      </c>
      <c r="D3471" s="6" t="s">
        <v>696</v>
      </c>
      <c r="E3471" s="6" t="s">
        <v>697</v>
      </c>
      <c r="F3471" s="18" t="str">
        <f>IFERROR(VLOOKUP(B3471,Invoices!$L$2:$M$413,2,FALSE),"")</f>
        <v/>
      </c>
      <c r="G3471" s="18">
        <f>IFERROR(VLOOKUP(B3471,Invoices!$N$2:$O$412,2,FALSE),"")</f>
        <v>0.99</v>
      </c>
      <c r="H3471" s="18" t="str">
        <f>IFERROR(VLOOKUP($B3471,Invoices!$P$2:$Q$412,2,FALSE),"")</f>
        <v/>
      </c>
      <c r="I3471" s="18" t="str">
        <f>IFERROR(VLOOKUP($B3471,Invoices!$R$2:$S$412,2,FALSE),"")</f>
        <v/>
      </c>
      <c r="J3471" s="18" t="str">
        <f>IFERROR(VLOOKUP($B3471,Invoices!$T$2:$U$412,2,FALSE),"")</f>
        <v/>
      </c>
      <c r="K3471" s="18" t="str">
        <f>IFERROR(VLOOKUP($B3471,Invoices!$V$2:$W$412,2,FALSE),"")</f>
        <v/>
      </c>
      <c r="L3471" s="18" t="str">
        <f>IFERROR(VLOOKUP($B3471,Invoices!$X$2:$Y$412,2,FALSE),"")</f>
        <v/>
      </c>
      <c r="M3471" s="18" t="str">
        <f>IFERROR(VLOOKUP($B3471,Invoices!$Z$2:$AA$412,2,FALSE),"")</f>
        <v/>
      </c>
      <c r="N3471" s="18" t="str">
        <f>IFERROR(VLOOKUP($B3471,Invoices!$AB$2:$AC$412,2,FALSE),"")</f>
        <v/>
      </c>
      <c r="O3471" s="18" t="str">
        <f>IFERROR(VLOOKUP($B3471,Invoices!$AD$2:$AE$412,2,FALSE),"")</f>
        <v/>
      </c>
      <c r="P3471" s="18" t="str">
        <f>IFERROR(VLOOKUP($B3471,Invoices!$AF$2:$AG$412,2,FALSE),"")</f>
        <v/>
      </c>
      <c r="Q3471" s="18" t="str">
        <f>IFERROR(VLOOKUP($B3471,Invoices!$AH$2:$AI$412,2,FALSE),"")</f>
        <v/>
      </c>
      <c r="R3471" s="18" t="str">
        <f>IFERROR(VLOOKUP($B3471,Invoices!$AJ$2:$AK$412,2,FALSE),"")</f>
        <v/>
      </c>
      <c r="S3471" s="18" t="str">
        <f>IFERROR(VLOOKUP($B3471,Invoices!$AL$2:$AM$412,2,FALSE),"")</f>
        <v/>
      </c>
      <c r="T3471" s="18" t="str">
        <f>IFERROR(VLOOKUP($B3471,Invoices!$AN$2:$AO$412,2,FALSE),"")</f>
        <v/>
      </c>
      <c r="U3471" s="18" cm="1">
        <f t="array" ref="U3471">IFERROR(INDEX(F3471:T3471, 1, MATCH(TRUE, ISNUMBER(F3471:T3471), 0)), "0.0")</f>
        <v>0.99</v>
      </c>
    </row>
    <row r="3472" spans="1:21" ht="13" x14ac:dyDescent="0.15">
      <c r="A3472" s="14" t="s">
        <v>9504</v>
      </c>
      <c r="B3472" s="6" t="s">
        <v>5028</v>
      </c>
      <c r="C3472" s="6" t="s">
        <v>734</v>
      </c>
      <c r="D3472" s="6" t="s">
        <v>735</v>
      </c>
      <c r="E3472" s="6" t="s">
        <v>736</v>
      </c>
      <c r="F3472" s="18" t="str">
        <f>IFERROR(VLOOKUP(B3472,Invoices!$L$2:$M$413,2,FALSE),"")</f>
        <v/>
      </c>
      <c r="G3472" s="18" t="str">
        <f>IFERROR(VLOOKUP(B3472,Invoices!$N$2:$O$412,2,FALSE),"")</f>
        <v/>
      </c>
      <c r="H3472" s="18" t="str">
        <f>IFERROR(VLOOKUP($B3472,Invoices!$P$2:$Q$412,2,FALSE),"")</f>
        <v/>
      </c>
      <c r="I3472" s="18" t="str">
        <f>IFERROR(VLOOKUP($B3472,Invoices!$R$2:$S$412,2,FALSE),"")</f>
        <v/>
      </c>
      <c r="J3472" s="18" t="str">
        <f>IFERROR(VLOOKUP($B3472,Invoices!$T$2:$U$412,2,FALSE),"")</f>
        <v/>
      </c>
      <c r="K3472" s="18" t="str">
        <f>IFERROR(VLOOKUP($B3472,Invoices!$V$2:$W$412,2,FALSE),"")</f>
        <v/>
      </c>
      <c r="L3472" s="18" t="str">
        <f>IFERROR(VLOOKUP($B3472,Invoices!$X$2:$Y$412,2,FALSE),"")</f>
        <v/>
      </c>
      <c r="M3472" s="18" t="str">
        <f>IFERROR(VLOOKUP($B3472,Invoices!$Z$2:$AA$412,2,FALSE),"")</f>
        <v/>
      </c>
      <c r="N3472" s="18" t="str">
        <f>IFERROR(VLOOKUP($B3472,Invoices!$AB$2:$AC$412,2,FALSE),"")</f>
        <v/>
      </c>
      <c r="O3472" s="18" t="str">
        <f>IFERROR(VLOOKUP($B3472,Invoices!$AD$2:$AE$412,2,FALSE),"")</f>
        <v/>
      </c>
      <c r="P3472" s="18" t="str">
        <f>IFERROR(VLOOKUP($B3472,Invoices!$AF$2:$AG$412,2,FALSE),"")</f>
        <v/>
      </c>
      <c r="Q3472" s="18" t="str">
        <f>IFERROR(VLOOKUP($B3472,Invoices!$AH$2:$AI$412,2,FALSE),"")</f>
        <v/>
      </c>
      <c r="R3472" s="18" t="str">
        <f>IFERROR(VLOOKUP($B3472,Invoices!$AJ$2:$AK$412,2,FALSE),"")</f>
        <v/>
      </c>
      <c r="S3472" s="18" t="str">
        <f>IFERROR(VLOOKUP($B3472,Invoices!$AL$2:$AM$412,2,FALSE),"")</f>
        <v/>
      </c>
      <c r="T3472" s="18" t="str">
        <f>IFERROR(VLOOKUP($B3472,Invoices!$AN$2:$AO$412,2,FALSE),"")</f>
        <v/>
      </c>
      <c r="U3472" s="18" t="str" cm="1">
        <f t="array" ref="U3472">IFERROR(INDEX(F3472:T3472, 1, MATCH(TRUE, ISNUMBER(F3472:T3472), 0)), "0.0")</f>
        <v>0.0</v>
      </c>
    </row>
    <row r="3473" spans="1:21" ht="13" x14ac:dyDescent="0.15">
      <c r="A3473" s="14" t="s">
        <v>9505</v>
      </c>
      <c r="B3473" s="6" t="s">
        <v>5029</v>
      </c>
      <c r="D3473" s="6" t="s">
        <v>921</v>
      </c>
      <c r="E3473" s="6" t="s">
        <v>921</v>
      </c>
      <c r="F3473" s="18" t="str">
        <f>IFERROR(VLOOKUP(B3473,Invoices!$L$2:$M$413,2,FALSE),"")</f>
        <v/>
      </c>
      <c r="G3473" s="18" t="str">
        <f>IFERROR(VLOOKUP(B3473,Invoices!$N$2:$O$412,2,FALSE),"")</f>
        <v/>
      </c>
      <c r="H3473" s="18" t="str">
        <f>IFERROR(VLOOKUP($B3473,Invoices!$P$2:$Q$412,2,FALSE),"")</f>
        <v/>
      </c>
      <c r="I3473" s="18" t="str">
        <f>IFERROR(VLOOKUP($B3473,Invoices!$R$2:$S$412,2,FALSE),"")</f>
        <v/>
      </c>
      <c r="J3473" s="18" t="str">
        <f>IFERROR(VLOOKUP($B3473,Invoices!$T$2:$U$412,2,FALSE),"")</f>
        <v/>
      </c>
      <c r="K3473" s="18" t="str">
        <f>IFERROR(VLOOKUP($B3473,Invoices!$V$2:$W$412,2,FALSE),"")</f>
        <v/>
      </c>
      <c r="L3473" s="18" t="str">
        <f>IFERROR(VLOOKUP($B3473,Invoices!$X$2:$Y$412,2,FALSE),"")</f>
        <v/>
      </c>
      <c r="M3473" s="18" t="str">
        <f>IFERROR(VLOOKUP($B3473,Invoices!$Z$2:$AA$412,2,FALSE),"")</f>
        <v/>
      </c>
      <c r="N3473" s="18" t="str">
        <f>IFERROR(VLOOKUP($B3473,Invoices!$AB$2:$AC$412,2,FALSE),"")</f>
        <v/>
      </c>
      <c r="O3473" s="18" t="str">
        <f>IFERROR(VLOOKUP($B3473,Invoices!$AD$2:$AE$412,2,FALSE),"")</f>
        <v/>
      </c>
      <c r="P3473" s="18" t="str">
        <f>IFERROR(VLOOKUP($B3473,Invoices!$AF$2:$AG$412,2,FALSE),"")</f>
        <v/>
      </c>
      <c r="Q3473" s="18" t="str">
        <f>IFERROR(VLOOKUP($B3473,Invoices!$AH$2:$AI$412,2,FALSE),"")</f>
        <v/>
      </c>
      <c r="R3473" s="18" t="str">
        <f>IFERROR(VLOOKUP($B3473,Invoices!$AJ$2:$AK$412,2,FALSE),"")</f>
        <v/>
      </c>
      <c r="S3473" s="18" t="str">
        <f>IFERROR(VLOOKUP($B3473,Invoices!$AL$2:$AM$412,2,FALSE),"")</f>
        <v/>
      </c>
      <c r="T3473" s="18" t="str">
        <f>IFERROR(VLOOKUP($B3473,Invoices!$AN$2:$AO$412,2,FALSE),"")</f>
        <v/>
      </c>
      <c r="U3473" s="18" t="str" cm="1">
        <f t="array" ref="U3473">IFERROR(INDEX(F3473:T3473, 1, MATCH(TRUE, ISNUMBER(F3473:T3473), 0)), "0.0")</f>
        <v>0.0</v>
      </c>
    </row>
    <row r="3474" spans="1:21" ht="13" x14ac:dyDescent="0.15">
      <c r="A3474" s="14" t="s">
        <v>9506</v>
      </c>
      <c r="B3474" s="6" t="s">
        <v>5030</v>
      </c>
      <c r="C3474" s="6" t="s">
        <v>1046</v>
      </c>
      <c r="D3474" s="6" t="s">
        <v>1047</v>
      </c>
      <c r="E3474" s="6" t="s">
        <v>1046</v>
      </c>
      <c r="F3474" s="18" t="str">
        <f>IFERROR(VLOOKUP(B3474,Invoices!$L$2:$M$413,2,FALSE),"")</f>
        <v/>
      </c>
      <c r="G3474" s="18" t="str">
        <f>IFERROR(VLOOKUP(B3474,Invoices!$N$2:$O$412,2,FALSE),"")</f>
        <v/>
      </c>
      <c r="H3474" s="18" t="str">
        <f>IFERROR(VLOOKUP($B3474,Invoices!$P$2:$Q$412,2,FALSE),"")</f>
        <v/>
      </c>
      <c r="I3474" s="18" t="str">
        <f>IFERROR(VLOOKUP($B3474,Invoices!$R$2:$S$412,2,FALSE),"")</f>
        <v/>
      </c>
      <c r="J3474" s="18" t="str">
        <f>IFERROR(VLOOKUP($B3474,Invoices!$T$2:$U$412,2,FALSE),"")</f>
        <v/>
      </c>
      <c r="K3474" s="18" t="str">
        <f>IFERROR(VLOOKUP($B3474,Invoices!$V$2:$W$412,2,FALSE),"")</f>
        <v/>
      </c>
      <c r="L3474" s="18" t="str">
        <f>IFERROR(VLOOKUP($B3474,Invoices!$X$2:$Y$412,2,FALSE),"")</f>
        <v/>
      </c>
      <c r="M3474" s="18" t="str">
        <f>IFERROR(VLOOKUP($B3474,Invoices!$Z$2:$AA$412,2,FALSE),"")</f>
        <v/>
      </c>
      <c r="N3474" s="18" t="str">
        <f>IFERROR(VLOOKUP($B3474,Invoices!$AB$2:$AC$412,2,FALSE),"")</f>
        <v/>
      </c>
      <c r="O3474" s="18" t="str">
        <f>IFERROR(VLOOKUP($B3474,Invoices!$AD$2:$AE$412,2,FALSE),"")</f>
        <v/>
      </c>
      <c r="P3474" s="18" t="str">
        <f>IFERROR(VLOOKUP($B3474,Invoices!$AF$2:$AG$412,2,FALSE),"")</f>
        <v/>
      </c>
      <c r="Q3474" s="18" t="str">
        <f>IFERROR(VLOOKUP($B3474,Invoices!$AH$2:$AI$412,2,FALSE),"")</f>
        <v/>
      </c>
      <c r="R3474" s="18" t="str">
        <f>IFERROR(VLOOKUP($B3474,Invoices!$AJ$2:$AK$412,2,FALSE),"")</f>
        <v/>
      </c>
      <c r="S3474" s="18" t="str">
        <f>IFERROR(VLOOKUP($B3474,Invoices!$AL$2:$AM$412,2,FALSE),"")</f>
        <v/>
      </c>
      <c r="T3474" s="18" t="str">
        <f>IFERROR(VLOOKUP($B3474,Invoices!$AN$2:$AO$412,2,FALSE),"")</f>
        <v/>
      </c>
      <c r="U3474" s="18" t="str" cm="1">
        <f t="array" ref="U3474">IFERROR(INDEX(F3474:T3474, 1, MATCH(TRUE, ISNUMBER(F3474:T3474), 0)), "0.0")</f>
        <v>0.0</v>
      </c>
    </row>
    <row r="3475" spans="1:21" ht="13" x14ac:dyDescent="0.15">
      <c r="A3475" s="14" t="s">
        <v>9507</v>
      </c>
      <c r="B3475" s="6" t="s">
        <v>5031</v>
      </c>
      <c r="C3475" s="6" t="s">
        <v>568</v>
      </c>
      <c r="D3475" s="6" t="s">
        <v>569</v>
      </c>
      <c r="E3475" s="6" t="s">
        <v>570</v>
      </c>
      <c r="F3475" s="18">
        <f>IFERROR(VLOOKUP(B3475,Invoices!$L$2:$M$413,2,FALSE),"")</f>
        <v>0.99</v>
      </c>
      <c r="G3475" s="18" t="str">
        <f>IFERROR(VLOOKUP(B3475,Invoices!$N$2:$O$412,2,FALSE),"")</f>
        <v/>
      </c>
      <c r="H3475" s="18" t="str">
        <f>IFERROR(VLOOKUP($B3475,Invoices!$P$2:$Q$412,2,FALSE),"")</f>
        <v/>
      </c>
      <c r="I3475" s="18" t="str">
        <f>IFERROR(VLOOKUP($B3475,Invoices!$R$2:$S$412,2,FALSE),"")</f>
        <v/>
      </c>
      <c r="J3475" s="18" t="str">
        <f>IFERROR(VLOOKUP($B3475,Invoices!$T$2:$U$412,2,FALSE),"")</f>
        <v/>
      </c>
      <c r="K3475" s="18" t="str">
        <f>IFERROR(VLOOKUP($B3475,Invoices!$V$2:$W$412,2,FALSE),"")</f>
        <v/>
      </c>
      <c r="L3475" s="18" t="str">
        <f>IFERROR(VLOOKUP($B3475,Invoices!$X$2:$Y$412,2,FALSE),"")</f>
        <v/>
      </c>
      <c r="M3475" s="18" t="str">
        <f>IFERROR(VLOOKUP($B3475,Invoices!$Z$2:$AA$412,2,FALSE),"")</f>
        <v/>
      </c>
      <c r="N3475" s="18" t="str">
        <f>IFERROR(VLOOKUP($B3475,Invoices!$AB$2:$AC$412,2,FALSE),"")</f>
        <v/>
      </c>
      <c r="O3475" s="18" t="str">
        <f>IFERROR(VLOOKUP($B3475,Invoices!$AD$2:$AE$412,2,FALSE),"")</f>
        <v/>
      </c>
      <c r="P3475" s="18" t="str">
        <f>IFERROR(VLOOKUP($B3475,Invoices!$AF$2:$AG$412,2,FALSE),"")</f>
        <v/>
      </c>
      <c r="Q3475" s="18" t="str">
        <f>IFERROR(VLOOKUP($B3475,Invoices!$AH$2:$AI$412,2,FALSE),"")</f>
        <v/>
      </c>
      <c r="R3475" s="18" t="str">
        <f>IFERROR(VLOOKUP($B3475,Invoices!$AJ$2:$AK$412,2,FALSE),"")</f>
        <v/>
      </c>
      <c r="S3475" s="18" t="str">
        <f>IFERROR(VLOOKUP($B3475,Invoices!$AL$2:$AM$412,2,FALSE),"")</f>
        <v/>
      </c>
      <c r="T3475" s="18" t="str">
        <f>IFERROR(VLOOKUP($B3475,Invoices!$AN$2:$AO$412,2,FALSE),"")</f>
        <v/>
      </c>
      <c r="U3475" s="18" cm="1">
        <f t="array" ref="U3475">IFERROR(INDEX(F3475:T3475, 1, MATCH(TRUE, ISNUMBER(F3475:T3475), 0)), "0.0")</f>
        <v>0.99</v>
      </c>
    </row>
    <row r="3476" spans="1:21" ht="13" x14ac:dyDescent="0.15">
      <c r="A3476" s="14" t="s">
        <v>9508</v>
      </c>
      <c r="B3476" s="6" t="s">
        <v>5032</v>
      </c>
      <c r="C3476" s="6" t="s">
        <v>5033</v>
      </c>
      <c r="D3476" s="6" t="s">
        <v>1115</v>
      </c>
      <c r="E3476" s="6" t="s">
        <v>810</v>
      </c>
      <c r="F3476" s="18">
        <f>IFERROR(VLOOKUP(B3476,Invoices!$L$2:$M$413,2,FALSE),"")</f>
        <v>0.99</v>
      </c>
      <c r="G3476" s="18">
        <f>IFERROR(VLOOKUP(B3476,Invoices!$N$2:$O$412,2,FALSE),"")</f>
        <v>0.99</v>
      </c>
      <c r="H3476" s="18" t="str">
        <f>IFERROR(VLOOKUP($B3476,Invoices!$P$2:$Q$412,2,FALSE),"")</f>
        <v/>
      </c>
      <c r="I3476" s="18" t="str">
        <f>IFERROR(VLOOKUP($B3476,Invoices!$R$2:$S$412,2,FALSE),"")</f>
        <v/>
      </c>
      <c r="J3476" s="18" t="str">
        <f>IFERROR(VLOOKUP($B3476,Invoices!$T$2:$U$412,2,FALSE),"")</f>
        <v/>
      </c>
      <c r="K3476" s="18" t="str">
        <f>IFERROR(VLOOKUP($B3476,Invoices!$V$2:$W$412,2,FALSE),"")</f>
        <v/>
      </c>
      <c r="L3476" s="18" t="str">
        <f>IFERROR(VLOOKUP($B3476,Invoices!$X$2:$Y$412,2,FALSE),"")</f>
        <v/>
      </c>
      <c r="M3476" s="18" t="str">
        <f>IFERROR(VLOOKUP($B3476,Invoices!$Z$2:$AA$412,2,FALSE),"")</f>
        <v/>
      </c>
      <c r="N3476" s="18" t="str">
        <f>IFERROR(VLOOKUP($B3476,Invoices!$AB$2:$AC$412,2,FALSE),"")</f>
        <v/>
      </c>
      <c r="O3476" s="18" t="str">
        <f>IFERROR(VLOOKUP($B3476,Invoices!$AD$2:$AE$412,2,FALSE),"")</f>
        <v/>
      </c>
      <c r="P3476" s="18" t="str">
        <f>IFERROR(VLOOKUP($B3476,Invoices!$AF$2:$AG$412,2,FALSE),"")</f>
        <v/>
      </c>
      <c r="Q3476" s="18" t="str">
        <f>IFERROR(VLOOKUP($B3476,Invoices!$AH$2:$AI$412,2,FALSE),"")</f>
        <v/>
      </c>
      <c r="R3476" s="18" t="str">
        <f>IFERROR(VLOOKUP($B3476,Invoices!$AJ$2:$AK$412,2,FALSE),"")</f>
        <v/>
      </c>
      <c r="S3476" s="18" t="str">
        <f>IFERROR(VLOOKUP($B3476,Invoices!$AL$2:$AM$412,2,FALSE),"")</f>
        <v/>
      </c>
      <c r="T3476" s="18" t="str">
        <f>IFERROR(VLOOKUP($B3476,Invoices!$AN$2:$AO$412,2,FALSE),"")</f>
        <v/>
      </c>
      <c r="U3476" s="18" cm="1">
        <f t="array" ref="U3476">IFERROR(INDEX(F3476:T3476, 1, MATCH(TRUE, ISNUMBER(F3476:T3476), 0)), "0.0")</f>
        <v>0.99</v>
      </c>
    </row>
    <row r="3477" spans="1:21" ht="13" x14ac:dyDescent="0.15">
      <c r="A3477" s="14" t="s">
        <v>9509</v>
      </c>
      <c r="B3477" s="6" t="s">
        <v>5032</v>
      </c>
      <c r="C3477" s="6" t="s">
        <v>5034</v>
      </c>
      <c r="D3477" s="6" t="s">
        <v>5035</v>
      </c>
      <c r="E3477" s="6" t="s">
        <v>5036</v>
      </c>
      <c r="F3477" s="18">
        <f>IFERROR(VLOOKUP(B3477,Invoices!$L$2:$M$413,2,FALSE),"")</f>
        <v>0.99</v>
      </c>
      <c r="G3477" s="18">
        <f>IFERROR(VLOOKUP(B3477,Invoices!$N$2:$O$412,2,FALSE),"")</f>
        <v>0.99</v>
      </c>
      <c r="H3477" s="18" t="str">
        <f>IFERROR(VLOOKUP($B3477,Invoices!$P$2:$Q$412,2,FALSE),"")</f>
        <v/>
      </c>
      <c r="I3477" s="18" t="str">
        <f>IFERROR(VLOOKUP($B3477,Invoices!$R$2:$S$412,2,FALSE),"")</f>
        <v/>
      </c>
      <c r="J3477" s="18" t="str">
        <f>IFERROR(VLOOKUP($B3477,Invoices!$T$2:$U$412,2,FALSE),"")</f>
        <v/>
      </c>
      <c r="K3477" s="18" t="str">
        <f>IFERROR(VLOOKUP($B3477,Invoices!$V$2:$W$412,2,FALSE),"")</f>
        <v/>
      </c>
      <c r="L3477" s="18" t="str">
        <f>IFERROR(VLOOKUP($B3477,Invoices!$X$2:$Y$412,2,FALSE),"")</f>
        <v/>
      </c>
      <c r="M3477" s="18" t="str">
        <f>IFERROR(VLOOKUP($B3477,Invoices!$Z$2:$AA$412,2,FALSE),"")</f>
        <v/>
      </c>
      <c r="N3477" s="18" t="str">
        <f>IFERROR(VLOOKUP($B3477,Invoices!$AB$2:$AC$412,2,FALSE),"")</f>
        <v/>
      </c>
      <c r="O3477" s="18" t="str">
        <f>IFERROR(VLOOKUP($B3477,Invoices!$AD$2:$AE$412,2,FALSE),"")</f>
        <v/>
      </c>
      <c r="P3477" s="18" t="str">
        <f>IFERROR(VLOOKUP($B3477,Invoices!$AF$2:$AG$412,2,FALSE),"")</f>
        <v/>
      </c>
      <c r="Q3477" s="18" t="str">
        <f>IFERROR(VLOOKUP($B3477,Invoices!$AH$2:$AI$412,2,FALSE),"")</f>
        <v/>
      </c>
      <c r="R3477" s="18" t="str">
        <f>IFERROR(VLOOKUP($B3477,Invoices!$AJ$2:$AK$412,2,FALSE),"")</f>
        <v/>
      </c>
      <c r="S3477" s="18" t="str">
        <f>IFERROR(VLOOKUP($B3477,Invoices!$AL$2:$AM$412,2,FALSE),"")</f>
        <v/>
      </c>
      <c r="T3477" s="18" t="str">
        <f>IFERROR(VLOOKUP($B3477,Invoices!$AN$2:$AO$412,2,FALSE),"")</f>
        <v/>
      </c>
      <c r="U3477" s="18" cm="1">
        <f t="array" ref="U3477">IFERROR(INDEX(F3477:T3477, 1, MATCH(TRUE, ISNUMBER(F3477:T3477), 0)), "0.0")</f>
        <v>0.99</v>
      </c>
    </row>
    <row r="3478" spans="1:21" ht="13" x14ac:dyDescent="0.15">
      <c r="A3478" s="14" t="s">
        <v>9510</v>
      </c>
      <c r="B3478" s="6" t="s">
        <v>5037</v>
      </c>
      <c r="D3478" s="6" t="s">
        <v>602</v>
      </c>
      <c r="E3478" s="6" t="s">
        <v>603</v>
      </c>
      <c r="F3478" s="18" t="str">
        <f>IFERROR(VLOOKUP(B3478,Invoices!$L$2:$M$413,2,FALSE),"")</f>
        <v/>
      </c>
      <c r="G3478" s="18" t="str">
        <f>IFERROR(VLOOKUP(B3478,Invoices!$N$2:$O$412,2,FALSE),"")</f>
        <v/>
      </c>
      <c r="H3478" s="18" t="str">
        <f>IFERROR(VLOOKUP($B3478,Invoices!$P$2:$Q$412,2,FALSE),"")</f>
        <v/>
      </c>
      <c r="I3478" s="18" t="str">
        <f>IFERROR(VLOOKUP($B3478,Invoices!$R$2:$S$412,2,FALSE),"")</f>
        <v/>
      </c>
      <c r="J3478" s="18" t="str">
        <f>IFERROR(VLOOKUP($B3478,Invoices!$T$2:$U$412,2,FALSE),"")</f>
        <v/>
      </c>
      <c r="K3478" s="18" t="str">
        <f>IFERROR(VLOOKUP($B3478,Invoices!$V$2:$W$412,2,FALSE),"")</f>
        <v/>
      </c>
      <c r="L3478" s="18" t="str">
        <f>IFERROR(VLOOKUP($B3478,Invoices!$X$2:$Y$412,2,FALSE),"")</f>
        <v/>
      </c>
      <c r="M3478" s="18" t="str">
        <f>IFERROR(VLOOKUP($B3478,Invoices!$Z$2:$AA$412,2,FALSE),"")</f>
        <v/>
      </c>
      <c r="N3478" s="18" t="str">
        <f>IFERROR(VLOOKUP($B3478,Invoices!$AB$2:$AC$412,2,FALSE),"")</f>
        <v/>
      </c>
      <c r="O3478" s="18">
        <f>IFERROR(VLOOKUP($B3478,Invoices!$AD$2:$AE$412,2,FALSE),"")</f>
        <v>0.99</v>
      </c>
      <c r="P3478" s="18" t="str">
        <f>IFERROR(VLOOKUP($B3478,Invoices!$AF$2:$AG$412,2,FALSE),"")</f>
        <v/>
      </c>
      <c r="Q3478" s="18" t="str">
        <f>IFERROR(VLOOKUP($B3478,Invoices!$AH$2:$AI$412,2,FALSE),"")</f>
        <v/>
      </c>
      <c r="R3478" s="18" t="str">
        <f>IFERROR(VLOOKUP($B3478,Invoices!$AJ$2:$AK$412,2,FALSE),"")</f>
        <v/>
      </c>
      <c r="S3478" s="18" t="str">
        <f>IFERROR(VLOOKUP($B3478,Invoices!$AL$2:$AM$412,2,FALSE),"")</f>
        <v/>
      </c>
      <c r="T3478" s="18" t="str">
        <f>IFERROR(VLOOKUP($B3478,Invoices!$AN$2:$AO$412,2,FALSE),"")</f>
        <v/>
      </c>
      <c r="U3478" s="18" cm="1">
        <f t="array" ref="U3478">IFERROR(INDEX(F3478:T3478, 1, MATCH(TRUE, ISNUMBER(F3478:T3478), 0)), "0.0")</f>
        <v>0.99</v>
      </c>
    </row>
    <row r="3479" spans="1:21" ht="13" x14ac:dyDescent="0.15">
      <c r="A3479" s="14" t="s">
        <v>9511</v>
      </c>
      <c r="B3479" s="6" t="s">
        <v>5038</v>
      </c>
      <c r="C3479" s="6" t="s">
        <v>2023</v>
      </c>
      <c r="D3479" s="6" t="s">
        <v>2024</v>
      </c>
      <c r="E3479" s="6" t="s">
        <v>779</v>
      </c>
      <c r="F3479" s="18" t="str">
        <f>IFERROR(VLOOKUP(B3479,Invoices!$L$2:$M$413,2,FALSE),"")</f>
        <v/>
      </c>
      <c r="G3479" s="18" t="str">
        <f>IFERROR(VLOOKUP(B3479,Invoices!$N$2:$O$412,2,FALSE),"")</f>
        <v/>
      </c>
      <c r="H3479" s="18" t="str">
        <f>IFERROR(VLOOKUP($B3479,Invoices!$P$2:$Q$412,2,FALSE),"")</f>
        <v/>
      </c>
      <c r="I3479" s="18" t="str">
        <f>IFERROR(VLOOKUP($B3479,Invoices!$R$2:$S$412,2,FALSE),"")</f>
        <v/>
      </c>
      <c r="J3479" s="18" t="str">
        <f>IFERROR(VLOOKUP($B3479,Invoices!$T$2:$U$412,2,FALSE),"")</f>
        <v/>
      </c>
      <c r="K3479" s="18" t="str">
        <f>IFERROR(VLOOKUP($B3479,Invoices!$V$2:$W$412,2,FALSE),"")</f>
        <v/>
      </c>
      <c r="L3479" s="18" t="str">
        <f>IFERROR(VLOOKUP($B3479,Invoices!$X$2:$Y$412,2,FALSE),"")</f>
        <v/>
      </c>
      <c r="M3479" s="18" t="str">
        <f>IFERROR(VLOOKUP($B3479,Invoices!$Z$2:$AA$412,2,FALSE),"")</f>
        <v/>
      </c>
      <c r="N3479" s="18" t="str">
        <f>IFERROR(VLOOKUP($B3479,Invoices!$AB$2:$AC$412,2,FALSE),"")</f>
        <v/>
      </c>
      <c r="O3479" s="18" t="str">
        <f>IFERROR(VLOOKUP($B3479,Invoices!$AD$2:$AE$412,2,FALSE),"")</f>
        <v/>
      </c>
      <c r="P3479" s="18">
        <f>IFERROR(VLOOKUP($B3479,Invoices!$AF$2:$AG$412,2,FALSE),"")</f>
        <v>0.99</v>
      </c>
      <c r="Q3479" s="18" t="str">
        <f>IFERROR(VLOOKUP($B3479,Invoices!$AH$2:$AI$412,2,FALSE),"")</f>
        <v/>
      </c>
      <c r="R3479" s="18" t="str">
        <f>IFERROR(VLOOKUP($B3479,Invoices!$AJ$2:$AK$412,2,FALSE),"")</f>
        <v/>
      </c>
      <c r="S3479" s="18" t="str">
        <f>IFERROR(VLOOKUP($B3479,Invoices!$AL$2:$AM$412,2,FALSE),"")</f>
        <v/>
      </c>
      <c r="T3479" s="18" t="str">
        <f>IFERROR(VLOOKUP($B3479,Invoices!$AN$2:$AO$412,2,FALSE),"")</f>
        <v/>
      </c>
      <c r="U3479" s="18" cm="1">
        <f t="array" ref="U3479">IFERROR(INDEX(F3479:T3479, 1, MATCH(TRUE, ISNUMBER(F3479:T3479), 0)), "0.0")</f>
        <v>0.99</v>
      </c>
    </row>
    <row r="3480" spans="1:21" ht="13" x14ac:dyDescent="0.15">
      <c r="A3480" s="14" t="s">
        <v>9512</v>
      </c>
      <c r="B3480" s="6" t="s">
        <v>5039</v>
      </c>
      <c r="D3480" s="6" t="s">
        <v>1075</v>
      </c>
      <c r="E3480" s="6" t="s">
        <v>1076</v>
      </c>
      <c r="F3480" s="18">
        <f>IFERROR(VLOOKUP(B3480,Invoices!$L$2:$M$413,2,FALSE),"")</f>
        <v>0.99</v>
      </c>
      <c r="G3480" s="18" t="str">
        <f>IFERROR(VLOOKUP(B3480,Invoices!$N$2:$O$412,2,FALSE),"")</f>
        <v/>
      </c>
      <c r="H3480" s="18" t="str">
        <f>IFERROR(VLOOKUP($B3480,Invoices!$P$2:$Q$412,2,FALSE),"")</f>
        <v/>
      </c>
      <c r="I3480" s="18" t="str">
        <f>IFERROR(VLOOKUP($B3480,Invoices!$R$2:$S$412,2,FALSE),"")</f>
        <v/>
      </c>
      <c r="J3480" s="18" t="str">
        <f>IFERROR(VLOOKUP($B3480,Invoices!$T$2:$U$412,2,FALSE),"")</f>
        <v/>
      </c>
      <c r="K3480" s="18" t="str">
        <f>IFERROR(VLOOKUP($B3480,Invoices!$V$2:$W$412,2,FALSE),"")</f>
        <v/>
      </c>
      <c r="L3480" s="18" t="str">
        <f>IFERROR(VLOOKUP($B3480,Invoices!$X$2:$Y$412,2,FALSE),"")</f>
        <v/>
      </c>
      <c r="M3480" s="18" t="str">
        <f>IFERROR(VLOOKUP($B3480,Invoices!$Z$2:$AA$412,2,FALSE),"")</f>
        <v/>
      </c>
      <c r="N3480" s="18" t="str">
        <f>IFERROR(VLOOKUP($B3480,Invoices!$AB$2:$AC$412,2,FALSE),"")</f>
        <v/>
      </c>
      <c r="O3480" s="18" t="str">
        <f>IFERROR(VLOOKUP($B3480,Invoices!$AD$2:$AE$412,2,FALSE),"")</f>
        <v/>
      </c>
      <c r="P3480" s="18" t="str">
        <f>IFERROR(VLOOKUP($B3480,Invoices!$AF$2:$AG$412,2,FALSE),"")</f>
        <v/>
      </c>
      <c r="Q3480" s="18" t="str">
        <f>IFERROR(VLOOKUP($B3480,Invoices!$AH$2:$AI$412,2,FALSE),"")</f>
        <v/>
      </c>
      <c r="R3480" s="18" t="str">
        <f>IFERROR(VLOOKUP($B3480,Invoices!$AJ$2:$AK$412,2,FALSE),"")</f>
        <v/>
      </c>
      <c r="S3480" s="18" t="str">
        <f>IFERROR(VLOOKUP($B3480,Invoices!$AL$2:$AM$412,2,FALSE),"")</f>
        <v/>
      </c>
      <c r="T3480" s="18" t="str">
        <f>IFERROR(VLOOKUP($B3480,Invoices!$AN$2:$AO$412,2,FALSE),"")</f>
        <v/>
      </c>
      <c r="U3480" s="18" cm="1">
        <f t="array" ref="U3480">IFERROR(INDEX(F3480:T3480, 1, MATCH(TRUE, ISNUMBER(F3480:T3480), 0)), "0.0")</f>
        <v>0.99</v>
      </c>
    </row>
    <row r="3481" spans="1:21" ht="13" x14ac:dyDescent="0.15">
      <c r="A3481" s="14" t="s">
        <v>9513</v>
      </c>
      <c r="B3481" s="6" t="s">
        <v>5040</v>
      </c>
      <c r="C3481" s="6" t="s">
        <v>564</v>
      </c>
      <c r="D3481" s="6" t="s">
        <v>565</v>
      </c>
      <c r="E3481" s="6" t="s">
        <v>566</v>
      </c>
      <c r="F3481" s="18" t="str">
        <f>IFERROR(VLOOKUP(B3481,Invoices!$L$2:$M$413,2,FALSE),"")</f>
        <v/>
      </c>
      <c r="G3481" s="18" t="str">
        <f>IFERROR(VLOOKUP(B3481,Invoices!$N$2:$O$412,2,FALSE),"")</f>
        <v/>
      </c>
      <c r="H3481" s="18" t="str">
        <f>IFERROR(VLOOKUP($B3481,Invoices!$P$2:$Q$412,2,FALSE),"")</f>
        <v/>
      </c>
      <c r="I3481" s="18" t="str">
        <f>IFERROR(VLOOKUP($B3481,Invoices!$R$2:$S$412,2,FALSE),"")</f>
        <v/>
      </c>
      <c r="J3481" s="18" t="str">
        <f>IFERROR(VLOOKUP($B3481,Invoices!$T$2:$U$412,2,FALSE),"")</f>
        <v/>
      </c>
      <c r="K3481" s="18" t="str">
        <f>IFERROR(VLOOKUP($B3481,Invoices!$V$2:$W$412,2,FALSE),"")</f>
        <v/>
      </c>
      <c r="L3481" s="18" t="str">
        <f>IFERROR(VLOOKUP($B3481,Invoices!$X$2:$Y$412,2,FALSE),"")</f>
        <v/>
      </c>
      <c r="M3481" s="18" t="str">
        <f>IFERROR(VLOOKUP($B3481,Invoices!$Z$2:$AA$412,2,FALSE),"")</f>
        <v/>
      </c>
      <c r="N3481" s="18" t="str">
        <f>IFERROR(VLOOKUP($B3481,Invoices!$AB$2:$AC$412,2,FALSE),"")</f>
        <v/>
      </c>
      <c r="O3481" s="18" t="str">
        <f>IFERROR(VLOOKUP($B3481,Invoices!$AD$2:$AE$412,2,FALSE),"")</f>
        <v/>
      </c>
      <c r="P3481" s="18" t="str">
        <f>IFERROR(VLOOKUP($B3481,Invoices!$AF$2:$AG$412,2,FALSE),"")</f>
        <v/>
      </c>
      <c r="Q3481" s="18" t="str">
        <f>IFERROR(VLOOKUP($B3481,Invoices!$AH$2:$AI$412,2,FALSE),"")</f>
        <v/>
      </c>
      <c r="R3481" s="18" t="str">
        <f>IFERROR(VLOOKUP($B3481,Invoices!$AJ$2:$AK$412,2,FALSE),"")</f>
        <v/>
      </c>
      <c r="S3481" s="18" t="str">
        <f>IFERROR(VLOOKUP($B3481,Invoices!$AL$2:$AM$412,2,FALSE),"")</f>
        <v/>
      </c>
      <c r="T3481" s="18" t="str">
        <f>IFERROR(VLOOKUP($B3481,Invoices!$AN$2:$AO$412,2,FALSE),"")</f>
        <v/>
      </c>
      <c r="U3481" s="18" t="str" cm="1">
        <f t="array" ref="U3481">IFERROR(INDEX(F3481:T3481, 1, MATCH(TRUE, ISNUMBER(F3481:T3481), 0)), "0.0")</f>
        <v>0.0</v>
      </c>
    </row>
    <row r="3482" spans="1:21" ht="13" x14ac:dyDescent="0.15">
      <c r="A3482" s="14" t="s">
        <v>9514</v>
      </c>
      <c r="B3482" s="6" t="s">
        <v>5041</v>
      </c>
      <c r="D3482" s="6" t="s">
        <v>592</v>
      </c>
      <c r="E3482" s="6" t="s">
        <v>593</v>
      </c>
      <c r="F3482" s="18" t="str">
        <f>IFERROR(VLOOKUP(B3482,Invoices!$L$2:$M$413,2,FALSE),"")</f>
        <v/>
      </c>
      <c r="G3482" s="18" t="str">
        <f>IFERROR(VLOOKUP(B3482,Invoices!$N$2:$O$412,2,FALSE),"")</f>
        <v/>
      </c>
      <c r="H3482" s="18" t="str">
        <f>IFERROR(VLOOKUP($B3482,Invoices!$P$2:$Q$412,2,FALSE),"")</f>
        <v/>
      </c>
      <c r="I3482" s="18" t="str">
        <f>IFERROR(VLOOKUP($B3482,Invoices!$R$2:$S$412,2,FALSE),"")</f>
        <v/>
      </c>
      <c r="J3482" s="18" t="str">
        <f>IFERROR(VLOOKUP($B3482,Invoices!$T$2:$U$412,2,FALSE),"")</f>
        <v/>
      </c>
      <c r="K3482" s="18" t="str">
        <f>IFERROR(VLOOKUP($B3482,Invoices!$V$2:$W$412,2,FALSE),"")</f>
        <v/>
      </c>
      <c r="L3482" s="18" t="str">
        <f>IFERROR(VLOOKUP($B3482,Invoices!$X$2:$Y$412,2,FALSE),"")</f>
        <v/>
      </c>
      <c r="M3482" s="18" t="str">
        <f>IFERROR(VLOOKUP($B3482,Invoices!$Z$2:$AA$412,2,FALSE),"")</f>
        <v/>
      </c>
      <c r="N3482" s="18" t="str">
        <f>IFERROR(VLOOKUP($B3482,Invoices!$AB$2:$AC$412,2,FALSE),"")</f>
        <v/>
      </c>
      <c r="O3482" s="18" t="str">
        <f>IFERROR(VLOOKUP($B3482,Invoices!$AD$2:$AE$412,2,FALSE),"")</f>
        <v/>
      </c>
      <c r="P3482" s="18" t="str">
        <f>IFERROR(VLOOKUP($B3482,Invoices!$AF$2:$AG$412,2,FALSE),"")</f>
        <v/>
      </c>
      <c r="Q3482" s="18" t="str">
        <f>IFERROR(VLOOKUP($B3482,Invoices!$AH$2:$AI$412,2,FALSE),"")</f>
        <v/>
      </c>
      <c r="R3482" s="18" t="str">
        <f>IFERROR(VLOOKUP($B3482,Invoices!$AJ$2:$AK$412,2,FALSE),"")</f>
        <v/>
      </c>
      <c r="S3482" s="18" t="str">
        <f>IFERROR(VLOOKUP($B3482,Invoices!$AL$2:$AM$412,2,FALSE),"")</f>
        <v/>
      </c>
      <c r="T3482" s="18" t="str">
        <f>IFERROR(VLOOKUP($B3482,Invoices!$AN$2:$AO$412,2,FALSE),"")</f>
        <v/>
      </c>
      <c r="U3482" s="18" t="str" cm="1">
        <f t="array" ref="U3482">IFERROR(INDEX(F3482:T3482, 1, MATCH(TRUE, ISNUMBER(F3482:T3482), 0)), "0.0")</f>
        <v>0.0</v>
      </c>
    </row>
    <row r="3483" spans="1:21" ht="13" x14ac:dyDescent="0.15">
      <c r="A3483" s="14" t="s">
        <v>9515</v>
      </c>
      <c r="B3483" s="6" t="s">
        <v>5042</v>
      </c>
      <c r="C3483" s="6" t="s">
        <v>1208</v>
      </c>
      <c r="D3483" s="6" t="s">
        <v>1209</v>
      </c>
      <c r="E3483" s="6" t="s">
        <v>1210</v>
      </c>
      <c r="F3483" s="18" t="str">
        <f>IFERROR(VLOOKUP(B3483,Invoices!$L$2:$M$413,2,FALSE),"")</f>
        <v/>
      </c>
      <c r="G3483" s="18" t="str">
        <f>IFERROR(VLOOKUP(B3483,Invoices!$N$2:$O$412,2,FALSE),"")</f>
        <v/>
      </c>
      <c r="H3483" s="18" t="str">
        <f>IFERROR(VLOOKUP($B3483,Invoices!$P$2:$Q$412,2,FALSE),"")</f>
        <v/>
      </c>
      <c r="I3483" s="18" t="str">
        <f>IFERROR(VLOOKUP($B3483,Invoices!$R$2:$S$412,2,FALSE),"")</f>
        <v/>
      </c>
      <c r="J3483" s="18">
        <f>IFERROR(VLOOKUP($B3483,Invoices!$T$2:$U$412,2,FALSE),"")</f>
        <v>0.99</v>
      </c>
      <c r="K3483" s="18" t="str">
        <f>IFERROR(VLOOKUP($B3483,Invoices!$V$2:$W$412,2,FALSE),"")</f>
        <v/>
      </c>
      <c r="L3483" s="18" t="str">
        <f>IFERROR(VLOOKUP($B3483,Invoices!$X$2:$Y$412,2,FALSE),"")</f>
        <v/>
      </c>
      <c r="M3483" s="18" t="str">
        <f>IFERROR(VLOOKUP($B3483,Invoices!$Z$2:$AA$412,2,FALSE),"")</f>
        <v/>
      </c>
      <c r="N3483" s="18" t="str">
        <f>IFERROR(VLOOKUP($B3483,Invoices!$AB$2:$AC$412,2,FALSE),"")</f>
        <v/>
      </c>
      <c r="O3483" s="18" t="str">
        <f>IFERROR(VLOOKUP($B3483,Invoices!$AD$2:$AE$412,2,FALSE),"")</f>
        <v/>
      </c>
      <c r="P3483" s="18" t="str">
        <f>IFERROR(VLOOKUP($B3483,Invoices!$AF$2:$AG$412,2,FALSE),"")</f>
        <v/>
      </c>
      <c r="Q3483" s="18" t="str">
        <f>IFERROR(VLOOKUP($B3483,Invoices!$AH$2:$AI$412,2,FALSE),"")</f>
        <v/>
      </c>
      <c r="R3483" s="18" t="str">
        <f>IFERROR(VLOOKUP($B3483,Invoices!$AJ$2:$AK$412,2,FALSE),"")</f>
        <v/>
      </c>
      <c r="S3483" s="18" t="str">
        <f>IFERROR(VLOOKUP($B3483,Invoices!$AL$2:$AM$412,2,FALSE),"")</f>
        <v/>
      </c>
      <c r="T3483" s="18" t="str">
        <f>IFERROR(VLOOKUP($B3483,Invoices!$AN$2:$AO$412,2,FALSE),"")</f>
        <v/>
      </c>
      <c r="U3483" s="18" cm="1">
        <f t="array" ref="U3483">IFERROR(INDEX(F3483:T3483, 1, MATCH(TRUE, ISNUMBER(F3483:T3483), 0)), "0.0")</f>
        <v>0.99</v>
      </c>
    </row>
    <row r="3484" spans="1:21" ht="13" x14ac:dyDescent="0.15">
      <c r="A3484" s="14" t="s">
        <v>9516</v>
      </c>
      <c r="B3484" s="6" t="s">
        <v>5043</v>
      </c>
      <c r="C3484" s="6" t="s">
        <v>758</v>
      </c>
      <c r="D3484" s="6" t="s">
        <v>2040</v>
      </c>
      <c r="E3484" s="6" t="s">
        <v>758</v>
      </c>
      <c r="F3484" s="18" t="str">
        <f>IFERROR(VLOOKUP(B3484,Invoices!$L$2:$M$413,2,FALSE),"")</f>
        <v/>
      </c>
      <c r="G3484" s="18" t="str">
        <f>IFERROR(VLOOKUP(B3484,Invoices!$N$2:$O$412,2,FALSE),"")</f>
        <v/>
      </c>
      <c r="H3484" s="18" t="str">
        <f>IFERROR(VLOOKUP($B3484,Invoices!$P$2:$Q$412,2,FALSE),"")</f>
        <v/>
      </c>
      <c r="I3484" s="18" t="str">
        <f>IFERROR(VLOOKUP($B3484,Invoices!$R$2:$S$412,2,FALSE),"")</f>
        <v/>
      </c>
      <c r="J3484" s="18" t="str">
        <f>IFERROR(VLOOKUP($B3484,Invoices!$T$2:$U$412,2,FALSE),"")</f>
        <v/>
      </c>
      <c r="K3484" s="18" t="str">
        <f>IFERROR(VLOOKUP($B3484,Invoices!$V$2:$W$412,2,FALSE),"")</f>
        <v/>
      </c>
      <c r="L3484" s="18" t="str">
        <f>IFERROR(VLOOKUP($B3484,Invoices!$X$2:$Y$412,2,FALSE),"")</f>
        <v/>
      </c>
      <c r="M3484" s="18" t="str">
        <f>IFERROR(VLOOKUP($B3484,Invoices!$Z$2:$AA$412,2,FALSE),"")</f>
        <v/>
      </c>
      <c r="N3484" s="18" t="str">
        <f>IFERROR(VLOOKUP($B3484,Invoices!$AB$2:$AC$412,2,FALSE),"")</f>
        <v/>
      </c>
      <c r="O3484" s="18" t="str">
        <f>IFERROR(VLOOKUP($B3484,Invoices!$AD$2:$AE$412,2,FALSE),"")</f>
        <v/>
      </c>
      <c r="P3484" s="18" t="str">
        <f>IFERROR(VLOOKUP($B3484,Invoices!$AF$2:$AG$412,2,FALSE),"")</f>
        <v/>
      </c>
      <c r="Q3484" s="18" t="str">
        <f>IFERROR(VLOOKUP($B3484,Invoices!$AH$2:$AI$412,2,FALSE),"")</f>
        <v/>
      </c>
      <c r="R3484" s="18" t="str">
        <f>IFERROR(VLOOKUP($B3484,Invoices!$AJ$2:$AK$412,2,FALSE),"")</f>
        <v/>
      </c>
      <c r="S3484" s="18" t="str">
        <f>IFERROR(VLOOKUP($B3484,Invoices!$AL$2:$AM$412,2,FALSE),"")</f>
        <v/>
      </c>
      <c r="T3484" s="18" t="str">
        <f>IFERROR(VLOOKUP($B3484,Invoices!$AN$2:$AO$412,2,FALSE),"")</f>
        <v/>
      </c>
      <c r="U3484" s="18" t="str" cm="1">
        <f t="array" ref="U3484">IFERROR(INDEX(F3484:T3484, 1, MATCH(TRUE, ISNUMBER(F3484:T3484), 0)), "0.0")</f>
        <v>0.0</v>
      </c>
    </row>
    <row r="3485" spans="1:21" ht="13" x14ac:dyDescent="0.15">
      <c r="A3485" s="14" t="s">
        <v>9517</v>
      </c>
      <c r="B3485" s="6" t="s">
        <v>5044</v>
      </c>
      <c r="C3485" s="6" t="s">
        <v>562</v>
      </c>
      <c r="D3485" s="6" t="s">
        <v>812</v>
      </c>
      <c r="E3485" s="6" t="s">
        <v>562</v>
      </c>
      <c r="F3485" s="18" t="str">
        <f>IFERROR(VLOOKUP(B3485,Invoices!$L$2:$M$413,2,FALSE),"")</f>
        <v/>
      </c>
      <c r="G3485" s="18" t="str">
        <f>IFERROR(VLOOKUP(B3485,Invoices!$N$2:$O$412,2,FALSE),"")</f>
        <v/>
      </c>
      <c r="H3485" s="18" t="str">
        <f>IFERROR(VLOOKUP($B3485,Invoices!$P$2:$Q$412,2,FALSE),"")</f>
        <v/>
      </c>
      <c r="I3485" s="18" t="str">
        <f>IFERROR(VLOOKUP($B3485,Invoices!$R$2:$S$412,2,FALSE),"")</f>
        <v/>
      </c>
      <c r="J3485" s="18" t="str">
        <f>IFERROR(VLOOKUP($B3485,Invoices!$T$2:$U$412,2,FALSE),"")</f>
        <v/>
      </c>
      <c r="K3485" s="18" t="str">
        <f>IFERROR(VLOOKUP($B3485,Invoices!$V$2:$W$412,2,FALSE),"")</f>
        <v/>
      </c>
      <c r="L3485" s="18" t="str">
        <f>IFERROR(VLOOKUP($B3485,Invoices!$X$2:$Y$412,2,FALSE),"")</f>
        <v/>
      </c>
      <c r="M3485" s="18" t="str">
        <f>IFERROR(VLOOKUP($B3485,Invoices!$Z$2:$AA$412,2,FALSE),"")</f>
        <v/>
      </c>
      <c r="N3485" s="18" t="str">
        <f>IFERROR(VLOOKUP($B3485,Invoices!$AB$2:$AC$412,2,FALSE),"")</f>
        <v/>
      </c>
      <c r="O3485" s="18" t="str">
        <f>IFERROR(VLOOKUP($B3485,Invoices!$AD$2:$AE$412,2,FALSE),"")</f>
        <v/>
      </c>
      <c r="P3485" s="18" t="str">
        <f>IFERROR(VLOOKUP($B3485,Invoices!$AF$2:$AG$412,2,FALSE),"")</f>
        <v/>
      </c>
      <c r="Q3485" s="18" t="str">
        <f>IFERROR(VLOOKUP($B3485,Invoices!$AH$2:$AI$412,2,FALSE),"")</f>
        <v/>
      </c>
      <c r="R3485" s="18" t="str">
        <f>IFERROR(VLOOKUP($B3485,Invoices!$AJ$2:$AK$412,2,FALSE),"")</f>
        <v/>
      </c>
      <c r="S3485" s="18" t="str">
        <f>IFERROR(VLOOKUP($B3485,Invoices!$AL$2:$AM$412,2,FALSE),"")</f>
        <v/>
      </c>
      <c r="T3485" s="18" t="str">
        <f>IFERROR(VLOOKUP($B3485,Invoices!$AN$2:$AO$412,2,FALSE),"")</f>
        <v/>
      </c>
      <c r="U3485" s="18" t="str" cm="1">
        <f t="array" ref="U3485">IFERROR(INDEX(F3485:T3485, 1, MATCH(TRUE, ISNUMBER(F3485:T3485), 0)), "0.0")</f>
        <v>0.0</v>
      </c>
    </row>
    <row r="3486" spans="1:21" ht="13" x14ac:dyDescent="0.15">
      <c r="A3486" s="14" t="s">
        <v>9518</v>
      </c>
      <c r="B3486" s="6" t="s">
        <v>1121</v>
      </c>
      <c r="C3486" s="6" t="s">
        <v>1120</v>
      </c>
      <c r="D3486" s="6" t="s">
        <v>1121</v>
      </c>
      <c r="E3486" s="6" t="s">
        <v>562</v>
      </c>
      <c r="F3486" s="18" t="str">
        <f>IFERROR(VLOOKUP(B3486,Invoices!$L$2:$M$413,2,FALSE),"")</f>
        <v/>
      </c>
      <c r="G3486" s="18" t="str">
        <f>IFERROR(VLOOKUP(B3486,Invoices!$N$2:$O$412,2,FALSE),"")</f>
        <v/>
      </c>
      <c r="H3486" s="18" t="str">
        <f>IFERROR(VLOOKUP($B3486,Invoices!$P$2:$Q$412,2,FALSE),"")</f>
        <v/>
      </c>
      <c r="I3486" s="18">
        <f>IFERROR(VLOOKUP($B3486,Invoices!$R$2:$S$412,2,FALSE),"")</f>
        <v>0.99</v>
      </c>
      <c r="J3486" s="18" t="str">
        <f>IFERROR(VLOOKUP($B3486,Invoices!$T$2:$U$412,2,FALSE),"")</f>
        <v/>
      </c>
      <c r="K3486" s="18" t="str">
        <f>IFERROR(VLOOKUP($B3486,Invoices!$V$2:$W$412,2,FALSE),"")</f>
        <v/>
      </c>
      <c r="L3486" s="18" t="str">
        <f>IFERROR(VLOOKUP($B3486,Invoices!$X$2:$Y$412,2,FALSE),"")</f>
        <v/>
      </c>
      <c r="M3486" s="18" t="str">
        <f>IFERROR(VLOOKUP($B3486,Invoices!$Z$2:$AA$412,2,FALSE),"")</f>
        <v/>
      </c>
      <c r="N3486" s="18" t="str">
        <f>IFERROR(VLOOKUP($B3486,Invoices!$AB$2:$AC$412,2,FALSE),"")</f>
        <v/>
      </c>
      <c r="O3486" s="18" t="str">
        <f>IFERROR(VLOOKUP($B3486,Invoices!$AD$2:$AE$412,2,FALSE),"")</f>
        <v/>
      </c>
      <c r="P3486" s="18" t="str">
        <f>IFERROR(VLOOKUP($B3486,Invoices!$AF$2:$AG$412,2,FALSE),"")</f>
        <v/>
      </c>
      <c r="Q3486" s="18" t="str">
        <f>IFERROR(VLOOKUP($B3486,Invoices!$AH$2:$AI$412,2,FALSE),"")</f>
        <v/>
      </c>
      <c r="R3486" s="18" t="str">
        <f>IFERROR(VLOOKUP($B3486,Invoices!$AJ$2:$AK$412,2,FALSE),"")</f>
        <v/>
      </c>
      <c r="S3486" s="18" t="str">
        <f>IFERROR(VLOOKUP($B3486,Invoices!$AL$2:$AM$412,2,FALSE),"")</f>
        <v/>
      </c>
      <c r="T3486" s="18" t="str">
        <f>IFERROR(VLOOKUP($B3486,Invoices!$AN$2:$AO$412,2,FALSE),"")</f>
        <v/>
      </c>
      <c r="U3486" s="18" cm="1">
        <f t="array" ref="U3486">IFERROR(INDEX(F3486:T3486, 1, MATCH(TRUE, ISNUMBER(F3486:T3486), 0)), "0.0")</f>
        <v>0.99</v>
      </c>
    </row>
  </sheetData>
  <autoFilter ref="B1:AR3486" xr:uid="{00000000-0001-0000-0200-000000000000}"/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47"/>
  <sheetViews>
    <sheetView workbookViewId="0">
      <pane ySplit="1" topLeftCell="A161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71.33203125" customWidth="1"/>
  </cols>
  <sheetData>
    <row r="1" spans="1:2" ht="15.75" customHeight="1" x14ac:dyDescent="0.15">
      <c r="A1" s="5" t="s">
        <v>512</v>
      </c>
      <c r="B1" s="5" t="s">
        <v>5045</v>
      </c>
    </row>
    <row r="2" spans="1:2" ht="15.75" customHeight="1" x14ac:dyDescent="0.15">
      <c r="A2" t="str">
        <f ca="1">IFERROR(__xludf.DUMMYFUNCTION("UNIQUE(Songs!C2:C347)"),"Lost, Season 2")</f>
        <v>Lost, Season 2</v>
      </c>
      <c r="B2">
        <f ca="1">COUNTIF(Songs!D$2:D347, A2)</f>
        <v>4</v>
      </c>
    </row>
    <row r="3" spans="1:2" ht="15.75" customHeight="1" x14ac:dyDescent="0.15">
      <c r="A3" t="str">
        <f ca="1">IFERROR(__xludf.DUMMYFUNCTION("""COMPUTED_VALUE"""),"...And Justice For All")</f>
        <v>...And Justice For All</v>
      </c>
      <c r="B3">
        <f ca="1">COUNTIF(Songs!D$2:D347, A3)</f>
        <v>1</v>
      </c>
    </row>
    <row r="4" spans="1:2" ht="15.75" customHeight="1" x14ac:dyDescent="0.15">
      <c r="A4" t="str">
        <f ca="1">IFERROR(__xludf.DUMMYFUNCTION("""COMPUTED_VALUE"""),"Lost, Season 1")</f>
        <v>Lost, Season 1</v>
      </c>
      <c r="B4">
        <f ca="1">COUNTIF(Songs!D$2:D347, A4)</f>
        <v>2</v>
      </c>
    </row>
    <row r="5" spans="1:2" ht="15.75" customHeight="1" x14ac:dyDescent="0.15">
      <c r="A5" t="str">
        <f ca="1">IFERROR(__xludf.DUMMYFUNCTION("""COMPUTED_VALUE"""),"Heroes, Season 1")</f>
        <v>Heroes, Season 1</v>
      </c>
      <c r="B5">
        <f ca="1">COUNTIF(Songs!D$2:D347, A5)</f>
        <v>2</v>
      </c>
    </row>
    <row r="6" spans="1:2" ht="15.75" customHeight="1" x14ac:dyDescent="0.15">
      <c r="A6" t="str">
        <f ca="1">IFERROR(__xludf.DUMMYFUNCTION("""COMPUTED_VALUE"""),"The Essential Miles Davis [Disc 1]")</f>
        <v>The Essential Miles Davis [Disc 1]</v>
      </c>
      <c r="B6">
        <f ca="1">COUNTIF(Songs!D$2:D347, A6)</f>
        <v>1</v>
      </c>
    </row>
    <row r="7" spans="1:2" ht="15.75" customHeight="1" x14ac:dyDescent="0.15">
      <c r="A7" t="str">
        <f ca="1">IFERROR(__xludf.DUMMYFUNCTION("""COMPUTED_VALUE"""),"Kill 'Em All")</f>
        <v>Kill 'Em All</v>
      </c>
      <c r="B7">
        <f ca="1">COUNTIF(Songs!D$2:D347, A7)</f>
        <v>1</v>
      </c>
    </row>
    <row r="8" spans="1:2" ht="15.75" customHeight="1" x14ac:dyDescent="0.15">
      <c r="A8" t="str">
        <f ca="1">IFERROR(__xludf.DUMMYFUNCTION("""COMPUTED_VALUE"""),"Supernatural")</f>
        <v>Supernatural</v>
      </c>
      <c r="B8">
        <f ca="1">COUNTIF(Songs!D$2:D347, A8)</f>
        <v>2</v>
      </c>
    </row>
    <row r="9" spans="1:2" ht="15.75" customHeight="1" x14ac:dyDescent="0.15">
      <c r="A9" t="str">
        <f ca="1">IFERROR(__xludf.DUMMYFUNCTION("""COMPUTED_VALUE"""),"UB40 The Best Of - Volume Two [UK]")</f>
        <v>UB40 The Best Of - Volume Two [UK]</v>
      </c>
      <c r="B9">
        <f ca="1">COUNTIF(Songs!D$2:D347, A9)</f>
        <v>1</v>
      </c>
    </row>
    <row r="10" spans="1:2" ht="15.75" customHeight="1" x14ac:dyDescent="0.15">
      <c r="A10" t="str">
        <f ca="1">IFERROR(__xludf.DUMMYFUNCTION("""COMPUTED_VALUE"""),"Diver Down")</f>
        <v>Diver Down</v>
      </c>
      <c r="B10">
        <f ca="1">COUNTIF(Songs!D$2:D347, A10)</f>
        <v>1</v>
      </c>
    </row>
    <row r="11" spans="1:2" ht="15.75" customHeight="1" x14ac:dyDescent="0.15">
      <c r="A11" t="str">
        <f ca="1">IFERROR(__xludf.DUMMYFUNCTION("""COMPUTED_VALUE"""),"Frank")</f>
        <v>Frank</v>
      </c>
      <c r="B11">
        <f ca="1">COUNTIF(Songs!D$2:D347, A11)</f>
        <v>2</v>
      </c>
    </row>
    <row r="12" spans="1:2" ht="15.75" customHeight="1" x14ac:dyDescent="0.15">
      <c r="A12" t="str">
        <f ca="1">IFERROR(__xludf.DUMMYFUNCTION("""COMPUTED_VALUE"""),"Ace Of Spades")</f>
        <v>Ace Of Spades</v>
      </c>
      <c r="B12">
        <f ca="1">COUNTIF(Songs!D$2:D347, A12)</f>
        <v>2</v>
      </c>
    </row>
    <row r="13" spans="1:2" ht="15.75" customHeight="1" x14ac:dyDescent="0.15">
      <c r="A13" t="str">
        <f ca="1">IFERROR(__xludf.DUMMYFUNCTION("""COMPUTED_VALUE"""),"The Singles")</f>
        <v>The Singles</v>
      </c>
      <c r="B13">
        <f ca="1">COUNTIF(Songs!D$2:D347, A13)</f>
        <v>2</v>
      </c>
    </row>
    <row r="14" spans="1:2" ht="15.75" customHeight="1" x14ac:dyDescent="0.15">
      <c r="A14" t="str">
        <f ca="1">IFERROR(__xludf.DUMMYFUNCTION("""COMPUTED_VALUE"""),"Chronicle, Vol. 2")</f>
        <v>Chronicle, Vol. 2</v>
      </c>
      <c r="B14">
        <f ca="1">COUNTIF(Songs!D$2:D347, A14)</f>
        <v>2</v>
      </c>
    </row>
    <row r="15" spans="1:2" ht="15.75" customHeight="1" x14ac:dyDescent="0.15">
      <c r="A15" t="str">
        <f ca="1">IFERROR(__xludf.DUMMYFUNCTION("""COMPUTED_VALUE"""),"Instant Karma: The Amnesty International Campaign to Save Darfur")</f>
        <v>Instant Karma: The Amnesty International Campaign to Save Darfur</v>
      </c>
      <c r="B15">
        <f ca="1">COUNTIF(Songs!D$2:D347, A15)</f>
        <v>3</v>
      </c>
    </row>
    <row r="16" spans="1:2" ht="15.75" customHeight="1" x14ac:dyDescent="0.15">
      <c r="A16" t="str">
        <f ca="1">IFERROR(__xludf.DUMMYFUNCTION("""COMPUTED_VALUE"""),"Rotten Apples: Greatest Hits")</f>
        <v>Rotten Apples: Greatest Hits</v>
      </c>
      <c r="B16">
        <f ca="1">COUNTIF(Songs!D$2:D347, A16)</f>
        <v>3</v>
      </c>
    </row>
    <row r="17" spans="1:2" ht="15.75" customHeight="1" x14ac:dyDescent="0.15">
      <c r="A17" t="str">
        <f ca="1">IFERROR(__xludf.DUMMYFUNCTION("""COMPUTED_VALUE"""),"Out Of Exile")</f>
        <v>Out Of Exile</v>
      </c>
      <c r="B17">
        <f ca="1">COUNTIF(Songs!D$2:D347, A17)</f>
        <v>2</v>
      </c>
    </row>
    <row r="18" spans="1:2" ht="15.75" customHeight="1" x14ac:dyDescent="0.15">
      <c r="A18" t="str">
        <f ca="1">IFERROR(__xludf.DUMMYFUNCTION("""COMPUTED_VALUE"""),"Iron Maiden")</f>
        <v>Iron Maiden</v>
      </c>
      <c r="B18">
        <f ca="1">COUNTIF(Songs!D$2:D347, A18)</f>
        <v>8</v>
      </c>
    </row>
    <row r="19" spans="1:2" ht="15.75" customHeight="1" x14ac:dyDescent="0.15">
      <c r="A19" t="str">
        <f ca="1">IFERROR(__xludf.DUMMYFUNCTION("""COMPUTED_VALUE"""),"Riot Act")</f>
        <v>Riot Act</v>
      </c>
      <c r="B19">
        <f ca="1">COUNTIF(Songs!D$2:D347, A19)</f>
        <v>3</v>
      </c>
    </row>
    <row r="20" spans="1:2" ht="15.75" customHeight="1" x14ac:dyDescent="0.15">
      <c r="A20" t="str">
        <f ca="1">IFERROR(__xludf.DUMMYFUNCTION("""COMPUTED_VALUE"""),"Cássia Eller - Coleção Sem Limite [Disc 2]")</f>
        <v>Cássia Eller - Coleção Sem Limite [Disc 2]</v>
      </c>
      <c r="B20">
        <f ca="1">COUNTIF(Songs!D$2:D347, A20)</f>
        <v>1</v>
      </c>
    </row>
    <row r="21" spans="1:2" ht="15.75" customHeight="1" x14ac:dyDescent="0.15">
      <c r="A21" t="str">
        <f ca="1">IFERROR(__xludf.DUMMYFUNCTION("""COMPUTED_VALUE"""),"Os Cães Ladram Mas A Caravana Não Pára")</f>
        <v>Os Cães Ladram Mas A Caravana Não Pára</v>
      </c>
      <c r="B21">
        <f ca="1">COUNTIF(Songs!D$2:D347, A21)</f>
        <v>2</v>
      </c>
    </row>
    <row r="22" spans="1:2" ht="15.75" customHeight="1" x14ac:dyDescent="0.15">
      <c r="A22" t="str">
        <f ca="1">IFERROR(__xludf.DUMMYFUNCTION("""COMPUTED_VALUE"""),"Alcohol Fueled Brewtality Live! [Disc 1]")</f>
        <v>Alcohol Fueled Brewtality Live! [Disc 1]</v>
      </c>
      <c r="B22">
        <f ca="1">COUNTIF(Songs!D$2:D347, A22)</f>
        <v>3</v>
      </c>
    </row>
    <row r="23" spans="1:2" ht="15.75" customHeight="1" x14ac:dyDescent="0.15">
      <c r="A23" t="str">
        <f ca="1">IFERROR(__xludf.DUMMYFUNCTION("""COMPUTED_VALUE"""),"Use Your Illusion II")</f>
        <v>Use Your Illusion II</v>
      </c>
      <c r="B23">
        <f ca="1">COUNTIF(Songs!D$2:D347, A23)</f>
        <v>1</v>
      </c>
    </row>
    <row r="24" spans="1:2" ht="15.75" customHeight="1" x14ac:dyDescent="0.15">
      <c r="A24" t="str">
        <f ca="1">IFERROR(__xludf.DUMMYFUNCTION("""COMPUTED_VALUE"""),"Roda De Funk")</f>
        <v>Roda De Funk</v>
      </c>
      <c r="B24">
        <f ca="1">COUNTIF(Songs!D$2:D347, A24)</f>
        <v>2</v>
      </c>
    </row>
    <row r="25" spans="1:2" ht="15.75" customHeight="1" x14ac:dyDescent="0.15">
      <c r="A25" t="str">
        <f ca="1">IFERROR(__xludf.DUMMYFUNCTION("""COMPUTED_VALUE"""),"Hot Rocks, 1964-1971 (Disc 1)")</f>
        <v>Hot Rocks, 1964-1971 (Disc 1)</v>
      </c>
      <c r="B25">
        <f ca="1">COUNTIF(Songs!D$2:D347, A25)</f>
        <v>2</v>
      </c>
    </row>
    <row r="26" spans="1:2" ht="15.75" customHeight="1" x14ac:dyDescent="0.15">
      <c r="A26" t="str">
        <f ca="1">IFERROR(__xludf.DUMMYFUNCTION("""COMPUTED_VALUE"""),"A TempestadeTempestade Ou O Livro Dos Dias")</f>
        <v>A TempestadeTempestade Ou O Livro Dos Dias</v>
      </c>
      <c r="B26">
        <f ca="1">COUNTIF(Songs!D$2:D347, A26)</f>
        <v>3</v>
      </c>
    </row>
    <row r="27" spans="1:2" ht="15.75" customHeight="1" x14ac:dyDescent="0.15">
      <c r="A27" t="str">
        <f ca="1">IFERROR(__xludf.DUMMYFUNCTION("""COMPUTED_VALUE"""),"The X Factor")</f>
        <v>The X Factor</v>
      </c>
      <c r="B27">
        <f ca="1">COUNTIF(Songs!D$2:D347, A27)</f>
        <v>1</v>
      </c>
    </row>
    <row r="28" spans="1:2" ht="15.75" customHeight="1" x14ac:dyDescent="0.15">
      <c r="A28" t="str">
        <f ca="1">IFERROR(__xludf.DUMMYFUNCTION("""COMPUTED_VALUE"""),"A Real Dead One")</f>
        <v>A Real Dead One</v>
      </c>
      <c r="B28">
        <f ca="1">COUNTIF(Songs!D$2:D347, A28)</f>
        <v>1</v>
      </c>
    </row>
    <row r="29" spans="1:2" ht="15.75" customHeight="1" x14ac:dyDescent="0.15">
      <c r="A29" t="str">
        <f ca="1">IFERROR(__xludf.DUMMYFUNCTION("""COMPUTED_VALUE"""),"Live After Death")</f>
        <v>Live After Death</v>
      </c>
      <c r="B29">
        <f ca="1">COUNTIF(Songs!D$2:D347, A29)</f>
        <v>3</v>
      </c>
    </row>
    <row r="30" spans="1:2" ht="15.75" customHeight="1" x14ac:dyDescent="0.15">
      <c r="A30" t="str">
        <f ca="1">IFERROR(__xludf.DUMMYFUNCTION("""COMPUTED_VALUE"""),"Live At Donington 1992 (Disc 2)")</f>
        <v>Live At Donington 1992 (Disc 2)</v>
      </c>
      <c r="B30">
        <f ca="1">COUNTIF(Songs!D$2:D347, A30)</f>
        <v>1</v>
      </c>
    </row>
    <row r="31" spans="1:2" ht="15.75" customHeight="1" x14ac:dyDescent="0.15">
      <c r="A31" t="str">
        <f ca="1">IFERROR(__xludf.DUMMYFUNCTION("""COMPUTED_VALUE"""),"Powerslave")</f>
        <v>Powerslave</v>
      </c>
      <c r="B31">
        <f ca="1">COUNTIF(Songs!D$2:D347, A31)</f>
        <v>3</v>
      </c>
    </row>
    <row r="32" spans="1:2" ht="15.75" customHeight="1" x14ac:dyDescent="0.15">
      <c r="A32" t="str">
        <f ca="1">IFERROR(__xludf.DUMMYFUNCTION("""COMPUTED_VALUE"""),"Rock In Rio [CD1]")</f>
        <v>Rock In Rio [CD1]</v>
      </c>
      <c r="B32">
        <f ca="1">COUNTIF(Songs!D$2:D347, A32)</f>
        <v>1</v>
      </c>
    </row>
    <row r="33" spans="1:2" ht="15.75" customHeight="1" x14ac:dyDescent="0.15">
      <c r="A33" t="str">
        <f ca="1">IFERROR(__xludf.DUMMYFUNCTION("""COMPUTED_VALUE"""),"Load")</f>
        <v>Load</v>
      </c>
      <c r="B33">
        <f ca="1">COUNTIF(Songs!D$2:D347, A33)</f>
        <v>1</v>
      </c>
    </row>
    <row r="34" spans="1:2" ht="15.75" customHeight="1" x14ac:dyDescent="0.15">
      <c r="A34" t="str">
        <f ca="1">IFERROR(__xludf.DUMMYFUNCTION("""COMPUTED_VALUE"""),"Unplugged [Live]")</f>
        <v>Unplugged [Live]</v>
      </c>
      <c r="B34">
        <f ca="1">COUNTIF(Songs!D$2:D347, A34)</f>
        <v>3</v>
      </c>
    </row>
    <row r="35" spans="1:2" ht="15.75" customHeight="1" x14ac:dyDescent="0.15">
      <c r="A35" t="str">
        <f ca="1">IFERROR(__xludf.DUMMYFUNCTION("""COMPUTED_VALUE"""),"BackBeat Soundtrack")</f>
        <v>BackBeat Soundtrack</v>
      </c>
      <c r="B35">
        <f ca="1">COUNTIF(Songs!D$2:D347, A35)</f>
        <v>2</v>
      </c>
    </row>
    <row r="36" spans="1:2" ht="15.75" customHeight="1" x14ac:dyDescent="0.15">
      <c r="A36" t="str">
        <f ca="1">IFERROR(__xludf.DUMMYFUNCTION("""COMPUTED_VALUE"""),"Bongo Fury")</f>
        <v>Bongo Fury</v>
      </c>
      <c r="B36">
        <f ca="1">COUNTIF(Songs!D$2:D347, A36)</f>
        <v>2</v>
      </c>
    </row>
    <row r="37" spans="1:2" ht="15.75" customHeight="1" x14ac:dyDescent="0.15">
      <c r="A37" t="str">
        <f ca="1">IFERROR(__xludf.DUMMYFUNCTION("""COMPUTED_VALUE"""),"Retrospective I (1974-1980)")</f>
        <v>Retrospective I (1974-1980)</v>
      </c>
      <c r="B37">
        <f ca="1">COUNTIF(Songs!D$2:D347, A37)</f>
        <v>3</v>
      </c>
    </row>
    <row r="38" spans="1:2" ht="15.75" customHeight="1" x14ac:dyDescent="0.15">
      <c r="A38" t="str">
        <f ca="1">IFERROR(__xludf.DUMMYFUNCTION("""COMPUTED_VALUE"""),"The Number of The Beast")</f>
        <v>The Number of The Beast</v>
      </c>
      <c r="B38">
        <f ca="1">COUNTIF(Songs!D$2:D347, A38)</f>
        <v>1</v>
      </c>
    </row>
    <row r="39" spans="1:2" ht="15.75" customHeight="1" x14ac:dyDescent="0.15">
      <c r="A39" t="str">
        <f ca="1">IFERROR(__xludf.DUMMYFUNCTION("""COMPUTED_VALUE"""),"Great Recordings of the Century: Paganini's 24 Caprices")</f>
        <v>Great Recordings of the Century: Paganini's 24 Caprices</v>
      </c>
      <c r="B39">
        <f ca="1">COUNTIF(Songs!D$2:D347, A39)</f>
        <v>1</v>
      </c>
    </row>
    <row r="40" spans="1:2" ht="15.75" customHeight="1" x14ac:dyDescent="0.15">
      <c r="A40" t="str">
        <f ca="1">IFERROR(__xludf.DUMMYFUNCTION("""COMPUTED_VALUE"""),"The Ultimate Relexation Album")</f>
        <v>The Ultimate Relexation Album</v>
      </c>
      <c r="B40">
        <f ca="1">COUNTIF(Songs!D$2:D347, A40)</f>
        <v>1</v>
      </c>
    </row>
    <row r="41" spans="1:2" ht="15.75" customHeight="1" x14ac:dyDescent="0.15">
      <c r="A41" t="str">
        <f ca="1">IFERROR(__xludf.DUMMYFUNCTION("""COMPUTED_VALUE"""),"Acústico")</f>
        <v>Acústico</v>
      </c>
      <c r="B41">
        <f ca="1">COUNTIF(Songs!D$2:D347, A41)</f>
        <v>2</v>
      </c>
    </row>
    <row r="42" spans="1:2" ht="15.75" customHeight="1" x14ac:dyDescent="0.15">
      <c r="A42" t="str">
        <f ca="1">IFERROR(__xludf.DUMMYFUNCTION("""COMPUTED_VALUE"""),"War")</f>
        <v>War</v>
      </c>
      <c r="B42">
        <f ca="1">COUNTIF(Songs!D$2:D347, A42)</f>
        <v>1</v>
      </c>
    </row>
    <row r="43" spans="1:2" ht="15.75" customHeight="1" x14ac:dyDescent="0.15">
      <c r="A43" t="str">
        <f ca="1">IFERROR(__xludf.DUMMYFUNCTION("""COMPUTED_VALUE"""),"My Generation - The Very Best Of The Who")</f>
        <v>My Generation - The Very Best Of The Who</v>
      </c>
      <c r="B43">
        <f ca="1">COUNTIF(Songs!D$2:D347, A43)</f>
        <v>3</v>
      </c>
    </row>
    <row r="44" spans="1:2" ht="15.75" customHeight="1" x14ac:dyDescent="0.15">
      <c r="A44" t="str">
        <f ca="1">IFERROR(__xludf.DUMMYFUNCTION("""COMPUTED_VALUE"""),"Are You Experienced?")</f>
        <v>Are You Experienced?</v>
      </c>
      <c r="B44">
        <f ca="1">COUNTIF(Songs!D$2:D347, A44)</f>
        <v>2</v>
      </c>
    </row>
    <row r="45" spans="1:2" ht="15.75" customHeight="1" x14ac:dyDescent="0.15">
      <c r="A45" t="str">
        <f ca="1">IFERROR(__xludf.DUMMYFUNCTION("""COMPUTED_VALUE"""),"Minha Historia")</f>
        <v>Minha Historia</v>
      </c>
      <c r="B45">
        <f ca="1">COUNTIF(Songs!D$2:D347, A45)</f>
        <v>4</v>
      </c>
    </row>
    <row r="46" spans="1:2" ht="15.75" customHeight="1" x14ac:dyDescent="0.15">
      <c r="A46" t="str">
        <f ca="1">IFERROR(__xludf.DUMMYFUNCTION("""COMPUTED_VALUE"""),"Vinicius De Moraes")</f>
        <v>Vinicius De Moraes</v>
      </c>
      <c r="B46">
        <f ca="1">COUNTIF(Songs!D$2:D347, A46)</f>
        <v>2</v>
      </c>
    </row>
    <row r="47" spans="1:2" ht="15.75" customHeight="1" x14ac:dyDescent="0.15">
      <c r="A47" t="str">
        <f ca="1">IFERROR(__xludf.DUMMYFUNCTION("""COMPUTED_VALUE"""),"The Office, Season 3")</f>
        <v>The Office, Season 3</v>
      </c>
      <c r="B47">
        <f ca="1">COUNTIF(Songs!D$2:D347, A47)</f>
        <v>4</v>
      </c>
    </row>
    <row r="48" spans="1:2" ht="15.75" customHeight="1" x14ac:dyDescent="0.15">
      <c r="A48" t="str">
        <f ca="1">IFERROR(__xludf.DUMMYFUNCTION("""COMPUTED_VALUE"""),"Djavan Ao Vivo - Vol. 1")</f>
        <v>Djavan Ao Vivo - Vol. 1</v>
      </c>
      <c r="B48">
        <f ca="1">COUNTIF(Songs!D$2:D347, A48)</f>
        <v>5</v>
      </c>
    </row>
    <row r="49" spans="1:2" ht="15.75" customHeight="1" x14ac:dyDescent="0.15">
      <c r="A49" t="str">
        <f ca="1">IFERROR(__xludf.DUMMYFUNCTION("""COMPUTED_VALUE"""),"Purpendicular")</f>
        <v>Purpendicular</v>
      </c>
      <c r="B49">
        <f ca="1">COUNTIF(Songs!D$2:D347, A49)</f>
        <v>2</v>
      </c>
    </row>
    <row r="50" spans="1:2" ht="13" x14ac:dyDescent="0.15">
      <c r="A50" t="str">
        <f ca="1">IFERROR(__xludf.DUMMYFUNCTION("""COMPUTED_VALUE"""),"Acústico MTV [Live]")</f>
        <v>Acústico MTV [Live]</v>
      </c>
      <c r="B50">
        <f ca="1">COUNTIF(Songs!D$2:D347, A50)</f>
        <v>4</v>
      </c>
    </row>
    <row r="51" spans="1:2" ht="13" x14ac:dyDescent="0.15">
      <c r="A51" t="str">
        <f ca="1">IFERROR(__xludf.DUMMYFUNCTION("""COMPUTED_VALUE"""),"Cidade Negra - Hits")</f>
        <v>Cidade Negra - Hits</v>
      </c>
      <c r="B51">
        <f ca="1">COUNTIF(Songs!D$2:D347, A51)</f>
        <v>3</v>
      </c>
    </row>
    <row r="52" spans="1:2" ht="13" x14ac:dyDescent="0.15">
      <c r="A52" t="str">
        <f ca="1">IFERROR(__xludf.DUMMYFUNCTION("""COMPUTED_VALUE"""),"Lulu Santos - RCA 100 Anos De Música - Álbum 01")</f>
        <v>Lulu Santos - RCA 100 Anos De Música - Álbum 01</v>
      </c>
      <c r="B52">
        <f ca="1">COUNTIF(Songs!D$2:D347, A52)</f>
        <v>3</v>
      </c>
    </row>
    <row r="53" spans="1:2" ht="13" x14ac:dyDescent="0.15">
      <c r="A53" t="str">
        <f ca="1">IFERROR(__xludf.DUMMYFUNCTION("""COMPUTED_VALUE"""),"Battlestar Galactica, Season 3")</f>
        <v>Battlestar Galactica, Season 3</v>
      </c>
      <c r="B53">
        <f ca="1">COUNTIF(Songs!D$2:D347, A53)</f>
        <v>2</v>
      </c>
    </row>
    <row r="54" spans="1:2" ht="13" x14ac:dyDescent="0.15">
      <c r="A54" t="str">
        <f ca="1">IFERROR(__xludf.DUMMYFUNCTION("""COMPUTED_VALUE"""),"Original Soundtracks 1")</f>
        <v>Original Soundtracks 1</v>
      </c>
      <c r="B54">
        <f ca="1">COUNTIF(Songs!D$2:D347, A54)</f>
        <v>3</v>
      </c>
    </row>
    <row r="55" spans="1:2" ht="13" x14ac:dyDescent="0.15">
      <c r="A55" t="str">
        <f ca="1">IFERROR(__xludf.DUMMYFUNCTION("""COMPUTED_VALUE"""),"Minha História")</f>
        <v>Minha História</v>
      </c>
      <c r="B55">
        <f ca="1">COUNTIF(Songs!D$2:D347, A55)</f>
        <v>6</v>
      </c>
    </row>
    <row r="56" spans="1:2" ht="13" x14ac:dyDescent="0.15">
      <c r="A56" t="str">
        <f ca="1">IFERROR(__xludf.DUMMYFUNCTION("""COMPUTED_VALUE"""),"Serie Sem Limite (Disc 2)")</f>
        <v>Serie Sem Limite (Disc 2)</v>
      </c>
      <c r="B56">
        <f ca="1">COUNTIF(Songs!D$2:D347, A56)</f>
        <v>2</v>
      </c>
    </row>
    <row r="57" spans="1:2" ht="13" x14ac:dyDescent="0.15">
      <c r="A57" t="str">
        <f ca="1">IFERROR(__xludf.DUMMYFUNCTION("""COMPUTED_VALUE"""),"Na Pista")</f>
        <v>Na Pista</v>
      </c>
      <c r="B57">
        <f ca="1">COUNTIF(Songs!D$2:D347, A57)</f>
        <v>2</v>
      </c>
    </row>
    <row r="58" spans="1:2" ht="13" x14ac:dyDescent="0.15">
      <c r="A58" t="str">
        <f ca="1">IFERROR(__xludf.DUMMYFUNCTION("""COMPUTED_VALUE"""),"Greatest Hits II")</f>
        <v>Greatest Hits II</v>
      </c>
      <c r="B58">
        <f ca="1">COUNTIF(Songs!D$2:D347, A58)</f>
        <v>1</v>
      </c>
    </row>
    <row r="59" spans="1:2" ht="13" x14ac:dyDescent="0.15">
      <c r="A59" t="str">
        <f ca="1">IFERROR(__xludf.DUMMYFUNCTION("""COMPUTED_VALUE"""),"Prenda Minha")</f>
        <v>Prenda Minha</v>
      </c>
      <c r="B59">
        <f ca="1">COUNTIF(Songs!D$2:D347, A59)</f>
        <v>3</v>
      </c>
    </row>
    <row r="60" spans="1:2" ht="13" x14ac:dyDescent="0.15">
      <c r="A60" t="str">
        <f ca="1">IFERROR(__xludf.DUMMYFUNCTION("""COMPUTED_VALUE"""),"How To Dismantle An Atomic Bomb")</f>
        <v>How To Dismantle An Atomic Bomb</v>
      </c>
      <c r="B60">
        <f ca="1">COUNTIF(Songs!D$2:D347, A60)</f>
        <v>2</v>
      </c>
    </row>
    <row r="61" spans="1:2" ht="13" x14ac:dyDescent="0.15">
      <c r="A61" t="str">
        <f ca="1">IFERROR(__xludf.DUMMYFUNCTION("""COMPUTED_VALUE"""),"Barulhinho Bom")</f>
        <v>Barulhinho Bom</v>
      </c>
      <c r="B61">
        <f ca="1">COUNTIF(Songs!D$2:D347, A61)</f>
        <v>6</v>
      </c>
    </row>
    <row r="62" spans="1:2" ht="13" x14ac:dyDescent="0.15">
      <c r="A62" t="str">
        <f ca="1">IFERROR(__xludf.DUMMYFUNCTION("""COMPUTED_VALUE"""),"Mendelssohn: A Midsummer Night's Dream")</f>
        <v>Mendelssohn: A Midsummer Night's Dream</v>
      </c>
      <c r="B62">
        <f ca="1">COUNTIF(Songs!D$2:D347, A62)</f>
        <v>1</v>
      </c>
    </row>
    <row r="63" spans="1:2" ht="13" x14ac:dyDescent="0.15">
      <c r="A63" t="str">
        <f ca="1">IFERROR(__xludf.DUMMYFUNCTION("""COMPUTED_VALUE"""),"Demorou...")</f>
        <v>Demorou...</v>
      </c>
      <c r="B63">
        <f ca="1">COUNTIF(Songs!D$2:D347, A63)</f>
        <v>3</v>
      </c>
    </row>
    <row r="64" spans="1:2" ht="13" x14ac:dyDescent="0.15">
      <c r="A64" t="str">
        <f ca="1">IFERROR(__xludf.DUMMYFUNCTION("""COMPUTED_VALUE"""),"Greatest Hits")</f>
        <v>Greatest Hits</v>
      </c>
      <c r="B64">
        <f ca="1">COUNTIF(Songs!D$2:D347, A64)</f>
        <v>7</v>
      </c>
    </row>
    <row r="65" spans="1:2" ht="13" x14ac:dyDescent="0.15">
      <c r="A65" t="str">
        <f ca="1">IFERROR(__xludf.DUMMYFUNCTION("""COMPUTED_VALUE"""),"Milton Nascimento Ao Vivo")</f>
        <v>Milton Nascimento Ao Vivo</v>
      </c>
      <c r="B65">
        <f ca="1">COUNTIF(Songs!D$2:D347, A65)</f>
        <v>1</v>
      </c>
    </row>
    <row r="66" spans="1:2" ht="13" x14ac:dyDescent="0.15">
      <c r="A66" t="str">
        <f ca="1">IFERROR(__xludf.DUMMYFUNCTION("""COMPUTED_VALUE"""),"Unplugged")</f>
        <v>Unplugged</v>
      </c>
      <c r="B66">
        <f ca="1">COUNTIF(Songs!D$2:D347, A66)</f>
        <v>6</v>
      </c>
    </row>
    <row r="67" spans="1:2" ht="13" x14ac:dyDescent="0.15">
      <c r="A67" t="str">
        <f ca="1">IFERROR(__xludf.DUMMYFUNCTION("""COMPUTED_VALUE"""),"Quanta Gente Veio Ver (Live)")</f>
        <v>Quanta Gente Veio Ver (Live)</v>
      </c>
      <c r="B67">
        <f ca="1">COUNTIF(Songs!D$2:D347, A67)</f>
        <v>1</v>
      </c>
    </row>
    <row r="68" spans="1:2" ht="13" x14ac:dyDescent="0.15">
      <c r="A68" t="str">
        <f ca="1">IFERROR(__xludf.DUMMYFUNCTION("""COMPUTED_VALUE"""),"Chill: Brazil (Disc 1)")</f>
        <v>Chill: Brazil (Disc 1)</v>
      </c>
      <c r="B68">
        <f ca="1">COUNTIF(Songs!D$2:D347, A68)</f>
        <v>5</v>
      </c>
    </row>
    <row r="69" spans="1:2" ht="13" x14ac:dyDescent="0.15">
      <c r="A69" t="str">
        <f ca="1">IFERROR(__xludf.DUMMYFUNCTION("""COMPUTED_VALUE"""),"B-Sides 1980-1990")</f>
        <v>B-Sides 1980-1990</v>
      </c>
      <c r="B69">
        <f ca="1">COUNTIF(Songs!D$2:D347, A69)</f>
        <v>2</v>
      </c>
    </row>
    <row r="70" spans="1:2" ht="13" x14ac:dyDescent="0.15">
      <c r="A70" t="str">
        <f ca="1">IFERROR(__xludf.DUMMYFUNCTION("""COMPUTED_VALUE"""),"The Best of Ed Motta")</f>
        <v>The Best of Ed Motta</v>
      </c>
      <c r="B70">
        <f ca="1">COUNTIF(Songs!D$2:D347, A70)</f>
        <v>3</v>
      </c>
    </row>
    <row r="71" spans="1:2" ht="13" x14ac:dyDescent="0.15">
      <c r="A71" t="str">
        <f ca="1">IFERROR(__xludf.DUMMYFUNCTION("""COMPUTED_VALUE"""),"Angel Dust")</f>
        <v>Angel Dust</v>
      </c>
      <c r="B71">
        <f ca="1">COUNTIF(Songs!D$2:D347, A71)</f>
        <v>2</v>
      </c>
    </row>
    <row r="72" spans="1:2" ht="13" x14ac:dyDescent="0.15">
      <c r="A72" t="str">
        <f ca="1">IFERROR(__xludf.DUMMYFUNCTION("""COMPUTED_VALUE"""),"Body Count")</f>
        <v>Body Count</v>
      </c>
      <c r="B72">
        <f ca="1">COUNTIF(Songs!D$2:D347, A72)</f>
        <v>1</v>
      </c>
    </row>
    <row r="73" spans="1:2" ht="13" x14ac:dyDescent="0.15">
      <c r="A73" t="str">
        <f ca="1">IFERROR(__xludf.DUMMYFUNCTION("""COMPUTED_VALUE"""),"Cesta Básica")</f>
        <v>Cesta Básica</v>
      </c>
      <c r="B73">
        <f ca="1">COUNTIF(Songs!D$2:D347, A73)</f>
        <v>2</v>
      </c>
    </row>
    <row r="74" spans="1:2" ht="13" x14ac:dyDescent="0.15">
      <c r="A74" t="str">
        <f ca="1">IFERROR(__xludf.DUMMYFUNCTION("""COMPUTED_VALUE"""),"Lost, Season 3")</f>
        <v>Lost, Season 3</v>
      </c>
      <c r="B74">
        <f ca="1">COUNTIF(Songs!D$2:D347, A74)</f>
        <v>1</v>
      </c>
    </row>
    <row r="75" spans="1:2" ht="13" x14ac:dyDescent="0.15">
      <c r="A75" t="str">
        <f ca="1">IFERROR(__xludf.DUMMYFUNCTION("""COMPUTED_VALUE"""),"Jota Quest-1995")</f>
        <v>Jota Quest-1995</v>
      </c>
      <c r="B75">
        <f ca="1">COUNTIF(Songs!D$2:D347, A75)</f>
        <v>3</v>
      </c>
    </row>
    <row r="76" spans="1:2" ht="13" x14ac:dyDescent="0.15">
      <c r="A76" t="str">
        <f ca="1">IFERROR(__xludf.DUMMYFUNCTION("""COMPUTED_VALUE"""),"The Battle Rages On")</f>
        <v>The Battle Rages On</v>
      </c>
      <c r="B76">
        <f ca="1">COUNTIF(Songs!D$2:D347, A76)</f>
        <v>2</v>
      </c>
    </row>
    <row r="77" spans="1:2" ht="13" x14ac:dyDescent="0.15">
      <c r="A77" t="str">
        <f ca="1">IFERROR(__xludf.DUMMYFUNCTION("""COMPUTED_VALUE"""),"Maquinarama")</f>
        <v>Maquinarama</v>
      </c>
      <c r="B77">
        <f ca="1">COUNTIF(Songs!D$2:D347, A77)</f>
        <v>4</v>
      </c>
    </row>
    <row r="78" spans="1:2" ht="13" x14ac:dyDescent="0.15">
      <c r="A78" t="str">
        <f ca="1">IFERROR(__xludf.DUMMYFUNCTION("""COMPUTED_VALUE"""),"As Canções de Eu Tu Eles")</f>
        <v>As Canções de Eu Tu Eles</v>
      </c>
      <c r="B78">
        <f ca="1">COUNTIF(Songs!D$2:D347, A78)</f>
        <v>5</v>
      </c>
    </row>
    <row r="79" spans="1:2" ht="13" x14ac:dyDescent="0.15">
      <c r="A79" t="str">
        <f ca="1">IFERROR(__xludf.DUMMYFUNCTION("""COMPUTED_VALUE"""),"Seek And Shall Find: More Of The Best (1963-1981)")</f>
        <v>Seek And Shall Find: More Of The Best (1963-1981)</v>
      </c>
      <c r="B79">
        <f ca="1">COUNTIF(Songs!D$2:D347, A79)</f>
        <v>1</v>
      </c>
    </row>
    <row r="80" spans="1:2" ht="13" x14ac:dyDescent="0.15">
      <c r="A80" t="str">
        <f ca="1">IFERROR(__xludf.DUMMYFUNCTION("""COMPUTED_VALUE"""),"Chill: Brazil (Disc 2)")</f>
        <v>Chill: Brazil (Disc 2)</v>
      </c>
      <c r="B80">
        <f ca="1">COUNTIF(Songs!D$2:D347, A80)</f>
        <v>3</v>
      </c>
    </row>
    <row r="81" spans="1:2" ht="13" x14ac:dyDescent="0.15">
      <c r="A81" t="str">
        <f ca="1">IFERROR(__xludf.DUMMYFUNCTION("""COMPUTED_VALUE"""),"King For A Day Fool For A Lifetime")</f>
        <v>King For A Day Fool For A Lifetime</v>
      </c>
      <c r="B81">
        <f ca="1">COUNTIF(Songs!D$2:D347, A81)</f>
        <v>1</v>
      </c>
    </row>
    <row r="82" spans="1:2" ht="13" x14ac:dyDescent="0.15">
      <c r="A82" t="str">
        <f ca="1">IFERROR(__xludf.DUMMYFUNCTION("""COMPUTED_VALUE"""),"Djavan Ao Vivo - Vol. 02")</f>
        <v>Djavan Ao Vivo - Vol. 02</v>
      </c>
      <c r="B82">
        <f ca="1">COUNTIF(Songs!D$2:D347, A82)</f>
        <v>2</v>
      </c>
    </row>
    <row r="83" spans="1:2" ht="13" x14ac:dyDescent="0.15">
      <c r="A83" t="str">
        <f ca="1">IFERROR(__xludf.DUMMYFUNCTION("""COMPUTED_VALUE"""),"Presence")</f>
        <v>Presence</v>
      </c>
      <c r="B83">
        <f ca="1">COUNTIF(Songs!D$2:D347, A83)</f>
        <v>1</v>
      </c>
    </row>
    <row r="84" spans="1:2" ht="13" x14ac:dyDescent="0.15">
      <c r="A84" t="str">
        <f ca="1">IFERROR(__xludf.DUMMYFUNCTION("""COMPUTED_VALUE"""),"Achtung Baby")</f>
        <v>Achtung Baby</v>
      </c>
      <c r="B84">
        <f ca="1">COUNTIF(Songs!D$2:D347, A84)</f>
        <v>1</v>
      </c>
    </row>
    <row r="85" spans="1:2" ht="13" x14ac:dyDescent="0.15">
      <c r="A85" t="str">
        <f ca="1">IFERROR(__xludf.DUMMYFUNCTION("""COMPUTED_VALUE"""),"Purcell: The Fairy Queen")</f>
        <v>Purcell: The Fairy Queen</v>
      </c>
      <c r="B85">
        <f ca="1">COUNTIF(Songs!D$2:D347, A85)</f>
        <v>1</v>
      </c>
    </row>
    <row r="86" spans="1:2" ht="13" x14ac:dyDescent="0.15">
      <c r="A86" t="str">
        <f ca="1">IFERROR(__xludf.DUMMYFUNCTION("""COMPUTED_VALUE"""),"Vault: Def Leppard's Greatest Hits")</f>
        <v>Vault: Def Leppard's Greatest Hits</v>
      </c>
      <c r="B86">
        <f ca="1">COUNTIF(Songs!D$2:D347, A86)</f>
        <v>3</v>
      </c>
    </row>
    <row r="87" spans="1:2" ht="13" x14ac:dyDescent="0.15">
      <c r="A87" t="str">
        <f ca="1">IFERROR(__xludf.DUMMYFUNCTION("""COMPUTED_VALUE"""),"Great Performances - Barber's Adagio and Other Romantic Favorites for Strings")</f>
        <v>Great Performances - Barber's Adagio and Other Romantic Favorites for Strings</v>
      </c>
      <c r="B87">
        <f ca="1">COUNTIF(Songs!D$2:D347, A87)</f>
        <v>1</v>
      </c>
    </row>
    <row r="88" spans="1:2" ht="13" x14ac:dyDescent="0.15">
      <c r="A88" t="str">
        <f ca="1">IFERROR(__xludf.DUMMYFUNCTION("""COMPUTED_VALUE"""),"South American Getaway")</f>
        <v>South American Getaway</v>
      </c>
      <c r="B88">
        <f ca="1">COUNTIF(Songs!D$2:D347, A88)</f>
        <v>1</v>
      </c>
    </row>
    <row r="89" spans="1:2" ht="13" x14ac:dyDescent="0.15">
      <c r="A89" t="str">
        <f ca="1">IFERROR(__xludf.DUMMYFUNCTION("""COMPUTED_VALUE"""),"Cássia Eller - Sem Limite [Disc 1]")</f>
        <v>Cássia Eller - Sem Limite [Disc 1]</v>
      </c>
      <c r="B89">
        <f ca="1">COUNTIF(Songs!D$2:D347, A89)</f>
        <v>1</v>
      </c>
    </row>
    <row r="90" spans="1:2" ht="13" x14ac:dyDescent="0.15">
      <c r="A90" t="str">
        <f ca="1">IFERROR(__xludf.DUMMYFUNCTION("""COMPUTED_VALUE"""),"Judas 0: B-Sides and Rarities")</f>
        <v>Judas 0: B-Sides and Rarities</v>
      </c>
      <c r="B90">
        <f ca="1">COUNTIF(Songs!D$2:D347, A90)</f>
        <v>3</v>
      </c>
    </row>
    <row r="91" spans="1:2" ht="13" x14ac:dyDescent="0.15">
      <c r="A91" t="str">
        <f ca="1">IFERROR(__xludf.DUMMYFUNCTION("""COMPUTED_VALUE"""),"Motley Crue Greatest Hits")</f>
        <v>Motley Crue Greatest Hits</v>
      </c>
      <c r="B91">
        <f ca="1">COUNTIF(Songs!D$2:D347, A91)</f>
        <v>1</v>
      </c>
    </row>
    <row r="92" spans="1:2" ht="13" x14ac:dyDescent="0.15">
      <c r="A92" t="str">
        <f ca="1">IFERROR(__xludf.DUMMYFUNCTION("""COMPUTED_VALUE"""),"A Real Live One")</f>
        <v>A Real Live One</v>
      </c>
      <c r="B92">
        <f ca="1">COUNTIF(Songs!D$2:D347, A92)</f>
        <v>2</v>
      </c>
    </row>
    <row r="93" spans="1:2" ht="13" x14ac:dyDescent="0.15">
      <c r="A93" t="str">
        <f ca="1">IFERROR(__xludf.DUMMYFUNCTION("""COMPUTED_VALUE"""),"Fear Of The Dark")</f>
        <v>Fear Of The Dark</v>
      </c>
      <c r="B93">
        <f ca="1">COUNTIF(Songs!D$2:D347, A93)</f>
        <v>2</v>
      </c>
    </row>
    <row r="94" spans="1:2" ht="13" x14ac:dyDescent="0.15">
      <c r="A94" t="str">
        <f ca="1">IFERROR(__xludf.DUMMYFUNCTION("""COMPUTED_VALUE"""),"Live At Donington 1992 (Disc 1)")</f>
        <v>Live At Donington 1992 (Disc 1)</v>
      </c>
      <c r="B94">
        <f ca="1">COUNTIF(Songs!D$2:D347, A94)</f>
        <v>2</v>
      </c>
    </row>
    <row r="95" spans="1:2" ht="13" x14ac:dyDescent="0.15">
      <c r="A95" t="str">
        <f ca="1">IFERROR(__xludf.DUMMYFUNCTION("""COMPUTED_VALUE"""),"The Cream Of Clapton")</f>
        <v>The Cream Of Clapton</v>
      </c>
      <c r="B95">
        <f ca="1">COUNTIF(Songs!D$2:D347, A95)</f>
        <v>3</v>
      </c>
    </row>
    <row r="96" spans="1:2" ht="13" x14ac:dyDescent="0.15">
      <c r="A96" t="str">
        <f ca="1">IFERROR(__xludf.DUMMYFUNCTION("""COMPUTED_VALUE"""),"Transmission")</f>
        <v>Transmission</v>
      </c>
      <c r="B96">
        <f ca="1">COUNTIF(Songs!D$2:D347, A96)</f>
        <v>4</v>
      </c>
    </row>
    <row r="97" spans="1:2" ht="13" x14ac:dyDescent="0.15">
      <c r="A97" t="str">
        <f ca="1">IFERROR(__xludf.DUMMYFUNCTION("""COMPUTED_VALUE"""),"Dance Of Death")</f>
        <v>Dance Of Death</v>
      </c>
      <c r="B97">
        <f ca="1">COUNTIF(Songs!D$2:D347, A97)</f>
        <v>1</v>
      </c>
    </row>
    <row r="98" spans="1:2" ht="13" x14ac:dyDescent="0.15">
      <c r="A98" t="str">
        <f ca="1">IFERROR(__xludf.DUMMYFUNCTION("""COMPUTED_VALUE"""),"Carnaval 2001")</f>
        <v>Carnaval 2001</v>
      </c>
      <c r="B98">
        <f ca="1">COUNTIF(Songs!D$2:D347, A98)</f>
        <v>1</v>
      </c>
    </row>
    <row r="99" spans="1:2" ht="13" x14ac:dyDescent="0.15">
      <c r="A99" t="str">
        <f ca="1">IFERROR(__xludf.DUMMYFUNCTION("""COMPUTED_VALUE"""),"The Best Of Van Halen, Vol. I")</f>
        <v>The Best Of Van Halen, Vol. I</v>
      </c>
      <c r="B99">
        <f ca="1">COUNTIF(Songs!D$2:D347, A99)</f>
        <v>2</v>
      </c>
    </row>
    <row r="100" spans="1:2" ht="13" x14ac:dyDescent="0.15">
      <c r="A100" t="str">
        <f ca="1">IFERROR(__xludf.DUMMYFUNCTION("""COMPUTED_VALUE"""),"Van Halen")</f>
        <v>Van Halen</v>
      </c>
      <c r="B100">
        <f ca="1">COUNTIF(Songs!D$2:D347, A100)</f>
        <v>2</v>
      </c>
    </row>
    <row r="101" spans="1:2" ht="13" x14ac:dyDescent="0.15">
      <c r="A101" t="str">
        <f ca="1">IFERROR(__xludf.DUMMYFUNCTION("""COMPUTED_VALUE"""),"Mais Do Mesmo")</f>
        <v>Mais Do Mesmo</v>
      </c>
      <c r="B101">
        <f ca="1">COUNTIF(Songs!D$2:D347, A101)</f>
        <v>2</v>
      </c>
    </row>
    <row r="102" spans="1:2" ht="13" x14ac:dyDescent="0.15">
      <c r="A102" t="str">
        <f ca="1">IFERROR(__xludf.DUMMYFUNCTION("""COMPUTED_VALUE"""),"The Doors")</f>
        <v>The Doors</v>
      </c>
      <c r="B102">
        <f ca="1">COUNTIF(Songs!D$2:D347, A102)</f>
        <v>2</v>
      </c>
    </row>
    <row r="103" spans="1:2" ht="13" x14ac:dyDescent="0.15">
      <c r="A103" t="str">
        <f ca="1">IFERROR(__xludf.DUMMYFUNCTION("""COMPUTED_VALUE"""),"Arquivo Os Paralamas Do Sucesso")</f>
        <v>Arquivo Os Paralamas Do Sucesso</v>
      </c>
      <c r="B103">
        <f ca="1">COUNTIF(Songs!D$2:D347, A103)</f>
        <v>1</v>
      </c>
    </row>
    <row r="104" spans="1:2" ht="13" x14ac:dyDescent="0.15">
      <c r="A104" t="str">
        <f ca="1">IFERROR(__xludf.DUMMYFUNCTION("""COMPUTED_VALUE"""),"Jorge Ben Jor 25 Anos")</f>
        <v>Jorge Ben Jor 25 Anos</v>
      </c>
      <c r="B104">
        <f ca="1">COUNTIF(Songs!D$2:D347, A104)</f>
        <v>1</v>
      </c>
    </row>
    <row r="105" spans="1:2" ht="13" x14ac:dyDescent="0.15">
      <c r="A105" t="str">
        <f ca="1">IFERROR(__xludf.DUMMYFUNCTION("""COMPUTED_VALUE"""),"Somewhere in Time")</f>
        <v>Somewhere in Time</v>
      </c>
      <c r="B105">
        <f ca="1">COUNTIF(Songs!D$2:D347, A105)</f>
        <v>1</v>
      </c>
    </row>
    <row r="106" spans="1:2" ht="13" x14ac:dyDescent="0.15">
      <c r="A106" t="str">
        <f ca="1">IFERROR(__xludf.DUMMYFUNCTION("""COMPUTED_VALUE"""),"Ten")</f>
        <v>Ten</v>
      </c>
      <c r="B106">
        <f ca="1">COUNTIF(Songs!D$2:D347, A106)</f>
        <v>1</v>
      </c>
    </row>
    <row r="107" spans="1:2" ht="13" x14ac:dyDescent="0.15">
      <c r="A107" t="str">
        <f ca="1">IFERROR(__xludf.DUMMYFUNCTION("""COMPUTED_VALUE"""),"Rattle And Hum")</f>
        <v>Rattle And Hum</v>
      </c>
      <c r="B107">
        <f ca="1">COUNTIF(Songs!D$2:D347, A107)</f>
        <v>3</v>
      </c>
    </row>
    <row r="108" spans="1:2" ht="13" x14ac:dyDescent="0.15">
      <c r="A108" t="str">
        <f ca="1">IFERROR(__xludf.DUMMYFUNCTION("""COMPUTED_VALUE"""),"News Of The World")</f>
        <v>News Of The World</v>
      </c>
      <c r="B108">
        <f ca="1">COUNTIF(Songs!D$2:D347, A108)</f>
        <v>1</v>
      </c>
    </row>
    <row r="109" spans="1:2" ht="13" x14ac:dyDescent="0.15">
      <c r="A109" t="str">
        <f ca="1">IFERROR(__xludf.DUMMYFUNCTION("""COMPUTED_VALUE"""),"Jagged Little Pill")</f>
        <v>Jagged Little Pill</v>
      </c>
      <c r="B109">
        <f ca="1">COUNTIF(Songs!D$2:D347, A109)</f>
        <v>1</v>
      </c>
    </row>
    <row r="110" spans="1:2" ht="13" x14ac:dyDescent="0.15">
      <c r="A110" t="str">
        <f ca="1">IFERROR(__xludf.DUMMYFUNCTION("""COMPUTED_VALUE"""),"The Best Of 1980-1990")</f>
        <v>The Best Of 1980-1990</v>
      </c>
      <c r="B110">
        <f ca="1">COUNTIF(Songs!D$2:D347, A110)</f>
        <v>3</v>
      </c>
    </row>
    <row r="111" spans="1:2" ht="13" x14ac:dyDescent="0.15">
      <c r="A111" t="str">
        <f ca="1">IFERROR(__xludf.DUMMYFUNCTION("""COMPUTED_VALUE"""),"One By One")</f>
        <v>One By One</v>
      </c>
      <c r="B111">
        <f ca="1">COUNTIF(Songs!D$2:D347, A111)</f>
        <v>1</v>
      </c>
    </row>
    <row r="112" spans="1:2" ht="13" x14ac:dyDescent="0.15">
      <c r="A112" t="str">
        <f ca="1">IFERROR(__xludf.DUMMYFUNCTION("""COMPUTED_VALUE"""),"In Through The Out Door")</f>
        <v>In Through The Out Door</v>
      </c>
      <c r="B112">
        <f ca="1">COUNTIF(Songs!D$2:D347, A112)</f>
        <v>1</v>
      </c>
    </row>
    <row r="113" spans="1:2" ht="13" x14ac:dyDescent="0.15">
      <c r="A113" t="str">
        <f ca="1">IFERROR(__xludf.DUMMYFUNCTION("""COMPUTED_VALUE"""),"House of Pain")</f>
        <v>House of Pain</v>
      </c>
      <c r="B113">
        <f ca="1">COUNTIF(Songs!D$2:D347, A113)</f>
        <v>1</v>
      </c>
    </row>
    <row r="114" spans="1:2" ht="13" x14ac:dyDescent="0.15">
      <c r="A114" t="str">
        <f ca="1">IFERROR(__xludf.DUMMYFUNCTION("""COMPUTED_VALUE"""),"Temple of the Dog")</f>
        <v>Temple of the Dog</v>
      </c>
      <c r="B114">
        <f ca="1">COUNTIF(Songs!D$2:D347, A114)</f>
        <v>1</v>
      </c>
    </row>
    <row r="115" spans="1:2" ht="13" x14ac:dyDescent="0.15">
      <c r="A115" t="str">
        <f ca="1">IFERROR(__xludf.DUMMYFUNCTION("""COMPUTED_VALUE"""),"St. Anger")</f>
        <v>St. Anger</v>
      </c>
      <c r="B115">
        <f ca="1">COUNTIF(Songs!D$2:D347, A115)</f>
        <v>1</v>
      </c>
    </row>
    <row r="116" spans="1:2" ht="13" x14ac:dyDescent="0.15">
      <c r="A116" t="str">
        <f ca="1">IFERROR(__xludf.DUMMYFUNCTION("""COMPUTED_VALUE"""),"Elis Regina-Minha História")</f>
        <v>Elis Regina-Minha História</v>
      </c>
      <c r="B116">
        <f ca="1">COUNTIF(Songs!D$2:D347, A116)</f>
        <v>4</v>
      </c>
    </row>
    <row r="117" spans="1:2" ht="13" x14ac:dyDescent="0.15">
      <c r="A117" t="str">
        <f ca="1">IFERROR(__xludf.DUMMYFUNCTION("""COMPUTED_VALUE"""),"Surfing with the Alien (Remastered)")</f>
        <v>Surfing with the Alien (Remastered)</v>
      </c>
      <c r="B117">
        <f ca="1">COUNTIF(Songs!D$2:D347, A117)</f>
        <v>1</v>
      </c>
    </row>
    <row r="118" spans="1:2" ht="13" x14ac:dyDescent="0.15">
      <c r="A118" t="str">
        <f ca="1">IFERROR(__xludf.DUMMYFUNCTION("""COMPUTED_VALUE"""),"Garage Inc. (Disc 2)")</f>
        <v>Garage Inc. (Disc 2)</v>
      </c>
      <c r="B118">
        <f ca="1">COUNTIF(Songs!D$2:D347, A118)</f>
        <v>1</v>
      </c>
    </row>
    <row r="119" spans="1:2" ht="13" x14ac:dyDescent="0.15">
      <c r="A119" t="str">
        <f ca="1">IFERROR(__xludf.DUMMYFUNCTION("""COMPUTED_VALUE"""),"Quiet Songs")</f>
        <v>Quiet Songs</v>
      </c>
      <c r="B119">
        <f ca="1">COUNTIF(Songs!D$2:D347, A119)</f>
        <v>1</v>
      </c>
    </row>
    <row r="120" spans="1:2" ht="13" x14ac:dyDescent="0.15">
      <c r="A120" t="str">
        <f ca="1">IFERROR(__xludf.DUMMYFUNCTION("""COMPUTED_VALUE"""),"Volume Dois")</f>
        <v>Volume Dois</v>
      </c>
      <c r="B120">
        <f ca="1">COUNTIF(Songs!D$2:D347, A120)</f>
        <v>1</v>
      </c>
    </row>
    <row r="121" spans="1:2" ht="13" x14ac:dyDescent="0.15">
      <c r="A121" t="str">
        <f ca="1">IFERROR(__xludf.DUMMYFUNCTION("""COMPUTED_VALUE"""),"Big Ones")</f>
        <v>Big Ones</v>
      </c>
      <c r="B121">
        <f ca="1">COUNTIF(Songs!D$2:D347, A121)</f>
        <v>2</v>
      </c>
    </row>
    <row r="122" spans="1:2" ht="13" x14ac:dyDescent="0.15">
      <c r="A122" t="str">
        <f ca="1">IFERROR(__xludf.DUMMYFUNCTION("""COMPUTED_VALUE"""),"Beyond Good And Evil")</f>
        <v>Beyond Good And Evil</v>
      </c>
      <c r="B122">
        <f ca="1">COUNTIF(Songs!D$2:D347, A122)</f>
        <v>2</v>
      </c>
    </row>
    <row r="123" spans="1:2" ht="13" x14ac:dyDescent="0.15">
      <c r="A123" t="str">
        <f ca="1">IFERROR(__xludf.DUMMYFUNCTION("""COMPUTED_VALUE"""),"American Idiot")</f>
        <v>American Idiot</v>
      </c>
      <c r="B123">
        <f ca="1">COUNTIF(Songs!D$2:D347, A123)</f>
        <v>2</v>
      </c>
    </row>
    <row r="124" spans="1:2" ht="13" x14ac:dyDescent="0.15">
      <c r="A124" t="str">
        <f ca="1">IFERROR(__xludf.DUMMYFUNCTION("""COMPUTED_VALUE"""),"Afrociberdelia")</f>
        <v>Afrociberdelia</v>
      </c>
      <c r="B124">
        <f ca="1">COUNTIF(Songs!D$2:D347, A124)</f>
        <v>2</v>
      </c>
    </row>
    <row r="125" spans="1:2" ht="13" x14ac:dyDescent="0.15">
      <c r="A125" t="str">
        <f ca="1">IFERROR(__xludf.DUMMYFUNCTION("""COMPUTED_VALUE"""),"From The Muddy Banks Of The Wishkah [Live]")</f>
        <v>From The Muddy Banks Of The Wishkah [Live]</v>
      </c>
      <c r="B125">
        <f ca="1">COUNTIF(Songs!D$2:D347, A125)</f>
        <v>2</v>
      </c>
    </row>
    <row r="126" spans="1:2" ht="13" x14ac:dyDescent="0.15">
      <c r="A126" t="str">
        <f ca="1">IFERROR(__xludf.DUMMYFUNCTION("""COMPUTED_VALUE"""),"Warner 25 Anos")</f>
        <v>Warner 25 Anos</v>
      </c>
      <c r="B126">
        <f ca="1">COUNTIF(Songs!D$2:D347, A126)</f>
        <v>1</v>
      </c>
    </row>
    <row r="127" spans="1:2" ht="13" x14ac:dyDescent="0.15">
      <c r="A127" t="str">
        <f ca="1">IFERROR(__xludf.DUMMYFUNCTION("""COMPUTED_VALUE"""),"Vs.")</f>
        <v>Vs.</v>
      </c>
      <c r="B127">
        <f ca="1">COUNTIF(Songs!D$2:D347, A127)</f>
        <v>1</v>
      </c>
    </row>
    <row r="128" spans="1:2" ht="13" x14ac:dyDescent="0.15">
      <c r="A128" t="str">
        <f ca="1">IFERROR(__xludf.DUMMYFUNCTION("""COMPUTED_VALUE"""),"Killers")</f>
        <v>Killers</v>
      </c>
      <c r="B128">
        <f ca="1">COUNTIF(Songs!D$2:D347, A128)</f>
        <v>1</v>
      </c>
    </row>
    <row r="129" spans="1:2" ht="13" x14ac:dyDescent="0.15">
      <c r="A129" t="str">
        <f ca="1">IFERROR(__xludf.DUMMYFUNCTION("""COMPUTED_VALUE"""),"Greatest Hits I")</f>
        <v>Greatest Hits I</v>
      </c>
      <c r="B129">
        <f ca="1">COUNTIF(Songs!D$2:D347, A129)</f>
        <v>1</v>
      </c>
    </row>
    <row r="130" spans="1:2" ht="13" x14ac:dyDescent="0.15">
      <c r="A130" t="str">
        <f ca="1">IFERROR(__xludf.DUMMYFUNCTION("""COMPUTED_VALUE"""),"In Your Honor [Disc 2]")</f>
        <v>In Your Honor [Disc 2]</v>
      </c>
      <c r="B130">
        <f ca="1">COUNTIF(Songs!D$2:D347, A130)</f>
        <v>1</v>
      </c>
    </row>
    <row r="131" spans="1:2" ht="13" x14ac:dyDescent="0.15">
      <c r="A131" t="str">
        <f ca="1">IFERROR(__xludf.DUMMYFUNCTION("""COMPUTED_VALUE"""),"Da Lama Ao Caos")</f>
        <v>Da Lama Ao Caos</v>
      </c>
      <c r="B131">
        <f ca="1">COUNTIF(Songs!D$2:D347, A131)</f>
        <v>3</v>
      </c>
    </row>
    <row r="132" spans="1:2" ht="13" x14ac:dyDescent="0.15">
      <c r="A132" t="str">
        <f ca="1">IFERROR(__xludf.DUMMYFUNCTION("""COMPUTED_VALUE"""),"Dark Side Of The Moon")</f>
        <v>Dark Side Of The Moon</v>
      </c>
      <c r="B132">
        <f ca="1">COUNTIF(Songs!D$2:D347, A132)</f>
        <v>1</v>
      </c>
    </row>
    <row r="133" spans="1:2" ht="13" x14ac:dyDescent="0.15">
      <c r="A133" t="str">
        <f ca="1">IFERROR(__xludf.DUMMYFUNCTION("""COMPUTED_VALUE"""),"Fireball")</f>
        <v>Fireball</v>
      </c>
      <c r="B133">
        <f ca="1">COUNTIF(Songs!D$2:D347, A133)</f>
        <v>1</v>
      </c>
    </row>
    <row r="134" spans="1:2" ht="13" x14ac:dyDescent="0.15">
      <c r="A134" t="str">
        <f ca="1">IFERROR(__xludf.DUMMYFUNCTION("""COMPUTED_VALUE"""),"Appetite for Destruction")</f>
        <v>Appetite for Destruction</v>
      </c>
      <c r="B134">
        <f ca="1">COUNTIF(Songs!D$2:D347, A134)</f>
        <v>1</v>
      </c>
    </row>
    <row r="135" spans="1:2" ht="13" x14ac:dyDescent="0.15">
      <c r="A135" t="str">
        <f ca="1">IFERROR(__xludf.DUMMYFUNCTION("""COMPUTED_VALUE"""),"Arquivo II")</f>
        <v>Arquivo II</v>
      </c>
      <c r="B135">
        <f ca="1">COUNTIF(Songs!D$2:D347, A135)</f>
        <v>1</v>
      </c>
    </row>
    <row r="136" spans="1:2" ht="13" x14ac:dyDescent="0.15">
      <c r="A136" t="str">
        <f ca="1">IFERROR(__xludf.DUMMYFUNCTION("""COMPUTED_VALUE"""),"Blood Sugar Sex Magik")</f>
        <v>Blood Sugar Sex Magik</v>
      </c>
      <c r="B136">
        <f ca="1">COUNTIF(Songs!D$2:D347, A136)</f>
        <v>1</v>
      </c>
    </row>
    <row r="137" spans="1:2" ht="13" x14ac:dyDescent="0.15">
      <c r="A137" t="str">
        <f ca="1">IFERROR(__xludf.DUMMYFUNCTION("""COMPUTED_VALUE"""),"Vozes do MPB")</f>
        <v>Vozes do MPB</v>
      </c>
      <c r="B137">
        <f ca="1">COUNTIF(Songs!D$2:D347, A137)</f>
        <v>2</v>
      </c>
    </row>
    <row r="138" spans="1:2" ht="13" x14ac:dyDescent="0.15">
      <c r="A138" t="str">
        <f ca="1">IFERROR(__xludf.DUMMYFUNCTION("""COMPUTED_VALUE"""),"Lulu Santos - RCA 100 Anos De Música - Álbum 02")</f>
        <v>Lulu Santos - RCA 100 Anos De Música - Álbum 02</v>
      </c>
      <c r="B138">
        <f ca="1">COUNTIF(Songs!D$2:D347, A138)</f>
        <v>3</v>
      </c>
    </row>
    <row r="139" spans="1:2" ht="13" x14ac:dyDescent="0.15">
      <c r="A139" t="str">
        <f ca="1">IFERROR(__xludf.DUMMYFUNCTION("""COMPUTED_VALUE"""),"Get Born")</f>
        <v>Get Born</v>
      </c>
      <c r="B139">
        <f ca="1">COUNTIF(Songs!D$2:D347, A139)</f>
        <v>1</v>
      </c>
    </row>
    <row r="140" spans="1:2" ht="13" x14ac:dyDescent="0.15">
      <c r="A140" t="str">
        <f ca="1">IFERROR(__xludf.DUMMYFUNCTION("""COMPUTED_VALUE"""),"Bach: Goldberg Variations")</f>
        <v>Bach: Goldberg Variations</v>
      </c>
      <c r="B140">
        <f ca="1">COUNTIF(Songs!D$2:D347, A140)</f>
        <v>1</v>
      </c>
    </row>
    <row r="141" spans="1:2" ht="13" x14ac:dyDescent="0.15">
      <c r="A141" t="str">
        <f ca="1">IFERROR(__xludf.DUMMYFUNCTION("""COMPUTED_VALUE"""),"Radio Brasil (O Som da Jovem Vanguarda) - Seleccao de Henrique Amaro")</f>
        <v>Radio Brasil (O Som da Jovem Vanguarda) - Seleccao de Henrique Amaro</v>
      </c>
      <c r="B141">
        <f ca="1">COUNTIF(Songs!D$2:D347, A141)</f>
        <v>2</v>
      </c>
    </row>
    <row r="142" spans="1:2" ht="13" x14ac:dyDescent="0.15">
      <c r="A142" t="str">
        <f ca="1">IFERROR(__xludf.DUMMYFUNCTION("""COMPUTED_VALUE"""),"Carry On")</f>
        <v>Carry On</v>
      </c>
      <c r="B142">
        <f ca="1">COUNTIF(Songs!D$2:D347, A142)</f>
        <v>1</v>
      </c>
    </row>
    <row r="143" spans="1:2" ht="13" x14ac:dyDescent="0.15">
      <c r="A143" t="str">
        <f ca="1">IFERROR(__xludf.DUMMYFUNCTION("""COMPUTED_VALUE"""),"Pearl Jam")</f>
        <v>Pearl Jam</v>
      </c>
      <c r="B143">
        <f ca="1">COUNTIF(Songs!D$2:D347, A143)</f>
        <v>1</v>
      </c>
    </row>
    <row r="144" spans="1:2" ht="13" x14ac:dyDescent="0.15">
      <c r="A144" t="str">
        <f ca="1">IFERROR(__xludf.DUMMYFUNCTION("""COMPUTED_VALUE"""),"Californication")</f>
        <v>Californication</v>
      </c>
      <c r="B144">
        <f ca="1">COUNTIF(Songs!D$2:D347, A144)</f>
        <v>1</v>
      </c>
    </row>
    <row r="145" spans="1:2" ht="13" x14ac:dyDescent="0.15">
      <c r="A145" t="str">
        <f ca="1">IFERROR(__xludf.DUMMYFUNCTION("""COMPUTED_VALUE"""),"Raul Seixas")</f>
        <v>Raul Seixas</v>
      </c>
      <c r="B145">
        <f ca="1">COUNTIF(Songs!D$2:D347, A145)</f>
        <v>1</v>
      </c>
    </row>
    <row r="146" spans="1:2" ht="13" x14ac:dyDescent="0.15">
      <c r="A146" t="str">
        <f ca="1">IFERROR(__xludf.DUMMYFUNCTION("""COMPUTED_VALUE"""),"Santana - As Years Go By")</f>
        <v>Santana - As Years Go By</v>
      </c>
      <c r="B146">
        <f ca="1">COUNTIF(Songs!D$2:D347, A146)</f>
        <v>1</v>
      </c>
    </row>
    <row r="147" spans="1:2" ht="13" x14ac:dyDescent="0.15">
      <c r="A147" t="str">
        <f ca="1">IFERROR(__xludf.DUMMYFUNCTION("""COMPUTED_VALUE"""),"Compositores")</f>
        <v>Compositores</v>
      </c>
      <c r="B147">
        <f ca="1">COUNTIF(Songs!D$2:D347, A147)</f>
        <v>1</v>
      </c>
    </row>
    <row r="148" spans="1:2" ht="13" x14ac:dyDescent="0.15">
      <c r="A148" t="str">
        <f ca="1">IFERROR(__xludf.DUMMYFUNCTION("""COMPUTED_VALUE"""),"Heart of the Night")</f>
        <v>Heart of the Night</v>
      </c>
      <c r="B148">
        <f ca="1">COUNTIF(Songs!D$2:D347, A148)</f>
        <v>3</v>
      </c>
    </row>
    <row r="149" spans="1:2" ht="13" x14ac:dyDescent="0.15">
      <c r="A149" t="str">
        <f ca="1">IFERROR(__xludf.DUMMYFUNCTION("""COMPUTED_VALUE"""),"Deixa Entrar")</f>
        <v>Deixa Entrar</v>
      </c>
      <c r="B149">
        <f ca="1">COUNTIF(Songs!D$2:D347, A149)</f>
        <v>2</v>
      </c>
    </row>
    <row r="150" spans="1:2" ht="13" x14ac:dyDescent="0.15">
      <c r="A150" t="str">
        <f ca="1">IFERROR(__xludf.DUMMYFUNCTION("""COMPUTED_VALUE"""),"Album Of The Year")</f>
        <v>Album Of The Year</v>
      </c>
      <c r="B150">
        <f ca="1">COUNTIF(Songs!D$2:D347, A150)</f>
        <v>1</v>
      </c>
    </row>
    <row r="151" spans="1:2" ht="13" x14ac:dyDescent="0.15">
      <c r="A151" t="str">
        <f ca="1">IFERROR(__xludf.DUMMYFUNCTION("""COMPUTED_VALUE"""),"Garage Inc. (Disc 1)")</f>
        <v>Garage Inc. (Disc 1)</v>
      </c>
      <c r="B151">
        <f ca="1">COUNTIF(Songs!D$2:D347, A151)</f>
        <v>1</v>
      </c>
    </row>
    <row r="152" spans="1:2" ht="13" x14ac:dyDescent="0.15">
      <c r="A152" t="str">
        <f ca="1">IFERROR(__xludf.DUMMYFUNCTION("""COMPUTED_VALUE"""),"Serie Sem Limite (Disc 1)")</f>
        <v>Serie Sem Limite (Disc 1)</v>
      </c>
      <c r="B152">
        <f ca="1">COUNTIF(Songs!D$2:D347, A152)</f>
        <v>2</v>
      </c>
    </row>
    <row r="153" spans="1:2" ht="13" x14ac:dyDescent="0.15">
      <c r="A153" t="str">
        <f ca="1">IFERROR(__xludf.DUMMYFUNCTION("""COMPUTED_VALUE"""),"ReLoad")</f>
        <v>ReLoad</v>
      </c>
      <c r="B153">
        <f ca="1">COUNTIF(Songs!D$2:D347, A153)</f>
        <v>2</v>
      </c>
    </row>
    <row r="154" spans="1:2" ht="13" x14ac:dyDescent="0.15">
      <c r="A154" t="str">
        <f ca="1">IFERROR(__xludf.DUMMYFUNCTION("""COMPUTED_VALUE"""),"A Soprano Inspired")</f>
        <v>A Soprano Inspired</v>
      </c>
      <c r="B154">
        <f ca="1">COUNTIF(Songs!D$2:D347, A154)</f>
        <v>1</v>
      </c>
    </row>
    <row r="155" spans="1:2" ht="13" x14ac:dyDescent="0.15">
      <c r="A155" t="str">
        <f ca="1">IFERROR(__xludf.DUMMYFUNCTION("""COMPUTED_VALUE"""),"Mezmerize")</f>
        <v>Mezmerize</v>
      </c>
      <c r="B155">
        <f ca="1">COUNTIF(Songs!D$2:D347, A155)</f>
        <v>1</v>
      </c>
    </row>
    <row r="156" spans="1:2" ht="13" x14ac:dyDescent="0.15">
      <c r="A156" t="str">
        <f ca="1">IFERROR(__xludf.DUMMYFUNCTION("""COMPUTED_VALUE"""),"Led Zeppelin I")</f>
        <v>Led Zeppelin I</v>
      </c>
      <c r="B156">
        <f ca="1">COUNTIF(Songs!D$2:D347, A156)</f>
        <v>1</v>
      </c>
    </row>
    <row r="157" spans="1:2" ht="13" x14ac:dyDescent="0.15">
      <c r="A157" t="str">
        <f ca="1">IFERROR(__xludf.DUMMYFUNCTION("""COMPUTED_VALUE"""),"Voodoo Lounge")</f>
        <v>Voodoo Lounge</v>
      </c>
      <c r="B157">
        <f ca="1">COUNTIF(Songs!D$2:D347, A157)</f>
        <v>1</v>
      </c>
    </row>
    <row r="158" spans="1:2" ht="13" x14ac:dyDescent="0.15">
      <c r="A158" t="str">
        <f ca="1">IFERROR(__xludf.DUMMYFUNCTION("""COMPUTED_VALUE"""),"Zooropa")</f>
        <v>Zooropa</v>
      </c>
      <c r="B158">
        <f ca="1">COUNTIF(Songs!D$2:D347, A158)</f>
        <v>1</v>
      </c>
    </row>
    <row r="159" spans="1:2" ht="13" x14ac:dyDescent="0.15">
      <c r="A159" t="str">
        <f ca="1">IFERROR(__xludf.DUMMYFUNCTION("""COMPUTED_VALUE"""),"Tangents")</f>
        <v>Tangents</v>
      </c>
      <c r="B159">
        <f ca="1">COUNTIF(Songs!D$2:D347, A159)</f>
        <v>1</v>
      </c>
    </row>
    <row r="160" spans="1:2" ht="13" x14ac:dyDescent="0.15">
      <c r="A160" t="str">
        <f ca="1">IFERROR(__xludf.DUMMYFUNCTION("""COMPUTED_VALUE"""),"Back to Black")</f>
        <v>Back to Black</v>
      </c>
      <c r="B160">
        <f ca="1">COUNTIF(Songs!D$2:D347, A160)</f>
        <v>1</v>
      </c>
    </row>
    <row r="161" spans="1:2" ht="13" x14ac:dyDescent="0.15">
      <c r="A161" t="str">
        <f ca="1">IFERROR(__xludf.DUMMYFUNCTION("""COMPUTED_VALUE"""),"Use Your Illusion I")</f>
        <v>Use Your Illusion I</v>
      </c>
      <c r="B161">
        <f ca="1">COUNTIF(Songs!D$2:D347, A161)</f>
        <v>2</v>
      </c>
    </row>
    <row r="162" spans="1:2" ht="13" x14ac:dyDescent="0.15">
      <c r="A162" t="str">
        <f ca="1">IFERROR(__xludf.DUMMYFUNCTION("""COMPUTED_VALUE"""),"Knocking at Your Back Door: The Best Of Deep Purple in the 80's")</f>
        <v>Knocking at Your Back Door: The Best Of Deep Purple in the 80's</v>
      </c>
      <c r="B162">
        <f ca="1">COUNTIF(Songs!D$2:D347, A162)</f>
        <v>1</v>
      </c>
    </row>
    <row r="163" spans="1:2" ht="13" x14ac:dyDescent="0.15">
      <c r="A163" t="str">
        <f ca="1">IFERROR(__xludf.DUMMYFUNCTION("""COMPUTED_VALUE"""),"Let There Be Rock")</f>
        <v>Let There Be Rock</v>
      </c>
      <c r="B163">
        <f ca="1">COUNTIF(Songs!D$2:D347, A163)</f>
        <v>1</v>
      </c>
    </row>
    <row r="164" spans="1:2" ht="13" x14ac:dyDescent="0.15">
      <c r="A164" t="str">
        <f ca="1">IFERROR(__xludf.DUMMYFUNCTION("""COMPUTED_VALUE"""),"Chronicle, Vol. 1")</f>
        <v>Chronicle, Vol. 1</v>
      </c>
      <c r="B164">
        <f ca="1">COUNTIF(Songs!D$2:D347, A164)</f>
        <v>1</v>
      </c>
    </row>
    <row r="165" spans="1:2" ht="13" x14ac:dyDescent="0.15">
      <c r="A165" t="str">
        <f ca="1">IFERROR(__xludf.DUMMYFUNCTION("""COMPUTED_VALUE"""),"My Way: The Best Of Frank Sinatra [Disc 1]")</f>
        <v>My Way: The Best Of Frank Sinatra [Disc 1]</v>
      </c>
      <c r="B165">
        <f ca="1">COUNTIF(Songs!D$2:D347, A165)</f>
        <v>1</v>
      </c>
    </row>
    <row r="166" spans="1:2" ht="13" x14ac:dyDescent="0.15">
      <c r="A166" t="str">
        <f ca="1">IFERROR(__xludf.DUMMYFUNCTION("""COMPUTED_VALUE"""),"Van Halen III")</f>
        <v>Van Halen III</v>
      </c>
      <c r="B166">
        <f ca="1">COUNTIF(Songs!D$2:D347, A166)</f>
        <v>1</v>
      </c>
    </row>
    <row r="167" spans="1:2" ht="13" x14ac:dyDescent="0.15">
      <c r="A167" t="str">
        <f ca="1">IFERROR(__xludf.DUMMYFUNCTION("""COMPUTED_VALUE"""),"Battlestar Galactica (Classic), Season 1")</f>
        <v>Battlestar Galactica (Classic), Season 1</v>
      </c>
      <c r="B167">
        <f ca="1">COUNTIF(Songs!D$2:D347, A167)</f>
        <v>4</v>
      </c>
    </row>
    <row r="168" spans="1:2" ht="13" x14ac:dyDescent="0.15">
      <c r="A168" t="str">
        <f ca="1">IFERROR(__xludf.DUMMYFUNCTION("""COMPUTED_VALUE"""),"Outbreak")</f>
        <v>Outbreak</v>
      </c>
      <c r="B168">
        <f ca="1">COUNTIF(Songs!D$2:D347, A168)</f>
        <v>1</v>
      </c>
    </row>
    <row r="169" spans="1:2" ht="13" x14ac:dyDescent="0.15">
      <c r="A169" t="str">
        <f ca="1">IFERROR(__xludf.DUMMYFUNCTION("""COMPUTED_VALUE"""),"Revelations")</f>
        <v>Revelations</v>
      </c>
      <c r="B169">
        <f ca="1">COUNTIF(Songs!D$2:D347, A169)</f>
        <v>1</v>
      </c>
    </row>
    <row r="170" spans="1:2" ht="13" x14ac:dyDescent="0.15">
      <c r="A170" t="str">
        <f ca="1">IFERROR(__xludf.DUMMYFUNCTION("""COMPUTED_VALUE"""),"Bark at the Moon (Remastered)")</f>
        <v>Bark at the Moon (Remastered)</v>
      </c>
      <c r="B170">
        <f ca="1">COUNTIF(Songs!D$2:D347, A170)</f>
        <v>1</v>
      </c>
    </row>
    <row r="171" spans="1:2" ht="13" x14ac:dyDescent="0.15">
      <c r="A171" t="str">
        <f ca="1">IFERROR(__xludf.DUMMYFUNCTION("""COMPUTED_VALUE"""),"International Superhits")</f>
        <v>International Superhits</v>
      </c>
      <c r="B171">
        <f ca="1">COUNTIF(Songs!D$2:D347, A171)</f>
        <v>1</v>
      </c>
    </row>
    <row r="172" spans="1:2" ht="13" x14ac:dyDescent="0.15">
      <c r="A172" t="str">
        <f ca="1">IFERROR(__xludf.DUMMYFUNCTION("""COMPUTED_VALUE"""),"The Office, Season 1")</f>
        <v>The Office, Season 1</v>
      </c>
      <c r="B172">
        <f ca="1">COUNTIF(Songs!D$2:D347, A172)</f>
        <v>1</v>
      </c>
    </row>
    <row r="173" spans="1:2" ht="13" x14ac:dyDescent="0.15">
      <c r="A173" t="str">
        <f ca="1">IFERROR(__xludf.DUMMYFUNCTION("""COMPUTED_VALUE"""),"Axé Bahia 2001")</f>
        <v>Axé Bahia 2001</v>
      </c>
      <c r="B173">
        <f ca="1">COUNTIF(Songs!D$2:D347, A173)</f>
        <v>1</v>
      </c>
    </row>
    <row r="174" spans="1:2" ht="13" x14ac:dyDescent="0.15">
      <c r="A174" t="str">
        <f ca="1">IFERROR(__xludf.DUMMYFUNCTION("""COMPUTED_VALUE"""),"Master Of Puppets")</f>
        <v>Master Of Puppets</v>
      </c>
      <c r="B174">
        <f ca="1">COUNTIF(Songs!D$2:D347, A174)</f>
        <v>1</v>
      </c>
    </row>
    <row r="175" spans="1:2" ht="13" x14ac:dyDescent="0.15">
      <c r="A175" t="str">
        <f ca="1">IFERROR(__xludf.DUMMYFUNCTION("""COMPUTED_VALUE"""),"Battlestar Galactica: The Story So Far")</f>
        <v>Battlestar Galactica: The Story So Far</v>
      </c>
      <c r="B175">
        <f ca="1">COUNTIF(Songs!D$2:D347, A175)</f>
        <v>1</v>
      </c>
    </row>
    <row r="176" spans="1:2" ht="13" x14ac:dyDescent="0.15">
      <c r="A176" t="str">
        <f ca="1">IFERROR(__xludf.DUMMYFUNCTION("""COMPUTED_VALUE"""),"The Best Of Men At Work")</f>
        <v>The Best Of Men At Work</v>
      </c>
      <c r="B176">
        <f ca="1">COUNTIF(Songs!D$2:D347, A176)</f>
        <v>1</v>
      </c>
    </row>
    <row r="177" spans="1:2" ht="13" x14ac:dyDescent="0.15">
      <c r="A177" t="str">
        <f ca="1">IFERROR(__xludf.DUMMYFUNCTION("""COMPUTED_VALUE"""),"New Adventures In Hi-Fi")</f>
        <v>New Adventures In Hi-Fi</v>
      </c>
      <c r="B177">
        <f ca="1">COUNTIF(Songs!D$2:D347, A177)</f>
        <v>1</v>
      </c>
    </row>
    <row r="178" spans="1:2" ht="13" x14ac:dyDescent="0.15">
      <c r="A178" t="str">
        <f ca="1">IFERROR(__xludf.DUMMYFUNCTION("""COMPUTED_VALUE"""),"All That You Can't Leave Behind")</f>
        <v>All That You Can't Leave Behind</v>
      </c>
      <c r="B178">
        <f ca="1">COUNTIF(Songs!D$2:D347, A178)</f>
        <v>1</v>
      </c>
    </row>
    <row r="179" spans="1:2" ht="13" x14ac:dyDescent="0.15">
      <c r="A179" t="str">
        <f ca="1">IFERROR(__xludf.DUMMYFUNCTION("""COMPUTED_VALUE"""),"Black Sabbath")</f>
        <v>Black Sabbath</v>
      </c>
      <c r="B179">
        <f ca="1">COUNTIF(Songs!D$2:D347, A179)</f>
        <v>1</v>
      </c>
    </row>
    <row r="180" spans="1:2" ht="13" x14ac:dyDescent="0.15">
      <c r="A180" t="str">
        <f ca="1">IFERROR(__xludf.DUMMYFUNCTION("""COMPUTED_VALUE"""),"Sambas De Enredo 2001")</f>
        <v>Sambas De Enredo 2001</v>
      </c>
      <c r="B180">
        <f ca="1">COUNTIF(Songs!D$2:D347, A180)</f>
        <v>1</v>
      </c>
    </row>
    <row r="181" spans="1:2" ht="13" x14ac:dyDescent="0.15">
      <c r="A181" t="str">
        <f ca="1">IFERROR(__xludf.DUMMYFUNCTION("""COMPUTED_VALUE"""),"Minas")</f>
        <v>Minas</v>
      </c>
      <c r="B181">
        <f ca="1">COUNTIF(Songs!D$2:D347, A181)</f>
        <v>1</v>
      </c>
    </row>
    <row r="182" spans="1:2" ht="13" x14ac:dyDescent="0.15">
      <c r="A182" t="str">
        <f ca="1">IFERROR(__xludf.DUMMYFUNCTION("""COMPUTED_VALUE"""),"20th Century Masters - The Millennium Collection: The Best of Scorpions")</f>
        <v>20th Century Masters - The Millennium Collection: The Best of Scorpions</v>
      </c>
      <c r="B182">
        <f ca="1">COUNTIF(Songs!D$2:D347, A182)</f>
        <v>1</v>
      </c>
    </row>
    <row r="183" spans="1:2" ht="13" x14ac:dyDescent="0.15">
      <c r="A183" t="str">
        <f ca="1">IFERROR(__xludf.DUMMYFUNCTION("""COMPUTED_VALUE"""),"Tribute")</f>
        <v>Tribute</v>
      </c>
      <c r="B183">
        <f ca="1">COUNTIF(Songs!D$2:D347, A183)</f>
        <v>1</v>
      </c>
    </row>
    <row r="184" spans="1:2" ht="13" x14ac:dyDescent="0.15">
      <c r="A184" t="str">
        <f ca="1">IFERROR(__xludf.DUMMYFUNCTION("""COMPUTED_VALUE"""),"Out Of Time")</f>
        <v>Out Of Time</v>
      </c>
      <c r="B184">
        <f ca="1">COUNTIF(Songs!D$2:D347, A184)</f>
        <v>1</v>
      </c>
    </row>
    <row r="185" spans="1:2" ht="13" x14ac:dyDescent="0.15">
      <c r="A185" t="str">
        <f ca="1">IFERROR(__xludf.DUMMYFUNCTION("""COMPUTED_VALUE"""),"Vinícius De Moraes - Sem Limite")</f>
        <v>Vinícius De Moraes - Sem Limite</v>
      </c>
      <c r="B185">
        <f ca="1">COUNTIF(Songs!D$2:D347, A185)</f>
        <v>1</v>
      </c>
    </row>
    <row r="186" spans="1:2" ht="13" x14ac:dyDescent="0.15">
      <c r="A186" t="str">
        <f ca="1">IFERROR(__xludf.DUMMYFUNCTION("""COMPUTED_VALUE"""),"In Your Honor [Disc 1]")</f>
        <v>In Your Honor [Disc 1]</v>
      </c>
      <c r="B186">
        <f ca="1">COUNTIF(Songs!D$2:D347, A186)</f>
        <v>1</v>
      </c>
    </row>
    <row r="187" spans="1:2" ht="13" x14ac:dyDescent="0.15">
      <c r="A187" t="str">
        <f ca="1">IFERROR(__xludf.DUMMYFUNCTION("""COMPUTED_VALUE"""),"Greatest Kiss")</f>
        <v>Greatest Kiss</v>
      </c>
      <c r="B187">
        <f ca="1">COUNTIF(Songs!D$2:D347, A187)</f>
        <v>1</v>
      </c>
    </row>
    <row r="188" spans="1:2" ht="13" x14ac:dyDescent="0.15">
      <c r="A188" t="str">
        <f ca="1">IFERROR(__xludf.DUMMYFUNCTION("""COMPUTED_VALUE"""),"Live On Two Legs [Live]")</f>
        <v>Live On Two Legs [Live]</v>
      </c>
      <c r="B188">
        <f ca="1">COUNTIF(Songs!D$2:D347, A188)</f>
        <v>0</v>
      </c>
    </row>
    <row r="189" spans="1:2" ht="13" x14ac:dyDescent="0.15">
      <c r="A189" t="str">
        <f ca="1">IFERROR(__xludf.DUMMYFUNCTION("""COMPUTED_VALUE"""),"Contraband")</f>
        <v>Contraband</v>
      </c>
      <c r="B189">
        <f ca="1">COUNTIF(Songs!D$2:D347, A189)</f>
        <v>0</v>
      </c>
    </row>
    <row r="190" spans="1:2" ht="13" x14ac:dyDescent="0.15">
      <c r="A190" t="str">
        <f ca="1">IFERROR(__xludf.DUMMYFUNCTION("""COMPUTED_VALUE"""),"Misplaced Childhood")</f>
        <v>Misplaced Childhood</v>
      </c>
      <c r="B190">
        <f ca="1">COUNTIF(Songs!D$2:D347, A190)</f>
        <v>0</v>
      </c>
    </row>
    <row r="191" spans="1:2" ht="13" x14ac:dyDescent="0.15">
      <c r="A191" t="str">
        <f ca="1">IFERROR(__xludf.DUMMYFUNCTION("""COMPUTED_VALUE"""),"Synkronized")</f>
        <v>Synkronized</v>
      </c>
      <c r="B191">
        <f ca="1">COUNTIF(Songs!D$2:D347, A191)</f>
        <v>0</v>
      </c>
    </row>
    <row r="192" spans="1:2" ht="13" x14ac:dyDescent="0.15">
      <c r="A192" t="str">
        <f ca="1">IFERROR(__xludf.DUMMYFUNCTION("""COMPUTED_VALUE"""),"Physical Graffiti [Disc 2]")</f>
        <v>Physical Graffiti [Disc 2]</v>
      </c>
      <c r="B192">
        <f ca="1">COUNTIF(Songs!D$2:D347, A192)</f>
        <v>0</v>
      </c>
    </row>
    <row r="193" spans="1:2" ht="13" x14ac:dyDescent="0.15">
      <c r="A193" t="str">
        <f ca="1">IFERROR(__xludf.DUMMYFUNCTION("""COMPUTED_VALUE"""),"BBC Sessions [Disc 2] [Live]")</f>
        <v>BBC Sessions [Disc 2] [Live]</v>
      </c>
      <c r="B193">
        <f ca="1">COUNTIF(Songs!D$2:D347, A193)</f>
        <v>0</v>
      </c>
    </row>
    <row r="194" spans="1:2" ht="13" x14ac:dyDescent="0.15">
      <c r="A194" t="str">
        <f ca="1">IFERROR(__xludf.DUMMYFUNCTION("""COMPUTED_VALUE"""),"IV")</f>
        <v>IV</v>
      </c>
      <c r="B194">
        <f ca="1">COUNTIF(Songs!D$2:D347, A194)</f>
        <v>0</v>
      </c>
    </row>
    <row r="195" spans="1:2" ht="13" x14ac:dyDescent="0.15">
      <c r="A195" t="str">
        <f ca="1">IFERROR(__xludf.DUMMYFUNCTION("""COMPUTED_VALUE"""),"A-Sides")</f>
        <v>A-Sides</v>
      </c>
      <c r="B195">
        <f ca="1">COUNTIF(Songs!D$2:D347, A195)</f>
        <v>0</v>
      </c>
    </row>
    <row r="196" spans="1:2" ht="13" x14ac:dyDescent="0.15">
      <c r="A196" t="str">
        <f ca="1">IFERROR(__xludf.DUMMYFUNCTION("""COMPUTED_VALUE"""),"[1997] Black Light Syndrome")</f>
        <v>[1997] Black Light Syndrome</v>
      </c>
      <c r="B196">
        <f ca="1">COUNTIF(Songs!D$2:D347, A196)</f>
        <v>0</v>
      </c>
    </row>
    <row r="197" spans="1:2" ht="13" x14ac:dyDescent="0.15">
      <c r="A197" t="str">
        <f ca="1">IFERROR(__xludf.DUMMYFUNCTION("""COMPUTED_VALUE"""),"Live [Disc 2]")</f>
        <v>Live [Disc 2]</v>
      </c>
      <c r="B197">
        <f ca="1">COUNTIF(Songs!D$2:D347, A197)</f>
        <v>0</v>
      </c>
    </row>
    <row r="198" spans="1:2" ht="13" x14ac:dyDescent="0.15">
      <c r="A198" t="str">
        <f ca="1">IFERROR(__xludf.DUMMYFUNCTION("""COMPUTED_VALUE"""),"Speak of the Devil")</f>
        <v>Speak of the Devil</v>
      </c>
      <c r="B198">
        <f ca="1">COUNTIF(Songs!D$2:D347, A198)</f>
        <v>0</v>
      </c>
    </row>
    <row r="199" spans="1:2" ht="13" x14ac:dyDescent="0.15">
      <c r="A199" t="str">
        <f ca="1">IFERROR(__xludf.DUMMYFUNCTION("""COMPUTED_VALUE"""),"The Essential Miles Davis [Disc 2]")</f>
        <v>The Essential Miles Davis [Disc 2]</v>
      </c>
      <c r="B199">
        <f ca="1">COUNTIF(Songs!D$2:D347, A199)</f>
        <v>0</v>
      </c>
    </row>
    <row r="200" spans="1:2" ht="13" x14ac:dyDescent="0.15">
      <c r="A200" t="str">
        <f ca="1">IFERROR(__xludf.DUMMYFUNCTION("""COMPUTED_VALUE"""),"Facelift")</f>
        <v>Facelift</v>
      </c>
      <c r="B200">
        <f ca="1">COUNTIF(Songs!D$2:D347, A200)</f>
        <v>0</v>
      </c>
    </row>
    <row r="201" spans="1:2" ht="13" x14ac:dyDescent="0.15">
      <c r="A201" t="str">
        <f ca="1">IFERROR(__xludf.DUMMYFUNCTION("""COMPUTED_VALUE"""),"Brave New World")</f>
        <v>Brave New World</v>
      </c>
      <c r="B201">
        <f ca="1">COUNTIF(Songs!D$2:D347, A201)</f>
        <v>0</v>
      </c>
    </row>
    <row r="202" spans="1:2" ht="13" x14ac:dyDescent="0.15">
      <c r="A202" t="str">
        <f ca="1">IFERROR(__xludf.DUMMYFUNCTION("""COMPUTED_VALUE"""),"Alcohol Fueled Brewtality Live! [Disc 2]")</f>
        <v>Alcohol Fueled Brewtality Live! [Disc 2]</v>
      </c>
      <c r="B202">
        <f ca="1">COUNTIF(Songs!D$2:D347, A202)</f>
        <v>0</v>
      </c>
    </row>
    <row r="203" spans="1:2" ht="13" x14ac:dyDescent="0.15">
      <c r="A203" t="str">
        <f ca="1">IFERROR(__xludf.DUMMYFUNCTION("""COMPUTED_VALUE"""),"Deep Purple In Rock")</f>
        <v>Deep Purple In Rock</v>
      </c>
      <c r="B203">
        <f ca="1">COUNTIF(Songs!D$2:D347, A203)</f>
        <v>0</v>
      </c>
    </row>
    <row r="204" spans="1:2" ht="13" x14ac:dyDescent="0.15">
      <c r="A204" t="str">
        <f ca="1">IFERROR(__xludf.DUMMYFUNCTION("""COMPUTED_VALUE"""),"Emergency On Planet Earth")</f>
        <v>Emergency On Planet Earth</v>
      </c>
      <c r="B204">
        <f ca="1">COUNTIF(Songs!D$2:D347, A204)</f>
        <v>0</v>
      </c>
    </row>
    <row r="205" spans="1:2" ht="13" x14ac:dyDescent="0.15">
      <c r="A205" t="str">
        <f ca="1">IFERROR(__xludf.DUMMYFUNCTION("""COMPUTED_VALUE"""),"Up An' Atom")</f>
        <v>Up An' Atom</v>
      </c>
      <c r="B205">
        <f ca="1">COUNTIF(Songs!D$2:D347, A205)</f>
        <v>0</v>
      </c>
    </row>
    <row r="206" spans="1:2" ht="13" x14ac:dyDescent="0.15">
      <c r="A206" t="str">
        <f ca="1">IFERROR(__xludf.DUMMYFUNCTION("""COMPUTED_VALUE"""),"Walking Into Clarksdale")</f>
        <v>Walking Into Clarksdale</v>
      </c>
      <c r="B206">
        <f ca="1">COUNTIF(Songs!D$2:D347, A206)</f>
        <v>0</v>
      </c>
    </row>
    <row r="207" spans="1:2" ht="13" x14ac:dyDescent="0.15">
      <c r="A207" t="str">
        <f ca="1">IFERROR(__xludf.DUMMYFUNCTION("""COMPUTED_VALUE"""),"Miles Ahead")</f>
        <v>Miles Ahead</v>
      </c>
      <c r="B207">
        <f ca="1">COUNTIF(Songs!D$2:D347, A207)</f>
        <v>0</v>
      </c>
    </row>
    <row r="208" spans="1:2" ht="13" x14ac:dyDescent="0.15">
      <c r="A208" t="str">
        <f ca="1">IFERROR(__xludf.DUMMYFUNCTION("""COMPUTED_VALUE"""),"Coda")</f>
        <v>Coda</v>
      </c>
      <c r="B208">
        <f ca="1">COUNTIF(Songs!D$2:D347, A208)</f>
        <v>0</v>
      </c>
    </row>
    <row r="209" spans="1:2" ht="13" x14ac:dyDescent="0.15">
      <c r="A209" t="str">
        <f ca="1">IFERROR(__xludf.DUMMYFUNCTION("""COMPUTED_VALUE"""),"Chemical Wedding")</f>
        <v>Chemical Wedding</v>
      </c>
      <c r="B209">
        <f ca="1">COUNTIF(Songs!D$2:D347, A209)</f>
        <v>0</v>
      </c>
    </row>
    <row r="210" spans="1:2" ht="13" x14ac:dyDescent="0.15">
      <c r="A210" t="str">
        <f ca="1">IFERROR(__xludf.DUMMYFUNCTION("""COMPUTED_VALUE"""),"The Office, Season 2")</f>
        <v>The Office, Season 2</v>
      </c>
      <c r="B210">
        <f ca="1">COUNTIF(Songs!D$2:D347, A210)</f>
        <v>0</v>
      </c>
    </row>
    <row r="211" spans="1:2" ht="13" x14ac:dyDescent="0.15">
      <c r="A211" t="str">
        <f ca="1">IFERROR(__xludf.DUMMYFUNCTION("""COMPUTED_VALUE"""),"Acústico MTV")</f>
        <v>Acústico MTV</v>
      </c>
      <c r="B211">
        <f ca="1">COUNTIF(Songs!D$2:D347, A211)</f>
        <v>0</v>
      </c>
    </row>
    <row r="212" spans="1:2" ht="13" x14ac:dyDescent="0.15">
      <c r="A212" t="str">
        <f ca="1">IFERROR(__xludf.DUMMYFUNCTION("""COMPUTED_VALUE"""),"Cafezinho")</f>
        <v>Cafezinho</v>
      </c>
      <c r="B212">
        <f ca="1">COUNTIF(Songs!D$2:D347, A212)</f>
        <v>0</v>
      </c>
    </row>
    <row r="213" spans="1:2" ht="13" x14ac:dyDescent="0.15">
      <c r="A213" t="str">
        <f ca="1">IFERROR(__xludf.DUMMYFUNCTION("""COMPUTED_VALUE"""),"Slaves And Masters")</f>
        <v>Slaves And Masters</v>
      </c>
      <c r="B213">
        <f ca="1">COUNTIF(Songs!D$2:D347, A213)</f>
        <v>0</v>
      </c>
    </row>
    <row r="214" spans="1:2" ht="13" x14ac:dyDescent="0.15">
      <c r="A214" t="str">
        <f ca="1">IFERROR(__xludf.DUMMYFUNCTION("""COMPUTED_VALUE"""),"Living After Midnight")</f>
        <v>Living After Midnight</v>
      </c>
      <c r="B214">
        <f ca="1">COUNTIF(Songs!D$2:D347, A214)</f>
        <v>0</v>
      </c>
    </row>
    <row r="215" spans="1:2" ht="13" x14ac:dyDescent="0.15">
      <c r="A215" t="str">
        <f ca="1">IFERROR(__xludf.DUMMYFUNCTION("""COMPUTED_VALUE"""),"For Those About To Rock We Salute You")</f>
        <v>For Those About To Rock We Salute You</v>
      </c>
      <c r="B215">
        <f ca="1">COUNTIF(Songs!D$2:D347, A215)</f>
        <v>0</v>
      </c>
    </row>
    <row r="216" spans="1:2" ht="13" x14ac:dyDescent="0.15">
      <c r="A216" t="str">
        <f ca="1">IFERROR(__xludf.DUMMYFUNCTION("""COMPUTED_VALUE"""),"Nevermind")</f>
        <v>Nevermind</v>
      </c>
      <c r="B216">
        <f ca="1">COUNTIF(Songs!D$2:D347, A216)</f>
        <v>0</v>
      </c>
    </row>
    <row r="217" spans="1:2" ht="13" x14ac:dyDescent="0.15">
      <c r="A217" t="str">
        <f ca="1">IFERROR(__xludf.DUMMYFUNCTION("""COMPUTED_VALUE"""),"A Matter of Life and Death")</f>
        <v>A Matter of Life and Death</v>
      </c>
      <c r="B217">
        <f ca="1">COUNTIF(Songs!D$2:D347, A217)</f>
        <v>0</v>
      </c>
    </row>
    <row r="218" spans="1:2" ht="13" x14ac:dyDescent="0.15">
      <c r="A218" t="str">
        <f ca="1">IFERROR(__xludf.DUMMYFUNCTION("""COMPUTED_VALUE"""),"Led Zeppelin II")</f>
        <v>Led Zeppelin II</v>
      </c>
      <c r="B218">
        <f ca="1">COUNTIF(Songs!D$2:D347, A218)</f>
        <v>0</v>
      </c>
    </row>
    <row r="219" spans="1:2" ht="13" x14ac:dyDescent="0.15">
      <c r="A219" t="str">
        <f ca="1">IFERROR(__xludf.DUMMYFUNCTION("""COMPUTED_VALUE"""),"Audioslave")</f>
        <v>Audioslave</v>
      </c>
      <c r="B219">
        <f ca="1">COUNTIF(Songs!D$2:D347, A219)</f>
        <v>0</v>
      </c>
    </row>
    <row r="220" spans="1:2" ht="13" x14ac:dyDescent="0.15">
      <c r="A220" t="str">
        <f ca="1">IFERROR(__xludf.DUMMYFUNCTION("""COMPUTED_VALUE"""),"Led Zeppelin III")</f>
        <v>Led Zeppelin III</v>
      </c>
      <c r="B220">
        <f ca="1">COUNTIF(Songs!D$2:D347, A220)</f>
        <v>0</v>
      </c>
    </row>
    <row r="221" spans="1:2" ht="13" x14ac:dyDescent="0.15">
      <c r="A221" t="str">
        <f ca="1">IFERROR(__xludf.DUMMYFUNCTION("""COMPUTED_VALUE"""),"MK III The Final Concerts [Disc 1]")</f>
        <v>MK III The Final Concerts [Disc 1]</v>
      </c>
      <c r="B221">
        <f ca="1">COUNTIF(Songs!D$2:D347, A221)</f>
        <v>0</v>
      </c>
    </row>
    <row r="222" spans="1:2" ht="13" x14ac:dyDescent="0.15">
      <c r="A222" t="str">
        <f ca="1">IFERROR(__xludf.DUMMYFUNCTION("""COMPUTED_VALUE"""),"By The Way")</f>
        <v>By The Way</v>
      </c>
      <c r="B222">
        <f ca="1">COUNTIF(Songs!D$2:D347, A222)</f>
        <v>0</v>
      </c>
    </row>
    <row r="223" spans="1:2" ht="13" x14ac:dyDescent="0.15">
      <c r="A223" t="str">
        <f ca="1">IFERROR(__xludf.DUMMYFUNCTION("""COMPUTED_VALUE"""),"LOST, Season 4")</f>
        <v>LOST, Season 4</v>
      </c>
      <c r="B223">
        <f ca="1">COUNTIF(Songs!D$2:D347, A223)</f>
        <v>0</v>
      </c>
    </row>
    <row r="224" spans="1:2" ht="13" x14ac:dyDescent="0.15">
      <c r="A224" t="str">
        <f ca="1">IFERROR(__xludf.DUMMYFUNCTION("""COMPUTED_VALUE"""),"Ao Vivo [IMPORT]")</f>
        <v>Ao Vivo [IMPORT]</v>
      </c>
      <c r="B224">
        <f ca="1">COUNTIF(Songs!D$2:D347, A224)</f>
        <v>0</v>
      </c>
    </row>
    <row r="225" spans="1:2" ht="13" x14ac:dyDescent="0.15">
      <c r="A225" t="str">
        <f ca="1">IFERROR(__xludf.DUMMYFUNCTION("""COMPUTED_VALUE"""),"Seventh Son of a Seventh Son")</f>
        <v>Seventh Son of a Seventh Son</v>
      </c>
      <c r="B225">
        <f ca="1">COUNTIF(Songs!D$2:D347, A225)</f>
        <v>0</v>
      </c>
    </row>
    <row r="226" spans="1:2" ht="13" x14ac:dyDescent="0.15">
      <c r="A226" t="str">
        <f ca="1">IFERROR(__xludf.DUMMYFUNCTION("""COMPUTED_VALUE"""),"The Best Of R.E.M.: The IRS Years")</f>
        <v>The Best Of R.E.M.: The IRS Years</v>
      </c>
      <c r="B226">
        <f ca="1">COUNTIF(Songs!D$2:D347, A226)</f>
        <v>0</v>
      </c>
    </row>
    <row r="227" spans="1:2" ht="13" x14ac:dyDescent="0.15">
      <c r="A227" t="str">
        <f ca="1">IFERROR(__xludf.DUMMYFUNCTION("""COMPUTED_VALUE"""),"The Police Greatest Hits")</f>
        <v>The Police Greatest Hits</v>
      </c>
      <c r="B227">
        <f ca="1">COUNTIF(Songs!D$2:D347, A227)</f>
        <v>0</v>
      </c>
    </row>
    <row r="228" spans="1:2" ht="13" x14ac:dyDescent="0.15">
      <c r="A228" t="str">
        <f ca="1">IFERROR(__xludf.DUMMYFUNCTION("""COMPUTED_VALUE"""),"Pachelbel: Canon &amp; Gigue")</f>
        <v>Pachelbel: Canon &amp; Gigue</v>
      </c>
      <c r="B228">
        <f ca="1">COUNTIF(Songs!D$2:D347, A228)</f>
        <v>0</v>
      </c>
    </row>
    <row r="229" spans="1:2" ht="13" x14ac:dyDescent="0.15">
      <c r="A229" t="str">
        <f ca="1">IFERROR(__xludf.DUMMYFUNCTION("""COMPUTED_VALUE"""),"Bizet: Carmen Highlights")</f>
        <v>Bizet: Carmen Highlights</v>
      </c>
      <c r="B229">
        <f ca="1">COUNTIF(Songs!D$2:D347, A229)</f>
        <v>0</v>
      </c>
    </row>
    <row r="230" spans="1:2" ht="13" x14ac:dyDescent="0.15">
      <c r="A230" t="str">
        <f ca="1">IFERROR(__xludf.DUMMYFUNCTION("""COMPUTED_VALUE"""),"Carmina Burana")</f>
        <v>Carmina Burana</v>
      </c>
      <c r="B230">
        <f ca="1">COUNTIF(Songs!D$2:D347, A230)</f>
        <v>0</v>
      </c>
    </row>
    <row r="231" spans="1:2" ht="13" x14ac:dyDescent="0.15">
      <c r="A231" t="str">
        <f ca="1">IFERROR(__xludf.DUMMYFUNCTION("""COMPUTED_VALUE"""),"Olodum")</f>
        <v>Olodum</v>
      </c>
      <c r="B231">
        <f ca="1">COUNTIF(Songs!D$2:D347, A231)</f>
        <v>0</v>
      </c>
    </row>
    <row r="232" spans="1:2" ht="13" x14ac:dyDescent="0.15">
      <c r="A232" t="str">
        <f ca="1">IFERROR(__xludf.DUMMYFUNCTION("""COMPUTED_VALUE"""),"Mascagni: Cavalleria Rusticana")</f>
        <v>Mascagni: Cavalleria Rusticana</v>
      </c>
      <c r="B232">
        <f ca="1">COUNTIF(Songs!D$2:D347, A232)</f>
        <v>0</v>
      </c>
    </row>
    <row r="233" spans="1:2" ht="13" x14ac:dyDescent="0.15">
      <c r="A233" t="str">
        <f ca="1">IFERROR(__xludf.DUMMYFUNCTION("""COMPUTED_VALUE"""),"The Song Remains The Same (Disc 1)")</f>
        <v>The Song Remains The Same (Disc 1)</v>
      </c>
      <c r="B233">
        <f ca="1">COUNTIF(Songs!D$2:D347, A233)</f>
        <v>0</v>
      </c>
    </row>
    <row r="234" spans="1:2" ht="13" x14ac:dyDescent="0.15">
      <c r="A234" t="str">
        <f ca="1">IFERROR(__xludf.DUMMYFUNCTION("""COMPUTED_VALUE"""),"Black Sabbath Vol. 4 (Remaster)")</f>
        <v>Black Sabbath Vol. 4 (Remaster)</v>
      </c>
      <c r="B234">
        <f ca="1">COUNTIF(Songs!D$2:D347, A234)</f>
        <v>0</v>
      </c>
    </row>
    <row r="235" spans="1:2" ht="13" x14ac:dyDescent="0.15">
      <c r="A235" t="str">
        <f ca="1">IFERROR(__xludf.DUMMYFUNCTION("""COMPUTED_VALUE"""),"Faceless")</f>
        <v>Faceless</v>
      </c>
      <c r="B235">
        <f ca="1">COUNTIF(Songs!D$2:D347, A235)</f>
        <v>0</v>
      </c>
    </row>
    <row r="236" spans="1:2" ht="13" x14ac:dyDescent="0.15">
      <c r="A236" t="str">
        <f ca="1">IFERROR(__xludf.DUMMYFUNCTION("""COMPUTED_VALUE"""),"Sex Machine")</f>
        <v>Sex Machine</v>
      </c>
      <c r="B236">
        <f ca="1">COUNTIF(Songs!D$2:D347, A236)</f>
        <v>0</v>
      </c>
    </row>
    <row r="237" spans="1:2" ht="13" x14ac:dyDescent="0.15">
      <c r="A237" t="str">
        <f ca="1">IFERROR(__xludf.DUMMYFUNCTION("""COMPUTED_VALUE"""),"Blue Moods")</f>
        <v>Blue Moods</v>
      </c>
      <c r="B237">
        <f ca="1">COUNTIF(Songs!D$2:D347, A237)</f>
        <v>0</v>
      </c>
    </row>
    <row r="238" spans="1:2" ht="13" x14ac:dyDescent="0.15">
      <c r="A238" t="str">
        <f ca="1">IFERROR(__xludf.DUMMYFUNCTION("""COMPUTED_VALUE"""),"Meus Momentos")</f>
        <v>Meus Momentos</v>
      </c>
      <c r="B238">
        <f ca="1">COUNTIF(Songs!D$2:D347, A238)</f>
        <v>0</v>
      </c>
    </row>
    <row r="239" spans="1:2" ht="13" x14ac:dyDescent="0.15">
      <c r="A239" t="str">
        <f ca="1">IFERROR(__xludf.DUMMYFUNCTION("""COMPUTED_VALUE"""),"Come Taste The Band")</f>
        <v>Come Taste The Band</v>
      </c>
      <c r="B239">
        <f ca="1">COUNTIF(Songs!D$2:D347, A239)</f>
        <v>0</v>
      </c>
    </row>
    <row r="240" spans="1:2" ht="13" x14ac:dyDescent="0.15">
      <c r="A240" t="str">
        <f ca="1">IFERROR(__xludf.DUMMYFUNCTION("""COMPUTED_VALUE"""),"BBC Sessions [Disc 1] [Live]")</f>
        <v>BBC Sessions [Disc 1] [Live]</v>
      </c>
      <c r="B240">
        <f ca="1">COUNTIF(Songs!D$2:D347, A240)</f>
        <v>0</v>
      </c>
    </row>
    <row r="241" spans="1:2" ht="13" x14ac:dyDescent="0.15">
      <c r="A241" t="str">
        <f ca="1">IFERROR(__xludf.DUMMYFUNCTION("""COMPUTED_VALUE"""),"Virtual XI")</f>
        <v>Virtual XI</v>
      </c>
      <c r="B241">
        <f ca="1">COUNTIF(Songs!D$2:D347, A241)</f>
        <v>0</v>
      </c>
    </row>
    <row r="242" spans="1:2" ht="13" x14ac:dyDescent="0.15">
      <c r="A242" t="str">
        <f ca="1">IFERROR(__xludf.DUMMYFUNCTION("""COMPUTED_VALUE"""),"Charpentier: Divertissements, Airs &amp; Concerts")</f>
        <v>Charpentier: Divertissements, Airs &amp; Concerts</v>
      </c>
      <c r="B242">
        <f ca="1">COUNTIF(Songs!D$2:D347, A242)</f>
        <v>0</v>
      </c>
    </row>
    <row r="243" spans="1:2" ht="13" x14ac:dyDescent="0.15">
      <c r="A243" t="str">
        <f ca="1">IFERROR(__xludf.DUMMYFUNCTION("""COMPUTED_VALUE"""),"Bach: Violin Concertos")</f>
        <v>Bach: Violin Concertos</v>
      </c>
      <c r="B243">
        <f ca="1">COUNTIF(Songs!D$2:D347, A243)</f>
        <v>0</v>
      </c>
    </row>
    <row r="244" spans="1:2" ht="13" x14ac:dyDescent="0.15">
      <c r="A244" t="str">
        <f ca="1">IFERROR(__xludf.DUMMYFUNCTION("""COMPUTED_VALUE"""),"Elgar: Cello Concerto &amp; Vaughan Williams: Fantasias")</f>
        <v>Elgar: Cello Concerto &amp; Vaughan Williams: Fantasias</v>
      </c>
      <c r="B244">
        <f ca="1">COUNTIF(Songs!D$2:D347, A244)</f>
        <v>0</v>
      </c>
    </row>
    <row r="245" spans="1:2" ht="13" x14ac:dyDescent="0.15">
      <c r="A245" t="str">
        <f ca="1">IFERROR(__xludf.DUMMYFUNCTION("""COMPUTED_VALUE"""),"Mozart: Wind Concertos")</f>
        <v>Mozart: Wind Concertos</v>
      </c>
      <c r="B245">
        <f ca="1">COUNTIF(Songs!D$2:D347, A245)</f>
        <v>0</v>
      </c>
    </row>
    <row r="246" spans="1:2" ht="13" x14ac:dyDescent="0.15">
      <c r="A246" t="str">
        <f ca="1">IFERROR(__xludf.DUMMYFUNCTION("""COMPUTED_VALUE"""),"Chopin: Piano Concertos Nos. 1 &amp; 2")</f>
        <v>Chopin: Piano Concertos Nos. 1 &amp; 2</v>
      </c>
      <c r="B246">
        <f ca="1">COUNTIF(Songs!D$2:D347, A246)</f>
        <v>0</v>
      </c>
    </row>
    <row r="247" spans="1:2" ht="13" x14ac:dyDescent="0.15">
      <c r="A247" t="str">
        <f ca="1">IFERROR(__xludf.DUMMYFUNCTION("""COMPUTED_VALUE"""),"Locatelli: Concertos for Violin, Strings and Continuo, Vol. 3")</f>
        <v>Locatelli: Concertos for Violin, Strings and Continuo, Vol. 3</v>
      </c>
      <c r="B247">
        <f ca="1">COUNTIF(Songs!D$2:D347, A247)</f>
        <v>0</v>
      </c>
    </row>
    <row r="248" spans="1:2" ht="13" x14ac:dyDescent="0.15">
      <c r="A248" t="str">
        <f ca="1">IFERROR(__xludf.DUMMYFUNCTION("""COMPUTED_VALUE"""),"Vivaldi: The Four Seasons")</f>
        <v>Vivaldi: The Four Seasons</v>
      </c>
      <c r="B248">
        <f ca="1">COUNTIF(Songs!D$2:D347, A248)</f>
        <v>0</v>
      </c>
    </row>
    <row r="249" spans="1:2" ht="13" x14ac:dyDescent="0.15">
      <c r="A249" t="str">
        <f ca="1">IFERROR(__xludf.DUMMYFUNCTION("""COMPUTED_VALUE"""),"Bach: The Brandenburg Concertos")</f>
        <v>Bach: The Brandenburg Concertos</v>
      </c>
      <c r="B249">
        <f ca="1">COUNTIF(Songs!D$2:D347, A249)</f>
        <v>0</v>
      </c>
    </row>
    <row r="250" spans="1:2" ht="13" x14ac:dyDescent="0.15">
      <c r="A250" t="str">
        <f ca="1">IFERROR(__xludf.DUMMYFUNCTION("""COMPUTED_VALUE"""),"No Security")</f>
        <v>No Security</v>
      </c>
      <c r="B250">
        <f ca="1">COUNTIF(Songs!D$2:D347, A250)</f>
        <v>0</v>
      </c>
    </row>
    <row r="251" spans="1:2" ht="13" x14ac:dyDescent="0.15">
      <c r="A251" t="str">
        <f ca="1">IFERROR(__xludf.DUMMYFUNCTION("""COMPUTED_VALUE"""),"Live [Disc 1]")</f>
        <v>Live [Disc 1]</v>
      </c>
      <c r="B251">
        <f ca="1">COUNTIF(Songs!D$2:D347, A251)</f>
        <v>0</v>
      </c>
    </row>
    <row r="252" spans="1:2" ht="13" x14ac:dyDescent="0.15">
      <c r="A252" t="str">
        <f ca="1">IFERROR(__xludf.DUMMYFUNCTION("""COMPUTED_VALUE"""),"Core")</f>
        <v>Core</v>
      </c>
      <c r="B252">
        <f ca="1">COUNTIF(Songs!D$2:D347, A252)</f>
        <v>0</v>
      </c>
    </row>
    <row r="253" spans="1:2" ht="13" x14ac:dyDescent="0.15">
      <c r="A253" t="str">
        <f ca="1">IFERROR(__xludf.DUMMYFUNCTION("""COMPUTED_VALUE"""),"Blizzard of Ozz")</f>
        <v>Blizzard of Ozz</v>
      </c>
      <c r="B253">
        <f ca="1">COUNTIF(Songs!D$2:D347, A253)</f>
        <v>0</v>
      </c>
    </row>
    <row r="254" spans="1:2" ht="13" x14ac:dyDescent="0.15">
      <c r="A254" t="str">
        <f ca="1">IFERROR(__xludf.DUMMYFUNCTION("""COMPUTED_VALUE"""),"Plays Metallica By Four Cellos")</f>
        <v>Plays Metallica By Four Cellos</v>
      </c>
      <c r="B254">
        <f ca="1">COUNTIF(Songs!D$2:D347, A254)</f>
        <v>0</v>
      </c>
    </row>
    <row r="255" spans="1:2" ht="13" x14ac:dyDescent="0.15">
      <c r="A255" t="str">
        <f ca="1">IFERROR(__xludf.DUMMYFUNCTION("""COMPUTED_VALUE"""),"Ride The Lightning")</f>
        <v>Ride The Lightning</v>
      </c>
      <c r="B255">
        <f ca="1">COUNTIF(Songs!D$2:D347, A255)</f>
        <v>0</v>
      </c>
    </row>
    <row r="256" spans="1:2" ht="13" x14ac:dyDescent="0.15">
      <c r="A256" t="str">
        <f ca="1">IFERROR(__xludf.DUMMYFUNCTION("""COMPUTED_VALUE"""),"In Step")</f>
        <v>In Step</v>
      </c>
      <c r="B256">
        <f ca="1">COUNTIF(Songs!D$2:D347, A256)</f>
        <v>0</v>
      </c>
    </row>
    <row r="257" spans="1:2" ht="13" x14ac:dyDescent="0.15">
      <c r="A257" t="str">
        <f ca="1">IFERROR(__xludf.DUMMYFUNCTION("""COMPUTED_VALUE"""),"Into The Light")</f>
        <v>Into The Light</v>
      </c>
      <c r="B257">
        <f ca="1">COUNTIF(Songs!D$2:D347, A257)</f>
        <v>0</v>
      </c>
    </row>
    <row r="258" spans="1:2" ht="13" x14ac:dyDescent="0.15">
      <c r="A258" t="str">
        <f ca="1">IFERROR(__xludf.DUMMYFUNCTION("""COMPUTED_VALUE"""),"Physical Graffiti [Disc 1]")</f>
        <v>Physical Graffiti [Disc 1]</v>
      </c>
      <c r="B258">
        <f ca="1">COUNTIF(Songs!D$2:D347, A258)</f>
        <v>0</v>
      </c>
    </row>
    <row r="259" spans="1:2" ht="13" x14ac:dyDescent="0.15">
      <c r="A259" t="str">
        <f ca="1">IFERROR(__xludf.DUMMYFUNCTION("""COMPUTED_VALUE"""),"Houses Of The Holy")</f>
        <v>Houses Of The Holy</v>
      </c>
      <c r="B259">
        <f ca="1">COUNTIF(Songs!D$2:D347, A259)</f>
        <v>0</v>
      </c>
    </row>
    <row r="260" spans="1:2" ht="13" x14ac:dyDescent="0.15">
      <c r="A260" t="str">
        <f ca="1">IFERROR(__xludf.DUMMYFUNCTION("""COMPUTED_VALUE"""),"Great Recordings of the Century - Mahler: Das Lied von der Erde")</f>
        <v>Great Recordings of the Century - Mahler: Das Lied von der Erde</v>
      </c>
      <c r="B260">
        <f ca="1">COUNTIF(Songs!D$2:D347, A260)</f>
        <v>0</v>
      </c>
    </row>
    <row r="261" spans="1:2" ht="13" x14ac:dyDescent="0.15">
      <c r="A261" t="str">
        <f ca="1">IFERROR(__xludf.DUMMYFUNCTION("""COMPUTED_VALUE"""),"Wagner: Favourite Overtures")</f>
        <v>Wagner: Favourite Overtures</v>
      </c>
      <c r="B261">
        <f ca="1">COUNTIF(Songs!D$2:D347, A261)</f>
        <v>0</v>
      </c>
    </row>
    <row r="262" spans="1:2" ht="13" x14ac:dyDescent="0.15">
      <c r="A262" t="str">
        <f ca="1">IFERROR(__xludf.DUMMYFUNCTION("""COMPUTED_VALUE"""),"Piece Of Mind")</f>
        <v>Piece Of Mind</v>
      </c>
      <c r="B262">
        <f ca="1">COUNTIF(Songs!D$2:D347, A262)</f>
        <v>0</v>
      </c>
    </row>
    <row r="263" spans="1:2" ht="13" x14ac:dyDescent="0.15">
      <c r="A263" t="str">
        <f ca="1">IFERROR(__xludf.DUMMYFUNCTION("""COMPUTED_VALUE"""),"Mozart Gala: Famous Arias")</f>
        <v>Mozart Gala: Famous Arias</v>
      </c>
      <c r="B263">
        <f ca="1">COUNTIF(Songs!D$2:D347, A263)</f>
        <v>0</v>
      </c>
    </row>
    <row r="264" spans="1:2" ht="13" x14ac:dyDescent="0.15">
      <c r="A264" t="str">
        <f ca="1">IFERROR(__xludf.DUMMYFUNCTION("""COMPUTED_VALUE"""),"Muso Ko")</f>
        <v>Muso Ko</v>
      </c>
      <c r="B264">
        <f ca="1">COUNTIF(Songs!D$2:D347, A264)</f>
        <v>0</v>
      </c>
    </row>
    <row r="265" spans="1:2" ht="13" x14ac:dyDescent="0.15">
      <c r="A265" t="str">
        <f ca="1">IFERROR(__xludf.DUMMYFUNCTION("""COMPUTED_VALUE"""),"Pop")</f>
        <v>Pop</v>
      </c>
      <c r="B265">
        <f ca="1">COUNTIF(Songs!D$2:D347, A265)</f>
        <v>0</v>
      </c>
    </row>
    <row r="266" spans="1:2" ht="13" x14ac:dyDescent="0.15">
      <c r="A266" t="str">
        <f ca="1">IFERROR(__xludf.DUMMYFUNCTION("""COMPUTED_VALUE"""),"Realize")</f>
        <v>Realize</v>
      </c>
      <c r="B266">
        <f ca="1">COUNTIF(Songs!D$2:D347, A266)</f>
        <v>0</v>
      </c>
    </row>
    <row r="267" spans="1:2" ht="13" x14ac:dyDescent="0.15">
      <c r="A267" t="str">
        <f ca="1">IFERROR(__xludf.DUMMYFUNCTION("""COMPUTED_VALUE"""),"The Best Of Billy Cobham")</f>
        <v>The Best Of Billy Cobham</v>
      </c>
      <c r="B267">
        <f ca="1">COUNTIF(Songs!D$2:D347, A267)</f>
        <v>0</v>
      </c>
    </row>
    <row r="268" spans="1:2" ht="13" x14ac:dyDescent="0.15">
      <c r="A268" t="str">
        <f ca="1">IFERROR(__xludf.DUMMYFUNCTION("""COMPUTED_VALUE"""),"Quanta Gente Veio ver--Bônus De Carnaval")</f>
        <v>Quanta Gente Veio ver--Bônus De Carnaval</v>
      </c>
      <c r="B268">
        <f ca="1">COUNTIF(Songs!D$2:D347, A268)</f>
        <v>0</v>
      </c>
    </row>
    <row r="269" spans="1:2" ht="13" x14ac:dyDescent="0.15">
      <c r="A269" t="str">
        <f ca="1">IFERROR(__xludf.DUMMYFUNCTION("""COMPUTED_VALUE"""),"The Colour And The Shape")</f>
        <v>The Colour And The Shape</v>
      </c>
      <c r="B269">
        <f ca="1">COUNTIF(Songs!D$2:D347, A269)</f>
        <v>0</v>
      </c>
    </row>
    <row r="270" spans="1:2" ht="13" x14ac:dyDescent="0.15">
      <c r="A270" t="str">
        <f ca="1">IFERROR(__xludf.DUMMYFUNCTION("""COMPUTED_VALUE"""),"Black Album")</f>
        <v>Black Album</v>
      </c>
      <c r="B270">
        <f ca="1">COUNTIF(Songs!D$2:D347, A270)</f>
        <v>0</v>
      </c>
    </row>
    <row r="271" spans="1:2" ht="13" x14ac:dyDescent="0.15">
      <c r="A271" t="str">
        <f ca="1">IFERROR(__xludf.DUMMYFUNCTION("""COMPUTED_VALUE"""),"Rock In Rio [CD2]")</f>
        <v>Rock In Rio [CD2]</v>
      </c>
      <c r="B271">
        <f ca="1">COUNTIF(Songs!D$2:D347, A271)</f>
        <v>0</v>
      </c>
    </row>
    <row r="272" spans="1:2" ht="13" x14ac:dyDescent="0.15">
      <c r="A272" t="str">
        <f ca="1">IFERROR(__xludf.DUMMYFUNCTION("""COMPUTED_VALUE"""),"O Samba Poconé")</f>
        <v>O Samba Poconé</v>
      </c>
      <c r="B272">
        <f ca="1">COUNTIF(Songs!D$2:D347, A272)</f>
        <v>0</v>
      </c>
    </row>
    <row r="273" spans="1:2" ht="13" x14ac:dyDescent="0.15">
      <c r="A273" t="str">
        <f ca="1">IFERROR(__xludf.DUMMYFUNCTION("""COMPUTED_VALUE"""),"Pure Cult: The Best Of The Cult (For Rockers, Ravers, Lovers &amp; Sinners) [UK]")</f>
        <v>Pure Cult: The Best Of The Cult (For Rockers, Ravers, Lovers &amp; Sinners) [UK]</v>
      </c>
      <c r="B273">
        <f ca="1">COUNTIF(Songs!D$2:D347, A273)</f>
        <v>0</v>
      </c>
    </row>
    <row r="274" spans="1:2" ht="13" x14ac:dyDescent="0.15">
      <c r="A274" t="str">
        <f ca="1">IFERROR(__xludf.DUMMYFUNCTION("""COMPUTED_VALUE"""),"The Real Thing")</f>
        <v>The Real Thing</v>
      </c>
      <c r="B274">
        <f ca="1">COUNTIF(Songs!D$2:D347, A274)</f>
        <v>0</v>
      </c>
    </row>
    <row r="275" spans="1:2" ht="13" x14ac:dyDescent="0.15">
      <c r="A275" t="str">
        <f ca="1">IFERROR(__xludf.DUMMYFUNCTION("""COMPUTED_VALUE"""),"Sir Neville Marriner: A Celebration")</f>
        <v>Sir Neville Marriner: A Celebration</v>
      </c>
      <c r="B275">
        <f ca="1">COUNTIF(Songs!D$2:D347, A275)</f>
        <v>0</v>
      </c>
    </row>
    <row r="276" spans="1:2" ht="13" x14ac:dyDescent="0.15">
      <c r="A276" t="str">
        <f ca="1">IFERROR(__xludf.DUMMYFUNCTION("""COMPUTED_VALUE"""),"Morning Dance")</f>
        <v>Morning Dance</v>
      </c>
      <c r="B276">
        <f ca="1">COUNTIF(Songs!D$2:D347, A276)</f>
        <v>0</v>
      </c>
    </row>
    <row r="277" spans="1:2" ht="13" x14ac:dyDescent="0.15">
      <c r="A277" t="str">
        <f ca="1">IFERROR(__xludf.DUMMYFUNCTION("""COMPUTED_VALUE"""),"Great Recordings of the Century - Shubert: Schwanengesang, 4 Lieder")</f>
        <v>Great Recordings of the Century - Shubert: Schwanengesang, 4 Lieder</v>
      </c>
      <c r="B277">
        <f ca="1">COUNTIF(Songs!D$2:D347, A277)</f>
        <v>0</v>
      </c>
    </row>
    <row r="278" spans="1:2" ht="13" x14ac:dyDescent="0.15">
      <c r="A278" t="str">
        <f ca="1">IFERROR(__xludf.DUMMYFUNCTION("""COMPUTED_VALUE"""),"Liszt - 12 Études D'Execution Transcendante")</f>
        <v>Liszt - 12 Études D'Execution Transcendante</v>
      </c>
      <c r="B278">
        <f ca="1">COUNTIF(Songs!D$2:D347, A278)</f>
        <v>0</v>
      </c>
    </row>
    <row r="279" spans="1:2" ht="13" x14ac:dyDescent="0.15">
      <c r="A279" t="str">
        <f ca="1">IFERROR(__xludf.DUMMYFUNCTION("""COMPUTED_VALUE"""),"Santana Live")</f>
        <v>Santana Live</v>
      </c>
      <c r="B279">
        <f ca="1">COUNTIF(Songs!D$2:D347, A279)</f>
        <v>0</v>
      </c>
    </row>
    <row r="280" spans="1:2" ht="13" x14ac:dyDescent="0.15">
      <c r="A280" t="str">
        <f ca="1">IFERROR(__xludf.DUMMYFUNCTION("""COMPUTED_VALUE"""),"A Copland Celebration, Vol. I")</f>
        <v>A Copland Celebration, Vol. I</v>
      </c>
      <c r="B280">
        <f ca="1">COUNTIF(Songs!D$2:D347, A280)</f>
        <v>0</v>
      </c>
    </row>
    <row r="281" spans="1:2" ht="13" x14ac:dyDescent="0.15">
      <c r="A281" t="str">
        <f ca="1">IFERROR(__xludf.DUMMYFUNCTION("""COMPUTED_VALUE"""),"The World of Classical Favourites")</f>
        <v>The World of Classical Favourites</v>
      </c>
      <c r="B281">
        <f ca="1">COUNTIF(Songs!D$2:D347, A281)</f>
        <v>0</v>
      </c>
    </row>
    <row r="282" spans="1:2" ht="13" x14ac:dyDescent="0.15">
      <c r="A282" t="str">
        <f ca="1">IFERROR(__xludf.DUMMYFUNCTION("""COMPUTED_VALUE"""),"Restless and Wild")</f>
        <v>Restless and Wild</v>
      </c>
      <c r="B282">
        <f ca="1">COUNTIF(Songs!D$2:D347, A282)</f>
        <v>0</v>
      </c>
    </row>
    <row r="283" spans="1:2" ht="13" x14ac:dyDescent="0.15">
      <c r="A283" t="str">
        <f ca="1">IFERROR(__xludf.DUMMYFUNCTION("""COMPUTED_VALUE"""),"No Prayer For The Dying")</f>
        <v>No Prayer For The Dying</v>
      </c>
      <c r="B283">
        <f ca="1">COUNTIF(Songs!D$2:D347, A283)</f>
        <v>0</v>
      </c>
    </row>
    <row r="284" spans="1:2" ht="13" x14ac:dyDescent="0.15">
      <c r="A284" t="str">
        <f ca="1">IFERROR(__xludf.DUMMYFUNCTION("""COMPUTED_VALUE"""),"The Best Of Buddy Guy - The Millenium Collection")</f>
        <v>The Best Of Buddy Guy - The Millenium Collection</v>
      </c>
      <c r="B284">
        <f ca="1">COUNTIF(Songs!D$2:D347, A284)</f>
        <v>0</v>
      </c>
    </row>
    <row r="285" spans="1:2" ht="13" x14ac:dyDescent="0.15">
      <c r="A285" t="str">
        <f ca="1">IFERROR(__xludf.DUMMYFUNCTION("""COMPUTED_VALUE"""),"Diary of a Madman (Remastered)")</f>
        <v>Diary of a Madman (Remastered)</v>
      </c>
      <c r="B285">
        <f ca="1">COUNTIF(Songs!D$2:D347, A285)</f>
        <v>0</v>
      </c>
    </row>
    <row r="286" spans="1:2" ht="13" x14ac:dyDescent="0.15">
      <c r="A286" t="str">
        <f ca="1">IFERROR(__xludf.DUMMYFUNCTION("""COMPUTED_VALUE"""),"Green")</f>
        <v>Green</v>
      </c>
      <c r="B286">
        <f ca="1">COUNTIF(Songs!D$2:D347, A286)</f>
        <v>0</v>
      </c>
    </row>
    <row r="287" spans="1:2" ht="13" x14ac:dyDescent="0.15">
      <c r="A287" t="str">
        <f ca="1">IFERROR(__xludf.DUMMYFUNCTION("""COMPUTED_VALUE"""),"The Final Concerts (Disc 2)")</f>
        <v>The Final Concerts (Disc 2)</v>
      </c>
      <c r="B287">
        <f ca="1">COUNTIF(Songs!D$2:D347, A287)</f>
        <v>0</v>
      </c>
    </row>
    <row r="288" spans="1:2" ht="13" x14ac:dyDescent="0.15">
      <c r="A288" t="str">
        <f ca="1">IFERROR(__xludf.DUMMYFUNCTION("""COMPUTED_VALUE"""),"The Return Of The Space Cowboy")</f>
        <v>The Return Of The Space Cowboy</v>
      </c>
      <c r="B288">
        <f ca="1">COUNTIF(Songs!D$2:D347, A288)</f>
        <v>0</v>
      </c>
    </row>
    <row r="289" spans="1:2" ht="13" x14ac:dyDescent="0.15">
      <c r="A289" t="str">
        <f ca="1">IFERROR(__xludf.DUMMYFUNCTION("""COMPUTED_VALUE"""),"Stormbringer")</f>
        <v>Stormbringer</v>
      </c>
      <c r="B289">
        <f ca="1">COUNTIF(Songs!D$2:D347, A289)</f>
        <v>0</v>
      </c>
    </row>
    <row r="290" spans="1:2" ht="13" x14ac:dyDescent="0.15">
      <c r="A290" t="str">
        <f ca="1">IFERROR(__xludf.DUMMYFUNCTION("""COMPUTED_VALUE"""),"Machine Head")</f>
        <v>Machine Head</v>
      </c>
      <c r="B290">
        <f ca="1">COUNTIF(Songs!D$2:D347, A290)</f>
        <v>0</v>
      </c>
    </row>
    <row r="291" spans="1:2" ht="13" x14ac:dyDescent="0.15">
      <c r="A291" t="str">
        <f ca="1">IFERROR(__xludf.DUMMYFUNCTION("""COMPUTED_VALUE"""),"Every Kind of Light")</f>
        <v>Every Kind of Light</v>
      </c>
      <c r="B291">
        <f ca="1">COUNTIF(Songs!D$2:D347, A291)</f>
        <v>0</v>
      </c>
    </row>
    <row r="292" spans="1:2" ht="13" x14ac:dyDescent="0.15">
      <c r="A292" t="str">
        <f ca="1">IFERROR(__xludf.DUMMYFUNCTION("""COMPUTED_VALUE"""),"Adorate Deum: Gregorian Chant from the Proper of the Mass")</f>
        <v>Adorate Deum: Gregorian Chant from the Proper of the Mass</v>
      </c>
      <c r="B292">
        <f ca="1">COUNTIF(Songs!D$2:D347, A292)</f>
        <v>0</v>
      </c>
    </row>
    <row r="293" spans="1:2" ht="13" x14ac:dyDescent="0.15">
      <c r="A293" t="str">
        <f ca="1">IFERROR(__xludf.DUMMYFUNCTION("""COMPUTED_VALUE"""),"The Beast Live")</f>
        <v>The Beast Live</v>
      </c>
      <c r="B293">
        <f ca="1">COUNTIF(Songs!D$2:D347, A293)</f>
        <v>0</v>
      </c>
    </row>
    <row r="294" spans="1:2" ht="13" x14ac:dyDescent="0.15">
      <c r="A294" t="str">
        <f ca="1">IFERROR(__xludf.DUMMYFUNCTION("""COMPUTED_VALUE"""),"Holst: The Planets, Op. 32 &amp; Vaughan Williams: Fantasies")</f>
        <v>Holst: The Planets, Op. 32 &amp; Vaughan Williams: Fantasies</v>
      </c>
      <c r="B294">
        <f ca="1">COUNTIF(Songs!D$2:D347, A294)</f>
        <v>0</v>
      </c>
    </row>
    <row r="295" spans="1:2" ht="13" x14ac:dyDescent="0.15">
      <c r="A295" t="str">
        <f ca="1">IFERROR(__xludf.DUMMYFUNCTION("""COMPUTED_VALUE"""),"Sibelius: Finlandia")</f>
        <v>Sibelius: Finlandia</v>
      </c>
      <c r="B295">
        <f ca="1">COUNTIF(Songs!D$2:D347, A295)</f>
        <v>0</v>
      </c>
    </row>
    <row r="296" spans="1:2" ht="13" x14ac:dyDescent="0.15">
      <c r="A296" t="str">
        <f ca="1">IFERROR(__xludf.DUMMYFUNCTION("""COMPUTED_VALUE"""),"Koyaanisqatsi (Soundtrack from the Motion Picture)")</f>
        <v>Koyaanisqatsi (Soundtrack from the Motion Picture)</v>
      </c>
      <c r="B296">
        <f ca="1">COUNTIF(Songs!D$2:D347, A296)</f>
        <v>0</v>
      </c>
    </row>
    <row r="297" spans="1:2" ht="13" x14ac:dyDescent="0.15">
      <c r="A297" t="str">
        <f ca="1">IFERROR(__xludf.DUMMYFUNCTION("""COMPUTED_VALUE"""),"Monteverdi: L'Orfeo")</f>
        <v>Monteverdi: L'Orfeo</v>
      </c>
      <c r="B297">
        <f ca="1">COUNTIF(Songs!D$2:D347, A297)</f>
        <v>0</v>
      </c>
    </row>
    <row r="298" spans="1:2" ht="13" x14ac:dyDescent="0.15">
      <c r="A298" t="str">
        <f ca="1">IFERROR(__xludf.DUMMYFUNCTION("""COMPUTED_VALUE"""),"English Renaissance")</f>
        <v>English Renaissance</v>
      </c>
      <c r="B298">
        <f ca="1">COUNTIF(Songs!D$2:D347, A298)</f>
        <v>0</v>
      </c>
    </row>
    <row r="299" spans="1:2" ht="13" x14ac:dyDescent="0.15">
      <c r="A299" t="str">
        <f ca="1">IFERROR(__xludf.DUMMYFUNCTION("""COMPUTED_VALUE"""),"Prokofiev: Symphony No.5 &amp; Stravinksy: Le Sacre Du Printemps")</f>
        <v>Prokofiev: Symphony No.5 &amp; Stravinksy: Le Sacre Du Printemps</v>
      </c>
      <c r="B299">
        <f ca="1">COUNTIF(Songs!D$2:D347, A299)</f>
        <v>0</v>
      </c>
    </row>
    <row r="300" spans="1:2" ht="13" x14ac:dyDescent="0.15">
      <c r="A300" t="str">
        <f ca="1">IFERROR(__xludf.DUMMYFUNCTION("""COMPUTED_VALUE"""),"Puccini: Madama Butterfly - Highlights")</f>
        <v>Puccini: Madama Butterfly - Highlights</v>
      </c>
      <c r="B300">
        <f ca="1">COUNTIF(Songs!D$2:D347, A300)</f>
        <v>0</v>
      </c>
    </row>
    <row r="301" spans="1:2" ht="13" x14ac:dyDescent="0.15">
      <c r="A301" t="str">
        <f ca="1">IFERROR(__xludf.DUMMYFUNCTION("""COMPUTED_VALUE"""),"No More Tears (Remastered)")</f>
        <v>No More Tears (Remastered)</v>
      </c>
      <c r="B301">
        <f ca="1">COUNTIF(Songs!D$2:D347, A301)</f>
        <v>0</v>
      </c>
    </row>
    <row r="302" spans="1:2" ht="13" x14ac:dyDescent="0.15">
      <c r="A302" t="str">
        <f ca="1">IFERROR(__xludf.DUMMYFUNCTION("""COMPUTED_VALUE"""),"Szymanowski: Piano Works, Vol. 1")</f>
        <v>Szymanowski: Piano Works, Vol. 1</v>
      </c>
      <c r="B302">
        <f ca="1">COUNTIF(Songs!D$2:D347, A302)</f>
        <v>0</v>
      </c>
    </row>
    <row r="303" spans="1:2" ht="13" x14ac:dyDescent="0.15">
      <c r="A303" t="str">
        <f ca="1">IFERROR(__xludf.DUMMYFUNCTION("""COMPUTED_VALUE"""),"Allegri: Miserere")</f>
        <v>Allegri: Miserere</v>
      </c>
      <c r="B303">
        <f ca="1">COUNTIF(Songs!D$2:D347, A303)</f>
        <v>0</v>
      </c>
    </row>
    <row r="304" spans="1:2" ht="13" x14ac:dyDescent="0.15">
      <c r="A304" t="str">
        <f ca="1">IFERROR(__xludf.DUMMYFUNCTION("""COMPUTED_VALUE"""),"Palestrina: Missa Papae Marcelli &amp; Allegri: Miserere")</f>
        <v>Palestrina: Missa Papae Marcelli &amp; Allegri: Miserere</v>
      </c>
      <c r="B304">
        <f ca="1">COUNTIF(Songs!D$2:D347, A304)</f>
        <v>0</v>
      </c>
    </row>
    <row r="305" spans="1:2" ht="13" x14ac:dyDescent="0.15">
      <c r="A305" t="str">
        <f ca="1">IFERROR(__xludf.DUMMYFUNCTION("""COMPUTED_VALUE"""),"The Song Remains The Same (Disc 2)")</f>
        <v>The Song Remains The Same (Disc 2)</v>
      </c>
      <c r="B305">
        <f ca="1">COUNTIF(Songs!D$2:D347, A305)</f>
        <v>0</v>
      </c>
    </row>
    <row r="306" spans="1:2" ht="13" x14ac:dyDescent="0.15">
      <c r="A306" t="str">
        <f ca="1">IFERROR(__xludf.DUMMYFUNCTION("""COMPUTED_VALUE"""),"Duos II")</f>
        <v>Duos II</v>
      </c>
      <c r="B306">
        <f ca="1">COUNTIF(Songs!D$2:D347, A306)</f>
        <v>0</v>
      </c>
    </row>
    <row r="307" spans="1:2" ht="13" x14ac:dyDescent="0.15">
      <c r="A307" t="str">
        <f ca="1">IFERROR(__xludf.DUMMYFUNCTION("""COMPUTED_VALUE"""),"Purcell: Music for the Queen Mary")</f>
        <v>Purcell: Music for the Queen Mary</v>
      </c>
      <c r="B307">
        <f ca="1">COUNTIF(Songs!D$2:D347, A307)</f>
        <v>0</v>
      </c>
    </row>
    <row r="308" spans="1:2" ht="13" x14ac:dyDescent="0.15">
      <c r="A308" t="str">
        <f ca="1">IFERROR(__xludf.DUMMYFUNCTION("""COMPUTED_VALUE"""),"Handel: Music for the Royal Fireworks (Original Version 1749)")</f>
        <v>Handel: Music for the Royal Fireworks (Original Version 1749)</v>
      </c>
      <c r="B308">
        <f ca="1">COUNTIF(Songs!D$2:D347, A308)</f>
        <v>0</v>
      </c>
    </row>
    <row r="309" spans="1:2" ht="13" x14ac:dyDescent="0.15">
      <c r="A309" t="str">
        <f ca="1">IFERROR(__xludf.DUMMYFUNCTION("""COMPUTED_VALUE"""),"Great Opera Choruses")</f>
        <v>Great Opera Choruses</v>
      </c>
      <c r="B309">
        <f ca="1">COUNTIF(Songs!D$2:D347, A309)</f>
        <v>0</v>
      </c>
    </row>
    <row r="310" spans="1:2" ht="13" x14ac:dyDescent="0.15">
      <c r="A310" t="str">
        <f ca="1">IFERROR(__xludf.DUMMYFUNCTION("""COMPUTED_VALUE"""),"The Last Night of the Proms")</f>
        <v>The Last Night of the Proms</v>
      </c>
      <c r="B310">
        <f ca="1">COUNTIF(Songs!D$2:D347, A310)</f>
        <v>0</v>
      </c>
    </row>
    <row r="311" spans="1:2" ht="13" x14ac:dyDescent="0.15">
      <c r="A311" t="str">
        <f ca="1">IFERROR(__xludf.DUMMYFUNCTION("""COMPUTED_VALUE"""),"Worlds")</f>
        <v>Worlds</v>
      </c>
      <c r="B311">
        <f ca="1">COUNTIF(Songs!D$2:D347, A311)</f>
        <v>0</v>
      </c>
    </row>
    <row r="312" spans="1:2" ht="13" x14ac:dyDescent="0.15">
      <c r="A312" t="str">
        <f ca="1">IFERROR(__xludf.DUMMYFUNCTION("""COMPUTED_VALUE"""),"Strauss: Waltzes")</f>
        <v>Strauss: Waltzes</v>
      </c>
      <c r="B312">
        <f ca="1">COUNTIF(Songs!D$2:D347, A312)</f>
        <v>0</v>
      </c>
    </row>
    <row r="313" spans="1:2" ht="13" x14ac:dyDescent="0.15">
      <c r="A313" t="str">
        <f ca="1">IFERROR(__xludf.DUMMYFUNCTION("""COMPUTED_VALUE"""),"J.S. Bach: Chaconne, Suite in E Minor, Partita in E Major &amp; Prelude, Fugue and Allegro")</f>
        <v>J.S. Bach: Chaconne, Suite in E Minor, Partita in E Major &amp; Prelude, Fugue and Allegro</v>
      </c>
      <c r="B313">
        <f ca="1">COUNTIF(Songs!D$2:D347, A313)</f>
        <v>0</v>
      </c>
    </row>
    <row r="314" spans="1:2" ht="13" x14ac:dyDescent="0.15">
      <c r="A314" t="str">
        <f ca="1">IFERROR(__xludf.DUMMYFUNCTION("""COMPUTED_VALUE"""),"Armada: Music from the Courts of England and Spain")</f>
        <v>Armada: Music from the Courts of England and Spain</v>
      </c>
      <c r="B314">
        <f ca="1">COUNTIF(Songs!D$2:D347, A314)</f>
        <v>0</v>
      </c>
    </row>
    <row r="315" spans="1:2" ht="13" x14ac:dyDescent="0.15">
      <c r="A315" t="str">
        <f ca="1">IFERROR(__xludf.DUMMYFUNCTION("""COMPUTED_VALUE"""),"Grieg: Peer Gynt Suites &amp; Sibelius: Pelléas et Mélisande")</f>
        <v>Grieg: Peer Gynt Suites &amp; Sibelius: Pelléas et Mélisande</v>
      </c>
      <c r="B315">
        <f ca="1">COUNTIF(Songs!D$2:D347, A315)</f>
        <v>0</v>
      </c>
    </row>
    <row r="316" spans="1:2" ht="13" x14ac:dyDescent="0.15">
      <c r="A316" t="str">
        <f ca="1">IFERROR(__xludf.DUMMYFUNCTION("""COMPUTED_VALUE"""),"Beethoven Piano Sonatas: Moonlight &amp; Pastorale")</f>
        <v>Beethoven Piano Sonatas: Moonlight &amp; Pastorale</v>
      </c>
      <c r="B316">
        <f ca="1">COUNTIF(Songs!D$2:D347, A316)</f>
        <v>0</v>
      </c>
    </row>
    <row r="317" spans="1:2" ht="13" x14ac:dyDescent="0.15">
      <c r="A317" t="str">
        <f ca="1">IFERROR(__xludf.DUMMYFUNCTION("""COMPUTED_VALUE"""),"Aquaman")</f>
        <v>Aquaman</v>
      </c>
      <c r="B317">
        <f ca="1">COUNTIF(Songs!D$2:D347, A317)</f>
        <v>0</v>
      </c>
    </row>
    <row r="318" spans="1:2" ht="13" x14ac:dyDescent="0.15">
      <c r="A318" t="str">
        <f ca="1">IFERROR(__xludf.DUMMYFUNCTION("""COMPUTED_VALUE"""),"Respighi:Pines of Rome")</f>
        <v>Respighi:Pines of Rome</v>
      </c>
      <c r="B318">
        <f ca="1">COUNTIF(Songs!D$2:D347, A318)</f>
        <v>0</v>
      </c>
    </row>
    <row r="319" spans="1:2" ht="13" x14ac:dyDescent="0.15">
      <c r="A319" t="str">
        <f ca="1">IFERROR(__xludf.DUMMYFUNCTION("""COMPUTED_VALUE"""),"Beethoven: Symphony No. 6 'Pastoral' Etc.")</f>
        <v>Beethoven: Symphony No. 6 'Pastoral' Etc.</v>
      </c>
      <c r="B319">
        <f ca="1">COUNTIF(Songs!D$2:D347, A319)</f>
        <v>0</v>
      </c>
    </row>
    <row r="320" spans="1:2" ht="13" x14ac:dyDescent="0.15">
      <c r="A320" t="str">
        <f ca="1">IFERROR(__xludf.DUMMYFUNCTION("""COMPUTED_VALUE"""),"Mozart: Chamber Music")</f>
        <v>Mozart: Chamber Music</v>
      </c>
      <c r="B320">
        <f ca="1">COUNTIF(Songs!D$2:D347, A320)</f>
        <v>0</v>
      </c>
    </row>
    <row r="321" spans="1:2" ht="13" x14ac:dyDescent="0.15">
      <c r="A321" t="str">
        <f ca="1">IFERROR(__xludf.DUMMYFUNCTION("""COMPUTED_VALUE"""),"Fauré: Requiem, Ravel: Pavane &amp; Others")</f>
        <v>Fauré: Requiem, Ravel: Pavane &amp; Others</v>
      </c>
      <c r="B321">
        <f ca="1">COUNTIF(Songs!D$2:D347, A321)</f>
        <v>0</v>
      </c>
    </row>
    <row r="322" spans="1:2" ht="13" x14ac:dyDescent="0.15">
      <c r="A322" t="str">
        <f ca="1">IFERROR(__xludf.DUMMYFUNCTION("""COMPUTED_VALUE"""),"Prokofiev: Romeo &amp; Juliet")</f>
        <v>Prokofiev: Romeo &amp; Juliet</v>
      </c>
      <c r="B322">
        <f ca="1">COUNTIF(Songs!D$2:D347, A322)</f>
        <v>0</v>
      </c>
    </row>
    <row r="323" spans="1:2" ht="13" x14ac:dyDescent="0.15">
      <c r="A323" t="str">
        <f ca="1">IFERROR(__xludf.DUMMYFUNCTION("""COMPUTED_VALUE"""),"Scheherazade")</f>
        <v>Scheherazade</v>
      </c>
      <c r="B323">
        <f ca="1">COUNTIF(Songs!D$2:D347, A323)</f>
        <v>0</v>
      </c>
    </row>
    <row r="324" spans="1:2" ht="13" x14ac:dyDescent="0.15">
      <c r="A324" t="str">
        <f ca="1">IFERROR(__xludf.DUMMYFUNCTION("""COMPUTED_VALUE"""),"SCRIABIN: Vers la flamme")</f>
        <v>SCRIABIN: Vers la flamme</v>
      </c>
      <c r="B324">
        <f ca="1">COUNTIF(Songs!D$2:D347, A324)</f>
        <v>0</v>
      </c>
    </row>
    <row r="325" spans="1:2" ht="13" x14ac:dyDescent="0.15">
      <c r="A325" t="str">
        <f ca="1">IFERROR(__xludf.DUMMYFUNCTION("""COMPUTED_VALUE"""),"Carried to Dust (Bonus Track Version)")</f>
        <v>Carried to Dust (Bonus Track Version)</v>
      </c>
      <c r="B325">
        <f ca="1">COUNTIF(Songs!D$2:D347, A325)</f>
        <v>0</v>
      </c>
    </row>
    <row r="326" spans="1:2" ht="13" x14ac:dyDescent="0.15">
      <c r="A326" t="str">
        <f ca="1">IFERROR(__xludf.DUMMYFUNCTION("""COMPUTED_VALUE"""),"Bartok: Violin &amp; Viola Concertos")</f>
        <v>Bartok: Violin &amp; Viola Concertos</v>
      </c>
      <c r="B326">
        <f ca="1">COUNTIF(Songs!D$2:D347, A326)</f>
        <v>0</v>
      </c>
    </row>
    <row r="327" spans="1:2" ht="13" x14ac:dyDescent="0.15">
      <c r="A327" t="str">
        <f ca="1">IFERROR(__xludf.DUMMYFUNCTION("""COMPUTED_VALUE"""),"Sozinho Remix Ao Vivo")</f>
        <v>Sozinho Remix Ao Vivo</v>
      </c>
      <c r="B327">
        <f ca="1">COUNTIF(Songs!D$2:D347, A327)</f>
        <v>0</v>
      </c>
    </row>
    <row r="328" spans="1:2" ht="13" x14ac:dyDescent="0.15">
      <c r="A328" t="str">
        <f ca="1">IFERROR(__xludf.DUMMYFUNCTION("""COMPUTED_VALUE"""),"Schubert: The Late String Quartets &amp; String Quintet (3 CD's)")</f>
        <v>Schubert: The Late String Quartets &amp; String Quintet (3 CD's)</v>
      </c>
      <c r="B328">
        <f ca="1">COUNTIF(Songs!D$2:D347, A328)</f>
        <v>0</v>
      </c>
    </row>
    <row r="329" spans="1:2" ht="13" x14ac:dyDescent="0.15">
      <c r="A329" t="str">
        <f ca="1">IFERROR(__xludf.DUMMYFUNCTION("""COMPUTED_VALUE"""),"Bach: The Cello Suites")</f>
        <v>Bach: The Cello Suites</v>
      </c>
      <c r="B329">
        <f ca="1">COUNTIF(Songs!D$2:D347, A329)</f>
        <v>0</v>
      </c>
    </row>
    <row r="330" spans="1:2" ht="13" x14ac:dyDescent="0.15">
      <c r="A330" t="str">
        <f ca="1">IFERROR(__xludf.DUMMYFUNCTION("""COMPUTED_VALUE"""),"Bach: Orchestral Suites Nos. 1 - 4")</f>
        <v>Bach: Orchestral Suites Nos. 1 - 4</v>
      </c>
      <c r="B330">
        <f ca="1">COUNTIF(Songs!D$2:D347, A330)</f>
        <v>0</v>
      </c>
    </row>
    <row r="331" spans="1:2" ht="13" x14ac:dyDescent="0.15">
      <c r="A331" t="str">
        <f ca="1">IFERROR(__xludf.DUMMYFUNCTION("""COMPUTED_VALUE"""),"Berlioz: Symphonie Fantastique")</f>
        <v>Berlioz: Symphonie Fantastique</v>
      </c>
      <c r="B331">
        <f ca="1">COUNTIF(Songs!D$2:D347, A331)</f>
        <v>0</v>
      </c>
    </row>
    <row r="332" spans="1:2" ht="13" x14ac:dyDescent="0.15">
      <c r="A332" t="str">
        <f ca="1">IFERROR(__xludf.DUMMYFUNCTION("""COMPUTED_VALUE"""),"Haydn: Symphonies 99 - 104")</f>
        <v>Haydn: Symphonies 99 - 104</v>
      </c>
      <c r="B332">
        <f ca="1">COUNTIF(Songs!D$2:D347, A332)</f>
        <v>0</v>
      </c>
    </row>
    <row r="333" spans="1:2" ht="13" x14ac:dyDescent="0.15">
      <c r="A333" t="str">
        <f ca="1">IFERROR(__xludf.DUMMYFUNCTION("""COMPUTED_VALUE"""),"Nielsen: The Six Symphonies")</f>
        <v>Nielsen: The Six Symphonies</v>
      </c>
      <c r="B333">
        <f ca="1">COUNTIF(Songs!D$2:D347, A333)</f>
        <v>0</v>
      </c>
    </row>
    <row r="334" spans="1:2" ht="13" x14ac:dyDescent="0.15">
      <c r="A334" t="str">
        <f ca="1">IFERROR(__xludf.DUMMYFUNCTION("""COMPUTED_VALUE"""),"Weill: The Seven Deadly Sins")</f>
        <v>Weill: The Seven Deadly Sins</v>
      </c>
      <c r="B334">
        <f ca="1">COUNTIF(Songs!D$2:D347, A334)</f>
        <v>0</v>
      </c>
    </row>
    <row r="335" spans="1:2" ht="13" x14ac:dyDescent="0.15">
      <c r="A335" t="str">
        <f ca="1">IFERROR(__xludf.DUMMYFUNCTION("""COMPUTED_VALUE"""),"The Best of Beethoven")</f>
        <v>The Best of Beethoven</v>
      </c>
      <c r="B335">
        <f ca="1">COUNTIF(Songs!D$2:D347, A335)</f>
        <v>0</v>
      </c>
    </row>
    <row r="336" spans="1:2" ht="13" x14ac:dyDescent="0.15">
      <c r="A336" t="str">
        <f ca="1">IFERROR(__xludf.DUMMYFUNCTION("""COMPUTED_VALUE"""),"Górecki: Symphony No. 3")</f>
        <v>Górecki: Symphony No. 3</v>
      </c>
      <c r="B336">
        <f ca="1">COUNTIF(Songs!D$2:D347, A336)</f>
        <v>0</v>
      </c>
    </row>
    <row r="337" spans="1:2" ht="13" x14ac:dyDescent="0.15">
      <c r="A337" t="str">
        <f ca="1">IFERROR(__xludf.DUMMYFUNCTION("""COMPUTED_VALUE"""),"Mozart: Symphonies Nos. 40 &amp; 41")</f>
        <v>Mozart: Symphonies Nos. 40 &amp; 41</v>
      </c>
      <c r="B337">
        <f ca="1">COUNTIF(Songs!D$2:D347, A337)</f>
        <v>0</v>
      </c>
    </row>
    <row r="338" spans="1:2" ht="13" x14ac:dyDescent="0.15">
      <c r="A338" t="str">
        <f ca="1">IFERROR(__xludf.DUMMYFUNCTION("""COMPUTED_VALUE"""),"Prokofiev: Symphony No.1")</f>
        <v>Prokofiev: Symphony No.1</v>
      </c>
      <c r="B338">
        <f ca="1">COUNTIF(Songs!D$2:D347, A338)</f>
        <v>0</v>
      </c>
    </row>
    <row r="339" spans="1:2" ht="13" x14ac:dyDescent="0.15">
      <c r="A339" t="str">
        <f ca="1">IFERROR(__xludf.DUMMYFUNCTION("""COMPUTED_VALUE"""),"Beethoven: Symhonies Nos. 5 &amp; 6")</f>
        <v>Beethoven: Symhonies Nos. 5 &amp; 6</v>
      </c>
      <c r="B339">
        <f ca="1">COUNTIF(Songs!D$2:D347, A339)</f>
        <v>0</v>
      </c>
    </row>
    <row r="340" spans="1:2" ht="13" x14ac:dyDescent="0.15">
      <c r="A340" t="str">
        <f ca="1">IFERROR(__xludf.DUMMYFUNCTION("""COMPUTED_VALUE"""),"Handel: The Messiah (Highlights)")</f>
        <v>Handel: The Messiah (Highlights)</v>
      </c>
      <c r="B340">
        <f ca="1">COUNTIF(Songs!D$2:D347, A340)</f>
        <v>0</v>
      </c>
    </row>
    <row r="341" spans="1:2" ht="13" x14ac:dyDescent="0.15">
      <c r="A341" t="str">
        <f ca="1">IFERROR(__xludf.DUMMYFUNCTION("""COMPUTED_VALUE"""),"Tchaikovsky: The Nutcracker")</f>
        <v>Tchaikovsky: The Nutcracker</v>
      </c>
      <c r="B341">
        <f ca="1">COUNTIF(Songs!D$2:D347, A341)</f>
        <v>0</v>
      </c>
    </row>
    <row r="342" spans="1:2" ht="13" x14ac:dyDescent="0.15">
      <c r="A342" t="str">
        <f ca="1">IFERROR(__xludf.DUMMYFUNCTION("""COMPUTED_VALUE"""),"Bach: Toccata &amp; Fugue in D Minor")</f>
        <v>Bach: Toccata &amp; Fugue in D Minor</v>
      </c>
      <c r="B342">
        <f ca="1">COUNTIF(Songs!D$2:D347, A342)</f>
        <v>0</v>
      </c>
    </row>
    <row r="343" spans="1:2" ht="13" x14ac:dyDescent="0.15">
      <c r="A343" t="str">
        <f ca="1">IFERROR(__xludf.DUMMYFUNCTION("""COMPUTED_VALUE"""),"Pavarotti's Opera Made Easy")</f>
        <v>Pavarotti's Opera Made Easy</v>
      </c>
      <c r="B343">
        <f ca="1">COUNTIF(Songs!D$2:D347, A343)</f>
        <v>0</v>
      </c>
    </row>
    <row r="344" spans="1:2" ht="13" x14ac:dyDescent="0.15">
      <c r="A344" t="str">
        <f ca="1">IFERROR(__xludf.DUMMYFUNCTION("""COMPUTED_VALUE"""),"Adams, John: The Chairman Dances")</f>
        <v>Adams, John: The Chairman Dances</v>
      </c>
      <c r="B344">
        <f ca="1">COUNTIF(Songs!D$2:D347, A344)</f>
        <v>0</v>
      </c>
    </row>
    <row r="345" spans="1:2" ht="13" x14ac:dyDescent="0.15">
      <c r="A345" t="str">
        <f ca="1">IFERROR(__xludf.DUMMYFUNCTION("""COMPUTED_VALUE"""),"Cake: B-Sides and Rarities")</f>
        <v>Cake: B-Sides and Rarities</v>
      </c>
      <c r="B345">
        <f ca="1">COUNTIF(Songs!D$2:D347, A345)</f>
        <v>0</v>
      </c>
    </row>
    <row r="346" spans="1:2" ht="13" x14ac:dyDescent="0.15">
      <c r="A346" t="str">
        <f ca="1">IFERROR(__xludf.DUMMYFUNCTION("""COMPUTED_VALUE"""),"Tchaikovsky: 1812 Festival Overture, Op.49, Capriccio Italien &amp; Beethoven: Wellington's Victory")</f>
        <v>Tchaikovsky: 1812 Festival Overture, Op.49, Capriccio Italien &amp; Beethoven: Wellington's Victory</v>
      </c>
      <c r="B346">
        <f ca="1">COUNTIF(Songs!D$2:D347, A346)</f>
        <v>0</v>
      </c>
    </row>
    <row r="347" spans="1:2" ht="13" x14ac:dyDescent="0.15">
      <c r="A347" t="str">
        <f ca="1">IFERROR(__xludf.DUMMYFUNCTION("""COMPUTED_VALUE"""),"Un-Led-Ed")</f>
        <v>Un-Led-Ed</v>
      </c>
      <c r="B347">
        <f ca="1">COUNTIF(Songs!D$2:D347, A347)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6"/>
  <sheetViews>
    <sheetView topLeftCell="F1" zoomScaleNormal="100" workbookViewId="0">
      <pane ySplit="1" topLeftCell="A2" activePane="bottomLeft" state="frozen"/>
      <selection pane="bottomLeft" activeCell="M2" sqref="M2"/>
    </sheetView>
  </sheetViews>
  <sheetFormatPr baseColWidth="10" defaultColWidth="12.6640625" defaultRowHeight="15.75" customHeight="1" x14ac:dyDescent="0.15"/>
  <cols>
    <col min="1" max="1" width="16.6640625" customWidth="1"/>
    <col min="2" max="2" width="9.1640625" customWidth="1"/>
    <col min="3" max="3" width="10.83203125" customWidth="1"/>
    <col min="4" max="5" width="17.83203125" customWidth="1"/>
    <col min="6" max="7" width="38.1640625" customWidth="1"/>
    <col min="8" max="8" width="35" customWidth="1"/>
    <col min="9" max="9" width="17.6640625" customWidth="1"/>
    <col min="10" max="10" width="5.6640625" customWidth="1"/>
    <col min="11" max="11" width="12.83203125" customWidth="1"/>
    <col min="12" max="12" width="10.1640625" customWidth="1"/>
    <col min="13" max="14" width="16.1640625" customWidth="1"/>
    <col min="15" max="15" width="15.6640625" customWidth="1"/>
    <col min="16" max="16" width="23.83203125" customWidth="1"/>
  </cols>
  <sheetData>
    <row r="1" spans="1:16" ht="15.75" customHeight="1" x14ac:dyDescent="0.15">
      <c r="A1" s="5" t="s">
        <v>5046</v>
      </c>
      <c r="B1" s="5" t="s">
        <v>416</v>
      </c>
      <c r="C1" s="5" t="s">
        <v>415</v>
      </c>
      <c r="D1" s="12" t="s">
        <v>5956</v>
      </c>
      <c r="E1" s="12" t="s">
        <v>5957</v>
      </c>
      <c r="F1" s="5" t="s">
        <v>5047</v>
      </c>
      <c r="G1" s="12" t="s">
        <v>6019</v>
      </c>
      <c r="H1" s="5" t="s">
        <v>421</v>
      </c>
      <c r="I1" s="5" t="s">
        <v>422</v>
      </c>
      <c r="J1" s="5" t="s">
        <v>423</v>
      </c>
      <c r="K1" s="5" t="s">
        <v>424</v>
      </c>
      <c r="L1" s="5" t="s">
        <v>425</v>
      </c>
      <c r="M1" s="12" t="s">
        <v>6031</v>
      </c>
      <c r="N1" s="5" t="s">
        <v>426</v>
      </c>
      <c r="O1" s="5" t="s">
        <v>427</v>
      </c>
      <c r="P1" s="5" t="s">
        <v>428</v>
      </c>
    </row>
    <row r="2" spans="1:16" ht="15.75" customHeight="1" x14ac:dyDescent="0.15">
      <c r="A2" s="7" t="s">
        <v>60</v>
      </c>
      <c r="B2" s="6" t="s">
        <v>5498</v>
      </c>
      <c r="C2" s="6" t="s">
        <v>5499</v>
      </c>
      <c r="D2" s="13" t="str">
        <f>CONCATENATE(B2, " ", C2)</f>
        <v>Puja Srivastava</v>
      </c>
      <c r="E2" s="13" t="s">
        <v>6016</v>
      </c>
      <c r="G2" s="13">
        <f>SUMIF(Invoices!$D$2:$D$413,Customers!E60,Invoices!$J$2:$J$413)</f>
        <v>38.630000000000003</v>
      </c>
      <c r="H2" s="6" t="s">
        <v>5500</v>
      </c>
      <c r="I2" s="6" t="s">
        <v>5501</v>
      </c>
      <c r="K2" s="6" t="s">
        <v>5494</v>
      </c>
      <c r="L2" s="7" t="s">
        <v>5502</v>
      </c>
      <c r="M2" s="13" t="str">
        <f>VLOOKUP(E2,Top5Customers!$B$2:$E$60,4,FALSE)</f>
        <v>N00003</v>
      </c>
      <c r="N2" s="7" t="s">
        <v>5503</v>
      </c>
      <c r="P2" s="6" t="s">
        <v>5504</v>
      </c>
    </row>
    <row r="3" spans="1:16" ht="15.75" customHeight="1" x14ac:dyDescent="0.15">
      <c r="A3" s="7" t="s">
        <v>58</v>
      </c>
      <c r="B3" s="6" t="s">
        <v>5483</v>
      </c>
      <c r="C3" s="6" t="s">
        <v>5484</v>
      </c>
      <c r="D3" s="13" t="str">
        <f>CONCATENATE(B3, " ", C3)</f>
        <v>Luis Rojas</v>
      </c>
      <c r="E3" s="13" t="s">
        <v>6014</v>
      </c>
      <c r="G3" s="13">
        <f>SUMIF(Invoices!$D$2:$D$413,Customers!E58,Invoices!$J$2:$J$413)</f>
        <v>38.630000000000003</v>
      </c>
      <c r="H3" s="6" t="s">
        <v>5485</v>
      </c>
      <c r="I3" s="6" t="s">
        <v>5486</v>
      </c>
      <c r="K3" s="6" t="s">
        <v>5487</v>
      </c>
      <c r="M3" s="13" t="str">
        <f>VLOOKUP(E3,Top5Customers!$B$2:$E$60,4,FALSE)</f>
        <v>N00003</v>
      </c>
      <c r="N3" s="7" t="s">
        <v>5488</v>
      </c>
      <c r="P3" s="6" t="s">
        <v>5489</v>
      </c>
    </row>
    <row r="4" spans="1:16" ht="15.75" customHeight="1" x14ac:dyDescent="0.15">
      <c r="A4" s="7" t="s">
        <v>49</v>
      </c>
      <c r="B4" s="6" t="s">
        <v>5415</v>
      </c>
      <c r="C4" s="6" t="s">
        <v>5416</v>
      </c>
      <c r="D4" s="13" t="str">
        <f>CONCATENATE(B4, " ", C4)</f>
        <v>Johannes Van der Berg</v>
      </c>
      <c r="E4" s="13" t="s">
        <v>6005</v>
      </c>
      <c r="G4" s="13">
        <f>SUMIF(Invoices!$D$2:$D$413,Customers!E49,Invoices!$J$2:$J$413)</f>
        <v>37.620000000000005</v>
      </c>
      <c r="H4" s="6" t="s">
        <v>5417</v>
      </c>
      <c r="I4" s="6" t="s">
        <v>5418</v>
      </c>
      <c r="J4" s="6" t="s">
        <v>5419</v>
      </c>
      <c r="K4" s="6" t="s">
        <v>5420</v>
      </c>
      <c r="L4" s="7" t="s">
        <v>5421</v>
      </c>
      <c r="M4" s="13" t="str">
        <f>VLOOKUP(E4,Top5Customers!$B$2:$E$60,4,FALSE)</f>
        <v>N00002</v>
      </c>
      <c r="N4" s="7" t="s">
        <v>5422</v>
      </c>
      <c r="P4" s="6" t="s">
        <v>5423</v>
      </c>
    </row>
    <row r="5" spans="1:16" ht="15.75" customHeight="1" x14ac:dyDescent="0.15">
      <c r="A5" s="7" t="s">
        <v>52</v>
      </c>
      <c r="B5" s="6" t="s">
        <v>5440</v>
      </c>
      <c r="C5" s="6" t="s">
        <v>5441</v>
      </c>
      <c r="D5" s="13" t="str">
        <f>CONCATENATE(B5, " ", C5)</f>
        <v>Joakim Johansson</v>
      </c>
      <c r="E5" s="13" t="s">
        <v>6008</v>
      </c>
      <c r="G5" s="13">
        <f>SUMIF(Invoices!$D$2:$D$413,Customers!E52,Invoices!$J$2:$J$413)</f>
        <v>36.630000000000003</v>
      </c>
      <c r="H5" s="6" t="s">
        <v>5442</v>
      </c>
      <c r="I5" s="6" t="s">
        <v>5443</v>
      </c>
      <c r="K5" s="6" t="s">
        <v>5444</v>
      </c>
      <c r="L5" s="7" t="s">
        <v>5445</v>
      </c>
      <c r="M5" s="13" t="str">
        <f>VLOOKUP(E5,Top5Customers!$B$2:$E$60,4,FALSE)</f>
        <v>N00003</v>
      </c>
      <c r="N5" s="7" t="s">
        <v>5446</v>
      </c>
      <c r="P5" s="6" t="s">
        <v>5447</v>
      </c>
    </row>
    <row r="6" spans="1:16" ht="15.75" customHeight="1" x14ac:dyDescent="0.15">
      <c r="A6" s="7" t="s">
        <v>59</v>
      </c>
      <c r="B6" s="6" t="s">
        <v>5490</v>
      </c>
      <c r="C6" s="6" t="s">
        <v>5491</v>
      </c>
      <c r="D6" s="13" t="str">
        <f>CONCATENATE(B6, " ", C6)</f>
        <v>Manoj Pareek</v>
      </c>
      <c r="E6" s="13" t="s">
        <v>6015</v>
      </c>
      <c r="G6" s="13">
        <f>SUMIF(Invoices!$D$2:$D$413,Customers!E59,Invoices!$J$2:$J$413)</f>
        <v>36.630000000000003</v>
      </c>
      <c r="H6" s="6" t="s">
        <v>5492</v>
      </c>
      <c r="I6" s="6" t="s">
        <v>5493</v>
      </c>
      <c r="K6" s="6" t="s">
        <v>5494</v>
      </c>
      <c r="L6" s="7" t="s">
        <v>5495</v>
      </c>
      <c r="M6" s="13" t="str">
        <f>VLOOKUP(E6,Top5Customers!$B$2:$E$60,4,FALSE)</f>
        <v>N00004</v>
      </c>
      <c r="N6" s="7" t="s">
        <v>5496</v>
      </c>
      <c r="P6" s="6" t="s">
        <v>5497</v>
      </c>
    </row>
    <row r="7" spans="1:16" ht="15.75" customHeight="1" x14ac:dyDescent="0.15">
      <c r="A7" s="7" t="s">
        <v>50</v>
      </c>
      <c r="B7" s="6" t="s">
        <v>5424</v>
      </c>
      <c r="C7" s="6" t="s">
        <v>5425</v>
      </c>
      <c r="D7" s="13" t="str">
        <f>CONCATENATE(B7, " ", C7)</f>
        <v>Stanisław Wójcik</v>
      </c>
      <c r="E7" s="13" t="s">
        <v>6006</v>
      </c>
      <c r="G7" s="13">
        <f>SUMIF(Invoices!$D$2:$D$413,Customers!E50,Invoices!$J$2:$J$413)</f>
        <v>37.620000000000005</v>
      </c>
      <c r="H7" s="6" t="s">
        <v>5426</v>
      </c>
      <c r="I7" s="6" t="s">
        <v>5427</v>
      </c>
      <c r="K7" s="6" t="s">
        <v>5428</v>
      </c>
      <c r="L7" s="6" t="s">
        <v>5429</v>
      </c>
      <c r="M7" s="13" t="str">
        <f>VLOOKUP(E7,Top5Customers!$B$2:$E$60,4,FALSE)</f>
        <v>N00003</v>
      </c>
      <c r="N7" s="7" t="s">
        <v>5430</v>
      </c>
      <c r="P7" s="6" t="s">
        <v>5431</v>
      </c>
    </row>
    <row r="8" spans="1:16" ht="15.75" customHeight="1" x14ac:dyDescent="0.15">
      <c r="A8" s="7" t="s">
        <v>54</v>
      </c>
      <c r="B8" s="6" t="s">
        <v>5456</v>
      </c>
      <c r="C8" s="6" t="s">
        <v>5457</v>
      </c>
      <c r="D8" s="13" t="str">
        <f>CONCATENATE(B8, " ", C8)</f>
        <v>Phil Hughes</v>
      </c>
      <c r="E8" s="13" t="s">
        <v>6010</v>
      </c>
      <c r="G8" s="13">
        <f>SUMIF(Invoices!$D$2:$D$413,Customers!E54,Invoices!$J$2:$J$413)</f>
        <v>37.620000000000005</v>
      </c>
      <c r="H8" s="6" t="s">
        <v>5458</v>
      </c>
      <c r="I8" s="6" t="s">
        <v>5451</v>
      </c>
      <c r="K8" s="6" t="s">
        <v>5452</v>
      </c>
      <c r="L8" s="6" t="s">
        <v>5459</v>
      </c>
      <c r="M8" s="13" t="str">
        <f>VLOOKUP(E8,Top5Customers!$B$2:$E$60,4,FALSE)</f>
        <v>N00004</v>
      </c>
      <c r="N8" s="7" t="s">
        <v>5460</v>
      </c>
      <c r="P8" s="6" t="s">
        <v>5461</v>
      </c>
    </row>
    <row r="9" spans="1:16" ht="15.75" customHeight="1" x14ac:dyDescent="0.15">
      <c r="A9" s="7" t="s">
        <v>57</v>
      </c>
      <c r="B9" s="6" t="s">
        <v>5475</v>
      </c>
      <c r="C9" s="6" t="s">
        <v>5476</v>
      </c>
      <c r="D9" s="13" t="str">
        <f>CONCATENATE(B9, " ", C9)</f>
        <v>Diego Gutiérrez</v>
      </c>
      <c r="E9" s="13" t="s">
        <v>6013</v>
      </c>
      <c r="G9" s="13">
        <f>SUMIF(Invoices!$D$2:$D$413,Customers!E57,Invoices!$J$2:$J$413)</f>
        <v>38.630000000000003</v>
      </c>
      <c r="H9" s="6" t="s">
        <v>5477</v>
      </c>
      <c r="I9" s="6" t="s">
        <v>5478</v>
      </c>
      <c r="K9" s="6" t="s">
        <v>5479</v>
      </c>
      <c r="L9" s="7" t="s">
        <v>5480</v>
      </c>
      <c r="M9" s="13" t="str">
        <f>VLOOKUP(E9,Top5Customers!$B$2:$E$60,4,FALSE)</f>
        <v>N00001</v>
      </c>
      <c r="N9" s="7" t="s">
        <v>5481</v>
      </c>
      <c r="P9" s="6" t="s">
        <v>5482</v>
      </c>
    </row>
    <row r="10" spans="1:16" ht="15.75" customHeight="1" x14ac:dyDescent="0.15">
      <c r="A10" s="7" t="s">
        <v>51</v>
      </c>
      <c r="B10" s="6" t="s">
        <v>5432</v>
      </c>
      <c r="C10" s="6" t="s">
        <v>5433</v>
      </c>
      <c r="D10" s="13" t="str">
        <f>CONCATENATE(B10, " ", C10)</f>
        <v>Enrique Muñoz</v>
      </c>
      <c r="E10" s="13" t="s">
        <v>6007</v>
      </c>
      <c r="G10" s="13">
        <f>SUMIF(Invoices!$D$2:$D$413,Customers!E51,Invoices!$J$2:$J$413)</f>
        <v>37.620000000000005</v>
      </c>
      <c r="H10" s="6" t="s">
        <v>5434</v>
      </c>
      <c r="I10" s="6" t="s">
        <v>5435</v>
      </c>
      <c r="K10" s="6" t="s">
        <v>5436</v>
      </c>
      <c r="L10" s="7" t="s">
        <v>5437</v>
      </c>
      <c r="M10" s="13" t="str">
        <f>VLOOKUP(E10,Top5Customers!$B$2:$E$60,4,FALSE)</f>
        <v>N00004</v>
      </c>
      <c r="N10" s="7" t="s">
        <v>5438</v>
      </c>
      <c r="P10" s="6" t="s">
        <v>5439</v>
      </c>
    </row>
    <row r="11" spans="1:16" ht="15.75" customHeight="1" x14ac:dyDescent="0.15">
      <c r="A11" s="7" t="s">
        <v>53</v>
      </c>
      <c r="B11" s="6" t="s">
        <v>5448</v>
      </c>
      <c r="C11" s="6" t="s">
        <v>5449</v>
      </c>
      <c r="D11" s="13" t="str">
        <f>CONCATENATE(B11, " ", C11)</f>
        <v>Emma Jones</v>
      </c>
      <c r="E11" s="13" t="s">
        <v>6009</v>
      </c>
      <c r="G11" s="13">
        <f>SUMIF(Invoices!$D$2:$D$413,Customers!E53,Invoices!$J$2:$J$413)</f>
        <v>42.62</v>
      </c>
      <c r="H11" s="6" t="s">
        <v>5450</v>
      </c>
      <c r="I11" s="6" t="s">
        <v>5451</v>
      </c>
      <c r="K11" s="6" t="s">
        <v>5452</v>
      </c>
      <c r="L11" s="6" t="s">
        <v>5453</v>
      </c>
      <c r="M11" s="13" t="str">
        <f>VLOOKUP(E11,Top5Customers!$B$2:$E$60,4,FALSE)</f>
        <v>N00001</v>
      </c>
      <c r="N11" s="7" t="s">
        <v>5454</v>
      </c>
      <c r="P11" s="6" t="s">
        <v>5455</v>
      </c>
    </row>
    <row r="12" spans="1:16" ht="15.75" customHeight="1" x14ac:dyDescent="0.15">
      <c r="A12" s="7" t="s">
        <v>55</v>
      </c>
      <c r="B12" s="6" t="s">
        <v>468</v>
      </c>
      <c r="C12" s="6" t="s">
        <v>5462</v>
      </c>
      <c r="D12" s="13" t="str">
        <f>CONCATENATE(B12, " ", C12)</f>
        <v>Steve Murray</v>
      </c>
      <c r="E12" s="13" t="s">
        <v>6011</v>
      </c>
      <c r="G12" s="13">
        <f>SUMIF(Invoices!$D$2:$D$413,Customers!E55,Invoices!$J$2:$J$413)</f>
        <v>49.61999999999999</v>
      </c>
      <c r="H12" s="6" t="s">
        <v>5463</v>
      </c>
      <c r="I12" s="6" t="s">
        <v>5464</v>
      </c>
      <c r="K12" s="6" t="s">
        <v>5452</v>
      </c>
      <c r="L12" s="6" t="s">
        <v>5465</v>
      </c>
      <c r="M12" s="13" t="str">
        <f>VLOOKUP(E12,Top5Customers!$B$2:$E$60,4,FALSE)</f>
        <v>N00002</v>
      </c>
      <c r="N12" s="7" t="s">
        <v>5466</v>
      </c>
      <c r="P12" s="6" t="s">
        <v>5467</v>
      </c>
    </row>
    <row r="13" spans="1:16" ht="15.75" customHeight="1" x14ac:dyDescent="0.15">
      <c r="A13" s="7" t="s">
        <v>56</v>
      </c>
      <c r="B13" s="6" t="s">
        <v>5158</v>
      </c>
      <c r="C13" s="6" t="s">
        <v>2214</v>
      </c>
      <c r="D13" s="13" t="str">
        <f>CONCATENATE(B13, " ", C13)</f>
        <v>Mark Taylor</v>
      </c>
      <c r="E13" s="13" t="s">
        <v>6012</v>
      </c>
      <c r="G13" s="13">
        <f>SUMIF(Invoices!$D$2:$D$413,Customers!E56,Invoices!$J$2:$J$413)</f>
        <v>40.620000000000005</v>
      </c>
      <c r="H13" s="6" t="s">
        <v>5468</v>
      </c>
      <c r="I13" s="6" t="s">
        <v>5469</v>
      </c>
      <c r="J13" s="6" t="s">
        <v>5470</v>
      </c>
      <c r="K13" s="6" t="s">
        <v>5471</v>
      </c>
      <c r="L13" s="7" t="s">
        <v>5472</v>
      </c>
      <c r="M13" s="13" t="str">
        <f>VLOOKUP(E13,Top5Customers!$B$2:$E$60,4,FALSE)</f>
        <v>N00003</v>
      </c>
      <c r="N13" s="7" t="s">
        <v>5473</v>
      </c>
      <c r="P13" s="6" t="s">
        <v>5474</v>
      </c>
    </row>
    <row r="14" spans="1:16" ht="15.75" customHeight="1" x14ac:dyDescent="0.15">
      <c r="A14" s="7" t="s">
        <v>48</v>
      </c>
      <c r="B14" s="6" t="s">
        <v>5406</v>
      </c>
      <c r="C14" s="6" t="s">
        <v>5407</v>
      </c>
      <c r="D14" s="13" t="str">
        <f>CONCATENATE(B14, " ", C14)</f>
        <v>Lucas Mancini</v>
      </c>
      <c r="E14" s="13" t="s">
        <v>6004</v>
      </c>
      <c r="G14" s="13">
        <f>SUMIF(Invoices!$D$2:$D$413,Customers!E48,Invoices!$J$2:$J$413)</f>
        <v>37.620000000000005</v>
      </c>
      <c r="H14" s="6" t="s">
        <v>5408</v>
      </c>
      <c r="I14" s="6" t="s">
        <v>5409</v>
      </c>
      <c r="J14" s="6" t="s">
        <v>5410</v>
      </c>
      <c r="K14" s="6" t="s">
        <v>5411</v>
      </c>
      <c r="L14" s="7" t="s">
        <v>5412</v>
      </c>
      <c r="M14" s="13" t="str">
        <f>VLOOKUP(E14,Top5Customers!$B$2:$E$60,4,FALSE)</f>
        <v>N00002</v>
      </c>
      <c r="N14" s="7" t="s">
        <v>5413</v>
      </c>
      <c r="P14" s="6" t="s">
        <v>5414</v>
      </c>
    </row>
    <row r="15" spans="1:16" ht="15.75" customHeight="1" x14ac:dyDescent="0.15">
      <c r="A15" s="7" t="s">
        <v>47</v>
      </c>
      <c r="B15" s="6" t="s">
        <v>5399</v>
      </c>
      <c r="C15" s="6" t="s">
        <v>5400</v>
      </c>
      <c r="D15" s="13" t="str">
        <f>CONCATENATE(B15, " ", C15)</f>
        <v>Hugh O'Reilly</v>
      </c>
      <c r="E15" s="13" t="s">
        <v>6003</v>
      </c>
      <c r="G15" s="13">
        <f>SUMIF(Invoices!$D$2:$D$413,Customers!E47,Invoices!$J$2:$J$413)</f>
        <v>37.620000000000005</v>
      </c>
      <c r="H15" s="6" t="s">
        <v>5401</v>
      </c>
      <c r="I15" s="6" t="s">
        <v>5402</v>
      </c>
      <c r="J15" s="6" t="s">
        <v>5402</v>
      </c>
      <c r="K15" s="6" t="s">
        <v>5403</v>
      </c>
      <c r="M15" s="13" t="str">
        <f>VLOOKUP(E15,Top5Customers!$B$2:$E$60,4,FALSE)</f>
        <v>N00001</v>
      </c>
      <c r="N15" s="7" t="s">
        <v>5404</v>
      </c>
      <c r="P15" s="6" t="s">
        <v>5405</v>
      </c>
    </row>
    <row r="16" spans="1:16" ht="15.75" customHeight="1" x14ac:dyDescent="0.15">
      <c r="A16" s="7" t="s">
        <v>46</v>
      </c>
      <c r="B16" s="6" t="s">
        <v>5392</v>
      </c>
      <c r="C16" s="6" t="s">
        <v>5393</v>
      </c>
      <c r="D16" s="13" t="str">
        <f>CONCATENATE(B16, " ", C16)</f>
        <v>Ladislav Kovács</v>
      </c>
      <c r="E16" s="13" t="s">
        <v>6002</v>
      </c>
      <c r="G16" s="13">
        <f>SUMIF(Invoices!$D$2:$D$413,Customers!E46,Invoices!$J$2:$J$413)</f>
        <v>37.620000000000005</v>
      </c>
      <c r="H16" s="6" t="s">
        <v>5394</v>
      </c>
      <c r="I16" s="6" t="s">
        <v>5395</v>
      </c>
      <c r="K16" s="6" t="s">
        <v>5396</v>
      </c>
      <c r="L16" s="6" t="s">
        <v>5397</v>
      </c>
      <c r="M16" s="13" t="str">
        <f>VLOOKUP(E16,Top5Customers!$B$2:$E$60,4,FALSE)</f>
        <v>N00004</v>
      </c>
      <c r="P16" s="6" t="s">
        <v>5398</v>
      </c>
    </row>
    <row r="17" spans="1:16" ht="15.75" customHeight="1" x14ac:dyDescent="0.15">
      <c r="A17" s="7" t="s">
        <v>38</v>
      </c>
      <c r="B17" s="6" t="s">
        <v>5336</v>
      </c>
      <c r="C17" s="6" t="s">
        <v>5337</v>
      </c>
      <c r="D17" s="13" t="str">
        <f>CONCATENATE(B17, " ", C17)</f>
        <v>Fynn Zimmermann</v>
      </c>
      <c r="E17" s="13" t="s">
        <v>5994</v>
      </c>
      <c r="G17" s="13">
        <f>SUMIF(Invoices!$D$2:$D$413,Customers!E38,Invoices!$J$2:$J$413)</f>
        <v>36.630000000000003</v>
      </c>
      <c r="H17" s="6" t="s">
        <v>5338</v>
      </c>
      <c r="I17" s="6" t="s">
        <v>5339</v>
      </c>
      <c r="K17" s="6" t="s">
        <v>5063</v>
      </c>
      <c r="L17" s="7" t="s">
        <v>5340</v>
      </c>
      <c r="M17" s="13" t="str">
        <f>VLOOKUP(E17,Top5Customers!$B$2:$E$60,4,FALSE)</f>
        <v>N00004</v>
      </c>
      <c r="N17" s="7" t="s">
        <v>5341</v>
      </c>
      <c r="P17" s="6" t="s">
        <v>5342</v>
      </c>
    </row>
    <row r="18" spans="1:16" ht="15.75" customHeight="1" x14ac:dyDescent="0.15">
      <c r="A18" s="7" t="s">
        <v>45</v>
      </c>
      <c r="B18" s="6" t="s">
        <v>5384</v>
      </c>
      <c r="C18" s="6" t="s">
        <v>5385</v>
      </c>
      <c r="D18" s="13" t="str">
        <f>CONCATENATE(B18, " ", C18)</f>
        <v>Terhi Hämäläinen</v>
      </c>
      <c r="E18" s="13" t="s">
        <v>6001</v>
      </c>
      <c r="G18" s="13">
        <f>SUMIF(Invoices!$D$2:$D$413,Customers!E45,Invoices!$J$2:$J$413)</f>
        <v>38.620000000000005</v>
      </c>
      <c r="H18" s="6" t="s">
        <v>5386</v>
      </c>
      <c r="I18" s="6" t="s">
        <v>5387</v>
      </c>
      <c r="K18" s="6" t="s">
        <v>5388</v>
      </c>
      <c r="L18" s="7" t="s">
        <v>5389</v>
      </c>
      <c r="M18" s="13" t="str">
        <f>VLOOKUP(E18,Top5Customers!$B$2:$E$60,4,FALSE)</f>
        <v>N00003</v>
      </c>
      <c r="N18" s="7" t="s">
        <v>5390</v>
      </c>
      <c r="P18" s="6" t="s">
        <v>5391</v>
      </c>
    </row>
    <row r="19" spans="1:16" ht="15.75" customHeight="1" x14ac:dyDescent="0.15">
      <c r="A19" s="7" t="s">
        <v>44</v>
      </c>
      <c r="B19" s="6" t="s">
        <v>5377</v>
      </c>
      <c r="C19" s="6" t="s">
        <v>5378</v>
      </c>
      <c r="D19" s="13" t="str">
        <f>CONCATENATE(B19, " ", C19)</f>
        <v>Isabelle Mercier</v>
      </c>
      <c r="E19" s="13" t="s">
        <v>6000</v>
      </c>
      <c r="G19" s="13">
        <f>SUMIF(Invoices!$D$2:$D$413,Customers!E44,Invoices!$J$2:$J$413)</f>
        <v>39.620000000000005</v>
      </c>
      <c r="H19" s="6" t="s">
        <v>5379</v>
      </c>
      <c r="I19" s="6" t="s">
        <v>5380</v>
      </c>
      <c r="K19" s="6" t="s">
        <v>5353</v>
      </c>
      <c r="L19" s="7" t="s">
        <v>5381</v>
      </c>
      <c r="M19" s="13" t="str">
        <f>VLOOKUP(E19,Top5Customers!$B$2:$E$60,4,FALSE)</f>
        <v>N00001</v>
      </c>
      <c r="N19" s="7" t="s">
        <v>5382</v>
      </c>
      <c r="P19" s="6" t="s">
        <v>5383</v>
      </c>
    </row>
    <row r="20" spans="1:16" ht="15.75" customHeight="1" x14ac:dyDescent="0.15">
      <c r="A20" s="7" t="s">
        <v>35</v>
      </c>
      <c r="B20" s="6" t="s">
        <v>5317</v>
      </c>
      <c r="C20" s="6" t="s">
        <v>5318</v>
      </c>
      <c r="D20" s="13" t="str">
        <f>CONCATENATE(B20, " ", C20)</f>
        <v>João Fernandes</v>
      </c>
      <c r="E20" s="13" t="s">
        <v>5991</v>
      </c>
      <c r="G20" s="13">
        <f>SUMIF(Invoices!$D$2:$D$413,Customers!E35,Invoices!$J$2:$J$413)</f>
        <v>43.62</v>
      </c>
      <c r="H20" s="6" t="s">
        <v>5319</v>
      </c>
      <c r="I20" s="6" t="s">
        <v>5320</v>
      </c>
      <c r="K20" s="6" t="s">
        <v>5321</v>
      </c>
      <c r="M20" s="13" t="str">
        <f>VLOOKUP(E20,Top5Customers!$B$2:$E$60,4,FALSE)</f>
        <v>N00001</v>
      </c>
      <c r="N20" s="7" t="s">
        <v>5322</v>
      </c>
      <c r="P20" s="6" t="s">
        <v>5323</v>
      </c>
    </row>
    <row r="21" spans="1:16" ht="15.75" customHeight="1" x14ac:dyDescent="0.15">
      <c r="A21" s="7" t="s">
        <v>43</v>
      </c>
      <c r="B21" s="6" t="s">
        <v>5370</v>
      </c>
      <c r="C21" s="6" t="s">
        <v>5371</v>
      </c>
      <c r="D21" s="13" t="str">
        <f>CONCATENATE(B21, " ", C21)</f>
        <v>Wyatt Girard</v>
      </c>
      <c r="E21" s="13" t="s">
        <v>5999</v>
      </c>
      <c r="G21" s="13">
        <f>SUMIF(Invoices!$D$2:$D$413,Customers!E43,Invoices!$J$2:$J$413)</f>
        <v>36.630000000000003</v>
      </c>
      <c r="H21" s="6" t="s">
        <v>5372</v>
      </c>
      <c r="I21" s="6" t="s">
        <v>5373</v>
      </c>
      <c r="K21" s="6" t="s">
        <v>5353</v>
      </c>
      <c r="L21" s="7" t="s">
        <v>5374</v>
      </c>
      <c r="M21" s="13" t="str">
        <f>VLOOKUP(E21,Top5Customers!$B$2:$E$60,4,FALSE)</f>
        <v>N00002</v>
      </c>
      <c r="N21" s="7" t="s">
        <v>5375</v>
      </c>
      <c r="P21" s="6" t="s">
        <v>5376</v>
      </c>
    </row>
    <row r="22" spans="1:16" ht="15.75" customHeight="1" x14ac:dyDescent="0.15">
      <c r="A22" s="7" t="s">
        <v>40</v>
      </c>
      <c r="B22" s="6" t="s">
        <v>5349</v>
      </c>
      <c r="C22" s="6" t="s">
        <v>5350</v>
      </c>
      <c r="D22" s="13" t="str">
        <f>CONCATENATE(B22, " ", C22)</f>
        <v>Camille Bernard</v>
      </c>
      <c r="E22" s="13" t="s">
        <v>5996</v>
      </c>
      <c r="G22" s="13">
        <f>SUMIF(Invoices!$D$2:$D$413,Customers!E40,Invoices!$J$2:$J$413)</f>
        <v>38.630000000000003</v>
      </c>
      <c r="H22" s="6" t="s">
        <v>5351</v>
      </c>
      <c r="I22" s="6" t="s">
        <v>5352</v>
      </c>
      <c r="K22" s="6" t="s">
        <v>5353</v>
      </c>
      <c r="L22" s="7" t="s">
        <v>5354</v>
      </c>
      <c r="M22" s="13" t="str">
        <f>VLOOKUP(E22,Top5Customers!$B$2:$E$60,4,FALSE)</f>
        <v>N00001</v>
      </c>
      <c r="N22" s="7" t="s">
        <v>5355</v>
      </c>
      <c r="P22" s="6" t="s">
        <v>5356</v>
      </c>
    </row>
    <row r="23" spans="1:16" ht="15.75" customHeight="1" x14ac:dyDescent="0.15">
      <c r="A23" s="7" t="s">
        <v>41</v>
      </c>
      <c r="B23" s="6" t="s">
        <v>5357</v>
      </c>
      <c r="C23" s="6" t="s">
        <v>5358</v>
      </c>
      <c r="D23" s="13" t="str">
        <f>CONCATENATE(B23, " ", C23)</f>
        <v>Dominique Lefebvre</v>
      </c>
      <c r="E23" s="13" t="s">
        <v>5997</v>
      </c>
      <c r="G23" s="13">
        <f>SUMIF(Invoices!$D$2:$D$413,Customers!E41,Invoices!$J$2:$J$413)</f>
        <v>38.620000000000005</v>
      </c>
      <c r="H23" s="6" t="s">
        <v>5359</v>
      </c>
      <c r="I23" s="6" t="s">
        <v>5352</v>
      </c>
      <c r="K23" s="6" t="s">
        <v>5353</v>
      </c>
      <c r="L23" s="7" t="s">
        <v>5360</v>
      </c>
      <c r="M23" s="13" t="str">
        <f>VLOOKUP(E23,Top5Customers!$B$2:$E$60,4,FALSE)</f>
        <v>N00002</v>
      </c>
      <c r="N23" s="7" t="s">
        <v>5361</v>
      </c>
      <c r="P23" s="6" t="s">
        <v>5362</v>
      </c>
    </row>
    <row r="24" spans="1:16" ht="15.75" customHeight="1" x14ac:dyDescent="0.15">
      <c r="A24" s="7" t="s">
        <v>31</v>
      </c>
      <c r="B24" s="6" t="s">
        <v>5287</v>
      </c>
      <c r="C24" s="6" t="s">
        <v>5288</v>
      </c>
      <c r="D24" s="13" t="str">
        <f>CONCATENATE(B24, " ", C24)</f>
        <v>Edward Francis</v>
      </c>
      <c r="E24" s="13" t="s">
        <v>5987</v>
      </c>
      <c r="G24" s="13">
        <f>SUMIF(Invoices!$D$2:$D$413,Customers!E31,Invoices!$J$2:$J$413)</f>
        <v>36.630000000000003</v>
      </c>
      <c r="H24" s="6" t="s">
        <v>5289</v>
      </c>
      <c r="I24" s="6" t="s">
        <v>5290</v>
      </c>
      <c r="J24" s="6" t="s">
        <v>5283</v>
      </c>
      <c r="K24" s="6" t="s">
        <v>437</v>
      </c>
      <c r="L24" s="6" t="s">
        <v>5291</v>
      </c>
      <c r="M24" s="13" t="str">
        <f>VLOOKUP(E24,Top5Customers!$B$2:$E$60,4,FALSE)</f>
        <v>N00001</v>
      </c>
      <c r="N24" s="7" t="s">
        <v>5292</v>
      </c>
      <c r="P24" s="6" t="s">
        <v>5293</v>
      </c>
    </row>
    <row r="25" spans="1:16" ht="15.75" customHeight="1" x14ac:dyDescent="0.15">
      <c r="A25" s="7" t="s">
        <v>32</v>
      </c>
      <c r="B25" s="6" t="s">
        <v>5294</v>
      </c>
      <c r="C25" s="6" t="s">
        <v>5295</v>
      </c>
      <c r="D25" s="13" t="str">
        <f>CONCATENATE(B25, " ", C25)</f>
        <v>Martha Silk</v>
      </c>
      <c r="E25" s="13" t="s">
        <v>5988</v>
      </c>
      <c r="G25" s="13">
        <f>SUMIF(Invoices!$D$2:$D$413,Customers!E32,Invoices!$J$2:$J$413)</f>
        <v>36.630000000000003</v>
      </c>
      <c r="H25" s="6" t="s">
        <v>5296</v>
      </c>
      <c r="I25" s="6" t="s">
        <v>5297</v>
      </c>
      <c r="J25" s="6" t="s">
        <v>5298</v>
      </c>
      <c r="K25" s="6" t="s">
        <v>437</v>
      </c>
      <c r="L25" s="6" t="s">
        <v>5299</v>
      </c>
      <c r="M25" s="13" t="str">
        <f>VLOOKUP(E25,Top5Customers!$B$2:$E$60,4,FALSE)</f>
        <v>N00002</v>
      </c>
      <c r="N25" s="7" t="s">
        <v>5300</v>
      </c>
      <c r="P25" s="6" t="s">
        <v>5301</v>
      </c>
    </row>
    <row r="26" spans="1:16" ht="15.75" customHeight="1" x14ac:dyDescent="0.15">
      <c r="A26" s="7" t="s">
        <v>33</v>
      </c>
      <c r="B26" s="6" t="s">
        <v>5302</v>
      </c>
      <c r="C26" s="6" t="s">
        <v>486</v>
      </c>
      <c r="D26" s="13" t="str">
        <f>CONCATENATE(B26, " ", C26)</f>
        <v>Aaron Mitchell</v>
      </c>
      <c r="E26" s="13" t="s">
        <v>5989</v>
      </c>
      <c r="G26" s="13">
        <f>SUMIF(Invoices!$D$2:$D$413,Customers!E33,Invoices!$J$2:$J$413)</f>
        <v>47.61999999999999</v>
      </c>
      <c r="H26" s="6" t="s">
        <v>5303</v>
      </c>
      <c r="I26" s="6" t="s">
        <v>5304</v>
      </c>
      <c r="J26" s="6" t="s">
        <v>5305</v>
      </c>
      <c r="K26" s="6" t="s">
        <v>437</v>
      </c>
      <c r="L26" s="6" t="s">
        <v>5306</v>
      </c>
      <c r="M26" s="13" t="str">
        <f>VLOOKUP(E26,Top5Customers!$B$2:$E$60,4,FALSE)</f>
        <v>N00003</v>
      </c>
      <c r="N26" s="7" t="s">
        <v>5307</v>
      </c>
      <c r="P26" s="6" t="s">
        <v>5308</v>
      </c>
    </row>
    <row r="27" spans="1:16" ht="15.75" customHeight="1" x14ac:dyDescent="0.15">
      <c r="A27" s="7" t="s">
        <v>36</v>
      </c>
      <c r="B27" s="6" t="s">
        <v>3059</v>
      </c>
      <c r="C27" s="6" t="s">
        <v>5324</v>
      </c>
      <c r="D27" s="13" t="str">
        <f>CONCATENATE(B27, " ", C27)</f>
        <v>Madalena Sampaio</v>
      </c>
      <c r="E27" s="13" t="s">
        <v>5992</v>
      </c>
      <c r="G27" s="13">
        <f>SUMIF(Invoices!$D$2:$D$413,Customers!E36,Invoices!$J$2:$J$413)</f>
        <v>42.62</v>
      </c>
      <c r="H27" s="6" t="s">
        <v>5325</v>
      </c>
      <c r="I27" s="6" t="s">
        <v>5326</v>
      </c>
      <c r="K27" s="6" t="s">
        <v>5321</v>
      </c>
      <c r="M27" s="13" t="str">
        <f>VLOOKUP(E27,Top5Customers!$B$2:$E$60,4,FALSE)</f>
        <v>N00004</v>
      </c>
      <c r="N27" s="7" t="s">
        <v>5327</v>
      </c>
      <c r="P27" s="6" t="s">
        <v>5328</v>
      </c>
    </row>
    <row r="28" spans="1:16" ht="15.75" customHeight="1" x14ac:dyDescent="0.15">
      <c r="A28" s="7" t="s">
        <v>37</v>
      </c>
      <c r="B28" s="6" t="s">
        <v>5329</v>
      </c>
      <c r="C28" s="6" t="s">
        <v>5330</v>
      </c>
      <c r="D28" s="13" t="str">
        <f>CONCATENATE(B28, " ", C28)</f>
        <v>Hannah Schneider</v>
      </c>
      <c r="E28" s="13" t="s">
        <v>5993</v>
      </c>
      <c r="G28" s="13">
        <f>SUMIF(Invoices!$D$2:$D$413,Customers!E37,Invoices!$J$2:$J$413)</f>
        <v>37.620000000000005</v>
      </c>
      <c r="H28" s="6" t="s">
        <v>5331</v>
      </c>
      <c r="I28" s="6" t="s">
        <v>5332</v>
      </c>
      <c r="K28" s="6" t="s">
        <v>5063</v>
      </c>
      <c r="L28" s="7" t="s">
        <v>5333</v>
      </c>
      <c r="M28" s="13" t="str">
        <f>VLOOKUP(E28,Top5Customers!$B$2:$E$60,4,FALSE)</f>
        <v>N00001</v>
      </c>
      <c r="N28" s="7" t="s">
        <v>5334</v>
      </c>
      <c r="P28" s="6" t="s">
        <v>5335</v>
      </c>
    </row>
    <row r="29" spans="1:16" ht="15.75" customHeight="1" x14ac:dyDescent="0.15">
      <c r="A29" s="7" t="s">
        <v>30</v>
      </c>
      <c r="B29" s="6" t="s">
        <v>478</v>
      </c>
      <c r="C29" s="6" t="s">
        <v>5280</v>
      </c>
      <c r="D29" s="13" t="str">
        <f>CONCATENATE(B29, " ", C29)</f>
        <v>Robert Brown</v>
      </c>
      <c r="E29" s="13" t="s">
        <v>5986</v>
      </c>
      <c r="G29" s="13">
        <f>SUMIF(Invoices!$D$2:$D$413,Customers!E30,Invoices!$J$2:$J$413)</f>
        <v>36.630000000000003</v>
      </c>
      <c r="H29" s="6" t="s">
        <v>5281</v>
      </c>
      <c r="I29" s="6" t="s">
        <v>5282</v>
      </c>
      <c r="J29" s="6" t="s">
        <v>5283</v>
      </c>
      <c r="K29" s="6" t="s">
        <v>437</v>
      </c>
      <c r="L29" s="6" t="s">
        <v>5284</v>
      </c>
      <c r="M29" s="13" t="str">
        <f>VLOOKUP(E29,Top5Customers!$B$2:$E$60,4,FALSE)</f>
        <v>N00004</v>
      </c>
      <c r="N29" s="7" t="s">
        <v>5285</v>
      </c>
      <c r="P29" s="6" t="s">
        <v>5286</v>
      </c>
    </row>
    <row r="30" spans="1:16" ht="15.75" customHeight="1" x14ac:dyDescent="0.15">
      <c r="A30" s="7" t="s">
        <v>34</v>
      </c>
      <c r="B30" s="6" t="s">
        <v>5309</v>
      </c>
      <c r="C30" s="6" t="s">
        <v>5310</v>
      </c>
      <c r="D30" s="13" t="str">
        <f>CONCATENATE(B30, " ", C30)</f>
        <v>Ellie Sullivan</v>
      </c>
      <c r="E30" s="13" t="s">
        <v>5990</v>
      </c>
      <c r="G30" s="13">
        <f>SUMIF(Invoices!$D$2:$D$413,Customers!E34,Invoices!$J$2:$J$413)</f>
        <v>43.620000000000005</v>
      </c>
      <c r="H30" s="6" t="s">
        <v>5311</v>
      </c>
      <c r="I30" s="6" t="s">
        <v>5312</v>
      </c>
      <c r="J30" s="6" t="s">
        <v>5313</v>
      </c>
      <c r="K30" s="6" t="s">
        <v>437</v>
      </c>
      <c r="L30" s="6" t="s">
        <v>5314</v>
      </c>
      <c r="M30" s="13" t="str">
        <f>VLOOKUP(E30,Top5Customers!$B$2:$E$60,4,FALSE)</f>
        <v>N00001</v>
      </c>
      <c r="N30" s="7" t="s">
        <v>5315</v>
      </c>
      <c r="P30" s="6" t="s">
        <v>5316</v>
      </c>
    </row>
    <row r="31" spans="1:16" ht="15.75" customHeight="1" x14ac:dyDescent="0.15">
      <c r="A31" s="7" t="s">
        <v>39</v>
      </c>
      <c r="B31" s="6" t="s">
        <v>5343</v>
      </c>
      <c r="C31" s="6" t="s">
        <v>5344</v>
      </c>
      <c r="D31" s="13" t="str">
        <f>CONCATENATE(B31, " ", C31)</f>
        <v>Niklas Schröder</v>
      </c>
      <c r="E31" s="13" t="s">
        <v>5995</v>
      </c>
      <c r="G31" s="13">
        <f>SUMIF(Invoices!$D$2:$D$413,Customers!E39,Invoices!$J$2:$J$413)</f>
        <v>39.620000000000005</v>
      </c>
      <c r="H31" s="6" t="s">
        <v>5345</v>
      </c>
      <c r="I31" s="6" t="s">
        <v>5332</v>
      </c>
      <c r="K31" s="6" t="s">
        <v>5063</v>
      </c>
      <c r="L31" s="7" t="s">
        <v>5346</v>
      </c>
      <c r="M31" s="13" t="str">
        <f>VLOOKUP(E31,Top5Customers!$B$2:$E$60,4,FALSE)</f>
        <v>N00002</v>
      </c>
      <c r="N31" s="7" t="s">
        <v>5347</v>
      </c>
      <c r="P31" s="6" t="s">
        <v>5348</v>
      </c>
    </row>
    <row r="32" spans="1:16" ht="15.75" customHeight="1" x14ac:dyDescent="0.15">
      <c r="A32" s="7" t="s">
        <v>42</v>
      </c>
      <c r="B32" s="6" t="s">
        <v>5363</v>
      </c>
      <c r="C32" s="6" t="s">
        <v>5364</v>
      </c>
      <c r="D32" s="13" t="str">
        <f>CONCATENATE(B32, " ", C32)</f>
        <v>Marc Dubois</v>
      </c>
      <c r="E32" s="13" t="s">
        <v>5998</v>
      </c>
      <c r="G32" s="13">
        <f>SUMIF(Invoices!$D$2:$D$413,Customers!E42,Invoices!$J$2:$J$413)</f>
        <v>37.619999999999997</v>
      </c>
      <c r="H32" s="6" t="s">
        <v>5365</v>
      </c>
      <c r="I32" s="6" t="s">
        <v>5366</v>
      </c>
      <c r="K32" s="6" t="s">
        <v>5353</v>
      </c>
      <c r="L32" s="7" t="s">
        <v>5367</v>
      </c>
      <c r="M32" s="13" t="str">
        <f>VLOOKUP(E32,Top5Customers!$B$2:$E$60,4,FALSE)</f>
        <v>N00003</v>
      </c>
      <c r="N32" s="7" t="s">
        <v>5368</v>
      </c>
      <c r="P32" s="6" t="s">
        <v>5369</v>
      </c>
    </row>
    <row r="33" spans="1:16" ht="15.75" customHeight="1" x14ac:dyDescent="0.15">
      <c r="A33" s="7" t="s">
        <v>27</v>
      </c>
      <c r="B33" s="6" t="s">
        <v>5256</v>
      </c>
      <c r="C33" s="6" t="s">
        <v>5257</v>
      </c>
      <c r="D33" s="13" t="str">
        <f>CONCATENATE(B33, " ", C33)</f>
        <v>Richard Cunningham</v>
      </c>
      <c r="E33" s="13" t="s">
        <v>5983</v>
      </c>
      <c r="G33" s="13">
        <f>SUMIF(Invoices!$D$2:$D$413,Customers!E27,Invoices!$J$2:$J$413)</f>
        <v>37.620000000000005</v>
      </c>
      <c r="H33" s="6" t="s">
        <v>5258</v>
      </c>
      <c r="I33" s="6" t="s">
        <v>5259</v>
      </c>
      <c r="J33" s="6" t="s">
        <v>5260</v>
      </c>
      <c r="K33" s="6" t="s">
        <v>5180</v>
      </c>
      <c r="L33" s="7" t="s">
        <v>5261</v>
      </c>
      <c r="M33" s="13" t="str">
        <f>VLOOKUP(E33,Top5Customers!$B$2:$E$60,4,FALSE)</f>
        <v>N00002</v>
      </c>
      <c r="N33" s="7" t="s">
        <v>5262</v>
      </c>
      <c r="P33" s="6" t="s">
        <v>5263</v>
      </c>
    </row>
    <row r="34" spans="1:16" ht="15.75" customHeight="1" x14ac:dyDescent="0.15">
      <c r="A34" s="7" t="s">
        <v>29</v>
      </c>
      <c r="B34" s="6" t="s">
        <v>5272</v>
      </c>
      <c r="C34" s="6" t="s">
        <v>5273</v>
      </c>
      <c r="D34" s="13" t="str">
        <f>CONCATENATE(B34, " ", C34)</f>
        <v>Julia Barnett</v>
      </c>
      <c r="E34" s="13" t="s">
        <v>5985</v>
      </c>
      <c r="G34" s="13">
        <f>SUMIF(Invoices!$D$2:$D$413,Customers!E29,Invoices!$J$2:$J$413)</f>
        <v>36.630000000000003</v>
      </c>
      <c r="H34" s="6" t="s">
        <v>5274</v>
      </c>
      <c r="I34" s="6" t="s">
        <v>5275</v>
      </c>
      <c r="J34" s="6" t="s">
        <v>5276</v>
      </c>
      <c r="K34" s="6" t="s">
        <v>5180</v>
      </c>
      <c r="L34" s="7" t="s">
        <v>5277</v>
      </c>
      <c r="M34" s="13" t="str">
        <f>VLOOKUP(E34,Top5Customers!$B$2:$E$60,4,FALSE)</f>
        <v>N00002</v>
      </c>
      <c r="N34" s="7" t="s">
        <v>5278</v>
      </c>
      <c r="P34" s="6" t="s">
        <v>5279</v>
      </c>
    </row>
    <row r="35" spans="1:16" ht="15.75" customHeight="1" x14ac:dyDescent="0.15">
      <c r="A35" s="7" t="s">
        <v>25</v>
      </c>
      <c r="B35" s="6" t="s">
        <v>546</v>
      </c>
      <c r="C35" s="6" t="s">
        <v>5241</v>
      </c>
      <c r="D35" s="13" t="str">
        <f>CONCATENATE(B35, " ", C35)</f>
        <v>Frank Ralston</v>
      </c>
      <c r="E35" s="13" t="s">
        <v>5981</v>
      </c>
      <c r="G35" s="13">
        <f>SUMIF(Invoices!$D$2:$D$413,Customers!E25,Invoices!$J$2:$J$413)</f>
        <v>37.620000000000005</v>
      </c>
      <c r="H35" s="6" t="s">
        <v>5242</v>
      </c>
      <c r="I35" s="6" t="s">
        <v>5243</v>
      </c>
      <c r="J35" s="6" t="s">
        <v>5244</v>
      </c>
      <c r="K35" s="6" t="s">
        <v>5180</v>
      </c>
      <c r="L35" s="7" t="s">
        <v>5245</v>
      </c>
      <c r="M35" s="13" t="str">
        <f>VLOOKUP(E35,Top5Customers!$B$2:$E$60,4,FALSE)</f>
        <v>N00003</v>
      </c>
      <c r="N35" s="7" t="s">
        <v>5246</v>
      </c>
      <c r="P35" s="6" t="s">
        <v>5247</v>
      </c>
    </row>
    <row r="36" spans="1:16" ht="15.75" customHeight="1" x14ac:dyDescent="0.15">
      <c r="A36" s="7" t="s">
        <v>26</v>
      </c>
      <c r="B36" s="6" t="s">
        <v>5248</v>
      </c>
      <c r="C36" s="6" t="s">
        <v>5249</v>
      </c>
      <c r="D36" s="13" t="str">
        <f>CONCATENATE(B36, " ", C36)</f>
        <v>Victor Stevens</v>
      </c>
      <c r="E36" s="13" t="s">
        <v>5982</v>
      </c>
      <c r="G36" s="13">
        <f>SUMIF(Invoices!$D$2:$D$413,Customers!E26,Invoices!$J$2:$J$413)</f>
        <v>37.620000000000005</v>
      </c>
      <c r="H36" s="6" t="s">
        <v>5250</v>
      </c>
      <c r="I36" s="6" t="s">
        <v>5251</v>
      </c>
      <c r="J36" s="6" t="s">
        <v>5252</v>
      </c>
      <c r="K36" s="6" t="s">
        <v>5180</v>
      </c>
      <c r="L36" s="7" t="s">
        <v>5253</v>
      </c>
      <c r="M36" s="13" t="str">
        <f>VLOOKUP(E36,Top5Customers!$B$2:$E$60,4,FALSE)</f>
        <v>N00002</v>
      </c>
      <c r="N36" s="7" t="s">
        <v>5254</v>
      </c>
      <c r="P36" s="6" t="s">
        <v>5255</v>
      </c>
    </row>
    <row r="37" spans="1:16" ht="15.75" customHeight="1" x14ac:dyDescent="0.15">
      <c r="A37" s="7" t="s">
        <v>28</v>
      </c>
      <c r="B37" s="6" t="s">
        <v>5264</v>
      </c>
      <c r="C37" s="6" t="s">
        <v>5265</v>
      </c>
      <c r="D37" s="13" t="str">
        <f>CONCATENATE(B37, " ", C37)</f>
        <v>Patrick Gray</v>
      </c>
      <c r="E37" s="13" t="s">
        <v>5984</v>
      </c>
      <c r="G37" s="13">
        <f>SUMIF(Invoices!$D$2:$D$413,Customers!E28,Invoices!$J$2:$J$413)</f>
        <v>37.620000000000005</v>
      </c>
      <c r="H37" s="6" t="s">
        <v>5266</v>
      </c>
      <c r="I37" s="6" t="s">
        <v>5267</v>
      </c>
      <c r="J37" s="6" t="s">
        <v>5268</v>
      </c>
      <c r="K37" s="6" t="s">
        <v>5180</v>
      </c>
      <c r="L37" s="7" t="s">
        <v>5269</v>
      </c>
      <c r="M37" s="13" t="str">
        <f>VLOOKUP(E37,Top5Customers!$B$2:$E$60,4,FALSE)</f>
        <v>N00004</v>
      </c>
      <c r="N37" s="7" t="s">
        <v>5270</v>
      </c>
      <c r="P37" s="6" t="s">
        <v>5271</v>
      </c>
    </row>
    <row r="38" spans="1:16" ht="15.75" customHeight="1" x14ac:dyDescent="0.15">
      <c r="A38" s="7" t="s">
        <v>24</v>
      </c>
      <c r="B38" s="6" t="s">
        <v>5233</v>
      </c>
      <c r="C38" s="6" t="s">
        <v>5234</v>
      </c>
      <c r="D38" s="13" t="str">
        <f>CONCATENATE(B38, " ", C38)</f>
        <v>John Gordon</v>
      </c>
      <c r="E38" s="13" t="s">
        <v>5980</v>
      </c>
      <c r="G38" s="13">
        <f>SUMIF(Invoices!$D$2:$D$413,Customers!E24,Invoices!$J$2:$J$413)</f>
        <v>37.620000000000005</v>
      </c>
      <c r="H38" s="6" t="s">
        <v>5235</v>
      </c>
      <c r="I38" s="6" t="s">
        <v>5236</v>
      </c>
      <c r="J38" s="6" t="s">
        <v>5237</v>
      </c>
      <c r="K38" s="6" t="s">
        <v>5180</v>
      </c>
      <c r="L38" s="7" t="s">
        <v>5238</v>
      </c>
      <c r="M38" s="13" t="str">
        <f>VLOOKUP(E38,Top5Customers!$B$2:$E$60,4,FALSE)</f>
        <v>N00003</v>
      </c>
      <c r="N38" s="7" t="s">
        <v>5239</v>
      </c>
      <c r="P38" s="6" t="s">
        <v>5240</v>
      </c>
    </row>
    <row r="39" spans="1:16" ht="15.75" customHeight="1" x14ac:dyDescent="0.15">
      <c r="A39" s="7" t="s">
        <v>23</v>
      </c>
      <c r="B39" s="6" t="s">
        <v>5225</v>
      </c>
      <c r="C39" s="6" t="s">
        <v>5226</v>
      </c>
      <c r="D39" s="13" t="str">
        <f>CONCATENATE(B39, " ", C39)</f>
        <v>Heather Leacock</v>
      </c>
      <c r="E39" s="13" t="s">
        <v>5979</v>
      </c>
      <c r="G39" s="13">
        <f>SUMIF(Invoices!$D$2:$D$413,Customers!E23,Invoices!$J$2:$J$413)</f>
        <v>38.620000000000005</v>
      </c>
      <c r="H39" s="6" t="s">
        <v>5227</v>
      </c>
      <c r="I39" s="6" t="s">
        <v>5228</v>
      </c>
      <c r="J39" s="6" t="s">
        <v>5229</v>
      </c>
      <c r="K39" s="6" t="s">
        <v>5180</v>
      </c>
      <c r="L39" s="7" t="s">
        <v>5230</v>
      </c>
      <c r="M39" s="13" t="str">
        <f>VLOOKUP(E39,Top5Customers!$B$2:$E$60,4,FALSE)</f>
        <v>N00004</v>
      </c>
      <c r="N39" s="7" t="s">
        <v>5231</v>
      </c>
      <c r="P39" s="6" t="s">
        <v>5232</v>
      </c>
    </row>
    <row r="40" spans="1:16" ht="15.75" customHeight="1" x14ac:dyDescent="0.15">
      <c r="A40" s="7" t="s">
        <v>21</v>
      </c>
      <c r="B40" s="6" t="s">
        <v>5211</v>
      </c>
      <c r="C40" s="6" t="s">
        <v>5212</v>
      </c>
      <c r="D40" s="13" t="str">
        <f>CONCATENATE(B40, " ", C40)</f>
        <v>Dan Miller</v>
      </c>
      <c r="E40" s="13" t="s">
        <v>5977</v>
      </c>
      <c r="G40" s="13">
        <f>SUMIF(Invoices!$D$2:$D$413,Customers!E21,Invoices!$J$2:$J$413)</f>
        <v>39.619999999999997</v>
      </c>
      <c r="H40" s="6" t="s">
        <v>5213</v>
      </c>
      <c r="I40" s="6" t="s">
        <v>5178</v>
      </c>
      <c r="J40" s="6" t="s">
        <v>5179</v>
      </c>
      <c r="K40" s="6" t="s">
        <v>5180</v>
      </c>
      <c r="L40" s="6" t="s">
        <v>5214</v>
      </c>
      <c r="M40" s="13" t="str">
        <f>VLOOKUP(E40,Top5Customers!$B$2:$E$60,4,FALSE)</f>
        <v>N00002</v>
      </c>
      <c r="N40" s="7" t="s">
        <v>5215</v>
      </c>
      <c r="P40" s="6" t="s">
        <v>5216</v>
      </c>
    </row>
    <row r="41" spans="1:16" ht="15.75" customHeight="1" x14ac:dyDescent="0.15">
      <c r="A41" s="7" t="s">
        <v>20</v>
      </c>
      <c r="B41" s="6" t="s">
        <v>5202</v>
      </c>
      <c r="C41" s="6" t="s">
        <v>5203</v>
      </c>
      <c r="D41" s="13" t="str">
        <f>CONCATENATE(B41, " ", C41)</f>
        <v>Tim Goyer</v>
      </c>
      <c r="E41" s="13" t="s">
        <v>5976</v>
      </c>
      <c r="F41" s="6" t="s">
        <v>5204</v>
      </c>
      <c r="G41" s="13">
        <f>SUMIF(Invoices!$D$2:$D$413,Customers!E20,Invoices!$J$2:$J$413)</f>
        <v>39.620000000000005</v>
      </c>
      <c r="H41" s="6" t="s">
        <v>5205</v>
      </c>
      <c r="I41" s="6" t="s">
        <v>5206</v>
      </c>
      <c r="J41" s="6" t="s">
        <v>5179</v>
      </c>
      <c r="K41" s="6" t="s">
        <v>5180</v>
      </c>
      <c r="L41" s="7" t="s">
        <v>5207</v>
      </c>
      <c r="M41" s="13" t="str">
        <f>VLOOKUP(E41,Top5Customers!$B$2:$E$60,4,FALSE)</f>
        <v>N00004</v>
      </c>
      <c r="N41" s="7" t="s">
        <v>5208</v>
      </c>
      <c r="O41" s="7" t="s">
        <v>5209</v>
      </c>
      <c r="P41" s="6" t="s">
        <v>5210</v>
      </c>
    </row>
    <row r="42" spans="1:16" ht="15.75" customHeight="1" x14ac:dyDescent="0.15">
      <c r="A42" s="7" t="s">
        <v>22</v>
      </c>
      <c r="B42" s="6" t="s">
        <v>5217</v>
      </c>
      <c r="C42" s="6" t="s">
        <v>5218</v>
      </c>
      <c r="D42" s="13" t="str">
        <f>CONCATENATE(B42, " ", C42)</f>
        <v>Kathy Chase</v>
      </c>
      <c r="E42" s="13" t="s">
        <v>5978</v>
      </c>
      <c r="G42" s="13">
        <f>SUMIF(Invoices!$D$2:$D$413,Customers!E22,Invoices!$J$2:$J$413)</f>
        <v>38.620000000000005</v>
      </c>
      <c r="H42" s="6" t="s">
        <v>5219</v>
      </c>
      <c r="I42" s="6" t="s">
        <v>5220</v>
      </c>
      <c r="J42" s="6" t="s">
        <v>5221</v>
      </c>
      <c r="K42" s="6" t="s">
        <v>5180</v>
      </c>
      <c r="L42" s="7" t="s">
        <v>5222</v>
      </c>
      <c r="M42" s="13" t="str">
        <f>VLOOKUP(E42,Top5Customers!$B$2:$E$60,4,FALSE)</f>
        <v>N00002</v>
      </c>
      <c r="N42" s="7" t="s">
        <v>5223</v>
      </c>
      <c r="P42" s="6" t="s">
        <v>5224</v>
      </c>
    </row>
    <row r="43" spans="1:16" ht="15.75" customHeight="1" x14ac:dyDescent="0.15">
      <c r="A43" s="7" t="s">
        <v>19</v>
      </c>
      <c r="B43" s="6" t="s">
        <v>5194</v>
      </c>
      <c r="C43" s="6" t="s">
        <v>5195</v>
      </c>
      <c r="D43" s="13" t="str">
        <f>CONCATENATE(B43, " ", C43)</f>
        <v>Michelle Brooks</v>
      </c>
      <c r="E43" s="13" t="s">
        <v>5975</v>
      </c>
      <c r="G43" s="13">
        <f>SUMIF(Invoices!$D$2:$D$413,Customers!E19,Invoices!$J$2:$J$413)</f>
        <v>40.620000000000005</v>
      </c>
      <c r="H43" s="6" t="s">
        <v>5196</v>
      </c>
      <c r="I43" s="6" t="s">
        <v>3355</v>
      </c>
      <c r="J43" s="6" t="s">
        <v>5197</v>
      </c>
      <c r="K43" s="6" t="s">
        <v>5180</v>
      </c>
      <c r="L43" s="6" t="s">
        <v>5198</v>
      </c>
      <c r="M43" s="13" t="str">
        <f>VLOOKUP(E43,Top5Customers!$B$2:$E$60,4,FALSE)</f>
        <v>N00002</v>
      </c>
      <c r="N43" s="7" t="s">
        <v>5199</v>
      </c>
      <c r="O43" s="7" t="s">
        <v>5200</v>
      </c>
      <c r="P43" s="6" t="s">
        <v>5201</v>
      </c>
    </row>
    <row r="44" spans="1:16" ht="15.75" customHeight="1" x14ac:dyDescent="0.15">
      <c r="A44" s="7" t="s">
        <v>18</v>
      </c>
      <c r="B44" s="6" t="s">
        <v>5184</v>
      </c>
      <c r="C44" s="6" t="s">
        <v>5185</v>
      </c>
      <c r="D44" s="13" t="str">
        <f>CONCATENATE(B44, " ", C44)</f>
        <v>Jack Smith</v>
      </c>
      <c r="E44" s="13" t="s">
        <v>5974</v>
      </c>
      <c r="F44" s="6" t="s">
        <v>5186</v>
      </c>
      <c r="G44" s="13">
        <f>SUMIF(Invoices!$D$2:$D$413,Customers!E18,Invoices!$J$2:$J$413)</f>
        <v>41.620000000000005</v>
      </c>
      <c r="H44" s="6" t="s">
        <v>5187</v>
      </c>
      <c r="I44" s="6" t="s">
        <v>5188</v>
      </c>
      <c r="J44" s="6" t="s">
        <v>5189</v>
      </c>
      <c r="K44" s="6" t="s">
        <v>5180</v>
      </c>
      <c r="L44" s="6" t="s">
        <v>5190</v>
      </c>
      <c r="M44" s="13" t="str">
        <f>VLOOKUP(E44,Top5Customers!$B$2:$E$60,4,FALSE)</f>
        <v>N00003</v>
      </c>
      <c r="N44" s="7" t="s">
        <v>5191</v>
      </c>
      <c r="O44" s="7" t="s">
        <v>5192</v>
      </c>
      <c r="P44" s="6" t="s">
        <v>5193</v>
      </c>
    </row>
    <row r="45" spans="1:16" ht="15.75" customHeight="1" x14ac:dyDescent="0.15">
      <c r="A45" s="7" t="s">
        <v>16</v>
      </c>
      <c r="B45" s="6" t="s">
        <v>5166</v>
      </c>
      <c r="C45" s="6" t="s">
        <v>5167</v>
      </c>
      <c r="D45" s="13" t="str">
        <f>CONCATENATE(B45, " ", C45)</f>
        <v>Jennifer Peterson</v>
      </c>
      <c r="E45" s="13" t="s">
        <v>5972</v>
      </c>
      <c r="F45" s="6" t="s">
        <v>5168</v>
      </c>
      <c r="G45" s="13">
        <f>SUMIF(Invoices!$D$2:$D$413,Customers!E16,Invoices!$J$2:$J$413)</f>
        <v>45.62</v>
      </c>
      <c r="H45" s="6" t="s">
        <v>5169</v>
      </c>
      <c r="I45" s="6" t="s">
        <v>5170</v>
      </c>
      <c r="J45" s="6" t="s">
        <v>5171</v>
      </c>
      <c r="K45" s="6" t="s">
        <v>437</v>
      </c>
      <c r="L45" s="6" t="s">
        <v>5172</v>
      </c>
      <c r="M45" s="13" t="str">
        <f>VLOOKUP(E45,Top5Customers!$B$2:$E$60,4,FALSE)</f>
        <v>N00003</v>
      </c>
      <c r="N45" s="7" t="s">
        <v>5173</v>
      </c>
      <c r="O45" s="7" t="s">
        <v>5174</v>
      </c>
      <c r="P45" s="6" t="s">
        <v>5175</v>
      </c>
    </row>
    <row r="46" spans="1:16" ht="15.75" customHeight="1" x14ac:dyDescent="0.15">
      <c r="A46" s="7" t="s">
        <v>17</v>
      </c>
      <c r="B46" s="6" t="s">
        <v>546</v>
      </c>
      <c r="C46" s="6" t="s">
        <v>806</v>
      </c>
      <c r="D46" s="13" t="str">
        <f>CONCATENATE(B46, " ", C46)</f>
        <v>Frank Harris</v>
      </c>
      <c r="E46" s="13" t="s">
        <v>5973</v>
      </c>
      <c r="F46" s="6" t="s">
        <v>5176</v>
      </c>
      <c r="G46" s="13">
        <f>SUMIF(Invoices!$D$2:$D$413,Customers!E17,Invoices!$J$2:$J$413)</f>
        <v>43.62</v>
      </c>
      <c r="H46" s="6" t="s">
        <v>5177</v>
      </c>
      <c r="I46" s="6" t="s">
        <v>5178</v>
      </c>
      <c r="J46" s="6" t="s">
        <v>5179</v>
      </c>
      <c r="K46" s="6" t="s">
        <v>5180</v>
      </c>
      <c r="L46" s="6" t="s">
        <v>5181</v>
      </c>
      <c r="M46" s="13" t="str">
        <f>VLOOKUP(E46,Top5Customers!$B$2:$E$60,4,FALSE)</f>
        <v>N00003</v>
      </c>
      <c r="N46" s="7" t="s">
        <v>5182</v>
      </c>
      <c r="O46" s="7" t="s">
        <v>5182</v>
      </c>
      <c r="P46" s="6" t="s">
        <v>5183</v>
      </c>
    </row>
    <row r="47" spans="1:16" ht="15.75" customHeight="1" x14ac:dyDescent="0.15">
      <c r="A47" s="7" t="s">
        <v>15</v>
      </c>
      <c r="B47" s="6" t="s">
        <v>5158</v>
      </c>
      <c r="C47" s="6" t="s">
        <v>5159</v>
      </c>
      <c r="D47" s="13" t="str">
        <f>CONCATENATE(B47, " ", C47)</f>
        <v>Mark Philips</v>
      </c>
      <c r="E47" s="13" t="s">
        <v>5971</v>
      </c>
      <c r="F47" s="6" t="s">
        <v>5160</v>
      </c>
      <c r="G47" s="13">
        <f>SUMIF(Invoices!$D$2:$D$413,Customers!E15,Invoices!$J$2:$J$413)</f>
        <v>45.61999999999999</v>
      </c>
      <c r="H47" s="6" t="s">
        <v>5161</v>
      </c>
      <c r="I47" s="6" t="s">
        <v>435</v>
      </c>
      <c r="J47" s="6" t="s">
        <v>436</v>
      </c>
      <c r="K47" s="6" t="s">
        <v>437</v>
      </c>
      <c r="L47" s="6" t="s">
        <v>5162</v>
      </c>
      <c r="M47" s="13" t="str">
        <f>VLOOKUP(E47,Top5Customers!$B$2:$E$60,4,FALSE)</f>
        <v>N00002</v>
      </c>
      <c r="N47" s="7" t="s">
        <v>5163</v>
      </c>
      <c r="O47" s="7" t="s">
        <v>5164</v>
      </c>
      <c r="P47" s="6" t="s">
        <v>5165</v>
      </c>
    </row>
    <row r="48" spans="1:16" ht="15.75" customHeight="1" x14ac:dyDescent="0.15">
      <c r="A48" s="7" t="s">
        <v>13</v>
      </c>
      <c r="B48" s="6" t="s">
        <v>5139</v>
      </c>
      <c r="C48" s="6" t="s">
        <v>5140</v>
      </c>
      <c r="D48" s="13" t="str">
        <f>CONCATENATE(B48, " ", C48)</f>
        <v>Roberto Almeida</v>
      </c>
      <c r="E48" s="13" t="s">
        <v>5969</v>
      </c>
      <c r="F48" s="6" t="s">
        <v>5141</v>
      </c>
      <c r="G48" s="13">
        <f>SUMIF(Invoices!$D$2:$D$413,Customers!E13,Invoices!$J$2:$J$413)</f>
        <v>36.629999999999995</v>
      </c>
      <c r="H48" s="6" t="s">
        <v>5142</v>
      </c>
      <c r="I48" s="6" t="s">
        <v>5143</v>
      </c>
      <c r="J48" s="6" t="s">
        <v>5144</v>
      </c>
      <c r="K48" s="6" t="s">
        <v>5054</v>
      </c>
      <c r="L48" s="6" t="s">
        <v>5145</v>
      </c>
      <c r="M48" s="13" t="str">
        <f>VLOOKUP(E48,Top5Customers!$B$2:$E$60,4,FALSE)</f>
        <v>N00004</v>
      </c>
      <c r="N48" s="7" t="s">
        <v>5146</v>
      </c>
      <c r="O48" s="7" t="s">
        <v>5147</v>
      </c>
      <c r="P48" s="6" t="s">
        <v>5148</v>
      </c>
    </row>
    <row r="49" spans="1:16" ht="15.75" customHeight="1" x14ac:dyDescent="0.15">
      <c r="A49" s="7" t="s">
        <v>14</v>
      </c>
      <c r="B49" s="6" t="s">
        <v>5149</v>
      </c>
      <c r="C49" s="6" t="s">
        <v>5150</v>
      </c>
      <c r="D49" s="13" t="str">
        <f>CONCATENATE(B49, " ", C49)</f>
        <v>Fernanda Ramos</v>
      </c>
      <c r="E49" s="13" t="s">
        <v>5970</v>
      </c>
      <c r="G49" s="13">
        <f>SUMIF(Invoices!$D$2:$D$413,Customers!E14,Invoices!$J$2:$J$413)</f>
        <v>37.620000000000005</v>
      </c>
      <c r="H49" s="6" t="s">
        <v>5151</v>
      </c>
      <c r="I49" s="6" t="s">
        <v>5152</v>
      </c>
      <c r="J49" s="6" t="s">
        <v>5153</v>
      </c>
      <c r="K49" s="6" t="s">
        <v>5054</v>
      </c>
      <c r="L49" s="6" t="s">
        <v>5154</v>
      </c>
      <c r="M49" s="13" t="str">
        <f>VLOOKUP(E49,Top5Customers!$B$2:$E$60,4,FALSE)</f>
        <v>N00001</v>
      </c>
      <c r="N49" s="7" t="s">
        <v>5155</v>
      </c>
      <c r="O49" s="7" t="s">
        <v>5156</v>
      </c>
      <c r="P49" s="6" t="s">
        <v>5157</v>
      </c>
    </row>
    <row r="50" spans="1:16" ht="13" x14ac:dyDescent="0.15">
      <c r="A50" s="7" t="s">
        <v>12</v>
      </c>
      <c r="B50" s="6" t="s">
        <v>5131</v>
      </c>
      <c r="C50" s="6" t="s">
        <v>5132</v>
      </c>
      <c r="D50" s="13" t="str">
        <f>CONCATENATE(B50, " ", C50)</f>
        <v>Alexandre Rocha</v>
      </c>
      <c r="E50" s="13" t="s">
        <v>5968</v>
      </c>
      <c r="F50" s="6" t="s">
        <v>5133</v>
      </c>
      <c r="G50" s="13">
        <f>SUMIF(Invoices!$D$2:$D$413,Customers!E12,Invoices!$J$2:$J$413)</f>
        <v>36.630000000000003</v>
      </c>
      <c r="H50" s="6" t="s">
        <v>5134</v>
      </c>
      <c r="I50" s="6" t="s">
        <v>5126</v>
      </c>
      <c r="J50" s="6" t="s">
        <v>5053</v>
      </c>
      <c r="K50" s="6" t="s">
        <v>5054</v>
      </c>
      <c r="L50" s="6" t="s">
        <v>5135</v>
      </c>
      <c r="M50" s="13" t="str">
        <f>VLOOKUP(E50,Top5Customers!$B$2:$E$60,4,FALSE)</f>
        <v>N00003</v>
      </c>
      <c r="N50" s="7" t="s">
        <v>5136</v>
      </c>
      <c r="O50" s="7" t="s">
        <v>5137</v>
      </c>
      <c r="P50" s="6" t="s">
        <v>5138</v>
      </c>
    </row>
    <row r="51" spans="1:16" ht="13" x14ac:dyDescent="0.15">
      <c r="A51" s="7" t="s">
        <v>11</v>
      </c>
      <c r="B51" s="6" t="s">
        <v>5122</v>
      </c>
      <c r="C51" s="6" t="s">
        <v>5123</v>
      </c>
      <c r="D51" s="13" t="str">
        <f>CONCATENATE(B51, " ", C51)</f>
        <v>Eduardo Martins</v>
      </c>
      <c r="E51" s="13" t="s">
        <v>5967</v>
      </c>
      <c r="F51" s="6" t="s">
        <v>5124</v>
      </c>
      <c r="G51" s="13">
        <f>SUMIF(Invoices!$D$2:$D$413,Customers!E11,Invoices!$J$2:$J$413)</f>
        <v>36.630000000000003</v>
      </c>
      <c r="H51" s="6" t="s">
        <v>5125</v>
      </c>
      <c r="I51" s="6" t="s">
        <v>5126</v>
      </c>
      <c r="J51" s="6" t="s">
        <v>5053</v>
      </c>
      <c r="K51" s="6" t="s">
        <v>5054</v>
      </c>
      <c r="L51" s="6" t="s">
        <v>5127</v>
      </c>
      <c r="M51" s="13" t="str">
        <f>VLOOKUP(E51,Top5Customers!$B$2:$E$60,4,FALSE)</f>
        <v>N00002</v>
      </c>
      <c r="N51" s="7" t="s">
        <v>5128</v>
      </c>
      <c r="O51" s="7" t="s">
        <v>5129</v>
      </c>
      <c r="P51" s="6" t="s">
        <v>5130</v>
      </c>
    </row>
    <row r="52" spans="1:16" ht="13" x14ac:dyDescent="0.15">
      <c r="A52" s="7" t="s">
        <v>10</v>
      </c>
      <c r="B52" s="6" t="s">
        <v>5114</v>
      </c>
      <c r="C52" s="6" t="s">
        <v>5115</v>
      </c>
      <c r="D52" s="13" t="str">
        <f>CONCATENATE(B52, " ", C52)</f>
        <v>Kara Nielsen</v>
      </c>
      <c r="E52" s="13" t="s">
        <v>5966</v>
      </c>
      <c r="G52" s="13">
        <f>SUMIF(Invoices!$D$2:$D$413,Customers!E10,Invoices!$J$2:$J$413)</f>
        <v>36.630000000000003</v>
      </c>
      <c r="H52" s="6" t="s">
        <v>5116</v>
      </c>
      <c r="I52" s="6" t="s">
        <v>5117</v>
      </c>
      <c r="K52" s="6" t="s">
        <v>5118</v>
      </c>
      <c r="L52" s="7" t="s">
        <v>5119</v>
      </c>
      <c r="M52" s="13" t="str">
        <f>VLOOKUP(E52,Top5Customers!$B$2:$E$60,4,FALSE)</f>
        <v>N00001</v>
      </c>
      <c r="N52" s="7" t="s">
        <v>5120</v>
      </c>
      <c r="P52" s="6" t="s">
        <v>5121</v>
      </c>
    </row>
    <row r="53" spans="1:16" ht="13" x14ac:dyDescent="0.15">
      <c r="A53" s="7" t="s">
        <v>8</v>
      </c>
      <c r="B53" s="6" t="s">
        <v>5098</v>
      </c>
      <c r="C53" s="6" t="s">
        <v>5099</v>
      </c>
      <c r="D53" s="13" t="str">
        <f>CONCATENATE(B53, " ", C53)</f>
        <v>Astrid Gruber</v>
      </c>
      <c r="E53" s="13" t="s">
        <v>5964</v>
      </c>
      <c r="G53" s="13">
        <f>SUMIF(Invoices!$D$2:$D$413,Customers!E8,Invoices!$J$2:$J$413)</f>
        <v>37.620000000000005</v>
      </c>
      <c r="H53" s="6" t="s">
        <v>5100</v>
      </c>
      <c r="I53" s="6" t="s">
        <v>5101</v>
      </c>
      <c r="K53" s="6" t="s">
        <v>5102</v>
      </c>
      <c r="L53" s="7" t="s">
        <v>5103</v>
      </c>
      <c r="M53" s="13" t="str">
        <f>VLOOKUP(E53,Top5Customers!$B$2:$E$60,4,FALSE)</f>
        <v>N00001</v>
      </c>
      <c r="N53" s="7" t="s">
        <v>5104</v>
      </c>
      <c r="P53" s="6" t="s">
        <v>5105</v>
      </c>
    </row>
    <row r="54" spans="1:16" ht="13" x14ac:dyDescent="0.15">
      <c r="A54" s="7" t="s">
        <v>9</v>
      </c>
      <c r="B54" s="6" t="s">
        <v>5106</v>
      </c>
      <c r="C54" s="6" t="s">
        <v>5107</v>
      </c>
      <c r="D54" s="13" t="str">
        <f>CONCATENATE(B54, " ", C54)</f>
        <v>Daan Peeters</v>
      </c>
      <c r="E54" s="13" t="s">
        <v>5965</v>
      </c>
      <c r="G54" s="13">
        <f>SUMIF(Invoices!$D$2:$D$413,Customers!E9,Invoices!$J$2:$J$413)</f>
        <v>37.620000000000005</v>
      </c>
      <c r="H54" s="6" t="s">
        <v>5108</v>
      </c>
      <c r="I54" s="6" t="s">
        <v>5109</v>
      </c>
      <c r="K54" s="6" t="s">
        <v>5110</v>
      </c>
      <c r="L54" s="7" t="s">
        <v>5111</v>
      </c>
      <c r="M54" s="13" t="str">
        <f>VLOOKUP(E54,Top5Customers!$B$2:$E$60,4,FALSE)</f>
        <v>N00001</v>
      </c>
      <c r="N54" s="7" t="s">
        <v>5112</v>
      </c>
      <c r="P54" s="6" t="s">
        <v>5113</v>
      </c>
    </row>
    <row r="55" spans="1:16" ht="13" x14ac:dyDescent="0.15">
      <c r="A55" s="7" t="s">
        <v>7</v>
      </c>
      <c r="B55" s="6" t="s">
        <v>5092</v>
      </c>
      <c r="C55" s="6" t="s">
        <v>5093</v>
      </c>
      <c r="D55" s="13" t="str">
        <f>CONCATENATE(B55, " ", C55)</f>
        <v>Helena Holý</v>
      </c>
      <c r="E55" s="13" t="s">
        <v>5963</v>
      </c>
      <c r="G55" s="13">
        <f>SUMIF(Invoices!$D$2:$D$413,Customers!E7,Invoices!$J$2:$J$413)</f>
        <v>37.620000000000005</v>
      </c>
      <c r="H55" s="6" t="s">
        <v>5094</v>
      </c>
      <c r="I55" s="6" t="s">
        <v>5087</v>
      </c>
      <c r="K55" s="6" t="s">
        <v>5088</v>
      </c>
      <c r="L55" s="7" t="s">
        <v>5095</v>
      </c>
      <c r="M55" s="13" t="str">
        <f>VLOOKUP(E55,Top5Customers!$B$2:$E$60,4,FALSE)</f>
        <v>N00001</v>
      </c>
      <c r="N55" s="7" t="s">
        <v>5096</v>
      </c>
      <c r="P55" s="6" t="s">
        <v>5097</v>
      </c>
    </row>
    <row r="56" spans="1:16" ht="13" x14ac:dyDescent="0.15">
      <c r="A56" s="7" t="s">
        <v>6</v>
      </c>
      <c r="B56" s="6" t="s">
        <v>5083</v>
      </c>
      <c r="C56" s="6" t="s">
        <v>5084</v>
      </c>
      <c r="D56" s="13" t="str">
        <f>CONCATENATE(B56, " ", C56)</f>
        <v>František Wichterlová</v>
      </c>
      <c r="E56" s="13" t="s">
        <v>5962</v>
      </c>
      <c r="F56" s="6" t="s">
        <v>5085</v>
      </c>
      <c r="G56" s="13">
        <f>SUMIF(Invoices!$D$2:$D$413,Customers!E6,Invoices!$J$2:$J$413)</f>
        <v>38.620000000000005</v>
      </c>
      <c r="H56" s="6" t="s">
        <v>5086</v>
      </c>
      <c r="I56" s="6" t="s">
        <v>5087</v>
      </c>
      <c r="K56" s="6" t="s">
        <v>5088</v>
      </c>
      <c r="L56" s="7" t="s">
        <v>5089</v>
      </c>
      <c r="M56" s="13" t="str">
        <f>VLOOKUP(E56,Top5Customers!$B$2:$E$60,4,FALSE)</f>
        <v>N00004</v>
      </c>
      <c r="N56" s="7" t="s">
        <v>5090</v>
      </c>
      <c r="O56" s="7" t="s">
        <v>5090</v>
      </c>
      <c r="P56" s="6" t="s">
        <v>5091</v>
      </c>
    </row>
    <row r="57" spans="1:16" ht="13" x14ac:dyDescent="0.15">
      <c r="A57" s="7" t="s">
        <v>5</v>
      </c>
      <c r="B57" s="6" t="s">
        <v>5075</v>
      </c>
      <c r="C57" s="6" t="s">
        <v>5076</v>
      </c>
      <c r="D57" s="13" t="str">
        <f>CONCATENATE(B57, " ", C57)</f>
        <v>Bjørn Hansen</v>
      </c>
      <c r="E57" s="13" t="s">
        <v>5961</v>
      </c>
      <c r="G57" s="13">
        <f>SUMIF(Invoices!$D$2:$D$413,Customers!E5,Invoices!$J$2:$J$413)</f>
        <v>38.620000000000005</v>
      </c>
      <c r="H57" s="6" t="s">
        <v>5077</v>
      </c>
      <c r="I57" s="6" t="s">
        <v>5078</v>
      </c>
      <c r="K57" s="6" t="s">
        <v>5079</v>
      </c>
      <c r="L57" s="7" t="s">
        <v>5080</v>
      </c>
      <c r="M57" s="13" t="str">
        <f>VLOOKUP(E57,Top5Customers!$B$2:$E$60,4,FALSE)</f>
        <v>N00001</v>
      </c>
      <c r="N57" s="7" t="s">
        <v>5081</v>
      </c>
      <c r="P57" s="6" t="s">
        <v>5082</v>
      </c>
    </row>
    <row r="58" spans="1:16" ht="13" x14ac:dyDescent="0.15">
      <c r="A58" s="7" t="s">
        <v>4</v>
      </c>
      <c r="B58" s="6" t="s">
        <v>5067</v>
      </c>
      <c r="C58" s="6" t="s">
        <v>5068</v>
      </c>
      <c r="D58" s="13" t="str">
        <f>CONCATENATE(B58, " ", C58)</f>
        <v>François Tremblay</v>
      </c>
      <c r="E58" s="13" t="s">
        <v>5960</v>
      </c>
      <c r="G58" s="13">
        <f>SUMIF(Invoices!$D$2:$D$413,Customers!E4,Invoices!$J$2:$J$413)</f>
        <v>40.619999999999997</v>
      </c>
      <c r="H58" s="6" t="s">
        <v>5069</v>
      </c>
      <c r="I58" s="6" t="s">
        <v>5070</v>
      </c>
      <c r="J58" s="6" t="s">
        <v>5071</v>
      </c>
      <c r="K58" s="6" t="s">
        <v>437</v>
      </c>
      <c r="L58" s="6" t="s">
        <v>5072</v>
      </c>
      <c r="M58" s="13" t="str">
        <f>VLOOKUP(E58,Top5Customers!$B$2:$E$60,4,FALSE)</f>
        <v>N00004</v>
      </c>
      <c r="N58" s="7" t="s">
        <v>5073</v>
      </c>
      <c r="P58" s="6" t="s">
        <v>5074</v>
      </c>
    </row>
    <row r="59" spans="1:16" ht="13" x14ac:dyDescent="0.15">
      <c r="A59" s="7" t="s">
        <v>3</v>
      </c>
      <c r="B59" s="6" t="s">
        <v>5059</v>
      </c>
      <c r="C59" s="6" t="s">
        <v>5060</v>
      </c>
      <c r="D59" s="13" t="str">
        <f>CONCATENATE(B59, " ", C59)</f>
        <v>Leonie Köhler</v>
      </c>
      <c r="E59" s="13" t="s">
        <v>5959</v>
      </c>
      <c r="G59" s="13">
        <f>SUMIF(Invoices!$D$2:$D$413,Customers!E3,Invoices!$J$2:$J$413)</f>
        <v>46.62</v>
      </c>
      <c r="H59" s="6" t="s">
        <v>5061</v>
      </c>
      <c r="I59" s="6" t="s">
        <v>5062</v>
      </c>
      <c r="K59" s="6" t="s">
        <v>5063</v>
      </c>
      <c r="L59" s="7" t="s">
        <v>5064</v>
      </c>
      <c r="M59" s="13" t="str">
        <f>VLOOKUP(E59,Top5Customers!$B$2:$E$60,4,FALSE)</f>
        <v>N00004</v>
      </c>
      <c r="N59" s="7" t="s">
        <v>5065</v>
      </c>
      <c r="P59" s="6" t="s">
        <v>5066</v>
      </c>
    </row>
    <row r="60" spans="1:16" ht="13" x14ac:dyDescent="0.15">
      <c r="A60" s="7" t="s">
        <v>2</v>
      </c>
      <c r="B60" s="6" t="s">
        <v>5048</v>
      </c>
      <c r="C60" s="6" t="s">
        <v>5049</v>
      </c>
      <c r="D60" s="13" t="str">
        <f>CONCATENATE(B60, " ", C60)</f>
        <v>Luís Gonçalves</v>
      </c>
      <c r="E60" s="13" t="s">
        <v>5958</v>
      </c>
      <c r="F60" s="6" t="s">
        <v>5050</v>
      </c>
      <c r="G60" s="13">
        <f>SUMIF(Invoices!$D$2:$D$413,Customers!E2,Invoices!$J$2:$J$413)</f>
        <v>36.64</v>
      </c>
      <c r="H60" s="6" t="s">
        <v>5051</v>
      </c>
      <c r="I60" s="6" t="s">
        <v>5052</v>
      </c>
      <c r="J60" s="6" t="s">
        <v>5053</v>
      </c>
      <c r="K60" s="6" t="s">
        <v>5054</v>
      </c>
      <c r="L60" s="6" t="s">
        <v>5055</v>
      </c>
      <c r="M60" s="13" t="str">
        <f>VLOOKUP(E60,Top5Customers!$B$2:$E$60,4,FALSE)</f>
        <v>N00003</v>
      </c>
      <c r="N60" s="7" t="s">
        <v>5056</v>
      </c>
      <c r="O60" s="7" t="s">
        <v>5057</v>
      </c>
      <c r="P60" s="6" t="s">
        <v>5058</v>
      </c>
    </row>
    <row r="65" spans="1:1" ht="15.75" customHeight="1" x14ac:dyDescent="0.15">
      <c r="A65" s="19" t="s">
        <v>6030</v>
      </c>
    </row>
    <row r="66" spans="1:1" ht="15.75" customHeight="1" x14ac:dyDescent="0.15">
      <c r="A66" s="18">
        <f>COUNTA(D2:D60)</f>
        <v>59</v>
      </c>
    </row>
  </sheetData>
  <autoFilter ref="A1:P1" xr:uid="{00000000-0001-0000-0400-000000000000}"/>
  <phoneticPr fontId="4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5C91-D964-1B42-9A37-EB390FB9F459}">
  <dimension ref="A1:C60"/>
  <sheetViews>
    <sheetView workbookViewId="0">
      <selection activeCell="F9" sqref="F9"/>
    </sheetView>
  </sheetViews>
  <sheetFormatPr baseColWidth="10" defaultRowHeight="13" x14ac:dyDescent="0.15"/>
  <cols>
    <col min="1" max="1" width="40.1640625" customWidth="1"/>
    <col min="2" max="2" width="42.83203125" customWidth="1"/>
    <col min="3" max="3" width="15.83203125" customWidth="1"/>
  </cols>
  <sheetData>
    <row r="1" spans="1:3" x14ac:dyDescent="0.15">
      <c r="A1" t="s">
        <v>5956</v>
      </c>
      <c r="B1" t="s">
        <v>5047</v>
      </c>
      <c r="C1" s="14" t="s">
        <v>6019</v>
      </c>
    </row>
    <row r="2" spans="1:3" x14ac:dyDescent="0.15">
      <c r="A2" s="18" t="s">
        <v>5616</v>
      </c>
      <c r="B2" s="18"/>
      <c r="C2" s="18">
        <f>VLOOKUP(A2,Top5Customers!$A$2:$C$60,3,FALSE)</f>
        <v>49.61999999999999</v>
      </c>
    </row>
    <row r="3" spans="1:3" x14ac:dyDescent="0.15">
      <c r="A3" s="18" t="s">
        <v>5646</v>
      </c>
      <c r="B3" s="18"/>
      <c r="C3" s="18">
        <f>VLOOKUP(A3,Top5Customers!$A$2:$C$60,3,FALSE)</f>
        <v>47.61999999999999</v>
      </c>
    </row>
    <row r="4" spans="1:3" x14ac:dyDescent="0.15">
      <c r="A4" s="18" t="s">
        <v>5581</v>
      </c>
      <c r="B4" s="18"/>
      <c r="C4" s="18">
        <f>VLOOKUP(A4,Top5Customers!$A$2:$C$60,3,FALSE)</f>
        <v>46.62</v>
      </c>
    </row>
    <row r="5" spans="1:3" x14ac:dyDescent="0.15">
      <c r="A5" s="18" t="s">
        <v>5663</v>
      </c>
      <c r="B5" s="18"/>
      <c r="C5" s="18">
        <f>VLOOKUP(A5,Top5Customers!$A$2:$C$60,3,FALSE)</f>
        <v>45.62</v>
      </c>
    </row>
    <row r="6" spans="1:3" x14ac:dyDescent="0.15">
      <c r="A6" s="18" t="s">
        <v>5561</v>
      </c>
      <c r="B6" s="18"/>
      <c r="C6" s="18">
        <f>VLOOKUP(A6,Top5Customers!$A$2:$C$60,3,FALSE)</f>
        <v>45.61999999999999</v>
      </c>
    </row>
    <row r="7" spans="1:3" x14ac:dyDescent="0.15">
      <c r="A7" t="s">
        <v>5647</v>
      </c>
      <c r="C7">
        <f>VLOOKUP(A7,Top5Customers!$A$2:$C$60,3,FALSE)</f>
        <v>43.620000000000005</v>
      </c>
    </row>
    <row r="8" spans="1:3" x14ac:dyDescent="0.15">
      <c r="A8" t="s">
        <v>5671</v>
      </c>
      <c r="C8">
        <f>VLOOKUP(A8,Top5Customers!$A$2:$C$60,3,FALSE)</f>
        <v>43.62</v>
      </c>
    </row>
    <row r="9" spans="1:3" x14ac:dyDescent="0.15">
      <c r="A9" t="s">
        <v>5554</v>
      </c>
      <c r="C9">
        <f>VLOOKUP(A9,Top5Customers!$A$2:$C$60,3,FALSE)</f>
        <v>43.62</v>
      </c>
    </row>
    <row r="10" spans="1:3" x14ac:dyDescent="0.15">
      <c r="A10" t="s">
        <v>5655</v>
      </c>
      <c r="C10">
        <f>VLOOKUP(A10,Top5Customers!$A$2:$C$60,3,FALSE)</f>
        <v>42.62</v>
      </c>
    </row>
    <row r="11" spans="1:3" x14ac:dyDescent="0.15">
      <c r="A11" t="s">
        <v>5573</v>
      </c>
      <c r="C11">
        <f>VLOOKUP(A11,Top5Customers!$A$2:$C$60,3,FALSE)</f>
        <v>42.62</v>
      </c>
    </row>
    <row r="12" spans="1:3" x14ac:dyDescent="0.15">
      <c r="A12" t="s">
        <v>5626</v>
      </c>
      <c r="C12">
        <f>VLOOKUP(A12,Top5Customers!$A$2:$C$60,3,FALSE)</f>
        <v>41.620000000000005</v>
      </c>
    </row>
    <row r="13" spans="1:3" x14ac:dyDescent="0.15">
      <c r="A13" t="s">
        <v>5654</v>
      </c>
      <c r="B13" t="s">
        <v>5085</v>
      </c>
      <c r="C13">
        <f>VLOOKUP(A13,Top5Customers!$A$2:$C$60,3,FALSE)</f>
        <v>40.620000000000005</v>
      </c>
    </row>
    <row r="14" spans="1:3" x14ac:dyDescent="0.15">
      <c r="A14" t="s">
        <v>5662</v>
      </c>
      <c r="C14">
        <f>VLOOKUP(A14,Top5Customers!$A$2:$C$60,3,FALSE)</f>
        <v>40.620000000000005</v>
      </c>
    </row>
    <row r="15" spans="1:3" x14ac:dyDescent="0.15">
      <c r="A15" t="s">
        <v>5596</v>
      </c>
      <c r="C15">
        <f>VLOOKUP(A15,Top5Customers!$A$2:$C$60,3,FALSE)</f>
        <v>40.619999999999997</v>
      </c>
    </row>
    <row r="16" spans="1:3" x14ac:dyDescent="0.15">
      <c r="A16" t="s">
        <v>5568</v>
      </c>
      <c r="B16" t="s">
        <v>5186</v>
      </c>
      <c r="C16">
        <f>VLOOKUP(A16,Top5Customers!$A$2:$C$60,3,FALSE)</f>
        <v>39.620000000000005</v>
      </c>
    </row>
    <row r="17" spans="1:3" x14ac:dyDescent="0.15">
      <c r="A17" t="s">
        <v>5670</v>
      </c>
      <c r="C17">
        <f>VLOOKUP(A17,Top5Customers!$A$2:$C$60,3,FALSE)</f>
        <v>39.620000000000005</v>
      </c>
    </row>
    <row r="18" spans="1:3" x14ac:dyDescent="0.15">
      <c r="A18" t="s">
        <v>5591</v>
      </c>
      <c r="C18">
        <f>VLOOKUP(A18,Top5Customers!$A$2:$C$60,3,FALSE)</f>
        <v>39.620000000000005</v>
      </c>
    </row>
    <row r="19" spans="1:3" x14ac:dyDescent="0.15">
      <c r="A19" t="s">
        <v>5559</v>
      </c>
      <c r="C19">
        <f>VLOOKUP(A19,Top5Customers!$A$2:$C$60,3,FALSE)</f>
        <v>39.619999999999997</v>
      </c>
    </row>
    <row r="20" spans="1:3" x14ac:dyDescent="0.15">
      <c r="A20" t="s">
        <v>5678</v>
      </c>
      <c r="B20" t="s">
        <v>5050</v>
      </c>
      <c r="C20">
        <f>VLOOKUP(A20,Top5Customers!$A$2:$C$60,3,FALSE)</f>
        <v>38.630000000000003</v>
      </c>
    </row>
    <row r="21" spans="1:3" x14ac:dyDescent="0.15">
      <c r="A21" t="s">
        <v>5546</v>
      </c>
      <c r="C21">
        <f>VLOOKUP(A21,Top5Customers!$A$2:$C$60,3,FALSE)</f>
        <v>38.630000000000003</v>
      </c>
    </row>
    <row r="22" spans="1:3" x14ac:dyDescent="0.15">
      <c r="A22" t="s">
        <v>5695</v>
      </c>
      <c r="C22">
        <f>VLOOKUP(A22,Top5Customers!$A$2:$C$60,3,FALSE)</f>
        <v>38.630000000000003</v>
      </c>
    </row>
    <row r="23" spans="1:3" x14ac:dyDescent="0.15">
      <c r="A23" t="s">
        <v>5679</v>
      </c>
      <c r="C23">
        <f>VLOOKUP(A23,Top5Customers!$A$2:$C$60,3,FALSE)</f>
        <v>38.630000000000003</v>
      </c>
    </row>
    <row r="24" spans="1:3" x14ac:dyDescent="0.15">
      <c r="A24" t="s">
        <v>5569</v>
      </c>
      <c r="B24" t="s">
        <v>5204</v>
      </c>
      <c r="C24">
        <f>VLOOKUP(A24,Top5Customers!$A$2:$C$60,3,FALSE)</f>
        <v>38.620000000000005</v>
      </c>
    </row>
    <row r="25" spans="1:3" x14ac:dyDescent="0.15">
      <c r="A25" t="s">
        <v>5602</v>
      </c>
      <c r="B25" t="s">
        <v>5168</v>
      </c>
      <c r="C25">
        <f>VLOOKUP(A25,Top5Customers!$A$2:$C$60,3,FALSE)</f>
        <v>38.620000000000005</v>
      </c>
    </row>
    <row r="26" spans="1:3" x14ac:dyDescent="0.15">
      <c r="A26" t="s">
        <v>5686</v>
      </c>
      <c r="C26">
        <f>VLOOKUP(A26,Top5Customers!$A$2:$C$60,3,FALSE)</f>
        <v>38.620000000000005</v>
      </c>
    </row>
    <row r="27" spans="1:3" x14ac:dyDescent="0.15">
      <c r="A27" t="s">
        <v>5557</v>
      </c>
      <c r="C27">
        <f>VLOOKUP(A27,Top5Customers!$A$2:$C$60,3,FALSE)</f>
        <v>38.620000000000005</v>
      </c>
    </row>
    <row r="28" spans="1:3" x14ac:dyDescent="0.15">
      <c r="A28" t="s">
        <v>5611</v>
      </c>
      <c r="C28">
        <f>VLOOKUP(A28,Top5Customers!$A$2:$C$60,3,FALSE)</f>
        <v>38.620000000000005</v>
      </c>
    </row>
    <row r="29" spans="1:3" x14ac:dyDescent="0.15">
      <c r="A29" t="s">
        <v>5703</v>
      </c>
      <c r="C29">
        <f>VLOOKUP(A29,Top5Customers!$A$2:$C$60,3,FALSE)</f>
        <v>38.620000000000005</v>
      </c>
    </row>
    <row r="30" spans="1:3" x14ac:dyDescent="0.15">
      <c r="A30" t="s">
        <v>5631</v>
      </c>
      <c r="B30" t="s">
        <v>5133</v>
      </c>
      <c r="C30">
        <f>VLOOKUP(A30,Top5Customers!$A$2:$C$60,3,FALSE)</f>
        <v>37.620000000000005</v>
      </c>
    </row>
    <row r="31" spans="1:3" x14ac:dyDescent="0.15">
      <c r="A31" t="s">
        <v>5566</v>
      </c>
      <c r="B31" t="s">
        <v>5176</v>
      </c>
      <c r="C31">
        <f>VLOOKUP(A31,Top5Customers!$A$2:$C$60,3,FALSE)</f>
        <v>37.620000000000005</v>
      </c>
    </row>
    <row r="32" spans="1:3" x14ac:dyDescent="0.15">
      <c r="A32" t="s">
        <v>5599</v>
      </c>
      <c r="B32" t="s">
        <v>5141</v>
      </c>
      <c r="C32">
        <f>VLOOKUP(A32,Top5Customers!$A$2:$C$60,3,FALSE)</f>
        <v>37.620000000000005</v>
      </c>
    </row>
    <row r="33" spans="1:3" x14ac:dyDescent="0.15">
      <c r="A33" t="s">
        <v>5550</v>
      </c>
      <c r="B33" t="s">
        <v>5160</v>
      </c>
      <c r="C33">
        <f>VLOOKUP(A33,Top5Customers!$A$2:$C$60,3,FALSE)</f>
        <v>37.620000000000005</v>
      </c>
    </row>
    <row r="34" spans="1:3" x14ac:dyDescent="0.15">
      <c r="A34" t="s">
        <v>5586</v>
      </c>
      <c r="B34" t="s">
        <v>5124</v>
      </c>
      <c r="C34">
        <f>VLOOKUP(A34,Top5Customers!$A$2:$C$60,3,FALSE)</f>
        <v>37.620000000000005</v>
      </c>
    </row>
    <row r="35" spans="1:3" x14ac:dyDescent="0.15">
      <c r="A35" t="s">
        <v>5622</v>
      </c>
      <c r="C35">
        <f>VLOOKUP(A35,Top5Customers!$A$2:$C$60,3,FALSE)</f>
        <v>37.620000000000005</v>
      </c>
    </row>
    <row r="36" spans="1:3" x14ac:dyDescent="0.15">
      <c r="A36" t="s">
        <v>5548</v>
      </c>
      <c r="C36">
        <f>VLOOKUP(A36,Top5Customers!$A$2:$C$60,3,FALSE)</f>
        <v>37.620000000000005</v>
      </c>
    </row>
    <row r="37" spans="1:3" x14ac:dyDescent="0.15">
      <c r="A37" t="s">
        <v>5702</v>
      </c>
      <c r="C37">
        <f>VLOOKUP(A37,Top5Customers!$A$2:$C$60,3,FALSE)</f>
        <v>37.620000000000005</v>
      </c>
    </row>
    <row r="38" spans="1:3" x14ac:dyDescent="0.15">
      <c r="A38" t="s">
        <v>5621</v>
      </c>
      <c r="C38">
        <f>VLOOKUP(A38,Top5Customers!$A$2:$C$60,3,FALSE)</f>
        <v>37.620000000000005</v>
      </c>
    </row>
    <row r="39" spans="1:3" x14ac:dyDescent="0.15">
      <c r="A39" t="s">
        <v>5601</v>
      </c>
      <c r="C39">
        <f>VLOOKUP(A39,Top5Customers!$A$2:$C$60,3,FALSE)</f>
        <v>37.620000000000005</v>
      </c>
    </row>
    <row r="40" spans="1:3" x14ac:dyDescent="0.15">
      <c r="A40" t="s">
        <v>5592</v>
      </c>
      <c r="C40">
        <f>VLOOKUP(A40,Top5Customers!$A$2:$C$60,3,FALSE)</f>
        <v>37.620000000000005</v>
      </c>
    </row>
    <row r="41" spans="1:3" x14ac:dyDescent="0.15">
      <c r="A41" t="s">
        <v>5638</v>
      </c>
      <c r="C41">
        <f>VLOOKUP(A41,Top5Customers!$A$2:$C$60,3,FALSE)</f>
        <v>37.620000000000005</v>
      </c>
    </row>
    <row r="42" spans="1:3" x14ac:dyDescent="0.15">
      <c r="A42" t="s">
        <v>5710</v>
      </c>
      <c r="C42">
        <f>VLOOKUP(A42,Top5Customers!$A$2:$C$60,3,FALSE)</f>
        <v>37.620000000000005</v>
      </c>
    </row>
    <row r="43" spans="1:3" x14ac:dyDescent="0.15">
      <c r="A43" t="s">
        <v>5575</v>
      </c>
      <c r="C43">
        <f>VLOOKUP(A43,Top5Customers!$A$2:$C$60,3,FALSE)</f>
        <v>37.620000000000005</v>
      </c>
    </row>
    <row r="44" spans="1:3" x14ac:dyDescent="0.15">
      <c r="A44" t="s">
        <v>5606</v>
      </c>
      <c r="C44">
        <f>VLOOKUP(A44,Top5Customers!$A$2:$C$60,3,FALSE)</f>
        <v>37.620000000000005</v>
      </c>
    </row>
    <row r="45" spans="1:3" x14ac:dyDescent="0.15">
      <c r="A45" t="s">
        <v>5612</v>
      </c>
      <c r="C45">
        <f>VLOOKUP(A45,Top5Customers!$A$2:$C$60,3,FALSE)</f>
        <v>37.620000000000005</v>
      </c>
    </row>
    <row r="46" spans="1:3" x14ac:dyDescent="0.15">
      <c r="A46" t="s">
        <v>5639</v>
      </c>
      <c r="C46">
        <f>VLOOKUP(A46,Top5Customers!$A$2:$C$60,3,FALSE)</f>
        <v>37.620000000000005</v>
      </c>
    </row>
    <row r="47" spans="1:3" x14ac:dyDescent="0.15">
      <c r="A47" t="s">
        <v>5571</v>
      </c>
      <c r="C47">
        <f>VLOOKUP(A47,Top5Customers!$A$2:$C$60,3,FALSE)</f>
        <v>37.619999999999997</v>
      </c>
    </row>
    <row r="48" spans="1:3" x14ac:dyDescent="0.15">
      <c r="A48" t="s">
        <v>5583</v>
      </c>
      <c r="C48">
        <f>VLOOKUP(A48,Top5Customers!$A$2:$C$60,3,FALSE)</f>
        <v>36.64</v>
      </c>
    </row>
    <row r="49" spans="1:3" x14ac:dyDescent="0.15">
      <c r="A49" t="s">
        <v>5589</v>
      </c>
      <c r="C49">
        <f>VLOOKUP(A49,Top5Customers!$A$2:$C$60,3,FALSE)</f>
        <v>36.630000000000003</v>
      </c>
    </row>
    <row r="50" spans="1:3" x14ac:dyDescent="0.15">
      <c r="A50" t="s">
        <v>5563</v>
      </c>
      <c r="C50">
        <f>VLOOKUP(A50,Top5Customers!$A$2:$C$60,3,FALSE)</f>
        <v>36.630000000000003</v>
      </c>
    </row>
    <row r="51" spans="1:3" x14ac:dyDescent="0.15">
      <c r="A51" t="s">
        <v>5609</v>
      </c>
      <c r="C51">
        <f>VLOOKUP(A51,Top5Customers!$A$2:$C$60,3,FALSE)</f>
        <v>36.630000000000003</v>
      </c>
    </row>
    <row r="52" spans="1:3" x14ac:dyDescent="0.15">
      <c r="A52" t="s">
        <v>5552</v>
      </c>
      <c r="C52">
        <f>VLOOKUP(A52,Top5Customers!$A$2:$C$60,3,FALSE)</f>
        <v>36.630000000000003</v>
      </c>
    </row>
    <row r="53" spans="1:3" x14ac:dyDescent="0.15">
      <c r="A53" t="s">
        <v>5630</v>
      </c>
      <c r="C53">
        <f>VLOOKUP(A53,Top5Customers!$A$2:$C$60,3,FALSE)</f>
        <v>36.630000000000003</v>
      </c>
    </row>
    <row r="54" spans="1:3" x14ac:dyDescent="0.15">
      <c r="A54" t="s">
        <v>5544</v>
      </c>
      <c r="C54">
        <f>VLOOKUP(A54,Top5Customers!$A$2:$C$60,3,FALSE)</f>
        <v>36.630000000000003</v>
      </c>
    </row>
    <row r="55" spans="1:3" x14ac:dyDescent="0.15">
      <c r="A55" t="s">
        <v>5687</v>
      </c>
      <c r="C55">
        <f>VLOOKUP(A55,Top5Customers!$A$2:$C$60,3,FALSE)</f>
        <v>36.630000000000003</v>
      </c>
    </row>
    <row r="56" spans="1:3" x14ac:dyDescent="0.15">
      <c r="A56" t="s">
        <v>5694</v>
      </c>
      <c r="C56">
        <f>VLOOKUP(A56,Top5Customers!$A$2:$C$60,3,FALSE)</f>
        <v>36.630000000000003</v>
      </c>
    </row>
    <row r="57" spans="1:3" x14ac:dyDescent="0.15">
      <c r="A57" t="s">
        <v>5556</v>
      </c>
      <c r="C57">
        <f>VLOOKUP(A57,Top5Customers!$A$2:$C$60,3,FALSE)</f>
        <v>36.630000000000003</v>
      </c>
    </row>
    <row r="58" spans="1:3" x14ac:dyDescent="0.15">
      <c r="A58" t="s">
        <v>5619</v>
      </c>
      <c r="C58">
        <f>VLOOKUP(A58,Top5Customers!$A$2:$C$60,3,FALSE)</f>
        <v>36.630000000000003</v>
      </c>
    </row>
    <row r="59" spans="1:3" x14ac:dyDescent="0.15">
      <c r="A59" t="s">
        <v>5578</v>
      </c>
      <c r="C59">
        <f>VLOOKUP(A59,Top5Customers!$A$2:$C$60,3,FALSE)</f>
        <v>36.630000000000003</v>
      </c>
    </row>
    <row r="60" spans="1:3" x14ac:dyDescent="0.15">
      <c r="A60" t="s">
        <v>5580</v>
      </c>
      <c r="C60">
        <f>VLOOKUP(A60,Top5Customers!$A$2:$C$60,3,FALSE)</f>
        <v>36.629999999999995</v>
      </c>
    </row>
  </sheetData>
  <autoFilter ref="A1:B1" xr:uid="{C49F5C91-D964-1B42-9A37-EB390FB9F459}">
    <sortState xmlns:xlrd2="http://schemas.microsoft.com/office/spreadsheetml/2017/richdata2" ref="A2:B60">
      <sortCondition ref="B1:B60"/>
    </sortState>
  </autoFilter>
  <sortState xmlns:xlrd2="http://schemas.microsoft.com/office/spreadsheetml/2017/richdata2" ref="A2:C60">
    <sortCondition descending="1" ref="C2:C60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2464-3E9C-6F48-8CDD-2D29D32D51F8}">
  <dimension ref="A1:E60"/>
  <sheetViews>
    <sheetView workbookViewId="0">
      <selection activeCell="G17" sqref="G17"/>
    </sheetView>
  </sheetViews>
  <sheetFormatPr baseColWidth="10" defaultRowHeight="13" x14ac:dyDescent="0.15"/>
  <cols>
    <col min="1" max="2" width="22.33203125" customWidth="1"/>
    <col min="3" max="3" width="20.33203125" customWidth="1"/>
    <col min="4" max="4" width="38.6640625" customWidth="1"/>
    <col min="5" max="5" width="16.5" customWidth="1"/>
  </cols>
  <sheetData>
    <row r="1" spans="1:5" x14ac:dyDescent="0.15">
      <c r="A1" s="18" t="s">
        <v>5956</v>
      </c>
      <c r="B1" s="19" t="s">
        <v>5957</v>
      </c>
      <c r="C1" s="18" t="s">
        <v>6019</v>
      </c>
      <c r="D1" s="19" t="s">
        <v>5047</v>
      </c>
      <c r="E1" s="19" t="s">
        <v>6021</v>
      </c>
    </row>
    <row r="2" spans="1:5" x14ac:dyDescent="0.15">
      <c r="A2" s="20" t="s">
        <v>5616</v>
      </c>
      <c r="B2" s="20" t="str">
        <f>VLOOKUP(A2,Customers!$D$2:$E$60,2,FALSE)</f>
        <v>C00006</v>
      </c>
      <c r="C2" s="20">
        <v>49.61999999999999</v>
      </c>
      <c r="D2" s="20">
        <f>VLOOKUP(B2,Customers!$E$2:$F$60,2,FALSE)</f>
        <v>0</v>
      </c>
      <c r="E2" s="19" t="s">
        <v>6022</v>
      </c>
    </row>
    <row r="3" spans="1:5" x14ac:dyDescent="0.15">
      <c r="A3" s="20" t="s">
        <v>5646</v>
      </c>
      <c r="B3" s="20" t="str">
        <f>VLOOKUP(A3,Customers!$D$2:$E$60,2,FALSE)</f>
        <v>C00026</v>
      </c>
      <c r="C3" s="20">
        <v>47.61999999999999</v>
      </c>
      <c r="D3" s="20">
        <f>VLOOKUP(B3,Customers!$E$2:$F$60,2,FALSE)</f>
        <v>0</v>
      </c>
      <c r="E3" s="19" t="s">
        <v>6023</v>
      </c>
    </row>
    <row r="4" spans="1:5" x14ac:dyDescent="0.15">
      <c r="A4" s="20" t="s">
        <v>5581</v>
      </c>
      <c r="B4" s="20" t="str">
        <f>VLOOKUP(A4,Customers!$D$2:$E$60,2,FALSE)</f>
        <v>C00057</v>
      </c>
      <c r="C4" s="20">
        <v>46.62</v>
      </c>
      <c r="D4" s="20">
        <f>VLOOKUP(B4,Customers!$E$2:$F$60,2,FALSE)</f>
        <v>0</v>
      </c>
      <c r="E4" s="19" t="s">
        <v>6024</v>
      </c>
    </row>
    <row r="5" spans="1:5" x14ac:dyDescent="0.15">
      <c r="A5" s="20" t="s">
        <v>5663</v>
      </c>
      <c r="B5" s="20" t="str">
        <f>VLOOKUP(A5,Customers!$D$2:$E$60,2,FALSE)</f>
        <v>C00045</v>
      </c>
      <c r="C5" s="20">
        <v>45.62</v>
      </c>
      <c r="D5" s="20">
        <f>VLOOKUP(B5,Customers!$E$2:$F$60,2,FALSE)</f>
        <v>0</v>
      </c>
      <c r="E5" s="19" t="s">
        <v>6025</v>
      </c>
    </row>
    <row r="6" spans="1:5" x14ac:dyDescent="0.15">
      <c r="A6" s="20" t="s">
        <v>5561</v>
      </c>
      <c r="B6" s="20" t="str">
        <f>VLOOKUP(A6,Customers!$D$2:$E$60,2,FALSE)</f>
        <v>C00046</v>
      </c>
      <c r="C6" s="20">
        <v>45.61999999999999</v>
      </c>
      <c r="D6" s="20">
        <f>VLOOKUP(B6,Customers!$E$2:$F$60,2,FALSE)</f>
        <v>0</v>
      </c>
      <c r="E6" s="19" t="s">
        <v>6022</v>
      </c>
    </row>
    <row r="7" spans="1:5" x14ac:dyDescent="0.15">
      <c r="A7" s="18" t="s">
        <v>5647</v>
      </c>
      <c r="B7" s="18" t="str">
        <f>VLOOKUP(A7,Customers!$D$2:$E$60,2,FALSE)</f>
        <v>C00028</v>
      </c>
      <c r="C7" s="18">
        <v>43.620000000000005</v>
      </c>
      <c r="D7" s="18">
        <f>VLOOKUP(B7,Customers!$E$2:$F$60,2,FALSE)</f>
        <v>0</v>
      </c>
      <c r="E7" s="19" t="s">
        <v>6023</v>
      </c>
    </row>
    <row r="8" spans="1:5" x14ac:dyDescent="0.15">
      <c r="A8" s="18" t="s">
        <v>5671</v>
      </c>
      <c r="B8" s="18" t="str">
        <f>VLOOKUP(A8,Customers!$D$2:$E$60,2,FALSE)</f>
        <v>C00024</v>
      </c>
      <c r="C8" s="18">
        <v>43.62</v>
      </c>
      <c r="D8" s="18">
        <f>VLOOKUP(B8,Customers!$E$2:$F$60,2,FALSE)</f>
        <v>0</v>
      </c>
      <c r="E8" s="19" t="s">
        <v>6024</v>
      </c>
    </row>
    <row r="9" spans="1:5" x14ac:dyDescent="0.15">
      <c r="A9" s="18" t="s">
        <v>5554</v>
      </c>
      <c r="B9" s="18" t="str">
        <f>VLOOKUP(A9,Customers!$D$2:$E$60,2,FALSE)</f>
        <v>C00037</v>
      </c>
      <c r="C9" s="18">
        <v>43.62</v>
      </c>
      <c r="D9" s="18">
        <f>VLOOKUP(B9,Customers!$E$2:$F$60,2,FALSE)</f>
        <v>0</v>
      </c>
      <c r="E9" s="19" t="s">
        <v>6025</v>
      </c>
    </row>
    <row r="10" spans="1:5" x14ac:dyDescent="0.15">
      <c r="A10" s="18" t="s">
        <v>5655</v>
      </c>
      <c r="B10" s="18" t="str">
        <f>VLOOKUP(A10,Customers!$D$2:$E$60,2,FALSE)</f>
        <v>C00007</v>
      </c>
      <c r="C10" s="18">
        <v>42.62</v>
      </c>
      <c r="D10" s="18">
        <f>VLOOKUP(B10,Customers!$E$2:$F$60,2,FALSE)</f>
        <v>0</v>
      </c>
      <c r="E10" s="19" t="s">
        <v>6022</v>
      </c>
    </row>
    <row r="11" spans="1:5" x14ac:dyDescent="0.15">
      <c r="A11" s="18" t="s">
        <v>5573</v>
      </c>
      <c r="B11" s="18" t="str">
        <f>VLOOKUP(A11,Customers!$D$2:$E$60,2,FALSE)</f>
        <v>C00025</v>
      </c>
      <c r="C11" s="18">
        <v>42.62</v>
      </c>
      <c r="D11" s="18">
        <f>VLOOKUP(B11,Customers!$E$2:$F$60,2,FALSE)</f>
        <v>0</v>
      </c>
      <c r="E11" s="19" t="s">
        <v>6023</v>
      </c>
    </row>
    <row r="12" spans="1:5" x14ac:dyDescent="0.15">
      <c r="A12" s="18" t="s">
        <v>5626</v>
      </c>
      <c r="B12" s="18" t="str">
        <f>VLOOKUP(A12,Customers!$D$2:$E$60,2,FALSE)</f>
        <v>C00044</v>
      </c>
      <c r="C12" s="18">
        <v>41.620000000000005</v>
      </c>
      <c r="D12" s="18">
        <f>VLOOKUP(B12,Customers!$E$2:$F$60,2,FALSE)</f>
        <v>0</v>
      </c>
      <c r="E12" s="19" t="s">
        <v>6024</v>
      </c>
    </row>
    <row r="13" spans="1:5" x14ac:dyDescent="0.15">
      <c r="A13" s="18" t="s">
        <v>5662</v>
      </c>
      <c r="B13" s="18" t="str">
        <f>VLOOKUP(A13,Customers!$D$2:$E$60,2,FALSE)</f>
        <v>C00043</v>
      </c>
      <c r="C13" s="18">
        <v>40.620000000000005</v>
      </c>
      <c r="D13" s="18">
        <f>VLOOKUP(B13,Customers!$E$2:$F$60,2,FALSE)</f>
        <v>0</v>
      </c>
      <c r="E13" s="19" t="s">
        <v>6022</v>
      </c>
    </row>
    <row r="14" spans="1:5" x14ac:dyDescent="0.15">
      <c r="A14" s="18" t="s">
        <v>5596</v>
      </c>
      <c r="B14" s="18" t="str">
        <f>VLOOKUP(A14,Customers!$D$2:$E$60,2,FALSE)</f>
        <v>C00048</v>
      </c>
      <c r="C14" s="18">
        <v>40.619999999999997</v>
      </c>
      <c r="D14" s="18">
        <f>VLOOKUP(B14,Customers!$E$2:$F$60,2,FALSE)</f>
        <v>0</v>
      </c>
      <c r="E14" s="19" t="s">
        <v>6023</v>
      </c>
    </row>
    <row r="15" spans="1:5" x14ac:dyDescent="0.15">
      <c r="A15" s="18" t="s">
        <v>5670</v>
      </c>
      <c r="B15" s="18" t="str">
        <f>VLOOKUP(A15,Customers!$D$2:$E$60,2,FALSE)</f>
        <v>C00022</v>
      </c>
      <c r="C15" s="18">
        <v>39.620000000000005</v>
      </c>
      <c r="D15" s="18">
        <f>VLOOKUP(B15,Customers!$E$2:$F$60,2,FALSE)</f>
        <v>0</v>
      </c>
      <c r="E15" s="19" t="s">
        <v>6025</v>
      </c>
    </row>
    <row r="16" spans="1:5" x14ac:dyDescent="0.15">
      <c r="A16" s="18" t="s">
        <v>5591</v>
      </c>
      <c r="B16" s="18" t="str">
        <f>VLOOKUP(A16,Customers!$D$2:$E$60,2,FALSE)</f>
        <v>C00034</v>
      </c>
      <c r="C16" s="18">
        <v>39.620000000000005</v>
      </c>
      <c r="D16" s="18">
        <f>VLOOKUP(B16,Customers!$E$2:$F$60,2,FALSE)</f>
        <v>0</v>
      </c>
      <c r="E16" s="19" t="s">
        <v>6022</v>
      </c>
    </row>
    <row r="17" spans="1:5" x14ac:dyDescent="0.15">
      <c r="A17" s="18" t="s">
        <v>5559</v>
      </c>
      <c r="B17" s="18" t="str">
        <f>VLOOKUP(A17,Customers!$D$2:$E$60,2,FALSE)</f>
        <v>C00042</v>
      </c>
      <c r="C17" s="18">
        <v>39.619999999999997</v>
      </c>
      <c r="D17" s="18">
        <f>VLOOKUP(B17,Customers!$E$2:$F$60,2,FALSE)</f>
        <v>0</v>
      </c>
      <c r="E17" s="19" t="s">
        <v>6023</v>
      </c>
    </row>
    <row r="18" spans="1:5" x14ac:dyDescent="0.15">
      <c r="A18" s="18" t="s">
        <v>5679</v>
      </c>
      <c r="B18" s="18" t="str">
        <f>VLOOKUP(A18,Customers!$D$2:$E$60,2,FALSE)</f>
        <v>C00003</v>
      </c>
      <c r="C18" s="18">
        <v>38.630000000000003</v>
      </c>
      <c r="D18" s="18">
        <f>VLOOKUP(B18,Customers!$E$2:$F$60,2,FALSE)</f>
        <v>0</v>
      </c>
      <c r="E18" s="19" t="s">
        <v>6025</v>
      </c>
    </row>
    <row r="19" spans="1:5" x14ac:dyDescent="0.15">
      <c r="A19" s="18" t="s">
        <v>5546</v>
      </c>
      <c r="B19" s="18" t="str">
        <f>VLOOKUP(A19,Customers!$D$2:$E$60,2,FALSE)</f>
        <v>C00004</v>
      </c>
      <c r="C19" s="18">
        <v>38.630000000000003</v>
      </c>
      <c r="D19" s="18">
        <f>VLOOKUP(B19,Customers!$E$2:$F$60,2,FALSE)</f>
        <v>0</v>
      </c>
      <c r="E19" s="19" t="s">
        <v>6022</v>
      </c>
    </row>
    <row r="20" spans="1:5" x14ac:dyDescent="0.15">
      <c r="A20" s="18" t="s">
        <v>5695</v>
      </c>
      <c r="B20" s="18" t="str">
        <f>VLOOKUP(A20,Customers!$D$2:$E$60,2,FALSE)</f>
        <v>C00020</v>
      </c>
      <c r="C20" s="18">
        <v>38.630000000000003</v>
      </c>
      <c r="D20" s="18">
        <f>VLOOKUP(B20,Customers!$E$2:$F$60,2,FALSE)</f>
        <v>0</v>
      </c>
      <c r="E20" s="19" t="s">
        <v>6023</v>
      </c>
    </row>
    <row r="21" spans="1:5" x14ac:dyDescent="0.15">
      <c r="A21" s="18" t="s">
        <v>5686</v>
      </c>
      <c r="B21" s="18" t="str">
        <f>VLOOKUP(A21,Customers!$D$2:$E$60,2,FALSE)</f>
        <v>C00039</v>
      </c>
      <c r="C21" s="18">
        <v>38.620000000000005</v>
      </c>
      <c r="D21" s="18">
        <f>VLOOKUP(B21,Customers!$E$2:$F$60,2,FALSE)</f>
        <v>0</v>
      </c>
      <c r="E21" s="19" t="s">
        <v>6022</v>
      </c>
    </row>
    <row r="22" spans="1:5" x14ac:dyDescent="0.15">
      <c r="A22" s="18" t="s">
        <v>5557</v>
      </c>
      <c r="B22" s="18" t="str">
        <f>VLOOKUP(A22,Customers!$D$2:$E$60,2,FALSE)</f>
        <v>C00040</v>
      </c>
      <c r="C22" s="18">
        <v>38.620000000000005</v>
      </c>
      <c r="D22" s="18">
        <f>VLOOKUP(B22,Customers!$E$2:$F$60,2,FALSE)</f>
        <v>0</v>
      </c>
      <c r="E22" s="19" t="s">
        <v>6023</v>
      </c>
    </row>
    <row r="23" spans="1:5" x14ac:dyDescent="0.15">
      <c r="A23" s="18" t="s">
        <v>5611</v>
      </c>
      <c r="B23" s="18" t="str">
        <f>VLOOKUP(A23,Customers!$D$2:$E$60,2,FALSE)</f>
        <v>C00051</v>
      </c>
      <c r="C23" s="18">
        <v>38.620000000000005</v>
      </c>
      <c r="D23" s="18">
        <f>VLOOKUP(B23,Customers!$E$2:$F$60,2,FALSE)</f>
        <v>0</v>
      </c>
      <c r="E23" s="19" t="s">
        <v>6024</v>
      </c>
    </row>
    <row r="24" spans="1:5" x14ac:dyDescent="0.15">
      <c r="A24" s="18" t="s">
        <v>5703</v>
      </c>
      <c r="B24" s="18" t="str">
        <f>VLOOKUP(A24,Customers!$D$2:$E$60,2,FALSE)</f>
        <v>C00058</v>
      </c>
      <c r="C24" s="18">
        <v>38.620000000000005</v>
      </c>
      <c r="D24" s="18">
        <f>VLOOKUP(B24,Customers!$E$2:$F$60,2,FALSE)</f>
        <v>0</v>
      </c>
      <c r="E24" s="19" t="s">
        <v>6025</v>
      </c>
    </row>
    <row r="25" spans="1:5" x14ac:dyDescent="0.15">
      <c r="A25" s="18" t="s">
        <v>5548</v>
      </c>
      <c r="B25" s="18" t="str">
        <f>VLOOKUP(A25,Customers!$D$2:$E$60,2,FALSE)</f>
        <v>C00008</v>
      </c>
      <c r="C25" s="18">
        <v>37.620000000000005</v>
      </c>
      <c r="D25" s="18">
        <f>VLOOKUP(B25,Customers!$E$2:$F$60,2,FALSE)</f>
        <v>0</v>
      </c>
      <c r="E25" s="19" t="s">
        <v>6022</v>
      </c>
    </row>
    <row r="26" spans="1:5" x14ac:dyDescent="0.15">
      <c r="A26" s="18" t="s">
        <v>5601</v>
      </c>
      <c r="B26" s="18" t="str">
        <f>VLOOKUP(A26,Customers!$D$2:$E$60,2,FALSE)</f>
        <v>C00013</v>
      </c>
      <c r="C26" s="18">
        <v>37.620000000000005</v>
      </c>
      <c r="D26" s="18">
        <f>VLOOKUP(B26,Customers!$E$2:$F$60,2,FALSE)</f>
        <v>0</v>
      </c>
      <c r="E26" s="19" t="s">
        <v>6022</v>
      </c>
    </row>
    <row r="27" spans="1:5" x14ac:dyDescent="0.15">
      <c r="A27" s="18" t="s">
        <v>5606</v>
      </c>
      <c r="B27" s="18" t="str">
        <f>VLOOKUP(A27,Customers!$D$2:$E$60,2,FALSE)</f>
        <v>C00027</v>
      </c>
      <c r="C27" s="18">
        <v>37.620000000000005</v>
      </c>
      <c r="D27" s="18">
        <f>VLOOKUP(B27,Customers!$E$2:$F$60,2,FALSE)</f>
        <v>0</v>
      </c>
      <c r="E27" s="19" t="s">
        <v>6025</v>
      </c>
    </row>
    <row r="28" spans="1:5" x14ac:dyDescent="0.15">
      <c r="A28" s="18" t="s">
        <v>5621</v>
      </c>
      <c r="B28" s="18" t="str">
        <f>VLOOKUP(A28,Customers!$D$2:$E$60,2,FALSE)</f>
        <v>C00030</v>
      </c>
      <c r="C28" s="18">
        <v>37.620000000000005</v>
      </c>
      <c r="D28" s="18">
        <f>VLOOKUP(B28,Customers!$E$2:$F$60,2,FALSE)</f>
        <v>0</v>
      </c>
      <c r="E28" s="19" t="s">
        <v>6022</v>
      </c>
    </row>
    <row r="29" spans="1:5" x14ac:dyDescent="0.15">
      <c r="A29" s="18" t="s">
        <v>5575</v>
      </c>
      <c r="B29" s="18" t="str">
        <f>VLOOKUP(A29,Customers!$D$2:$E$60,2,FALSE)</f>
        <v>C00031</v>
      </c>
      <c r="C29" s="18">
        <v>37.620000000000005</v>
      </c>
      <c r="D29" s="18">
        <f>VLOOKUP(B29,Customers!$E$2:$F$60,2,FALSE)</f>
        <v>0</v>
      </c>
      <c r="E29" s="19" t="s">
        <v>6023</v>
      </c>
    </row>
    <row r="30" spans="1:5" x14ac:dyDescent="0.15">
      <c r="A30" s="18" t="s">
        <v>5622</v>
      </c>
      <c r="B30" s="18" t="str">
        <f>VLOOKUP(A30,Customers!$D$2:$E$60,2,FALSE)</f>
        <v>C00032</v>
      </c>
      <c r="C30" s="18">
        <v>37.620000000000005</v>
      </c>
      <c r="D30" s="18">
        <f>VLOOKUP(B30,Customers!$E$2:$F$60,2,FALSE)</f>
        <v>0</v>
      </c>
      <c r="E30" s="19" t="s">
        <v>6024</v>
      </c>
    </row>
    <row r="31" spans="1:5" x14ac:dyDescent="0.15">
      <c r="A31" s="18" t="s">
        <v>5710</v>
      </c>
      <c r="B31" s="18" t="str">
        <f>VLOOKUP(A31,Customers!$D$2:$E$60,2,FALSE)</f>
        <v>C00035</v>
      </c>
      <c r="C31" s="18">
        <v>37.620000000000005</v>
      </c>
      <c r="D31" s="18">
        <f>VLOOKUP(B31,Customers!$E$2:$F$60,2,FALSE)</f>
        <v>0</v>
      </c>
      <c r="E31" s="19" t="s">
        <v>6025</v>
      </c>
    </row>
    <row r="32" spans="1:5" x14ac:dyDescent="0.15">
      <c r="A32" s="18" t="s">
        <v>5592</v>
      </c>
      <c r="B32" s="18" t="str">
        <f>VLOOKUP(A32,Customers!$D$2:$E$60,2,FALSE)</f>
        <v>C00036</v>
      </c>
      <c r="C32" s="18">
        <v>37.620000000000005</v>
      </c>
      <c r="D32" s="18">
        <f>VLOOKUP(B32,Customers!$E$2:$F$60,2,FALSE)</f>
        <v>0</v>
      </c>
      <c r="E32" s="19" t="s">
        <v>6022</v>
      </c>
    </row>
    <row r="33" spans="1:5" x14ac:dyDescent="0.15">
      <c r="A33" s="18" t="s">
        <v>5638</v>
      </c>
      <c r="B33" s="18" t="str">
        <f>VLOOKUP(A33,Customers!$D$2:$E$60,2,FALSE)</f>
        <v>C00047</v>
      </c>
      <c r="C33" s="18">
        <v>37.620000000000005</v>
      </c>
      <c r="D33" s="18">
        <f>VLOOKUP(B33,Customers!$E$2:$F$60,2,FALSE)</f>
        <v>0</v>
      </c>
      <c r="E33" s="19" t="s">
        <v>6023</v>
      </c>
    </row>
    <row r="34" spans="1:5" x14ac:dyDescent="0.15">
      <c r="A34" s="18" t="s">
        <v>5639</v>
      </c>
      <c r="B34" s="18" t="str">
        <f>VLOOKUP(A34,Customers!$D$2:$E$60,2,FALSE)</f>
        <v>C00049</v>
      </c>
      <c r="C34" s="18">
        <v>37.620000000000005</v>
      </c>
      <c r="D34" s="18">
        <f>VLOOKUP(B34,Customers!$E$2:$F$60,2,FALSE)</f>
        <v>0</v>
      </c>
      <c r="E34" s="19" t="s">
        <v>6024</v>
      </c>
    </row>
    <row r="35" spans="1:5" x14ac:dyDescent="0.15">
      <c r="A35" s="18" t="s">
        <v>5612</v>
      </c>
      <c r="B35" s="18" t="str">
        <f>VLOOKUP(A35,Customers!$D$2:$E$60,2,FALSE)</f>
        <v>C00053</v>
      </c>
      <c r="C35" s="18">
        <v>37.620000000000005</v>
      </c>
      <c r="D35" s="18">
        <f>VLOOKUP(B35,Customers!$E$2:$F$60,2,FALSE)</f>
        <v>0</v>
      </c>
      <c r="E35" s="19" t="s">
        <v>6025</v>
      </c>
    </row>
    <row r="36" spans="1:5" x14ac:dyDescent="0.15">
      <c r="A36" s="18" t="s">
        <v>5702</v>
      </c>
      <c r="B36" s="18" t="str">
        <f>VLOOKUP(A36,Customers!$D$2:$E$60,2,FALSE)</f>
        <v>C00056</v>
      </c>
      <c r="C36" s="18">
        <v>37.620000000000005</v>
      </c>
      <c r="D36" s="18">
        <f>VLOOKUP(B36,Customers!$E$2:$F$60,2,FALSE)</f>
        <v>0</v>
      </c>
      <c r="E36" s="19" t="s">
        <v>6022</v>
      </c>
    </row>
    <row r="37" spans="1:5" x14ac:dyDescent="0.15">
      <c r="A37" s="18" t="s">
        <v>5571</v>
      </c>
      <c r="B37" s="18" t="str">
        <f>VLOOKUP(A37,Customers!$D$2:$E$60,2,FALSE)</f>
        <v>C00021</v>
      </c>
      <c r="C37" s="18">
        <v>37.619999999999997</v>
      </c>
      <c r="D37" s="18">
        <f>VLOOKUP(B37,Customers!$E$2:$F$60,2,FALSE)</f>
        <v>0</v>
      </c>
      <c r="E37" s="19" t="s">
        <v>6023</v>
      </c>
    </row>
    <row r="38" spans="1:5" x14ac:dyDescent="0.15">
      <c r="A38" s="18" t="s">
        <v>5583</v>
      </c>
      <c r="B38" s="18" t="str">
        <f>VLOOKUP(A38,Customers!$D$2:$E$60,2,FALSE)</f>
        <v>C00059</v>
      </c>
      <c r="C38" s="18">
        <v>36.64</v>
      </c>
      <c r="D38" s="18">
        <f>VLOOKUP(B38,Customers!$E$2:$F$60,2,FALSE)</f>
        <v>0</v>
      </c>
      <c r="E38" s="19" t="s">
        <v>6024</v>
      </c>
    </row>
    <row r="39" spans="1:5" x14ac:dyDescent="0.15">
      <c r="A39" s="18" t="s">
        <v>5544</v>
      </c>
      <c r="B39" s="18" t="str">
        <f>VLOOKUP(A39,Customers!$D$2:$E$60,2,FALSE)</f>
        <v>C00002</v>
      </c>
      <c r="C39" s="18">
        <v>36.630000000000003</v>
      </c>
      <c r="D39" s="18">
        <f>VLOOKUP(B39,Customers!$E$2:$F$60,2,FALSE)</f>
        <v>0</v>
      </c>
      <c r="E39" s="19" t="s">
        <v>6025</v>
      </c>
    </row>
    <row r="40" spans="1:5" x14ac:dyDescent="0.15">
      <c r="A40" s="18" t="s">
        <v>5630</v>
      </c>
      <c r="B40" s="18" t="str">
        <f>VLOOKUP(A40,Customers!$D$2:$E$60,2,FALSE)</f>
        <v>C00009</v>
      </c>
      <c r="C40" s="18">
        <v>36.630000000000003</v>
      </c>
      <c r="D40" s="18">
        <f>VLOOKUP(B40,Customers!$E$2:$F$60,2,FALSE)</f>
        <v>0</v>
      </c>
      <c r="E40" s="19" t="s">
        <v>6022</v>
      </c>
    </row>
    <row r="41" spans="1:5" x14ac:dyDescent="0.15">
      <c r="A41" s="18" t="s">
        <v>5694</v>
      </c>
      <c r="B41" s="18" t="str">
        <f>VLOOKUP(A41,Customers!$D$2:$E$60,2,FALSE)</f>
        <v>C00018</v>
      </c>
      <c r="C41" s="18">
        <v>36.630000000000003</v>
      </c>
      <c r="D41" s="18">
        <f>VLOOKUP(B41,Customers!$E$2:$F$60,2,FALSE)</f>
        <v>0</v>
      </c>
      <c r="E41" s="19" t="s">
        <v>6023</v>
      </c>
    </row>
    <row r="42" spans="1:5" x14ac:dyDescent="0.15">
      <c r="A42" s="18" t="s">
        <v>5552</v>
      </c>
      <c r="B42" s="18" t="str">
        <f>VLOOKUP(A42,Customers!$D$2:$E$60,2,FALSE)</f>
        <v>C00023</v>
      </c>
      <c r="C42" s="18">
        <v>36.630000000000003</v>
      </c>
      <c r="D42" s="18">
        <f>VLOOKUP(B42,Customers!$E$2:$F$60,2,FALSE)</f>
        <v>0</v>
      </c>
      <c r="E42" s="19" t="s">
        <v>6024</v>
      </c>
    </row>
    <row r="43" spans="1:5" x14ac:dyDescent="0.15">
      <c r="A43" s="18" t="s">
        <v>5619</v>
      </c>
      <c r="B43" s="18" t="str">
        <f>VLOOKUP(A43,Customers!$D$2:$E$60,2,FALSE)</f>
        <v>C00029</v>
      </c>
      <c r="C43" s="18">
        <v>36.630000000000003</v>
      </c>
      <c r="D43" s="18">
        <f>VLOOKUP(B43,Customers!$E$2:$F$60,2,FALSE)</f>
        <v>0</v>
      </c>
      <c r="E43" s="19" t="s">
        <v>6025</v>
      </c>
    </row>
    <row r="44" spans="1:5" x14ac:dyDescent="0.15">
      <c r="A44" s="18" t="s">
        <v>5589</v>
      </c>
      <c r="B44" s="18" t="str">
        <f>VLOOKUP(A44,Customers!$D$2:$E$60,2,FALSE)</f>
        <v>C00033</v>
      </c>
      <c r="C44" s="18">
        <v>36.630000000000003</v>
      </c>
      <c r="D44" s="18">
        <f>VLOOKUP(B44,Customers!$E$2:$F$60,2,FALSE)</f>
        <v>0</v>
      </c>
      <c r="E44" s="19" t="s">
        <v>6022</v>
      </c>
    </row>
    <row r="45" spans="1:5" x14ac:dyDescent="0.15">
      <c r="A45" s="18" t="s">
        <v>5556</v>
      </c>
      <c r="B45" s="18" t="str">
        <f>VLOOKUP(A45,Customers!$D$2:$E$60,2,FALSE)</f>
        <v>C00038</v>
      </c>
      <c r="C45" s="18">
        <v>36.630000000000003</v>
      </c>
      <c r="D45" s="18">
        <f>VLOOKUP(B45,Customers!$E$2:$F$60,2,FALSE)</f>
        <v>0</v>
      </c>
      <c r="E45" s="19" t="s">
        <v>6023</v>
      </c>
    </row>
    <row r="46" spans="1:5" x14ac:dyDescent="0.15">
      <c r="A46" s="18" t="s">
        <v>5687</v>
      </c>
      <c r="B46" s="18" t="str">
        <f>VLOOKUP(A46,Customers!$D$2:$E$60,2,FALSE)</f>
        <v>C00041</v>
      </c>
      <c r="C46" s="18">
        <v>36.630000000000003</v>
      </c>
      <c r="D46" s="18">
        <f>VLOOKUP(B46,Customers!$E$2:$F$60,2,FALSE)</f>
        <v>0</v>
      </c>
      <c r="E46" s="19" t="s">
        <v>6024</v>
      </c>
    </row>
    <row r="47" spans="1:5" x14ac:dyDescent="0.15">
      <c r="A47" s="18" t="s">
        <v>5609</v>
      </c>
      <c r="B47" s="18" t="str">
        <f>VLOOKUP(A47,Customers!$D$2:$E$60,2,FALSE)</f>
        <v>C00050</v>
      </c>
      <c r="C47" s="18">
        <v>36.630000000000003</v>
      </c>
      <c r="D47" s="18">
        <f>VLOOKUP(B47,Customers!$E$2:$F$60,2,FALSE)</f>
        <v>0</v>
      </c>
      <c r="E47" s="19" t="s">
        <v>6025</v>
      </c>
    </row>
    <row r="48" spans="1:5" x14ac:dyDescent="0.15">
      <c r="A48" s="18" t="s">
        <v>5563</v>
      </c>
      <c r="B48" s="18" t="str">
        <f>VLOOKUP(A48,Customers!$D$2:$E$60,2,FALSE)</f>
        <v>C00052</v>
      </c>
      <c r="C48" s="18">
        <v>36.630000000000003</v>
      </c>
      <c r="D48" s="18">
        <f>VLOOKUP(B48,Customers!$E$2:$F$60,2,FALSE)</f>
        <v>0</v>
      </c>
      <c r="E48" s="19" t="s">
        <v>6022</v>
      </c>
    </row>
    <row r="49" spans="1:5" x14ac:dyDescent="0.15">
      <c r="A49" s="18" t="s">
        <v>5578</v>
      </c>
      <c r="B49" s="18" t="str">
        <f>VLOOKUP(A49,Customers!$D$2:$E$60,2,FALSE)</f>
        <v>C00054</v>
      </c>
      <c r="C49" s="18">
        <v>36.630000000000003</v>
      </c>
      <c r="D49" s="18">
        <f>VLOOKUP(B49,Customers!$E$2:$F$60,2,FALSE)</f>
        <v>0</v>
      </c>
      <c r="E49" s="19" t="s">
        <v>6023</v>
      </c>
    </row>
    <row r="50" spans="1:5" x14ac:dyDescent="0.15">
      <c r="A50" s="18" t="s">
        <v>5580</v>
      </c>
      <c r="B50" s="18" t="str">
        <f>VLOOKUP(A50,Customers!$D$2:$E$60,2,FALSE)</f>
        <v>C00055</v>
      </c>
      <c r="C50" s="18">
        <v>36.629999999999995</v>
      </c>
      <c r="D50" s="18">
        <f>VLOOKUP(B50,Customers!$E$2:$F$60,2,FALSE)</f>
        <v>0</v>
      </c>
      <c r="E50" s="19" t="s">
        <v>6024</v>
      </c>
    </row>
    <row r="51" spans="1:5" x14ac:dyDescent="0.15">
      <c r="A51" s="18" t="s">
        <v>5569</v>
      </c>
      <c r="B51" s="18" t="str">
        <f>VLOOKUP(A51,Customers!$D$2:$E$60,2,FALSE)</f>
        <v>C00019</v>
      </c>
      <c r="C51" s="18">
        <v>38.620000000000005</v>
      </c>
      <c r="D51" s="18" t="str">
        <f>VLOOKUP(B51,Customers!$E$2:$F$60,2,FALSE)</f>
        <v>Apple Inc.</v>
      </c>
      <c r="E51" s="19" t="s">
        <v>6025</v>
      </c>
    </row>
    <row r="52" spans="1:5" x14ac:dyDescent="0.15">
      <c r="A52" s="18" t="s">
        <v>5631</v>
      </c>
      <c r="B52" s="18" t="str">
        <f>VLOOKUP(A52,Customers!$D$2:$E$60,2,FALSE)</f>
        <v>C00011</v>
      </c>
      <c r="C52" s="18">
        <v>37.620000000000005</v>
      </c>
      <c r="D52" s="18" t="str">
        <f>VLOOKUP(B52,Customers!$E$2:$F$60,2,FALSE)</f>
        <v>Banco do Brasil S.A.</v>
      </c>
      <c r="E52" s="19" t="s">
        <v>6024</v>
      </c>
    </row>
    <row r="53" spans="1:5" x14ac:dyDescent="0.15">
      <c r="A53" s="18" t="s">
        <v>5678</v>
      </c>
      <c r="B53" s="18" t="str">
        <f>VLOOKUP(A53,Customers!$D$2:$E$60,2,FALSE)</f>
        <v>C00001</v>
      </c>
      <c r="C53" s="18">
        <v>38.630000000000003</v>
      </c>
      <c r="D53" s="18" t="str">
        <f>VLOOKUP(B53,Customers!$E$2:$F$60,2,FALSE)</f>
        <v>Embraer - Empresa Brasileira de Aeronáutica S.A.</v>
      </c>
      <c r="E53" s="19" t="s">
        <v>6024</v>
      </c>
    </row>
    <row r="54" spans="1:5" x14ac:dyDescent="0.15">
      <c r="A54" s="18" t="s">
        <v>5566</v>
      </c>
      <c r="B54" s="18" t="str">
        <f>VLOOKUP(A54,Customers!$D$2:$E$60,2,FALSE)</f>
        <v>C00016</v>
      </c>
      <c r="C54" s="18">
        <v>37.620000000000005</v>
      </c>
      <c r="D54" s="18" t="str">
        <f>VLOOKUP(B54,Customers!$E$2:$F$60,2,FALSE)</f>
        <v>Google Inc.</v>
      </c>
      <c r="E54" s="19" t="s">
        <v>6024</v>
      </c>
    </row>
    <row r="55" spans="1:5" x14ac:dyDescent="0.15">
      <c r="A55" s="18" t="s">
        <v>5654</v>
      </c>
      <c r="B55" s="18" t="str">
        <f>VLOOKUP(A55,Customers!$D$2:$E$60,2,FALSE)</f>
        <v>C00005</v>
      </c>
      <c r="C55" s="18">
        <v>40.620000000000005</v>
      </c>
      <c r="D55" s="18" t="str">
        <f>VLOOKUP(B55,Customers!$E$2:$F$60,2,FALSE)</f>
        <v>JetBrains s.r.o.</v>
      </c>
      <c r="E55" s="19" t="s">
        <v>6025</v>
      </c>
    </row>
    <row r="56" spans="1:5" x14ac:dyDescent="0.15">
      <c r="A56" s="18" t="s">
        <v>5568</v>
      </c>
      <c r="B56" s="18" t="str">
        <f>VLOOKUP(A56,Customers!$D$2:$E$60,2,FALSE)</f>
        <v>C00017</v>
      </c>
      <c r="C56" s="18">
        <v>39.620000000000005</v>
      </c>
      <c r="D56" s="18" t="str">
        <f>VLOOKUP(B56,Customers!$E$2:$F$60,2,FALSE)</f>
        <v>Microsoft Corporation</v>
      </c>
      <c r="E56" s="19" t="s">
        <v>6024</v>
      </c>
    </row>
    <row r="57" spans="1:5" x14ac:dyDescent="0.15">
      <c r="A57" s="18" t="s">
        <v>5599</v>
      </c>
      <c r="B57" s="18" t="str">
        <f>VLOOKUP(A57,Customers!$D$2:$E$60,2,FALSE)</f>
        <v>C00012</v>
      </c>
      <c r="C57" s="18">
        <v>37.620000000000005</v>
      </c>
      <c r="D57" s="18" t="str">
        <f>VLOOKUP(B57,Customers!$E$2:$F$60,2,FALSE)</f>
        <v>Riotur</v>
      </c>
      <c r="E57" s="19" t="s">
        <v>6025</v>
      </c>
    </row>
    <row r="58" spans="1:5" x14ac:dyDescent="0.15">
      <c r="A58" s="18" t="s">
        <v>5602</v>
      </c>
      <c r="B58" s="18" t="str">
        <f>VLOOKUP(A58,Customers!$D$2:$E$60,2,FALSE)</f>
        <v>C00015</v>
      </c>
      <c r="C58" s="18">
        <v>38.620000000000005</v>
      </c>
      <c r="D58" s="18" t="str">
        <f>VLOOKUP(B58,Customers!$E$2:$F$60,2,FALSE)</f>
        <v>Rogers Canada</v>
      </c>
      <c r="E58" s="19" t="s">
        <v>6024</v>
      </c>
    </row>
    <row r="59" spans="1:5" x14ac:dyDescent="0.15">
      <c r="A59" s="18" t="s">
        <v>5550</v>
      </c>
      <c r="B59" s="18" t="str">
        <f>VLOOKUP(A59,Customers!$D$2:$E$60,2,FALSE)</f>
        <v>C00014</v>
      </c>
      <c r="C59" s="18">
        <v>37.620000000000005</v>
      </c>
      <c r="D59" s="18" t="str">
        <f>VLOOKUP(B59,Customers!$E$2:$F$60,2,FALSE)</f>
        <v>Telus</v>
      </c>
      <c r="E59" s="19" t="s">
        <v>6023</v>
      </c>
    </row>
    <row r="60" spans="1:5" x14ac:dyDescent="0.15">
      <c r="A60" s="18" t="s">
        <v>5586</v>
      </c>
      <c r="B60" s="18" t="str">
        <f>VLOOKUP(A60,Customers!$D$2:$E$60,2,FALSE)</f>
        <v>C00010</v>
      </c>
      <c r="C60" s="18">
        <v>37.620000000000005</v>
      </c>
      <c r="D60" s="18" t="str">
        <f>VLOOKUP(B60,Customers!$E$2:$F$60,2,FALSE)</f>
        <v>Woodstock Discos</v>
      </c>
      <c r="E60" s="19" t="s">
        <v>6023</v>
      </c>
    </row>
  </sheetData>
  <autoFilter ref="A1:E60" xr:uid="{2E592464-3E9C-6F48-8CDD-2D29D32D51F8}">
    <sortState xmlns:xlrd2="http://schemas.microsoft.com/office/spreadsheetml/2017/richdata2" ref="A2:E60">
      <sortCondition ref="D1:D60"/>
    </sortState>
  </autoFilter>
  <sortState xmlns:xlrd2="http://schemas.microsoft.com/office/spreadsheetml/2017/richdata2" ref="A2:C60">
    <sortCondition descending="1" ref="C2:C60"/>
  </sortState>
  <phoneticPr fontId="4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O414"/>
  <sheetViews>
    <sheetView topLeftCell="F1" zoomScaleNormal="100" workbookViewId="0">
      <pane ySplit="1" topLeftCell="A2" activePane="bottomLeft" state="frozen"/>
      <selection pane="bottomLeft" activeCell="J2" sqref="J2"/>
    </sheetView>
  </sheetViews>
  <sheetFormatPr baseColWidth="10" defaultColWidth="12.6640625" defaultRowHeight="15.75" customHeight="1" x14ac:dyDescent="0.15"/>
  <cols>
    <col min="1" max="1" width="8.1640625" customWidth="1"/>
    <col min="2" max="2" width="27.33203125" customWidth="1"/>
    <col min="3" max="3" width="18.33203125" customWidth="1"/>
    <col min="4" max="4" width="18.33203125" style="18" customWidth="1"/>
    <col min="5" max="5" width="35" customWidth="1"/>
    <col min="6" max="6" width="17.6640625" customWidth="1"/>
    <col min="7" max="7" width="10.1640625" customWidth="1"/>
    <col min="8" max="8" width="12.83203125" customWidth="1"/>
    <col min="9" max="9" width="15.1640625" customWidth="1"/>
    <col min="10" max="10" width="15.1640625" style="18" customWidth="1"/>
    <col min="11" max="11" width="15.1640625" customWidth="1"/>
    <col min="12" max="12" width="60.33203125" customWidth="1"/>
    <col min="13" max="13" width="6" customWidth="1"/>
    <col min="14" max="14" width="78.6640625" customWidth="1"/>
    <col min="15" max="15" width="6" customWidth="1"/>
    <col min="16" max="16" width="67.5" customWidth="1"/>
    <col min="17" max="17" width="6" customWidth="1"/>
    <col min="18" max="18" width="85" customWidth="1"/>
    <col min="19" max="19" width="6" customWidth="1"/>
    <col min="20" max="20" width="61.1640625" customWidth="1"/>
    <col min="21" max="21" width="6" customWidth="1"/>
    <col min="22" max="22" width="44.33203125" customWidth="1"/>
    <col min="23" max="23" width="6" customWidth="1"/>
    <col min="24" max="24" width="37.1640625" customWidth="1"/>
    <col min="25" max="25" width="6" customWidth="1"/>
    <col min="26" max="26" width="52.6640625" customWidth="1"/>
    <col min="27" max="27" width="6" customWidth="1"/>
    <col min="28" max="28" width="40" customWidth="1"/>
    <col min="29" max="29" width="6" customWidth="1"/>
    <col min="30" max="30" width="32.33203125" customWidth="1"/>
    <col min="31" max="31" width="6.83203125" customWidth="1"/>
    <col min="32" max="32" width="64.6640625" customWidth="1"/>
    <col min="33" max="33" width="6.83203125" customWidth="1"/>
    <col min="34" max="34" width="47.5" customWidth="1"/>
    <col min="35" max="35" width="6.83203125" customWidth="1"/>
    <col min="36" max="36" width="44.6640625" customWidth="1"/>
    <col min="37" max="37" width="6.83203125" customWidth="1"/>
    <col min="38" max="38" width="96.33203125" customWidth="1"/>
    <col min="39" max="39" width="6.83203125" customWidth="1"/>
    <col min="40" max="40" width="6.1640625" customWidth="1"/>
    <col min="41" max="41" width="6.83203125" customWidth="1"/>
  </cols>
  <sheetData>
    <row r="1" spans="1:41" ht="15.75" customHeight="1" x14ac:dyDescent="0.15">
      <c r="A1" s="1" t="s">
        <v>0</v>
      </c>
      <c r="B1" s="1" t="s">
        <v>5505</v>
      </c>
      <c r="C1" s="1" t="s">
        <v>5506</v>
      </c>
      <c r="D1" s="15" t="s">
        <v>5957</v>
      </c>
      <c r="E1" s="1" t="s">
        <v>5507</v>
      </c>
      <c r="F1" s="1" t="s">
        <v>5508</v>
      </c>
      <c r="G1" s="1" t="s">
        <v>5509</v>
      </c>
      <c r="H1" s="1" t="s">
        <v>5510</v>
      </c>
      <c r="I1" s="1" t="s">
        <v>5511</v>
      </c>
      <c r="J1" s="15" t="s">
        <v>6017</v>
      </c>
      <c r="K1" s="1" t="s">
        <v>5512</v>
      </c>
      <c r="L1" s="1" t="s">
        <v>5513</v>
      </c>
      <c r="M1" s="8" t="s">
        <v>5514</v>
      </c>
      <c r="N1" s="1" t="s">
        <v>5515</v>
      </c>
      <c r="O1" s="8" t="s">
        <v>5516</v>
      </c>
      <c r="P1" s="1" t="s">
        <v>5517</v>
      </c>
      <c r="Q1" s="8" t="s">
        <v>5518</v>
      </c>
      <c r="R1" s="1" t="s">
        <v>5519</v>
      </c>
      <c r="S1" s="8" t="s">
        <v>5520</v>
      </c>
      <c r="T1" s="1" t="s">
        <v>5521</v>
      </c>
      <c r="U1" s="8" t="s">
        <v>5522</v>
      </c>
      <c r="V1" s="1" t="s">
        <v>5523</v>
      </c>
      <c r="W1" s="8" t="s">
        <v>5524</v>
      </c>
      <c r="X1" s="1" t="s">
        <v>5525</v>
      </c>
      <c r="Y1" s="8" t="s">
        <v>5526</v>
      </c>
      <c r="Z1" s="1" t="s">
        <v>5527</v>
      </c>
      <c r="AA1" s="8" t="s">
        <v>5528</v>
      </c>
      <c r="AB1" s="1" t="s">
        <v>5529</v>
      </c>
      <c r="AC1" s="8" t="s">
        <v>5530</v>
      </c>
      <c r="AD1" s="1" t="s">
        <v>5531</v>
      </c>
      <c r="AE1" s="8" t="s">
        <v>5532</v>
      </c>
      <c r="AF1" s="1" t="s">
        <v>5533</v>
      </c>
      <c r="AG1" s="8" t="s">
        <v>5534</v>
      </c>
      <c r="AH1" s="1" t="s">
        <v>5535</v>
      </c>
      <c r="AI1" s="8" t="s">
        <v>5536</v>
      </c>
      <c r="AJ1" s="1" t="s">
        <v>5537</v>
      </c>
      <c r="AK1" s="8" t="s">
        <v>5538</v>
      </c>
      <c r="AL1" s="1" t="s">
        <v>5539</v>
      </c>
      <c r="AM1" s="8" t="s">
        <v>5540</v>
      </c>
      <c r="AN1" s="1" t="s">
        <v>5541</v>
      </c>
      <c r="AO1" s="8" t="s">
        <v>5542</v>
      </c>
    </row>
    <row r="2" spans="1:41" ht="15.75" customHeight="1" x14ac:dyDescent="0.15">
      <c r="A2" s="3" t="s">
        <v>2</v>
      </c>
      <c r="B2" s="3" t="s">
        <v>5543</v>
      </c>
      <c r="C2" s="9" t="s">
        <v>5544</v>
      </c>
      <c r="D2" s="17" t="str">
        <f>VLOOKUP(C2,Customers!$D$2:$E$60,2,FALSE)</f>
        <v>C00002</v>
      </c>
      <c r="E2" s="9" t="s">
        <v>5061</v>
      </c>
      <c r="F2" s="9" t="s">
        <v>5062</v>
      </c>
      <c r="G2" s="9"/>
      <c r="H2" s="9" t="s">
        <v>5063</v>
      </c>
      <c r="I2" s="3" t="s">
        <v>5064</v>
      </c>
      <c r="J2" s="16" cm="1">
        <f t="array" ref="J2">SUM(IF(MOD(COLUMN(L2:AO2)-COLUMN(L2),2)=1, L2:AO2, 0))</f>
        <v>0.99</v>
      </c>
      <c r="K2" s="9">
        <f t="shared" ref="K2:K256" si="0">COUNTA(L2:AO2)/2</f>
        <v>1</v>
      </c>
      <c r="L2" s="9" t="s">
        <v>2190</v>
      </c>
      <c r="M2" s="10">
        <v>0.99</v>
      </c>
      <c r="N2" s="9"/>
      <c r="O2" s="11"/>
      <c r="P2" s="9"/>
      <c r="Q2" s="10"/>
      <c r="R2" s="9"/>
      <c r="S2" s="10"/>
      <c r="T2" s="9"/>
      <c r="U2" s="10"/>
      <c r="V2" s="9"/>
      <c r="W2" s="10"/>
      <c r="X2" s="9"/>
      <c r="Y2" s="10"/>
      <c r="Z2" s="9"/>
      <c r="AA2" s="10"/>
      <c r="AB2" s="9"/>
      <c r="AC2" s="10"/>
      <c r="AD2" s="9"/>
      <c r="AE2" s="10"/>
      <c r="AF2" s="9"/>
      <c r="AG2" s="10"/>
      <c r="AH2" s="9"/>
      <c r="AI2" s="10"/>
      <c r="AJ2" s="9"/>
      <c r="AK2" s="10"/>
      <c r="AL2" s="9"/>
      <c r="AM2" s="10"/>
      <c r="AN2" s="9"/>
      <c r="AO2" s="10"/>
    </row>
    <row r="3" spans="1:41" ht="15.75" customHeight="1" x14ac:dyDescent="0.15">
      <c r="A3" s="3" t="s">
        <v>3</v>
      </c>
      <c r="B3" s="3" t="s">
        <v>5545</v>
      </c>
      <c r="C3" s="9" t="s">
        <v>5546</v>
      </c>
      <c r="D3" s="17" t="str">
        <f>VLOOKUP(C3,Customers!$D$2:$E$60,2,FALSE)</f>
        <v>C00004</v>
      </c>
      <c r="E3" s="9" t="s">
        <v>5077</v>
      </c>
      <c r="F3" s="9" t="s">
        <v>5078</v>
      </c>
      <c r="G3" s="9"/>
      <c r="H3" s="9" t="s">
        <v>5079</v>
      </c>
      <c r="I3" s="3" t="s">
        <v>5080</v>
      </c>
      <c r="J3" s="16" cm="1">
        <f t="array" ref="J3">SUM(IF(MOD(COLUMN(L3:AO3)-COLUMN(L3),2)=1, L3:AO3, 0))</f>
        <v>3.96</v>
      </c>
      <c r="K3" s="9">
        <f t="shared" si="0"/>
        <v>4</v>
      </c>
      <c r="L3" s="9" t="s">
        <v>3736</v>
      </c>
      <c r="M3" s="10">
        <v>0.99</v>
      </c>
      <c r="N3" s="9" t="s">
        <v>2689</v>
      </c>
      <c r="O3" s="10">
        <v>0.99</v>
      </c>
      <c r="P3" s="9" t="s">
        <v>2141</v>
      </c>
      <c r="Q3" s="10">
        <v>0.99</v>
      </c>
      <c r="R3" s="9" t="s">
        <v>1433</v>
      </c>
      <c r="S3" s="10">
        <v>0.99</v>
      </c>
      <c r="T3" s="9"/>
      <c r="U3" s="10"/>
      <c r="V3" s="9"/>
      <c r="W3" s="10"/>
      <c r="X3" s="9"/>
      <c r="Y3" s="10"/>
      <c r="Z3" s="9"/>
      <c r="AA3" s="10"/>
      <c r="AB3" s="9"/>
      <c r="AC3" s="10"/>
      <c r="AD3" s="9"/>
      <c r="AE3" s="10"/>
      <c r="AF3" s="9"/>
      <c r="AG3" s="10"/>
      <c r="AH3" s="9"/>
      <c r="AI3" s="10"/>
      <c r="AJ3" s="9"/>
      <c r="AK3" s="10"/>
      <c r="AL3" s="9"/>
      <c r="AM3" s="10"/>
      <c r="AN3" s="9"/>
      <c r="AO3" s="10"/>
    </row>
    <row r="4" spans="1:41" ht="15.75" customHeight="1" x14ac:dyDescent="0.15">
      <c r="A4" s="3" t="s">
        <v>4</v>
      </c>
      <c r="B4" s="3" t="s">
        <v>5547</v>
      </c>
      <c r="C4" s="9" t="s">
        <v>5548</v>
      </c>
      <c r="D4" s="17" t="str">
        <f>VLOOKUP(C4,Customers!$D$2:$E$60,2,FALSE)</f>
        <v>C00008</v>
      </c>
      <c r="E4" s="9" t="s">
        <v>5108</v>
      </c>
      <c r="F4" s="9" t="s">
        <v>5109</v>
      </c>
      <c r="G4" s="9"/>
      <c r="H4" s="9" t="s">
        <v>5110</v>
      </c>
      <c r="I4" s="3" t="s">
        <v>5111</v>
      </c>
      <c r="J4" s="16" cm="1">
        <f t="array" ref="J4">SUM(IF(MOD(COLUMN(L4:AO4)-COLUMN(L4),2)=1, L4:AO4, 0))</f>
        <v>5.94</v>
      </c>
      <c r="K4" s="9">
        <f t="shared" si="0"/>
        <v>6</v>
      </c>
      <c r="L4" s="9" t="s">
        <v>1955</v>
      </c>
      <c r="M4" s="10">
        <v>0.99</v>
      </c>
      <c r="N4" s="9" t="s">
        <v>3538</v>
      </c>
      <c r="O4" s="10">
        <v>0.99</v>
      </c>
      <c r="P4" s="9" t="s">
        <v>3016</v>
      </c>
      <c r="Q4" s="10">
        <v>0.99</v>
      </c>
      <c r="R4" s="9" t="s">
        <v>2758</v>
      </c>
      <c r="S4" s="10">
        <v>0.99</v>
      </c>
      <c r="T4" s="9" t="s">
        <v>1877</v>
      </c>
      <c r="U4" s="10">
        <v>0.99</v>
      </c>
      <c r="V4" s="9" t="s">
        <v>978</v>
      </c>
      <c r="W4" s="10">
        <v>0.99</v>
      </c>
      <c r="X4" s="9"/>
      <c r="Y4" s="10"/>
      <c r="Z4" s="9"/>
      <c r="AA4" s="10"/>
      <c r="AB4" s="9"/>
      <c r="AC4" s="10"/>
      <c r="AD4" s="9"/>
      <c r="AE4" s="10"/>
      <c r="AF4" s="9"/>
      <c r="AG4" s="10"/>
      <c r="AH4" s="9"/>
      <c r="AI4" s="10"/>
      <c r="AJ4" s="9"/>
      <c r="AK4" s="10"/>
      <c r="AL4" s="9"/>
      <c r="AM4" s="10"/>
      <c r="AN4" s="9"/>
      <c r="AO4" s="10"/>
    </row>
    <row r="5" spans="1:41" ht="15.75" customHeight="1" x14ac:dyDescent="0.15">
      <c r="A5" s="3" t="s">
        <v>5</v>
      </c>
      <c r="B5" s="3" t="s">
        <v>5549</v>
      </c>
      <c r="C5" s="9" t="s">
        <v>5550</v>
      </c>
      <c r="D5" s="17" t="str">
        <f>VLOOKUP(C5,Customers!$D$2:$E$60,2,FALSE)</f>
        <v>C00014</v>
      </c>
      <c r="E5" s="9" t="s">
        <v>5161</v>
      </c>
      <c r="F5" s="9" t="s">
        <v>435</v>
      </c>
      <c r="G5" s="9" t="s">
        <v>436</v>
      </c>
      <c r="H5" s="9" t="s">
        <v>437</v>
      </c>
      <c r="I5" s="9" t="s">
        <v>5162</v>
      </c>
      <c r="J5" s="16" cm="1">
        <f t="array" ref="J5">SUM(IF(MOD(COLUMN(L5:AO5)-COLUMN(L5),2)=1, L5:AO5, 0))</f>
        <v>8.91</v>
      </c>
      <c r="K5" s="9">
        <f t="shared" si="0"/>
        <v>9</v>
      </c>
      <c r="L5" s="9" t="s">
        <v>3835</v>
      </c>
      <c r="M5" s="10">
        <v>0.99</v>
      </c>
      <c r="N5" s="9" t="s">
        <v>3404</v>
      </c>
      <c r="O5" s="10">
        <v>0.99</v>
      </c>
      <c r="P5" s="9" t="s">
        <v>1335</v>
      </c>
      <c r="Q5" s="10">
        <v>0.99</v>
      </c>
      <c r="R5" s="9" t="s">
        <v>1719</v>
      </c>
      <c r="S5" s="10">
        <v>0.99</v>
      </c>
      <c r="T5" s="9" t="s">
        <v>3669</v>
      </c>
      <c r="U5" s="10">
        <v>0.99</v>
      </c>
      <c r="V5" s="9" t="s">
        <v>982</v>
      </c>
      <c r="W5" s="10">
        <v>0.99</v>
      </c>
      <c r="X5" s="9" t="s">
        <v>1198</v>
      </c>
      <c r="Y5" s="10">
        <v>0.99</v>
      </c>
      <c r="Z5" s="9" t="s">
        <v>4875</v>
      </c>
      <c r="AA5" s="10">
        <v>0.99</v>
      </c>
      <c r="AB5" s="9" t="s">
        <v>4018</v>
      </c>
      <c r="AC5" s="10">
        <v>0.99</v>
      </c>
      <c r="AD5" s="9"/>
      <c r="AE5" s="10"/>
      <c r="AF5" s="9"/>
      <c r="AG5" s="10"/>
      <c r="AH5" s="9"/>
      <c r="AI5" s="10"/>
      <c r="AJ5" s="9"/>
      <c r="AK5" s="10"/>
      <c r="AL5" s="9"/>
      <c r="AM5" s="10"/>
      <c r="AN5" s="9"/>
      <c r="AO5" s="10"/>
    </row>
    <row r="6" spans="1:41" ht="15.75" customHeight="1" x14ac:dyDescent="0.15">
      <c r="A6" s="3" t="s">
        <v>6</v>
      </c>
      <c r="B6" s="3" t="s">
        <v>5551</v>
      </c>
      <c r="C6" s="9" t="s">
        <v>5552</v>
      </c>
      <c r="D6" s="17" t="str">
        <f>VLOOKUP(C6,Customers!$D$2:$E$60,2,FALSE)</f>
        <v>C00023</v>
      </c>
      <c r="E6" s="9" t="s">
        <v>5235</v>
      </c>
      <c r="F6" s="9" t="s">
        <v>5236</v>
      </c>
      <c r="G6" s="9" t="s">
        <v>5237</v>
      </c>
      <c r="H6" s="9" t="s">
        <v>5180</v>
      </c>
      <c r="I6" s="3" t="s">
        <v>5238</v>
      </c>
      <c r="J6" s="16" cm="1">
        <f t="array" ref="J6">SUM(IF(MOD(COLUMN(L6:AO6)-COLUMN(L6),2)=1, L6:AO6, 0))</f>
        <v>13.860000000000001</v>
      </c>
      <c r="K6" s="9">
        <f t="shared" si="0"/>
        <v>14</v>
      </c>
      <c r="L6" s="9" t="s">
        <v>5031</v>
      </c>
      <c r="M6" s="10">
        <v>0.99</v>
      </c>
      <c r="N6" s="9" t="s">
        <v>1822</v>
      </c>
      <c r="O6" s="10">
        <v>0.99</v>
      </c>
      <c r="P6" s="9" t="s">
        <v>3851</v>
      </c>
      <c r="Q6" s="10">
        <v>0.99</v>
      </c>
      <c r="R6" s="9" t="s">
        <v>3231</v>
      </c>
      <c r="S6" s="10">
        <v>0.99</v>
      </c>
      <c r="T6" s="9" t="s">
        <v>4270</v>
      </c>
      <c r="U6" s="10">
        <v>0.99</v>
      </c>
      <c r="V6" s="9" t="s">
        <v>2474</v>
      </c>
      <c r="W6" s="10">
        <v>0.99</v>
      </c>
      <c r="X6" s="9" t="s">
        <v>2144</v>
      </c>
      <c r="Y6" s="10">
        <v>0.99</v>
      </c>
      <c r="Z6" s="9" t="s">
        <v>1736</v>
      </c>
      <c r="AA6" s="10">
        <v>0.99</v>
      </c>
      <c r="AB6" s="9" t="s">
        <v>1409</v>
      </c>
      <c r="AC6" s="10">
        <v>0.99</v>
      </c>
      <c r="AD6" s="9" t="s">
        <v>1376</v>
      </c>
      <c r="AE6" s="10">
        <v>0.99</v>
      </c>
      <c r="AF6" s="9" t="s">
        <v>2766</v>
      </c>
      <c r="AG6" s="10">
        <v>0.99</v>
      </c>
      <c r="AH6" s="9" t="s">
        <v>4910</v>
      </c>
      <c r="AI6" s="10">
        <v>0.99</v>
      </c>
      <c r="AJ6" s="9" t="s">
        <v>3129</v>
      </c>
      <c r="AK6" s="10">
        <v>0.99</v>
      </c>
      <c r="AL6" s="9" t="s">
        <v>2107</v>
      </c>
      <c r="AM6" s="10">
        <v>0.99</v>
      </c>
      <c r="AN6" s="9"/>
      <c r="AO6" s="10"/>
    </row>
    <row r="7" spans="1:41" ht="15.75" customHeight="1" x14ac:dyDescent="0.15">
      <c r="A7" s="3" t="s">
        <v>7</v>
      </c>
      <c r="B7" s="3" t="s">
        <v>5553</v>
      </c>
      <c r="C7" s="9" t="s">
        <v>5554</v>
      </c>
      <c r="D7" s="17" t="str">
        <f>VLOOKUP(C7,Customers!$D$2:$E$60,2,FALSE)</f>
        <v>C00037</v>
      </c>
      <c r="E7" s="9" t="s">
        <v>5338</v>
      </c>
      <c r="F7" s="9" t="s">
        <v>5339</v>
      </c>
      <c r="G7" s="9"/>
      <c r="H7" s="9" t="s">
        <v>5063</v>
      </c>
      <c r="I7" s="3" t="s">
        <v>5340</v>
      </c>
      <c r="J7" s="16" cm="1">
        <f t="array" ref="J7">SUM(IF(MOD(COLUMN(L7:AO7)-COLUMN(L7),2)=1, L7:AO7, 0))</f>
        <v>0.99</v>
      </c>
      <c r="K7" s="9">
        <f t="shared" si="0"/>
        <v>1</v>
      </c>
      <c r="L7" s="9" t="s">
        <v>1476</v>
      </c>
      <c r="M7" s="10">
        <v>0.99</v>
      </c>
      <c r="N7" s="9"/>
      <c r="O7" s="10"/>
      <c r="P7" s="9"/>
      <c r="Q7" s="10"/>
      <c r="R7" s="9"/>
      <c r="S7" s="10"/>
      <c r="T7" s="9"/>
      <c r="U7" s="10"/>
      <c r="V7" s="9"/>
      <c r="W7" s="10"/>
      <c r="X7" s="9"/>
      <c r="Y7" s="10"/>
      <c r="Z7" s="9"/>
      <c r="AA7" s="10"/>
      <c r="AB7" s="9"/>
      <c r="AC7" s="10"/>
      <c r="AD7" s="9"/>
      <c r="AE7" s="10"/>
      <c r="AF7" s="9"/>
      <c r="AG7" s="10"/>
      <c r="AH7" s="9"/>
      <c r="AI7" s="10"/>
      <c r="AJ7" s="9"/>
      <c r="AK7" s="10"/>
      <c r="AL7" s="9"/>
      <c r="AM7" s="10"/>
      <c r="AN7" s="9"/>
      <c r="AO7" s="10"/>
    </row>
    <row r="8" spans="1:41" ht="15.75" customHeight="1" x14ac:dyDescent="0.15">
      <c r="A8" s="3" t="s">
        <v>8</v>
      </c>
      <c r="B8" s="3" t="s">
        <v>5555</v>
      </c>
      <c r="C8" s="9" t="s">
        <v>5556</v>
      </c>
      <c r="D8" s="17" t="str">
        <f>VLOOKUP(C8,Customers!$D$2:$E$60,2,FALSE)</f>
        <v>C00038</v>
      </c>
      <c r="E8" s="9" t="s">
        <v>5345</v>
      </c>
      <c r="F8" s="9" t="s">
        <v>5332</v>
      </c>
      <c r="G8" s="9"/>
      <c r="H8" s="9" t="s">
        <v>5063</v>
      </c>
      <c r="I8" s="3" t="s">
        <v>5346</v>
      </c>
      <c r="J8" s="16" cm="1">
        <f t="array" ref="J8">SUM(IF(MOD(COLUMN(L8:AO8)-COLUMN(L8),2)=1, L8:AO8, 0))</f>
        <v>1.98</v>
      </c>
      <c r="K8" s="9">
        <f t="shared" si="0"/>
        <v>2</v>
      </c>
      <c r="L8" s="9" t="s">
        <v>1091</v>
      </c>
      <c r="M8" s="10">
        <v>0.99</v>
      </c>
      <c r="N8" s="9" t="s">
        <v>4351</v>
      </c>
      <c r="O8" s="10">
        <v>0.99</v>
      </c>
      <c r="P8" s="9"/>
      <c r="Q8" s="10"/>
      <c r="R8" s="9"/>
      <c r="S8" s="10"/>
      <c r="T8" s="9"/>
      <c r="U8" s="10"/>
      <c r="V8" s="9"/>
      <c r="W8" s="10"/>
      <c r="X8" s="9"/>
      <c r="Y8" s="10"/>
      <c r="Z8" s="9"/>
      <c r="AA8" s="10"/>
      <c r="AB8" s="9"/>
      <c r="AC8" s="10"/>
      <c r="AD8" s="9"/>
      <c r="AE8" s="10"/>
      <c r="AF8" s="9"/>
      <c r="AG8" s="10"/>
      <c r="AH8" s="9"/>
      <c r="AI8" s="10"/>
      <c r="AJ8" s="9"/>
      <c r="AK8" s="10"/>
      <c r="AL8" s="9"/>
      <c r="AM8" s="10"/>
      <c r="AN8" s="9"/>
      <c r="AO8" s="10"/>
    </row>
    <row r="9" spans="1:41" ht="15.75" customHeight="1" x14ac:dyDescent="0.15">
      <c r="A9" s="3" t="s">
        <v>9</v>
      </c>
      <c r="B9" s="3" t="s">
        <v>5555</v>
      </c>
      <c r="C9" s="9" t="s">
        <v>5557</v>
      </c>
      <c r="D9" s="17" t="str">
        <f>VLOOKUP(C9,Customers!$D$2:$E$60,2,FALSE)</f>
        <v>C00040</v>
      </c>
      <c r="E9" s="9" t="s">
        <v>5359</v>
      </c>
      <c r="F9" s="9" t="s">
        <v>5352</v>
      </c>
      <c r="G9" s="9"/>
      <c r="H9" s="9" t="s">
        <v>5353</v>
      </c>
      <c r="I9" s="3" t="s">
        <v>5360</v>
      </c>
      <c r="J9" s="16" cm="1">
        <f t="array" ref="J9">SUM(IF(MOD(COLUMN(L9:AO9)-COLUMN(L9),2)=1, L9:AO9, 0))</f>
        <v>1.98</v>
      </c>
      <c r="K9" s="9">
        <f t="shared" si="0"/>
        <v>2</v>
      </c>
      <c r="L9" s="9" t="s">
        <v>3237</v>
      </c>
      <c r="M9" s="10">
        <v>0.99</v>
      </c>
      <c r="N9" s="9" t="s">
        <v>665</v>
      </c>
      <c r="O9" s="10">
        <v>0.99</v>
      </c>
      <c r="P9" s="9"/>
      <c r="Q9" s="10"/>
      <c r="R9" s="9"/>
      <c r="S9" s="10"/>
      <c r="T9" s="9"/>
      <c r="U9" s="10"/>
      <c r="V9" s="9"/>
      <c r="W9" s="10"/>
      <c r="X9" s="9"/>
      <c r="Y9" s="10"/>
      <c r="Z9" s="9"/>
      <c r="AA9" s="10"/>
      <c r="AB9" s="9"/>
      <c r="AC9" s="10"/>
      <c r="AD9" s="9"/>
      <c r="AE9" s="10"/>
      <c r="AF9" s="9"/>
      <c r="AG9" s="10"/>
      <c r="AH9" s="9"/>
      <c r="AI9" s="10"/>
      <c r="AJ9" s="9"/>
      <c r="AK9" s="10"/>
      <c r="AL9" s="9"/>
      <c r="AM9" s="10"/>
      <c r="AN9" s="9"/>
      <c r="AO9" s="10"/>
    </row>
    <row r="10" spans="1:41" ht="15.75" customHeight="1" x14ac:dyDescent="0.15">
      <c r="A10" s="3" t="s">
        <v>10</v>
      </c>
      <c r="B10" s="3" t="s">
        <v>5558</v>
      </c>
      <c r="C10" s="9" t="s">
        <v>5559</v>
      </c>
      <c r="D10" s="17" t="str">
        <f>VLOOKUP(C10,Customers!$D$2:$E$60,2,FALSE)</f>
        <v>C00042</v>
      </c>
      <c r="E10" s="9" t="s">
        <v>5372</v>
      </c>
      <c r="F10" s="9" t="s">
        <v>5373</v>
      </c>
      <c r="G10" s="9"/>
      <c r="H10" s="9" t="s">
        <v>5353</v>
      </c>
      <c r="I10" s="3" t="s">
        <v>5374</v>
      </c>
      <c r="J10" s="16" cm="1">
        <f t="array" ref="J10">SUM(IF(MOD(COLUMN(L10:AO10)-COLUMN(L10),2)=1, L10:AO10, 0))</f>
        <v>3.96</v>
      </c>
      <c r="K10" s="9">
        <f t="shared" si="0"/>
        <v>4</v>
      </c>
      <c r="L10" s="9" t="s">
        <v>1642</v>
      </c>
      <c r="M10" s="10">
        <v>0.99</v>
      </c>
      <c r="N10" s="9" t="s">
        <v>3163</v>
      </c>
      <c r="O10" s="10">
        <v>0.99</v>
      </c>
      <c r="P10" s="9" t="s">
        <v>4692</v>
      </c>
      <c r="Q10" s="10">
        <v>0.99</v>
      </c>
      <c r="R10" s="9" t="s">
        <v>2411</v>
      </c>
      <c r="S10" s="10">
        <v>0.99</v>
      </c>
      <c r="T10" s="9"/>
      <c r="U10" s="10"/>
      <c r="V10" s="9"/>
      <c r="W10" s="10"/>
      <c r="X10" s="9"/>
      <c r="Y10" s="10"/>
      <c r="Z10" s="9"/>
      <c r="AA10" s="10"/>
      <c r="AB10" s="9"/>
      <c r="AC10" s="10"/>
      <c r="AD10" s="9"/>
      <c r="AE10" s="10"/>
      <c r="AF10" s="9"/>
      <c r="AG10" s="10"/>
      <c r="AH10" s="9"/>
      <c r="AI10" s="10"/>
      <c r="AJ10" s="9"/>
      <c r="AK10" s="10"/>
      <c r="AL10" s="9"/>
      <c r="AM10" s="10"/>
      <c r="AN10" s="9"/>
      <c r="AO10" s="10"/>
    </row>
    <row r="11" spans="1:41" ht="15.75" customHeight="1" x14ac:dyDescent="0.15">
      <c r="A11" s="3" t="s">
        <v>11</v>
      </c>
      <c r="B11" s="3" t="s">
        <v>5560</v>
      </c>
      <c r="C11" s="9" t="s">
        <v>5561</v>
      </c>
      <c r="D11" s="17" t="str">
        <f>VLOOKUP(C11,Customers!$D$2:$E$60,2,FALSE)</f>
        <v>C00046</v>
      </c>
      <c r="E11" s="9" t="s">
        <v>5401</v>
      </c>
      <c r="F11" s="9" t="s">
        <v>5402</v>
      </c>
      <c r="G11" s="9" t="s">
        <v>5402</v>
      </c>
      <c r="H11" s="9" t="s">
        <v>5403</v>
      </c>
      <c r="I11" s="9"/>
      <c r="J11" s="16" cm="1">
        <f t="array" ref="J11">SUM(IF(MOD(COLUMN(L11:AO11)-COLUMN(L11),2)=1, L11:AO11, 0))</f>
        <v>5.94</v>
      </c>
      <c r="K11" s="9">
        <f t="shared" si="0"/>
        <v>6</v>
      </c>
      <c r="L11" s="9" t="s">
        <v>2111</v>
      </c>
      <c r="M11" s="10">
        <v>0.99</v>
      </c>
      <c r="N11" s="9" t="s">
        <v>3924</v>
      </c>
      <c r="O11" s="10">
        <v>0.99</v>
      </c>
      <c r="P11" s="9" t="s">
        <v>4118</v>
      </c>
      <c r="Q11" s="10">
        <v>0.99</v>
      </c>
      <c r="R11" s="9" t="s">
        <v>3941</v>
      </c>
      <c r="S11" s="10">
        <v>0.99</v>
      </c>
      <c r="T11" s="9" t="s">
        <v>965</v>
      </c>
      <c r="U11" s="10">
        <v>0.99</v>
      </c>
      <c r="V11" s="9" t="s">
        <v>3102</v>
      </c>
      <c r="W11" s="10">
        <v>0.99</v>
      </c>
      <c r="X11" s="9"/>
      <c r="Y11" s="10"/>
      <c r="Z11" s="9"/>
      <c r="AA11" s="10"/>
      <c r="AB11" s="9"/>
      <c r="AC11" s="10"/>
      <c r="AD11" s="9"/>
      <c r="AE11" s="10"/>
      <c r="AF11" s="9"/>
      <c r="AG11" s="10"/>
      <c r="AH11" s="9"/>
      <c r="AI11" s="10"/>
      <c r="AJ11" s="9"/>
      <c r="AK11" s="10"/>
      <c r="AL11" s="9"/>
      <c r="AM11" s="10"/>
      <c r="AN11" s="9"/>
      <c r="AO11" s="10"/>
    </row>
    <row r="12" spans="1:41" ht="15.75" customHeight="1" x14ac:dyDescent="0.15">
      <c r="A12" s="3" t="s">
        <v>12</v>
      </c>
      <c r="B12" s="3" t="s">
        <v>5562</v>
      </c>
      <c r="C12" s="9" t="s">
        <v>5563</v>
      </c>
      <c r="D12" s="17" t="str">
        <f>VLOOKUP(C12,Customers!$D$2:$E$60,2,FALSE)</f>
        <v>C00052</v>
      </c>
      <c r="E12" s="9" t="s">
        <v>5450</v>
      </c>
      <c r="F12" s="9" t="s">
        <v>5451</v>
      </c>
      <c r="G12" s="9"/>
      <c r="H12" s="9" t="s">
        <v>5452</v>
      </c>
      <c r="I12" s="9" t="s">
        <v>5453</v>
      </c>
      <c r="J12" s="16" cm="1">
        <f t="array" ref="J12">SUM(IF(MOD(COLUMN(L12:AO12)-COLUMN(L12),2)=1, L12:AO12, 0))</f>
        <v>8.91</v>
      </c>
      <c r="K12" s="9">
        <f t="shared" si="0"/>
        <v>9</v>
      </c>
      <c r="L12" s="9" t="s">
        <v>3926</v>
      </c>
      <c r="M12" s="10">
        <v>0.99</v>
      </c>
      <c r="N12" s="9" t="s">
        <v>2961</v>
      </c>
      <c r="O12" s="10">
        <v>0.99</v>
      </c>
      <c r="P12" s="9" t="s">
        <v>2227</v>
      </c>
      <c r="Q12" s="10">
        <v>0.99</v>
      </c>
      <c r="R12" s="9" t="s">
        <v>2750</v>
      </c>
      <c r="S12" s="10">
        <v>0.99</v>
      </c>
      <c r="T12" s="9" t="s">
        <v>682</v>
      </c>
      <c r="U12" s="10">
        <v>0.99</v>
      </c>
      <c r="V12" s="9" t="s">
        <v>2227</v>
      </c>
      <c r="W12" s="10">
        <v>0.99</v>
      </c>
      <c r="X12" s="9" t="s">
        <v>3899</v>
      </c>
      <c r="Y12" s="10">
        <v>0.99</v>
      </c>
      <c r="Z12" s="9" t="s">
        <v>2939</v>
      </c>
      <c r="AA12" s="10">
        <v>0.99</v>
      </c>
      <c r="AB12" s="9" t="s">
        <v>2960</v>
      </c>
      <c r="AC12" s="10">
        <v>0.99</v>
      </c>
      <c r="AD12" s="9"/>
      <c r="AE12" s="10"/>
      <c r="AF12" s="9"/>
      <c r="AG12" s="10"/>
      <c r="AH12" s="9"/>
      <c r="AI12" s="10"/>
      <c r="AJ12" s="9"/>
      <c r="AK12" s="10"/>
      <c r="AL12" s="9"/>
      <c r="AM12" s="10"/>
      <c r="AN12" s="9"/>
      <c r="AO12" s="10"/>
    </row>
    <row r="13" spans="1:41" ht="15.75" customHeight="1" x14ac:dyDescent="0.15">
      <c r="A13" s="3" t="s">
        <v>13</v>
      </c>
      <c r="B13" s="3" t="s">
        <v>5564</v>
      </c>
      <c r="C13" s="9" t="s">
        <v>5544</v>
      </c>
      <c r="D13" s="17" t="str">
        <f>VLOOKUP(C13,Customers!$D$2:$E$60,2,FALSE)</f>
        <v>C00002</v>
      </c>
      <c r="E13" s="9" t="s">
        <v>5061</v>
      </c>
      <c r="F13" s="9" t="s">
        <v>5062</v>
      </c>
      <c r="G13" s="9"/>
      <c r="H13" s="9" t="s">
        <v>5063</v>
      </c>
      <c r="I13" s="3" t="s">
        <v>5064</v>
      </c>
      <c r="J13" s="16" cm="1">
        <f t="array" ref="J13">SUM(IF(MOD(COLUMN(L13:AO13)-COLUMN(L13),2)=1, L13:AO13, 0))</f>
        <v>13.860000000000001</v>
      </c>
      <c r="K13" s="9">
        <f t="shared" si="0"/>
        <v>14</v>
      </c>
      <c r="L13" s="9" t="s">
        <v>2882</v>
      </c>
      <c r="M13" s="10">
        <v>0.99</v>
      </c>
      <c r="N13" s="9" t="s">
        <v>1838</v>
      </c>
      <c r="O13" s="10">
        <v>0.99</v>
      </c>
      <c r="P13" s="9" t="s">
        <v>5015</v>
      </c>
      <c r="Q13" s="10">
        <v>0.99</v>
      </c>
      <c r="R13" s="9" t="s">
        <v>3088</v>
      </c>
      <c r="S13" s="10">
        <v>0.99</v>
      </c>
      <c r="T13" s="9" t="s">
        <v>2896</v>
      </c>
      <c r="U13" s="10">
        <v>0.99</v>
      </c>
      <c r="V13" s="9" t="s">
        <v>4817</v>
      </c>
      <c r="W13" s="10">
        <v>0.99</v>
      </c>
      <c r="X13" s="9" t="s">
        <v>923</v>
      </c>
      <c r="Y13" s="10">
        <v>0.99</v>
      </c>
      <c r="Z13" s="9" t="s">
        <v>4346</v>
      </c>
      <c r="AA13" s="10">
        <v>0.99</v>
      </c>
      <c r="AB13" s="9" t="s">
        <v>1459</v>
      </c>
      <c r="AC13" s="10">
        <v>0.99</v>
      </c>
      <c r="AD13" s="9" t="s">
        <v>1888</v>
      </c>
      <c r="AE13" s="10">
        <v>0.99</v>
      </c>
      <c r="AF13" s="9" t="s">
        <v>3764</v>
      </c>
      <c r="AG13" s="10">
        <v>0.99</v>
      </c>
      <c r="AH13" s="9" t="s">
        <v>2648</v>
      </c>
      <c r="AI13" s="10">
        <v>0.99</v>
      </c>
      <c r="AJ13" s="9" t="s">
        <v>4275</v>
      </c>
      <c r="AK13" s="10">
        <v>0.99</v>
      </c>
      <c r="AL13" s="9" t="s">
        <v>2389</v>
      </c>
      <c r="AM13" s="10">
        <v>0.99</v>
      </c>
      <c r="AN13" s="9"/>
      <c r="AO13" s="10"/>
    </row>
    <row r="14" spans="1:41" ht="15.75" customHeight="1" x14ac:dyDescent="0.15">
      <c r="A14" s="3" t="s">
        <v>14</v>
      </c>
      <c r="B14" s="3" t="s">
        <v>5565</v>
      </c>
      <c r="C14" s="9" t="s">
        <v>5566</v>
      </c>
      <c r="D14" s="17" t="str">
        <f>VLOOKUP(C14,Customers!$D$2:$E$60,2,FALSE)</f>
        <v>C00016</v>
      </c>
      <c r="E14" s="9" t="s">
        <v>5177</v>
      </c>
      <c r="F14" s="9" t="s">
        <v>5178</v>
      </c>
      <c r="G14" s="9" t="s">
        <v>5179</v>
      </c>
      <c r="H14" s="9" t="s">
        <v>5180</v>
      </c>
      <c r="I14" s="9" t="s">
        <v>5181</v>
      </c>
      <c r="J14" s="16" cm="1">
        <f t="array" ref="J14">SUM(IF(MOD(COLUMN(L14:AO14)-COLUMN(L14),2)=1, L14:AO14, 0))</f>
        <v>0.99</v>
      </c>
      <c r="K14" s="9">
        <f t="shared" si="0"/>
        <v>1</v>
      </c>
      <c r="L14" s="9" t="s">
        <v>4785</v>
      </c>
      <c r="M14" s="10">
        <v>0.99</v>
      </c>
      <c r="N14" s="9"/>
      <c r="O14" s="10"/>
      <c r="P14" s="9"/>
      <c r="Q14" s="10"/>
      <c r="R14" s="9"/>
      <c r="S14" s="10"/>
      <c r="T14" s="9"/>
      <c r="U14" s="10"/>
      <c r="V14" s="9"/>
      <c r="W14" s="10"/>
      <c r="X14" s="9"/>
      <c r="Y14" s="10"/>
      <c r="Z14" s="9"/>
      <c r="AA14" s="10"/>
      <c r="AB14" s="9"/>
      <c r="AC14" s="10"/>
      <c r="AD14" s="9"/>
      <c r="AE14" s="10"/>
      <c r="AF14" s="9"/>
      <c r="AG14" s="10"/>
      <c r="AH14" s="9"/>
      <c r="AI14" s="10"/>
      <c r="AJ14" s="9"/>
      <c r="AK14" s="10"/>
      <c r="AL14" s="9"/>
      <c r="AM14" s="10"/>
      <c r="AN14" s="9"/>
      <c r="AO14" s="10"/>
    </row>
    <row r="15" spans="1:41" ht="15.75" customHeight="1" x14ac:dyDescent="0.15">
      <c r="A15" s="3" t="s">
        <v>15</v>
      </c>
      <c r="B15" s="3" t="s">
        <v>5567</v>
      </c>
      <c r="C15" s="9" t="s">
        <v>5568</v>
      </c>
      <c r="D15" s="17" t="str">
        <f>VLOOKUP(C15,Customers!$D$2:$E$60,2,FALSE)</f>
        <v>C00017</v>
      </c>
      <c r="E15" s="9" t="s">
        <v>5187</v>
      </c>
      <c r="F15" s="9" t="s">
        <v>5188</v>
      </c>
      <c r="G15" s="9" t="s">
        <v>5189</v>
      </c>
      <c r="H15" s="9" t="s">
        <v>5180</v>
      </c>
      <c r="I15" s="9" t="s">
        <v>5190</v>
      </c>
      <c r="J15" s="16" cm="1">
        <f t="array" ref="J15">SUM(IF(MOD(COLUMN(L15:AO15)-COLUMN(L15),2)=1, L15:AO15, 0))</f>
        <v>1.98</v>
      </c>
      <c r="K15" s="9">
        <f t="shared" si="0"/>
        <v>2</v>
      </c>
      <c r="L15" s="9" t="s">
        <v>1237</v>
      </c>
      <c r="M15" s="10">
        <v>0.99</v>
      </c>
      <c r="N15" s="9" t="s">
        <v>1069</v>
      </c>
      <c r="O15" s="10">
        <v>0.99</v>
      </c>
      <c r="P15" s="9"/>
      <c r="Q15" s="10"/>
      <c r="R15" s="9"/>
      <c r="S15" s="10"/>
      <c r="T15" s="9"/>
      <c r="U15" s="10"/>
      <c r="V15" s="9"/>
      <c r="W15" s="10"/>
      <c r="X15" s="9"/>
      <c r="Y15" s="10"/>
      <c r="Z15" s="9"/>
      <c r="AA15" s="10"/>
      <c r="AB15" s="9"/>
      <c r="AC15" s="10"/>
      <c r="AD15" s="9"/>
      <c r="AE15" s="10"/>
      <c r="AF15" s="9"/>
      <c r="AG15" s="10"/>
      <c r="AH15" s="9"/>
      <c r="AI15" s="10"/>
      <c r="AJ15" s="9"/>
      <c r="AK15" s="10"/>
      <c r="AL15" s="9"/>
      <c r="AM15" s="10"/>
      <c r="AN15" s="9"/>
      <c r="AO15" s="10"/>
    </row>
    <row r="16" spans="1:41" ht="15.75" customHeight="1" x14ac:dyDescent="0.15">
      <c r="A16" s="3" t="s">
        <v>16</v>
      </c>
      <c r="B16" s="3" t="s">
        <v>5567</v>
      </c>
      <c r="C16" s="9" t="s">
        <v>5569</v>
      </c>
      <c r="D16" s="17" t="str">
        <f>VLOOKUP(C16,Customers!$D$2:$E$60,2,FALSE)</f>
        <v>C00019</v>
      </c>
      <c r="E16" s="9" t="s">
        <v>5205</v>
      </c>
      <c r="F16" s="9" t="s">
        <v>5206</v>
      </c>
      <c r="G16" s="9" t="s">
        <v>5179</v>
      </c>
      <c r="H16" s="9" t="s">
        <v>5180</v>
      </c>
      <c r="I16" s="3" t="s">
        <v>5207</v>
      </c>
      <c r="J16" s="16" cm="1">
        <f t="array" ref="J16">SUM(IF(MOD(COLUMN(L16:AO16)-COLUMN(L16),2)=1, L16:AO16, 0))</f>
        <v>1.98</v>
      </c>
      <c r="K16" s="9">
        <f t="shared" si="0"/>
        <v>2</v>
      </c>
      <c r="L16" s="9" t="s">
        <v>2747</v>
      </c>
      <c r="M16" s="10">
        <v>0.99</v>
      </c>
      <c r="N16" s="9" t="s">
        <v>3104</v>
      </c>
      <c r="O16" s="10">
        <v>0.99</v>
      </c>
      <c r="P16" s="9"/>
      <c r="Q16" s="10"/>
      <c r="R16" s="9"/>
      <c r="S16" s="10"/>
      <c r="T16" s="9"/>
      <c r="U16" s="10"/>
      <c r="V16" s="9"/>
      <c r="W16" s="10"/>
      <c r="X16" s="9"/>
      <c r="Y16" s="10"/>
      <c r="Z16" s="9"/>
      <c r="AA16" s="10"/>
      <c r="AB16" s="9"/>
      <c r="AC16" s="10"/>
      <c r="AD16" s="9"/>
      <c r="AE16" s="10"/>
      <c r="AF16" s="9"/>
      <c r="AG16" s="10"/>
      <c r="AH16" s="9"/>
      <c r="AI16" s="10"/>
      <c r="AJ16" s="9"/>
      <c r="AK16" s="10"/>
      <c r="AL16" s="9"/>
      <c r="AM16" s="10"/>
      <c r="AN16" s="9"/>
      <c r="AO16" s="10"/>
    </row>
    <row r="17" spans="1:41" ht="15.75" customHeight="1" x14ac:dyDescent="0.15">
      <c r="A17" s="3" t="s">
        <v>17</v>
      </c>
      <c r="B17" s="3" t="s">
        <v>5570</v>
      </c>
      <c r="C17" s="9" t="s">
        <v>5571</v>
      </c>
      <c r="D17" s="17" t="str">
        <f>VLOOKUP(C17,Customers!$D$2:$E$60,2,FALSE)</f>
        <v>C00021</v>
      </c>
      <c r="E17" s="9" t="s">
        <v>5219</v>
      </c>
      <c r="F17" s="9" t="s">
        <v>5220</v>
      </c>
      <c r="G17" s="9" t="s">
        <v>5221</v>
      </c>
      <c r="H17" s="9" t="s">
        <v>5180</v>
      </c>
      <c r="I17" s="3" t="s">
        <v>5222</v>
      </c>
      <c r="J17" s="16" cm="1">
        <f t="array" ref="J17">SUM(IF(MOD(COLUMN(L17:AO17)-COLUMN(L17),2)=1, L17:AO17, 0))</f>
        <v>3.96</v>
      </c>
      <c r="K17" s="9">
        <f t="shared" si="0"/>
        <v>4</v>
      </c>
      <c r="L17" s="9" t="s">
        <v>2974</v>
      </c>
      <c r="M17" s="10">
        <v>0.99</v>
      </c>
      <c r="N17" s="9" t="s">
        <v>1183</v>
      </c>
      <c r="O17" s="10">
        <v>0.99</v>
      </c>
      <c r="P17" s="9" t="s">
        <v>4034</v>
      </c>
      <c r="Q17" s="10">
        <v>0.99</v>
      </c>
      <c r="R17" s="9" t="s">
        <v>2332</v>
      </c>
      <c r="S17" s="10">
        <v>0.99</v>
      </c>
      <c r="T17" s="9"/>
      <c r="U17" s="10"/>
      <c r="V17" s="9"/>
      <c r="W17" s="10"/>
      <c r="X17" s="9"/>
      <c r="Y17" s="10"/>
      <c r="Z17" s="9"/>
      <c r="AA17" s="10"/>
      <c r="AB17" s="9"/>
      <c r="AC17" s="10"/>
      <c r="AD17" s="9"/>
      <c r="AE17" s="10"/>
      <c r="AF17" s="9"/>
      <c r="AG17" s="10"/>
      <c r="AH17" s="9"/>
      <c r="AI17" s="10"/>
      <c r="AJ17" s="9"/>
      <c r="AK17" s="10"/>
      <c r="AL17" s="9"/>
      <c r="AM17" s="10"/>
      <c r="AN17" s="9"/>
      <c r="AO17" s="10"/>
    </row>
    <row r="18" spans="1:41" ht="15.75" customHeight="1" x14ac:dyDescent="0.15">
      <c r="A18" s="3" t="s">
        <v>18</v>
      </c>
      <c r="B18" s="3" t="s">
        <v>5572</v>
      </c>
      <c r="C18" s="9" t="s">
        <v>5573</v>
      </c>
      <c r="D18" s="17" t="str">
        <f>VLOOKUP(C18,Customers!$D$2:$E$60,2,FALSE)</f>
        <v>C00025</v>
      </c>
      <c r="E18" s="9" t="s">
        <v>5250</v>
      </c>
      <c r="F18" s="9" t="s">
        <v>5251</v>
      </c>
      <c r="G18" s="9" t="s">
        <v>5252</v>
      </c>
      <c r="H18" s="9" t="s">
        <v>5180</v>
      </c>
      <c r="I18" s="3" t="s">
        <v>5253</v>
      </c>
      <c r="J18" s="16" cm="1">
        <f t="array" ref="J18">SUM(IF(MOD(COLUMN(L18:AO18)-COLUMN(L18),2)=1, L18:AO18, 0))</f>
        <v>5.94</v>
      </c>
      <c r="K18" s="9">
        <f t="shared" si="0"/>
        <v>6</v>
      </c>
      <c r="L18" s="9" t="s">
        <v>4246</v>
      </c>
      <c r="M18" s="10">
        <v>0.99</v>
      </c>
      <c r="N18" s="9" t="s">
        <v>3359</v>
      </c>
      <c r="O18" s="10">
        <v>0.99</v>
      </c>
      <c r="P18" s="9" t="s">
        <v>3057</v>
      </c>
      <c r="Q18" s="10">
        <v>0.99</v>
      </c>
      <c r="R18" s="9" t="s">
        <v>1983</v>
      </c>
      <c r="S18" s="10">
        <v>0.99</v>
      </c>
      <c r="T18" s="9" t="s">
        <v>2958</v>
      </c>
      <c r="U18" s="10">
        <v>0.99</v>
      </c>
      <c r="V18" s="9" t="s">
        <v>4929</v>
      </c>
      <c r="W18" s="10">
        <v>0.99</v>
      </c>
      <c r="X18" s="9"/>
      <c r="Y18" s="10"/>
      <c r="Z18" s="9"/>
      <c r="AA18" s="10"/>
      <c r="AB18" s="9"/>
      <c r="AC18" s="10"/>
      <c r="AD18" s="9"/>
      <c r="AE18" s="10"/>
      <c r="AF18" s="9"/>
      <c r="AG18" s="10"/>
      <c r="AH18" s="9"/>
      <c r="AI18" s="10"/>
      <c r="AJ18" s="9"/>
      <c r="AK18" s="10"/>
      <c r="AL18" s="9"/>
      <c r="AM18" s="10"/>
      <c r="AN18" s="9"/>
      <c r="AO18" s="10"/>
    </row>
    <row r="19" spans="1:41" ht="15.75" customHeight="1" x14ac:dyDescent="0.15">
      <c r="A19" s="3" t="s">
        <v>19</v>
      </c>
      <c r="B19" s="3" t="s">
        <v>5574</v>
      </c>
      <c r="C19" s="9" t="s">
        <v>5575</v>
      </c>
      <c r="D19" s="17" t="str">
        <f>VLOOKUP(C19,Customers!$D$2:$E$60,2,FALSE)</f>
        <v>C00031</v>
      </c>
      <c r="E19" s="9" t="s">
        <v>5296</v>
      </c>
      <c r="F19" s="9" t="s">
        <v>5297</v>
      </c>
      <c r="G19" s="9" t="s">
        <v>5298</v>
      </c>
      <c r="H19" s="9" t="s">
        <v>437</v>
      </c>
      <c r="I19" s="9" t="s">
        <v>5299</v>
      </c>
      <c r="J19" s="16" cm="1">
        <f t="array" ref="J19">SUM(IF(MOD(COLUMN(L19:AO19)-COLUMN(L19),2)=1, L19:AO19, 0))</f>
        <v>8.91</v>
      </c>
      <c r="K19" s="9">
        <f t="shared" si="0"/>
        <v>9</v>
      </c>
      <c r="L19" s="9" t="s">
        <v>1902</v>
      </c>
      <c r="M19" s="10">
        <v>0.99</v>
      </c>
      <c r="N19" s="9" t="s">
        <v>1678</v>
      </c>
      <c r="O19" s="10">
        <v>0.99</v>
      </c>
      <c r="P19" s="9" t="s">
        <v>3657</v>
      </c>
      <c r="Q19" s="10">
        <v>0.99</v>
      </c>
      <c r="R19" s="9" t="s">
        <v>3752</v>
      </c>
      <c r="S19" s="10">
        <v>0.99</v>
      </c>
      <c r="T19" s="9" t="s">
        <v>973</v>
      </c>
      <c r="U19" s="10">
        <v>0.99</v>
      </c>
      <c r="V19" s="9" t="s">
        <v>4801</v>
      </c>
      <c r="W19" s="10">
        <v>0.99</v>
      </c>
      <c r="X19" s="9" t="s">
        <v>3168</v>
      </c>
      <c r="Y19" s="10">
        <v>0.99</v>
      </c>
      <c r="Z19" s="9" t="s">
        <v>4098</v>
      </c>
      <c r="AA19" s="10">
        <v>0.99</v>
      </c>
      <c r="AB19" s="9" t="s">
        <v>4677</v>
      </c>
      <c r="AC19" s="10">
        <v>0.99</v>
      </c>
      <c r="AD19" s="9"/>
      <c r="AE19" s="10"/>
      <c r="AF19" s="9"/>
      <c r="AG19" s="10"/>
      <c r="AH19" s="9"/>
      <c r="AI19" s="10"/>
      <c r="AJ19" s="9"/>
      <c r="AK19" s="10"/>
      <c r="AL19" s="9"/>
      <c r="AM19" s="10"/>
      <c r="AN19" s="9"/>
      <c r="AO19" s="10"/>
    </row>
    <row r="20" spans="1:41" ht="15.75" customHeight="1" x14ac:dyDescent="0.15">
      <c r="A20" s="3" t="s">
        <v>20</v>
      </c>
      <c r="B20" s="3" t="s">
        <v>5576</v>
      </c>
      <c r="C20" s="9" t="s">
        <v>5557</v>
      </c>
      <c r="D20" s="17" t="str">
        <f>VLOOKUP(C20,Customers!$D$2:$E$60,2,FALSE)</f>
        <v>C00040</v>
      </c>
      <c r="E20" s="9" t="s">
        <v>5359</v>
      </c>
      <c r="F20" s="9" t="s">
        <v>5352</v>
      </c>
      <c r="G20" s="9"/>
      <c r="H20" s="9" t="s">
        <v>5353</v>
      </c>
      <c r="I20" s="3" t="s">
        <v>5360</v>
      </c>
      <c r="J20" s="16" cm="1">
        <f t="array" ref="J20">SUM(IF(MOD(COLUMN(L20:AO20)-COLUMN(L20),2)=1, L20:AO20, 0))</f>
        <v>13.860000000000001</v>
      </c>
      <c r="K20" s="9">
        <f t="shared" si="0"/>
        <v>14</v>
      </c>
      <c r="L20" s="9" t="s">
        <v>4761</v>
      </c>
      <c r="M20" s="10">
        <v>0.99</v>
      </c>
      <c r="N20" s="9" t="s">
        <v>3740</v>
      </c>
      <c r="O20" s="10">
        <v>0.99</v>
      </c>
      <c r="P20" s="9" t="s">
        <v>3706</v>
      </c>
      <c r="Q20" s="10">
        <v>0.99</v>
      </c>
      <c r="R20" s="9" t="s">
        <v>3999</v>
      </c>
      <c r="S20" s="10">
        <v>0.99</v>
      </c>
      <c r="T20" s="9" t="s">
        <v>1680</v>
      </c>
      <c r="U20" s="10">
        <v>0.99</v>
      </c>
      <c r="V20" s="9" t="s">
        <v>4523</v>
      </c>
      <c r="W20" s="10">
        <v>0.99</v>
      </c>
      <c r="X20" s="9" t="s">
        <v>2761</v>
      </c>
      <c r="Y20" s="10">
        <v>0.99</v>
      </c>
      <c r="Z20" s="9" t="s">
        <v>2008</v>
      </c>
      <c r="AA20" s="10">
        <v>0.99</v>
      </c>
      <c r="AB20" s="9" t="s">
        <v>2906</v>
      </c>
      <c r="AC20" s="10">
        <v>0.99</v>
      </c>
      <c r="AD20" s="9" t="s">
        <v>4057</v>
      </c>
      <c r="AE20" s="10">
        <v>0.99</v>
      </c>
      <c r="AF20" s="9" t="s">
        <v>1671</v>
      </c>
      <c r="AG20" s="10">
        <v>0.99</v>
      </c>
      <c r="AH20" s="9" t="s">
        <v>3598</v>
      </c>
      <c r="AI20" s="10">
        <v>0.99</v>
      </c>
      <c r="AJ20" s="9" t="s">
        <v>1060</v>
      </c>
      <c r="AK20" s="10">
        <v>0.99</v>
      </c>
      <c r="AL20" s="9" t="s">
        <v>2420</v>
      </c>
      <c r="AM20" s="10">
        <v>0.99</v>
      </c>
      <c r="AN20" s="9"/>
      <c r="AO20" s="10"/>
    </row>
    <row r="21" spans="1:41" ht="15.75" customHeight="1" x14ac:dyDescent="0.15">
      <c r="A21" s="3" t="s">
        <v>21</v>
      </c>
      <c r="B21" s="3" t="s">
        <v>5577</v>
      </c>
      <c r="C21" s="9" t="s">
        <v>5578</v>
      </c>
      <c r="D21" s="17" t="str">
        <f>VLOOKUP(C21,Customers!$D$2:$E$60,2,FALSE)</f>
        <v>C00054</v>
      </c>
      <c r="E21" s="9" t="s">
        <v>5463</v>
      </c>
      <c r="F21" s="9" t="s">
        <v>5464</v>
      </c>
      <c r="G21" s="9"/>
      <c r="H21" s="9" t="s">
        <v>5452</v>
      </c>
      <c r="I21" s="9" t="s">
        <v>5465</v>
      </c>
      <c r="J21" s="16" cm="1">
        <f t="array" ref="J21">SUM(IF(MOD(COLUMN(L21:AO21)-COLUMN(L21),2)=1, L21:AO21, 0))</f>
        <v>0.99</v>
      </c>
      <c r="K21" s="9">
        <f t="shared" si="0"/>
        <v>1</v>
      </c>
      <c r="L21" s="9" t="s">
        <v>4137</v>
      </c>
      <c r="M21" s="10">
        <v>0.99</v>
      </c>
      <c r="N21" s="9"/>
      <c r="O21" s="10"/>
      <c r="P21" s="9"/>
      <c r="Q21" s="10"/>
      <c r="R21" s="9"/>
      <c r="S21" s="10"/>
      <c r="T21" s="9"/>
      <c r="U21" s="10"/>
      <c r="V21" s="9"/>
      <c r="W21" s="10"/>
      <c r="X21" s="9"/>
      <c r="Y21" s="10"/>
      <c r="Z21" s="9"/>
      <c r="AA21" s="10"/>
      <c r="AB21" s="9"/>
      <c r="AC21" s="10"/>
      <c r="AD21" s="9"/>
      <c r="AE21" s="10"/>
      <c r="AF21" s="9"/>
      <c r="AG21" s="10"/>
      <c r="AH21" s="9"/>
      <c r="AI21" s="10"/>
      <c r="AJ21" s="9"/>
      <c r="AK21" s="10"/>
      <c r="AL21" s="9"/>
      <c r="AM21" s="10"/>
      <c r="AN21" s="9"/>
      <c r="AO21" s="10"/>
    </row>
    <row r="22" spans="1:41" ht="15.75" customHeight="1" x14ac:dyDescent="0.15">
      <c r="A22" s="3" t="s">
        <v>22</v>
      </c>
      <c r="B22" s="3" t="s">
        <v>5579</v>
      </c>
      <c r="C22" s="9" t="s">
        <v>5580</v>
      </c>
      <c r="D22" s="17" t="str">
        <f>VLOOKUP(C22,Customers!$D$2:$E$60,2,FALSE)</f>
        <v>C00055</v>
      </c>
      <c r="E22" s="9" t="s">
        <v>5468</v>
      </c>
      <c r="F22" s="9" t="s">
        <v>5469</v>
      </c>
      <c r="G22" s="9" t="s">
        <v>5470</v>
      </c>
      <c r="H22" s="9" t="s">
        <v>5471</v>
      </c>
      <c r="I22" s="3" t="s">
        <v>5472</v>
      </c>
      <c r="J22" s="16" cm="1">
        <f t="array" ref="J22">SUM(IF(MOD(COLUMN(L22:AO22)-COLUMN(L22),2)=1, L22:AO22, 0))</f>
        <v>1.98</v>
      </c>
      <c r="K22" s="9">
        <f t="shared" si="0"/>
        <v>2</v>
      </c>
      <c r="L22" s="9" t="s">
        <v>4843</v>
      </c>
      <c r="M22" s="10">
        <v>0.99</v>
      </c>
      <c r="N22" s="9" t="s">
        <v>4282</v>
      </c>
      <c r="O22" s="10">
        <v>0.99</v>
      </c>
      <c r="P22" s="9"/>
      <c r="Q22" s="10"/>
      <c r="R22" s="9"/>
      <c r="S22" s="10"/>
      <c r="T22" s="9"/>
      <c r="U22" s="10"/>
      <c r="V22" s="9"/>
      <c r="W22" s="10"/>
      <c r="X22" s="9"/>
      <c r="Y22" s="10"/>
      <c r="Z22" s="9"/>
      <c r="AA22" s="10"/>
      <c r="AB22" s="9"/>
      <c r="AC22" s="10"/>
      <c r="AD22" s="9"/>
      <c r="AE22" s="10"/>
      <c r="AF22" s="9"/>
      <c r="AG22" s="10"/>
      <c r="AH22" s="9"/>
      <c r="AI22" s="10"/>
      <c r="AJ22" s="9"/>
      <c r="AK22" s="10"/>
      <c r="AL22" s="9"/>
      <c r="AM22" s="10"/>
      <c r="AN22" s="9"/>
      <c r="AO22" s="10"/>
    </row>
    <row r="23" spans="1:41" ht="15.75" customHeight="1" x14ac:dyDescent="0.15">
      <c r="A23" s="3" t="s">
        <v>23</v>
      </c>
      <c r="B23" s="3" t="s">
        <v>5579</v>
      </c>
      <c r="C23" s="9" t="s">
        <v>5581</v>
      </c>
      <c r="D23" s="17" t="str">
        <f>VLOOKUP(C23,Customers!$D$2:$E$60,2,FALSE)</f>
        <v>C00057</v>
      </c>
      <c r="E23" s="9" t="s">
        <v>5485</v>
      </c>
      <c r="F23" s="9" t="s">
        <v>5486</v>
      </c>
      <c r="G23" s="9"/>
      <c r="H23" s="9" t="s">
        <v>5487</v>
      </c>
      <c r="I23" s="9"/>
      <c r="J23" s="16" cm="1">
        <f t="array" ref="J23">SUM(IF(MOD(COLUMN(L23:AO23)-COLUMN(L23),2)=1, L23:AO23, 0))</f>
        <v>1.98</v>
      </c>
      <c r="K23" s="9">
        <f t="shared" si="0"/>
        <v>2</v>
      </c>
      <c r="L23" s="9" t="s">
        <v>2402</v>
      </c>
      <c r="M23" s="10">
        <v>0.99</v>
      </c>
      <c r="N23" s="9" t="s">
        <v>4981</v>
      </c>
      <c r="O23" s="10">
        <v>0.99</v>
      </c>
      <c r="P23" s="9"/>
      <c r="Q23" s="10"/>
      <c r="R23" s="9"/>
      <c r="S23" s="10"/>
      <c r="T23" s="9"/>
      <c r="U23" s="10"/>
      <c r="V23" s="9"/>
      <c r="W23" s="10"/>
      <c r="X23" s="9"/>
      <c r="Y23" s="10"/>
      <c r="Z23" s="9"/>
      <c r="AA23" s="10"/>
      <c r="AB23" s="9"/>
      <c r="AC23" s="10"/>
      <c r="AD23" s="9"/>
      <c r="AE23" s="10"/>
      <c r="AF23" s="9"/>
      <c r="AG23" s="10"/>
      <c r="AH23" s="9"/>
      <c r="AI23" s="10"/>
      <c r="AJ23" s="9"/>
      <c r="AK23" s="10"/>
      <c r="AL23" s="9"/>
      <c r="AM23" s="10"/>
      <c r="AN23" s="9"/>
      <c r="AO23" s="10"/>
    </row>
    <row r="24" spans="1:41" ht="15.75" customHeight="1" x14ac:dyDescent="0.15">
      <c r="A24" s="3" t="s">
        <v>24</v>
      </c>
      <c r="B24" s="3" t="s">
        <v>5582</v>
      </c>
      <c r="C24" s="9" t="s">
        <v>5583</v>
      </c>
      <c r="D24" s="17" t="str">
        <f>VLOOKUP(C24,Customers!$D$2:$E$60,2,FALSE)</f>
        <v>C00059</v>
      </c>
      <c r="E24" s="9" t="s">
        <v>5500</v>
      </c>
      <c r="F24" s="9" t="s">
        <v>5501</v>
      </c>
      <c r="G24" s="9"/>
      <c r="H24" s="9" t="s">
        <v>5494</v>
      </c>
      <c r="I24" s="3" t="s">
        <v>5502</v>
      </c>
      <c r="J24" s="16" cm="1">
        <f t="array" ref="J24">SUM(IF(MOD(COLUMN(L24:AO24)-COLUMN(L24),2)=1, L24:AO24, 0))</f>
        <v>3.96</v>
      </c>
      <c r="K24" s="9">
        <f t="shared" si="0"/>
        <v>4</v>
      </c>
      <c r="L24" s="9" t="s">
        <v>1745</v>
      </c>
      <c r="M24" s="10">
        <v>0.99</v>
      </c>
      <c r="N24" s="9" t="s">
        <v>1974</v>
      </c>
      <c r="O24" s="10">
        <v>0.99</v>
      </c>
      <c r="P24" s="9" t="s">
        <v>1224</v>
      </c>
      <c r="Q24" s="10">
        <v>0.99</v>
      </c>
      <c r="R24" s="9" t="s">
        <v>3547</v>
      </c>
      <c r="S24" s="10">
        <v>0.99</v>
      </c>
      <c r="T24" s="9"/>
      <c r="U24" s="10"/>
      <c r="V24" s="9"/>
      <c r="W24" s="10"/>
      <c r="X24" s="9"/>
      <c r="Y24" s="10"/>
      <c r="Z24" s="9"/>
      <c r="AA24" s="10"/>
      <c r="AB24" s="9"/>
      <c r="AC24" s="10"/>
      <c r="AD24" s="9"/>
      <c r="AE24" s="10"/>
      <c r="AF24" s="9"/>
      <c r="AG24" s="10"/>
      <c r="AH24" s="9"/>
      <c r="AI24" s="10"/>
      <c r="AJ24" s="9"/>
      <c r="AK24" s="10"/>
      <c r="AL24" s="9"/>
      <c r="AM24" s="10"/>
      <c r="AN24" s="9"/>
      <c r="AO24" s="10"/>
    </row>
    <row r="25" spans="1:41" ht="15.75" customHeight="1" x14ac:dyDescent="0.15">
      <c r="A25" s="3" t="s">
        <v>25</v>
      </c>
      <c r="B25" s="3" t="s">
        <v>5584</v>
      </c>
      <c r="C25" s="9" t="s">
        <v>5546</v>
      </c>
      <c r="D25" s="17" t="str">
        <f>VLOOKUP(C25,Customers!$D$2:$E$60,2,FALSE)</f>
        <v>C00004</v>
      </c>
      <c r="E25" s="9" t="s">
        <v>5077</v>
      </c>
      <c r="F25" s="9" t="s">
        <v>5078</v>
      </c>
      <c r="G25" s="9"/>
      <c r="H25" s="9" t="s">
        <v>5079</v>
      </c>
      <c r="I25" s="3" t="s">
        <v>5080</v>
      </c>
      <c r="J25" s="16" cm="1">
        <f t="array" ref="J25">SUM(IF(MOD(COLUMN(L25:AO25)-COLUMN(L25),2)=1, L25:AO25, 0))</f>
        <v>4.95</v>
      </c>
      <c r="K25" s="9">
        <f t="shared" si="0"/>
        <v>5</v>
      </c>
      <c r="L25" s="9" t="s">
        <v>1401</v>
      </c>
      <c r="M25" s="10">
        <v>0.99</v>
      </c>
      <c r="N25" s="9" t="s">
        <v>1416</v>
      </c>
      <c r="O25" s="10">
        <v>0.99</v>
      </c>
      <c r="P25" s="9" t="s">
        <v>1738</v>
      </c>
      <c r="Q25" s="10">
        <v>0.99</v>
      </c>
      <c r="R25" s="9" t="s">
        <v>3281</v>
      </c>
      <c r="S25" s="10">
        <v>0.99</v>
      </c>
      <c r="T25" s="9" t="s">
        <v>4097</v>
      </c>
      <c r="U25" s="10">
        <v>0.99</v>
      </c>
      <c r="V25" s="9"/>
      <c r="W25" s="10"/>
      <c r="X25" s="9"/>
      <c r="Y25" s="10"/>
      <c r="Z25" s="9"/>
      <c r="AA25" s="10"/>
      <c r="AB25" s="9"/>
      <c r="AC25" s="10"/>
      <c r="AD25" s="9"/>
      <c r="AE25" s="10"/>
      <c r="AF25" s="9"/>
      <c r="AG25" s="10"/>
      <c r="AH25" s="9"/>
      <c r="AI25" s="10"/>
      <c r="AJ25" s="9"/>
      <c r="AK25" s="10"/>
      <c r="AL25" s="9"/>
      <c r="AM25" s="10"/>
      <c r="AN25" s="9"/>
      <c r="AO25" s="11"/>
    </row>
    <row r="26" spans="1:41" ht="15.75" customHeight="1" x14ac:dyDescent="0.15">
      <c r="A26" s="3" t="s">
        <v>26</v>
      </c>
      <c r="B26" s="3" t="s">
        <v>5585</v>
      </c>
      <c r="C26" s="9" t="s">
        <v>5586</v>
      </c>
      <c r="D26" s="17" t="str">
        <f>VLOOKUP(C26,Customers!$D$2:$E$60,2,FALSE)</f>
        <v>C00010</v>
      </c>
      <c r="E26" s="9" t="s">
        <v>5125</v>
      </c>
      <c r="F26" s="9" t="s">
        <v>5126</v>
      </c>
      <c r="G26" s="9" t="s">
        <v>5053</v>
      </c>
      <c r="H26" s="9" t="s">
        <v>5054</v>
      </c>
      <c r="I26" s="9" t="s">
        <v>5127</v>
      </c>
      <c r="J26" s="16" cm="1">
        <f t="array" ref="J26">SUM(IF(MOD(COLUMN(L26:AO26)-COLUMN(L26),2)=1, L26:AO26, 0))</f>
        <v>8.91</v>
      </c>
      <c r="K26" s="9">
        <f t="shared" si="0"/>
        <v>9</v>
      </c>
      <c r="L26" s="9" t="s">
        <v>829</v>
      </c>
      <c r="M26" s="10">
        <v>0.99</v>
      </c>
      <c r="N26" s="9" t="s">
        <v>3197</v>
      </c>
      <c r="O26" s="10">
        <v>0.99</v>
      </c>
      <c r="P26" s="9" t="s">
        <v>2002</v>
      </c>
      <c r="Q26" s="10">
        <v>0.99</v>
      </c>
      <c r="R26" s="9" t="s">
        <v>1596</v>
      </c>
      <c r="S26" s="10">
        <v>0.99</v>
      </c>
      <c r="T26" s="9" t="s">
        <v>3381</v>
      </c>
      <c r="U26" s="10">
        <v>0.99</v>
      </c>
      <c r="V26" s="9" t="s">
        <v>2836</v>
      </c>
      <c r="W26" s="10">
        <v>0.99</v>
      </c>
      <c r="X26" s="9" t="s">
        <v>4570</v>
      </c>
      <c r="Y26" s="10">
        <v>0.99</v>
      </c>
      <c r="Z26" s="9" t="s">
        <v>3122</v>
      </c>
      <c r="AA26" s="10">
        <v>0.99</v>
      </c>
      <c r="AB26" s="9" t="s">
        <v>4789</v>
      </c>
      <c r="AC26" s="10">
        <v>0.99</v>
      </c>
      <c r="AD26" s="9"/>
      <c r="AE26" s="10"/>
      <c r="AF26" s="9"/>
      <c r="AG26" s="10"/>
      <c r="AH26" s="9"/>
      <c r="AI26" s="10"/>
      <c r="AJ26" s="9"/>
      <c r="AK26" s="10"/>
      <c r="AL26" s="9"/>
      <c r="AM26" s="10"/>
      <c r="AN26" s="9"/>
      <c r="AO26" s="10"/>
    </row>
    <row r="27" spans="1:41" ht="15.75" customHeight="1" x14ac:dyDescent="0.15">
      <c r="A27" s="3" t="s">
        <v>27</v>
      </c>
      <c r="B27" s="3" t="s">
        <v>5587</v>
      </c>
      <c r="C27" s="9" t="s">
        <v>5569</v>
      </c>
      <c r="D27" s="17" t="str">
        <f>VLOOKUP(C27,Customers!$D$2:$E$60,2,FALSE)</f>
        <v>C00019</v>
      </c>
      <c r="E27" s="9" t="s">
        <v>5205</v>
      </c>
      <c r="F27" s="9" t="s">
        <v>5206</v>
      </c>
      <c r="G27" s="9" t="s">
        <v>5179</v>
      </c>
      <c r="H27" s="9" t="s">
        <v>5180</v>
      </c>
      <c r="I27" s="3" t="s">
        <v>5207</v>
      </c>
      <c r="J27" s="16" cm="1">
        <f t="array" ref="J27">SUM(IF(MOD(COLUMN(L27:AO27)-COLUMN(L27),2)=1, L27:AO27, 0))</f>
        <v>13.860000000000001</v>
      </c>
      <c r="K27" s="9">
        <f t="shared" si="0"/>
        <v>14</v>
      </c>
      <c r="L27" s="9" t="s">
        <v>2513</v>
      </c>
      <c r="M27" s="10">
        <v>0.99</v>
      </c>
      <c r="N27" s="9" t="s">
        <v>2278</v>
      </c>
      <c r="O27" s="10">
        <v>0.99</v>
      </c>
      <c r="P27" s="9" t="s">
        <v>2520</v>
      </c>
      <c r="Q27" s="10">
        <v>0.99</v>
      </c>
      <c r="R27" s="9" t="s">
        <v>773</v>
      </c>
      <c r="S27" s="10">
        <v>0.99</v>
      </c>
      <c r="T27" s="9" t="s">
        <v>984</v>
      </c>
      <c r="U27" s="10">
        <v>0.99</v>
      </c>
      <c r="V27" s="9" t="s">
        <v>2581</v>
      </c>
      <c r="W27" s="10">
        <v>0.99</v>
      </c>
      <c r="X27" s="9" t="s">
        <v>1169</v>
      </c>
      <c r="Y27" s="10">
        <v>0.99</v>
      </c>
      <c r="Z27" s="9" t="s">
        <v>2105</v>
      </c>
      <c r="AA27" s="10">
        <v>0.99</v>
      </c>
      <c r="AB27" s="9" t="s">
        <v>802</v>
      </c>
      <c r="AC27" s="10">
        <v>0.99</v>
      </c>
      <c r="AD27" s="9" t="s">
        <v>4730</v>
      </c>
      <c r="AE27" s="10">
        <v>0.99</v>
      </c>
      <c r="AF27" s="9" t="s">
        <v>2186</v>
      </c>
      <c r="AG27" s="10">
        <v>0.99</v>
      </c>
      <c r="AH27" s="9" t="s">
        <v>4269</v>
      </c>
      <c r="AI27" s="10">
        <v>0.99</v>
      </c>
      <c r="AJ27" s="9" t="s">
        <v>2885</v>
      </c>
      <c r="AK27" s="10">
        <v>0.99</v>
      </c>
      <c r="AL27" s="9" t="s">
        <v>4356</v>
      </c>
      <c r="AM27" s="10">
        <v>0.99</v>
      </c>
      <c r="AN27" s="9"/>
      <c r="AO27" s="10"/>
    </row>
    <row r="28" spans="1:41" ht="15.75" customHeight="1" x14ac:dyDescent="0.15">
      <c r="A28" s="3" t="s">
        <v>28</v>
      </c>
      <c r="B28" s="3" t="s">
        <v>5588</v>
      </c>
      <c r="C28" s="9" t="s">
        <v>5589</v>
      </c>
      <c r="D28" s="17" t="str">
        <f>VLOOKUP(C28,Customers!$D$2:$E$60,2,FALSE)</f>
        <v>C00033</v>
      </c>
      <c r="E28" s="9" t="s">
        <v>5311</v>
      </c>
      <c r="F28" s="9" t="s">
        <v>5312</v>
      </c>
      <c r="G28" s="9" t="s">
        <v>5313</v>
      </c>
      <c r="H28" s="9" t="s">
        <v>437</v>
      </c>
      <c r="I28" s="9" t="s">
        <v>5314</v>
      </c>
      <c r="J28" s="16" cm="1">
        <f t="array" ref="J28">SUM(IF(MOD(COLUMN(L28:AO28)-COLUMN(L28),2)=1, L28:AO28, 0))</f>
        <v>0.99</v>
      </c>
      <c r="K28" s="9">
        <f t="shared" si="0"/>
        <v>1</v>
      </c>
      <c r="L28" s="9" t="s">
        <v>3316</v>
      </c>
      <c r="M28" s="10">
        <v>0.99</v>
      </c>
      <c r="N28" s="9"/>
      <c r="O28" s="10"/>
      <c r="P28" s="9"/>
      <c r="Q28" s="10"/>
      <c r="R28" s="9"/>
      <c r="S28" s="10"/>
      <c r="T28" s="9"/>
      <c r="U28" s="10"/>
      <c r="V28" s="9"/>
      <c r="W28" s="10"/>
      <c r="X28" s="9"/>
      <c r="Y28" s="10"/>
      <c r="Z28" s="9"/>
      <c r="AA28" s="10"/>
      <c r="AB28" s="9"/>
      <c r="AC28" s="10"/>
      <c r="AD28" s="9"/>
      <c r="AE28" s="10"/>
      <c r="AF28" s="9"/>
      <c r="AG28" s="10"/>
      <c r="AH28" s="9"/>
      <c r="AI28" s="10"/>
      <c r="AJ28" s="9"/>
      <c r="AK28" s="10"/>
      <c r="AL28" s="9"/>
      <c r="AM28" s="10"/>
      <c r="AN28" s="9"/>
      <c r="AO28" s="10"/>
    </row>
    <row r="29" spans="1:41" ht="15.75" customHeight="1" x14ac:dyDescent="0.15">
      <c r="A29" s="3" t="s">
        <v>29</v>
      </c>
      <c r="B29" s="3" t="s">
        <v>5590</v>
      </c>
      <c r="C29" s="9" t="s">
        <v>5591</v>
      </c>
      <c r="D29" s="17" t="str">
        <f>VLOOKUP(C29,Customers!$D$2:$E$60,2,FALSE)</f>
        <v>C00034</v>
      </c>
      <c r="E29" s="9" t="s">
        <v>5319</v>
      </c>
      <c r="F29" s="9" t="s">
        <v>5320</v>
      </c>
      <c r="G29" s="9"/>
      <c r="H29" s="9" t="s">
        <v>5321</v>
      </c>
      <c r="I29" s="9"/>
      <c r="J29" s="16" cm="1">
        <f t="array" ref="J29">SUM(IF(MOD(COLUMN(L29:AO29)-COLUMN(L29),2)=1, L29:AO29, 0))</f>
        <v>1.98</v>
      </c>
      <c r="K29" s="9">
        <f t="shared" si="0"/>
        <v>2</v>
      </c>
      <c r="L29" s="9" t="s">
        <v>2499</v>
      </c>
      <c r="M29" s="10">
        <v>0.99</v>
      </c>
      <c r="N29" s="9" t="s">
        <v>3249</v>
      </c>
      <c r="O29" s="10">
        <v>0.99</v>
      </c>
      <c r="P29" s="9"/>
      <c r="Q29" s="10"/>
      <c r="R29" s="9"/>
      <c r="S29" s="10"/>
      <c r="T29" s="9"/>
      <c r="U29" s="10"/>
      <c r="V29" s="9"/>
      <c r="W29" s="10"/>
      <c r="X29" s="9"/>
      <c r="Y29" s="10"/>
      <c r="Z29" s="9"/>
      <c r="AA29" s="10"/>
      <c r="AB29" s="9"/>
      <c r="AC29" s="10"/>
      <c r="AD29" s="9"/>
      <c r="AE29" s="10"/>
      <c r="AF29" s="9"/>
      <c r="AG29" s="10"/>
      <c r="AH29" s="9"/>
      <c r="AI29" s="10"/>
      <c r="AJ29" s="9"/>
      <c r="AK29" s="10"/>
      <c r="AL29" s="9"/>
      <c r="AM29" s="10"/>
      <c r="AN29" s="9"/>
      <c r="AO29" s="10"/>
    </row>
    <row r="30" spans="1:41" ht="15.75" customHeight="1" x14ac:dyDescent="0.15">
      <c r="A30" s="3" t="s">
        <v>30</v>
      </c>
      <c r="B30" s="3" t="s">
        <v>5590</v>
      </c>
      <c r="C30" s="9" t="s">
        <v>5592</v>
      </c>
      <c r="D30" s="17" t="str">
        <f>VLOOKUP(C30,Customers!$D$2:$E$60,2,FALSE)</f>
        <v>C00036</v>
      </c>
      <c r="E30" s="9" t="s">
        <v>5331</v>
      </c>
      <c r="F30" s="9" t="s">
        <v>5332</v>
      </c>
      <c r="G30" s="9"/>
      <c r="H30" s="9" t="s">
        <v>5063</v>
      </c>
      <c r="I30" s="3" t="s">
        <v>5333</v>
      </c>
      <c r="J30" s="16" cm="1">
        <f t="array" ref="J30">SUM(IF(MOD(COLUMN(L30:AO30)-COLUMN(L30),2)=1, L30:AO30, 0))</f>
        <v>1.98</v>
      </c>
      <c r="K30" s="9">
        <f t="shared" si="0"/>
        <v>2</v>
      </c>
      <c r="L30" s="9" t="s">
        <v>4036</v>
      </c>
      <c r="M30" s="10">
        <v>0.99</v>
      </c>
      <c r="N30" s="9" t="s">
        <v>3583</v>
      </c>
      <c r="O30" s="10">
        <v>0.99</v>
      </c>
      <c r="P30" s="9"/>
      <c r="Q30" s="10"/>
      <c r="R30" s="9"/>
      <c r="S30" s="10"/>
      <c r="T30" s="9"/>
      <c r="U30" s="10"/>
      <c r="V30" s="9"/>
      <c r="W30" s="10"/>
      <c r="X30" s="9"/>
      <c r="Y30" s="10"/>
      <c r="Z30" s="9"/>
      <c r="AA30" s="10"/>
      <c r="AB30" s="9"/>
      <c r="AC30" s="10"/>
      <c r="AD30" s="9"/>
      <c r="AE30" s="10"/>
      <c r="AF30" s="9"/>
      <c r="AG30" s="10"/>
      <c r="AH30" s="9"/>
      <c r="AI30" s="10"/>
      <c r="AJ30" s="9"/>
      <c r="AK30" s="10"/>
      <c r="AL30" s="9"/>
      <c r="AM30" s="10"/>
      <c r="AN30" s="9"/>
      <c r="AO30" s="10"/>
    </row>
    <row r="31" spans="1:41" ht="15.75" customHeight="1" x14ac:dyDescent="0.15">
      <c r="A31" s="3" t="s">
        <v>31</v>
      </c>
      <c r="B31" s="3" t="s">
        <v>5593</v>
      </c>
      <c r="C31" s="9" t="s">
        <v>5556</v>
      </c>
      <c r="D31" s="17" t="str">
        <f>VLOOKUP(C31,Customers!$D$2:$E$60,2,FALSE)</f>
        <v>C00038</v>
      </c>
      <c r="E31" s="9" t="s">
        <v>5345</v>
      </c>
      <c r="F31" s="9" t="s">
        <v>5332</v>
      </c>
      <c r="G31" s="9"/>
      <c r="H31" s="9" t="s">
        <v>5063</v>
      </c>
      <c r="I31" s="3" t="s">
        <v>5346</v>
      </c>
      <c r="J31" s="16" cm="1">
        <f t="array" ref="J31">SUM(IF(MOD(COLUMN(L31:AO31)-COLUMN(L31),2)=1, L31:AO31, 0))</f>
        <v>3.96</v>
      </c>
      <c r="K31" s="9">
        <f t="shared" si="0"/>
        <v>4</v>
      </c>
      <c r="L31" s="9" t="s">
        <v>3713</v>
      </c>
      <c r="M31" s="10">
        <v>0.99</v>
      </c>
      <c r="N31" s="9" t="s">
        <v>1487</v>
      </c>
      <c r="O31" s="10">
        <v>0.99</v>
      </c>
      <c r="P31" s="9" t="s">
        <v>3897</v>
      </c>
      <c r="Q31" s="10">
        <v>0.99</v>
      </c>
      <c r="R31" s="9" t="s">
        <v>2138</v>
      </c>
      <c r="S31" s="10">
        <v>0.99</v>
      </c>
      <c r="T31" s="9"/>
      <c r="U31" s="10"/>
      <c r="V31" s="9"/>
      <c r="W31" s="10"/>
      <c r="X31" s="9"/>
      <c r="Y31" s="10"/>
      <c r="Z31" s="9"/>
      <c r="AA31" s="10"/>
      <c r="AB31" s="9"/>
      <c r="AC31" s="10"/>
      <c r="AD31" s="9"/>
      <c r="AE31" s="10"/>
      <c r="AF31" s="9"/>
      <c r="AG31" s="10"/>
      <c r="AH31" s="9"/>
      <c r="AI31" s="10"/>
      <c r="AJ31" s="9"/>
      <c r="AK31" s="10"/>
      <c r="AL31" s="9"/>
      <c r="AM31" s="10"/>
      <c r="AN31" s="9"/>
      <c r="AO31" s="10"/>
    </row>
    <row r="32" spans="1:41" ht="15.75" customHeight="1" x14ac:dyDescent="0.15">
      <c r="A32" s="3" t="s">
        <v>32</v>
      </c>
      <c r="B32" s="3" t="s">
        <v>5594</v>
      </c>
      <c r="C32" s="9" t="s">
        <v>5559</v>
      </c>
      <c r="D32" s="17" t="str">
        <f>VLOOKUP(C32,Customers!$D$2:$E$60,2,FALSE)</f>
        <v>C00042</v>
      </c>
      <c r="E32" s="9" t="s">
        <v>5372</v>
      </c>
      <c r="F32" s="9" t="s">
        <v>5373</v>
      </c>
      <c r="G32" s="9"/>
      <c r="H32" s="9" t="s">
        <v>5353</v>
      </c>
      <c r="I32" s="3" t="s">
        <v>5374</v>
      </c>
      <c r="J32" s="16" cm="1">
        <f t="array" ref="J32">SUM(IF(MOD(COLUMN(L32:AO32)-COLUMN(L32),2)=1, L32:AO32, 0))</f>
        <v>5.94</v>
      </c>
      <c r="K32" s="9">
        <f t="shared" si="0"/>
        <v>6</v>
      </c>
      <c r="L32" s="9" t="s">
        <v>756</v>
      </c>
      <c r="M32" s="10">
        <v>0.99</v>
      </c>
      <c r="N32" s="9" t="s">
        <v>2032</v>
      </c>
      <c r="O32" s="10">
        <v>0.99</v>
      </c>
      <c r="P32" s="9" t="s">
        <v>4441</v>
      </c>
      <c r="Q32" s="10">
        <v>0.99</v>
      </c>
      <c r="R32" s="9" t="s">
        <v>4726</v>
      </c>
      <c r="S32" s="10">
        <v>0.99</v>
      </c>
      <c r="T32" s="9" t="s">
        <v>4884</v>
      </c>
      <c r="U32" s="10">
        <v>0.99</v>
      </c>
      <c r="V32" s="9" t="s">
        <v>2303</v>
      </c>
      <c r="W32" s="10">
        <v>0.99</v>
      </c>
      <c r="X32" s="9"/>
      <c r="Y32" s="10"/>
      <c r="Z32" s="9"/>
      <c r="AA32" s="10"/>
      <c r="AB32" s="9"/>
      <c r="AC32" s="10"/>
      <c r="AD32" s="9"/>
      <c r="AE32" s="10"/>
      <c r="AF32" s="9"/>
      <c r="AG32" s="10"/>
      <c r="AH32" s="9"/>
      <c r="AI32" s="10"/>
      <c r="AJ32" s="9"/>
      <c r="AK32" s="10"/>
      <c r="AL32" s="9"/>
      <c r="AM32" s="10"/>
      <c r="AN32" s="9"/>
      <c r="AO32" s="10"/>
    </row>
    <row r="33" spans="1:41" ht="15.75" customHeight="1" x14ac:dyDescent="0.15">
      <c r="A33" s="3" t="s">
        <v>33</v>
      </c>
      <c r="B33" s="3" t="s">
        <v>5595</v>
      </c>
      <c r="C33" s="9" t="s">
        <v>5596</v>
      </c>
      <c r="D33" s="17" t="str">
        <f>VLOOKUP(C33,Customers!$D$2:$E$60,2,FALSE)</f>
        <v>C00048</v>
      </c>
      <c r="E33" s="9" t="s">
        <v>5417</v>
      </c>
      <c r="F33" s="9" t="s">
        <v>5418</v>
      </c>
      <c r="G33" s="9" t="s">
        <v>5419</v>
      </c>
      <c r="H33" s="9" t="s">
        <v>5420</v>
      </c>
      <c r="I33" s="3" t="s">
        <v>5421</v>
      </c>
      <c r="J33" s="16" cm="1">
        <f t="array" ref="J33">SUM(IF(MOD(COLUMN(L33:AO33)-COLUMN(L33),2)=1, L33:AO33, 0))</f>
        <v>8.91</v>
      </c>
      <c r="K33" s="9">
        <f t="shared" si="0"/>
        <v>9</v>
      </c>
      <c r="L33" s="9" t="s">
        <v>4756</v>
      </c>
      <c r="M33" s="10">
        <v>0.99</v>
      </c>
      <c r="N33" s="9" t="s">
        <v>2165</v>
      </c>
      <c r="O33" s="10">
        <v>0.99</v>
      </c>
      <c r="P33" s="9" t="s">
        <v>1104</v>
      </c>
      <c r="Q33" s="10">
        <v>0.99</v>
      </c>
      <c r="R33" s="9" t="s">
        <v>1865</v>
      </c>
      <c r="S33" s="10">
        <v>0.99</v>
      </c>
      <c r="T33" s="9" t="s">
        <v>4472</v>
      </c>
      <c r="U33" s="10">
        <v>0.99</v>
      </c>
      <c r="V33" s="9" t="s">
        <v>4885</v>
      </c>
      <c r="W33" s="10">
        <v>0.99</v>
      </c>
      <c r="X33" s="9" t="s">
        <v>4806</v>
      </c>
      <c r="Y33" s="10">
        <v>0.99</v>
      </c>
      <c r="Z33" s="9" t="s">
        <v>4634</v>
      </c>
      <c r="AA33" s="10">
        <v>0.99</v>
      </c>
      <c r="AB33" s="9" t="s">
        <v>1464</v>
      </c>
      <c r="AC33" s="10">
        <v>0.99</v>
      </c>
      <c r="AD33" s="9"/>
      <c r="AE33" s="10"/>
      <c r="AF33" s="9"/>
      <c r="AG33" s="10"/>
      <c r="AH33" s="9"/>
      <c r="AI33" s="10"/>
      <c r="AJ33" s="9"/>
      <c r="AK33" s="10"/>
      <c r="AL33" s="9"/>
      <c r="AM33" s="10"/>
      <c r="AN33" s="9"/>
      <c r="AO33" s="10"/>
    </row>
    <row r="34" spans="1:41" ht="15.75" customHeight="1" x14ac:dyDescent="0.15">
      <c r="A34" s="3" t="s">
        <v>34</v>
      </c>
      <c r="B34" s="3" t="s">
        <v>5597</v>
      </c>
      <c r="C34" s="9" t="s">
        <v>5581</v>
      </c>
      <c r="D34" s="17" t="str">
        <f>VLOOKUP(C34,Customers!$D$2:$E$60,2,FALSE)</f>
        <v>C00057</v>
      </c>
      <c r="E34" s="9" t="s">
        <v>5485</v>
      </c>
      <c r="F34" s="9" t="s">
        <v>5486</v>
      </c>
      <c r="G34" s="9"/>
      <c r="H34" s="9" t="s">
        <v>5487</v>
      </c>
      <c r="I34" s="9"/>
      <c r="J34" s="16" cm="1">
        <f t="array" ref="J34">SUM(IF(MOD(COLUMN(L34:AO34)-COLUMN(L34),2)=1, L34:AO34, 0))</f>
        <v>13.860000000000001</v>
      </c>
      <c r="K34" s="9">
        <f t="shared" si="0"/>
        <v>14</v>
      </c>
      <c r="L34" s="9" t="s">
        <v>3993</v>
      </c>
      <c r="M34" s="10">
        <v>0.99</v>
      </c>
      <c r="N34" s="9" t="s">
        <v>2610</v>
      </c>
      <c r="O34" s="10">
        <v>0.99</v>
      </c>
      <c r="P34" s="9" t="s">
        <v>2251</v>
      </c>
      <c r="Q34" s="10">
        <v>0.99</v>
      </c>
      <c r="R34" s="9" t="s">
        <v>3054</v>
      </c>
      <c r="S34" s="10">
        <v>0.99</v>
      </c>
      <c r="T34" s="9" t="s">
        <v>2308</v>
      </c>
      <c r="U34" s="10">
        <v>0.99</v>
      </c>
      <c r="V34" s="9" t="s">
        <v>2280</v>
      </c>
      <c r="W34" s="10">
        <v>0.99</v>
      </c>
      <c r="X34" s="9" t="s">
        <v>3584</v>
      </c>
      <c r="Y34" s="10">
        <v>0.99</v>
      </c>
      <c r="Z34" s="9" t="s">
        <v>4223</v>
      </c>
      <c r="AA34" s="10">
        <v>0.99</v>
      </c>
      <c r="AB34" s="9" t="s">
        <v>745</v>
      </c>
      <c r="AC34" s="10">
        <v>0.99</v>
      </c>
      <c r="AD34" s="9" t="s">
        <v>3786</v>
      </c>
      <c r="AE34" s="10">
        <v>0.99</v>
      </c>
      <c r="AF34" s="9" t="s">
        <v>1026</v>
      </c>
      <c r="AG34" s="10">
        <v>0.99</v>
      </c>
      <c r="AH34" s="9" t="s">
        <v>3782</v>
      </c>
      <c r="AI34" s="10">
        <v>0.99</v>
      </c>
      <c r="AJ34" s="9" t="s">
        <v>2539</v>
      </c>
      <c r="AK34" s="10">
        <v>0.99</v>
      </c>
      <c r="AL34" s="9" t="s">
        <v>2549</v>
      </c>
      <c r="AM34" s="10">
        <v>0.99</v>
      </c>
      <c r="AN34" s="9"/>
      <c r="AO34" s="10"/>
    </row>
    <row r="35" spans="1:41" ht="15.75" customHeight="1" x14ac:dyDescent="0.15">
      <c r="A35" s="3" t="s">
        <v>35</v>
      </c>
      <c r="B35" s="3" t="s">
        <v>5598</v>
      </c>
      <c r="C35" s="9" t="s">
        <v>5599</v>
      </c>
      <c r="D35" s="17" t="str">
        <f>VLOOKUP(C35,Customers!$D$2:$E$60,2,FALSE)</f>
        <v>C00012</v>
      </c>
      <c r="E35" s="9" t="s">
        <v>5142</v>
      </c>
      <c r="F35" s="9" t="s">
        <v>5143</v>
      </c>
      <c r="G35" s="9" t="s">
        <v>5144</v>
      </c>
      <c r="H35" s="9" t="s">
        <v>5054</v>
      </c>
      <c r="I35" s="9" t="s">
        <v>5145</v>
      </c>
      <c r="J35" s="16" cm="1">
        <f t="array" ref="J35">SUM(IF(MOD(COLUMN(L35:AO35)-COLUMN(L35),2)=1, L35:AO35, 0))</f>
        <v>0.99</v>
      </c>
      <c r="K35" s="9">
        <f t="shared" si="0"/>
        <v>1</v>
      </c>
      <c r="L35" s="9" t="s">
        <v>3832</v>
      </c>
      <c r="M35" s="10">
        <v>0.99</v>
      </c>
      <c r="N35" s="9"/>
      <c r="O35" s="10"/>
      <c r="P35" s="9"/>
      <c r="Q35" s="10"/>
      <c r="R35" s="9"/>
      <c r="S35" s="10"/>
      <c r="T35" s="9"/>
      <c r="U35" s="10"/>
      <c r="V35" s="9"/>
      <c r="W35" s="10"/>
      <c r="X35" s="9"/>
      <c r="Y35" s="10"/>
      <c r="Z35" s="9"/>
      <c r="AA35" s="10"/>
      <c r="AB35" s="9"/>
      <c r="AC35" s="10"/>
      <c r="AD35" s="9"/>
      <c r="AE35" s="10"/>
      <c r="AF35" s="9"/>
      <c r="AG35" s="10"/>
      <c r="AH35" s="9"/>
      <c r="AI35" s="10"/>
      <c r="AJ35" s="9"/>
      <c r="AK35" s="10"/>
      <c r="AL35" s="9"/>
      <c r="AM35" s="10"/>
      <c r="AN35" s="9"/>
      <c r="AO35" s="10"/>
    </row>
    <row r="36" spans="1:41" ht="15.75" customHeight="1" x14ac:dyDescent="0.15">
      <c r="A36" s="3" t="s">
        <v>36</v>
      </c>
      <c r="B36" s="3" t="s">
        <v>5600</v>
      </c>
      <c r="C36" s="9" t="s">
        <v>5601</v>
      </c>
      <c r="D36" s="17" t="str">
        <f>VLOOKUP(C36,Customers!$D$2:$E$60,2,FALSE)</f>
        <v>C00013</v>
      </c>
      <c r="E36" s="9" t="s">
        <v>5151</v>
      </c>
      <c r="F36" s="9" t="s">
        <v>5152</v>
      </c>
      <c r="G36" s="9" t="s">
        <v>5153</v>
      </c>
      <c r="H36" s="9" t="s">
        <v>5054</v>
      </c>
      <c r="I36" s="9" t="s">
        <v>5154</v>
      </c>
      <c r="J36" s="16" cm="1">
        <f t="array" ref="J36">SUM(IF(MOD(COLUMN(L36:AO36)-COLUMN(L36),2)=1, L36:AO36, 0))</f>
        <v>1.98</v>
      </c>
      <c r="K36" s="9">
        <f t="shared" si="0"/>
        <v>2</v>
      </c>
      <c r="L36" s="9" t="s">
        <v>2013</v>
      </c>
      <c r="M36" s="10">
        <v>0.99</v>
      </c>
      <c r="N36" s="9" t="s">
        <v>2948</v>
      </c>
      <c r="O36" s="10">
        <v>0.99</v>
      </c>
      <c r="P36" s="9"/>
      <c r="Q36" s="10"/>
      <c r="R36" s="9"/>
      <c r="S36" s="10"/>
      <c r="T36" s="9"/>
      <c r="U36" s="10"/>
      <c r="V36" s="9"/>
      <c r="W36" s="10"/>
      <c r="X36" s="9"/>
      <c r="Y36" s="10"/>
      <c r="Z36" s="9"/>
      <c r="AA36" s="10"/>
      <c r="AB36" s="9"/>
      <c r="AC36" s="10"/>
      <c r="AD36" s="9"/>
      <c r="AE36" s="10"/>
      <c r="AF36" s="9"/>
      <c r="AG36" s="10"/>
      <c r="AH36" s="9"/>
      <c r="AI36" s="10"/>
      <c r="AJ36" s="9"/>
      <c r="AK36" s="10"/>
      <c r="AL36" s="9"/>
      <c r="AM36" s="10"/>
      <c r="AN36" s="9"/>
      <c r="AO36" s="10"/>
    </row>
    <row r="37" spans="1:41" ht="15.75" customHeight="1" x14ac:dyDescent="0.15">
      <c r="A37" s="3" t="s">
        <v>37</v>
      </c>
      <c r="B37" s="3" t="s">
        <v>5600</v>
      </c>
      <c r="C37" s="9" t="s">
        <v>5602</v>
      </c>
      <c r="D37" s="17" t="str">
        <f>VLOOKUP(C37,Customers!$D$2:$E$60,2,FALSE)</f>
        <v>C00015</v>
      </c>
      <c r="E37" s="9" t="s">
        <v>5169</v>
      </c>
      <c r="F37" s="9" t="s">
        <v>5170</v>
      </c>
      <c r="G37" s="9" t="s">
        <v>5171</v>
      </c>
      <c r="H37" s="9" t="s">
        <v>437</v>
      </c>
      <c r="I37" s="9" t="s">
        <v>5172</v>
      </c>
      <c r="J37" s="16" cm="1">
        <f t="array" ref="J37">SUM(IF(MOD(COLUMN(L37:AO37)-COLUMN(L37),2)=1, L37:AO37, 0))</f>
        <v>1.98</v>
      </c>
      <c r="K37" s="9">
        <f t="shared" si="0"/>
        <v>2</v>
      </c>
      <c r="L37" s="9" t="s">
        <v>3605</v>
      </c>
      <c r="M37" s="10">
        <v>0.99</v>
      </c>
      <c r="N37" s="9" t="s">
        <v>1145</v>
      </c>
      <c r="O37" s="10">
        <v>0.99</v>
      </c>
      <c r="P37" s="9"/>
      <c r="Q37" s="10"/>
      <c r="R37" s="9"/>
      <c r="S37" s="10"/>
      <c r="T37" s="9"/>
      <c r="U37" s="10"/>
      <c r="V37" s="9"/>
      <c r="W37" s="10"/>
      <c r="X37" s="9"/>
      <c r="Y37" s="10"/>
      <c r="Z37" s="9"/>
      <c r="AA37" s="10"/>
      <c r="AB37" s="9"/>
      <c r="AC37" s="10"/>
      <c r="AD37" s="9"/>
      <c r="AE37" s="10"/>
      <c r="AF37" s="9"/>
      <c r="AG37" s="10"/>
      <c r="AH37" s="9"/>
      <c r="AI37" s="10"/>
      <c r="AJ37" s="9"/>
      <c r="AK37" s="10"/>
      <c r="AL37" s="9"/>
      <c r="AM37" s="10"/>
      <c r="AN37" s="9"/>
      <c r="AO37" s="10"/>
    </row>
    <row r="38" spans="1:41" ht="15.75" customHeight="1" x14ac:dyDescent="0.15">
      <c r="A38" s="3" t="s">
        <v>38</v>
      </c>
      <c r="B38" s="3" t="s">
        <v>5603</v>
      </c>
      <c r="C38" s="9" t="s">
        <v>5568</v>
      </c>
      <c r="D38" s="17" t="str">
        <f>VLOOKUP(C38,Customers!$D$2:$E$60,2,FALSE)</f>
        <v>C00017</v>
      </c>
      <c r="E38" s="9" t="s">
        <v>5187</v>
      </c>
      <c r="F38" s="9" t="s">
        <v>5188</v>
      </c>
      <c r="G38" s="9" t="s">
        <v>5189</v>
      </c>
      <c r="H38" s="9" t="s">
        <v>5180</v>
      </c>
      <c r="I38" s="9" t="s">
        <v>5190</v>
      </c>
      <c r="J38" s="16" cm="1">
        <f t="array" ref="J38">SUM(IF(MOD(COLUMN(L38:AO38)-COLUMN(L38),2)=1, L38:AO38, 0))</f>
        <v>3.96</v>
      </c>
      <c r="K38" s="9">
        <f t="shared" si="0"/>
        <v>4</v>
      </c>
      <c r="L38" s="9" t="s">
        <v>1986</v>
      </c>
      <c r="M38" s="10">
        <v>0.99</v>
      </c>
      <c r="N38" s="9" t="s">
        <v>4440</v>
      </c>
      <c r="O38" s="10">
        <v>0.99</v>
      </c>
      <c r="P38" s="9" t="s">
        <v>1966</v>
      </c>
      <c r="Q38" s="10">
        <v>0.99</v>
      </c>
      <c r="R38" s="9" t="s">
        <v>1849</v>
      </c>
      <c r="S38" s="10">
        <v>0.99</v>
      </c>
      <c r="T38" s="9"/>
      <c r="U38" s="10"/>
      <c r="V38" s="9"/>
      <c r="W38" s="10"/>
      <c r="X38" s="9"/>
      <c r="Y38" s="10"/>
      <c r="Z38" s="9"/>
      <c r="AA38" s="10"/>
      <c r="AB38" s="9"/>
      <c r="AC38" s="10"/>
      <c r="AD38" s="9"/>
      <c r="AE38" s="10"/>
      <c r="AF38" s="9"/>
      <c r="AG38" s="10"/>
      <c r="AH38" s="9"/>
      <c r="AI38" s="10"/>
      <c r="AJ38" s="9"/>
      <c r="AK38" s="10"/>
      <c r="AL38" s="9"/>
      <c r="AM38" s="10"/>
      <c r="AN38" s="9"/>
      <c r="AO38" s="10"/>
    </row>
    <row r="39" spans="1:41" ht="15.75" customHeight="1" x14ac:dyDescent="0.15">
      <c r="A39" s="3" t="s">
        <v>39</v>
      </c>
      <c r="B39" s="3" t="s">
        <v>5604</v>
      </c>
      <c r="C39" s="9" t="s">
        <v>5571</v>
      </c>
      <c r="D39" s="17" t="str">
        <f>VLOOKUP(C39,Customers!$D$2:$E$60,2,FALSE)</f>
        <v>C00021</v>
      </c>
      <c r="E39" s="9" t="s">
        <v>5219</v>
      </c>
      <c r="F39" s="9" t="s">
        <v>5220</v>
      </c>
      <c r="G39" s="9" t="s">
        <v>5221</v>
      </c>
      <c r="H39" s="9" t="s">
        <v>5180</v>
      </c>
      <c r="I39" s="3" t="s">
        <v>5222</v>
      </c>
      <c r="J39" s="16" cm="1">
        <f t="array" ref="J39">SUM(IF(MOD(COLUMN(L39:AO39)-COLUMN(L39),2)=1, L39:AO39, 0))</f>
        <v>5.94</v>
      </c>
      <c r="K39" s="9">
        <f t="shared" si="0"/>
        <v>6</v>
      </c>
      <c r="L39" s="9" t="s">
        <v>4988</v>
      </c>
      <c r="M39" s="10">
        <v>0.99</v>
      </c>
      <c r="N39" s="9" t="s">
        <v>1424</v>
      </c>
      <c r="O39" s="10">
        <v>0.99</v>
      </c>
      <c r="P39" s="9" t="s">
        <v>2109</v>
      </c>
      <c r="Q39" s="10">
        <v>0.99</v>
      </c>
      <c r="R39" s="9" t="s">
        <v>1631</v>
      </c>
      <c r="S39" s="10">
        <v>0.99</v>
      </c>
      <c r="T39" s="9" t="s">
        <v>2845</v>
      </c>
      <c r="U39" s="10">
        <v>0.99</v>
      </c>
      <c r="V39" s="9" t="s">
        <v>3185</v>
      </c>
      <c r="W39" s="10">
        <v>0.99</v>
      </c>
      <c r="X39" s="9"/>
      <c r="Y39" s="10"/>
      <c r="Z39" s="9"/>
      <c r="AA39" s="10"/>
      <c r="AB39" s="9"/>
      <c r="AC39" s="10"/>
      <c r="AD39" s="9"/>
      <c r="AE39" s="10"/>
      <c r="AF39" s="9"/>
      <c r="AG39" s="10"/>
      <c r="AH39" s="9"/>
      <c r="AI39" s="10"/>
      <c r="AJ39" s="9"/>
      <c r="AK39" s="10"/>
      <c r="AL39" s="9"/>
      <c r="AM39" s="10"/>
      <c r="AN39" s="9"/>
      <c r="AO39" s="10"/>
    </row>
    <row r="40" spans="1:41" ht="15.75" customHeight="1" x14ac:dyDescent="0.15">
      <c r="A40" s="3" t="s">
        <v>40</v>
      </c>
      <c r="B40" s="3" t="s">
        <v>5605</v>
      </c>
      <c r="C40" s="9" t="s">
        <v>5606</v>
      </c>
      <c r="D40" s="17" t="str">
        <f>VLOOKUP(C40,Customers!$D$2:$E$60,2,FALSE)</f>
        <v>C00027</v>
      </c>
      <c r="E40" s="9" t="s">
        <v>5266</v>
      </c>
      <c r="F40" s="9" t="s">
        <v>5267</v>
      </c>
      <c r="G40" s="9" t="s">
        <v>5268</v>
      </c>
      <c r="H40" s="9" t="s">
        <v>5180</v>
      </c>
      <c r="I40" s="3" t="s">
        <v>5269</v>
      </c>
      <c r="J40" s="16" cm="1">
        <f t="array" ref="J40">SUM(IF(MOD(COLUMN(L40:AO40)-COLUMN(L40),2)=1, L40:AO40, 0))</f>
        <v>8.91</v>
      </c>
      <c r="K40" s="9">
        <f t="shared" si="0"/>
        <v>9</v>
      </c>
      <c r="L40" s="9" t="s">
        <v>4597</v>
      </c>
      <c r="M40" s="10">
        <v>0.99</v>
      </c>
      <c r="N40" s="9" t="s">
        <v>2266</v>
      </c>
      <c r="O40" s="10">
        <v>0.99</v>
      </c>
      <c r="P40" s="9" t="s">
        <v>3725</v>
      </c>
      <c r="Q40" s="10">
        <v>0.99</v>
      </c>
      <c r="R40" s="9" t="s">
        <v>3889</v>
      </c>
      <c r="S40" s="10">
        <v>0.99</v>
      </c>
      <c r="T40" s="9" t="s">
        <v>1500</v>
      </c>
      <c r="U40" s="10">
        <v>0.99</v>
      </c>
      <c r="V40" s="9" t="s">
        <v>2484</v>
      </c>
      <c r="W40" s="10">
        <v>0.99</v>
      </c>
      <c r="X40" s="9" t="s">
        <v>1350</v>
      </c>
      <c r="Y40" s="10">
        <v>0.99</v>
      </c>
      <c r="Z40" s="9" t="s">
        <v>4559</v>
      </c>
      <c r="AA40" s="10">
        <v>0.99</v>
      </c>
      <c r="AB40" s="9" t="s">
        <v>2327</v>
      </c>
      <c r="AC40" s="10">
        <v>0.99</v>
      </c>
      <c r="AD40" s="9"/>
      <c r="AE40" s="10"/>
      <c r="AF40" s="9"/>
      <c r="AG40" s="10"/>
      <c r="AH40" s="9"/>
      <c r="AI40" s="10"/>
      <c r="AJ40" s="9"/>
      <c r="AK40" s="10"/>
      <c r="AL40" s="9"/>
      <c r="AM40" s="10"/>
      <c r="AN40" s="9"/>
      <c r="AO40" s="10"/>
    </row>
    <row r="41" spans="1:41" ht="15.75" customHeight="1" x14ac:dyDescent="0.15">
      <c r="A41" s="3" t="s">
        <v>41</v>
      </c>
      <c r="B41" s="3" t="s">
        <v>5607</v>
      </c>
      <c r="C41" s="9" t="s">
        <v>5592</v>
      </c>
      <c r="D41" s="17" t="str">
        <f>VLOOKUP(C41,Customers!$D$2:$E$60,2,FALSE)</f>
        <v>C00036</v>
      </c>
      <c r="E41" s="9" t="s">
        <v>5331</v>
      </c>
      <c r="F41" s="9" t="s">
        <v>5332</v>
      </c>
      <c r="G41" s="9"/>
      <c r="H41" s="9" t="s">
        <v>5063</v>
      </c>
      <c r="I41" s="3" t="s">
        <v>5333</v>
      </c>
      <c r="J41" s="16" cm="1">
        <f t="array" ref="J41">SUM(IF(MOD(COLUMN(L41:AO41)-COLUMN(L41),2)=1, L41:AO41, 0))</f>
        <v>13.860000000000001</v>
      </c>
      <c r="K41" s="9">
        <f t="shared" si="0"/>
        <v>14</v>
      </c>
      <c r="L41" s="9" t="s">
        <v>2199</v>
      </c>
      <c r="M41" s="10">
        <v>0.99</v>
      </c>
      <c r="N41" s="9" t="s">
        <v>572</v>
      </c>
      <c r="O41" s="10">
        <v>0.99</v>
      </c>
      <c r="P41" s="9" t="s">
        <v>4463</v>
      </c>
      <c r="Q41" s="10">
        <v>0.99</v>
      </c>
      <c r="R41" s="9" t="s">
        <v>2002</v>
      </c>
      <c r="S41" s="10">
        <v>0.99</v>
      </c>
      <c r="T41" s="9" t="s">
        <v>4511</v>
      </c>
      <c r="U41" s="10">
        <v>0.99</v>
      </c>
      <c r="V41" s="9" t="s">
        <v>3618</v>
      </c>
      <c r="W41" s="10">
        <v>0.99</v>
      </c>
      <c r="X41" s="9" t="s">
        <v>840</v>
      </c>
      <c r="Y41" s="10">
        <v>0.99</v>
      </c>
      <c r="Z41" s="9" t="s">
        <v>4564</v>
      </c>
      <c r="AA41" s="10">
        <v>0.99</v>
      </c>
      <c r="AB41" s="9" t="s">
        <v>3885</v>
      </c>
      <c r="AC41" s="10">
        <v>0.99</v>
      </c>
      <c r="AD41" s="9" t="s">
        <v>4218</v>
      </c>
      <c r="AE41" s="10">
        <v>0.99</v>
      </c>
      <c r="AF41" s="9" t="s">
        <v>1127</v>
      </c>
      <c r="AG41" s="10">
        <v>0.99</v>
      </c>
      <c r="AH41" s="9" t="s">
        <v>1350</v>
      </c>
      <c r="AI41" s="10">
        <v>0.99</v>
      </c>
      <c r="AJ41" s="9" t="s">
        <v>4511</v>
      </c>
      <c r="AK41" s="10">
        <v>0.99</v>
      </c>
      <c r="AL41" s="9" t="s">
        <v>4531</v>
      </c>
      <c r="AM41" s="10">
        <v>0.99</v>
      </c>
      <c r="AN41" s="9"/>
      <c r="AO41" s="10"/>
    </row>
    <row r="42" spans="1:41" ht="15.75" customHeight="1" x14ac:dyDescent="0.15">
      <c r="A42" s="3" t="s">
        <v>42</v>
      </c>
      <c r="B42" s="3" t="s">
        <v>5608</v>
      </c>
      <c r="C42" s="9" t="s">
        <v>5609</v>
      </c>
      <c r="D42" s="17" t="str">
        <f>VLOOKUP(C42,Customers!$D$2:$E$60,2,FALSE)</f>
        <v>C00050</v>
      </c>
      <c r="E42" s="9" t="s">
        <v>5434</v>
      </c>
      <c r="F42" s="9" t="s">
        <v>5435</v>
      </c>
      <c r="G42" s="9"/>
      <c r="H42" s="9" t="s">
        <v>5436</v>
      </c>
      <c r="I42" s="3" t="s">
        <v>5437</v>
      </c>
      <c r="J42" s="16" cm="1">
        <f t="array" ref="J42">SUM(IF(MOD(COLUMN(L42:AO42)-COLUMN(L42),2)=1, L42:AO42, 0))</f>
        <v>0.99</v>
      </c>
      <c r="K42" s="9">
        <f t="shared" si="0"/>
        <v>1</v>
      </c>
      <c r="L42" s="9" t="s">
        <v>2443</v>
      </c>
      <c r="M42" s="10">
        <v>0.99</v>
      </c>
      <c r="N42" s="9"/>
      <c r="O42" s="10"/>
      <c r="P42" s="9"/>
      <c r="Q42" s="10"/>
      <c r="R42" s="9"/>
      <c r="S42" s="10"/>
      <c r="T42" s="9"/>
      <c r="U42" s="10"/>
      <c r="V42" s="9"/>
      <c r="W42" s="10"/>
      <c r="X42" s="9"/>
      <c r="Y42" s="10"/>
      <c r="Z42" s="9"/>
      <c r="AA42" s="10"/>
      <c r="AB42" s="9"/>
      <c r="AC42" s="10"/>
      <c r="AD42" s="9"/>
      <c r="AE42" s="10"/>
      <c r="AF42" s="9"/>
      <c r="AG42" s="10"/>
      <c r="AH42" s="9"/>
      <c r="AI42" s="10"/>
      <c r="AJ42" s="9"/>
      <c r="AK42" s="10"/>
      <c r="AL42" s="9"/>
      <c r="AM42" s="10"/>
      <c r="AN42" s="9"/>
      <c r="AO42" s="10"/>
    </row>
    <row r="43" spans="1:41" ht="15.75" customHeight="1" x14ac:dyDescent="0.15">
      <c r="A43" s="3" t="s">
        <v>43</v>
      </c>
      <c r="B43" s="3" t="s">
        <v>5610</v>
      </c>
      <c r="C43" s="9" t="s">
        <v>5611</v>
      </c>
      <c r="D43" s="17" t="str">
        <f>VLOOKUP(C43,Customers!$D$2:$E$60,2,FALSE)</f>
        <v>C00051</v>
      </c>
      <c r="E43" s="9" t="s">
        <v>5442</v>
      </c>
      <c r="F43" s="9" t="s">
        <v>5443</v>
      </c>
      <c r="G43" s="9"/>
      <c r="H43" s="9" t="s">
        <v>5444</v>
      </c>
      <c r="I43" s="3" t="s">
        <v>5445</v>
      </c>
      <c r="J43" s="16" cm="1">
        <f t="array" ref="J43">SUM(IF(MOD(COLUMN(L43:AO43)-COLUMN(L43),2)=1, L43:AO43, 0))</f>
        <v>1.98</v>
      </c>
      <c r="K43" s="9">
        <f t="shared" si="0"/>
        <v>2</v>
      </c>
      <c r="L43" s="9" t="s">
        <v>2709</v>
      </c>
      <c r="M43" s="10">
        <v>0.99</v>
      </c>
      <c r="N43" s="9" t="s">
        <v>3888</v>
      </c>
      <c r="O43" s="10">
        <v>0.99</v>
      </c>
      <c r="P43" s="9"/>
      <c r="Q43" s="10"/>
      <c r="R43" s="9"/>
      <c r="S43" s="10"/>
      <c r="T43" s="9"/>
      <c r="U43" s="10"/>
      <c r="V43" s="9"/>
      <c r="W43" s="10"/>
      <c r="X43" s="9"/>
      <c r="Y43" s="10"/>
      <c r="Z43" s="9"/>
      <c r="AA43" s="10"/>
      <c r="AB43" s="9"/>
      <c r="AC43" s="10"/>
      <c r="AD43" s="9"/>
      <c r="AE43" s="10"/>
      <c r="AF43" s="9"/>
      <c r="AG43" s="10"/>
      <c r="AH43" s="9"/>
      <c r="AI43" s="10"/>
      <c r="AJ43" s="9"/>
      <c r="AK43" s="10"/>
      <c r="AL43" s="9"/>
      <c r="AM43" s="10"/>
      <c r="AN43" s="9"/>
      <c r="AO43" s="10"/>
    </row>
    <row r="44" spans="1:41" ht="15.75" customHeight="1" x14ac:dyDescent="0.15">
      <c r="A44" s="3" t="s">
        <v>44</v>
      </c>
      <c r="B44" s="3" t="s">
        <v>5610</v>
      </c>
      <c r="C44" s="9" t="s">
        <v>5612</v>
      </c>
      <c r="D44" s="17" t="str">
        <f>VLOOKUP(C44,Customers!$D$2:$E$60,2,FALSE)</f>
        <v>C00053</v>
      </c>
      <c r="E44" s="9" t="s">
        <v>5458</v>
      </c>
      <c r="F44" s="9" t="s">
        <v>5451</v>
      </c>
      <c r="G44" s="9"/>
      <c r="H44" s="9" t="s">
        <v>5452</v>
      </c>
      <c r="I44" s="9" t="s">
        <v>5459</v>
      </c>
      <c r="J44" s="16" cm="1">
        <f t="array" ref="J44">SUM(IF(MOD(COLUMN(L44:AO44)-COLUMN(L44),2)=1, L44:AO44, 0))</f>
        <v>1.98</v>
      </c>
      <c r="K44" s="9">
        <f t="shared" si="0"/>
        <v>2</v>
      </c>
      <c r="L44" s="9" t="s">
        <v>4530</v>
      </c>
      <c r="M44" s="10">
        <v>0.99</v>
      </c>
      <c r="N44" s="9" t="s">
        <v>2984</v>
      </c>
      <c r="O44" s="10">
        <v>0.99</v>
      </c>
      <c r="P44" s="9"/>
      <c r="Q44" s="10"/>
      <c r="R44" s="9"/>
      <c r="S44" s="10"/>
      <c r="T44" s="9"/>
      <c r="U44" s="10"/>
      <c r="V44" s="9"/>
      <c r="W44" s="10"/>
      <c r="X44" s="9"/>
      <c r="Y44" s="10"/>
      <c r="Z44" s="9"/>
      <c r="AA44" s="10"/>
      <c r="AB44" s="9"/>
      <c r="AC44" s="10"/>
      <c r="AD44" s="9"/>
      <c r="AE44" s="10"/>
      <c r="AF44" s="9"/>
      <c r="AG44" s="10"/>
      <c r="AH44" s="9"/>
      <c r="AI44" s="10"/>
      <c r="AJ44" s="9"/>
      <c r="AK44" s="10"/>
      <c r="AL44" s="9"/>
      <c r="AM44" s="10"/>
      <c r="AN44" s="9"/>
      <c r="AO44" s="10"/>
    </row>
    <row r="45" spans="1:41" ht="15.75" customHeight="1" x14ac:dyDescent="0.15">
      <c r="A45" s="3" t="s">
        <v>45</v>
      </c>
      <c r="B45" s="3" t="s">
        <v>5613</v>
      </c>
      <c r="C45" s="9" t="s">
        <v>5580</v>
      </c>
      <c r="D45" s="17" t="str">
        <f>VLOOKUP(C45,Customers!$D$2:$E$60,2,FALSE)</f>
        <v>C00055</v>
      </c>
      <c r="E45" s="9" t="s">
        <v>5468</v>
      </c>
      <c r="F45" s="9" t="s">
        <v>5469</v>
      </c>
      <c r="G45" s="9" t="s">
        <v>5470</v>
      </c>
      <c r="H45" s="9" t="s">
        <v>5471</v>
      </c>
      <c r="I45" s="3" t="s">
        <v>5472</v>
      </c>
      <c r="J45" s="16" cm="1">
        <f t="array" ref="J45">SUM(IF(MOD(COLUMN(L45:AO45)-COLUMN(L45),2)=1, L45:AO45, 0))</f>
        <v>3.96</v>
      </c>
      <c r="K45" s="9">
        <f t="shared" si="0"/>
        <v>4</v>
      </c>
      <c r="L45" s="9" t="s">
        <v>2277</v>
      </c>
      <c r="M45" s="10">
        <v>0.99</v>
      </c>
      <c r="N45" s="9" t="s">
        <v>4381</v>
      </c>
      <c r="O45" s="10">
        <v>0.99</v>
      </c>
      <c r="P45" s="9" t="s">
        <v>1354</v>
      </c>
      <c r="Q45" s="10">
        <v>0.99</v>
      </c>
      <c r="R45" s="9" t="s">
        <v>613</v>
      </c>
      <c r="S45" s="10">
        <v>0.99</v>
      </c>
      <c r="T45" s="9"/>
      <c r="U45" s="10"/>
      <c r="V45" s="9"/>
      <c r="W45" s="10"/>
      <c r="X45" s="9"/>
      <c r="Y45" s="10"/>
      <c r="Z45" s="9"/>
      <c r="AA45" s="10"/>
      <c r="AB45" s="9"/>
      <c r="AC45" s="10"/>
      <c r="AD45" s="9"/>
      <c r="AE45" s="10"/>
      <c r="AF45" s="9"/>
      <c r="AG45" s="10"/>
      <c r="AH45" s="9"/>
      <c r="AI45" s="10"/>
      <c r="AJ45" s="9"/>
      <c r="AK45" s="10"/>
      <c r="AL45" s="9"/>
      <c r="AM45" s="10"/>
      <c r="AN45" s="9"/>
      <c r="AO45" s="10"/>
    </row>
    <row r="46" spans="1:41" ht="15.75" customHeight="1" x14ac:dyDescent="0.15">
      <c r="A46" s="3" t="s">
        <v>46</v>
      </c>
      <c r="B46" s="3" t="s">
        <v>5614</v>
      </c>
      <c r="C46" s="9" t="s">
        <v>5583</v>
      </c>
      <c r="D46" s="17" t="str">
        <f>VLOOKUP(C46,Customers!$D$2:$E$60,2,FALSE)</f>
        <v>C00059</v>
      </c>
      <c r="E46" s="9" t="s">
        <v>5500</v>
      </c>
      <c r="F46" s="9" t="s">
        <v>5501</v>
      </c>
      <c r="G46" s="9"/>
      <c r="H46" s="9" t="s">
        <v>5494</v>
      </c>
      <c r="I46" s="3" t="s">
        <v>5502</v>
      </c>
      <c r="J46" s="16" cm="1">
        <f t="array" ref="J46">SUM(IF(MOD(COLUMN(L46:AO46)-COLUMN(L46),2)=1, L46:AO46, 0))</f>
        <v>5.94</v>
      </c>
      <c r="K46" s="9">
        <f t="shared" si="0"/>
        <v>6</v>
      </c>
      <c r="L46" s="9" t="s">
        <v>2930</v>
      </c>
      <c r="M46" s="10">
        <v>0.99</v>
      </c>
      <c r="N46" s="9" t="s">
        <v>1975</v>
      </c>
      <c r="O46" s="10">
        <v>0.99</v>
      </c>
      <c r="P46" s="9" t="s">
        <v>3364</v>
      </c>
      <c r="Q46" s="10">
        <v>0.99</v>
      </c>
      <c r="R46" s="9" t="s">
        <v>2734</v>
      </c>
      <c r="S46" s="10">
        <v>0.99</v>
      </c>
      <c r="T46" s="9" t="s">
        <v>2511</v>
      </c>
      <c r="U46" s="10">
        <v>0.99</v>
      </c>
      <c r="V46" s="9" t="s">
        <v>2356</v>
      </c>
      <c r="W46" s="10">
        <v>0.99</v>
      </c>
      <c r="X46" s="9"/>
      <c r="Y46" s="10"/>
      <c r="Z46" s="9"/>
      <c r="AA46" s="10"/>
      <c r="AB46" s="9"/>
      <c r="AC46" s="10"/>
      <c r="AD46" s="9"/>
      <c r="AE46" s="10"/>
      <c r="AF46" s="9"/>
      <c r="AG46" s="10"/>
      <c r="AH46" s="9"/>
      <c r="AI46" s="10"/>
      <c r="AJ46" s="9"/>
      <c r="AK46" s="10"/>
      <c r="AL46" s="9"/>
      <c r="AM46" s="10"/>
      <c r="AN46" s="9"/>
      <c r="AO46" s="10"/>
    </row>
    <row r="47" spans="1:41" ht="15.75" customHeight="1" x14ac:dyDescent="0.15">
      <c r="A47" s="3" t="s">
        <v>47</v>
      </c>
      <c r="B47" s="3" t="s">
        <v>5615</v>
      </c>
      <c r="C47" s="9" t="s">
        <v>5616</v>
      </c>
      <c r="D47" s="17" t="str">
        <f>VLOOKUP(C47,Customers!$D$2:$E$60,2,FALSE)</f>
        <v>C00006</v>
      </c>
      <c r="E47" s="9" t="s">
        <v>5094</v>
      </c>
      <c r="F47" s="9" t="s">
        <v>5087</v>
      </c>
      <c r="G47" s="9"/>
      <c r="H47" s="9" t="s">
        <v>5088</v>
      </c>
      <c r="I47" s="3" t="s">
        <v>5095</v>
      </c>
      <c r="J47" s="16" cm="1">
        <f t="array" ref="J47">SUM(IF(MOD(COLUMN(L47:AO47)-COLUMN(L47),2)=1, L47:AO47, 0))</f>
        <v>8.91</v>
      </c>
      <c r="K47" s="9">
        <f t="shared" si="0"/>
        <v>9</v>
      </c>
      <c r="L47" s="9" t="s">
        <v>4917</v>
      </c>
      <c r="M47" s="10">
        <v>0.99</v>
      </c>
      <c r="N47" s="9" t="s">
        <v>4896</v>
      </c>
      <c r="O47" s="10">
        <v>0.99</v>
      </c>
      <c r="P47" s="9" t="s">
        <v>1298</v>
      </c>
      <c r="Q47" s="10">
        <v>0.99</v>
      </c>
      <c r="R47" s="9" t="s">
        <v>4881</v>
      </c>
      <c r="S47" s="10">
        <v>0.99</v>
      </c>
      <c r="T47" s="9" t="s">
        <v>2929</v>
      </c>
      <c r="U47" s="10">
        <v>0.99</v>
      </c>
      <c r="V47" s="9" t="s">
        <v>3238</v>
      </c>
      <c r="W47" s="10">
        <v>0.99</v>
      </c>
      <c r="X47" s="9" t="s">
        <v>2358</v>
      </c>
      <c r="Y47" s="10">
        <v>0.99</v>
      </c>
      <c r="Z47" s="9" t="s">
        <v>4331</v>
      </c>
      <c r="AA47" s="10">
        <v>0.99</v>
      </c>
      <c r="AB47" s="9" t="s">
        <v>1504</v>
      </c>
      <c r="AC47" s="10">
        <v>0.99</v>
      </c>
      <c r="AD47" s="9"/>
      <c r="AE47" s="10"/>
      <c r="AF47" s="9"/>
      <c r="AG47" s="10"/>
      <c r="AH47" s="9"/>
      <c r="AI47" s="10"/>
      <c r="AJ47" s="9"/>
      <c r="AK47" s="10"/>
      <c r="AL47" s="9"/>
      <c r="AM47" s="10"/>
      <c r="AN47" s="9"/>
      <c r="AO47" s="10"/>
    </row>
    <row r="48" spans="1:41" ht="15.75" customHeight="1" x14ac:dyDescent="0.15">
      <c r="A48" s="3" t="s">
        <v>48</v>
      </c>
      <c r="B48" s="3" t="s">
        <v>5617</v>
      </c>
      <c r="C48" s="9" t="s">
        <v>5602</v>
      </c>
      <c r="D48" s="17" t="str">
        <f>VLOOKUP(C48,Customers!$D$2:$E$60,2,FALSE)</f>
        <v>C00015</v>
      </c>
      <c r="E48" s="9" t="s">
        <v>5169</v>
      </c>
      <c r="F48" s="9" t="s">
        <v>5170</v>
      </c>
      <c r="G48" s="9" t="s">
        <v>5171</v>
      </c>
      <c r="H48" s="9" t="s">
        <v>437</v>
      </c>
      <c r="I48" s="9" t="s">
        <v>5172</v>
      </c>
      <c r="J48" s="16" cm="1">
        <f t="array" ref="J48">SUM(IF(MOD(COLUMN(L48:AO48)-COLUMN(L48),2)=1, L48:AO48, 0))</f>
        <v>13.860000000000001</v>
      </c>
      <c r="K48" s="9">
        <f t="shared" si="0"/>
        <v>14</v>
      </c>
      <c r="L48" s="9" t="s">
        <v>4228</v>
      </c>
      <c r="M48" s="10">
        <v>0.99</v>
      </c>
      <c r="N48" s="9" t="s">
        <v>3950</v>
      </c>
      <c r="O48" s="10">
        <v>0.99</v>
      </c>
      <c r="P48" s="9" t="s">
        <v>3915</v>
      </c>
      <c r="Q48" s="10">
        <v>0.99</v>
      </c>
      <c r="R48" s="9" t="s">
        <v>2215</v>
      </c>
      <c r="S48" s="10">
        <v>0.99</v>
      </c>
      <c r="T48" s="9" t="s">
        <v>1812</v>
      </c>
      <c r="U48" s="10">
        <v>0.99</v>
      </c>
      <c r="V48" s="9" t="s">
        <v>4814</v>
      </c>
      <c r="W48" s="10">
        <v>0.99</v>
      </c>
      <c r="X48" s="9" t="s">
        <v>2081</v>
      </c>
      <c r="Y48" s="10">
        <v>0.99</v>
      </c>
      <c r="Z48" s="9" t="s">
        <v>4708</v>
      </c>
      <c r="AA48" s="10">
        <v>0.99</v>
      </c>
      <c r="AB48" s="9" t="s">
        <v>3638</v>
      </c>
      <c r="AC48" s="10">
        <v>0.99</v>
      </c>
      <c r="AD48" s="9" t="s">
        <v>2134</v>
      </c>
      <c r="AE48" s="10">
        <v>0.99</v>
      </c>
      <c r="AF48" s="9" t="s">
        <v>1839</v>
      </c>
      <c r="AG48" s="10">
        <v>0.99</v>
      </c>
      <c r="AH48" s="9" t="s">
        <v>4846</v>
      </c>
      <c r="AI48" s="10">
        <v>0.99</v>
      </c>
      <c r="AJ48" s="9" t="s">
        <v>1818</v>
      </c>
      <c r="AK48" s="10">
        <v>0.99</v>
      </c>
      <c r="AL48" s="9" t="s">
        <v>914</v>
      </c>
      <c r="AM48" s="10">
        <v>0.99</v>
      </c>
      <c r="AN48" s="9"/>
      <c r="AO48" s="10"/>
    </row>
    <row r="49" spans="1:41" ht="15.75" customHeight="1" x14ac:dyDescent="0.15">
      <c r="A49" s="3" t="s">
        <v>49</v>
      </c>
      <c r="B49" s="3" t="s">
        <v>5618</v>
      </c>
      <c r="C49" s="9" t="s">
        <v>5619</v>
      </c>
      <c r="D49" s="17" t="str">
        <f>VLOOKUP(C49,Customers!$D$2:$E$60,2,FALSE)</f>
        <v>C00029</v>
      </c>
      <c r="E49" s="9" t="s">
        <v>5281</v>
      </c>
      <c r="F49" s="9" t="s">
        <v>5282</v>
      </c>
      <c r="G49" s="9" t="s">
        <v>5283</v>
      </c>
      <c r="H49" s="9" t="s">
        <v>437</v>
      </c>
      <c r="I49" s="9" t="s">
        <v>5284</v>
      </c>
      <c r="J49" s="16" cm="1">
        <f t="array" ref="J49">SUM(IF(MOD(COLUMN(L49:AO49)-COLUMN(L49),2)=1, L49:AO49, 0))</f>
        <v>0.99</v>
      </c>
      <c r="K49" s="9">
        <f t="shared" si="0"/>
        <v>1</v>
      </c>
      <c r="L49" s="9" t="s">
        <v>5032</v>
      </c>
      <c r="M49" s="10">
        <v>0.99</v>
      </c>
      <c r="N49" s="9"/>
      <c r="O49" s="10"/>
      <c r="P49" s="9"/>
      <c r="Q49" s="10"/>
      <c r="R49" s="9"/>
      <c r="S49" s="10"/>
      <c r="T49" s="9"/>
      <c r="U49" s="10"/>
      <c r="V49" s="9"/>
      <c r="W49" s="10"/>
      <c r="X49" s="9"/>
      <c r="Y49" s="10"/>
      <c r="Z49" s="9"/>
      <c r="AA49" s="10"/>
      <c r="AB49" s="9"/>
      <c r="AC49" s="10"/>
      <c r="AD49" s="9"/>
      <c r="AE49" s="10"/>
      <c r="AF49" s="9"/>
      <c r="AG49" s="10"/>
      <c r="AH49" s="9"/>
      <c r="AI49" s="10"/>
      <c r="AJ49" s="9"/>
      <c r="AK49" s="10"/>
      <c r="AL49" s="9"/>
      <c r="AM49" s="10"/>
      <c r="AN49" s="9"/>
      <c r="AO49" s="10"/>
    </row>
    <row r="50" spans="1:41" ht="13" x14ac:dyDescent="0.15">
      <c r="A50" s="3" t="s">
        <v>50</v>
      </c>
      <c r="B50" s="3" t="s">
        <v>5620</v>
      </c>
      <c r="C50" s="9" t="s">
        <v>5621</v>
      </c>
      <c r="D50" s="17" t="str">
        <f>VLOOKUP(C50,Customers!$D$2:$E$60,2,FALSE)</f>
        <v>C00030</v>
      </c>
      <c r="E50" s="9" t="s">
        <v>5289</v>
      </c>
      <c r="F50" s="9" t="s">
        <v>5290</v>
      </c>
      <c r="G50" s="9" t="s">
        <v>5283</v>
      </c>
      <c r="H50" s="9" t="s">
        <v>437</v>
      </c>
      <c r="I50" s="9" t="s">
        <v>5291</v>
      </c>
      <c r="J50" s="16" cm="1">
        <f t="array" ref="J50">SUM(IF(MOD(COLUMN(L50:AO50)-COLUMN(L50),2)=1, L50:AO50, 0))</f>
        <v>1.98</v>
      </c>
      <c r="K50" s="9">
        <f t="shared" si="0"/>
        <v>2</v>
      </c>
      <c r="L50" s="9" t="s">
        <v>1323</v>
      </c>
      <c r="M50" s="10">
        <v>0.99</v>
      </c>
      <c r="N50" s="9" t="s">
        <v>1666</v>
      </c>
      <c r="O50" s="10">
        <v>0.99</v>
      </c>
      <c r="P50" s="9"/>
      <c r="Q50" s="10"/>
      <c r="R50" s="9"/>
      <c r="S50" s="10"/>
      <c r="T50" s="9"/>
      <c r="U50" s="10"/>
      <c r="V50" s="9"/>
      <c r="W50" s="10"/>
      <c r="X50" s="9"/>
      <c r="Y50" s="10"/>
      <c r="Z50" s="9"/>
      <c r="AA50" s="10"/>
      <c r="AB50" s="9"/>
      <c r="AC50" s="10"/>
      <c r="AD50" s="9"/>
      <c r="AE50" s="10"/>
      <c r="AF50" s="9"/>
      <c r="AG50" s="10"/>
      <c r="AH50" s="9"/>
      <c r="AI50" s="10"/>
      <c r="AJ50" s="9"/>
      <c r="AK50" s="10"/>
      <c r="AL50" s="9"/>
      <c r="AM50" s="10"/>
      <c r="AN50" s="9"/>
      <c r="AO50" s="10"/>
    </row>
    <row r="51" spans="1:41" ht="13" x14ac:dyDescent="0.15">
      <c r="A51" s="3" t="s">
        <v>51</v>
      </c>
      <c r="B51" s="3" t="s">
        <v>5620</v>
      </c>
      <c r="C51" s="9" t="s">
        <v>5622</v>
      </c>
      <c r="D51" s="17" t="str">
        <f>VLOOKUP(C51,Customers!$D$2:$E$60,2,FALSE)</f>
        <v>C00032</v>
      </c>
      <c r="E51" s="9" t="s">
        <v>5303</v>
      </c>
      <c r="F51" s="9" t="s">
        <v>5304</v>
      </c>
      <c r="G51" s="9" t="s">
        <v>5305</v>
      </c>
      <c r="H51" s="9" t="s">
        <v>437</v>
      </c>
      <c r="I51" s="9" t="s">
        <v>5306</v>
      </c>
      <c r="J51" s="16" cm="1">
        <f t="array" ref="J51">SUM(IF(MOD(COLUMN(L51:AO51)-COLUMN(L51),2)=1, L51:AO51, 0))</f>
        <v>1.98</v>
      </c>
      <c r="K51" s="9">
        <f t="shared" si="0"/>
        <v>2</v>
      </c>
      <c r="L51" s="9" t="s">
        <v>2570</v>
      </c>
      <c r="M51" s="10">
        <v>0.99</v>
      </c>
      <c r="N51" s="9" t="s">
        <v>4887</v>
      </c>
      <c r="O51" s="10">
        <v>0.99</v>
      </c>
      <c r="P51" s="9"/>
      <c r="Q51" s="10"/>
      <c r="R51" s="9"/>
      <c r="S51" s="10"/>
      <c r="T51" s="9"/>
      <c r="U51" s="10"/>
      <c r="V51" s="9"/>
      <c r="W51" s="10"/>
      <c r="X51" s="9"/>
      <c r="Y51" s="10"/>
      <c r="Z51" s="9"/>
      <c r="AA51" s="10"/>
      <c r="AB51" s="9"/>
      <c r="AC51" s="10"/>
      <c r="AD51" s="9"/>
      <c r="AE51" s="10"/>
      <c r="AF51" s="9"/>
      <c r="AG51" s="10"/>
      <c r="AH51" s="9"/>
      <c r="AI51" s="10"/>
      <c r="AJ51" s="9"/>
      <c r="AK51" s="10"/>
      <c r="AL51" s="9"/>
      <c r="AM51" s="10"/>
      <c r="AN51" s="9"/>
      <c r="AO51" s="10"/>
    </row>
    <row r="52" spans="1:41" ht="13" x14ac:dyDescent="0.15">
      <c r="A52" s="3" t="s">
        <v>52</v>
      </c>
      <c r="B52" s="3" t="s">
        <v>5623</v>
      </c>
      <c r="C52" s="9" t="s">
        <v>5591</v>
      </c>
      <c r="D52" s="17" t="str">
        <f>VLOOKUP(C52,Customers!$D$2:$E$60,2,FALSE)</f>
        <v>C00034</v>
      </c>
      <c r="E52" s="9" t="s">
        <v>5319</v>
      </c>
      <c r="F52" s="9" t="s">
        <v>5320</v>
      </c>
      <c r="G52" s="9"/>
      <c r="H52" s="9" t="s">
        <v>5321</v>
      </c>
      <c r="I52" s="9"/>
      <c r="J52" s="16" cm="1">
        <f t="array" ref="J52">SUM(IF(MOD(COLUMN(L52:AO52)-COLUMN(L52),2)=1, L52:AO52, 0))</f>
        <v>3.96</v>
      </c>
      <c r="K52" s="9">
        <f t="shared" si="0"/>
        <v>4</v>
      </c>
      <c r="L52" s="9" t="s">
        <v>4376</v>
      </c>
      <c r="M52" s="10">
        <v>0.99</v>
      </c>
      <c r="N52" s="9" t="s">
        <v>2957</v>
      </c>
      <c r="O52" s="10">
        <v>0.99</v>
      </c>
      <c r="P52" s="9" t="s">
        <v>3215</v>
      </c>
      <c r="Q52" s="10">
        <v>0.99</v>
      </c>
      <c r="R52" s="9" t="s">
        <v>2670</v>
      </c>
      <c r="S52" s="10">
        <v>0.99</v>
      </c>
      <c r="T52" s="9"/>
      <c r="U52" s="10"/>
      <c r="V52" s="9"/>
      <c r="W52" s="10"/>
      <c r="X52" s="9"/>
      <c r="Y52" s="10"/>
      <c r="Z52" s="9"/>
      <c r="AA52" s="10"/>
      <c r="AB52" s="9"/>
      <c r="AC52" s="10"/>
      <c r="AD52" s="9"/>
      <c r="AE52" s="10"/>
      <c r="AF52" s="9"/>
      <c r="AG52" s="10"/>
      <c r="AH52" s="9"/>
      <c r="AI52" s="10"/>
      <c r="AJ52" s="9"/>
      <c r="AK52" s="10"/>
      <c r="AL52" s="9"/>
      <c r="AM52" s="10"/>
      <c r="AN52" s="9"/>
      <c r="AO52" s="10"/>
    </row>
    <row r="53" spans="1:41" ht="13" x14ac:dyDescent="0.15">
      <c r="A53" s="3" t="s">
        <v>53</v>
      </c>
      <c r="B53" s="3" t="s">
        <v>5624</v>
      </c>
      <c r="C53" s="9" t="s">
        <v>5556</v>
      </c>
      <c r="D53" s="17" t="str">
        <f>VLOOKUP(C53,Customers!$D$2:$E$60,2,FALSE)</f>
        <v>C00038</v>
      </c>
      <c r="E53" s="9" t="s">
        <v>5345</v>
      </c>
      <c r="F53" s="9" t="s">
        <v>5332</v>
      </c>
      <c r="G53" s="9"/>
      <c r="H53" s="9" t="s">
        <v>5063</v>
      </c>
      <c r="I53" s="3" t="s">
        <v>5346</v>
      </c>
      <c r="J53" s="16" cm="1">
        <f t="array" ref="J53">SUM(IF(MOD(COLUMN(L53:AO53)-COLUMN(L53),2)=1, L53:AO53, 0))</f>
        <v>5.94</v>
      </c>
      <c r="K53" s="9">
        <f t="shared" si="0"/>
        <v>6</v>
      </c>
      <c r="L53" s="9" t="s">
        <v>3528</v>
      </c>
      <c r="M53" s="10">
        <v>0.99</v>
      </c>
      <c r="N53" s="9" t="s">
        <v>1452</v>
      </c>
      <c r="O53" s="10">
        <v>0.99</v>
      </c>
      <c r="P53" s="9" t="s">
        <v>1990</v>
      </c>
      <c r="Q53" s="10">
        <v>0.99</v>
      </c>
      <c r="R53" s="9" t="s">
        <v>1383</v>
      </c>
      <c r="S53" s="10">
        <v>0.99</v>
      </c>
      <c r="T53" s="9" t="s">
        <v>2270</v>
      </c>
      <c r="U53" s="10">
        <v>0.99</v>
      </c>
      <c r="V53" s="9" t="s">
        <v>2563</v>
      </c>
      <c r="W53" s="10">
        <v>0.99</v>
      </c>
      <c r="X53" s="9"/>
      <c r="Y53" s="10"/>
      <c r="Z53" s="9"/>
      <c r="AA53" s="10"/>
      <c r="AB53" s="9"/>
      <c r="AC53" s="10"/>
      <c r="AD53" s="9"/>
      <c r="AE53" s="10"/>
      <c r="AF53" s="9"/>
      <c r="AG53" s="10"/>
      <c r="AH53" s="9"/>
      <c r="AI53" s="10"/>
      <c r="AJ53" s="9"/>
      <c r="AK53" s="10"/>
      <c r="AL53" s="9"/>
      <c r="AM53" s="10"/>
      <c r="AN53" s="9"/>
      <c r="AO53" s="10"/>
    </row>
    <row r="54" spans="1:41" ht="13" x14ac:dyDescent="0.15">
      <c r="A54" s="3" t="s">
        <v>54</v>
      </c>
      <c r="B54" s="3" t="s">
        <v>5625</v>
      </c>
      <c r="C54" s="9" t="s">
        <v>5626</v>
      </c>
      <c r="D54" s="17" t="str">
        <f>VLOOKUP(C54,Customers!$D$2:$E$60,2,FALSE)</f>
        <v>C00044</v>
      </c>
      <c r="E54" s="9" t="s">
        <v>5386</v>
      </c>
      <c r="F54" s="9" t="s">
        <v>5387</v>
      </c>
      <c r="G54" s="9"/>
      <c r="H54" s="9" t="s">
        <v>5388</v>
      </c>
      <c r="I54" s="3" t="s">
        <v>5389</v>
      </c>
      <c r="J54" s="16" cm="1">
        <f t="array" ref="J54">SUM(IF(MOD(COLUMN(L54:AO54)-COLUMN(L54),2)=1, L54:AO54, 0))</f>
        <v>8.91</v>
      </c>
      <c r="K54" s="9">
        <f t="shared" si="0"/>
        <v>9</v>
      </c>
      <c r="L54" s="9" t="s">
        <v>1839</v>
      </c>
      <c r="M54" s="10">
        <v>0.99</v>
      </c>
      <c r="N54" s="9" t="s">
        <v>2847</v>
      </c>
      <c r="O54" s="10">
        <v>0.99</v>
      </c>
      <c r="P54" s="9" t="s">
        <v>4164</v>
      </c>
      <c r="Q54" s="10">
        <v>0.99</v>
      </c>
      <c r="R54" s="9" t="s">
        <v>3745</v>
      </c>
      <c r="S54" s="10">
        <v>0.99</v>
      </c>
      <c r="T54" s="9" t="s">
        <v>4360</v>
      </c>
      <c r="U54" s="10">
        <v>0.99</v>
      </c>
      <c r="V54" s="9" t="s">
        <v>3146</v>
      </c>
      <c r="W54" s="10">
        <v>0.99</v>
      </c>
      <c r="X54" s="9" t="s">
        <v>1035</v>
      </c>
      <c r="Y54" s="10">
        <v>0.99</v>
      </c>
      <c r="Z54" s="9" t="s">
        <v>3254</v>
      </c>
      <c r="AA54" s="10">
        <v>0.99</v>
      </c>
      <c r="AB54" s="9" t="s">
        <v>1237</v>
      </c>
      <c r="AC54" s="10">
        <v>0.99</v>
      </c>
      <c r="AD54" s="9"/>
      <c r="AE54" s="10"/>
      <c r="AF54" s="9"/>
      <c r="AG54" s="10"/>
      <c r="AH54" s="9"/>
      <c r="AI54" s="10"/>
      <c r="AJ54" s="9"/>
      <c r="AK54" s="10"/>
      <c r="AL54" s="9"/>
      <c r="AM54" s="10"/>
      <c r="AN54" s="9"/>
      <c r="AO54" s="10"/>
    </row>
    <row r="55" spans="1:41" ht="13" x14ac:dyDescent="0.15">
      <c r="A55" s="3" t="s">
        <v>55</v>
      </c>
      <c r="B55" s="3" t="s">
        <v>5627</v>
      </c>
      <c r="C55" s="9" t="s">
        <v>5612</v>
      </c>
      <c r="D55" s="17" t="str">
        <f>VLOOKUP(C55,Customers!$D$2:$E$60,2,FALSE)</f>
        <v>C00053</v>
      </c>
      <c r="E55" s="9" t="s">
        <v>5458</v>
      </c>
      <c r="F55" s="9" t="s">
        <v>5451</v>
      </c>
      <c r="G55" s="9"/>
      <c r="H55" s="9" t="s">
        <v>5452</v>
      </c>
      <c r="I55" s="9" t="s">
        <v>5459</v>
      </c>
      <c r="J55" s="16" cm="1">
        <f t="array" ref="J55">SUM(IF(MOD(COLUMN(L55:AO55)-COLUMN(L55),2)=1, L55:AO55, 0))</f>
        <v>13.860000000000001</v>
      </c>
      <c r="K55" s="9">
        <f t="shared" si="0"/>
        <v>14</v>
      </c>
      <c r="L55" s="9" t="s">
        <v>1714</v>
      </c>
      <c r="M55" s="10">
        <v>0.99</v>
      </c>
      <c r="N55" s="9" t="s">
        <v>1027</v>
      </c>
      <c r="O55" s="10">
        <v>0.99</v>
      </c>
      <c r="P55" s="9" t="s">
        <v>1082</v>
      </c>
      <c r="Q55" s="10">
        <v>0.99</v>
      </c>
      <c r="R55" s="9" t="s">
        <v>4861</v>
      </c>
      <c r="S55" s="10">
        <v>0.99</v>
      </c>
      <c r="T55" s="9" t="s">
        <v>4362</v>
      </c>
      <c r="U55" s="10">
        <v>0.99</v>
      </c>
      <c r="V55" s="9" t="s">
        <v>1810</v>
      </c>
      <c r="W55" s="10">
        <v>0.99</v>
      </c>
      <c r="X55" s="9" t="s">
        <v>4903</v>
      </c>
      <c r="Y55" s="10">
        <v>0.99</v>
      </c>
      <c r="Z55" s="9" t="s">
        <v>3961</v>
      </c>
      <c r="AA55" s="10">
        <v>0.99</v>
      </c>
      <c r="AB55" s="9" t="s">
        <v>1989</v>
      </c>
      <c r="AC55" s="10">
        <v>0.99</v>
      </c>
      <c r="AD55" s="9" t="s">
        <v>4567</v>
      </c>
      <c r="AE55" s="10">
        <v>0.99</v>
      </c>
      <c r="AF55" s="9" t="s">
        <v>2499</v>
      </c>
      <c r="AG55" s="10">
        <v>0.99</v>
      </c>
      <c r="AH55" s="9" t="s">
        <v>4224</v>
      </c>
      <c r="AI55" s="10">
        <v>0.99</v>
      </c>
      <c r="AJ55" s="9" t="s">
        <v>3247</v>
      </c>
      <c r="AK55" s="10">
        <v>0.99</v>
      </c>
      <c r="AL55" s="9" t="s">
        <v>624</v>
      </c>
      <c r="AM55" s="10">
        <v>0.99</v>
      </c>
      <c r="AN55" s="9"/>
      <c r="AO55" s="10"/>
    </row>
    <row r="56" spans="1:41" ht="13" x14ac:dyDescent="0.15">
      <c r="A56" s="3" t="s">
        <v>56</v>
      </c>
      <c r="B56" s="3" t="s">
        <v>5628</v>
      </c>
      <c r="C56" s="9" t="s">
        <v>5548</v>
      </c>
      <c r="D56" s="17" t="str">
        <f>VLOOKUP(C56,Customers!$D$2:$E$60,2,FALSE)</f>
        <v>C00008</v>
      </c>
      <c r="E56" s="9" t="s">
        <v>5108</v>
      </c>
      <c r="F56" s="9" t="s">
        <v>5109</v>
      </c>
      <c r="G56" s="9"/>
      <c r="H56" s="9" t="s">
        <v>5110</v>
      </c>
      <c r="I56" s="3" t="s">
        <v>5111</v>
      </c>
      <c r="J56" s="16" cm="1">
        <f t="array" ref="J56">SUM(IF(MOD(COLUMN(L56:AO56)-COLUMN(L56),2)=1, L56:AO56, 0))</f>
        <v>0.99</v>
      </c>
      <c r="K56" s="9">
        <f t="shared" si="0"/>
        <v>1</v>
      </c>
      <c r="L56" s="9" t="s">
        <v>1198</v>
      </c>
      <c r="M56" s="10">
        <v>0.99</v>
      </c>
      <c r="N56" s="9"/>
      <c r="O56" s="10"/>
      <c r="P56" s="9"/>
      <c r="Q56" s="10"/>
      <c r="R56" s="9"/>
      <c r="S56" s="10"/>
      <c r="T56" s="9"/>
      <c r="U56" s="10"/>
      <c r="V56" s="9"/>
      <c r="W56" s="10"/>
      <c r="X56" s="9"/>
      <c r="Y56" s="10"/>
      <c r="Z56" s="9"/>
      <c r="AA56" s="10"/>
      <c r="AB56" s="9"/>
      <c r="AC56" s="10"/>
      <c r="AD56" s="9"/>
      <c r="AE56" s="10"/>
      <c r="AF56" s="9"/>
      <c r="AG56" s="10"/>
      <c r="AH56" s="9"/>
      <c r="AI56" s="10"/>
      <c r="AJ56" s="9"/>
      <c r="AK56" s="10"/>
      <c r="AL56" s="9"/>
      <c r="AM56" s="10"/>
      <c r="AN56" s="9"/>
      <c r="AO56" s="10"/>
    </row>
    <row r="57" spans="1:41" ht="13" x14ac:dyDescent="0.15">
      <c r="A57" s="3" t="s">
        <v>57</v>
      </c>
      <c r="B57" s="3" t="s">
        <v>5629</v>
      </c>
      <c r="C57" s="9" t="s">
        <v>5630</v>
      </c>
      <c r="D57" s="17" t="str">
        <f>VLOOKUP(C57,Customers!$D$2:$E$60,2,FALSE)</f>
        <v>C00009</v>
      </c>
      <c r="E57" s="9" t="s">
        <v>5116</v>
      </c>
      <c r="F57" s="9" t="s">
        <v>5117</v>
      </c>
      <c r="G57" s="9"/>
      <c r="H57" s="9" t="s">
        <v>5118</v>
      </c>
      <c r="I57" s="3" t="s">
        <v>5119</v>
      </c>
      <c r="J57" s="16" cm="1">
        <f t="array" ref="J57">SUM(IF(MOD(COLUMN(L57:AO57)-COLUMN(L57),2)=1, L57:AO57, 0))</f>
        <v>1.98</v>
      </c>
      <c r="K57" s="9">
        <f t="shared" si="0"/>
        <v>2</v>
      </c>
      <c r="L57" s="9" t="s">
        <v>4560</v>
      </c>
      <c r="M57" s="10">
        <v>0.99</v>
      </c>
      <c r="N57" s="9" t="s">
        <v>4875</v>
      </c>
      <c r="O57" s="10">
        <v>0.99</v>
      </c>
      <c r="P57" s="9"/>
      <c r="Q57" s="10"/>
      <c r="R57" s="9"/>
      <c r="S57" s="10"/>
      <c r="T57" s="9"/>
      <c r="U57" s="10"/>
      <c r="V57" s="9"/>
      <c r="W57" s="10"/>
      <c r="X57" s="9"/>
      <c r="Y57" s="10"/>
      <c r="Z57" s="9"/>
      <c r="AA57" s="10"/>
      <c r="AB57" s="9"/>
      <c r="AC57" s="10"/>
      <c r="AD57" s="9"/>
      <c r="AE57" s="10"/>
      <c r="AF57" s="9"/>
      <c r="AG57" s="10"/>
      <c r="AH57" s="9"/>
      <c r="AI57" s="10"/>
      <c r="AJ57" s="9"/>
      <c r="AK57" s="10"/>
      <c r="AL57" s="9"/>
      <c r="AM57" s="10"/>
      <c r="AN57" s="9"/>
      <c r="AO57" s="10"/>
    </row>
    <row r="58" spans="1:41" ht="13" x14ac:dyDescent="0.15">
      <c r="A58" s="3" t="s">
        <v>58</v>
      </c>
      <c r="B58" s="3" t="s">
        <v>5629</v>
      </c>
      <c r="C58" s="9" t="s">
        <v>5631</v>
      </c>
      <c r="D58" s="17" t="str">
        <f>VLOOKUP(C58,Customers!$D$2:$E$60,2,FALSE)</f>
        <v>C00011</v>
      </c>
      <c r="E58" s="9" t="s">
        <v>5134</v>
      </c>
      <c r="F58" s="9" t="s">
        <v>5126</v>
      </c>
      <c r="G58" s="9" t="s">
        <v>5053</v>
      </c>
      <c r="H58" s="9" t="s">
        <v>5054</v>
      </c>
      <c r="I58" s="9" t="s">
        <v>5135</v>
      </c>
      <c r="J58" s="16" cm="1">
        <f t="array" ref="J58">SUM(IF(MOD(COLUMN(L58:AO58)-COLUMN(L58),2)=1, L58:AO58, 0))</f>
        <v>1.98</v>
      </c>
      <c r="K58" s="9">
        <f t="shared" si="0"/>
        <v>2</v>
      </c>
      <c r="L58" s="9" t="s">
        <v>2907</v>
      </c>
      <c r="M58" s="10">
        <v>0.99</v>
      </c>
      <c r="N58" s="9" t="s">
        <v>1808</v>
      </c>
      <c r="O58" s="10">
        <v>0.99</v>
      </c>
      <c r="P58" s="9"/>
      <c r="Q58" s="10"/>
      <c r="R58" s="9"/>
      <c r="S58" s="10"/>
      <c r="T58" s="9"/>
      <c r="U58" s="10"/>
      <c r="V58" s="9"/>
      <c r="W58" s="10"/>
      <c r="X58" s="9"/>
      <c r="Y58" s="10"/>
      <c r="Z58" s="9"/>
      <c r="AA58" s="10"/>
      <c r="AB58" s="9"/>
      <c r="AC58" s="10"/>
      <c r="AD58" s="9"/>
      <c r="AE58" s="10"/>
      <c r="AF58" s="9"/>
      <c r="AG58" s="10"/>
      <c r="AH58" s="9"/>
      <c r="AI58" s="10"/>
      <c r="AJ58" s="9"/>
      <c r="AK58" s="10"/>
      <c r="AL58" s="9"/>
      <c r="AM58" s="10"/>
      <c r="AN58" s="9"/>
      <c r="AO58" s="10"/>
    </row>
    <row r="59" spans="1:41" ht="13" x14ac:dyDescent="0.15">
      <c r="A59" s="3" t="s">
        <v>59</v>
      </c>
      <c r="B59" s="3" t="s">
        <v>5632</v>
      </c>
      <c r="C59" s="9" t="s">
        <v>5601</v>
      </c>
      <c r="D59" s="17" t="str">
        <f>VLOOKUP(C59,Customers!$D$2:$E$60,2,FALSE)</f>
        <v>C00013</v>
      </c>
      <c r="E59" s="9" t="s">
        <v>5151</v>
      </c>
      <c r="F59" s="9" t="s">
        <v>5152</v>
      </c>
      <c r="G59" s="9" t="s">
        <v>5153</v>
      </c>
      <c r="H59" s="9" t="s">
        <v>5054</v>
      </c>
      <c r="I59" s="9" t="s">
        <v>5154</v>
      </c>
      <c r="J59" s="16" cm="1">
        <f t="array" ref="J59">SUM(IF(MOD(COLUMN(L59:AO59)-COLUMN(L59),2)=1, L59:AO59, 0))</f>
        <v>3.96</v>
      </c>
      <c r="K59" s="9">
        <f t="shared" si="0"/>
        <v>4</v>
      </c>
      <c r="L59" s="9" t="s">
        <v>4495</v>
      </c>
      <c r="M59" s="10">
        <v>0.99</v>
      </c>
      <c r="N59" s="9" t="s">
        <v>4568</v>
      </c>
      <c r="O59" s="10">
        <v>0.99</v>
      </c>
      <c r="P59" s="9" t="s">
        <v>4085</v>
      </c>
      <c r="Q59" s="10">
        <v>0.99</v>
      </c>
      <c r="R59" s="9" t="s">
        <v>1146</v>
      </c>
      <c r="S59" s="10">
        <v>0.99</v>
      </c>
      <c r="T59" s="9"/>
      <c r="U59" s="10"/>
      <c r="V59" s="9"/>
      <c r="W59" s="10"/>
      <c r="X59" s="9"/>
      <c r="Y59" s="10"/>
      <c r="Z59" s="9"/>
      <c r="AA59" s="10"/>
      <c r="AB59" s="9"/>
      <c r="AC59" s="10"/>
      <c r="AD59" s="9"/>
      <c r="AE59" s="10"/>
      <c r="AF59" s="9"/>
      <c r="AG59" s="10"/>
      <c r="AH59" s="9"/>
      <c r="AI59" s="10"/>
      <c r="AJ59" s="9"/>
      <c r="AK59" s="10"/>
      <c r="AL59" s="9"/>
      <c r="AM59" s="10"/>
      <c r="AN59" s="9"/>
      <c r="AO59" s="10"/>
    </row>
    <row r="60" spans="1:41" ht="13" x14ac:dyDescent="0.15">
      <c r="A60" s="3" t="s">
        <v>60</v>
      </c>
      <c r="B60" s="3" t="s">
        <v>5633</v>
      </c>
      <c r="C60" s="9" t="s">
        <v>5568</v>
      </c>
      <c r="D60" s="17" t="str">
        <f>VLOOKUP(C60,Customers!$D$2:$E$60,2,FALSE)</f>
        <v>C00017</v>
      </c>
      <c r="E60" s="9" t="s">
        <v>5187</v>
      </c>
      <c r="F60" s="9" t="s">
        <v>5188</v>
      </c>
      <c r="G60" s="9" t="s">
        <v>5189</v>
      </c>
      <c r="H60" s="9" t="s">
        <v>5180</v>
      </c>
      <c r="I60" s="9" t="s">
        <v>5190</v>
      </c>
      <c r="J60" s="16" cm="1">
        <f t="array" ref="J60">SUM(IF(MOD(COLUMN(L60:AO60)-COLUMN(L60),2)=1, L60:AO60, 0))</f>
        <v>5.94</v>
      </c>
      <c r="K60" s="9">
        <f t="shared" si="0"/>
        <v>6</v>
      </c>
      <c r="L60" s="9" t="s">
        <v>1096</v>
      </c>
      <c r="M60" s="10">
        <v>0.99</v>
      </c>
      <c r="N60" s="9" t="s">
        <v>2268</v>
      </c>
      <c r="O60" s="10">
        <v>0.99</v>
      </c>
      <c r="P60" s="9" t="s">
        <v>1761</v>
      </c>
      <c r="Q60" s="10">
        <v>0.99</v>
      </c>
      <c r="R60" s="9" t="s">
        <v>4132</v>
      </c>
      <c r="S60" s="10">
        <v>0.99</v>
      </c>
      <c r="T60" s="9" t="s">
        <v>4048</v>
      </c>
      <c r="U60" s="10">
        <v>0.99</v>
      </c>
      <c r="V60" s="9" t="s">
        <v>926</v>
      </c>
      <c r="W60" s="10">
        <v>0.99</v>
      </c>
      <c r="X60" s="9"/>
      <c r="Y60" s="10"/>
      <c r="Z60" s="9"/>
      <c r="AA60" s="10"/>
      <c r="AB60" s="9"/>
      <c r="AC60" s="10"/>
      <c r="AD60" s="9"/>
      <c r="AE60" s="10"/>
      <c r="AF60" s="9"/>
      <c r="AG60" s="10"/>
      <c r="AH60" s="9"/>
      <c r="AI60" s="10"/>
      <c r="AJ60" s="9"/>
      <c r="AK60" s="10"/>
      <c r="AL60" s="9"/>
      <c r="AM60" s="10"/>
      <c r="AN60" s="9"/>
      <c r="AO60" s="10"/>
    </row>
    <row r="61" spans="1:41" ht="13" x14ac:dyDescent="0.15">
      <c r="A61" s="3" t="s">
        <v>61</v>
      </c>
      <c r="B61" s="3" t="s">
        <v>5634</v>
      </c>
      <c r="C61" s="9" t="s">
        <v>5552</v>
      </c>
      <c r="D61" s="17" t="str">
        <f>VLOOKUP(C61,Customers!$D$2:$E$60,2,FALSE)</f>
        <v>C00023</v>
      </c>
      <c r="E61" s="9" t="s">
        <v>5235</v>
      </c>
      <c r="F61" s="9" t="s">
        <v>5236</v>
      </c>
      <c r="G61" s="9" t="s">
        <v>5237</v>
      </c>
      <c r="H61" s="9" t="s">
        <v>5180</v>
      </c>
      <c r="I61" s="3" t="s">
        <v>5238</v>
      </c>
      <c r="J61" s="16" cm="1">
        <f t="array" ref="J61">SUM(IF(MOD(COLUMN(L61:AO61)-COLUMN(L61),2)=1, L61:AO61, 0))</f>
        <v>8.91</v>
      </c>
      <c r="K61" s="9">
        <f t="shared" si="0"/>
        <v>9</v>
      </c>
      <c r="L61" s="9" t="s">
        <v>2459</v>
      </c>
      <c r="M61" s="10">
        <v>0.99</v>
      </c>
      <c r="N61" s="9" t="s">
        <v>4419</v>
      </c>
      <c r="O61" s="10">
        <v>0.99</v>
      </c>
      <c r="P61" s="9" t="s">
        <v>2861</v>
      </c>
      <c r="Q61" s="10">
        <v>0.99</v>
      </c>
      <c r="R61" s="9" t="s">
        <v>1723</v>
      </c>
      <c r="S61" s="10">
        <v>0.99</v>
      </c>
      <c r="T61" s="9" t="s">
        <v>3139</v>
      </c>
      <c r="U61" s="10">
        <v>0.99</v>
      </c>
      <c r="V61" s="9" t="s">
        <v>3110</v>
      </c>
      <c r="W61" s="10">
        <v>0.99</v>
      </c>
      <c r="X61" s="9" t="s">
        <v>3662</v>
      </c>
      <c r="Y61" s="10">
        <v>0.99</v>
      </c>
      <c r="Z61" s="9" t="s">
        <v>3397</v>
      </c>
      <c r="AA61" s="10">
        <v>0.99</v>
      </c>
      <c r="AB61" s="9" t="s">
        <v>2187</v>
      </c>
      <c r="AC61" s="10">
        <v>0.99</v>
      </c>
      <c r="AD61" s="9"/>
      <c r="AE61" s="10"/>
      <c r="AF61" s="9"/>
      <c r="AG61" s="10"/>
      <c r="AH61" s="9"/>
      <c r="AI61" s="10"/>
      <c r="AJ61" s="9"/>
      <c r="AK61" s="10"/>
      <c r="AL61" s="9"/>
      <c r="AM61" s="10"/>
      <c r="AN61" s="9"/>
      <c r="AO61" s="10"/>
    </row>
    <row r="62" spans="1:41" ht="13" x14ac:dyDescent="0.15">
      <c r="A62" s="3" t="s">
        <v>62</v>
      </c>
      <c r="B62" s="3" t="s">
        <v>5635</v>
      </c>
      <c r="C62" s="9" t="s">
        <v>5622</v>
      </c>
      <c r="D62" s="17" t="str">
        <f>VLOOKUP(C62,Customers!$D$2:$E$60,2,FALSE)</f>
        <v>C00032</v>
      </c>
      <c r="E62" s="9" t="s">
        <v>5303</v>
      </c>
      <c r="F62" s="9" t="s">
        <v>5304</v>
      </c>
      <c r="G62" s="9" t="s">
        <v>5305</v>
      </c>
      <c r="H62" s="9" t="s">
        <v>437</v>
      </c>
      <c r="I62" s="9" t="s">
        <v>5306</v>
      </c>
      <c r="J62" s="16" cm="1">
        <f t="array" ref="J62">SUM(IF(MOD(COLUMN(L62:AO62)-COLUMN(L62),2)=1, L62:AO62, 0))</f>
        <v>13.860000000000001</v>
      </c>
      <c r="K62" s="9">
        <f t="shared" si="0"/>
        <v>14</v>
      </c>
      <c r="L62" s="9" t="s">
        <v>3644</v>
      </c>
      <c r="M62" s="10">
        <v>0.99</v>
      </c>
      <c r="N62" s="9" t="s">
        <v>2750</v>
      </c>
      <c r="O62" s="10">
        <v>0.99</v>
      </c>
      <c r="P62" s="9" t="s">
        <v>4958</v>
      </c>
      <c r="Q62" s="10">
        <v>0.99</v>
      </c>
      <c r="R62" s="9" t="s">
        <v>3704</v>
      </c>
      <c r="S62" s="10">
        <v>0.99</v>
      </c>
      <c r="T62" s="9" t="s">
        <v>1222</v>
      </c>
      <c r="U62" s="10">
        <v>0.99</v>
      </c>
      <c r="V62" s="9" t="s">
        <v>1439</v>
      </c>
      <c r="W62" s="10">
        <v>0.99</v>
      </c>
      <c r="X62" s="9" t="s">
        <v>4373</v>
      </c>
      <c r="Y62" s="10">
        <v>0.99</v>
      </c>
      <c r="Z62" s="9" t="s">
        <v>2258</v>
      </c>
      <c r="AA62" s="10">
        <v>0.99</v>
      </c>
      <c r="AB62" s="9" t="s">
        <v>3143</v>
      </c>
      <c r="AC62" s="10">
        <v>0.99</v>
      </c>
      <c r="AD62" s="9" t="s">
        <v>1862</v>
      </c>
      <c r="AE62" s="10">
        <v>0.99</v>
      </c>
      <c r="AF62" s="9" t="s">
        <v>3448</v>
      </c>
      <c r="AG62" s="10">
        <v>0.99</v>
      </c>
      <c r="AH62" s="9" t="s">
        <v>4001</v>
      </c>
      <c r="AI62" s="10">
        <v>0.99</v>
      </c>
      <c r="AJ62" s="9" t="s">
        <v>3335</v>
      </c>
      <c r="AK62" s="10">
        <v>0.99</v>
      </c>
      <c r="AL62" s="9" t="s">
        <v>3050</v>
      </c>
      <c r="AM62" s="10">
        <v>0.99</v>
      </c>
      <c r="AN62" s="9"/>
      <c r="AO62" s="10"/>
    </row>
    <row r="63" spans="1:41" ht="13" x14ac:dyDescent="0.15">
      <c r="A63" s="3" t="s">
        <v>63</v>
      </c>
      <c r="B63" s="3" t="s">
        <v>5636</v>
      </c>
      <c r="C63" s="9" t="s">
        <v>5561</v>
      </c>
      <c r="D63" s="17" t="str">
        <f>VLOOKUP(C63,Customers!$D$2:$E$60,2,FALSE)</f>
        <v>C00046</v>
      </c>
      <c r="E63" s="9" t="s">
        <v>5401</v>
      </c>
      <c r="F63" s="9" t="s">
        <v>5402</v>
      </c>
      <c r="G63" s="9" t="s">
        <v>5402</v>
      </c>
      <c r="H63" s="9" t="s">
        <v>5403</v>
      </c>
      <c r="I63" s="9"/>
      <c r="J63" s="16" cm="1">
        <f t="array" ref="J63">SUM(IF(MOD(COLUMN(L63:AO63)-COLUMN(L63),2)=1, L63:AO63, 0))</f>
        <v>0.99</v>
      </c>
      <c r="K63" s="9">
        <f t="shared" si="0"/>
        <v>1</v>
      </c>
      <c r="L63" s="9" t="s">
        <v>3610</v>
      </c>
      <c r="M63" s="10">
        <v>0.99</v>
      </c>
      <c r="N63" s="9"/>
      <c r="O63" s="10"/>
      <c r="P63" s="9"/>
      <c r="Q63" s="10"/>
      <c r="R63" s="9"/>
      <c r="S63" s="10"/>
      <c r="T63" s="9"/>
      <c r="U63" s="10"/>
      <c r="V63" s="9"/>
      <c r="W63" s="10"/>
      <c r="X63" s="9"/>
      <c r="Y63" s="10"/>
      <c r="Z63" s="9"/>
      <c r="AA63" s="10"/>
      <c r="AB63" s="9"/>
      <c r="AC63" s="10"/>
      <c r="AD63" s="9"/>
      <c r="AE63" s="10"/>
      <c r="AF63" s="9"/>
      <c r="AG63" s="10"/>
      <c r="AH63" s="9"/>
      <c r="AI63" s="10"/>
      <c r="AJ63" s="9"/>
      <c r="AK63" s="10"/>
      <c r="AL63" s="9"/>
      <c r="AM63" s="10"/>
      <c r="AN63" s="9"/>
      <c r="AO63" s="10"/>
    </row>
    <row r="64" spans="1:41" ht="13" x14ac:dyDescent="0.15">
      <c r="A64" s="3" t="s">
        <v>64</v>
      </c>
      <c r="B64" s="3" t="s">
        <v>5637</v>
      </c>
      <c r="C64" s="9" t="s">
        <v>5638</v>
      </c>
      <c r="D64" s="17" t="str">
        <f>VLOOKUP(C64,Customers!$D$2:$E$60,2,FALSE)</f>
        <v>C00047</v>
      </c>
      <c r="E64" s="9" t="s">
        <v>5408</v>
      </c>
      <c r="F64" s="9" t="s">
        <v>5409</v>
      </c>
      <c r="G64" s="9" t="s">
        <v>5410</v>
      </c>
      <c r="H64" s="9" t="s">
        <v>5411</v>
      </c>
      <c r="I64" s="3" t="s">
        <v>5412</v>
      </c>
      <c r="J64" s="16" cm="1">
        <f t="array" ref="J64">SUM(IF(MOD(COLUMN(L64:AO64)-COLUMN(L64),2)=1, L64:AO64, 0))</f>
        <v>1.98</v>
      </c>
      <c r="K64" s="9">
        <f t="shared" si="0"/>
        <v>2</v>
      </c>
      <c r="L64" s="9" t="s">
        <v>3126</v>
      </c>
      <c r="M64" s="10">
        <v>0.99</v>
      </c>
      <c r="N64" s="9" t="s">
        <v>3747</v>
      </c>
      <c r="O64" s="10">
        <v>0.99</v>
      </c>
      <c r="P64" s="9"/>
      <c r="Q64" s="10"/>
      <c r="R64" s="9"/>
      <c r="S64" s="10"/>
      <c r="T64" s="9"/>
      <c r="U64" s="10"/>
      <c r="V64" s="9"/>
      <c r="W64" s="10"/>
      <c r="X64" s="9"/>
      <c r="Y64" s="10"/>
      <c r="Z64" s="9"/>
      <c r="AA64" s="10"/>
      <c r="AB64" s="9"/>
      <c r="AC64" s="10"/>
      <c r="AD64" s="9"/>
      <c r="AE64" s="10"/>
      <c r="AF64" s="9"/>
      <c r="AG64" s="10"/>
      <c r="AH64" s="9"/>
      <c r="AI64" s="10"/>
      <c r="AJ64" s="9"/>
      <c r="AK64" s="10"/>
      <c r="AL64" s="9"/>
      <c r="AM64" s="10"/>
      <c r="AN64" s="9"/>
      <c r="AO64" s="10"/>
    </row>
    <row r="65" spans="1:41" ht="13" x14ac:dyDescent="0.15">
      <c r="A65" s="3" t="s">
        <v>65</v>
      </c>
      <c r="B65" s="3" t="s">
        <v>5637</v>
      </c>
      <c r="C65" s="9" t="s">
        <v>5639</v>
      </c>
      <c r="D65" s="17" t="str">
        <f>VLOOKUP(C65,Customers!$D$2:$E$60,2,FALSE)</f>
        <v>C00049</v>
      </c>
      <c r="E65" s="9" t="s">
        <v>5426</v>
      </c>
      <c r="F65" s="9" t="s">
        <v>5427</v>
      </c>
      <c r="G65" s="9"/>
      <c r="H65" s="9" t="s">
        <v>5428</v>
      </c>
      <c r="I65" s="9" t="s">
        <v>5429</v>
      </c>
      <c r="J65" s="16" cm="1">
        <f t="array" ref="J65">SUM(IF(MOD(COLUMN(L65:AO65)-COLUMN(L65),2)=1, L65:AO65, 0))</f>
        <v>1.98</v>
      </c>
      <c r="K65" s="9">
        <f t="shared" si="0"/>
        <v>2</v>
      </c>
      <c r="L65" s="9" t="s">
        <v>3870</v>
      </c>
      <c r="M65" s="10">
        <v>0.99</v>
      </c>
      <c r="N65" s="9" t="s">
        <v>4080</v>
      </c>
      <c r="O65" s="10">
        <v>0.99</v>
      </c>
      <c r="P65" s="9"/>
      <c r="Q65" s="10"/>
      <c r="R65" s="9"/>
      <c r="S65" s="10"/>
      <c r="T65" s="9"/>
      <c r="U65" s="10"/>
      <c r="V65" s="9"/>
      <c r="W65" s="10"/>
      <c r="X65" s="9"/>
      <c r="Y65" s="10"/>
      <c r="Z65" s="9"/>
      <c r="AA65" s="10"/>
      <c r="AB65" s="9"/>
      <c r="AC65" s="10"/>
      <c r="AD65" s="9"/>
      <c r="AE65" s="10"/>
      <c r="AF65" s="9"/>
      <c r="AG65" s="10"/>
      <c r="AH65" s="9"/>
      <c r="AI65" s="10"/>
      <c r="AJ65" s="9"/>
      <c r="AK65" s="10"/>
      <c r="AL65" s="9"/>
      <c r="AM65" s="10"/>
      <c r="AN65" s="9"/>
      <c r="AO65" s="10"/>
    </row>
    <row r="66" spans="1:41" ht="13" x14ac:dyDescent="0.15">
      <c r="A66" s="3" t="s">
        <v>66</v>
      </c>
      <c r="B66" s="3" t="s">
        <v>5640</v>
      </c>
      <c r="C66" s="9" t="s">
        <v>5611</v>
      </c>
      <c r="D66" s="17" t="str">
        <f>VLOOKUP(C66,Customers!$D$2:$E$60,2,FALSE)</f>
        <v>C00051</v>
      </c>
      <c r="E66" s="9" t="s">
        <v>5442</v>
      </c>
      <c r="F66" s="9" t="s">
        <v>5443</v>
      </c>
      <c r="G66" s="9"/>
      <c r="H66" s="9" t="s">
        <v>5444</v>
      </c>
      <c r="I66" s="3" t="s">
        <v>5445</v>
      </c>
      <c r="J66" s="16" cm="1">
        <f t="array" ref="J66">SUM(IF(MOD(COLUMN(L66:AO66)-COLUMN(L66),2)=1, L66:AO66, 0))</f>
        <v>3.96</v>
      </c>
      <c r="K66" s="9">
        <f t="shared" si="0"/>
        <v>4</v>
      </c>
      <c r="L66" s="9" t="s">
        <v>2598</v>
      </c>
      <c r="M66" s="10">
        <v>0.99</v>
      </c>
      <c r="N66" s="9" t="s">
        <v>2253</v>
      </c>
      <c r="O66" s="10">
        <v>0.99</v>
      </c>
      <c r="P66" s="9" t="s">
        <v>3379</v>
      </c>
      <c r="Q66" s="10">
        <v>0.99</v>
      </c>
      <c r="R66" s="9" t="s">
        <v>1756</v>
      </c>
      <c r="S66" s="10">
        <v>0.99</v>
      </c>
      <c r="T66" s="9"/>
      <c r="U66" s="10"/>
      <c r="V66" s="9"/>
      <c r="W66" s="10"/>
      <c r="X66" s="9"/>
      <c r="Y66" s="10"/>
      <c r="Z66" s="9"/>
      <c r="AA66" s="10"/>
      <c r="AB66" s="9"/>
      <c r="AC66" s="10"/>
      <c r="AD66" s="9"/>
      <c r="AE66" s="10"/>
      <c r="AF66" s="9"/>
      <c r="AG66" s="10"/>
      <c r="AH66" s="9"/>
      <c r="AI66" s="10"/>
      <c r="AJ66" s="9"/>
      <c r="AK66" s="10"/>
      <c r="AL66" s="9"/>
      <c r="AM66" s="10"/>
      <c r="AN66" s="9"/>
      <c r="AO66" s="10"/>
    </row>
    <row r="67" spans="1:41" ht="13" x14ac:dyDescent="0.15">
      <c r="A67" s="3" t="s">
        <v>67</v>
      </c>
      <c r="B67" s="3" t="s">
        <v>5641</v>
      </c>
      <c r="C67" s="9" t="s">
        <v>5580</v>
      </c>
      <c r="D67" s="17" t="str">
        <f>VLOOKUP(C67,Customers!$D$2:$E$60,2,FALSE)</f>
        <v>C00055</v>
      </c>
      <c r="E67" s="9" t="s">
        <v>5468</v>
      </c>
      <c r="F67" s="9" t="s">
        <v>5469</v>
      </c>
      <c r="G67" s="9" t="s">
        <v>5470</v>
      </c>
      <c r="H67" s="9" t="s">
        <v>5471</v>
      </c>
      <c r="I67" s="3" t="s">
        <v>5472</v>
      </c>
      <c r="J67" s="16" cm="1">
        <f t="array" ref="J67">SUM(IF(MOD(COLUMN(L67:AO67)-COLUMN(L67),2)=1, L67:AO67, 0))</f>
        <v>5.94</v>
      </c>
      <c r="K67" s="9">
        <f t="shared" si="0"/>
        <v>6</v>
      </c>
      <c r="L67" s="9" t="s">
        <v>3810</v>
      </c>
      <c r="M67" s="10">
        <v>0.99</v>
      </c>
      <c r="N67" s="9" t="s">
        <v>1602</v>
      </c>
      <c r="O67" s="10">
        <v>0.99</v>
      </c>
      <c r="P67" s="9" t="s">
        <v>1853</v>
      </c>
      <c r="Q67" s="10">
        <v>0.99</v>
      </c>
      <c r="R67" s="9" t="s">
        <v>1365</v>
      </c>
      <c r="S67" s="10">
        <v>0.99</v>
      </c>
      <c r="T67" s="9" t="s">
        <v>1367</v>
      </c>
      <c r="U67" s="10">
        <v>0.99</v>
      </c>
      <c r="V67" s="9" t="s">
        <v>4159</v>
      </c>
      <c r="W67" s="10">
        <v>0.99</v>
      </c>
      <c r="X67" s="9"/>
      <c r="Y67" s="10"/>
      <c r="Z67" s="9"/>
      <c r="AA67" s="10"/>
      <c r="AB67" s="9"/>
      <c r="AC67" s="10"/>
      <c r="AD67" s="9"/>
      <c r="AE67" s="10"/>
      <c r="AF67" s="9"/>
      <c r="AG67" s="10"/>
      <c r="AH67" s="9"/>
      <c r="AI67" s="10"/>
      <c r="AJ67" s="9"/>
      <c r="AK67" s="10"/>
      <c r="AL67" s="9"/>
      <c r="AM67" s="10"/>
      <c r="AN67" s="9"/>
      <c r="AO67" s="10"/>
    </row>
    <row r="68" spans="1:41" ht="13" x14ac:dyDescent="0.15">
      <c r="A68" s="3" t="s">
        <v>68</v>
      </c>
      <c r="B68" s="3" t="s">
        <v>5642</v>
      </c>
      <c r="C68" s="9" t="s">
        <v>5544</v>
      </c>
      <c r="D68" s="17" t="str">
        <f>VLOOKUP(C68,Customers!$D$2:$E$60,2,FALSE)</f>
        <v>C00002</v>
      </c>
      <c r="E68" s="9" t="s">
        <v>5061</v>
      </c>
      <c r="F68" s="9" t="s">
        <v>5062</v>
      </c>
      <c r="G68" s="9"/>
      <c r="H68" s="9" t="s">
        <v>5063</v>
      </c>
      <c r="I68" s="3" t="s">
        <v>5064</v>
      </c>
      <c r="J68" s="16" cm="1">
        <f t="array" ref="J68">SUM(IF(MOD(COLUMN(L68:AO68)-COLUMN(L68),2)=1, L68:AO68, 0))</f>
        <v>8.91</v>
      </c>
      <c r="K68" s="9">
        <f t="shared" si="0"/>
        <v>9</v>
      </c>
      <c r="L68" s="9" t="s">
        <v>1216</v>
      </c>
      <c r="M68" s="10">
        <v>0.99</v>
      </c>
      <c r="N68" s="9" t="s">
        <v>3651</v>
      </c>
      <c r="O68" s="10">
        <v>0.99</v>
      </c>
      <c r="P68" s="9" t="s">
        <v>3270</v>
      </c>
      <c r="Q68" s="10">
        <v>0.99</v>
      </c>
      <c r="R68" s="9" t="s">
        <v>574</v>
      </c>
      <c r="S68" s="10">
        <v>0.99</v>
      </c>
      <c r="T68" s="9" t="s">
        <v>4772</v>
      </c>
      <c r="U68" s="10">
        <v>0.99</v>
      </c>
      <c r="V68" s="9" t="s">
        <v>3411</v>
      </c>
      <c r="W68" s="10">
        <v>0.99</v>
      </c>
      <c r="X68" s="9" t="s">
        <v>4978</v>
      </c>
      <c r="Y68" s="10">
        <v>0.99</v>
      </c>
      <c r="Z68" s="9" t="s">
        <v>1282</v>
      </c>
      <c r="AA68" s="10">
        <v>0.99</v>
      </c>
      <c r="AB68" s="9" t="s">
        <v>1510</v>
      </c>
      <c r="AC68" s="10">
        <v>0.99</v>
      </c>
      <c r="AD68" s="9"/>
      <c r="AE68" s="10"/>
      <c r="AF68" s="9"/>
      <c r="AG68" s="10"/>
      <c r="AH68" s="9"/>
      <c r="AI68" s="10"/>
      <c r="AJ68" s="9"/>
      <c r="AK68" s="10"/>
      <c r="AL68" s="9"/>
      <c r="AM68" s="10"/>
      <c r="AN68" s="9"/>
      <c r="AO68" s="10"/>
    </row>
    <row r="69" spans="1:41" ht="13" x14ac:dyDescent="0.15">
      <c r="A69" s="3" t="s">
        <v>69</v>
      </c>
      <c r="B69" s="3" t="s">
        <v>5643</v>
      </c>
      <c r="C69" s="9" t="s">
        <v>5631</v>
      </c>
      <c r="D69" s="17" t="str">
        <f>VLOOKUP(C69,Customers!$D$2:$E$60,2,FALSE)</f>
        <v>C00011</v>
      </c>
      <c r="E69" s="9" t="s">
        <v>5134</v>
      </c>
      <c r="F69" s="9" t="s">
        <v>5126</v>
      </c>
      <c r="G69" s="9" t="s">
        <v>5053</v>
      </c>
      <c r="H69" s="9" t="s">
        <v>5054</v>
      </c>
      <c r="I69" s="9" t="s">
        <v>5135</v>
      </c>
      <c r="J69" s="16" cm="1">
        <f t="array" ref="J69">SUM(IF(MOD(COLUMN(L69:AO69)-COLUMN(L69),2)=1, L69:AO69, 0))</f>
        <v>13.860000000000001</v>
      </c>
      <c r="K69" s="9">
        <f t="shared" si="0"/>
        <v>14</v>
      </c>
      <c r="L69" s="9" t="s">
        <v>2418</v>
      </c>
      <c r="M69" s="10">
        <v>0.99</v>
      </c>
      <c r="N69" s="9" t="s">
        <v>4950</v>
      </c>
      <c r="O69" s="10">
        <v>0.99</v>
      </c>
      <c r="P69" s="9" t="s">
        <v>984</v>
      </c>
      <c r="Q69" s="10">
        <v>0.99</v>
      </c>
      <c r="R69" s="9" t="s">
        <v>2897</v>
      </c>
      <c r="S69" s="10">
        <v>0.99</v>
      </c>
      <c r="T69" s="9" t="s">
        <v>4847</v>
      </c>
      <c r="U69" s="10">
        <v>0.99</v>
      </c>
      <c r="V69" s="9" t="s">
        <v>4448</v>
      </c>
      <c r="W69" s="10">
        <v>0.99</v>
      </c>
      <c r="X69" s="9" t="s">
        <v>1406</v>
      </c>
      <c r="Y69" s="10">
        <v>0.99</v>
      </c>
      <c r="Z69" s="9" t="s">
        <v>3337</v>
      </c>
      <c r="AA69" s="10">
        <v>0.99</v>
      </c>
      <c r="AB69" s="9" t="s">
        <v>5019</v>
      </c>
      <c r="AC69" s="10">
        <v>0.99</v>
      </c>
      <c r="AD69" s="9" t="s">
        <v>4025</v>
      </c>
      <c r="AE69" s="10">
        <v>0.99</v>
      </c>
      <c r="AF69" s="9" t="s">
        <v>2339</v>
      </c>
      <c r="AG69" s="10">
        <v>0.99</v>
      </c>
      <c r="AH69" s="9" t="s">
        <v>2352</v>
      </c>
      <c r="AI69" s="10">
        <v>0.99</v>
      </c>
      <c r="AJ69" s="9" t="s">
        <v>4772</v>
      </c>
      <c r="AK69" s="10">
        <v>0.99</v>
      </c>
      <c r="AL69" s="9" t="s">
        <v>1207</v>
      </c>
      <c r="AM69" s="10">
        <v>0.99</v>
      </c>
      <c r="AN69" s="9"/>
      <c r="AO69" s="10"/>
    </row>
    <row r="70" spans="1:41" ht="13" x14ac:dyDescent="0.15">
      <c r="A70" s="3" t="s">
        <v>70</v>
      </c>
      <c r="B70" s="3" t="s">
        <v>5644</v>
      </c>
      <c r="C70" s="9" t="s">
        <v>5573</v>
      </c>
      <c r="D70" s="17" t="str">
        <f>VLOOKUP(C70,Customers!$D$2:$E$60,2,FALSE)</f>
        <v>C00025</v>
      </c>
      <c r="E70" s="9" t="s">
        <v>5250</v>
      </c>
      <c r="F70" s="9" t="s">
        <v>5251</v>
      </c>
      <c r="G70" s="9" t="s">
        <v>5252</v>
      </c>
      <c r="H70" s="9" t="s">
        <v>5180</v>
      </c>
      <c r="I70" s="3" t="s">
        <v>5253</v>
      </c>
      <c r="J70" s="16" cm="1">
        <f t="array" ref="J70">SUM(IF(MOD(COLUMN(L70:AO70)-COLUMN(L70),2)=1, L70:AO70, 0))</f>
        <v>0.99</v>
      </c>
      <c r="K70" s="9">
        <f t="shared" si="0"/>
        <v>1</v>
      </c>
      <c r="L70" s="9" t="s">
        <v>1545</v>
      </c>
      <c r="M70" s="10">
        <v>0.99</v>
      </c>
      <c r="N70" s="9"/>
      <c r="O70" s="10"/>
      <c r="P70" s="9"/>
      <c r="Q70" s="10"/>
      <c r="R70" s="9"/>
      <c r="S70" s="10"/>
      <c r="T70" s="9"/>
      <c r="U70" s="10"/>
      <c r="V70" s="9"/>
      <c r="W70" s="10"/>
      <c r="X70" s="9"/>
      <c r="Y70" s="10"/>
      <c r="Z70" s="9"/>
      <c r="AA70" s="10"/>
      <c r="AB70" s="9"/>
      <c r="AC70" s="10"/>
      <c r="AD70" s="9"/>
      <c r="AE70" s="10"/>
      <c r="AF70" s="9"/>
      <c r="AG70" s="10"/>
      <c r="AH70" s="9"/>
      <c r="AI70" s="10"/>
      <c r="AJ70" s="9"/>
      <c r="AK70" s="10"/>
      <c r="AL70" s="9"/>
      <c r="AM70" s="10"/>
      <c r="AN70" s="9"/>
      <c r="AO70" s="10"/>
    </row>
    <row r="71" spans="1:41" ht="13" x14ac:dyDescent="0.15">
      <c r="A71" s="3" t="s">
        <v>71</v>
      </c>
      <c r="B71" s="3" t="s">
        <v>5645</v>
      </c>
      <c r="C71" s="9" t="s">
        <v>5646</v>
      </c>
      <c r="D71" s="17" t="str">
        <f>VLOOKUP(C71,Customers!$D$2:$E$60,2,FALSE)</f>
        <v>C00026</v>
      </c>
      <c r="E71" s="9" t="s">
        <v>5258</v>
      </c>
      <c r="F71" s="9" t="s">
        <v>5259</v>
      </c>
      <c r="G71" s="9" t="s">
        <v>5260</v>
      </c>
      <c r="H71" s="9" t="s">
        <v>5180</v>
      </c>
      <c r="I71" s="3" t="s">
        <v>5261</v>
      </c>
      <c r="J71" s="16" cm="1">
        <f t="array" ref="J71">SUM(IF(MOD(COLUMN(L71:AO71)-COLUMN(L71),2)=1, L71:AO71, 0))</f>
        <v>1.98</v>
      </c>
      <c r="K71" s="9">
        <f t="shared" si="0"/>
        <v>2</v>
      </c>
      <c r="L71" s="9" t="s">
        <v>3763</v>
      </c>
      <c r="M71" s="10">
        <v>0.99</v>
      </c>
      <c r="N71" s="9" t="s">
        <v>3604</v>
      </c>
      <c r="O71" s="10">
        <v>0.99</v>
      </c>
      <c r="P71" s="9"/>
      <c r="Q71" s="10"/>
      <c r="R71" s="9"/>
      <c r="S71" s="10"/>
      <c r="T71" s="9"/>
      <c r="U71" s="10"/>
      <c r="V71" s="9"/>
      <c r="W71" s="10"/>
      <c r="X71" s="9"/>
      <c r="Y71" s="10"/>
      <c r="Z71" s="9"/>
      <c r="AA71" s="10"/>
      <c r="AB71" s="9"/>
      <c r="AC71" s="10"/>
      <c r="AD71" s="9"/>
      <c r="AE71" s="10"/>
      <c r="AF71" s="9"/>
      <c r="AG71" s="10"/>
      <c r="AH71" s="9"/>
      <c r="AI71" s="10"/>
      <c r="AJ71" s="9"/>
      <c r="AK71" s="10"/>
      <c r="AL71" s="9"/>
      <c r="AM71" s="10"/>
      <c r="AN71" s="9"/>
      <c r="AO71" s="10"/>
    </row>
    <row r="72" spans="1:41" ht="13" x14ac:dyDescent="0.15">
      <c r="A72" s="3" t="s">
        <v>72</v>
      </c>
      <c r="B72" s="3" t="s">
        <v>5645</v>
      </c>
      <c r="C72" s="9" t="s">
        <v>5647</v>
      </c>
      <c r="D72" s="17" t="str">
        <f>VLOOKUP(C72,Customers!$D$2:$E$60,2,FALSE)</f>
        <v>C00028</v>
      </c>
      <c r="E72" s="9" t="s">
        <v>5274</v>
      </c>
      <c r="F72" s="9" t="s">
        <v>5275</v>
      </c>
      <c r="G72" s="9" t="s">
        <v>5276</v>
      </c>
      <c r="H72" s="9" t="s">
        <v>5180</v>
      </c>
      <c r="I72" s="3" t="s">
        <v>5277</v>
      </c>
      <c r="J72" s="16" cm="1">
        <f t="array" ref="J72">SUM(IF(MOD(COLUMN(L72:AO72)-COLUMN(L72),2)=1, L72:AO72, 0))</f>
        <v>1.98</v>
      </c>
      <c r="K72" s="9">
        <f t="shared" si="0"/>
        <v>2</v>
      </c>
      <c r="L72" s="9" t="s">
        <v>4108</v>
      </c>
      <c r="M72" s="10">
        <v>0.99</v>
      </c>
      <c r="N72" s="9" t="s">
        <v>3700</v>
      </c>
      <c r="O72" s="10">
        <v>0.99</v>
      </c>
      <c r="P72" s="9"/>
      <c r="Q72" s="10"/>
      <c r="R72" s="9"/>
      <c r="S72" s="10"/>
      <c r="T72" s="9"/>
      <c r="U72" s="10"/>
      <c r="V72" s="9"/>
      <c r="W72" s="10"/>
      <c r="X72" s="9"/>
      <c r="Y72" s="10"/>
      <c r="Z72" s="9"/>
      <c r="AA72" s="10"/>
      <c r="AB72" s="9"/>
      <c r="AC72" s="10"/>
      <c r="AD72" s="9"/>
      <c r="AE72" s="10"/>
      <c r="AF72" s="9"/>
      <c r="AG72" s="10"/>
      <c r="AH72" s="9"/>
      <c r="AI72" s="10"/>
      <c r="AJ72" s="9"/>
      <c r="AK72" s="10"/>
      <c r="AL72" s="9"/>
      <c r="AM72" s="10"/>
      <c r="AN72" s="9"/>
      <c r="AO72" s="10"/>
    </row>
    <row r="73" spans="1:41" ht="13" x14ac:dyDescent="0.15">
      <c r="A73" s="3" t="s">
        <v>73</v>
      </c>
      <c r="B73" s="3" t="s">
        <v>5648</v>
      </c>
      <c r="C73" s="9" t="s">
        <v>5621</v>
      </c>
      <c r="D73" s="17" t="str">
        <f>VLOOKUP(C73,Customers!$D$2:$E$60,2,FALSE)</f>
        <v>C00030</v>
      </c>
      <c r="E73" s="9" t="s">
        <v>5289</v>
      </c>
      <c r="F73" s="9" t="s">
        <v>5290</v>
      </c>
      <c r="G73" s="9" t="s">
        <v>5283</v>
      </c>
      <c r="H73" s="9" t="s">
        <v>437</v>
      </c>
      <c r="I73" s="9" t="s">
        <v>5291</v>
      </c>
      <c r="J73" s="16" cm="1">
        <f t="array" ref="J73">SUM(IF(MOD(COLUMN(L73:AO73)-COLUMN(L73),2)=1, L73:AO73, 0))</f>
        <v>3.96</v>
      </c>
      <c r="K73" s="9">
        <f t="shared" si="0"/>
        <v>4</v>
      </c>
      <c r="L73" s="9" t="s">
        <v>1505</v>
      </c>
      <c r="M73" s="10">
        <v>0.99</v>
      </c>
      <c r="N73" s="9" t="s">
        <v>2169</v>
      </c>
      <c r="O73" s="10">
        <v>0.99</v>
      </c>
      <c r="P73" s="9" t="s">
        <v>1799</v>
      </c>
      <c r="Q73" s="10">
        <v>0.99</v>
      </c>
      <c r="R73" s="9" t="s">
        <v>4431</v>
      </c>
      <c r="S73" s="10">
        <v>0.99</v>
      </c>
      <c r="T73" s="9"/>
      <c r="U73" s="10"/>
      <c r="V73" s="9"/>
      <c r="W73" s="10"/>
      <c r="X73" s="9"/>
      <c r="Y73" s="10"/>
      <c r="Z73" s="9"/>
      <c r="AA73" s="10"/>
      <c r="AB73" s="9"/>
      <c r="AC73" s="10"/>
      <c r="AD73" s="9"/>
      <c r="AE73" s="10"/>
      <c r="AF73" s="9"/>
      <c r="AG73" s="10"/>
      <c r="AH73" s="9"/>
      <c r="AI73" s="10"/>
      <c r="AJ73" s="9"/>
      <c r="AK73" s="10"/>
      <c r="AL73" s="9"/>
      <c r="AM73" s="10"/>
      <c r="AN73" s="9"/>
      <c r="AO73" s="10"/>
    </row>
    <row r="74" spans="1:41" ht="13" x14ac:dyDescent="0.15">
      <c r="A74" s="3" t="s">
        <v>74</v>
      </c>
      <c r="B74" s="3" t="s">
        <v>5649</v>
      </c>
      <c r="C74" s="9" t="s">
        <v>5591</v>
      </c>
      <c r="D74" s="17" t="str">
        <f>VLOOKUP(C74,Customers!$D$2:$E$60,2,FALSE)</f>
        <v>C00034</v>
      </c>
      <c r="E74" s="9" t="s">
        <v>5319</v>
      </c>
      <c r="F74" s="9" t="s">
        <v>5320</v>
      </c>
      <c r="G74" s="9"/>
      <c r="H74" s="9" t="s">
        <v>5321</v>
      </c>
      <c r="I74" s="9"/>
      <c r="J74" s="16" cm="1">
        <f t="array" ref="J74">SUM(IF(MOD(COLUMN(L74:AO74)-COLUMN(L74),2)=1, L74:AO74, 0))</f>
        <v>5.94</v>
      </c>
      <c r="K74" s="9">
        <f t="shared" si="0"/>
        <v>6</v>
      </c>
      <c r="L74" s="9" t="s">
        <v>3563</v>
      </c>
      <c r="M74" s="10">
        <v>0.99</v>
      </c>
      <c r="N74" s="9" t="s">
        <v>2104</v>
      </c>
      <c r="O74" s="10">
        <v>0.99</v>
      </c>
      <c r="P74" s="9" t="s">
        <v>3078</v>
      </c>
      <c r="Q74" s="10">
        <v>0.99</v>
      </c>
      <c r="R74" s="9" t="s">
        <v>1058</v>
      </c>
      <c r="S74" s="10">
        <v>0.99</v>
      </c>
      <c r="T74" s="9" t="s">
        <v>3748</v>
      </c>
      <c r="U74" s="10">
        <v>0.99</v>
      </c>
      <c r="V74" s="9" t="s">
        <v>3991</v>
      </c>
      <c r="W74" s="10">
        <v>0.99</v>
      </c>
      <c r="X74" s="9"/>
      <c r="Y74" s="10"/>
      <c r="Z74" s="9"/>
      <c r="AA74" s="10"/>
      <c r="AB74" s="9"/>
      <c r="AC74" s="10"/>
      <c r="AD74" s="9"/>
      <c r="AE74" s="10"/>
      <c r="AF74" s="9"/>
      <c r="AG74" s="10"/>
      <c r="AH74" s="9"/>
      <c r="AI74" s="10"/>
      <c r="AJ74" s="9"/>
      <c r="AK74" s="10"/>
      <c r="AL74" s="9"/>
      <c r="AM74" s="10"/>
      <c r="AN74" s="9"/>
      <c r="AO74" s="10"/>
    </row>
    <row r="75" spans="1:41" ht="13" x14ac:dyDescent="0.15">
      <c r="A75" s="3" t="s">
        <v>75</v>
      </c>
      <c r="B75" s="3" t="s">
        <v>5650</v>
      </c>
      <c r="C75" s="9" t="s">
        <v>5557</v>
      </c>
      <c r="D75" s="17" t="str">
        <f>VLOOKUP(C75,Customers!$D$2:$E$60,2,FALSE)</f>
        <v>C00040</v>
      </c>
      <c r="E75" s="9" t="s">
        <v>5359</v>
      </c>
      <c r="F75" s="9" t="s">
        <v>5352</v>
      </c>
      <c r="G75" s="9"/>
      <c r="H75" s="9" t="s">
        <v>5353</v>
      </c>
      <c r="I75" s="3" t="s">
        <v>5360</v>
      </c>
      <c r="J75" s="16" cm="1">
        <f t="array" ref="J75">SUM(IF(MOD(COLUMN(L75:AO75)-COLUMN(L75),2)=1, L75:AO75, 0))</f>
        <v>8.91</v>
      </c>
      <c r="K75" s="9">
        <f t="shared" si="0"/>
        <v>9</v>
      </c>
      <c r="L75" s="9" t="s">
        <v>4249</v>
      </c>
      <c r="M75" s="10">
        <v>0.99</v>
      </c>
      <c r="N75" s="9" t="s">
        <v>4753</v>
      </c>
      <c r="O75" s="10">
        <v>0.99</v>
      </c>
      <c r="P75" s="9" t="s">
        <v>4600</v>
      </c>
      <c r="Q75" s="10">
        <v>0.99</v>
      </c>
      <c r="R75" s="9" t="s">
        <v>4589</v>
      </c>
      <c r="S75" s="10">
        <v>0.99</v>
      </c>
      <c r="T75" s="9" t="s">
        <v>4353</v>
      </c>
      <c r="U75" s="10">
        <v>0.99</v>
      </c>
      <c r="V75" s="9" t="s">
        <v>3573</v>
      </c>
      <c r="W75" s="10">
        <v>0.99</v>
      </c>
      <c r="X75" s="9" t="s">
        <v>3673</v>
      </c>
      <c r="Y75" s="10">
        <v>0.99</v>
      </c>
      <c r="Z75" s="9" t="s">
        <v>3834</v>
      </c>
      <c r="AA75" s="10">
        <v>0.99</v>
      </c>
      <c r="AB75" s="9" t="s">
        <v>4983</v>
      </c>
      <c r="AC75" s="10">
        <v>0.99</v>
      </c>
      <c r="AD75" s="9"/>
      <c r="AE75" s="10"/>
      <c r="AF75" s="9"/>
      <c r="AG75" s="10"/>
      <c r="AH75" s="9"/>
      <c r="AI75" s="10"/>
      <c r="AJ75" s="9"/>
      <c r="AK75" s="10"/>
      <c r="AL75" s="9"/>
      <c r="AM75" s="10"/>
      <c r="AN75" s="9"/>
      <c r="AO75" s="10"/>
    </row>
    <row r="76" spans="1:41" ht="13" x14ac:dyDescent="0.15">
      <c r="A76" s="3" t="s">
        <v>76</v>
      </c>
      <c r="B76" s="3" t="s">
        <v>5651</v>
      </c>
      <c r="C76" s="9" t="s">
        <v>5639</v>
      </c>
      <c r="D76" s="17" t="str">
        <f>VLOOKUP(C76,Customers!$D$2:$E$60,2,FALSE)</f>
        <v>C00049</v>
      </c>
      <c r="E76" s="9" t="s">
        <v>5426</v>
      </c>
      <c r="F76" s="9" t="s">
        <v>5427</v>
      </c>
      <c r="G76" s="9"/>
      <c r="H76" s="9" t="s">
        <v>5428</v>
      </c>
      <c r="I76" s="9" t="s">
        <v>5429</v>
      </c>
      <c r="J76" s="16" cm="1">
        <f t="array" ref="J76">SUM(IF(MOD(COLUMN(L76:AO76)-COLUMN(L76),2)=1, L76:AO76, 0))</f>
        <v>13.860000000000001</v>
      </c>
      <c r="K76" s="9">
        <f t="shared" si="0"/>
        <v>14</v>
      </c>
      <c r="L76" s="9" t="s">
        <v>2217</v>
      </c>
      <c r="M76" s="10">
        <v>0.99</v>
      </c>
      <c r="N76" s="9" t="s">
        <v>2142</v>
      </c>
      <c r="O76" s="10">
        <v>0.99</v>
      </c>
      <c r="P76" s="9" t="s">
        <v>2740</v>
      </c>
      <c r="Q76" s="10">
        <v>0.99</v>
      </c>
      <c r="R76" s="9" t="s">
        <v>4107</v>
      </c>
      <c r="S76" s="10">
        <v>0.99</v>
      </c>
      <c r="T76" s="9" t="s">
        <v>778</v>
      </c>
      <c r="U76" s="10">
        <v>0.99</v>
      </c>
      <c r="V76" s="9" t="s">
        <v>2322</v>
      </c>
      <c r="W76" s="10">
        <v>0.99</v>
      </c>
      <c r="X76" s="9" t="s">
        <v>834</v>
      </c>
      <c r="Y76" s="10">
        <v>0.99</v>
      </c>
      <c r="Z76" s="9" t="s">
        <v>3953</v>
      </c>
      <c r="AA76" s="10">
        <v>0.99</v>
      </c>
      <c r="AB76" s="9" t="s">
        <v>1593</v>
      </c>
      <c r="AC76" s="10">
        <v>0.99</v>
      </c>
      <c r="AD76" s="9" t="s">
        <v>1099</v>
      </c>
      <c r="AE76" s="10">
        <v>0.99</v>
      </c>
      <c r="AF76" s="9" t="s">
        <v>2450</v>
      </c>
      <c r="AG76" s="10">
        <v>0.99</v>
      </c>
      <c r="AH76" s="9" t="s">
        <v>3699</v>
      </c>
      <c r="AI76" s="10">
        <v>0.99</v>
      </c>
      <c r="AJ76" s="9" t="s">
        <v>4211</v>
      </c>
      <c r="AK76" s="10">
        <v>0.99</v>
      </c>
      <c r="AL76" s="9" t="s">
        <v>2899</v>
      </c>
      <c r="AM76" s="10">
        <v>0.99</v>
      </c>
      <c r="AN76" s="9"/>
      <c r="AO76" s="10"/>
    </row>
    <row r="77" spans="1:41" ht="13" x14ac:dyDescent="0.15">
      <c r="A77" s="3" t="s">
        <v>77</v>
      </c>
      <c r="B77" s="3" t="s">
        <v>5652</v>
      </c>
      <c r="C77" s="9" t="s">
        <v>5546</v>
      </c>
      <c r="D77" s="17" t="str">
        <f>VLOOKUP(C77,Customers!$D$2:$E$60,2,FALSE)</f>
        <v>C00004</v>
      </c>
      <c r="E77" s="9" t="s">
        <v>5077</v>
      </c>
      <c r="F77" s="9" t="s">
        <v>5078</v>
      </c>
      <c r="G77" s="9"/>
      <c r="H77" s="9" t="s">
        <v>5079</v>
      </c>
      <c r="I77" s="3" t="s">
        <v>5080</v>
      </c>
      <c r="J77" s="16" cm="1">
        <f t="array" ref="J77">SUM(IF(MOD(COLUMN(L77:AO77)-COLUMN(L77),2)=1, L77:AO77, 0))</f>
        <v>0.99</v>
      </c>
      <c r="K77" s="9">
        <f t="shared" si="0"/>
        <v>1</v>
      </c>
      <c r="L77" s="9" t="s">
        <v>3652</v>
      </c>
      <c r="M77" s="10">
        <v>0.99</v>
      </c>
      <c r="N77" s="9"/>
      <c r="O77" s="10"/>
      <c r="P77" s="9"/>
      <c r="Q77" s="10"/>
      <c r="R77" s="9"/>
      <c r="S77" s="10"/>
      <c r="T77" s="9"/>
      <c r="U77" s="10"/>
      <c r="V77" s="9"/>
      <c r="W77" s="10"/>
      <c r="X77" s="9"/>
      <c r="Y77" s="10"/>
      <c r="Z77" s="9"/>
      <c r="AA77" s="10"/>
      <c r="AB77" s="9"/>
      <c r="AC77" s="10"/>
      <c r="AD77" s="9"/>
      <c r="AE77" s="10"/>
      <c r="AF77" s="9"/>
      <c r="AG77" s="10"/>
      <c r="AH77" s="9"/>
      <c r="AI77" s="10"/>
      <c r="AJ77" s="9"/>
      <c r="AK77" s="10"/>
      <c r="AL77" s="9"/>
      <c r="AM77" s="10"/>
      <c r="AN77" s="9"/>
      <c r="AO77" s="10"/>
    </row>
    <row r="78" spans="1:41" ht="13" x14ac:dyDescent="0.15">
      <c r="A78" s="3" t="s">
        <v>78</v>
      </c>
      <c r="B78" s="3" t="s">
        <v>5653</v>
      </c>
      <c r="C78" s="9" t="s">
        <v>5654</v>
      </c>
      <c r="D78" s="17" t="str">
        <f>VLOOKUP(C78,Customers!$D$2:$E$60,2,FALSE)</f>
        <v>C00005</v>
      </c>
      <c r="E78" s="9" t="s">
        <v>5086</v>
      </c>
      <c r="F78" s="9" t="s">
        <v>5087</v>
      </c>
      <c r="G78" s="9"/>
      <c r="H78" s="9" t="s">
        <v>5088</v>
      </c>
      <c r="I78" s="3" t="s">
        <v>5089</v>
      </c>
      <c r="J78" s="16" cm="1">
        <f t="array" ref="J78">SUM(IF(MOD(COLUMN(L78:AO78)-COLUMN(L78),2)=1, L78:AO78, 0))</f>
        <v>1.98</v>
      </c>
      <c r="K78" s="9">
        <f t="shared" si="0"/>
        <v>2</v>
      </c>
      <c r="L78" s="9" t="s">
        <v>4883</v>
      </c>
      <c r="M78" s="10">
        <v>0.99</v>
      </c>
      <c r="N78" s="9" t="s">
        <v>1748</v>
      </c>
      <c r="O78" s="10">
        <v>0.99</v>
      </c>
      <c r="P78" s="9"/>
      <c r="Q78" s="10"/>
      <c r="R78" s="9"/>
      <c r="S78" s="10"/>
      <c r="T78" s="9"/>
      <c r="U78" s="10"/>
      <c r="V78" s="9"/>
      <c r="W78" s="10"/>
      <c r="X78" s="9"/>
      <c r="Y78" s="10"/>
      <c r="Z78" s="9"/>
      <c r="AA78" s="10"/>
      <c r="AB78" s="9"/>
      <c r="AC78" s="10"/>
      <c r="AD78" s="9"/>
      <c r="AE78" s="10"/>
      <c r="AF78" s="9"/>
      <c r="AG78" s="10"/>
      <c r="AH78" s="9"/>
      <c r="AI78" s="10"/>
      <c r="AJ78" s="9"/>
      <c r="AK78" s="10"/>
      <c r="AL78" s="9"/>
      <c r="AM78" s="10"/>
      <c r="AN78" s="9"/>
      <c r="AO78" s="10"/>
    </row>
    <row r="79" spans="1:41" ht="13" x14ac:dyDescent="0.15">
      <c r="A79" s="3" t="s">
        <v>79</v>
      </c>
      <c r="B79" s="3" t="s">
        <v>5653</v>
      </c>
      <c r="C79" s="9" t="s">
        <v>5655</v>
      </c>
      <c r="D79" s="17" t="str">
        <f>VLOOKUP(C79,Customers!$D$2:$E$60,2,FALSE)</f>
        <v>C00007</v>
      </c>
      <c r="E79" s="9" t="s">
        <v>5100</v>
      </c>
      <c r="F79" s="9" t="s">
        <v>5101</v>
      </c>
      <c r="G79" s="9"/>
      <c r="H79" s="9" t="s">
        <v>5102</v>
      </c>
      <c r="I79" s="3" t="s">
        <v>5103</v>
      </c>
      <c r="J79" s="16" cm="1">
        <f t="array" ref="J79">SUM(IF(MOD(COLUMN(L79:AO79)-COLUMN(L79),2)=1, L79:AO79, 0))</f>
        <v>1.98</v>
      </c>
      <c r="K79" s="9">
        <f t="shared" si="0"/>
        <v>2</v>
      </c>
      <c r="L79" s="9" t="s">
        <v>4123</v>
      </c>
      <c r="M79" s="10">
        <v>0.99</v>
      </c>
      <c r="N79" s="9" t="s">
        <v>3825</v>
      </c>
      <c r="O79" s="10">
        <v>0.99</v>
      </c>
      <c r="P79" s="9"/>
      <c r="Q79" s="10"/>
      <c r="R79" s="9"/>
      <c r="S79" s="10"/>
      <c r="T79" s="9"/>
      <c r="U79" s="10"/>
      <c r="V79" s="9"/>
      <c r="W79" s="10"/>
      <c r="X79" s="9"/>
      <c r="Y79" s="10"/>
      <c r="Z79" s="9"/>
      <c r="AA79" s="10"/>
      <c r="AB79" s="9"/>
      <c r="AC79" s="10"/>
      <c r="AD79" s="9"/>
      <c r="AE79" s="10"/>
      <c r="AF79" s="9"/>
      <c r="AG79" s="10"/>
      <c r="AH79" s="9"/>
      <c r="AI79" s="10"/>
      <c r="AJ79" s="9"/>
      <c r="AK79" s="10"/>
      <c r="AL79" s="9"/>
      <c r="AM79" s="10"/>
      <c r="AN79" s="9"/>
      <c r="AO79" s="10"/>
    </row>
    <row r="80" spans="1:41" ht="13" x14ac:dyDescent="0.15">
      <c r="A80" s="3" t="s">
        <v>80</v>
      </c>
      <c r="B80" s="3" t="s">
        <v>5656</v>
      </c>
      <c r="C80" s="9" t="s">
        <v>5630</v>
      </c>
      <c r="D80" s="17" t="str">
        <f>VLOOKUP(C80,Customers!$D$2:$E$60,2,FALSE)</f>
        <v>C00009</v>
      </c>
      <c r="E80" s="9" t="s">
        <v>5116</v>
      </c>
      <c r="F80" s="9" t="s">
        <v>5117</v>
      </c>
      <c r="G80" s="9"/>
      <c r="H80" s="9" t="s">
        <v>5118</v>
      </c>
      <c r="I80" s="3" t="s">
        <v>5119</v>
      </c>
      <c r="J80" s="16" cm="1">
        <f t="array" ref="J80">SUM(IF(MOD(COLUMN(L80:AO80)-COLUMN(L80),2)=1, L80:AO80, 0))</f>
        <v>2.9699999999999998</v>
      </c>
      <c r="K80" s="9">
        <f t="shared" si="0"/>
        <v>3</v>
      </c>
      <c r="L80" s="9" t="s">
        <v>3766</v>
      </c>
      <c r="M80" s="10">
        <v>0.99</v>
      </c>
      <c r="N80" s="9" t="s">
        <v>3905</v>
      </c>
      <c r="O80" s="10">
        <v>0.99</v>
      </c>
      <c r="P80" s="9" t="s">
        <v>2993</v>
      </c>
      <c r="Q80" s="10">
        <v>0.99</v>
      </c>
      <c r="R80" s="9"/>
      <c r="S80" s="10"/>
      <c r="T80" s="9"/>
      <c r="U80" s="10"/>
      <c r="V80" s="9"/>
      <c r="W80" s="10"/>
      <c r="X80" s="9"/>
      <c r="Y80" s="10"/>
      <c r="Z80" s="9"/>
      <c r="AA80" s="10"/>
      <c r="AB80" s="9"/>
      <c r="AC80" s="10"/>
      <c r="AD80" s="9"/>
      <c r="AE80" s="10"/>
      <c r="AF80" s="9"/>
      <c r="AG80" s="10"/>
      <c r="AH80" s="9"/>
      <c r="AI80" s="10"/>
      <c r="AJ80" s="9"/>
      <c r="AK80" s="10"/>
      <c r="AL80" s="9"/>
      <c r="AM80" s="10"/>
      <c r="AN80" s="9"/>
      <c r="AO80" s="11"/>
    </row>
    <row r="81" spans="1:41" ht="13" x14ac:dyDescent="0.15">
      <c r="A81" s="3" t="s">
        <v>81</v>
      </c>
      <c r="B81" s="3" t="s">
        <v>5657</v>
      </c>
      <c r="C81" s="9" t="s">
        <v>5601</v>
      </c>
      <c r="D81" s="17" t="str">
        <f>VLOOKUP(C81,Customers!$D$2:$E$60,2,FALSE)</f>
        <v>C00013</v>
      </c>
      <c r="E81" s="9" t="s">
        <v>5151</v>
      </c>
      <c r="F81" s="9" t="s">
        <v>5152</v>
      </c>
      <c r="G81" s="9" t="s">
        <v>5153</v>
      </c>
      <c r="H81" s="9" t="s">
        <v>5054</v>
      </c>
      <c r="I81" s="9" t="s">
        <v>5154</v>
      </c>
      <c r="J81" s="16" cm="1">
        <f t="array" ref="J81">SUM(IF(MOD(COLUMN(L81:AO81)-COLUMN(L81),2)=1, L81:AO81, 0))</f>
        <v>5.94</v>
      </c>
      <c r="K81" s="9">
        <f t="shared" si="0"/>
        <v>6</v>
      </c>
      <c r="L81" s="9" t="s">
        <v>1315</v>
      </c>
      <c r="M81" s="10">
        <v>0.99</v>
      </c>
      <c r="N81" s="9" t="s">
        <v>3178</v>
      </c>
      <c r="O81" s="10">
        <v>0.99</v>
      </c>
      <c r="P81" s="9" t="s">
        <v>4149</v>
      </c>
      <c r="Q81" s="10">
        <v>0.99</v>
      </c>
      <c r="R81" s="9" t="s">
        <v>2371</v>
      </c>
      <c r="S81" s="10">
        <v>0.99</v>
      </c>
      <c r="T81" s="9" t="s">
        <v>4639</v>
      </c>
      <c r="U81" s="10">
        <v>0.99</v>
      </c>
      <c r="V81" s="9" t="s">
        <v>4168</v>
      </c>
      <c r="W81" s="10">
        <v>0.99</v>
      </c>
      <c r="X81" s="9"/>
      <c r="Y81" s="10"/>
      <c r="Z81" s="9"/>
      <c r="AA81" s="10"/>
      <c r="AB81" s="9"/>
      <c r="AC81" s="10"/>
      <c r="AD81" s="9"/>
      <c r="AE81" s="10"/>
      <c r="AF81" s="9"/>
      <c r="AG81" s="10"/>
      <c r="AH81" s="9"/>
      <c r="AI81" s="10"/>
      <c r="AJ81" s="9"/>
      <c r="AK81" s="10"/>
      <c r="AL81" s="9"/>
      <c r="AM81" s="10"/>
      <c r="AN81" s="9"/>
      <c r="AO81" s="10"/>
    </row>
    <row r="82" spans="1:41" ht="13" x14ac:dyDescent="0.15">
      <c r="A82" s="3" t="s">
        <v>82</v>
      </c>
      <c r="B82" s="3" t="s">
        <v>5658</v>
      </c>
      <c r="C82" s="9" t="s">
        <v>5569</v>
      </c>
      <c r="D82" s="17" t="str">
        <f>VLOOKUP(C82,Customers!$D$2:$E$60,2,FALSE)</f>
        <v>C00019</v>
      </c>
      <c r="E82" s="9" t="s">
        <v>5205</v>
      </c>
      <c r="F82" s="9" t="s">
        <v>5206</v>
      </c>
      <c r="G82" s="9" t="s">
        <v>5179</v>
      </c>
      <c r="H82" s="9" t="s">
        <v>5180</v>
      </c>
      <c r="I82" s="3" t="s">
        <v>5207</v>
      </c>
      <c r="J82" s="16" cm="1">
        <f t="array" ref="J82">SUM(IF(MOD(COLUMN(L82:AO82)-COLUMN(L82),2)=1, L82:AO82, 0))</f>
        <v>8.91</v>
      </c>
      <c r="K82" s="9">
        <f t="shared" si="0"/>
        <v>9</v>
      </c>
      <c r="L82" s="9" t="s">
        <v>1617</v>
      </c>
      <c r="M82" s="10">
        <v>0.99</v>
      </c>
      <c r="N82" s="9" t="s">
        <v>4676</v>
      </c>
      <c r="O82" s="10">
        <v>0.99</v>
      </c>
      <c r="P82" s="9" t="s">
        <v>2838</v>
      </c>
      <c r="Q82" s="10">
        <v>0.99</v>
      </c>
      <c r="R82" s="9" t="s">
        <v>4335</v>
      </c>
      <c r="S82" s="10">
        <v>0.99</v>
      </c>
      <c r="T82" s="9" t="s">
        <v>4192</v>
      </c>
      <c r="U82" s="10">
        <v>0.99</v>
      </c>
      <c r="V82" s="9" t="s">
        <v>4194</v>
      </c>
      <c r="W82" s="10">
        <v>0.99</v>
      </c>
      <c r="X82" s="9" t="s">
        <v>2041</v>
      </c>
      <c r="Y82" s="10">
        <v>0.99</v>
      </c>
      <c r="Z82" s="9" t="s">
        <v>4264</v>
      </c>
      <c r="AA82" s="10">
        <v>0.99</v>
      </c>
      <c r="AB82" s="9" t="s">
        <v>4712</v>
      </c>
      <c r="AC82" s="10">
        <v>0.99</v>
      </c>
      <c r="AD82" s="9"/>
      <c r="AE82" s="10"/>
      <c r="AF82" s="9"/>
      <c r="AG82" s="10"/>
      <c r="AH82" s="9"/>
      <c r="AI82" s="10"/>
      <c r="AJ82" s="9"/>
      <c r="AK82" s="10"/>
      <c r="AL82" s="9"/>
      <c r="AM82" s="10"/>
      <c r="AN82" s="9"/>
      <c r="AO82" s="10"/>
    </row>
    <row r="83" spans="1:41" ht="13" x14ac:dyDescent="0.15">
      <c r="A83" s="3" t="s">
        <v>83</v>
      </c>
      <c r="B83" s="3" t="s">
        <v>5659</v>
      </c>
      <c r="C83" s="9" t="s">
        <v>5647</v>
      </c>
      <c r="D83" s="17" t="str">
        <f>VLOOKUP(C83,Customers!$D$2:$E$60,2,FALSE)</f>
        <v>C00028</v>
      </c>
      <c r="E83" s="9" t="s">
        <v>5274</v>
      </c>
      <c r="F83" s="9" t="s">
        <v>5275</v>
      </c>
      <c r="G83" s="9" t="s">
        <v>5276</v>
      </c>
      <c r="H83" s="9" t="s">
        <v>5180</v>
      </c>
      <c r="I83" s="3" t="s">
        <v>5277</v>
      </c>
      <c r="J83" s="16" cm="1">
        <f t="array" ref="J83">SUM(IF(MOD(COLUMN(L83:AO83)-COLUMN(L83),2)=1, L83:AO83, 0))</f>
        <v>13.860000000000001</v>
      </c>
      <c r="K83" s="9">
        <f t="shared" si="0"/>
        <v>14</v>
      </c>
      <c r="L83" s="9" t="s">
        <v>1511</v>
      </c>
      <c r="M83" s="10">
        <v>0.99</v>
      </c>
      <c r="N83" s="9" t="s">
        <v>2828</v>
      </c>
      <c r="O83" s="10">
        <v>0.99</v>
      </c>
      <c r="P83" s="9" t="s">
        <v>2345</v>
      </c>
      <c r="Q83" s="10">
        <v>0.99</v>
      </c>
      <c r="R83" s="9" t="s">
        <v>2368</v>
      </c>
      <c r="S83" s="10">
        <v>0.99</v>
      </c>
      <c r="T83" s="9" t="s">
        <v>4602</v>
      </c>
      <c r="U83" s="10">
        <v>0.99</v>
      </c>
      <c r="V83" s="9" t="s">
        <v>3525</v>
      </c>
      <c r="W83" s="10">
        <v>0.99</v>
      </c>
      <c r="X83" s="9" t="s">
        <v>4844</v>
      </c>
      <c r="Y83" s="10">
        <v>0.99</v>
      </c>
      <c r="Z83" s="9" t="s">
        <v>2485</v>
      </c>
      <c r="AA83" s="10">
        <v>0.99</v>
      </c>
      <c r="AB83" s="9" t="s">
        <v>2433</v>
      </c>
      <c r="AC83" s="10">
        <v>0.99</v>
      </c>
      <c r="AD83" s="9" t="s">
        <v>1011</v>
      </c>
      <c r="AE83" s="10">
        <v>0.99</v>
      </c>
      <c r="AF83" s="9" t="s">
        <v>3632</v>
      </c>
      <c r="AG83" s="10">
        <v>0.99</v>
      </c>
      <c r="AH83" s="9" t="s">
        <v>4993</v>
      </c>
      <c r="AI83" s="10">
        <v>0.99</v>
      </c>
      <c r="AJ83" s="9" t="s">
        <v>3280</v>
      </c>
      <c r="AK83" s="10">
        <v>0.99</v>
      </c>
      <c r="AL83" s="9" t="s">
        <v>4810</v>
      </c>
      <c r="AM83" s="10">
        <v>0.99</v>
      </c>
      <c r="AN83" s="9"/>
      <c r="AO83" s="10"/>
    </row>
    <row r="84" spans="1:41" ht="13" x14ac:dyDescent="0.15">
      <c r="A84" s="3" t="s">
        <v>84</v>
      </c>
      <c r="B84" s="3" t="s">
        <v>5660</v>
      </c>
      <c r="C84" s="9" t="s">
        <v>5559</v>
      </c>
      <c r="D84" s="17" t="str">
        <f>VLOOKUP(C84,Customers!$D$2:$E$60,2,FALSE)</f>
        <v>C00042</v>
      </c>
      <c r="E84" s="9" t="s">
        <v>5372</v>
      </c>
      <c r="F84" s="9" t="s">
        <v>5373</v>
      </c>
      <c r="G84" s="9"/>
      <c r="H84" s="9" t="s">
        <v>5353</v>
      </c>
      <c r="I84" s="3" t="s">
        <v>5374</v>
      </c>
      <c r="J84" s="16" cm="1">
        <f t="array" ref="J84">SUM(IF(MOD(COLUMN(L84:AO84)-COLUMN(L84),2)=1, L84:AO84, 0))</f>
        <v>0.99</v>
      </c>
      <c r="K84" s="9">
        <f t="shared" si="0"/>
        <v>1</v>
      </c>
      <c r="L84" s="9" t="s">
        <v>2383</v>
      </c>
      <c r="M84" s="10">
        <v>0.99</v>
      </c>
      <c r="N84" s="9"/>
      <c r="O84" s="10"/>
      <c r="P84" s="9"/>
      <c r="Q84" s="10"/>
      <c r="R84" s="9"/>
      <c r="S84" s="10"/>
      <c r="T84" s="9"/>
      <c r="U84" s="10"/>
      <c r="V84" s="9"/>
      <c r="W84" s="10"/>
      <c r="X84" s="9"/>
      <c r="Y84" s="10"/>
      <c r="Z84" s="9"/>
      <c r="AA84" s="10"/>
      <c r="AB84" s="9"/>
      <c r="AC84" s="10"/>
      <c r="AD84" s="9"/>
      <c r="AE84" s="10"/>
      <c r="AF84" s="9"/>
      <c r="AG84" s="10"/>
      <c r="AH84" s="9"/>
      <c r="AI84" s="10"/>
      <c r="AJ84" s="9"/>
      <c r="AK84" s="10"/>
      <c r="AL84" s="9"/>
      <c r="AM84" s="10"/>
      <c r="AN84" s="9"/>
      <c r="AO84" s="10"/>
    </row>
    <row r="85" spans="1:41" ht="13" x14ac:dyDescent="0.15">
      <c r="A85" s="3" t="s">
        <v>85</v>
      </c>
      <c r="B85" s="3" t="s">
        <v>5661</v>
      </c>
      <c r="C85" s="9" t="s">
        <v>5662</v>
      </c>
      <c r="D85" s="17" t="str">
        <f>VLOOKUP(C85,Customers!$D$2:$E$60,2,FALSE)</f>
        <v>C00043</v>
      </c>
      <c r="E85" s="9" t="s">
        <v>5379</v>
      </c>
      <c r="F85" s="9" t="s">
        <v>5380</v>
      </c>
      <c r="G85" s="9"/>
      <c r="H85" s="9" t="s">
        <v>5353</v>
      </c>
      <c r="I85" s="3" t="s">
        <v>5381</v>
      </c>
      <c r="J85" s="16" cm="1">
        <f t="array" ref="J85">SUM(IF(MOD(COLUMN(L85:AO85)-COLUMN(L85),2)=1, L85:AO85, 0))</f>
        <v>1.98</v>
      </c>
      <c r="K85" s="9">
        <f t="shared" si="0"/>
        <v>2</v>
      </c>
      <c r="L85" s="9" t="s">
        <v>3688</v>
      </c>
      <c r="M85" s="10">
        <v>0.99</v>
      </c>
      <c r="N85" s="9" t="s">
        <v>2175</v>
      </c>
      <c r="O85" s="10">
        <v>0.99</v>
      </c>
      <c r="P85" s="9"/>
      <c r="Q85" s="10"/>
      <c r="R85" s="9"/>
      <c r="S85" s="10"/>
      <c r="T85" s="9"/>
      <c r="U85" s="10"/>
      <c r="V85" s="9"/>
      <c r="W85" s="10"/>
      <c r="X85" s="9"/>
      <c r="Y85" s="10"/>
      <c r="Z85" s="9"/>
      <c r="AA85" s="10"/>
      <c r="AB85" s="9"/>
      <c r="AC85" s="10"/>
      <c r="AD85" s="9"/>
      <c r="AE85" s="10"/>
      <c r="AF85" s="9"/>
      <c r="AG85" s="10"/>
      <c r="AH85" s="9"/>
      <c r="AI85" s="10"/>
      <c r="AJ85" s="9"/>
      <c r="AK85" s="10"/>
      <c r="AL85" s="9"/>
      <c r="AM85" s="10"/>
      <c r="AN85" s="9"/>
      <c r="AO85" s="10"/>
    </row>
    <row r="86" spans="1:41" ht="13" x14ac:dyDescent="0.15">
      <c r="A86" s="3" t="s">
        <v>86</v>
      </c>
      <c r="B86" s="3" t="s">
        <v>5661</v>
      </c>
      <c r="C86" s="9" t="s">
        <v>5663</v>
      </c>
      <c r="D86" s="17" t="str">
        <f>VLOOKUP(C86,Customers!$D$2:$E$60,2,FALSE)</f>
        <v>C00045</v>
      </c>
      <c r="E86" s="9" t="s">
        <v>5394</v>
      </c>
      <c r="F86" s="9" t="s">
        <v>5395</v>
      </c>
      <c r="G86" s="9"/>
      <c r="H86" s="9" t="s">
        <v>5396</v>
      </c>
      <c r="I86" s="9" t="s">
        <v>5397</v>
      </c>
      <c r="J86" s="16" cm="1">
        <f t="array" ref="J86">SUM(IF(MOD(COLUMN(L86:AO86)-COLUMN(L86),2)=1, L86:AO86, 0))</f>
        <v>1.98</v>
      </c>
      <c r="K86" s="9">
        <f t="shared" si="0"/>
        <v>2</v>
      </c>
      <c r="L86" s="9" t="s">
        <v>3441</v>
      </c>
      <c r="M86" s="10">
        <v>0.99</v>
      </c>
      <c r="N86" s="9" t="s">
        <v>3340</v>
      </c>
      <c r="O86" s="10">
        <v>0.99</v>
      </c>
      <c r="P86" s="9"/>
      <c r="Q86" s="10"/>
      <c r="R86" s="9"/>
      <c r="S86" s="10"/>
      <c r="T86" s="9"/>
      <c r="U86" s="10"/>
      <c r="V86" s="9"/>
      <c r="W86" s="10"/>
      <c r="X86" s="9"/>
      <c r="Y86" s="10"/>
      <c r="Z86" s="9"/>
      <c r="AA86" s="10"/>
      <c r="AB86" s="9"/>
      <c r="AC86" s="10"/>
      <c r="AD86" s="9"/>
      <c r="AE86" s="10"/>
      <c r="AF86" s="9"/>
      <c r="AG86" s="10"/>
      <c r="AH86" s="9"/>
      <c r="AI86" s="10"/>
      <c r="AJ86" s="9"/>
      <c r="AK86" s="10"/>
      <c r="AL86" s="9"/>
      <c r="AM86" s="10"/>
      <c r="AN86" s="9"/>
      <c r="AO86" s="10"/>
    </row>
    <row r="87" spans="1:41" ht="13" x14ac:dyDescent="0.15">
      <c r="A87" s="3" t="s">
        <v>87</v>
      </c>
      <c r="B87" s="3" t="s">
        <v>5664</v>
      </c>
      <c r="C87" s="9" t="s">
        <v>5638</v>
      </c>
      <c r="D87" s="17" t="str">
        <f>VLOOKUP(C87,Customers!$D$2:$E$60,2,FALSE)</f>
        <v>C00047</v>
      </c>
      <c r="E87" s="9" t="s">
        <v>5408</v>
      </c>
      <c r="F87" s="9" t="s">
        <v>5409</v>
      </c>
      <c r="G87" s="9" t="s">
        <v>5410</v>
      </c>
      <c r="H87" s="9" t="s">
        <v>5411</v>
      </c>
      <c r="I87" s="3" t="s">
        <v>5412</v>
      </c>
      <c r="J87" s="16" cm="1">
        <f t="array" ref="J87">SUM(IF(MOD(COLUMN(L87:AO87)-COLUMN(L87),2)=1, L87:AO87, 0))</f>
        <v>3.96</v>
      </c>
      <c r="K87" s="9">
        <f t="shared" si="0"/>
        <v>4</v>
      </c>
      <c r="L87" s="9" t="s">
        <v>3554</v>
      </c>
      <c r="M87" s="10">
        <v>0.99</v>
      </c>
      <c r="N87" s="9" t="s">
        <v>722</v>
      </c>
      <c r="O87" s="10">
        <v>0.99</v>
      </c>
      <c r="P87" s="9" t="s">
        <v>654</v>
      </c>
      <c r="Q87" s="10">
        <v>0.99</v>
      </c>
      <c r="R87" s="9" t="s">
        <v>3327</v>
      </c>
      <c r="S87" s="10">
        <v>0.99</v>
      </c>
      <c r="T87" s="9"/>
      <c r="U87" s="10"/>
      <c r="V87" s="9"/>
      <c r="W87" s="10"/>
      <c r="X87" s="9"/>
      <c r="Y87" s="10"/>
      <c r="Z87" s="9"/>
      <c r="AA87" s="10"/>
      <c r="AB87" s="9"/>
      <c r="AC87" s="10"/>
      <c r="AD87" s="9"/>
      <c r="AE87" s="10"/>
      <c r="AF87" s="9"/>
      <c r="AG87" s="10"/>
      <c r="AH87" s="9"/>
      <c r="AI87" s="10"/>
      <c r="AJ87" s="9"/>
      <c r="AK87" s="10"/>
      <c r="AL87" s="9"/>
      <c r="AM87" s="10"/>
      <c r="AN87" s="9"/>
      <c r="AO87" s="10"/>
    </row>
    <row r="88" spans="1:41" ht="13" x14ac:dyDescent="0.15">
      <c r="A88" s="3" t="s">
        <v>88</v>
      </c>
      <c r="B88" s="3" t="s">
        <v>5665</v>
      </c>
      <c r="C88" s="9" t="s">
        <v>5611</v>
      </c>
      <c r="D88" s="17" t="str">
        <f>VLOOKUP(C88,Customers!$D$2:$E$60,2,FALSE)</f>
        <v>C00051</v>
      </c>
      <c r="E88" s="9" t="s">
        <v>5442</v>
      </c>
      <c r="F88" s="9" t="s">
        <v>5443</v>
      </c>
      <c r="G88" s="9"/>
      <c r="H88" s="9" t="s">
        <v>5444</v>
      </c>
      <c r="I88" s="3" t="s">
        <v>5445</v>
      </c>
      <c r="J88" s="16" cm="1">
        <f t="array" ref="J88">SUM(IF(MOD(COLUMN(L88:AO88)-COLUMN(L88),2)=1, L88:AO88, 0))</f>
        <v>6.94</v>
      </c>
      <c r="K88" s="9">
        <f t="shared" si="0"/>
        <v>6</v>
      </c>
      <c r="L88" s="9" t="s">
        <v>3755</v>
      </c>
      <c r="M88" s="10">
        <v>0.99</v>
      </c>
      <c r="N88" s="9" t="s">
        <v>3048</v>
      </c>
      <c r="O88" s="10">
        <v>0.99</v>
      </c>
      <c r="P88" s="9" t="s">
        <v>1961</v>
      </c>
      <c r="Q88" s="10">
        <v>0.99</v>
      </c>
      <c r="R88" s="9" t="s">
        <v>2092</v>
      </c>
      <c r="S88" s="10">
        <v>0.99</v>
      </c>
      <c r="T88" s="9" t="s">
        <v>4646</v>
      </c>
      <c r="U88" s="10">
        <v>0.99</v>
      </c>
      <c r="V88" s="9" t="s">
        <v>3455</v>
      </c>
      <c r="W88" s="10">
        <v>1.99</v>
      </c>
      <c r="X88" s="9"/>
      <c r="Y88" s="10"/>
      <c r="Z88" s="9"/>
      <c r="AA88" s="10"/>
      <c r="AB88" s="9"/>
      <c r="AC88" s="10"/>
      <c r="AD88" s="9"/>
      <c r="AE88" s="10"/>
      <c r="AF88" s="9"/>
      <c r="AG88" s="10"/>
      <c r="AH88" s="9"/>
      <c r="AI88" s="10"/>
      <c r="AJ88" s="9"/>
      <c r="AK88" s="10"/>
      <c r="AL88" s="9"/>
      <c r="AM88" s="10"/>
      <c r="AN88" s="9"/>
      <c r="AO88" s="10"/>
    </row>
    <row r="89" spans="1:41" ht="13" x14ac:dyDescent="0.15">
      <c r="A89" s="3" t="s">
        <v>89</v>
      </c>
      <c r="B89" s="3" t="s">
        <v>5666</v>
      </c>
      <c r="C89" s="9" t="s">
        <v>5581</v>
      </c>
      <c r="D89" s="17" t="str">
        <f>VLOOKUP(C89,Customers!$D$2:$E$60,2,FALSE)</f>
        <v>C00057</v>
      </c>
      <c r="E89" s="9" t="s">
        <v>5485</v>
      </c>
      <c r="F89" s="9" t="s">
        <v>5486</v>
      </c>
      <c r="G89" s="9"/>
      <c r="H89" s="9" t="s">
        <v>5487</v>
      </c>
      <c r="I89" s="9"/>
      <c r="J89" s="16" cm="1">
        <f t="array" ref="J89">SUM(IF(MOD(COLUMN(L89:AO89)-COLUMN(L89),2)=1, L89:AO89, 0))</f>
        <v>17.91</v>
      </c>
      <c r="K89" s="9">
        <f t="shared" si="0"/>
        <v>9</v>
      </c>
      <c r="L89" s="9" t="s">
        <v>2509</v>
      </c>
      <c r="M89" s="10">
        <v>1.99</v>
      </c>
      <c r="N89" s="9" t="s">
        <v>4584</v>
      </c>
      <c r="O89" s="10">
        <v>1.99</v>
      </c>
      <c r="P89" s="9" t="s">
        <v>1777</v>
      </c>
      <c r="Q89" s="10">
        <v>1.99</v>
      </c>
      <c r="R89" s="9" t="s">
        <v>1267</v>
      </c>
      <c r="S89" s="10">
        <v>1.99</v>
      </c>
      <c r="T89" s="9" t="s">
        <v>4434</v>
      </c>
      <c r="U89" s="10">
        <v>1.99</v>
      </c>
      <c r="V89" s="9" t="s">
        <v>3575</v>
      </c>
      <c r="W89" s="10">
        <v>1.99</v>
      </c>
      <c r="X89" s="9" t="s">
        <v>4446</v>
      </c>
      <c r="Y89" s="10">
        <v>1.99</v>
      </c>
      <c r="Z89" s="9" t="s">
        <v>4837</v>
      </c>
      <c r="AA89" s="10">
        <v>1.99</v>
      </c>
      <c r="AB89" s="9" t="s">
        <v>2597</v>
      </c>
      <c r="AC89" s="10">
        <v>1.99</v>
      </c>
      <c r="AD89" s="9"/>
      <c r="AE89" s="10"/>
      <c r="AF89" s="9"/>
      <c r="AG89" s="10"/>
      <c r="AH89" s="9"/>
      <c r="AI89" s="10"/>
      <c r="AJ89" s="9"/>
      <c r="AK89" s="10"/>
      <c r="AL89" s="9"/>
      <c r="AM89" s="10"/>
      <c r="AN89" s="9"/>
      <c r="AO89" s="10"/>
    </row>
    <row r="90" spans="1:41" ht="13" x14ac:dyDescent="0.15">
      <c r="A90" s="3" t="s">
        <v>90</v>
      </c>
      <c r="B90" s="3" t="s">
        <v>5667</v>
      </c>
      <c r="C90" s="9" t="s">
        <v>5655</v>
      </c>
      <c r="D90" s="17" t="str">
        <f>VLOOKUP(C90,Customers!$D$2:$E$60,2,FALSE)</f>
        <v>C00007</v>
      </c>
      <c r="E90" s="9" t="s">
        <v>5100</v>
      </c>
      <c r="F90" s="9" t="s">
        <v>5101</v>
      </c>
      <c r="G90" s="9"/>
      <c r="H90" s="9" t="s">
        <v>5102</v>
      </c>
      <c r="I90" s="3" t="s">
        <v>5103</v>
      </c>
      <c r="J90" s="16" cm="1">
        <f t="array" ref="J90">SUM(IF(MOD(COLUMN(L90:AO90)-COLUMN(L90),2)=1, L90:AO90, 0))</f>
        <v>18.859999999999996</v>
      </c>
      <c r="K90" s="9">
        <f t="shared" si="0"/>
        <v>14</v>
      </c>
      <c r="L90" s="9" t="s">
        <v>4125</v>
      </c>
      <c r="M90" s="10">
        <v>1.99</v>
      </c>
      <c r="N90" s="9" t="s">
        <v>2219</v>
      </c>
      <c r="O90" s="10">
        <v>1.99</v>
      </c>
      <c r="P90" s="9" t="s">
        <v>2548</v>
      </c>
      <c r="Q90" s="10">
        <v>1.99</v>
      </c>
      <c r="R90" s="9" t="s">
        <v>1837</v>
      </c>
      <c r="S90" s="10">
        <v>1.99</v>
      </c>
      <c r="T90" s="9" t="s">
        <v>1402</v>
      </c>
      <c r="U90" s="10">
        <v>1.99</v>
      </c>
      <c r="V90" s="9" t="s">
        <v>3489</v>
      </c>
      <c r="W90" s="10">
        <v>0.99</v>
      </c>
      <c r="X90" s="9" t="s">
        <v>3020</v>
      </c>
      <c r="Y90" s="10">
        <v>0.99</v>
      </c>
      <c r="Z90" s="9" t="s">
        <v>4905</v>
      </c>
      <c r="AA90" s="10">
        <v>0.99</v>
      </c>
      <c r="AB90" s="9" t="s">
        <v>2128</v>
      </c>
      <c r="AC90" s="10">
        <v>0.99</v>
      </c>
      <c r="AD90" s="9" t="s">
        <v>4795</v>
      </c>
      <c r="AE90" s="10">
        <v>0.99</v>
      </c>
      <c r="AF90" s="9" t="s">
        <v>3514</v>
      </c>
      <c r="AG90" s="10">
        <v>0.99</v>
      </c>
      <c r="AH90" s="9" t="s">
        <v>3171</v>
      </c>
      <c r="AI90" s="10">
        <v>0.99</v>
      </c>
      <c r="AJ90" s="9" t="s">
        <v>895</v>
      </c>
      <c r="AK90" s="10">
        <v>0.99</v>
      </c>
      <c r="AL90" s="9" t="s">
        <v>2390</v>
      </c>
      <c r="AM90" s="10">
        <v>0.99</v>
      </c>
      <c r="AN90" s="9"/>
      <c r="AO90" s="10"/>
    </row>
    <row r="91" spans="1:41" ht="13" x14ac:dyDescent="0.15">
      <c r="A91" s="3" t="s">
        <v>91</v>
      </c>
      <c r="B91" s="3" t="s">
        <v>5668</v>
      </c>
      <c r="C91" s="9" t="s">
        <v>5571</v>
      </c>
      <c r="D91" s="17" t="str">
        <f>VLOOKUP(C91,Customers!$D$2:$E$60,2,FALSE)</f>
        <v>C00021</v>
      </c>
      <c r="E91" s="9" t="s">
        <v>5219</v>
      </c>
      <c r="F91" s="9" t="s">
        <v>5220</v>
      </c>
      <c r="G91" s="9" t="s">
        <v>5221</v>
      </c>
      <c r="H91" s="9" t="s">
        <v>5180</v>
      </c>
      <c r="I91" s="3" t="s">
        <v>5222</v>
      </c>
      <c r="J91" s="16" cm="1">
        <f t="array" ref="J91">SUM(IF(MOD(COLUMN(L91:AO91)-COLUMN(L91),2)=1, L91:AO91, 0))</f>
        <v>0.99</v>
      </c>
      <c r="K91" s="9">
        <f t="shared" si="0"/>
        <v>1</v>
      </c>
      <c r="L91" s="9" t="s">
        <v>1867</v>
      </c>
      <c r="M91" s="10">
        <v>0.99</v>
      </c>
      <c r="N91" s="9"/>
      <c r="O91" s="10"/>
      <c r="P91" s="9"/>
      <c r="Q91" s="10"/>
      <c r="R91" s="9"/>
      <c r="S91" s="10"/>
      <c r="T91" s="9"/>
      <c r="U91" s="10"/>
      <c r="V91" s="9"/>
      <c r="W91" s="10"/>
      <c r="X91" s="9"/>
      <c r="Y91" s="10"/>
      <c r="Z91" s="9"/>
      <c r="AA91" s="10"/>
      <c r="AB91" s="9"/>
      <c r="AC91" s="10"/>
      <c r="AD91" s="9"/>
      <c r="AE91" s="10"/>
      <c r="AF91" s="9"/>
      <c r="AG91" s="10"/>
      <c r="AH91" s="9"/>
      <c r="AI91" s="10"/>
      <c r="AJ91" s="9"/>
      <c r="AK91" s="10"/>
      <c r="AL91" s="9"/>
      <c r="AM91" s="10"/>
      <c r="AN91" s="9"/>
      <c r="AO91" s="10"/>
    </row>
    <row r="92" spans="1:41" ht="13" x14ac:dyDescent="0.15">
      <c r="A92" s="3" t="s">
        <v>92</v>
      </c>
      <c r="B92" s="3" t="s">
        <v>5669</v>
      </c>
      <c r="C92" s="9" t="s">
        <v>5670</v>
      </c>
      <c r="D92" s="17" t="str">
        <f>VLOOKUP(C92,Customers!$D$2:$E$60,2,FALSE)</f>
        <v>C00022</v>
      </c>
      <c r="E92" s="9" t="s">
        <v>5227</v>
      </c>
      <c r="F92" s="9" t="s">
        <v>5228</v>
      </c>
      <c r="G92" s="9" t="s">
        <v>5229</v>
      </c>
      <c r="H92" s="9" t="s">
        <v>5180</v>
      </c>
      <c r="I92" s="3" t="s">
        <v>5230</v>
      </c>
      <c r="J92" s="16" cm="1">
        <f t="array" ref="J92">SUM(IF(MOD(COLUMN(L92:AO92)-COLUMN(L92),2)=1, L92:AO92, 0))</f>
        <v>1.98</v>
      </c>
      <c r="K92" s="9">
        <f t="shared" si="0"/>
        <v>2</v>
      </c>
      <c r="L92" s="9" t="s">
        <v>4909</v>
      </c>
      <c r="M92" s="10">
        <v>0.99</v>
      </c>
      <c r="N92" s="9" t="s">
        <v>981</v>
      </c>
      <c r="O92" s="10">
        <v>0.99</v>
      </c>
      <c r="P92" s="9"/>
      <c r="Q92" s="10"/>
      <c r="R92" s="9"/>
      <c r="S92" s="10"/>
      <c r="T92" s="9"/>
      <c r="U92" s="10"/>
      <c r="V92" s="9"/>
      <c r="W92" s="10"/>
      <c r="X92" s="9"/>
      <c r="Y92" s="10"/>
      <c r="Z92" s="9"/>
      <c r="AA92" s="10"/>
      <c r="AB92" s="9"/>
      <c r="AC92" s="10"/>
      <c r="AD92" s="9"/>
      <c r="AE92" s="10"/>
      <c r="AF92" s="9"/>
      <c r="AG92" s="10"/>
      <c r="AH92" s="9"/>
      <c r="AI92" s="10"/>
      <c r="AJ92" s="9"/>
      <c r="AK92" s="10"/>
      <c r="AL92" s="9"/>
      <c r="AM92" s="10"/>
      <c r="AN92" s="9"/>
      <c r="AO92" s="10"/>
    </row>
    <row r="93" spans="1:41" ht="13" x14ac:dyDescent="0.15">
      <c r="A93" s="3" t="s">
        <v>93</v>
      </c>
      <c r="B93" s="3" t="s">
        <v>5669</v>
      </c>
      <c r="C93" s="9" t="s">
        <v>5671</v>
      </c>
      <c r="D93" s="17" t="str">
        <f>VLOOKUP(C93,Customers!$D$2:$E$60,2,FALSE)</f>
        <v>C00024</v>
      </c>
      <c r="E93" s="9" t="s">
        <v>5242</v>
      </c>
      <c r="F93" s="9" t="s">
        <v>5243</v>
      </c>
      <c r="G93" s="9" t="s">
        <v>5244</v>
      </c>
      <c r="H93" s="9" t="s">
        <v>5180</v>
      </c>
      <c r="I93" s="3" t="s">
        <v>5245</v>
      </c>
      <c r="J93" s="16" cm="1">
        <f t="array" ref="J93">SUM(IF(MOD(COLUMN(L93:AO93)-COLUMN(L93),2)=1, L93:AO93, 0))</f>
        <v>1.98</v>
      </c>
      <c r="K93" s="9">
        <f t="shared" si="0"/>
        <v>2</v>
      </c>
      <c r="L93" s="9" t="s">
        <v>4267</v>
      </c>
      <c r="M93" s="10">
        <v>0.99</v>
      </c>
      <c r="N93" s="9" t="s">
        <v>3354</v>
      </c>
      <c r="O93" s="10">
        <v>0.99</v>
      </c>
      <c r="P93" s="9"/>
      <c r="Q93" s="10"/>
      <c r="R93" s="9"/>
      <c r="S93" s="10"/>
      <c r="T93" s="9"/>
      <c r="U93" s="10"/>
      <c r="V93" s="9"/>
      <c r="W93" s="10"/>
      <c r="X93" s="9"/>
      <c r="Y93" s="10"/>
      <c r="Z93" s="9"/>
      <c r="AA93" s="10"/>
      <c r="AB93" s="9"/>
      <c r="AC93" s="10"/>
      <c r="AD93" s="9"/>
      <c r="AE93" s="10"/>
      <c r="AF93" s="9"/>
      <c r="AG93" s="10"/>
      <c r="AH93" s="9"/>
      <c r="AI93" s="10"/>
      <c r="AJ93" s="9"/>
      <c r="AK93" s="10"/>
      <c r="AL93" s="9"/>
      <c r="AM93" s="10"/>
      <c r="AN93" s="9"/>
      <c r="AO93" s="10"/>
    </row>
    <row r="94" spans="1:41" ht="13" x14ac:dyDescent="0.15">
      <c r="A94" s="3" t="s">
        <v>94</v>
      </c>
      <c r="B94" s="3" t="s">
        <v>5672</v>
      </c>
      <c r="C94" s="9" t="s">
        <v>5646</v>
      </c>
      <c r="D94" s="17" t="str">
        <f>VLOOKUP(C94,Customers!$D$2:$E$60,2,FALSE)</f>
        <v>C00026</v>
      </c>
      <c r="E94" s="9" t="s">
        <v>5258</v>
      </c>
      <c r="F94" s="9" t="s">
        <v>5259</v>
      </c>
      <c r="G94" s="9" t="s">
        <v>5260</v>
      </c>
      <c r="H94" s="9" t="s">
        <v>5180</v>
      </c>
      <c r="I94" s="3" t="s">
        <v>5261</v>
      </c>
      <c r="J94" s="16" cm="1">
        <f t="array" ref="J94">SUM(IF(MOD(COLUMN(L94:AO94)-COLUMN(L94),2)=1, L94:AO94, 0))</f>
        <v>3.96</v>
      </c>
      <c r="K94" s="9">
        <f t="shared" si="0"/>
        <v>4</v>
      </c>
      <c r="L94" s="9" t="s">
        <v>2006</v>
      </c>
      <c r="M94" s="10">
        <v>0.99</v>
      </c>
      <c r="N94" s="9" t="s">
        <v>4721</v>
      </c>
      <c r="O94" s="10">
        <v>0.99</v>
      </c>
      <c r="P94" s="9" t="s">
        <v>4279</v>
      </c>
      <c r="Q94" s="10">
        <v>0.99</v>
      </c>
      <c r="R94" s="9" t="s">
        <v>1121</v>
      </c>
      <c r="S94" s="10">
        <v>0.99</v>
      </c>
      <c r="T94" s="9"/>
      <c r="U94" s="10"/>
      <c r="V94" s="9"/>
      <c r="W94" s="10"/>
      <c r="X94" s="9"/>
      <c r="Y94" s="10"/>
      <c r="Z94" s="9"/>
      <c r="AA94" s="10"/>
      <c r="AB94" s="9"/>
      <c r="AC94" s="10"/>
      <c r="AD94" s="9"/>
      <c r="AE94" s="10"/>
      <c r="AF94" s="9"/>
      <c r="AG94" s="10"/>
      <c r="AH94" s="9"/>
      <c r="AI94" s="10"/>
      <c r="AJ94" s="9"/>
      <c r="AK94" s="10"/>
      <c r="AL94" s="9"/>
      <c r="AM94" s="10"/>
      <c r="AN94" s="9"/>
      <c r="AO94" s="10"/>
    </row>
    <row r="95" spans="1:41" ht="13" x14ac:dyDescent="0.15">
      <c r="A95" s="3" t="s">
        <v>95</v>
      </c>
      <c r="B95" s="3" t="s">
        <v>5673</v>
      </c>
      <c r="C95" s="9" t="s">
        <v>5621</v>
      </c>
      <c r="D95" s="17" t="str">
        <f>VLOOKUP(C95,Customers!$D$2:$E$60,2,FALSE)</f>
        <v>C00030</v>
      </c>
      <c r="E95" s="9" t="s">
        <v>5289</v>
      </c>
      <c r="F95" s="9" t="s">
        <v>5290</v>
      </c>
      <c r="G95" s="9" t="s">
        <v>5283</v>
      </c>
      <c r="H95" s="9" t="s">
        <v>437</v>
      </c>
      <c r="I95" s="9" t="s">
        <v>5291</v>
      </c>
      <c r="J95" s="16" cm="1">
        <f t="array" ref="J95">SUM(IF(MOD(COLUMN(L95:AO95)-COLUMN(L95),2)=1, L95:AO95, 0))</f>
        <v>5.94</v>
      </c>
      <c r="K95" s="9">
        <f t="shared" si="0"/>
        <v>6</v>
      </c>
      <c r="L95" s="9" t="s">
        <v>4214</v>
      </c>
      <c r="M95" s="10">
        <v>0.99</v>
      </c>
      <c r="N95" s="9" t="s">
        <v>1909</v>
      </c>
      <c r="O95" s="10">
        <v>0.99</v>
      </c>
      <c r="P95" s="9" t="s">
        <v>2643</v>
      </c>
      <c r="Q95" s="10">
        <v>0.99</v>
      </c>
      <c r="R95" s="9" t="s">
        <v>4872</v>
      </c>
      <c r="S95" s="10">
        <v>0.99</v>
      </c>
      <c r="T95" s="9" t="s">
        <v>1478</v>
      </c>
      <c r="U95" s="10">
        <v>0.99</v>
      </c>
      <c r="V95" s="9" t="s">
        <v>4920</v>
      </c>
      <c r="W95" s="10">
        <v>0.99</v>
      </c>
      <c r="X95" s="9"/>
      <c r="Y95" s="10"/>
      <c r="Z95" s="9"/>
      <c r="AA95" s="10"/>
      <c r="AB95" s="9"/>
      <c r="AC95" s="10"/>
      <c r="AD95" s="9"/>
      <c r="AE95" s="10"/>
      <c r="AF95" s="9"/>
      <c r="AG95" s="10"/>
      <c r="AH95" s="9"/>
      <c r="AI95" s="10"/>
      <c r="AJ95" s="9"/>
      <c r="AK95" s="10"/>
      <c r="AL95" s="9"/>
      <c r="AM95" s="10"/>
      <c r="AN95" s="9"/>
      <c r="AO95" s="10"/>
    </row>
    <row r="96" spans="1:41" ht="13" x14ac:dyDescent="0.15">
      <c r="A96" s="3" t="s">
        <v>96</v>
      </c>
      <c r="B96" s="3" t="s">
        <v>5674</v>
      </c>
      <c r="C96" s="9" t="s">
        <v>5592</v>
      </c>
      <c r="D96" s="17" t="str">
        <f>VLOOKUP(C96,Customers!$D$2:$E$60,2,FALSE)</f>
        <v>C00036</v>
      </c>
      <c r="E96" s="9" t="s">
        <v>5331</v>
      </c>
      <c r="F96" s="9" t="s">
        <v>5332</v>
      </c>
      <c r="G96" s="9"/>
      <c r="H96" s="9" t="s">
        <v>5063</v>
      </c>
      <c r="I96" s="3" t="s">
        <v>5333</v>
      </c>
      <c r="J96" s="16" cm="1">
        <f t="array" ref="J96">SUM(IF(MOD(COLUMN(L96:AO96)-COLUMN(L96),2)=1, L96:AO96, 0))</f>
        <v>8.91</v>
      </c>
      <c r="K96" s="9">
        <f t="shared" si="0"/>
        <v>9</v>
      </c>
      <c r="L96" s="9" t="s">
        <v>1820</v>
      </c>
      <c r="M96" s="10">
        <v>0.99</v>
      </c>
      <c r="N96" s="9" t="s">
        <v>2097</v>
      </c>
      <c r="O96" s="10">
        <v>0.99</v>
      </c>
      <c r="P96" s="9" t="s">
        <v>2791</v>
      </c>
      <c r="Q96" s="10">
        <v>0.99</v>
      </c>
      <c r="R96" s="9" t="s">
        <v>3833</v>
      </c>
      <c r="S96" s="10">
        <v>0.99</v>
      </c>
      <c r="T96" s="9" t="s">
        <v>2097</v>
      </c>
      <c r="U96" s="10">
        <v>0.99</v>
      </c>
      <c r="V96" s="9" t="s">
        <v>2203</v>
      </c>
      <c r="W96" s="10">
        <v>0.99</v>
      </c>
      <c r="X96" s="9" t="s">
        <v>3495</v>
      </c>
      <c r="Y96" s="10">
        <v>0.99</v>
      </c>
      <c r="Z96" s="9" t="s">
        <v>4986</v>
      </c>
      <c r="AA96" s="10">
        <v>0.99</v>
      </c>
      <c r="AB96" s="9" t="s">
        <v>1278</v>
      </c>
      <c r="AC96" s="10">
        <v>0.99</v>
      </c>
      <c r="AD96" s="9"/>
      <c r="AE96" s="10"/>
      <c r="AF96" s="9"/>
      <c r="AG96" s="10"/>
      <c r="AH96" s="9"/>
      <c r="AI96" s="10"/>
      <c r="AJ96" s="9"/>
      <c r="AK96" s="10"/>
      <c r="AL96" s="9"/>
      <c r="AM96" s="10"/>
      <c r="AN96" s="9"/>
      <c r="AO96" s="10"/>
    </row>
    <row r="97" spans="1:41" ht="13" x14ac:dyDescent="0.15">
      <c r="A97" s="3" t="s">
        <v>97</v>
      </c>
      <c r="B97" s="3" t="s">
        <v>5675</v>
      </c>
      <c r="C97" s="9" t="s">
        <v>5663</v>
      </c>
      <c r="D97" s="17" t="str">
        <f>VLOOKUP(C97,Customers!$D$2:$E$60,2,FALSE)</f>
        <v>C00045</v>
      </c>
      <c r="E97" s="9" t="s">
        <v>5394</v>
      </c>
      <c r="F97" s="9" t="s">
        <v>5395</v>
      </c>
      <c r="G97" s="9"/>
      <c r="H97" s="9" t="s">
        <v>5396</v>
      </c>
      <c r="I97" s="9" t="s">
        <v>5397</v>
      </c>
      <c r="J97" s="16" cm="1">
        <f t="array" ref="J97">SUM(IF(MOD(COLUMN(L97:AO97)-COLUMN(L97),2)=1, L97:AO97, 0))</f>
        <v>21.859999999999996</v>
      </c>
      <c r="K97" s="9">
        <f t="shared" si="0"/>
        <v>14</v>
      </c>
      <c r="L97" s="9" t="s">
        <v>1912</v>
      </c>
      <c r="M97" s="10">
        <v>0.99</v>
      </c>
      <c r="N97" s="9" t="s">
        <v>4113</v>
      </c>
      <c r="O97" s="10">
        <v>0.99</v>
      </c>
      <c r="P97" s="9" t="s">
        <v>2505</v>
      </c>
      <c r="Q97" s="10">
        <v>0.99</v>
      </c>
      <c r="R97" s="9" t="s">
        <v>4417</v>
      </c>
      <c r="S97" s="10">
        <v>0.99</v>
      </c>
      <c r="T97" s="9" t="s">
        <v>4021</v>
      </c>
      <c r="U97" s="10">
        <v>0.99</v>
      </c>
      <c r="V97" s="9" t="s">
        <v>3948</v>
      </c>
      <c r="W97" s="10">
        <v>0.99</v>
      </c>
      <c r="X97" s="9" t="s">
        <v>4488</v>
      </c>
      <c r="Y97" s="10">
        <v>1.99</v>
      </c>
      <c r="Z97" s="9" t="s">
        <v>4421</v>
      </c>
      <c r="AA97" s="10">
        <v>1.99</v>
      </c>
      <c r="AB97" s="9" t="s">
        <v>1606</v>
      </c>
      <c r="AC97" s="10">
        <v>1.99</v>
      </c>
      <c r="AD97" s="9" t="s">
        <v>3172</v>
      </c>
      <c r="AE97" s="10">
        <v>1.99</v>
      </c>
      <c r="AF97" s="9" t="s">
        <v>1934</v>
      </c>
      <c r="AG97" s="10">
        <v>1.99</v>
      </c>
      <c r="AH97" s="9" t="s">
        <v>3621</v>
      </c>
      <c r="AI97" s="10">
        <v>1.99</v>
      </c>
      <c r="AJ97" s="9" t="s">
        <v>2574</v>
      </c>
      <c r="AK97" s="10">
        <v>1.99</v>
      </c>
      <c r="AL97" s="9" t="s">
        <v>4481</v>
      </c>
      <c r="AM97" s="10">
        <v>1.99</v>
      </c>
      <c r="AN97" s="9"/>
      <c r="AO97" s="10"/>
    </row>
    <row r="98" spans="1:41" ht="13" x14ac:dyDescent="0.15">
      <c r="A98" s="3" t="s">
        <v>98</v>
      </c>
      <c r="B98" s="3" t="s">
        <v>5676</v>
      </c>
      <c r="C98" s="9" t="s">
        <v>5583</v>
      </c>
      <c r="D98" s="17" t="str">
        <f>VLOOKUP(C98,Customers!$D$2:$E$60,2,FALSE)</f>
        <v>C00059</v>
      </c>
      <c r="E98" s="9" t="s">
        <v>5500</v>
      </c>
      <c r="F98" s="9" t="s">
        <v>5501</v>
      </c>
      <c r="G98" s="9"/>
      <c r="H98" s="9" t="s">
        <v>5494</v>
      </c>
      <c r="I98" s="3" t="s">
        <v>5502</v>
      </c>
      <c r="J98" s="16" cm="1">
        <f t="array" ref="J98">SUM(IF(MOD(COLUMN(L98:AO98)-COLUMN(L98),2)=1, L98:AO98, 0))</f>
        <v>1.99</v>
      </c>
      <c r="K98" s="9">
        <f t="shared" si="0"/>
        <v>1</v>
      </c>
      <c r="L98" s="9" t="s">
        <v>1166</v>
      </c>
      <c r="M98" s="10">
        <v>1.99</v>
      </c>
      <c r="N98" s="9"/>
      <c r="O98" s="10"/>
      <c r="P98" s="9"/>
      <c r="Q98" s="10"/>
      <c r="R98" s="9"/>
      <c r="S98" s="10"/>
      <c r="T98" s="9"/>
      <c r="U98" s="10"/>
      <c r="V98" s="9"/>
      <c r="W98" s="10"/>
      <c r="X98" s="9"/>
      <c r="Y98" s="10"/>
      <c r="Z98" s="9"/>
      <c r="AA98" s="10"/>
      <c r="AB98" s="9"/>
      <c r="AC98" s="10"/>
      <c r="AD98" s="9"/>
      <c r="AE98" s="10"/>
      <c r="AF98" s="9"/>
      <c r="AG98" s="10"/>
      <c r="AH98" s="9"/>
      <c r="AI98" s="10"/>
      <c r="AJ98" s="9"/>
      <c r="AK98" s="10"/>
      <c r="AL98" s="9"/>
      <c r="AM98" s="10"/>
      <c r="AN98" s="9"/>
      <c r="AO98" s="10"/>
    </row>
    <row r="99" spans="1:41" ht="13" x14ac:dyDescent="0.15">
      <c r="A99" s="3" t="s">
        <v>99</v>
      </c>
      <c r="B99" s="3" t="s">
        <v>5677</v>
      </c>
      <c r="C99" s="9" t="s">
        <v>5678</v>
      </c>
      <c r="D99" s="17" t="str">
        <f>VLOOKUP(C99,Customers!$D$2:$E$60,2,FALSE)</f>
        <v>C00001</v>
      </c>
      <c r="E99" s="9" t="s">
        <v>5051</v>
      </c>
      <c r="F99" s="9" t="s">
        <v>5052</v>
      </c>
      <c r="G99" s="9" t="s">
        <v>5053</v>
      </c>
      <c r="H99" s="9" t="s">
        <v>5054</v>
      </c>
      <c r="I99" s="9" t="s">
        <v>5055</v>
      </c>
      <c r="J99" s="16" cm="1">
        <f t="array" ref="J99">SUM(IF(MOD(COLUMN(L99:AO99)-COLUMN(L99),2)=1, L99:AO99, 0))</f>
        <v>3.98</v>
      </c>
      <c r="K99" s="9">
        <f t="shared" si="0"/>
        <v>2</v>
      </c>
      <c r="L99" s="9" t="s">
        <v>2150</v>
      </c>
      <c r="M99" s="10">
        <v>1.99</v>
      </c>
      <c r="N99" s="9" t="s">
        <v>4334</v>
      </c>
      <c r="O99" s="10">
        <v>1.99</v>
      </c>
      <c r="P99" s="9"/>
      <c r="Q99" s="10"/>
      <c r="R99" s="9"/>
      <c r="S99" s="10"/>
      <c r="T99" s="9"/>
      <c r="U99" s="10"/>
      <c r="V99" s="9"/>
      <c r="W99" s="10"/>
      <c r="X99" s="9"/>
      <c r="Y99" s="10"/>
      <c r="Z99" s="9"/>
      <c r="AA99" s="10"/>
      <c r="AB99" s="9"/>
      <c r="AC99" s="10"/>
      <c r="AD99" s="9"/>
      <c r="AE99" s="10"/>
      <c r="AF99" s="9"/>
      <c r="AG99" s="10"/>
      <c r="AH99" s="9"/>
      <c r="AI99" s="10"/>
      <c r="AJ99" s="9"/>
      <c r="AK99" s="10"/>
      <c r="AL99" s="9"/>
      <c r="AM99" s="10"/>
      <c r="AN99" s="9"/>
      <c r="AO99" s="10"/>
    </row>
    <row r="100" spans="1:41" ht="13" x14ac:dyDescent="0.15">
      <c r="A100" s="3" t="s">
        <v>100</v>
      </c>
      <c r="B100" s="3" t="s">
        <v>5677</v>
      </c>
      <c r="C100" s="9" t="s">
        <v>5679</v>
      </c>
      <c r="D100" s="17" t="str">
        <f>VLOOKUP(C100,Customers!$D$2:$E$60,2,FALSE)</f>
        <v>C00003</v>
      </c>
      <c r="E100" s="9" t="s">
        <v>5069</v>
      </c>
      <c r="F100" s="9" t="s">
        <v>5070</v>
      </c>
      <c r="G100" s="9" t="s">
        <v>5071</v>
      </c>
      <c r="H100" s="9" t="s">
        <v>437</v>
      </c>
      <c r="I100" s="9" t="s">
        <v>5072</v>
      </c>
      <c r="J100" s="16" cm="1">
        <f t="array" ref="J100">SUM(IF(MOD(COLUMN(L100:AO100)-COLUMN(L100),2)=1, L100:AO100, 0))</f>
        <v>3.98</v>
      </c>
      <c r="K100" s="9">
        <f t="shared" si="0"/>
        <v>2</v>
      </c>
      <c r="L100" s="9" t="s">
        <v>3630</v>
      </c>
      <c r="M100" s="10">
        <v>1.99</v>
      </c>
      <c r="N100" s="9" t="s">
        <v>4620</v>
      </c>
      <c r="O100" s="10">
        <v>1.99</v>
      </c>
      <c r="P100" s="9"/>
      <c r="Q100" s="10"/>
      <c r="R100" s="9"/>
      <c r="S100" s="10"/>
      <c r="T100" s="9"/>
      <c r="U100" s="10"/>
      <c r="V100" s="9"/>
      <c r="W100" s="10"/>
      <c r="X100" s="9"/>
      <c r="Y100" s="10"/>
      <c r="Z100" s="9"/>
      <c r="AA100" s="10"/>
      <c r="AB100" s="9"/>
      <c r="AC100" s="10"/>
      <c r="AD100" s="9"/>
      <c r="AE100" s="10"/>
      <c r="AF100" s="9"/>
      <c r="AG100" s="10"/>
      <c r="AH100" s="9"/>
      <c r="AI100" s="10"/>
      <c r="AJ100" s="9"/>
      <c r="AK100" s="10"/>
      <c r="AL100" s="9"/>
      <c r="AM100" s="10"/>
      <c r="AN100" s="9"/>
      <c r="AO100" s="10"/>
    </row>
    <row r="101" spans="1:41" ht="13" x14ac:dyDescent="0.15">
      <c r="A101" s="3" t="s">
        <v>101</v>
      </c>
      <c r="B101" s="3" t="s">
        <v>5680</v>
      </c>
      <c r="C101" s="9" t="s">
        <v>5654</v>
      </c>
      <c r="D101" s="17" t="str">
        <f>VLOOKUP(C101,Customers!$D$2:$E$60,2,FALSE)</f>
        <v>C00005</v>
      </c>
      <c r="E101" s="9" t="s">
        <v>5086</v>
      </c>
      <c r="F101" s="9" t="s">
        <v>5087</v>
      </c>
      <c r="G101" s="9"/>
      <c r="H101" s="9" t="s">
        <v>5088</v>
      </c>
      <c r="I101" s="3" t="s">
        <v>5089</v>
      </c>
      <c r="J101" s="16" cm="1">
        <f t="array" ref="J101">SUM(IF(MOD(COLUMN(L101:AO101)-COLUMN(L101),2)=1, L101:AO101, 0))</f>
        <v>3.96</v>
      </c>
      <c r="K101" s="9">
        <f t="shared" si="0"/>
        <v>4</v>
      </c>
      <c r="L101" s="9" t="s">
        <v>571</v>
      </c>
      <c r="M101" s="10">
        <v>0.99</v>
      </c>
      <c r="N101" s="9" t="s">
        <v>2376</v>
      </c>
      <c r="O101" s="10">
        <v>0.99</v>
      </c>
      <c r="P101" s="9" t="s">
        <v>4895</v>
      </c>
      <c r="Q101" s="10">
        <v>0.99</v>
      </c>
      <c r="R101" s="9" t="s">
        <v>2367</v>
      </c>
      <c r="S101" s="10">
        <v>0.99</v>
      </c>
      <c r="T101" s="9"/>
      <c r="U101" s="10"/>
      <c r="V101" s="9"/>
      <c r="W101" s="10"/>
      <c r="X101" s="9"/>
      <c r="Y101" s="10"/>
      <c r="Z101" s="9"/>
      <c r="AA101" s="10"/>
      <c r="AB101" s="9"/>
      <c r="AC101" s="10"/>
      <c r="AD101" s="9"/>
      <c r="AE101" s="10"/>
      <c r="AF101" s="9"/>
      <c r="AG101" s="10"/>
      <c r="AH101" s="9"/>
      <c r="AI101" s="10"/>
      <c r="AJ101" s="9"/>
      <c r="AK101" s="10"/>
      <c r="AL101" s="9"/>
      <c r="AM101" s="10"/>
      <c r="AN101" s="9"/>
      <c r="AO101" s="10"/>
    </row>
    <row r="102" spans="1:41" ht="13" x14ac:dyDescent="0.15">
      <c r="A102" s="3" t="s">
        <v>102</v>
      </c>
      <c r="B102" s="3" t="s">
        <v>5681</v>
      </c>
      <c r="C102" s="9" t="s">
        <v>5630</v>
      </c>
      <c r="D102" s="17" t="str">
        <f>VLOOKUP(C102,Customers!$D$2:$E$60,2,FALSE)</f>
        <v>C00009</v>
      </c>
      <c r="E102" s="9" t="s">
        <v>5116</v>
      </c>
      <c r="F102" s="9" t="s">
        <v>5117</v>
      </c>
      <c r="G102" s="9"/>
      <c r="H102" s="9" t="s">
        <v>5118</v>
      </c>
      <c r="I102" s="3" t="s">
        <v>5119</v>
      </c>
      <c r="J102" s="16" cm="1">
        <f t="array" ref="J102">SUM(IF(MOD(COLUMN(L102:AO102)-COLUMN(L102),2)=1, L102:AO102, 0))</f>
        <v>5.94</v>
      </c>
      <c r="K102" s="9">
        <f t="shared" si="0"/>
        <v>6</v>
      </c>
      <c r="L102" s="9" t="s">
        <v>2760</v>
      </c>
      <c r="M102" s="10">
        <v>0.99</v>
      </c>
      <c r="N102" s="9" t="s">
        <v>1217</v>
      </c>
      <c r="O102" s="10">
        <v>0.99</v>
      </c>
      <c r="P102" s="9" t="s">
        <v>2367</v>
      </c>
      <c r="Q102" s="10">
        <v>0.99</v>
      </c>
      <c r="R102" s="9" t="s">
        <v>4326</v>
      </c>
      <c r="S102" s="10">
        <v>0.99</v>
      </c>
      <c r="T102" s="9" t="s">
        <v>4851</v>
      </c>
      <c r="U102" s="10">
        <v>0.99</v>
      </c>
      <c r="V102" s="9" t="s">
        <v>3345</v>
      </c>
      <c r="W102" s="10">
        <v>0.99</v>
      </c>
      <c r="X102" s="9"/>
      <c r="Y102" s="10"/>
      <c r="Z102" s="9"/>
      <c r="AA102" s="10"/>
      <c r="AB102" s="9"/>
      <c r="AC102" s="10"/>
      <c r="AD102" s="9"/>
      <c r="AE102" s="10"/>
      <c r="AF102" s="9"/>
      <c r="AG102" s="10"/>
      <c r="AH102" s="9"/>
      <c r="AI102" s="10"/>
      <c r="AJ102" s="9"/>
      <c r="AK102" s="10"/>
      <c r="AL102" s="9"/>
      <c r="AM102" s="10"/>
      <c r="AN102" s="9"/>
      <c r="AO102" s="10"/>
    </row>
    <row r="103" spans="1:41" ht="13" x14ac:dyDescent="0.15">
      <c r="A103" s="3" t="s">
        <v>103</v>
      </c>
      <c r="B103" s="3" t="s">
        <v>5682</v>
      </c>
      <c r="C103" s="9" t="s">
        <v>5602</v>
      </c>
      <c r="D103" s="17" t="str">
        <f>VLOOKUP(C103,Customers!$D$2:$E$60,2,FALSE)</f>
        <v>C00015</v>
      </c>
      <c r="E103" s="9" t="s">
        <v>5169</v>
      </c>
      <c r="F103" s="9" t="s">
        <v>5170</v>
      </c>
      <c r="G103" s="9" t="s">
        <v>5171</v>
      </c>
      <c r="H103" s="9" t="s">
        <v>437</v>
      </c>
      <c r="I103" s="9" t="s">
        <v>5172</v>
      </c>
      <c r="J103" s="16" cm="1">
        <f t="array" ref="J103">SUM(IF(MOD(COLUMN(L103:AO103)-COLUMN(L103),2)=1, L103:AO103, 0))</f>
        <v>9.91</v>
      </c>
      <c r="K103" s="9">
        <f t="shared" si="0"/>
        <v>9</v>
      </c>
      <c r="L103" s="9" t="s">
        <v>4590</v>
      </c>
      <c r="M103" s="10">
        <v>0.99</v>
      </c>
      <c r="N103" s="9" t="s">
        <v>2588</v>
      </c>
      <c r="O103" s="10">
        <v>0.99</v>
      </c>
      <c r="P103" s="9" t="s">
        <v>3738</v>
      </c>
      <c r="Q103" s="10">
        <v>0.99</v>
      </c>
      <c r="R103" s="9" t="s">
        <v>1825</v>
      </c>
      <c r="S103" s="10">
        <v>0.99</v>
      </c>
      <c r="T103" s="9" t="s">
        <v>3492</v>
      </c>
      <c r="U103" s="10">
        <v>0.99</v>
      </c>
      <c r="V103" s="9" t="s">
        <v>1589</v>
      </c>
      <c r="W103" s="10">
        <v>0.99</v>
      </c>
      <c r="X103" s="9" t="s">
        <v>4654</v>
      </c>
      <c r="Y103" s="10">
        <v>0.99</v>
      </c>
      <c r="Z103" s="9" t="s">
        <v>2306</v>
      </c>
      <c r="AA103" s="10">
        <v>0.99</v>
      </c>
      <c r="AB103" s="9" t="s">
        <v>4393</v>
      </c>
      <c r="AC103" s="10">
        <v>1.99</v>
      </c>
      <c r="AD103" s="9"/>
      <c r="AE103" s="10"/>
      <c r="AF103" s="9"/>
      <c r="AG103" s="10"/>
      <c r="AH103" s="9"/>
      <c r="AI103" s="10"/>
      <c r="AJ103" s="9"/>
      <c r="AK103" s="10"/>
      <c r="AL103" s="9"/>
      <c r="AM103" s="10"/>
      <c r="AN103" s="9"/>
      <c r="AO103" s="10"/>
    </row>
    <row r="104" spans="1:41" ht="13" x14ac:dyDescent="0.15">
      <c r="A104" s="3" t="s">
        <v>104</v>
      </c>
      <c r="B104" s="3" t="s">
        <v>5683</v>
      </c>
      <c r="C104" s="9" t="s">
        <v>5671</v>
      </c>
      <c r="D104" s="17" t="str">
        <f>VLOOKUP(C104,Customers!$D$2:$E$60,2,FALSE)</f>
        <v>C00024</v>
      </c>
      <c r="E104" s="9" t="s">
        <v>5242</v>
      </c>
      <c r="F104" s="9" t="s">
        <v>5243</v>
      </c>
      <c r="G104" s="9" t="s">
        <v>5244</v>
      </c>
      <c r="H104" s="9" t="s">
        <v>5180</v>
      </c>
      <c r="I104" s="3" t="s">
        <v>5245</v>
      </c>
      <c r="J104" s="16" cm="1">
        <f t="array" ref="J104">SUM(IF(MOD(COLUMN(L104:AO104)-COLUMN(L104),2)=1, L104:AO104, 0))</f>
        <v>15.860000000000001</v>
      </c>
      <c r="K104" s="9">
        <f t="shared" si="0"/>
        <v>14</v>
      </c>
      <c r="L104" s="9" t="s">
        <v>3132</v>
      </c>
      <c r="M104" s="10">
        <v>1.99</v>
      </c>
      <c r="N104" s="9" t="s">
        <v>3261</v>
      </c>
      <c r="O104" s="10">
        <v>0.99</v>
      </c>
      <c r="P104" s="9" t="s">
        <v>3966</v>
      </c>
      <c r="Q104" s="10">
        <v>0.99</v>
      </c>
      <c r="R104" s="9" t="s">
        <v>920</v>
      </c>
      <c r="S104" s="10">
        <v>0.99</v>
      </c>
      <c r="T104" s="9" t="s">
        <v>3970</v>
      </c>
      <c r="U104" s="10">
        <v>0.99</v>
      </c>
      <c r="V104" s="9" t="s">
        <v>4771</v>
      </c>
      <c r="W104" s="10">
        <v>0.99</v>
      </c>
      <c r="X104" s="9" t="s">
        <v>4056</v>
      </c>
      <c r="Y104" s="10">
        <v>0.99</v>
      </c>
      <c r="Z104" s="9" t="s">
        <v>4500</v>
      </c>
      <c r="AA104" s="10">
        <v>0.99</v>
      </c>
      <c r="AB104" s="9" t="s">
        <v>3816</v>
      </c>
      <c r="AC104" s="10">
        <v>0.99</v>
      </c>
      <c r="AD104" s="9" t="s">
        <v>1414</v>
      </c>
      <c r="AE104" s="10">
        <v>1.99</v>
      </c>
      <c r="AF104" s="9" t="s">
        <v>3622</v>
      </c>
      <c r="AG104" s="10">
        <v>0.99</v>
      </c>
      <c r="AH104" s="9" t="s">
        <v>4295</v>
      </c>
      <c r="AI104" s="10">
        <v>0.99</v>
      </c>
      <c r="AJ104" s="9" t="s">
        <v>3805</v>
      </c>
      <c r="AK104" s="10">
        <v>0.99</v>
      </c>
      <c r="AL104" s="9" t="s">
        <v>2466</v>
      </c>
      <c r="AM104" s="10">
        <v>0.99</v>
      </c>
      <c r="AN104" s="9"/>
      <c r="AO104" s="10"/>
    </row>
    <row r="105" spans="1:41" ht="13" x14ac:dyDescent="0.15">
      <c r="A105" s="3" t="s">
        <v>105</v>
      </c>
      <c r="B105" s="3" t="s">
        <v>5684</v>
      </c>
      <c r="C105" s="9" t="s">
        <v>5556</v>
      </c>
      <c r="D105" s="17" t="str">
        <f>VLOOKUP(C105,Customers!$D$2:$E$60,2,FALSE)</f>
        <v>C00038</v>
      </c>
      <c r="E105" s="9" t="s">
        <v>5345</v>
      </c>
      <c r="F105" s="9" t="s">
        <v>5332</v>
      </c>
      <c r="G105" s="9"/>
      <c r="H105" s="9" t="s">
        <v>5063</v>
      </c>
      <c r="I105" s="3" t="s">
        <v>5346</v>
      </c>
      <c r="J105" s="16" cm="1">
        <f t="array" ref="J105">SUM(IF(MOD(COLUMN(L105:AO105)-COLUMN(L105),2)=1, L105:AO105, 0))</f>
        <v>0.99</v>
      </c>
      <c r="K105" s="9">
        <f t="shared" si="0"/>
        <v>1</v>
      </c>
      <c r="L105" s="9" t="s">
        <v>4091</v>
      </c>
      <c r="M105" s="10">
        <v>0.99</v>
      </c>
      <c r="N105" s="9"/>
      <c r="O105" s="10"/>
      <c r="P105" s="9"/>
      <c r="Q105" s="10"/>
      <c r="R105" s="9"/>
      <c r="S105" s="10"/>
      <c r="T105" s="9"/>
      <c r="U105" s="10"/>
      <c r="V105" s="9"/>
      <c r="W105" s="10"/>
      <c r="X105" s="9"/>
      <c r="Y105" s="10"/>
      <c r="Z105" s="9"/>
      <c r="AA105" s="10"/>
      <c r="AB105" s="9"/>
      <c r="AC105" s="10"/>
      <c r="AD105" s="9"/>
      <c r="AE105" s="10"/>
      <c r="AF105" s="9"/>
      <c r="AG105" s="10"/>
      <c r="AH105" s="9"/>
      <c r="AI105" s="10"/>
      <c r="AJ105" s="9"/>
      <c r="AK105" s="10"/>
      <c r="AL105" s="9"/>
      <c r="AM105" s="10"/>
      <c r="AN105" s="9"/>
      <c r="AO105" s="10"/>
    </row>
    <row r="106" spans="1:41" ht="13" x14ac:dyDescent="0.15">
      <c r="A106" s="3" t="s">
        <v>106</v>
      </c>
      <c r="B106" s="3" t="s">
        <v>5685</v>
      </c>
      <c r="C106" s="9" t="s">
        <v>5686</v>
      </c>
      <c r="D106" s="17" t="str">
        <f>VLOOKUP(C106,Customers!$D$2:$E$60,2,FALSE)</f>
        <v>C00039</v>
      </c>
      <c r="E106" s="9" t="s">
        <v>5351</v>
      </c>
      <c r="F106" s="9" t="s">
        <v>5352</v>
      </c>
      <c r="G106" s="9"/>
      <c r="H106" s="9" t="s">
        <v>5353</v>
      </c>
      <c r="I106" s="3" t="s">
        <v>5354</v>
      </c>
      <c r="J106" s="16" cm="1">
        <f t="array" ref="J106">SUM(IF(MOD(COLUMN(L106:AO106)-COLUMN(L106),2)=1, L106:AO106, 0))</f>
        <v>1.98</v>
      </c>
      <c r="K106" s="9">
        <f t="shared" si="0"/>
        <v>2</v>
      </c>
      <c r="L106" s="9" t="s">
        <v>3718</v>
      </c>
      <c r="M106" s="10">
        <v>0.99</v>
      </c>
      <c r="N106" s="9" t="s">
        <v>4151</v>
      </c>
      <c r="O106" s="10">
        <v>0.99</v>
      </c>
      <c r="P106" s="9"/>
      <c r="Q106" s="10"/>
      <c r="R106" s="9"/>
      <c r="S106" s="10"/>
      <c r="T106" s="9"/>
      <c r="U106" s="10"/>
      <c r="V106" s="9"/>
      <c r="W106" s="10"/>
      <c r="X106" s="9"/>
      <c r="Y106" s="10"/>
      <c r="Z106" s="9"/>
      <c r="AA106" s="10"/>
      <c r="AB106" s="9"/>
      <c r="AC106" s="10"/>
      <c r="AD106" s="9"/>
      <c r="AE106" s="10"/>
      <c r="AF106" s="9"/>
      <c r="AG106" s="10"/>
      <c r="AH106" s="9"/>
      <c r="AI106" s="10"/>
      <c r="AJ106" s="9"/>
      <c r="AK106" s="10"/>
      <c r="AL106" s="9"/>
      <c r="AM106" s="10"/>
      <c r="AN106" s="9"/>
      <c r="AO106" s="10"/>
    </row>
    <row r="107" spans="1:41" ht="13" x14ac:dyDescent="0.15">
      <c r="A107" s="3" t="s">
        <v>107</v>
      </c>
      <c r="B107" s="3" t="s">
        <v>5685</v>
      </c>
      <c r="C107" s="9" t="s">
        <v>5687</v>
      </c>
      <c r="D107" s="17" t="str">
        <f>VLOOKUP(C107,Customers!$D$2:$E$60,2,FALSE)</f>
        <v>C00041</v>
      </c>
      <c r="E107" s="9" t="s">
        <v>5365</v>
      </c>
      <c r="F107" s="9" t="s">
        <v>5366</v>
      </c>
      <c r="G107" s="9"/>
      <c r="H107" s="9" t="s">
        <v>5353</v>
      </c>
      <c r="I107" s="3" t="s">
        <v>5367</v>
      </c>
      <c r="J107" s="16" cm="1">
        <f t="array" ref="J107">SUM(IF(MOD(COLUMN(L107:AO107)-COLUMN(L107),2)=1, L107:AO107, 0))</f>
        <v>1.98</v>
      </c>
      <c r="K107" s="9">
        <f t="shared" si="0"/>
        <v>2</v>
      </c>
      <c r="L107" s="9" t="s">
        <v>4256</v>
      </c>
      <c r="M107" s="10">
        <v>0.99</v>
      </c>
      <c r="N107" s="9" t="s">
        <v>825</v>
      </c>
      <c r="O107" s="10">
        <v>0.99</v>
      </c>
      <c r="P107" s="9"/>
      <c r="Q107" s="10"/>
      <c r="R107" s="9"/>
      <c r="S107" s="10"/>
      <c r="T107" s="9"/>
      <c r="U107" s="10"/>
      <c r="V107" s="9"/>
      <c r="W107" s="10"/>
      <c r="X107" s="9"/>
      <c r="Y107" s="10"/>
      <c r="Z107" s="9"/>
      <c r="AA107" s="10"/>
      <c r="AB107" s="9"/>
      <c r="AC107" s="10"/>
      <c r="AD107" s="9"/>
      <c r="AE107" s="10"/>
      <c r="AF107" s="9"/>
      <c r="AG107" s="10"/>
      <c r="AH107" s="9"/>
      <c r="AI107" s="10"/>
      <c r="AJ107" s="9"/>
      <c r="AK107" s="10"/>
      <c r="AL107" s="9"/>
      <c r="AM107" s="10"/>
      <c r="AN107" s="9"/>
      <c r="AO107" s="10"/>
    </row>
    <row r="108" spans="1:41" ht="13" x14ac:dyDescent="0.15">
      <c r="A108" s="3" t="s">
        <v>108</v>
      </c>
      <c r="B108" s="3" t="s">
        <v>5688</v>
      </c>
      <c r="C108" s="9" t="s">
        <v>5662</v>
      </c>
      <c r="D108" s="17" t="str">
        <f>VLOOKUP(C108,Customers!$D$2:$E$60,2,FALSE)</f>
        <v>C00043</v>
      </c>
      <c r="E108" s="9" t="s">
        <v>5379</v>
      </c>
      <c r="F108" s="9" t="s">
        <v>5380</v>
      </c>
      <c r="G108" s="9"/>
      <c r="H108" s="9" t="s">
        <v>5353</v>
      </c>
      <c r="I108" s="3" t="s">
        <v>5381</v>
      </c>
      <c r="J108" s="16" cm="1">
        <f t="array" ref="J108">SUM(IF(MOD(COLUMN(L108:AO108)-COLUMN(L108),2)=1, L108:AO108, 0))</f>
        <v>3.96</v>
      </c>
      <c r="K108" s="9">
        <f t="shared" si="0"/>
        <v>4</v>
      </c>
      <c r="L108" s="9" t="s">
        <v>813</v>
      </c>
      <c r="M108" s="10">
        <v>0.99</v>
      </c>
      <c r="N108" s="9" t="s">
        <v>3271</v>
      </c>
      <c r="O108" s="10">
        <v>0.99</v>
      </c>
      <c r="P108" s="9" t="s">
        <v>3578</v>
      </c>
      <c r="Q108" s="10">
        <v>0.99</v>
      </c>
      <c r="R108" s="9" t="s">
        <v>4071</v>
      </c>
      <c r="S108" s="10">
        <v>0.99</v>
      </c>
      <c r="T108" s="9"/>
      <c r="U108" s="10"/>
      <c r="V108" s="9"/>
      <c r="W108" s="10"/>
      <c r="X108" s="9"/>
      <c r="Y108" s="10"/>
      <c r="Z108" s="9"/>
      <c r="AA108" s="10"/>
      <c r="AB108" s="9"/>
      <c r="AC108" s="10"/>
      <c r="AD108" s="9"/>
      <c r="AE108" s="10"/>
      <c r="AF108" s="9"/>
      <c r="AG108" s="10"/>
      <c r="AH108" s="9"/>
      <c r="AI108" s="10"/>
      <c r="AJ108" s="9"/>
      <c r="AK108" s="10"/>
      <c r="AL108" s="9"/>
      <c r="AM108" s="10"/>
      <c r="AN108" s="9"/>
      <c r="AO108" s="10"/>
    </row>
    <row r="109" spans="1:41" ht="13" x14ac:dyDescent="0.15">
      <c r="A109" s="3" t="s">
        <v>109</v>
      </c>
      <c r="B109" s="3" t="s">
        <v>5689</v>
      </c>
      <c r="C109" s="9" t="s">
        <v>5638</v>
      </c>
      <c r="D109" s="17" t="str">
        <f>VLOOKUP(C109,Customers!$D$2:$E$60,2,FALSE)</f>
        <v>C00047</v>
      </c>
      <c r="E109" s="9" t="s">
        <v>5408</v>
      </c>
      <c r="F109" s="9" t="s">
        <v>5409</v>
      </c>
      <c r="G109" s="9" t="s">
        <v>5410</v>
      </c>
      <c r="H109" s="9" t="s">
        <v>5411</v>
      </c>
      <c r="I109" s="3" t="s">
        <v>5412</v>
      </c>
      <c r="J109" s="16" cm="1">
        <f t="array" ref="J109">SUM(IF(MOD(COLUMN(L109:AO109)-COLUMN(L109),2)=1, L109:AO109, 0))</f>
        <v>5.94</v>
      </c>
      <c r="K109" s="9">
        <f t="shared" si="0"/>
        <v>6</v>
      </c>
      <c r="L109" s="9" t="s">
        <v>2112</v>
      </c>
      <c r="M109" s="10">
        <v>0.99</v>
      </c>
      <c r="N109" s="9" t="s">
        <v>4238</v>
      </c>
      <c r="O109" s="10">
        <v>0.99</v>
      </c>
      <c r="P109" s="9" t="s">
        <v>2267</v>
      </c>
      <c r="Q109" s="10">
        <v>0.99</v>
      </c>
      <c r="R109" s="9" t="s">
        <v>3710</v>
      </c>
      <c r="S109" s="10">
        <v>0.99</v>
      </c>
      <c r="T109" s="9" t="s">
        <v>4105</v>
      </c>
      <c r="U109" s="10">
        <v>0.99</v>
      </c>
      <c r="V109" s="9" t="s">
        <v>3362</v>
      </c>
      <c r="W109" s="10">
        <v>0.99</v>
      </c>
      <c r="X109" s="9"/>
      <c r="Y109" s="10"/>
      <c r="Z109" s="9"/>
      <c r="AA109" s="10"/>
      <c r="AB109" s="9"/>
      <c r="AC109" s="10"/>
      <c r="AD109" s="9"/>
      <c r="AE109" s="10"/>
      <c r="AF109" s="9"/>
      <c r="AG109" s="10"/>
      <c r="AH109" s="9"/>
      <c r="AI109" s="10"/>
      <c r="AJ109" s="9"/>
      <c r="AK109" s="10"/>
      <c r="AL109" s="9"/>
      <c r="AM109" s="10"/>
      <c r="AN109" s="9"/>
      <c r="AO109" s="10"/>
    </row>
    <row r="110" spans="1:41" ht="13" x14ac:dyDescent="0.15">
      <c r="A110" s="3" t="s">
        <v>110</v>
      </c>
      <c r="B110" s="3" t="s">
        <v>5690</v>
      </c>
      <c r="C110" s="9" t="s">
        <v>5612</v>
      </c>
      <c r="D110" s="17" t="str">
        <f>VLOOKUP(C110,Customers!$D$2:$E$60,2,FALSE)</f>
        <v>C00053</v>
      </c>
      <c r="E110" s="9" t="s">
        <v>5458</v>
      </c>
      <c r="F110" s="9" t="s">
        <v>5451</v>
      </c>
      <c r="G110" s="9"/>
      <c r="H110" s="9" t="s">
        <v>5452</v>
      </c>
      <c r="I110" s="9" t="s">
        <v>5459</v>
      </c>
      <c r="J110" s="16" cm="1">
        <f t="array" ref="J110">SUM(IF(MOD(COLUMN(L110:AO110)-COLUMN(L110),2)=1, L110:AO110, 0))</f>
        <v>8.91</v>
      </c>
      <c r="K110" s="9">
        <f t="shared" si="0"/>
        <v>9</v>
      </c>
      <c r="L110" s="9" t="s">
        <v>3714</v>
      </c>
      <c r="M110" s="10">
        <v>0.99</v>
      </c>
      <c r="N110" s="9" t="s">
        <v>3767</v>
      </c>
      <c r="O110" s="10">
        <v>0.99</v>
      </c>
      <c r="P110" s="9" t="s">
        <v>1343</v>
      </c>
      <c r="Q110" s="10">
        <v>0.99</v>
      </c>
      <c r="R110" s="9" t="s">
        <v>2953</v>
      </c>
      <c r="S110" s="10">
        <v>0.99</v>
      </c>
      <c r="T110" s="9" t="s">
        <v>2272</v>
      </c>
      <c r="U110" s="10">
        <v>0.99</v>
      </c>
      <c r="V110" s="9" t="s">
        <v>4829</v>
      </c>
      <c r="W110" s="10">
        <v>0.99</v>
      </c>
      <c r="X110" s="9" t="s">
        <v>2592</v>
      </c>
      <c r="Y110" s="10">
        <v>0.99</v>
      </c>
      <c r="Z110" s="9" t="s">
        <v>2622</v>
      </c>
      <c r="AA110" s="10">
        <v>0.99</v>
      </c>
      <c r="AB110" s="9" t="s">
        <v>2931</v>
      </c>
      <c r="AC110" s="10">
        <v>0.99</v>
      </c>
      <c r="AD110" s="9"/>
      <c r="AE110" s="10"/>
      <c r="AF110" s="9"/>
      <c r="AG110" s="10"/>
      <c r="AH110" s="9"/>
      <c r="AI110" s="10"/>
      <c r="AJ110" s="9"/>
      <c r="AK110" s="10"/>
      <c r="AL110" s="9"/>
      <c r="AM110" s="10"/>
      <c r="AN110" s="9"/>
      <c r="AO110" s="10"/>
    </row>
    <row r="111" spans="1:41" ht="13" x14ac:dyDescent="0.15">
      <c r="A111" s="3" t="s">
        <v>111</v>
      </c>
      <c r="B111" s="3" t="s">
        <v>5691</v>
      </c>
      <c r="C111" s="9" t="s">
        <v>5679</v>
      </c>
      <c r="D111" s="17" t="str">
        <f>VLOOKUP(C111,Customers!$D$2:$E$60,2,FALSE)</f>
        <v>C00003</v>
      </c>
      <c r="E111" s="9" t="s">
        <v>5069</v>
      </c>
      <c r="F111" s="9" t="s">
        <v>5070</v>
      </c>
      <c r="G111" s="9" t="s">
        <v>5071</v>
      </c>
      <c r="H111" s="9" t="s">
        <v>437</v>
      </c>
      <c r="I111" s="9" t="s">
        <v>5072</v>
      </c>
      <c r="J111" s="16" cm="1">
        <f t="array" ref="J111">SUM(IF(MOD(COLUMN(L111:AO111)-COLUMN(L111),2)=1, L111:AO111, 0))</f>
        <v>12.870000000000001</v>
      </c>
      <c r="K111" s="9">
        <f t="shared" si="0"/>
        <v>13</v>
      </c>
      <c r="L111" s="9" t="s">
        <v>1528</v>
      </c>
      <c r="M111" s="10">
        <v>0.99</v>
      </c>
      <c r="N111" s="9" t="s">
        <v>1621</v>
      </c>
      <c r="O111" s="10">
        <v>0.99</v>
      </c>
      <c r="P111" s="9" t="s">
        <v>2580</v>
      </c>
      <c r="Q111" s="10">
        <v>0.99</v>
      </c>
      <c r="R111" s="9" t="s">
        <v>2005</v>
      </c>
      <c r="S111" s="10">
        <v>0.99</v>
      </c>
      <c r="T111" s="9" t="s">
        <v>2970</v>
      </c>
      <c r="U111" s="10">
        <v>0.99</v>
      </c>
      <c r="V111" s="9" t="s">
        <v>2402</v>
      </c>
      <c r="W111" s="10">
        <v>0.99</v>
      </c>
      <c r="X111" s="9" t="s">
        <v>1940</v>
      </c>
      <c r="Y111" s="10">
        <v>0.99</v>
      </c>
      <c r="Z111" s="9" t="s">
        <v>788</v>
      </c>
      <c r="AA111" s="10">
        <v>0.99</v>
      </c>
      <c r="AB111" s="9" t="s">
        <v>4394</v>
      </c>
      <c r="AC111" s="10">
        <v>0.99</v>
      </c>
      <c r="AD111" s="9" t="s">
        <v>4657</v>
      </c>
      <c r="AE111" s="10">
        <v>0.99</v>
      </c>
      <c r="AF111" s="9" t="s">
        <v>4819</v>
      </c>
      <c r="AG111" s="10">
        <v>0.99</v>
      </c>
      <c r="AH111" s="9" t="s">
        <v>1388</v>
      </c>
      <c r="AI111" s="10">
        <v>0.99</v>
      </c>
      <c r="AJ111" s="9" t="s">
        <v>3789</v>
      </c>
      <c r="AK111" s="10">
        <v>0.99</v>
      </c>
      <c r="AL111" s="9"/>
      <c r="AM111" s="10"/>
      <c r="AN111" s="9"/>
      <c r="AO111" s="11"/>
    </row>
    <row r="112" spans="1:41" ht="13" x14ac:dyDescent="0.15">
      <c r="A112" s="3" t="s">
        <v>112</v>
      </c>
      <c r="B112" s="3" t="s">
        <v>5692</v>
      </c>
      <c r="C112" s="9" t="s">
        <v>5568</v>
      </c>
      <c r="D112" s="17" t="str">
        <f>VLOOKUP(C112,Customers!$D$2:$E$60,2,FALSE)</f>
        <v>C00017</v>
      </c>
      <c r="E112" s="9" t="s">
        <v>5187</v>
      </c>
      <c r="F112" s="9" t="s">
        <v>5188</v>
      </c>
      <c r="G112" s="9" t="s">
        <v>5189</v>
      </c>
      <c r="H112" s="9" t="s">
        <v>5180</v>
      </c>
      <c r="I112" s="9" t="s">
        <v>5190</v>
      </c>
      <c r="J112" s="16" cm="1">
        <f t="array" ref="J112">SUM(IF(MOD(COLUMN(L112:AO112)-COLUMN(L112),2)=1, L112:AO112, 0))</f>
        <v>0.99</v>
      </c>
      <c r="K112" s="9">
        <f t="shared" si="0"/>
        <v>1</v>
      </c>
      <c r="L112" s="9" t="s">
        <v>3129</v>
      </c>
      <c r="M112" s="10">
        <v>0.99</v>
      </c>
      <c r="N112" s="9"/>
      <c r="O112" s="10"/>
      <c r="P112" s="9"/>
      <c r="Q112" s="10"/>
      <c r="R112" s="9"/>
      <c r="S112" s="10"/>
      <c r="T112" s="9"/>
      <c r="U112" s="10"/>
      <c r="V112" s="9"/>
      <c r="W112" s="10"/>
      <c r="X112" s="9"/>
      <c r="Y112" s="10"/>
      <c r="Z112" s="9"/>
      <c r="AA112" s="10"/>
      <c r="AB112" s="9"/>
      <c r="AC112" s="10"/>
      <c r="AD112" s="9"/>
      <c r="AE112" s="10"/>
      <c r="AF112" s="9"/>
      <c r="AG112" s="10"/>
      <c r="AH112" s="9"/>
      <c r="AI112" s="10"/>
      <c r="AJ112" s="9"/>
      <c r="AK112" s="10"/>
      <c r="AL112" s="9"/>
      <c r="AM112" s="10"/>
      <c r="AN112" s="9"/>
      <c r="AO112" s="10"/>
    </row>
    <row r="113" spans="1:41" ht="13" x14ac:dyDescent="0.15">
      <c r="A113" s="3" t="s">
        <v>113</v>
      </c>
      <c r="B113" s="3" t="s">
        <v>5693</v>
      </c>
      <c r="C113" s="9" t="s">
        <v>5694</v>
      </c>
      <c r="D113" s="17" t="str">
        <f>VLOOKUP(C113,Customers!$D$2:$E$60,2,FALSE)</f>
        <v>C00018</v>
      </c>
      <c r="E113" s="9" t="s">
        <v>5196</v>
      </c>
      <c r="F113" s="9" t="s">
        <v>3355</v>
      </c>
      <c r="G113" s="9" t="s">
        <v>5197</v>
      </c>
      <c r="H113" s="9" t="s">
        <v>5180</v>
      </c>
      <c r="I113" s="9" t="s">
        <v>5198</v>
      </c>
      <c r="J113" s="16" cm="1">
        <f t="array" ref="J113">SUM(IF(MOD(COLUMN(L113:AO113)-COLUMN(L113),2)=1, L113:AO113, 0))</f>
        <v>1.98</v>
      </c>
      <c r="K113" s="9">
        <f t="shared" si="0"/>
        <v>2</v>
      </c>
      <c r="L113" s="9" t="s">
        <v>4372</v>
      </c>
      <c r="M113" s="10">
        <v>0.99</v>
      </c>
      <c r="N113" s="9" t="s">
        <v>2038</v>
      </c>
      <c r="O113" s="10">
        <v>0.99</v>
      </c>
      <c r="P113" s="9"/>
      <c r="Q113" s="10"/>
      <c r="R113" s="9"/>
      <c r="S113" s="10"/>
      <c r="T113" s="9"/>
      <c r="U113" s="10"/>
      <c r="V113" s="9"/>
      <c r="W113" s="10"/>
      <c r="X113" s="9"/>
      <c r="Y113" s="10"/>
      <c r="Z113" s="9"/>
      <c r="AA113" s="10"/>
      <c r="AB113" s="9"/>
      <c r="AC113" s="10"/>
      <c r="AD113" s="9"/>
      <c r="AE113" s="10"/>
      <c r="AF113" s="9"/>
      <c r="AG113" s="10"/>
      <c r="AH113" s="9"/>
      <c r="AI113" s="10"/>
      <c r="AJ113" s="9"/>
      <c r="AK113" s="10"/>
      <c r="AL113" s="9"/>
      <c r="AM113" s="10"/>
      <c r="AN113" s="9"/>
      <c r="AO113" s="10"/>
    </row>
    <row r="114" spans="1:41" ht="13" x14ac:dyDescent="0.15">
      <c r="A114" s="3" t="s">
        <v>114</v>
      </c>
      <c r="B114" s="3" t="s">
        <v>5693</v>
      </c>
      <c r="C114" s="9" t="s">
        <v>5695</v>
      </c>
      <c r="D114" s="17" t="str">
        <f>VLOOKUP(C114,Customers!$D$2:$E$60,2,FALSE)</f>
        <v>C00020</v>
      </c>
      <c r="E114" s="9" t="s">
        <v>5213</v>
      </c>
      <c r="F114" s="9" t="s">
        <v>5178</v>
      </c>
      <c r="G114" s="9" t="s">
        <v>5179</v>
      </c>
      <c r="H114" s="9" t="s">
        <v>5180</v>
      </c>
      <c r="I114" s="9" t="s">
        <v>5214</v>
      </c>
      <c r="J114" s="16" cm="1">
        <f t="array" ref="J114">SUM(IF(MOD(COLUMN(L114:AO114)-COLUMN(L114),2)=1, L114:AO114, 0))</f>
        <v>1.98</v>
      </c>
      <c r="K114" s="9">
        <f t="shared" si="0"/>
        <v>2</v>
      </c>
      <c r="L114" s="9" t="s">
        <v>1252</v>
      </c>
      <c r="M114" s="10">
        <v>0.99</v>
      </c>
      <c r="N114" s="9" t="s">
        <v>3958</v>
      </c>
      <c r="O114" s="10">
        <v>0.99</v>
      </c>
      <c r="P114" s="9"/>
      <c r="Q114" s="10"/>
      <c r="R114" s="9"/>
      <c r="S114" s="10"/>
      <c r="T114" s="9"/>
      <c r="U114" s="10"/>
      <c r="V114" s="9"/>
      <c r="W114" s="10"/>
      <c r="X114" s="9"/>
      <c r="Y114" s="10"/>
      <c r="Z114" s="9"/>
      <c r="AA114" s="10"/>
      <c r="AB114" s="9"/>
      <c r="AC114" s="10"/>
      <c r="AD114" s="9"/>
      <c r="AE114" s="10"/>
      <c r="AF114" s="9"/>
      <c r="AG114" s="10"/>
      <c r="AH114" s="9"/>
      <c r="AI114" s="10"/>
      <c r="AJ114" s="9"/>
      <c r="AK114" s="10"/>
      <c r="AL114" s="9"/>
      <c r="AM114" s="10"/>
      <c r="AN114" s="9"/>
      <c r="AO114" s="10"/>
    </row>
    <row r="115" spans="1:41" ht="13" x14ac:dyDescent="0.15">
      <c r="A115" s="3" t="s">
        <v>115</v>
      </c>
      <c r="B115" s="3" t="s">
        <v>5696</v>
      </c>
      <c r="C115" s="9" t="s">
        <v>5670</v>
      </c>
      <c r="D115" s="17" t="str">
        <f>VLOOKUP(C115,Customers!$D$2:$E$60,2,FALSE)</f>
        <v>C00022</v>
      </c>
      <c r="E115" s="9" t="s">
        <v>5227</v>
      </c>
      <c r="F115" s="9" t="s">
        <v>5228</v>
      </c>
      <c r="G115" s="9" t="s">
        <v>5229</v>
      </c>
      <c r="H115" s="9" t="s">
        <v>5180</v>
      </c>
      <c r="I115" s="3" t="s">
        <v>5230</v>
      </c>
      <c r="J115" s="16" cm="1">
        <f t="array" ref="J115">SUM(IF(MOD(COLUMN(L115:AO115)-COLUMN(L115),2)=1, L115:AO115, 0))</f>
        <v>3.96</v>
      </c>
      <c r="K115" s="9">
        <f t="shared" si="0"/>
        <v>4</v>
      </c>
      <c r="L115" s="9" t="s">
        <v>4172</v>
      </c>
      <c r="M115" s="10">
        <v>0.99</v>
      </c>
      <c r="N115" s="9" t="s">
        <v>3134</v>
      </c>
      <c r="O115" s="10">
        <v>0.99</v>
      </c>
      <c r="P115" s="9" t="s">
        <v>3461</v>
      </c>
      <c r="Q115" s="10">
        <v>0.99</v>
      </c>
      <c r="R115" s="9" t="s">
        <v>1093</v>
      </c>
      <c r="S115" s="10">
        <v>0.99</v>
      </c>
      <c r="T115" s="9"/>
      <c r="U115" s="10"/>
      <c r="V115" s="9"/>
      <c r="W115" s="10"/>
      <c r="X115" s="9"/>
      <c r="Y115" s="10"/>
      <c r="Z115" s="9"/>
      <c r="AA115" s="10"/>
      <c r="AB115" s="9"/>
      <c r="AC115" s="10"/>
      <c r="AD115" s="9"/>
      <c r="AE115" s="10"/>
      <c r="AF115" s="9"/>
      <c r="AG115" s="10"/>
      <c r="AH115" s="9"/>
      <c r="AI115" s="10"/>
      <c r="AJ115" s="9"/>
      <c r="AK115" s="10"/>
      <c r="AL115" s="9"/>
      <c r="AM115" s="10"/>
      <c r="AN115" s="9"/>
      <c r="AO115" s="10"/>
    </row>
    <row r="116" spans="1:41" ht="13" x14ac:dyDescent="0.15">
      <c r="A116" s="3" t="s">
        <v>116</v>
      </c>
      <c r="B116" s="3" t="s">
        <v>5697</v>
      </c>
      <c r="C116" s="9" t="s">
        <v>5646</v>
      </c>
      <c r="D116" s="17" t="str">
        <f>VLOOKUP(C116,Customers!$D$2:$E$60,2,FALSE)</f>
        <v>C00026</v>
      </c>
      <c r="E116" s="9" t="s">
        <v>5258</v>
      </c>
      <c r="F116" s="9" t="s">
        <v>5259</v>
      </c>
      <c r="G116" s="9" t="s">
        <v>5260</v>
      </c>
      <c r="H116" s="9" t="s">
        <v>5180</v>
      </c>
      <c r="I116" s="3" t="s">
        <v>5261</v>
      </c>
      <c r="J116" s="16" cm="1">
        <f t="array" ref="J116">SUM(IF(MOD(COLUMN(L116:AO116)-COLUMN(L116),2)=1, L116:AO116, 0))</f>
        <v>5.94</v>
      </c>
      <c r="K116" s="9">
        <f t="shared" si="0"/>
        <v>6</v>
      </c>
      <c r="L116" s="9" t="s">
        <v>4174</v>
      </c>
      <c r="M116" s="10">
        <v>0.99</v>
      </c>
      <c r="N116" s="9" t="s">
        <v>3921</v>
      </c>
      <c r="O116" s="10">
        <v>0.99</v>
      </c>
      <c r="P116" s="9" t="s">
        <v>3444</v>
      </c>
      <c r="Q116" s="10">
        <v>0.99</v>
      </c>
      <c r="R116" s="9" t="s">
        <v>666</v>
      </c>
      <c r="S116" s="10">
        <v>0.99</v>
      </c>
      <c r="T116" s="9" t="s">
        <v>2336</v>
      </c>
      <c r="U116" s="10">
        <v>0.99</v>
      </c>
      <c r="V116" s="9" t="s">
        <v>1721</v>
      </c>
      <c r="W116" s="10">
        <v>0.99</v>
      </c>
      <c r="X116" s="9"/>
      <c r="Y116" s="10"/>
      <c r="Z116" s="9"/>
      <c r="AA116" s="10"/>
      <c r="AB116" s="9"/>
      <c r="AC116" s="10"/>
      <c r="AD116" s="9"/>
      <c r="AE116" s="10"/>
      <c r="AF116" s="9"/>
      <c r="AG116" s="10"/>
      <c r="AH116" s="9"/>
      <c r="AI116" s="10"/>
      <c r="AJ116" s="9"/>
      <c r="AK116" s="10"/>
      <c r="AL116" s="9"/>
      <c r="AM116" s="10"/>
      <c r="AN116" s="9"/>
      <c r="AO116" s="10"/>
    </row>
    <row r="117" spans="1:41" ht="13" x14ac:dyDescent="0.15">
      <c r="A117" s="3" t="s">
        <v>117</v>
      </c>
      <c r="B117" s="3" t="s">
        <v>5698</v>
      </c>
      <c r="C117" s="9" t="s">
        <v>5622</v>
      </c>
      <c r="D117" s="17" t="str">
        <f>VLOOKUP(C117,Customers!$D$2:$E$60,2,FALSE)</f>
        <v>C00032</v>
      </c>
      <c r="E117" s="9" t="s">
        <v>5303</v>
      </c>
      <c r="F117" s="9" t="s">
        <v>5304</v>
      </c>
      <c r="G117" s="9" t="s">
        <v>5305</v>
      </c>
      <c r="H117" s="9" t="s">
        <v>437</v>
      </c>
      <c r="I117" s="9" t="s">
        <v>5306</v>
      </c>
      <c r="J117" s="16" cm="1">
        <f t="array" ref="J117">SUM(IF(MOD(COLUMN(L117:AO117)-COLUMN(L117),2)=1, L117:AO117, 0))</f>
        <v>8.91</v>
      </c>
      <c r="K117" s="9">
        <f t="shared" si="0"/>
        <v>9</v>
      </c>
      <c r="L117" s="9" t="s">
        <v>4742</v>
      </c>
      <c r="M117" s="10">
        <v>0.99</v>
      </c>
      <c r="N117" s="9" t="s">
        <v>3092</v>
      </c>
      <c r="O117" s="10">
        <v>0.99</v>
      </c>
      <c r="P117" s="9" t="s">
        <v>1765</v>
      </c>
      <c r="Q117" s="10">
        <v>0.99</v>
      </c>
      <c r="R117" s="9" t="s">
        <v>1175</v>
      </c>
      <c r="S117" s="10">
        <v>0.99</v>
      </c>
      <c r="T117" s="9" t="s">
        <v>996</v>
      </c>
      <c r="U117" s="10">
        <v>0.99</v>
      </c>
      <c r="V117" s="9" t="s">
        <v>1681</v>
      </c>
      <c r="W117" s="10">
        <v>0.99</v>
      </c>
      <c r="X117" s="9" t="s">
        <v>2154</v>
      </c>
      <c r="Y117" s="10">
        <v>0.99</v>
      </c>
      <c r="Z117" s="9" t="s">
        <v>3487</v>
      </c>
      <c r="AA117" s="10">
        <v>0.99</v>
      </c>
      <c r="AB117" s="9" t="s">
        <v>3487</v>
      </c>
      <c r="AC117" s="10">
        <v>0.99</v>
      </c>
      <c r="AD117" s="9"/>
      <c r="AE117" s="10"/>
      <c r="AF117" s="9"/>
      <c r="AG117" s="10"/>
      <c r="AH117" s="9"/>
      <c r="AI117" s="10"/>
      <c r="AJ117" s="9"/>
      <c r="AK117" s="10"/>
      <c r="AL117" s="9"/>
      <c r="AM117" s="10"/>
      <c r="AN117" s="9"/>
      <c r="AO117" s="10"/>
    </row>
    <row r="118" spans="1:41" ht="13" x14ac:dyDescent="0.15">
      <c r="A118" s="3" t="s">
        <v>118</v>
      </c>
      <c r="B118" s="3" t="s">
        <v>5699</v>
      </c>
      <c r="C118" s="9" t="s">
        <v>5687</v>
      </c>
      <c r="D118" s="17" t="str">
        <f>VLOOKUP(C118,Customers!$D$2:$E$60,2,FALSE)</f>
        <v>C00041</v>
      </c>
      <c r="E118" s="9" t="s">
        <v>5365</v>
      </c>
      <c r="F118" s="9" t="s">
        <v>5366</v>
      </c>
      <c r="G118" s="9"/>
      <c r="H118" s="9" t="s">
        <v>5353</v>
      </c>
      <c r="I118" s="3" t="s">
        <v>5367</v>
      </c>
      <c r="J118" s="16" cm="1">
        <f t="array" ref="J118">SUM(IF(MOD(COLUMN(L118:AO118)-COLUMN(L118),2)=1, L118:AO118, 0))</f>
        <v>13.860000000000001</v>
      </c>
      <c r="K118" s="9">
        <f t="shared" si="0"/>
        <v>14</v>
      </c>
      <c r="L118" s="9" t="s">
        <v>3309</v>
      </c>
      <c r="M118" s="10">
        <v>0.99</v>
      </c>
      <c r="N118" s="9" t="s">
        <v>969</v>
      </c>
      <c r="O118" s="10">
        <v>0.99</v>
      </c>
      <c r="P118" s="9" t="s">
        <v>4348</v>
      </c>
      <c r="Q118" s="10">
        <v>0.99</v>
      </c>
      <c r="R118" s="9" t="s">
        <v>3291</v>
      </c>
      <c r="S118" s="10">
        <v>0.99</v>
      </c>
      <c r="T118" s="9" t="s">
        <v>4684</v>
      </c>
      <c r="U118" s="10">
        <v>0.99</v>
      </c>
      <c r="V118" s="9" t="s">
        <v>3916</v>
      </c>
      <c r="W118" s="10">
        <v>0.99</v>
      </c>
      <c r="X118" s="9" t="s">
        <v>2330</v>
      </c>
      <c r="Y118" s="10">
        <v>0.99</v>
      </c>
      <c r="Z118" s="9" t="s">
        <v>3240</v>
      </c>
      <c r="AA118" s="10">
        <v>0.99</v>
      </c>
      <c r="AB118" s="9" t="s">
        <v>3917</v>
      </c>
      <c r="AC118" s="10">
        <v>0.99</v>
      </c>
      <c r="AD118" s="9" t="s">
        <v>3105</v>
      </c>
      <c r="AE118" s="10">
        <v>0.99</v>
      </c>
      <c r="AF118" s="9" t="s">
        <v>3504</v>
      </c>
      <c r="AG118" s="10">
        <v>0.99</v>
      </c>
      <c r="AH118" s="9" t="s">
        <v>4115</v>
      </c>
      <c r="AI118" s="10">
        <v>0.99</v>
      </c>
      <c r="AJ118" s="9" t="s">
        <v>4931</v>
      </c>
      <c r="AK118" s="10">
        <v>0.99</v>
      </c>
      <c r="AL118" s="9" t="s">
        <v>2732</v>
      </c>
      <c r="AM118" s="10">
        <v>0.99</v>
      </c>
      <c r="AN118" s="9"/>
      <c r="AO118" s="10"/>
    </row>
    <row r="119" spans="1:41" ht="13" x14ac:dyDescent="0.15">
      <c r="A119" s="3" t="s">
        <v>119</v>
      </c>
      <c r="B119" s="3" t="s">
        <v>5700</v>
      </c>
      <c r="C119" s="9" t="s">
        <v>5580</v>
      </c>
      <c r="D119" s="17" t="str">
        <f>VLOOKUP(C119,Customers!$D$2:$E$60,2,FALSE)</f>
        <v>C00055</v>
      </c>
      <c r="E119" s="9" t="s">
        <v>5468</v>
      </c>
      <c r="F119" s="9" t="s">
        <v>5469</v>
      </c>
      <c r="G119" s="9" t="s">
        <v>5470</v>
      </c>
      <c r="H119" s="9" t="s">
        <v>5471</v>
      </c>
      <c r="I119" s="3" t="s">
        <v>5472</v>
      </c>
      <c r="J119" s="16" cm="1">
        <f t="array" ref="J119">SUM(IF(MOD(COLUMN(L119:AO119)-COLUMN(L119),2)=1, L119:AO119, 0))</f>
        <v>0.99</v>
      </c>
      <c r="K119" s="9">
        <f t="shared" si="0"/>
        <v>1</v>
      </c>
      <c r="L119" s="9" t="s">
        <v>4275</v>
      </c>
      <c r="M119" s="10">
        <v>0.99</v>
      </c>
      <c r="N119" s="9"/>
      <c r="O119" s="10"/>
      <c r="P119" s="9"/>
      <c r="Q119" s="10"/>
      <c r="R119" s="9"/>
      <c r="S119" s="10"/>
      <c r="T119" s="9"/>
      <c r="U119" s="10"/>
      <c r="V119" s="9"/>
      <c r="W119" s="10"/>
      <c r="X119" s="9"/>
      <c r="Y119" s="10"/>
      <c r="Z119" s="9"/>
      <c r="AA119" s="10"/>
      <c r="AB119" s="9"/>
      <c r="AC119" s="10"/>
      <c r="AD119" s="9"/>
      <c r="AE119" s="10"/>
      <c r="AF119" s="9"/>
      <c r="AG119" s="10"/>
      <c r="AH119" s="9"/>
      <c r="AI119" s="10"/>
      <c r="AJ119" s="9"/>
      <c r="AK119" s="10"/>
      <c r="AL119" s="9"/>
      <c r="AM119" s="10"/>
      <c r="AN119" s="9"/>
      <c r="AO119" s="10"/>
    </row>
    <row r="120" spans="1:41" ht="13" x14ac:dyDescent="0.15">
      <c r="A120" s="3" t="s">
        <v>120</v>
      </c>
      <c r="B120" s="3" t="s">
        <v>5701</v>
      </c>
      <c r="C120" s="9" t="s">
        <v>5702</v>
      </c>
      <c r="D120" s="17" t="str">
        <f>VLOOKUP(C120,Customers!$D$2:$E$60,2,FALSE)</f>
        <v>C00056</v>
      </c>
      <c r="E120" s="9" t="s">
        <v>5477</v>
      </c>
      <c r="F120" s="9" t="s">
        <v>5478</v>
      </c>
      <c r="G120" s="9"/>
      <c r="H120" s="9" t="s">
        <v>5479</v>
      </c>
      <c r="I120" s="3" t="s">
        <v>5480</v>
      </c>
      <c r="J120" s="16" cm="1">
        <f t="array" ref="J120">SUM(IF(MOD(COLUMN(L120:AO120)-COLUMN(L120),2)=1, L120:AO120, 0))</f>
        <v>1.98</v>
      </c>
      <c r="K120" s="9">
        <f t="shared" si="0"/>
        <v>2</v>
      </c>
      <c r="L120" s="9" t="s">
        <v>3015</v>
      </c>
      <c r="M120" s="10">
        <v>0.99</v>
      </c>
      <c r="N120" s="9" t="s">
        <v>1876</v>
      </c>
      <c r="O120" s="10">
        <v>0.99</v>
      </c>
      <c r="P120" s="9"/>
      <c r="Q120" s="10"/>
      <c r="R120" s="9"/>
      <c r="S120" s="10"/>
      <c r="T120" s="9"/>
      <c r="U120" s="10"/>
      <c r="V120" s="9"/>
      <c r="W120" s="10"/>
      <c r="X120" s="9"/>
      <c r="Y120" s="10"/>
      <c r="Z120" s="9"/>
      <c r="AA120" s="10"/>
      <c r="AB120" s="9"/>
      <c r="AC120" s="10"/>
      <c r="AD120" s="9"/>
      <c r="AE120" s="10"/>
      <c r="AF120" s="9"/>
      <c r="AG120" s="10"/>
      <c r="AH120" s="9"/>
      <c r="AI120" s="10"/>
      <c r="AJ120" s="9"/>
      <c r="AK120" s="10"/>
      <c r="AL120" s="9"/>
      <c r="AM120" s="10"/>
      <c r="AN120" s="9"/>
      <c r="AO120" s="10"/>
    </row>
    <row r="121" spans="1:41" ht="13" x14ac:dyDescent="0.15">
      <c r="A121" s="3" t="s">
        <v>121</v>
      </c>
      <c r="B121" s="3" t="s">
        <v>5701</v>
      </c>
      <c r="C121" s="9" t="s">
        <v>5703</v>
      </c>
      <c r="D121" s="17" t="str">
        <f>VLOOKUP(C121,Customers!$D$2:$E$60,2,FALSE)</f>
        <v>C00058</v>
      </c>
      <c r="E121" s="9" t="s">
        <v>5492</v>
      </c>
      <c r="F121" s="9" t="s">
        <v>5493</v>
      </c>
      <c r="G121" s="9"/>
      <c r="H121" s="9" t="s">
        <v>5494</v>
      </c>
      <c r="I121" s="3" t="s">
        <v>5495</v>
      </c>
      <c r="J121" s="16" cm="1">
        <f t="array" ref="J121">SUM(IF(MOD(COLUMN(L121:AO121)-COLUMN(L121),2)=1, L121:AO121, 0))</f>
        <v>1.98</v>
      </c>
      <c r="K121" s="9">
        <f t="shared" si="0"/>
        <v>2</v>
      </c>
      <c r="L121" s="9" t="s">
        <v>4047</v>
      </c>
      <c r="M121" s="10">
        <v>0.99</v>
      </c>
      <c r="N121" s="9" t="s">
        <v>4034</v>
      </c>
      <c r="O121" s="10">
        <v>0.99</v>
      </c>
      <c r="P121" s="9"/>
      <c r="Q121" s="10"/>
      <c r="R121" s="9"/>
      <c r="S121" s="10"/>
      <c r="T121" s="9"/>
      <c r="U121" s="10"/>
      <c r="V121" s="9"/>
      <c r="W121" s="10"/>
      <c r="X121" s="9"/>
      <c r="Y121" s="10"/>
      <c r="Z121" s="9"/>
      <c r="AA121" s="10"/>
      <c r="AB121" s="9"/>
      <c r="AC121" s="10"/>
      <c r="AD121" s="9"/>
      <c r="AE121" s="10"/>
      <c r="AF121" s="9"/>
      <c r="AG121" s="10"/>
      <c r="AH121" s="9"/>
      <c r="AI121" s="10"/>
      <c r="AJ121" s="9"/>
      <c r="AK121" s="10"/>
      <c r="AL121" s="9"/>
      <c r="AM121" s="10"/>
      <c r="AN121" s="9"/>
      <c r="AO121" s="10"/>
    </row>
    <row r="122" spans="1:41" ht="13" x14ac:dyDescent="0.15">
      <c r="A122" s="3" t="s">
        <v>122</v>
      </c>
      <c r="B122" s="3" t="s">
        <v>5704</v>
      </c>
      <c r="C122" s="9" t="s">
        <v>5678</v>
      </c>
      <c r="D122" s="17" t="str">
        <f>VLOOKUP(C122,Customers!$D$2:$E$60,2,FALSE)</f>
        <v>C00001</v>
      </c>
      <c r="E122" s="9" t="s">
        <v>5051</v>
      </c>
      <c r="F122" s="9" t="s">
        <v>5052</v>
      </c>
      <c r="G122" s="9" t="s">
        <v>5053</v>
      </c>
      <c r="H122" s="9" t="s">
        <v>5054</v>
      </c>
      <c r="I122" s="9" t="s">
        <v>5055</v>
      </c>
      <c r="J122" s="16" cm="1">
        <f t="array" ref="J122">SUM(IF(MOD(COLUMN(L122:AO122)-COLUMN(L122),2)=1, L122:AO122, 0))</f>
        <v>3.96</v>
      </c>
      <c r="K122" s="9">
        <f t="shared" si="0"/>
        <v>4</v>
      </c>
      <c r="L122" s="9" t="s">
        <v>4053</v>
      </c>
      <c r="M122" s="10">
        <v>0.99</v>
      </c>
      <c r="N122" s="9" t="s">
        <v>1493</v>
      </c>
      <c r="O122" s="10">
        <v>0.99</v>
      </c>
      <c r="P122" s="9" t="s">
        <v>4244</v>
      </c>
      <c r="Q122" s="10">
        <v>0.99</v>
      </c>
      <c r="R122" s="9" t="s">
        <v>1624</v>
      </c>
      <c r="S122" s="10">
        <v>0.99</v>
      </c>
      <c r="T122" s="9"/>
      <c r="U122" s="10"/>
      <c r="V122" s="9"/>
      <c r="W122" s="10"/>
      <c r="X122" s="9"/>
      <c r="Y122" s="10"/>
      <c r="Z122" s="9"/>
      <c r="AA122" s="10"/>
      <c r="AB122" s="9"/>
      <c r="AC122" s="10"/>
      <c r="AD122" s="9"/>
      <c r="AE122" s="10"/>
      <c r="AF122" s="9"/>
      <c r="AG122" s="10"/>
      <c r="AH122" s="9"/>
      <c r="AI122" s="10"/>
      <c r="AJ122" s="9"/>
      <c r="AK122" s="10"/>
      <c r="AL122" s="9"/>
      <c r="AM122" s="10"/>
      <c r="AN122" s="9"/>
      <c r="AO122" s="10"/>
    </row>
    <row r="123" spans="1:41" ht="13" x14ac:dyDescent="0.15">
      <c r="A123" s="3" t="s">
        <v>123</v>
      </c>
      <c r="B123" s="3" t="s">
        <v>5705</v>
      </c>
      <c r="C123" s="9" t="s">
        <v>5654</v>
      </c>
      <c r="D123" s="17" t="str">
        <f>VLOOKUP(C123,Customers!$D$2:$E$60,2,FALSE)</f>
        <v>C00005</v>
      </c>
      <c r="E123" s="9" t="s">
        <v>5086</v>
      </c>
      <c r="F123" s="9" t="s">
        <v>5087</v>
      </c>
      <c r="G123" s="9"/>
      <c r="H123" s="9" t="s">
        <v>5088</v>
      </c>
      <c r="I123" s="3" t="s">
        <v>5089</v>
      </c>
      <c r="J123" s="16" cm="1">
        <f t="array" ref="J123">SUM(IF(MOD(COLUMN(L123:AO123)-COLUMN(L123),2)=1, L123:AO123, 0))</f>
        <v>5.94</v>
      </c>
      <c r="K123" s="9">
        <f t="shared" si="0"/>
        <v>6</v>
      </c>
      <c r="L123" s="9" t="s">
        <v>1843</v>
      </c>
      <c r="M123" s="10">
        <v>0.99</v>
      </c>
      <c r="N123" s="9" t="s">
        <v>4279</v>
      </c>
      <c r="O123" s="10">
        <v>0.99</v>
      </c>
      <c r="P123" s="9" t="s">
        <v>4901</v>
      </c>
      <c r="Q123" s="10">
        <v>0.99</v>
      </c>
      <c r="R123" s="9" t="s">
        <v>3668</v>
      </c>
      <c r="S123" s="10">
        <v>0.99</v>
      </c>
      <c r="T123" s="9" t="s">
        <v>4902</v>
      </c>
      <c r="U123" s="10">
        <v>0.99</v>
      </c>
      <c r="V123" s="9" t="s">
        <v>1413</v>
      </c>
      <c r="W123" s="10">
        <v>0.99</v>
      </c>
      <c r="X123" s="9"/>
      <c r="Y123" s="10"/>
      <c r="Z123" s="9"/>
      <c r="AA123" s="10"/>
      <c r="AB123" s="9"/>
      <c r="AC123" s="10"/>
      <c r="AD123" s="9"/>
      <c r="AE123" s="10"/>
      <c r="AF123" s="9"/>
      <c r="AG123" s="10"/>
      <c r="AH123" s="9"/>
      <c r="AI123" s="10"/>
      <c r="AJ123" s="9"/>
      <c r="AK123" s="10"/>
      <c r="AL123" s="9"/>
      <c r="AM123" s="10"/>
      <c r="AN123" s="9"/>
      <c r="AO123" s="10"/>
    </row>
    <row r="124" spans="1:41" ht="13" x14ac:dyDescent="0.15">
      <c r="A124" s="3" t="s">
        <v>124</v>
      </c>
      <c r="B124" s="3" t="s">
        <v>5706</v>
      </c>
      <c r="C124" s="9" t="s">
        <v>5631</v>
      </c>
      <c r="D124" s="17" t="str">
        <f>VLOOKUP(C124,Customers!$D$2:$E$60,2,FALSE)</f>
        <v>C00011</v>
      </c>
      <c r="E124" s="9" t="s">
        <v>5134</v>
      </c>
      <c r="F124" s="9" t="s">
        <v>5126</v>
      </c>
      <c r="G124" s="9" t="s">
        <v>5053</v>
      </c>
      <c r="H124" s="9" t="s">
        <v>5054</v>
      </c>
      <c r="I124" s="9" t="s">
        <v>5135</v>
      </c>
      <c r="J124" s="16" cm="1">
        <f t="array" ref="J124">SUM(IF(MOD(COLUMN(L124:AO124)-COLUMN(L124),2)=1, L124:AO124, 0))</f>
        <v>8.91</v>
      </c>
      <c r="K124" s="9">
        <f t="shared" si="0"/>
        <v>9</v>
      </c>
      <c r="L124" s="9" t="s">
        <v>3798</v>
      </c>
      <c r="M124" s="10">
        <v>0.99</v>
      </c>
      <c r="N124" s="9" t="s">
        <v>1782</v>
      </c>
      <c r="O124" s="10">
        <v>0.99</v>
      </c>
      <c r="P124" s="9" t="s">
        <v>1780</v>
      </c>
      <c r="Q124" s="10">
        <v>0.99</v>
      </c>
      <c r="R124" s="9" t="s">
        <v>2424</v>
      </c>
      <c r="S124" s="10">
        <v>0.99</v>
      </c>
      <c r="T124" s="9" t="s">
        <v>2937</v>
      </c>
      <c r="U124" s="10">
        <v>0.99</v>
      </c>
      <c r="V124" s="9" t="s">
        <v>3663</v>
      </c>
      <c r="W124" s="10">
        <v>0.99</v>
      </c>
      <c r="X124" s="9" t="s">
        <v>4815</v>
      </c>
      <c r="Y124" s="10">
        <v>0.99</v>
      </c>
      <c r="Z124" s="9" t="s">
        <v>3437</v>
      </c>
      <c r="AA124" s="10">
        <v>0.99</v>
      </c>
      <c r="AB124" s="9" t="s">
        <v>4668</v>
      </c>
      <c r="AC124" s="10">
        <v>0.99</v>
      </c>
      <c r="AD124" s="9"/>
      <c r="AE124" s="10"/>
      <c r="AF124" s="9"/>
      <c r="AG124" s="10"/>
      <c r="AH124" s="9"/>
      <c r="AI124" s="10"/>
      <c r="AJ124" s="9"/>
      <c r="AK124" s="10"/>
      <c r="AL124" s="9"/>
      <c r="AM124" s="10"/>
      <c r="AN124" s="9"/>
      <c r="AO124" s="10"/>
    </row>
    <row r="125" spans="1:41" ht="13" x14ac:dyDescent="0.15">
      <c r="A125" s="3" t="s">
        <v>125</v>
      </c>
      <c r="B125" s="3" t="s">
        <v>5707</v>
      </c>
      <c r="C125" s="9" t="s">
        <v>5695</v>
      </c>
      <c r="D125" s="17" t="str">
        <f>VLOOKUP(C125,Customers!$D$2:$E$60,2,FALSE)</f>
        <v>C00020</v>
      </c>
      <c r="E125" s="9" t="s">
        <v>5213</v>
      </c>
      <c r="F125" s="9" t="s">
        <v>5178</v>
      </c>
      <c r="G125" s="9" t="s">
        <v>5179</v>
      </c>
      <c r="H125" s="9" t="s">
        <v>5180</v>
      </c>
      <c r="I125" s="9" t="s">
        <v>5214</v>
      </c>
      <c r="J125" s="16" cm="1">
        <f t="array" ref="J125">SUM(IF(MOD(COLUMN(L125:AO125)-COLUMN(L125),2)=1, L125:AO125, 0))</f>
        <v>13.860000000000001</v>
      </c>
      <c r="K125" s="9">
        <f t="shared" si="0"/>
        <v>14</v>
      </c>
      <c r="L125" s="9" t="s">
        <v>3680</v>
      </c>
      <c r="M125" s="10">
        <v>0.99</v>
      </c>
      <c r="N125" s="9" t="s">
        <v>4997</v>
      </c>
      <c r="O125" s="10">
        <v>0.99</v>
      </c>
      <c r="P125" s="9" t="s">
        <v>4804</v>
      </c>
      <c r="Q125" s="10">
        <v>0.99</v>
      </c>
      <c r="R125" s="9" t="s">
        <v>4674</v>
      </c>
      <c r="S125" s="10">
        <v>0.99</v>
      </c>
      <c r="T125" s="9" t="s">
        <v>3107</v>
      </c>
      <c r="U125" s="10">
        <v>0.99</v>
      </c>
      <c r="V125" s="9" t="s">
        <v>2088</v>
      </c>
      <c r="W125" s="10">
        <v>0.99</v>
      </c>
      <c r="X125" s="9" t="s">
        <v>856</v>
      </c>
      <c r="Y125" s="10">
        <v>0.99</v>
      </c>
      <c r="Z125" s="9" t="s">
        <v>1475</v>
      </c>
      <c r="AA125" s="10">
        <v>0.99</v>
      </c>
      <c r="AB125" s="9" t="s">
        <v>3336</v>
      </c>
      <c r="AC125" s="10">
        <v>0.99</v>
      </c>
      <c r="AD125" s="9" t="s">
        <v>2394</v>
      </c>
      <c r="AE125" s="10">
        <v>0.99</v>
      </c>
      <c r="AF125" s="9" t="s">
        <v>1382</v>
      </c>
      <c r="AG125" s="10">
        <v>0.99</v>
      </c>
      <c r="AH125" s="9" t="s">
        <v>1979</v>
      </c>
      <c r="AI125" s="10">
        <v>0.99</v>
      </c>
      <c r="AJ125" s="9" t="s">
        <v>3486</v>
      </c>
      <c r="AK125" s="10">
        <v>0.99</v>
      </c>
      <c r="AL125" s="9" t="s">
        <v>1860</v>
      </c>
      <c r="AM125" s="10">
        <v>0.99</v>
      </c>
      <c r="AN125" s="9"/>
      <c r="AO125" s="10"/>
    </row>
    <row r="126" spans="1:41" ht="13" x14ac:dyDescent="0.15">
      <c r="A126" s="3" t="s">
        <v>126</v>
      </c>
      <c r="B126" s="3" t="s">
        <v>5708</v>
      </c>
      <c r="C126" s="9" t="s">
        <v>5591</v>
      </c>
      <c r="D126" s="17" t="str">
        <f>VLOOKUP(C126,Customers!$D$2:$E$60,2,FALSE)</f>
        <v>C00034</v>
      </c>
      <c r="E126" s="9" t="s">
        <v>5319</v>
      </c>
      <c r="F126" s="9" t="s">
        <v>5320</v>
      </c>
      <c r="G126" s="9"/>
      <c r="H126" s="9" t="s">
        <v>5321</v>
      </c>
      <c r="I126" s="9"/>
      <c r="J126" s="16" cm="1">
        <f t="array" ref="J126">SUM(IF(MOD(COLUMN(L126:AO126)-COLUMN(L126),2)=1, L126:AO126, 0))</f>
        <v>0.99</v>
      </c>
      <c r="K126" s="9">
        <f t="shared" si="0"/>
        <v>1</v>
      </c>
      <c r="L126" s="9" t="s">
        <v>1060</v>
      </c>
      <c r="M126" s="10">
        <v>0.99</v>
      </c>
      <c r="N126" s="9"/>
      <c r="O126" s="10"/>
      <c r="P126" s="9"/>
      <c r="Q126" s="10"/>
      <c r="R126" s="9"/>
      <c r="S126" s="10"/>
      <c r="T126" s="9"/>
      <c r="U126" s="10"/>
      <c r="V126" s="9"/>
      <c r="W126" s="10"/>
      <c r="X126" s="9"/>
      <c r="Y126" s="10"/>
      <c r="Z126" s="9"/>
      <c r="AA126" s="10"/>
      <c r="AB126" s="9"/>
      <c r="AC126" s="10"/>
      <c r="AD126" s="9"/>
      <c r="AE126" s="10"/>
      <c r="AF126" s="9"/>
      <c r="AG126" s="10"/>
      <c r="AH126" s="9"/>
      <c r="AI126" s="10"/>
      <c r="AJ126" s="9"/>
      <c r="AK126" s="10"/>
      <c r="AL126" s="9"/>
      <c r="AM126" s="10"/>
      <c r="AN126" s="9"/>
      <c r="AO126" s="10"/>
    </row>
    <row r="127" spans="1:41" ht="13" x14ac:dyDescent="0.15">
      <c r="A127" s="3" t="s">
        <v>127</v>
      </c>
      <c r="B127" s="3" t="s">
        <v>5709</v>
      </c>
      <c r="C127" s="9" t="s">
        <v>5710</v>
      </c>
      <c r="D127" s="17" t="str">
        <f>VLOOKUP(C127,Customers!$D$2:$E$60,2,FALSE)</f>
        <v>C00035</v>
      </c>
      <c r="E127" s="9" t="s">
        <v>5325</v>
      </c>
      <c r="F127" s="9" t="s">
        <v>5326</v>
      </c>
      <c r="G127" s="9"/>
      <c r="H127" s="9" t="s">
        <v>5321</v>
      </c>
      <c r="I127" s="9"/>
      <c r="J127" s="16" cm="1">
        <f t="array" ref="J127">SUM(IF(MOD(COLUMN(L127:AO127)-COLUMN(L127),2)=1, L127:AO127, 0))</f>
        <v>1.98</v>
      </c>
      <c r="K127" s="9">
        <f t="shared" si="0"/>
        <v>2</v>
      </c>
      <c r="L127" s="9" t="s">
        <v>4862</v>
      </c>
      <c r="M127" s="10">
        <v>0.99</v>
      </c>
      <c r="N127" s="9" t="s">
        <v>2321</v>
      </c>
      <c r="O127" s="10">
        <v>0.99</v>
      </c>
      <c r="P127" s="9"/>
      <c r="Q127" s="10"/>
      <c r="R127" s="9"/>
      <c r="S127" s="10"/>
      <c r="T127" s="9"/>
      <c r="U127" s="10"/>
      <c r="V127" s="9"/>
      <c r="W127" s="10"/>
      <c r="X127" s="9"/>
      <c r="Y127" s="10"/>
      <c r="Z127" s="9"/>
      <c r="AA127" s="10"/>
      <c r="AB127" s="9"/>
      <c r="AC127" s="10"/>
      <c r="AD127" s="9"/>
      <c r="AE127" s="10"/>
      <c r="AF127" s="9"/>
      <c r="AG127" s="10"/>
      <c r="AH127" s="9"/>
      <c r="AI127" s="10"/>
      <c r="AJ127" s="9"/>
      <c r="AK127" s="10"/>
      <c r="AL127" s="9"/>
      <c r="AM127" s="10"/>
      <c r="AN127" s="9"/>
      <c r="AO127" s="10"/>
    </row>
    <row r="128" spans="1:41" ht="13" x14ac:dyDescent="0.15">
      <c r="A128" s="3" t="s">
        <v>128</v>
      </c>
      <c r="B128" s="3" t="s">
        <v>5709</v>
      </c>
      <c r="C128" s="9" t="s">
        <v>5554</v>
      </c>
      <c r="D128" s="17" t="str">
        <f>VLOOKUP(C128,Customers!$D$2:$E$60,2,FALSE)</f>
        <v>C00037</v>
      </c>
      <c r="E128" s="9" t="s">
        <v>5338</v>
      </c>
      <c r="F128" s="9" t="s">
        <v>5339</v>
      </c>
      <c r="G128" s="9"/>
      <c r="H128" s="9" t="s">
        <v>5063</v>
      </c>
      <c r="I128" s="3" t="s">
        <v>5340</v>
      </c>
      <c r="J128" s="16" cm="1">
        <f t="array" ref="J128">SUM(IF(MOD(COLUMN(L128:AO128)-COLUMN(L128),2)=1, L128:AO128, 0))</f>
        <v>1.98</v>
      </c>
      <c r="K128" s="9">
        <f t="shared" si="0"/>
        <v>2</v>
      </c>
      <c r="L128" s="9" t="s">
        <v>4280</v>
      </c>
      <c r="M128" s="10">
        <v>0.99</v>
      </c>
      <c r="N128" s="9" t="s">
        <v>3724</v>
      </c>
      <c r="O128" s="10">
        <v>0.99</v>
      </c>
      <c r="P128" s="9"/>
      <c r="Q128" s="10"/>
      <c r="R128" s="9"/>
      <c r="S128" s="10"/>
      <c r="T128" s="9"/>
      <c r="U128" s="10"/>
      <c r="V128" s="9"/>
      <c r="W128" s="10"/>
      <c r="X128" s="9"/>
      <c r="Y128" s="10"/>
      <c r="Z128" s="9"/>
      <c r="AA128" s="10"/>
      <c r="AB128" s="9"/>
      <c r="AC128" s="10"/>
      <c r="AD128" s="9"/>
      <c r="AE128" s="10"/>
      <c r="AF128" s="9"/>
      <c r="AG128" s="10"/>
      <c r="AH128" s="9"/>
      <c r="AI128" s="10"/>
      <c r="AJ128" s="9"/>
      <c r="AK128" s="10"/>
      <c r="AL128" s="9"/>
      <c r="AM128" s="10"/>
      <c r="AN128" s="9"/>
      <c r="AO128" s="10"/>
    </row>
    <row r="129" spans="1:41" ht="13" x14ac:dyDescent="0.15">
      <c r="A129" s="3" t="s">
        <v>129</v>
      </c>
      <c r="B129" s="3" t="s">
        <v>5711</v>
      </c>
      <c r="C129" s="9" t="s">
        <v>5686</v>
      </c>
      <c r="D129" s="17" t="str">
        <f>VLOOKUP(C129,Customers!$D$2:$E$60,2,FALSE)</f>
        <v>C00039</v>
      </c>
      <c r="E129" s="9" t="s">
        <v>5351</v>
      </c>
      <c r="F129" s="9" t="s">
        <v>5352</v>
      </c>
      <c r="G129" s="9"/>
      <c r="H129" s="9" t="s">
        <v>5353</v>
      </c>
      <c r="I129" s="3" t="s">
        <v>5354</v>
      </c>
      <c r="J129" s="16" cm="1">
        <f t="array" ref="J129">SUM(IF(MOD(COLUMN(L129:AO129)-COLUMN(L129),2)=1, L129:AO129, 0))</f>
        <v>3.96</v>
      </c>
      <c r="K129" s="9">
        <f t="shared" si="0"/>
        <v>4</v>
      </c>
      <c r="L129" s="9" t="s">
        <v>2965</v>
      </c>
      <c r="M129" s="10">
        <v>0.99</v>
      </c>
      <c r="N129" s="9" t="s">
        <v>1665</v>
      </c>
      <c r="O129" s="10">
        <v>0.99</v>
      </c>
      <c r="P129" s="9" t="s">
        <v>2276</v>
      </c>
      <c r="Q129" s="10">
        <v>0.99</v>
      </c>
      <c r="R129" s="9" t="s">
        <v>4941</v>
      </c>
      <c r="S129" s="10">
        <v>0.99</v>
      </c>
      <c r="T129" s="9"/>
      <c r="U129" s="10"/>
      <c r="V129" s="9"/>
      <c r="W129" s="10"/>
      <c r="X129" s="9"/>
      <c r="Y129" s="10"/>
      <c r="Z129" s="9"/>
      <c r="AA129" s="10"/>
      <c r="AB129" s="9"/>
      <c r="AC129" s="10"/>
      <c r="AD129" s="9"/>
      <c r="AE129" s="10"/>
      <c r="AF129" s="9"/>
      <c r="AG129" s="10"/>
      <c r="AH129" s="9"/>
      <c r="AI129" s="10"/>
      <c r="AJ129" s="9"/>
      <c r="AK129" s="10"/>
      <c r="AL129" s="9"/>
      <c r="AM129" s="10"/>
      <c r="AN129" s="9"/>
      <c r="AO129" s="10"/>
    </row>
    <row r="130" spans="1:41" ht="13" x14ac:dyDescent="0.15">
      <c r="A130" s="3" t="s">
        <v>130</v>
      </c>
      <c r="B130" s="3" t="s">
        <v>5712</v>
      </c>
      <c r="C130" s="9" t="s">
        <v>5662</v>
      </c>
      <c r="D130" s="17" t="str">
        <f>VLOOKUP(C130,Customers!$D$2:$E$60,2,FALSE)</f>
        <v>C00043</v>
      </c>
      <c r="E130" s="9" t="s">
        <v>5379</v>
      </c>
      <c r="F130" s="9" t="s">
        <v>5380</v>
      </c>
      <c r="G130" s="9"/>
      <c r="H130" s="9" t="s">
        <v>5353</v>
      </c>
      <c r="I130" s="3" t="s">
        <v>5381</v>
      </c>
      <c r="J130" s="16" cm="1">
        <f t="array" ref="J130">SUM(IF(MOD(COLUMN(L130:AO130)-COLUMN(L130),2)=1, L130:AO130, 0))</f>
        <v>5.94</v>
      </c>
      <c r="K130" s="9">
        <f t="shared" si="0"/>
        <v>6</v>
      </c>
      <c r="L130" s="9" t="s">
        <v>2969</v>
      </c>
      <c r="M130" s="10">
        <v>0.99</v>
      </c>
      <c r="N130" s="9" t="s">
        <v>4286</v>
      </c>
      <c r="O130" s="10">
        <v>0.99</v>
      </c>
      <c r="P130" s="9" t="s">
        <v>1399</v>
      </c>
      <c r="Q130" s="10">
        <v>0.99</v>
      </c>
      <c r="R130" s="9" t="s">
        <v>3363</v>
      </c>
      <c r="S130" s="10">
        <v>0.99</v>
      </c>
      <c r="T130" s="9" t="s">
        <v>4503</v>
      </c>
      <c r="U130" s="10">
        <v>0.99</v>
      </c>
      <c r="V130" s="9" t="s">
        <v>556</v>
      </c>
      <c r="W130" s="10">
        <v>0.99</v>
      </c>
      <c r="X130" s="9"/>
      <c r="Y130" s="10"/>
      <c r="Z130" s="9"/>
      <c r="AA130" s="10"/>
      <c r="AB130" s="9"/>
      <c r="AC130" s="10"/>
      <c r="AD130" s="9"/>
      <c r="AE130" s="10"/>
      <c r="AF130" s="9"/>
      <c r="AG130" s="10"/>
      <c r="AH130" s="9"/>
      <c r="AI130" s="10"/>
      <c r="AJ130" s="9"/>
      <c r="AK130" s="10"/>
      <c r="AL130" s="9"/>
      <c r="AM130" s="10"/>
      <c r="AN130" s="9"/>
      <c r="AO130" s="10"/>
    </row>
    <row r="131" spans="1:41" ht="13" x14ac:dyDescent="0.15">
      <c r="A131" s="3" t="s">
        <v>131</v>
      </c>
      <c r="B131" s="3" t="s">
        <v>5713</v>
      </c>
      <c r="C131" s="9" t="s">
        <v>5639</v>
      </c>
      <c r="D131" s="17" t="str">
        <f>VLOOKUP(C131,Customers!$D$2:$E$60,2,FALSE)</f>
        <v>C00049</v>
      </c>
      <c r="E131" s="9" t="s">
        <v>5426</v>
      </c>
      <c r="F131" s="9" t="s">
        <v>5427</v>
      </c>
      <c r="G131" s="9"/>
      <c r="H131" s="9" t="s">
        <v>5428</v>
      </c>
      <c r="I131" s="9" t="s">
        <v>5429</v>
      </c>
      <c r="J131" s="16" cm="1">
        <f t="array" ref="J131">SUM(IF(MOD(COLUMN(L131:AO131)-COLUMN(L131),2)=1, L131:AO131, 0))</f>
        <v>8.91</v>
      </c>
      <c r="K131" s="9">
        <f t="shared" si="0"/>
        <v>9</v>
      </c>
      <c r="L131" s="9" t="s">
        <v>2326</v>
      </c>
      <c r="M131" s="10">
        <v>0.99</v>
      </c>
      <c r="N131" s="9" t="s">
        <v>4816</v>
      </c>
      <c r="O131" s="10">
        <v>0.99</v>
      </c>
      <c r="P131" s="9" t="s">
        <v>3323</v>
      </c>
      <c r="Q131" s="10">
        <v>0.99</v>
      </c>
      <c r="R131" s="9" t="s">
        <v>2027</v>
      </c>
      <c r="S131" s="10">
        <v>0.99</v>
      </c>
      <c r="T131" s="9" t="s">
        <v>2056</v>
      </c>
      <c r="U131" s="10">
        <v>0.99</v>
      </c>
      <c r="V131" s="9" t="s">
        <v>1657</v>
      </c>
      <c r="W131" s="10">
        <v>0.99</v>
      </c>
      <c r="X131" s="9" t="s">
        <v>3010</v>
      </c>
      <c r="Y131" s="10">
        <v>0.99</v>
      </c>
      <c r="Z131" s="9" t="s">
        <v>2242</v>
      </c>
      <c r="AA131" s="10">
        <v>0.99</v>
      </c>
      <c r="AB131" s="9" t="s">
        <v>4232</v>
      </c>
      <c r="AC131" s="10">
        <v>0.99</v>
      </c>
      <c r="AD131" s="9"/>
      <c r="AE131" s="10"/>
      <c r="AF131" s="9"/>
      <c r="AG131" s="10"/>
      <c r="AH131" s="9"/>
      <c r="AI131" s="10"/>
      <c r="AJ131" s="9"/>
      <c r="AK131" s="10"/>
      <c r="AL131" s="9"/>
      <c r="AM131" s="10"/>
      <c r="AN131" s="9"/>
      <c r="AO131" s="10"/>
    </row>
    <row r="132" spans="1:41" ht="13" x14ac:dyDescent="0.15">
      <c r="A132" s="3" t="s">
        <v>132</v>
      </c>
      <c r="B132" s="3" t="s">
        <v>5714</v>
      </c>
      <c r="C132" s="9" t="s">
        <v>5703</v>
      </c>
      <c r="D132" s="17" t="str">
        <f>VLOOKUP(C132,Customers!$D$2:$E$60,2,FALSE)</f>
        <v>C00058</v>
      </c>
      <c r="E132" s="9" t="s">
        <v>5492</v>
      </c>
      <c r="F132" s="9" t="s">
        <v>5493</v>
      </c>
      <c r="G132" s="9"/>
      <c r="H132" s="9" t="s">
        <v>5494</v>
      </c>
      <c r="I132" s="3" t="s">
        <v>5495</v>
      </c>
      <c r="J132" s="16" cm="1">
        <f t="array" ref="J132">SUM(IF(MOD(COLUMN(L132:AO132)-COLUMN(L132),2)=1, L132:AO132, 0))</f>
        <v>13.860000000000001</v>
      </c>
      <c r="K132" s="9">
        <f t="shared" si="0"/>
        <v>14</v>
      </c>
      <c r="L132" s="9" t="s">
        <v>1325</v>
      </c>
      <c r="M132" s="10">
        <v>0.99</v>
      </c>
      <c r="N132" s="9" t="s">
        <v>3627</v>
      </c>
      <c r="O132" s="10">
        <v>0.99</v>
      </c>
      <c r="P132" s="9" t="s">
        <v>1558</v>
      </c>
      <c r="Q132" s="10">
        <v>0.99</v>
      </c>
      <c r="R132" s="9" t="s">
        <v>4415</v>
      </c>
      <c r="S132" s="10">
        <v>0.99</v>
      </c>
      <c r="T132" s="9" t="s">
        <v>3014</v>
      </c>
      <c r="U132" s="10">
        <v>0.99</v>
      </c>
      <c r="V132" s="9" t="s">
        <v>2920</v>
      </c>
      <c r="W132" s="10">
        <v>0.99</v>
      </c>
      <c r="X132" s="9" t="s">
        <v>3686</v>
      </c>
      <c r="Y132" s="10">
        <v>0.99</v>
      </c>
      <c r="Z132" s="9" t="s">
        <v>817</v>
      </c>
      <c r="AA132" s="10">
        <v>0.99</v>
      </c>
      <c r="AB132" s="9" t="s">
        <v>2425</v>
      </c>
      <c r="AC132" s="10">
        <v>0.99</v>
      </c>
      <c r="AD132" s="9" t="s">
        <v>1610</v>
      </c>
      <c r="AE132" s="10">
        <v>0.99</v>
      </c>
      <c r="AF132" s="9" t="s">
        <v>803</v>
      </c>
      <c r="AG132" s="10">
        <v>0.99</v>
      </c>
      <c r="AH132" s="9" t="s">
        <v>1106</v>
      </c>
      <c r="AI132" s="10">
        <v>0.99</v>
      </c>
      <c r="AJ132" s="9" t="s">
        <v>1957</v>
      </c>
      <c r="AK132" s="10">
        <v>0.99</v>
      </c>
      <c r="AL132" s="9" t="s">
        <v>3109</v>
      </c>
      <c r="AM132" s="10">
        <v>0.99</v>
      </c>
      <c r="AN132" s="9"/>
      <c r="AO132" s="10"/>
    </row>
    <row r="133" spans="1:41" ht="13" x14ac:dyDescent="0.15">
      <c r="A133" s="3" t="s">
        <v>133</v>
      </c>
      <c r="B133" s="3" t="s">
        <v>5715</v>
      </c>
      <c r="C133" s="9" t="s">
        <v>5601</v>
      </c>
      <c r="D133" s="17" t="str">
        <f>VLOOKUP(C133,Customers!$D$2:$E$60,2,FALSE)</f>
        <v>C00013</v>
      </c>
      <c r="E133" s="9" t="s">
        <v>5151</v>
      </c>
      <c r="F133" s="9" t="s">
        <v>5152</v>
      </c>
      <c r="G133" s="9" t="s">
        <v>5153</v>
      </c>
      <c r="H133" s="9" t="s">
        <v>5054</v>
      </c>
      <c r="I133" s="9" t="s">
        <v>5154</v>
      </c>
      <c r="J133" s="16" cm="1">
        <f t="array" ref="J133">SUM(IF(MOD(COLUMN(L133:AO133)-COLUMN(L133),2)=1, L133:AO133, 0))</f>
        <v>0.99</v>
      </c>
      <c r="K133" s="9">
        <f t="shared" si="0"/>
        <v>1</v>
      </c>
      <c r="L133" s="9" t="s">
        <v>2885</v>
      </c>
      <c r="M133" s="10">
        <v>0.99</v>
      </c>
      <c r="N133" s="9"/>
      <c r="O133" s="10"/>
      <c r="P133" s="9"/>
      <c r="Q133" s="10"/>
      <c r="R133" s="9"/>
      <c r="S133" s="10"/>
      <c r="T133" s="9"/>
      <c r="U133" s="10"/>
      <c r="V133" s="9"/>
      <c r="W133" s="10"/>
      <c r="X133" s="9"/>
      <c r="Y133" s="10"/>
      <c r="Z133" s="9"/>
      <c r="AA133" s="10"/>
      <c r="AB133" s="9"/>
      <c r="AC133" s="10"/>
      <c r="AD133" s="9"/>
      <c r="AE133" s="10"/>
      <c r="AF133" s="9"/>
      <c r="AG133" s="10"/>
      <c r="AH133" s="9"/>
      <c r="AI133" s="10"/>
      <c r="AJ133" s="9"/>
      <c r="AK133" s="10"/>
      <c r="AL133" s="9"/>
      <c r="AM133" s="10"/>
      <c r="AN133" s="9"/>
      <c r="AO133" s="10"/>
    </row>
    <row r="134" spans="1:41" ht="13" x14ac:dyDescent="0.15">
      <c r="A134" s="3" t="s">
        <v>134</v>
      </c>
      <c r="B134" s="3" t="s">
        <v>5716</v>
      </c>
      <c r="C134" s="9" t="s">
        <v>5550</v>
      </c>
      <c r="D134" s="17" t="str">
        <f>VLOOKUP(C134,Customers!$D$2:$E$60,2,FALSE)</f>
        <v>C00014</v>
      </c>
      <c r="E134" s="9" t="s">
        <v>5161</v>
      </c>
      <c r="F134" s="9" t="s">
        <v>435</v>
      </c>
      <c r="G134" s="9" t="s">
        <v>436</v>
      </c>
      <c r="H134" s="9" t="s">
        <v>437</v>
      </c>
      <c r="I134" s="9" t="s">
        <v>5162</v>
      </c>
      <c r="J134" s="16" cm="1">
        <f t="array" ref="J134">SUM(IF(MOD(COLUMN(L134:AO134)-COLUMN(L134),2)=1, L134:AO134, 0))</f>
        <v>1.98</v>
      </c>
      <c r="K134" s="9">
        <f t="shared" si="0"/>
        <v>2</v>
      </c>
      <c r="L134" s="9" t="s">
        <v>2832</v>
      </c>
      <c r="M134" s="10">
        <v>0.99</v>
      </c>
      <c r="N134" s="9" t="s">
        <v>4972</v>
      </c>
      <c r="O134" s="10">
        <v>0.99</v>
      </c>
      <c r="P134" s="9"/>
      <c r="Q134" s="10"/>
      <c r="R134" s="9"/>
      <c r="S134" s="10"/>
      <c r="T134" s="9"/>
      <c r="U134" s="10"/>
      <c r="V134" s="9"/>
      <c r="W134" s="10"/>
      <c r="X134" s="9"/>
      <c r="Y134" s="10"/>
      <c r="Z134" s="9"/>
      <c r="AA134" s="10"/>
      <c r="AB134" s="9"/>
      <c r="AC134" s="10"/>
      <c r="AD134" s="9"/>
      <c r="AE134" s="10"/>
      <c r="AF134" s="9"/>
      <c r="AG134" s="10"/>
      <c r="AH134" s="9"/>
      <c r="AI134" s="10"/>
      <c r="AJ134" s="9"/>
      <c r="AK134" s="10"/>
      <c r="AL134" s="9"/>
      <c r="AM134" s="10"/>
      <c r="AN134" s="9"/>
      <c r="AO134" s="10"/>
    </row>
    <row r="135" spans="1:41" ht="13" x14ac:dyDescent="0.15">
      <c r="A135" s="3" t="s">
        <v>135</v>
      </c>
      <c r="B135" s="3" t="s">
        <v>5716</v>
      </c>
      <c r="C135" s="9" t="s">
        <v>5566</v>
      </c>
      <c r="D135" s="17" t="str">
        <f>VLOOKUP(C135,Customers!$D$2:$E$60,2,FALSE)</f>
        <v>C00016</v>
      </c>
      <c r="E135" s="9" t="s">
        <v>5177</v>
      </c>
      <c r="F135" s="9" t="s">
        <v>5178</v>
      </c>
      <c r="G135" s="9" t="s">
        <v>5179</v>
      </c>
      <c r="H135" s="9" t="s">
        <v>5180</v>
      </c>
      <c r="I135" s="9" t="s">
        <v>5181</v>
      </c>
      <c r="J135" s="16" cm="1">
        <f t="array" ref="J135">SUM(IF(MOD(COLUMN(L135:AO135)-COLUMN(L135),2)=1, L135:AO135, 0))</f>
        <v>1.98</v>
      </c>
      <c r="K135" s="9">
        <f t="shared" si="0"/>
        <v>2</v>
      </c>
      <c r="L135" s="9" t="s">
        <v>3721</v>
      </c>
      <c r="M135" s="10">
        <v>0.99</v>
      </c>
      <c r="N135" s="9" t="s">
        <v>4060</v>
      </c>
      <c r="O135" s="10">
        <v>0.99</v>
      </c>
      <c r="P135" s="9"/>
      <c r="Q135" s="10"/>
      <c r="R135" s="9"/>
      <c r="S135" s="10"/>
      <c r="T135" s="9"/>
      <c r="U135" s="10"/>
      <c r="V135" s="9"/>
      <c r="W135" s="10"/>
      <c r="X135" s="9"/>
      <c r="Y135" s="10"/>
      <c r="Z135" s="9"/>
      <c r="AA135" s="10"/>
      <c r="AB135" s="9"/>
      <c r="AC135" s="10"/>
      <c r="AD135" s="9"/>
      <c r="AE135" s="10"/>
      <c r="AF135" s="9"/>
      <c r="AG135" s="10"/>
      <c r="AH135" s="9"/>
      <c r="AI135" s="10"/>
      <c r="AJ135" s="9"/>
      <c r="AK135" s="10"/>
      <c r="AL135" s="9"/>
      <c r="AM135" s="10"/>
      <c r="AN135" s="9"/>
      <c r="AO135" s="10"/>
    </row>
    <row r="136" spans="1:41" ht="13" x14ac:dyDescent="0.15">
      <c r="A136" s="3" t="s">
        <v>136</v>
      </c>
      <c r="B136" s="3" t="s">
        <v>5717</v>
      </c>
      <c r="C136" s="9" t="s">
        <v>5694</v>
      </c>
      <c r="D136" s="17" t="str">
        <f>VLOOKUP(C136,Customers!$D$2:$E$60,2,FALSE)</f>
        <v>C00018</v>
      </c>
      <c r="E136" s="9" t="s">
        <v>5196</v>
      </c>
      <c r="F136" s="9" t="s">
        <v>3355</v>
      </c>
      <c r="G136" s="9" t="s">
        <v>5197</v>
      </c>
      <c r="H136" s="9" t="s">
        <v>5180</v>
      </c>
      <c r="I136" s="9" t="s">
        <v>5198</v>
      </c>
      <c r="J136" s="16" cm="1">
        <f t="array" ref="J136">SUM(IF(MOD(COLUMN(L136:AO136)-COLUMN(L136),2)=1, L136:AO136, 0))</f>
        <v>3.96</v>
      </c>
      <c r="K136" s="9">
        <f t="shared" si="0"/>
        <v>4</v>
      </c>
      <c r="L136" s="9" t="s">
        <v>2514</v>
      </c>
      <c r="M136" s="10">
        <v>0.99</v>
      </c>
      <c r="N136" s="9" t="s">
        <v>2968</v>
      </c>
      <c r="O136" s="10">
        <v>0.99</v>
      </c>
      <c r="P136" s="9" t="s">
        <v>2887</v>
      </c>
      <c r="Q136" s="10">
        <v>0.99</v>
      </c>
      <c r="R136" s="9" t="s">
        <v>4839</v>
      </c>
      <c r="S136" s="10">
        <v>0.99</v>
      </c>
      <c r="T136" s="9"/>
      <c r="U136" s="10"/>
      <c r="V136" s="9"/>
      <c r="W136" s="10"/>
      <c r="X136" s="9"/>
      <c r="Y136" s="10"/>
      <c r="Z136" s="9"/>
      <c r="AA136" s="10"/>
      <c r="AB136" s="9"/>
      <c r="AC136" s="10"/>
      <c r="AD136" s="9"/>
      <c r="AE136" s="10"/>
      <c r="AF136" s="9"/>
      <c r="AG136" s="10"/>
      <c r="AH136" s="9"/>
      <c r="AI136" s="10"/>
      <c r="AJ136" s="9"/>
      <c r="AK136" s="10"/>
      <c r="AL136" s="9"/>
      <c r="AM136" s="10"/>
      <c r="AN136" s="9"/>
      <c r="AO136" s="10"/>
    </row>
    <row r="137" spans="1:41" ht="13" x14ac:dyDescent="0.15">
      <c r="A137" s="3" t="s">
        <v>137</v>
      </c>
      <c r="B137" s="3" t="s">
        <v>5718</v>
      </c>
      <c r="C137" s="9" t="s">
        <v>5670</v>
      </c>
      <c r="D137" s="17" t="str">
        <f>VLOOKUP(C137,Customers!$D$2:$E$60,2,FALSE)</f>
        <v>C00022</v>
      </c>
      <c r="E137" s="9" t="s">
        <v>5227</v>
      </c>
      <c r="F137" s="9" t="s">
        <v>5228</v>
      </c>
      <c r="G137" s="9" t="s">
        <v>5229</v>
      </c>
      <c r="H137" s="9" t="s">
        <v>5180</v>
      </c>
      <c r="I137" s="3" t="s">
        <v>5230</v>
      </c>
      <c r="J137" s="16" cm="1">
        <f t="array" ref="J137">SUM(IF(MOD(COLUMN(L137:AO137)-COLUMN(L137),2)=1, L137:AO137, 0))</f>
        <v>5.94</v>
      </c>
      <c r="K137" s="9">
        <f t="shared" si="0"/>
        <v>6</v>
      </c>
      <c r="L137" s="9" t="s">
        <v>3468</v>
      </c>
      <c r="M137" s="10">
        <v>0.99</v>
      </c>
      <c r="N137" s="9" t="s">
        <v>2877</v>
      </c>
      <c r="O137" s="10">
        <v>0.99</v>
      </c>
      <c r="P137" s="9" t="s">
        <v>1079</v>
      </c>
      <c r="Q137" s="10">
        <v>0.99</v>
      </c>
      <c r="R137" s="9" t="s">
        <v>2545</v>
      </c>
      <c r="S137" s="10">
        <v>0.99</v>
      </c>
      <c r="T137" s="9" t="s">
        <v>3174</v>
      </c>
      <c r="U137" s="10">
        <v>0.99</v>
      </c>
      <c r="V137" s="9" t="s">
        <v>3075</v>
      </c>
      <c r="W137" s="10">
        <v>0.99</v>
      </c>
      <c r="X137" s="9"/>
      <c r="Y137" s="10"/>
      <c r="Z137" s="9"/>
      <c r="AA137" s="10"/>
      <c r="AB137" s="9"/>
      <c r="AC137" s="10"/>
      <c r="AD137" s="9"/>
      <c r="AE137" s="10"/>
      <c r="AF137" s="9"/>
      <c r="AG137" s="10"/>
      <c r="AH137" s="9"/>
      <c r="AI137" s="10"/>
      <c r="AJ137" s="9"/>
      <c r="AK137" s="10"/>
      <c r="AL137" s="9"/>
      <c r="AM137" s="10"/>
      <c r="AN137" s="9"/>
      <c r="AO137" s="10"/>
    </row>
    <row r="138" spans="1:41" ht="13" x14ac:dyDescent="0.15">
      <c r="A138" s="3" t="s">
        <v>138</v>
      </c>
      <c r="B138" s="3" t="s">
        <v>5719</v>
      </c>
      <c r="C138" s="9" t="s">
        <v>5647</v>
      </c>
      <c r="D138" s="17" t="str">
        <f>VLOOKUP(C138,Customers!$D$2:$E$60,2,FALSE)</f>
        <v>C00028</v>
      </c>
      <c r="E138" s="9" t="s">
        <v>5274</v>
      </c>
      <c r="F138" s="9" t="s">
        <v>5275</v>
      </c>
      <c r="G138" s="9" t="s">
        <v>5276</v>
      </c>
      <c r="H138" s="9" t="s">
        <v>5180</v>
      </c>
      <c r="I138" s="3" t="s">
        <v>5277</v>
      </c>
      <c r="J138" s="16" cm="1">
        <f t="array" ref="J138">SUM(IF(MOD(COLUMN(L138:AO138)-COLUMN(L138),2)=1, L138:AO138, 0))</f>
        <v>8.91</v>
      </c>
      <c r="K138" s="9">
        <f t="shared" si="0"/>
        <v>9</v>
      </c>
      <c r="L138" s="9" t="s">
        <v>3177</v>
      </c>
      <c r="M138" s="10">
        <v>0.99</v>
      </c>
      <c r="N138" s="9" t="s">
        <v>4210</v>
      </c>
      <c r="O138" s="10">
        <v>0.99</v>
      </c>
      <c r="P138" s="9" t="s">
        <v>2824</v>
      </c>
      <c r="Q138" s="10">
        <v>0.99</v>
      </c>
      <c r="R138" s="9" t="s">
        <v>2089</v>
      </c>
      <c r="S138" s="10">
        <v>0.99</v>
      </c>
      <c r="T138" s="9" t="s">
        <v>4506</v>
      </c>
      <c r="U138" s="10">
        <v>0.99</v>
      </c>
      <c r="V138" s="9" t="s">
        <v>4984</v>
      </c>
      <c r="W138" s="10">
        <v>0.99</v>
      </c>
      <c r="X138" s="9" t="s">
        <v>3712</v>
      </c>
      <c r="Y138" s="10">
        <v>0.99</v>
      </c>
      <c r="Z138" s="9" t="s">
        <v>2684</v>
      </c>
      <c r="AA138" s="10">
        <v>0.99</v>
      </c>
      <c r="AB138" s="9" t="s">
        <v>2286</v>
      </c>
      <c r="AC138" s="10">
        <v>0.99</v>
      </c>
      <c r="AD138" s="9"/>
      <c r="AE138" s="10"/>
      <c r="AF138" s="9"/>
      <c r="AG138" s="10"/>
      <c r="AH138" s="9"/>
      <c r="AI138" s="10"/>
      <c r="AJ138" s="9"/>
      <c r="AK138" s="10"/>
      <c r="AL138" s="9"/>
      <c r="AM138" s="10"/>
      <c r="AN138" s="9"/>
      <c r="AO138" s="10"/>
    </row>
    <row r="139" spans="1:41" ht="13" x14ac:dyDescent="0.15">
      <c r="A139" s="3" t="s">
        <v>139</v>
      </c>
      <c r="B139" s="3" t="s">
        <v>5720</v>
      </c>
      <c r="C139" s="9" t="s">
        <v>5554</v>
      </c>
      <c r="D139" s="17" t="str">
        <f>VLOOKUP(C139,Customers!$D$2:$E$60,2,FALSE)</f>
        <v>C00037</v>
      </c>
      <c r="E139" s="9" t="s">
        <v>5338</v>
      </c>
      <c r="F139" s="9" t="s">
        <v>5339</v>
      </c>
      <c r="G139" s="9"/>
      <c r="H139" s="9" t="s">
        <v>5063</v>
      </c>
      <c r="I139" s="3" t="s">
        <v>5340</v>
      </c>
      <c r="J139" s="16" cm="1">
        <f t="array" ref="J139">SUM(IF(MOD(COLUMN(L139:AO139)-COLUMN(L139),2)=1, L139:AO139, 0))</f>
        <v>13.860000000000001</v>
      </c>
      <c r="K139" s="9">
        <f t="shared" si="0"/>
        <v>14</v>
      </c>
      <c r="L139" s="9" t="s">
        <v>3536</v>
      </c>
      <c r="M139" s="10">
        <v>0.99</v>
      </c>
      <c r="N139" s="9" t="s">
        <v>1923</v>
      </c>
      <c r="O139" s="10">
        <v>0.99</v>
      </c>
      <c r="P139" s="9" t="s">
        <v>2519</v>
      </c>
      <c r="Q139" s="10">
        <v>0.99</v>
      </c>
      <c r="R139" s="9" t="s">
        <v>4840</v>
      </c>
      <c r="S139" s="10">
        <v>0.99</v>
      </c>
      <c r="T139" s="9" t="s">
        <v>4260</v>
      </c>
      <c r="U139" s="10">
        <v>0.99</v>
      </c>
      <c r="V139" s="9" t="s">
        <v>1652</v>
      </c>
      <c r="W139" s="10">
        <v>0.99</v>
      </c>
      <c r="X139" s="9" t="s">
        <v>3343</v>
      </c>
      <c r="Y139" s="10">
        <v>0.99</v>
      </c>
      <c r="Z139" s="9" t="s">
        <v>3165</v>
      </c>
      <c r="AA139" s="10">
        <v>0.99</v>
      </c>
      <c r="AB139" s="9" t="s">
        <v>2784</v>
      </c>
      <c r="AC139" s="10">
        <v>0.99</v>
      </c>
      <c r="AD139" s="9" t="s">
        <v>2868</v>
      </c>
      <c r="AE139" s="10">
        <v>0.99</v>
      </c>
      <c r="AF139" s="9" t="s">
        <v>2110</v>
      </c>
      <c r="AG139" s="10">
        <v>0.99</v>
      </c>
      <c r="AH139" s="9" t="s">
        <v>2867</v>
      </c>
      <c r="AI139" s="10">
        <v>0.99</v>
      </c>
      <c r="AJ139" s="9" t="s">
        <v>1236</v>
      </c>
      <c r="AK139" s="10">
        <v>0.99</v>
      </c>
      <c r="AL139" s="9" t="s">
        <v>4229</v>
      </c>
      <c r="AM139" s="10">
        <v>0.99</v>
      </c>
      <c r="AN139" s="9"/>
      <c r="AO139" s="10"/>
    </row>
    <row r="140" spans="1:41" ht="13" x14ac:dyDescent="0.15">
      <c r="A140" s="3" t="s">
        <v>140</v>
      </c>
      <c r="B140" s="3" t="s">
        <v>5721</v>
      </c>
      <c r="C140" s="9" t="s">
        <v>5611</v>
      </c>
      <c r="D140" s="17" t="str">
        <f>VLOOKUP(C140,Customers!$D$2:$E$60,2,FALSE)</f>
        <v>C00051</v>
      </c>
      <c r="E140" s="9" t="s">
        <v>5442</v>
      </c>
      <c r="F140" s="9" t="s">
        <v>5443</v>
      </c>
      <c r="G140" s="9"/>
      <c r="H140" s="9" t="s">
        <v>5444</v>
      </c>
      <c r="I140" s="3" t="s">
        <v>5445</v>
      </c>
      <c r="J140" s="16" cm="1">
        <f t="array" ref="J140">SUM(IF(MOD(COLUMN(L140:AO140)-COLUMN(L140),2)=1, L140:AO140, 0))</f>
        <v>0.99</v>
      </c>
      <c r="K140" s="9">
        <f t="shared" si="0"/>
        <v>1</v>
      </c>
      <c r="L140" s="9" t="s">
        <v>2539</v>
      </c>
      <c r="M140" s="10">
        <v>0.99</v>
      </c>
      <c r="N140" s="9"/>
      <c r="O140" s="10"/>
      <c r="P140" s="9"/>
      <c r="Q140" s="10"/>
      <c r="R140" s="9"/>
      <c r="S140" s="10"/>
      <c r="T140" s="9"/>
      <c r="U140" s="10"/>
      <c r="V140" s="9"/>
      <c r="W140" s="10"/>
      <c r="X140" s="9"/>
      <c r="Y140" s="10"/>
      <c r="Z140" s="9"/>
      <c r="AA140" s="10"/>
      <c r="AB140" s="9"/>
      <c r="AC140" s="10"/>
      <c r="AD140" s="9"/>
      <c r="AE140" s="10"/>
      <c r="AF140" s="9"/>
      <c r="AG140" s="10"/>
      <c r="AH140" s="9"/>
      <c r="AI140" s="10"/>
      <c r="AJ140" s="9"/>
      <c r="AK140" s="10"/>
      <c r="AL140" s="9"/>
      <c r="AM140" s="10"/>
      <c r="AN140" s="9"/>
      <c r="AO140" s="10"/>
    </row>
    <row r="141" spans="1:41" ht="13" x14ac:dyDescent="0.15">
      <c r="A141" s="3" t="s">
        <v>141</v>
      </c>
      <c r="B141" s="3" t="s">
        <v>5722</v>
      </c>
      <c r="C141" s="9" t="s">
        <v>5563</v>
      </c>
      <c r="D141" s="17" t="str">
        <f>VLOOKUP(C141,Customers!$D$2:$E$60,2,FALSE)</f>
        <v>C00052</v>
      </c>
      <c r="E141" s="9" t="s">
        <v>5450</v>
      </c>
      <c r="F141" s="9" t="s">
        <v>5451</v>
      </c>
      <c r="G141" s="9"/>
      <c r="H141" s="9" t="s">
        <v>5452</v>
      </c>
      <c r="I141" s="9" t="s">
        <v>5453</v>
      </c>
      <c r="J141" s="16" cm="1">
        <f t="array" ref="J141">SUM(IF(MOD(COLUMN(L141:AO141)-COLUMN(L141),2)=1, L141:AO141, 0))</f>
        <v>1.98</v>
      </c>
      <c r="K141" s="9">
        <f t="shared" si="0"/>
        <v>2</v>
      </c>
      <c r="L141" s="9" t="s">
        <v>1407</v>
      </c>
      <c r="M141" s="10">
        <v>0.99</v>
      </c>
      <c r="N141" s="9" t="s">
        <v>1030</v>
      </c>
      <c r="O141" s="10">
        <v>0.99</v>
      </c>
      <c r="P141" s="9"/>
      <c r="Q141" s="10"/>
      <c r="R141" s="9"/>
      <c r="S141" s="10"/>
      <c r="T141" s="9"/>
      <c r="U141" s="10"/>
      <c r="V141" s="9"/>
      <c r="W141" s="10"/>
      <c r="X141" s="9"/>
      <c r="Y141" s="10"/>
      <c r="Z141" s="9"/>
      <c r="AA141" s="10"/>
      <c r="AB141" s="9"/>
      <c r="AC141" s="10"/>
      <c r="AD141" s="9"/>
      <c r="AE141" s="10"/>
      <c r="AF141" s="9"/>
      <c r="AG141" s="10"/>
      <c r="AH141" s="9"/>
      <c r="AI141" s="10"/>
      <c r="AJ141" s="9"/>
      <c r="AK141" s="10"/>
      <c r="AL141" s="9"/>
      <c r="AM141" s="10"/>
      <c r="AN141" s="9"/>
      <c r="AO141" s="10"/>
    </row>
    <row r="142" spans="1:41" ht="13" x14ac:dyDescent="0.15">
      <c r="A142" s="3" t="s">
        <v>142</v>
      </c>
      <c r="B142" s="3" t="s">
        <v>5722</v>
      </c>
      <c r="C142" s="9" t="s">
        <v>5578</v>
      </c>
      <c r="D142" s="17" t="str">
        <f>VLOOKUP(C142,Customers!$D$2:$E$60,2,FALSE)</f>
        <v>C00054</v>
      </c>
      <c r="E142" s="9" t="s">
        <v>5463</v>
      </c>
      <c r="F142" s="9" t="s">
        <v>5464</v>
      </c>
      <c r="G142" s="9"/>
      <c r="H142" s="9" t="s">
        <v>5452</v>
      </c>
      <c r="I142" s="9" t="s">
        <v>5465</v>
      </c>
      <c r="J142" s="16" cm="1">
        <f t="array" ref="J142">SUM(IF(MOD(COLUMN(L142:AO142)-COLUMN(L142),2)=1, L142:AO142, 0))</f>
        <v>1.98</v>
      </c>
      <c r="K142" s="9">
        <f t="shared" si="0"/>
        <v>2</v>
      </c>
      <c r="L142" s="9" t="s">
        <v>2375</v>
      </c>
      <c r="M142" s="10">
        <v>0.99</v>
      </c>
      <c r="N142" s="9" t="s">
        <v>2155</v>
      </c>
      <c r="O142" s="10">
        <v>0.99</v>
      </c>
      <c r="P142" s="9"/>
      <c r="Q142" s="10"/>
      <c r="R142" s="9"/>
      <c r="S142" s="10"/>
      <c r="T142" s="9"/>
      <c r="U142" s="10"/>
      <c r="V142" s="9"/>
      <c r="W142" s="10"/>
      <c r="X142" s="9"/>
      <c r="Y142" s="10"/>
      <c r="Z142" s="9"/>
      <c r="AA142" s="10"/>
      <c r="AB142" s="9"/>
      <c r="AC142" s="10"/>
      <c r="AD142" s="9"/>
      <c r="AE142" s="10"/>
      <c r="AF142" s="9"/>
      <c r="AG142" s="10"/>
      <c r="AH142" s="9"/>
      <c r="AI142" s="10"/>
      <c r="AJ142" s="9"/>
      <c r="AK142" s="10"/>
      <c r="AL142" s="9"/>
      <c r="AM142" s="10"/>
      <c r="AN142" s="9"/>
      <c r="AO142" s="10"/>
    </row>
    <row r="143" spans="1:41" ht="13" x14ac:dyDescent="0.15">
      <c r="A143" s="3" t="s">
        <v>143</v>
      </c>
      <c r="B143" s="3" t="s">
        <v>5723</v>
      </c>
      <c r="C143" s="9" t="s">
        <v>5702</v>
      </c>
      <c r="D143" s="17" t="str">
        <f>VLOOKUP(C143,Customers!$D$2:$E$60,2,FALSE)</f>
        <v>C00056</v>
      </c>
      <c r="E143" s="9" t="s">
        <v>5477</v>
      </c>
      <c r="F143" s="9" t="s">
        <v>5478</v>
      </c>
      <c r="G143" s="9"/>
      <c r="H143" s="9" t="s">
        <v>5479</v>
      </c>
      <c r="I143" s="3" t="s">
        <v>5480</v>
      </c>
      <c r="J143" s="16" cm="1">
        <f t="array" ref="J143">SUM(IF(MOD(COLUMN(L143:AO143)-COLUMN(L143),2)=1, L143:AO143, 0))</f>
        <v>3.96</v>
      </c>
      <c r="K143" s="9">
        <f t="shared" si="0"/>
        <v>4</v>
      </c>
      <c r="L143" s="9" t="s">
        <v>4828</v>
      </c>
      <c r="M143" s="10">
        <v>0.99</v>
      </c>
      <c r="N143" s="9" t="s">
        <v>4899</v>
      </c>
      <c r="O143" s="10">
        <v>0.99</v>
      </c>
      <c r="P143" s="9" t="s">
        <v>2742</v>
      </c>
      <c r="Q143" s="10">
        <v>0.99</v>
      </c>
      <c r="R143" s="9" t="s">
        <v>3530</v>
      </c>
      <c r="S143" s="10">
        <v>0.99</v>
      </c>
      <c r="T143" s="9"/>
      <c r="U143" s="10"/>
      <c r="V143" s="9"/>
      <c r="W143" s="10"/>
      <c r="X143" s="9"/>
      <c r="Y143" s="10"/>
      <c r="Z143" s="9"/>
      <c r="AA143" s="10"/>
      <c r="AB143" s="9"/>
      <c r="AC143" s="10"/>
      <c r="AD143" s="9"/>
      <c r="AE143" s="10"/>
      <c r="AF143" s="9"/>
      <c r="AG143" s="10"/>
      <c r="AH143" s="9"/>
      <c r="AI143" s="10"/>
      <c r="AJ143" s="9"/>
      <c r="AK143" s="10"/>
      <c r="AL143" s="9"/>
      <c r="AM143" s="10"/>
      <c r="AN143" s="9"/>
      <c r="AO143" s="10"/>
    </row>
    <row r="144" spans="1:41" ht="13" x14ac:dyDescent="0.15">
      <c r="A144" s="3" t="s">
        <v>144</v>
      </c>
      <c r="B144" s="3" t="s">
        <v>5724</v>
      </c>
      <c r="C144" s="9" t="s">
        <v>5678</v>
      </c>
      <c r="D144" s="17" t="str">
        <f>VLOOKUP(C144,Customers!$D$2:$E$60,2,FALSE)</f>
        <v>C00001</v>
      </c>
      <c r="E144" s="9" t="s">
        <v>5051</v>
      </c>
      <c r="F144" s="9" t="s">
        <v>5052</v>
      </c>
      <c r="G144" s="9" t="s">
        <v>5053</v>
      </c>
      <c r="H144" s="9" t="s">
        <v>5054</v>
      </c>
      <c r="I144" s="9" t="s">
        <v>5055</v>
      </c>
      <c r="J144" s="16" cm="1">
        <f t="array" ref="J144">SUM(IF(MOD(COLUMN(L144:AO144)-COLUMN(L144),2)=1, L144:AO144, 0))</f>
        <v>4.95</v>
      </c>
      <c r="K144" s="9">
        <f t="shared" si="0"/>
        <v>5</v>
      </c>
      <c r="L144" s="9" t="s">
        <v>4606</v>
      </c>
      <c r="M144" s="10">
        <v>0.99</v>
      </c>
      <c r="N144" s="9" t="s">
        <v>3865</v>
      </c>
      <c r="O144" s="10">
        <v>0.99</v>
      </c>
      <c r="P144" s="9" t="s">
        <v>1965</v>
      </c>
      <c r="Q144" s="10">
        <v>0.99</v>
      </c>
      <c r="R144" s="9" t="s">
        <v>2319</v>
      </c>
      <c r="S144" s="10">
        <v>0.99</v>
      </c>
      <c r="T144" s="9" t="s">
        <v>1643</v>
      </c>
      <c r="U144" s="10">
        <v>0.99</v>
      </c>
      <c r="V144" s="9"/>
      <c r="W144" s="10"/>
      <c r="X144" s="9"/>
      <c r="Y144" s="10"/>
      <c r="Z144" s="9"/>
      <c r="AA144" s="10"/>
      <c r="AB144" s="9"/>
      <c r="AC144" s="10"/>
      <c r="AD144" s="9"/>
      <c r="AE144" s="10"/>
      <c r="AF144" s="9"/>
      <c r="AG144" s="10"/>
      <c r="AH144" s="9"/>
      <c r="AI144" s="10"/>
      <c r="AJ144" s="9"/>
      <c r="AK144" s="10"/>
      <c r="AL144" s="9"/>
      <c r="AM144" s="10"/>
      <c r="AN144" s="9"/>
      <c r="AO144" s="11"/>
    </row>
    <row r="145" spans="1:41" ht="13" x14ac:dyDescent="0.15">
      <c r="A145" s="3" t="s">
        <v>145</v>
      </c>
      <c r="B145" s="3" t="s">
        <v>5725</v>
      </c>
      <c r="C145" s="9" t="s">
        <v>5655</v>
      </c>
      <c r="D145" s="17" t="str">
        <f>VLOOKUP(C145,Customers!$D$2:$E$60,2,FALSE)</f>
        <v>C00007</v>
      </c>
      <c r="E145" s="9" t="s">
        <v>5100</v>
      </c>
      <c r="F145" s="9" t="s">
        <v>5101</v>
      </c>
      <c r="G145" s="9"/>
      <c r="H145" s="9" t="s">
        <v>5102</v>
      </c>
      <c r="I145" s="3" t="s">
        <v>5103</v>
      </c>
      <c r="J145" s="16" cm="1">
        <f t="array" ref="J145">SUM(IF(MOD(COLUMN(L145:AO145)-COLUMN(L145),2)=1, L145:AO145, 0))</f>
        <v>8.91</v>
      </c>
      <c r="K145" s="9">
        <f t="shared" si="0"/>
        <v>9</v>
      </c>
      <c r="L145" s="9" t="s">
        <v>4050</v>
      </c>
      <c r="M145" s="10">
        <v>0.99</v>
      </c>
      <c r="N145" s="9" t="s">
        <v>4996</v>
      </c>
      <c r="O145" s="10">
        <v>0.99</v>
      </c>
      <c r="P145" s="9" t="s">
        <v>1857</v>
      </c>
      <c r="Q145" s="10">
        <v>0.99</v>
      </c>
      <c r="R145" s="9" t="s">
        <v>4607</v>
      </c>
      <c r="S145" s="10">
        <v>0.99</v>
      </c>
      <c r="T145" s="9" t="s">
        <v>1442</v>
      </c>
      <c r="U145" s="10">
        <v>0.99</v>
      </c>
      <c r="V145" s="9" t="s">
        <v>2983</v>
      </c>
      <c r="W145" s="10">
        <v>0.99</v>
      </c>
      <c r="X145" s="9" t="s">
        <v>4678</v>
      </c>
      <c r="Y145" s="10">
        <v>0.99</v>
      </c>
      <c r="Z145" s="9" t="s">
        <v>616</v>
      </c>
      <c r="AA145" s="10">
        <v>0.99</v>
      </c>
      <c r="AB145" s="9" t="s">
        <v>4859</v>
      </c>
      <c r="AC145" s="10">
        <v>0.99</v>
      </c>
      <c r="AD145" s="9"/>
      <c r="AE145" s="10"/>
      <c r="AF145" s="9"/>
      <c r="AG145" s="10"/>
      <c r="AH145" s="9"/>
      <c r="AI145" s="10"/>
      <c r="AJ145" s="9"/>
      <c r="AK145" s="10"/>
      <c r="AL145" s="9"/>
      <c r="AM145" s="10"/>
      <c r="AN145" s="9"/>
      <c r="AO145" s="10"/>
    </row>
    <row r="146" spans="1:41" ht="13" x14ac:dyDescent="0.15">
      <c r="A146" s="3" t="s">
        <v>146</v>
      </c>
      <c r="B146" s="3" t="s">
        <v>5726</v>
      </c>
      <c r="C146" s="9" t="s">
        <v>5566</v>
      </c>
      <c r="D146" s="17" t="str">
        <f>VLOOKUP(C146,Customers!$D$2:$E$60,2,FALSE)</f>
        <v>C00016</v>
      </c>
      <c r="E146" s="9" t="s">
        <v>5177</v>
      </c>
      <c r="F146" s="9" t="s">
        <v>5178</v>
      </c>
      <c r="G146" s="9" t="s">
        <v>5179</v>
      </c>
      <c r="H146" s="9" t="s">
        <v>5180</v>
      </c>
      <c r="I146" s="9" t="s">
        <v>5181</v>
      </c>
      <c r="J146" s="16" cm="1">
        <f t="array" ref="J146">SUM(IF(MOD(COLUMN(L146:AO146)-COLUMN(L146),2)=1, L146:AO146, 0))</f>
        <v>13.860000000000001</v>
      </c>
      <c r="K146" s="9">
        <f t="shared" si="0"/>
        <v>14</v>
      </c>
      <c r="L146" s="9" t="s">
        <v>2365</v>
      </c>
      <c r="M146" s="10">
        <v>0.99</v>
      </c>
      <c r="N146" s="9" t="s">
        <v>4959</v>
      </c>
      <c r="O146" s="10">
        <v>0.99</v>
      </c>
      <c r="P146" s="9" t="s">
        <v>853</v>
      </c>
      <c r="Q146" s="10">
        <v>0.99</v>
      </c>
      <c r="R146" s="9" t="s">
        <v>1577</v>
      </c>
      <c r="S146" s="10">
        <v>0.99</v>
      </c>
      <c r="T146" s="9" t="s">
        <v>580</v>
      </c>
      <c r="U146" s="10">
        <v>0.99</v>
      </c>
      <c r="V146" s="9" t="s">
        <v>2335</v>
      </c>
      <c r="W146" s="10">
        <v>0.99</v>
      </c>
      <c r="X146" s="9" t="s">
        <v>4564</v>
      </c>
      <c r="Y146" s="10">
        <v>0.99</v>
      </c>
      <c r="Z146" s="9" t="s">
        <v>3892</v>
      </c>
      <c r="AA146" s="10">
        <v>0.99</v>
      </c>
      <c r="AB146" s="9" t="s">
        <v>2302</v>
      </c>
      <c r="AC146" s="10">
        <v>0.99</v>
      </c>
      <c r="AD146" s="9" t="s">
        <v>2484</v>
      </c>
      <c r="AE146" s="10">
        <v>0.99</v>
      </c>
      <c r="AF146" s="9" t="s">
        <v>2543</v>
      </c>
      <c r="AG146" s="10">
        <v>0.99</v>
      </c>
      <c r="AH146" s="9" t="s">
        <v>4919</v>
      </c>
      <c r="AI146" s="10">
        <v>0.99</v>
      </c>
      <c r="AJ146" s="9" t="s">
        <v>805</v>
      </c>
      <c r="AK146" s="10">
        <v>0.99</v>
      </c>
      <c r="AL146" s="9" t="s">
        <v>4579</v>
      </c>
      <c r="AM146" s="10">
        <v>0.99</v>
      </c>
      <c r="AN146" s="9"/>
      <c r="AO146" s="10"/>
    </row>
    <row r="147" spans="1:41" ht="13" x14ac:dyDescent="0.15">
      <c r="A147" s="3" t="s">
        <v>147</v>
      </c>
      <c r="B147" s="3" t="s">
        <v>5727</v>
      </c>
      <c r="C147" s="9" t="s">
        <v>5621</v>
      </c>
      <c r="D147" s="17" t="str">
        <f>VLOOKUP(C147,Customers!$D$2:$E$60,2,FALSE)</f>
        <v>C00030</v>
      </c>
      <c r="E147" s="9" t="s">
        <v>5289</v>
      </c>
      <c r="F147" s="9" t="s">
        <v>5290</v>
      </c>
      <c r="G147" s="9" t="s">
        <v>5283</v>
      </c>
      <c r="H147" s="9" t="s">
        <v>437</v>
      </c>
      <c r="I147" s="9" t="s">
        <v>5291</v>
      </c>
      <c r="J147" s="16" cm="1">
        <f t="array" ref="J147">SUM(IF(MOD(COLUMN(L147:AO147)-COLUMN(L147),2)=1, L147:AO147, 0))</f>
        <v>0.99</v>
      </c>
      <c r="K147" s="9">
        <f t="shared" si="0"/>
        <v>1</v>
      </c>
      <c r="L147" s="9" t="s">
        <v>4511</v>
      </c>
      <c r="M147" s="10">
        <v>0.99</v>
      </c>
      <c r="N147" s="9"/>
      <c r="O147" s="10"/>
      <c r="P147" s="9"/>
      <c r="Q147" s="10"/>
      <c r="R147" s="9"/>
      <c r="S147" s="10"/>
      <c r="T147" s="9"/>
      <c r="U147" s="10"/>
      <c r="V147" s="9"/>
      <c r="W147" s="10"/>
      <c r="X147" s="9"/>
      <c r="Y147" s="10"/>
      <c r="Z147" s="9"/>
      <c r="AA147" s="10"/>
      <c r="AB147" s="9"/>
      <c r="AC147" s="10"/>
      <c r="AD147" s="9"/>
      <c r="AE147" s="10"/>
      <c r="AF147" s="9"/>
      <c r="AG147" s="10"/>
      <c r="AH147" s="9"/>
      <c r="AI147" s="10"/>
      <c r="AJ147" s="9"/>
      <c r="AK147" s="10"/>
      <c r="AL147" s="9"/>
      <c r="AM147" s="10"/>
      <c r="AN147" s="9"/>
      <c r="AO147" s="10"/>
    </row>
    <row r="148" spans="1:41" ht="13" x14ac:dyDescent="0.15">
      <c r="A148" s="3" t="s">
        <v>148</v>
      </c>
      <c r="B148" s="3" t="s">
        <v>5728</v>
      </c>
      <c r="C148" s="9" t="s">
        <v>5575</v>
      </c>
      <c r="D148" s="17" t="str">
        <f>VLOOKUP(C148,Customers!$D$2:$E$60,2,FALSE)</f>
        <v>C00031</v>
      </c>
      <c r="E148" s="9" t="s">
        <v>5296</v>
      </c>
      <c r="F148" s="9" t="s">
        <v>5297</v>
      </c>
      <c r="G148" s="9" t="s">
        <v>5298</v>
      </c>
      <c r="H148" s="9" t="s">
        <v>437</v>
      </c>
      <c r="I148" s="9" t="s">
        <v>5299</v>
      </c>
      <c r="J148" s="16" cm="1">
        <f t="array" ref="J148">SUM(IF(MOD(COLUMN(L148:AO148)-COLUMN(L148),2)=1, L148:AO148, 0))</f>
        <v>1.98</v>
      </c>
      <c r="K148" s="9">
        <f t="shared" si="0"/>
        <v>2</v>
      </c>
      <c r="L148" s="9" t="s">
        <v>2443</v>
      </c>
      <c r="M148" s="10">
        <v>0.99</v>
      </c>
      <c r="N148" s="9" t="s">
        <v>3938</v>
      </c>
      <c r="O148" s="10">
        <v>0.99</v>
      </c>
      <c r="P148" s="9"/>
      <c r="Q148" s="10"/>
      <c r="R148" s="9"/>
      <c r="S148" s="10"/>
      <c r="T148" s="9"/>
      <c r="U148" s="10"/>
      <c r="V148" s="9"/>
      <c r="W148" s="10"/>
      <c r="X148" s="9"/>
      <c r="Y148" s="10"/>
      <c r="Z148" s="9"/>
      <c r="AA148" s="10"/>
      <c r="AB148" s="9"/>
      <c r="AC148" s="10"/>
      <c r="AD148" s="9"/>
      <c r="AE148" s="10"/>
      <c r="AF148" s="9"/>
      <c r="AG148" s="10"/>
      <c r="AH148" s="9"/>
      <c r="AI148" s="10"/>
      <c r="AJ148" s="9"/>
      <c r="AK148" s="10"/>
      <c r="AL148" s="9"/>
      <c r="AM148" s="10"/>
      <c r="AN148" s="9"/>
      <c r="AO148" s="10"/>
    </row>
    <row r="149" spans="1:41" ht="13" x14ac:dyDescent="0.15">
      <c r="A149" s="3" t="s">
        <v>149</v>
      </c>
      <c r="B149" s="3" t="s">
        <v>5728</v>
      </c>
      <c r="C149" s="9" t="s">
        <v>5589</v>
      </c>
      <c r="D149" s="17" t="str">
        <f>VLOOKUP(C149,Customers!$D$2:$E$60,2,FALSE)</f>
        <v>C00033</v>
      </c>
      <c r="E149" s="9" t="s">
        <v>5311</v>
      </c>
      <c r="F149" s="9" t="s">
        <v>5312</v>
      </c>
      <c r="G149" s="9" t="s">
        <v>5313</v>
      </c>
      <c r="H149" s="9" t="s">
        <v>437</v>
      </c>
      <c r="I149" s="9" t="s">
        <v>5314</v>
      </c>
      <c r="J149" s="16" cm="1">
        <f t="array" ref="J149">SUM(IF(MOD(COLUMN(L149:AO149)-COLUMN(L149),2)=1, L149:AO149, 0))</f>
        <v>1.98</v>
      </c>
      <c r="K149" s="9">
        <f t="shared" si="0"/>
        <v>2</v>
      </c>
      <c r="L149" s="9" t="s">
        <v>3235</v>
      </c>
      <c r="M149" s="10">
        <v>0.99</v>
      </c>
      <c r="N149" s="9" t="s">
        <v>1500</v>
      </c>
      <c r="O149" s="10">
        <v>0.99</v>
      </c>
      <c r="P149" s="9"/>
      <c r="Q149" s="10"/>
      <c r="R149" s="9"/>
      <c r="S149" s="10"/>
      <c r="T149" s="9"/>
      <c r="U149" s="10"/>
      <c r="V149" s="9"/>
      <c r="W149" s="10"/>
      <c r="X149" s="9"/>
      <c r="Y149" s="10"/>
      <c r="Z149" s="9"/>
      <c r="AA149" s="10"/>
      <c r="AB149" s="9"/>
      <c r="AC149" s="10"/>
      <c r="AD149" s="9"/>
      <c r="AE149" s="10"/>
      <c r="AF149" s="9"/>
      <c r="AG149" s="10"/>
      <c r="AH149" s="9"/>
      <c r="AI149" s="10"/>
      <c r="AJ149" s="9"/>
      <c r="AK149" s="10"/>
      <c r="AL149" s="9"/>
      <c r="AM149" s="10"/>
      <c r="AN149" s="9"/>
      <c r="AO149" s="10"/>
    </row>
    <row r="150" spans="1:41" ht="13" x14ac:dyDescent="0.15">
      <c r="A150" s="3" t="s">
        <v>150</v>
      </c>
      <c r="B150" s="3" t="s">
        <v>5729</v>
      </c>
      <c r="C150" s="9" t="s">
        <v>5710</v>
      </c>
      <c r="D150" s="17" t="str">
        <f>VLOOKUP(C150,Customers!$D$2:$E$60,2,FALSE)</f>
        <v>C00035</v>
      </c>
      <c r="E150" s="9" t="s">
        <v>5325</v>
      </c>
      <c r="F150" s="9" t="s">
        <v>5326</v>
      </c>
      <c r="G150" s="9"/>
      <c r="H150" s="9" t="s">
        <v>5321</v>
      </c>
      <c r="I150" s="9"/>
      <c r="J150" s="16" cm="1">
        <f t="array" ref="J150">SUM(IF(MOD(COLUMN(L150:AO150)-COLUMN(L150),2)=1, L150:AO150, 0))</f>
        <v>3.96</v>
      </c>
      <c r="K150" s="9">
        <f t="shared" si="0"/>
        <v>4</v>
      </c>
      <c r="L150" s="9" t="s">
        <v>1503</v>
      </c>
      <c r="M150" s="10">
        <v>0.99</v>
      </c>
      <c r="N150" s="9" t="s">
        <v>4404</v>
      </c>
      <c r="O150" s="10">
        <v>0.99</v>
      </c>
      <c r="P150" s="9" t="s">
        <v>1567</v>
      </c>
      <c r="Q150" s="10">
        <v>0.99</v>
      </c>
      <c r="R150" s="9" t="s">
        <v>3987</v>
      </c>
      <c r="S150" s="10">
        <v>0.99</v>
      </c>
      <c r="T150" s="9"/>
      <c r="U150" s="10"/>
      <c r="V150" s="9"/>
      <c r="W150" s="10"/>
      <c r="X150" s="9"/>
      <c r="Y150" s="10"/>
      <c r="Z150" s="9"/>
      <c r="AA150" s="10"/>
      <c r="AB150" s="9"/>
      <c r="AC150" s="10"/>
      <c r="AD150" s="9"/>
      <c r="AE150" s="10"/>
      <c r="AF150" s="9"/>
      <c r="AG150" s="10"/>
      <c r="AH150" s="9"/>
      <c r="AI150" s="10"/>
      <c r="AJ150" s="9"/>
      <c r="AK150" s="10"/>
      <c r="AL150" s="9"/>
      <c r="AM150" s="10"/>
      <c r="AN150" s="9"/>
      <c r="AO150" s="10"/>
    </row>
    <row r="151" spans="1:41" ht="13" x14ac:dyDescent="0.15">
      <c r="A151" s="3" t="s">
        <v>151</v>
      </c>
      <c r="B151" s="3" t="s">
        <v>5730</v>
      </c>
      <c r="C151" s="9" t="s">
        <v>5686</v>
      </c>
      <c r="D151" s="17" t="str">
        <f>VLOOKUP(C151,Customers!$D$2:$E$60,2,FALSE)</f>
        <v>C00039</v>
      </c>
      <c r="E151" s="9" t="s">
        <v>5351</v>
      </c>
      <c r="F151" s="9" t="s">
        <v>5352</v>
      </c>
      <c r="G151" s="9"/>
      <c r="H151" s="9" t="s">
        <v>5353</v>
      </c>
      <c r="I151" s="3" t="s">
        <v>5354</v>
      </c>
      <c r="J151" s="16" cm="1">
        <f t="array" ref="J151">SUM(IF(MOD(COLUMN(L151:AO151)-COLUMN(L151),2)=1, L151:AO151, 0))</f>
        <v>5.94</v>
      </c>
      <c r="K151" s="9">
        <f t="shared" si="0"/>
        <v>6</v>
      </c>
      <c r="L151" s="9" t="s">
        <v>1842</v>
      </c>
      <c r="M151" s="10">
        <v>0.99</v>
      </c>
      <c r="N151" s="9" t="s">
        <v>2316</v>
      </c>
      <c r="O151" s="10">
        <v>0.99</v>
      </c>
      <c r="P151" s="9" t="s">
        <v>4511</v>
      </c>
      <c r="Q151" s="10">
        <v>0.99</v>
      </c>
      <c r="R151" s="9" t="s">
        <v>3086</v>
      </c>
      <c r="S151" s="10">
        <v>0.99</v>
      </c>
      <c r="T151" s="9" t="s">
        <v>2790</v>
      </c>
      <c r="U151" s="10">
        <v>0.99</v>
      </c>
      <c r="V151" s="9" t="s">
        <v>4565</v>
      </c>
      <c r="W151" s="10">
        <v>0.99</v>
      </c>
      <c r="X151" s="9"/>
      <c r="Y151" s="10"/>
      <c r="Z151" s="9"/>
      <c r="AA151" s="10"/>
      <c r="AB151" s="9"/>
      <c r="AC151" s="10"/>
      <c r="AD151" s="9"/>
      <c r="AE151" s="10"/>
      <c r="AF151" s="9"/>
      <c r="AG151" s="10"/>
      <c r="AH151" s="9"/>
      <c r="AI151" s="10"/>
      <c r="AJ151" s="9"/>
      <c r="AK151" s="10"/>
      <c r="AL151" s="9"/>
      <c r="AM151" s="10"/>
      <c r="AN151" s="9"/>
      <c r="AO151" s="10"/>
    </row>
    <row r="152" spans="1:41" ht="13" x14ac:dyDescent="0.15">
      <c r="A152" s="3" t="s">
        <v>152</v>
      </c>
      <c r="B152" s="3" t="s">
        <v>5731</v>
      </c>
      <c r="C152" s="9" t="s">
        <v>5663</v>
      </c>
      <c r="D152" s="17" t="str">
        <f>VLOOKUP(C152,Customers!$D$2:$E$60,2,FALSE)</f>
        <v>C00045</v>
      </c>
      <c r="E152" s="9" t="s">
        <v>5394</v>
      </c>
      <c r="F152" s="9" t="s">
        <v>5395</v>
      </c>
      <c r="G152" s="9"/>
      <c r="H152" s="9" t="s">
        <v>5396</v>
      </c>
      <c r="I152" s="9" t="s">
        <v>5397</v>
      </c>
      <c r="J152" s="16" cm="1">
        <f t="array" ref="J152">SUM(IF(MOD(COLUMN(L152:AO152)-COLUMN(L152),2)=1, L152:AO152, 0))</f>
        <v>8.91</v>
      </c>
      <c r="K152" s="9">
        <f t="shared" si="0"/>
        <v>9</v>
      </c>
      <c r="L152" s="9" t="s">
        <v>4424</v>
      </c>
      <c r="M152" s="10">
        <v>0.99</v>
      </c>
      <c r="N152" s="9" t="s">
        <v>3523</v>
      </c>
      <c r="O152" s="10">
        <v>0.99</v>
      </c>
      <c r="P152" s="9" t="s">
        <v>2354</v>
      </c>
      <c r="Q152" s="10">
        <v>0.99</v>
      </c>
      <c r="R152" s="9" t="s">
        <v>2744</v>
      </c>
      <c r="S152" s="10">
        <v>0.99</v>
      </c>
      <c r="T152" s="9" t="s">
        <v>4666</v>
      </c>
      <c r="U152" s="10">
        <v>0.99</v>
      </c>
      <c r="V152" s="9" t="s">
        <v>1359</v>
      </c>
      <c r="W152" s="10">
        <v>0.99</v>
      </c>
      <c r="X152" s="9" t="s">
        <v>4162</v>
      </c>
      <c r="Y152" s="10">
        <v>0.99</v>
      </c>
      <c r="Z152" s="9" t="s">
        <v>2824</v>
      </c>
      <c r="AA152" s="10">
        <v>0.99</v>
      </c>
      <c r="AB152" s="9" t="s">
        <v>3095</v>
      </c>
      <c r="AC152" s="10">
        <v>0.99</v>
      </c>
      <c r="AD152" s="9"/>
      <c r="AE152" s="10"/>
      <c r="AF152" s="9"/>
      <c r="AG152" s="10"/>
      <c r="AH152" s="9"/>
      <c r="AI152" s="10"/>
      <c r="AJ152" s="9"/>
      <c r="AK152" s="10"/>
      <c r="AL152" s="9"/>
      <c r="AM152" s="10"/>
      <c r="AN152" s="9"/>
      <c r="AO152" s="10"/>
    </row>
    <row r="153" spans="1:41" ht="13" x14ac:dyDescent="0.15">
      <c r="A153" s="3" t="s">
        <v>153</v>
      </c>
      <c r="B153" s="3" t="s">
        <v>5732</v>
      </c>
      <c r="C153" s="9" t="s">
        <v>5578</v>
      </c>
      <c r="D153" s="17" t="str">
        <f>VLOOKUP(C153,Customers!$D$2:$E$60,2,FALSE)</f>
        <v>C00054</v>
      </c>
      <c r="E153" s="9" t="s">
        <v>5463</v>
      </c>
      <c r="F153" s="9" t="s">
        <v>5464</v>
      </c>
      <c r="G153" s="9"/>
      <c r="H153" s="9" t="s">
        <v>5452</v>
      </c>
      <c r="I153" s="9" t="s">
        <v>5465</v>
      </c>
      <c r="J153" s="16" cm="1">
        <f t="array" ref="J153">SUM(IF(MOD(COLUMN(L153:AO153)-COLUMN(L153),2)=1, L153:AO153, 0))</f>
        <v>13.860000000000001</v>
      </c>
      <c r="K153" s="9">
        <f t="shared" si="0"/>
        <v>14</v>
      </c>
      <c r="L153" s="9" t="s">
        <v>3869</v>
      </c>
      <c r="M153" s="10">
        <v>0.99</v>
      </c>
      <c r="N153" s="9" t="s">
        <v>2891</v>
      </c>
      <c r="O153" s="10">
        <v>0.99</v>
      </c>
      <c r="P153" s="9" t="s">
        <v>2218</v>
      </c>
      <c r="Q153" s="10">
        <v>0.99</v>
      </c>
      <c r="R153" s="9" t="s">
        <v>2525</v>
      </c>
      <c r="S153" s="10">
        <v>0.99</v>
      </c>
      <c r="T153" s="9" t="s">
        <v>3175</v>
      </c>
      <c r="U153" s="10">
        <v>0.99</v>
      </c>
      <c r="V153" s="9" t="s">
        <v>1590</v>
      </c>
      <c r="W153" s="10">
        <v>0.99</v>
      </c>
      <c r="X153" s="9" t="s">
        <v>4820</v>
      </c>
      <c r="Y153" s="10">
        <v>0.99</v>
      </c>
      <c r="Z153" s="9" t="s">
        <v>3503</v>
      </c>
      <c r="AA153" s="10">
        <v>0.99</v>
      </c>
      <c r="AB153" s="9" t="s">
        <v>3566</v>
      </c>
      <c r="AC153" s="10">
        <v>0.99</v>
      </c>
      <c r="AD153" s="9" t="s">
        <v>2562</v>
      </c>
      <c r="AE153" s="10">
        <v>0.99</v>
      </c>
      <c r="AF153" s="9" t="s">
        <v>3773</v>
      </c>
      <c r="AG153" s="10">
        <v>0.99</v>
      </c>
      <c r="AH153" s="9" t="s">
        <v>4275</v>
      </c>
      <c r="AI153" s="10">
        <v>0.99</v>
      </c>
      <c r="AJ153" s="9" t="s">
        <v>3853</v>
      </c>
      <c r="AK153" s="10">
        <v>0.99</v>
      </c>
      <c r="AL153" s="9" t="s">
        <v>4946</v>
      </c>
      <c r="AM153" s="10">
        <v>0.99</v>
      </c>
      <c r="AN153" s="9"/>
      <c r="AO153" s="10"/>
    </row>
    <row r="154" spans="1:41" ht="13" x14ac:dyDescent="0.15">
      <c r="A154" s="3" t="s">
        <v>154</v>
      </c>
      <c r="B154" s="3" t="s">
        <v>5733</v>
      </c>
      <c r="C154" s="9" t="s">
        <v>5630</v>
      </c>
      <c r="D154" s="17" t="str">
        <f>VLOOKUP(C154,Customers!$D$2:$E$60,2,FALSE)</f>
        <v>C00009</v>
      </c>
      <c r="E154" s="9" t="s">
        <v>5116</v>
      </c>
      <c r="F154" s="9" t="s">
        <v>5117</v>
      </c>
      <c r="G154" s="9"/>
      <c r="H154" s="9" t="s">
        <v>5118</v>
      </c>
      <c r="I154" s="3" t="s">
        <v>5119</v>
      </c>
      <c r="J154" s="16" cm="1">
        <f t="array" ref="J154">SUM(IF(MOD(COLUMN(L154:AO154)-COLUMN(L154),2)=1, L154:AO154, 0))</f>
        <v>0.99</v>
      </c>
      <c r="K154" s="9">
        <f t="shared" si="0"/>
        <v>1</v>
      </c>
      <c r="L154" s="9" t="s">
        <v>1818</v>
      </c>
      <c r="M154" s="10">
        <v>0.99</v>
      </c>
      <c r="N154" s="9"/>
      <c r="O154" s="10"/>
      <c r="P154" s="9"/>
      <c r="Q154" s="10"/>
      <c r="R154" s="9"/>
      <c r="S154" s="10"/>
      <c r="T154" s="9"/>
      <c r="U154" s="10"/>
      <c r="V154" s="9"/>
      <c r="W154" s="10"/>
      <c r="X154" s="9"/>
      <c r="Y154" s="10"/>
      <c r="Z154" s="9"/>
      <c r="AA154" s="10"/>
      <c r="AB154" s="9"/>
      <c r="AC154" s="10"/>
      <c r="AD154" s="9"/>
      <c r="AE154" s="10"/>
      <c r="AF154" s="9"/>
      <c r="AG154" s="10"/>
      <c r="AH154" s="9"/>
      <c r="AI154" s="10"/>
      <c r="AJ154" s="9"/>
      <c r="AK154" s="10"/>
      <c r="AL154" s="9"/>
      <c r="AM154" s="10"/>
      <c r="AN154" s="9"/>
      <c r="AO154" s="10"/>
    </row>
    <row r="155" spans="1:41" ht="13" x14ac:dyDescent="0.15">
      <c r="A155" s="3" t="s">
        <v>155</v>
      </c>
      <c r="B155" s="3" t="s">
        <v>5734</v>
      </c>
      <c r="C155" s="9" t="s">
        <v>5586</v>
      </c>
      <c r="D155" s="17" t="str">
        <f>VLOOKUP(C155,Customers!$D$2:$E$60,2,FALSE)</f>
        <v>C00010</v>
      </c>
      <c r="E155" s="9" t="s">
        <v>5125</v>
      </c>
      <c r="F155" s="9" t="s">
        <v>5126</v>
      </c>
      <c r="G155" s="9" t="s">
        <v>5053</v>
      </c>
      <c r="H155" s="9" t="s">
        <v>5054</v>
      </c>
      <c r="I155" s="9" t="s">
        <v>5127</v>
      </c>
      <c r="J155" s="16" cm="1">
        <f t="array" ref="J155">SUM(IF(MOD(COLUMN(L155:AO155)-COLUMN(L155),2)=1, L155:AO155, 0))</f>
        <v>1.98</v>
      </c>
      <c r="K155" s="9">
        <f t="shared" si="0"/>
        <v>2</v>
      </c>
      <c r="L155" s="9" t="s">
        <v>1802</v>
      </c>
      <c r="M155" s="10">
        <v>0.99</v>
      </c>
      <c r="N155" s="9" t="s">
        <v>3384</v>
      </c>
      <c r="O155" s="10">
        <v>0.99</v>
      </c>
      <c r="P155" s="9"/>
      <c r="Q155" s="10"/>
      <c r="R155" s="9"/>
      <c r="S155" s="10"/>
      <c r="T155" s="9"/>
      <c r="U155" s="10"/>
      <c r="V155" s="9"/>
      <c r="W155" s="10"/>
      <c r="X155" s="9"/>
      <c r="Y155" s="10"/>
      <c r="Z155" s="9"/>
      <c r="AA155" s="10"/>
      <c r="AB155" s="9"/>
      <c r="AC155" s="10"/>
      <c r="AD155" s="9"/>
      <c r="AE155" s="10"/>
      <c r="AF155" s="9"/>
      <c r="AG155" s="10"/>
      <c r="AH155" s="9"/>
      <c r="AI155" s="10"/>
      <c r="AJ155" s="9"/>
      <c r="AK155" s="10"/>
      <c r="AL155" s="9"/>
      <c r="AM155" s="10"/>
      <c r="AN155" s="9"/>
      <c r="AO155" s="10"/>
    </row>
    <row r="156" spans="1:41" ht="13" x14ac:dyDescent="0.15">
      <c r="A156" s="3" t="s">
        <v>156</v>
      </c>
      <c r="B156" s="3" t="s">
        <v>5734</v>
      </c>
      <c r="C156" s="9" t="s">
        <v>5599</v>
      </c>
      <c r="D156" s="17" t="str">
        <f>VLOOKUP(C156,Customers!$D$2:$E$60,2,FALSE)</f>
        <v>C00012</v>
      </c>
      <c r="E156" s="9" t="s">
        <v>5142</v>
      </c>
      <c r="F156" s="9" t="s">
        <v>5143</v>
      </c>
      <c r="G156" s="9" t="s">
        <v>5144</v>
      </c>
      <c r="H156" s="9" t="s">
        <v>5054</v>
      </c>
      <c r="I156" s="9" t="s">
        <v>5145</v>
      </c>
      <c r="J156" s="16" cm="1">
        <f t="array" ref="J156">SUM(IF(MOD(COLUMN(L156:AO156)-COLUMN(L156),2)=1, L156:AO156, 0))</f>
        <v>1.98</v>
      </c>
      <c r="K156" s="9">
        <f t="shared" si="0"/>
        <v>2</v>
      </c>
      <c r="L156" s="9" t="s">
        <v>2680</v>
      </c>
      <c r="M156" s="10">
        <v>0.99</v>
      </c>
      <c r="N156" s="9" t="s">
        <v>2261</v>
      </c>
      <c r="O156" s="10">
        <v>0.99</v>
      </c>
      <c r="P156" s="9"/>
      <c r="Q156" s="10"/>
      <c r="R156" s="9"/>
      <c r="S156" s="10"/>
      <c r="T156" s="9"/>
      <c r="U156" s="10"/>
      <c r="V156" s="9"/>
      <c r="W156" s="10"/>
      <c r="X156" s="9"/>
      <c r="Y156" s="10"/>
      <c r="Z156" s="9"/>
      <c r="AA156" s="10"/>
      <c r="AB156" s="9"/>
      <c r="AC156" s="10"/>
      <c r="AD156" s="9"/>
      <c r="AE156" s="10"/>
      <c r="AF156" s="9"/>
      <c r="AG156" s="10"/>
      <c r="AH156" s="9"/>
      <c r="AI156" s="10"/>
      <c r="AJ156" s="9"/>
      <c r="AK156" s="10"/>
      <c r="AL156" s="9"/>
      <c r="AM156" s="10"/>
      <c r="AN156" s="9"/>
      <c r="AO156" s="10"/>
    </row>
    <row r="157" spans="1:41" ht="13" x14ac:dyDescent="0.15">
      <c r="A157" s="3" t="s">
        <v>157</v>
      </c>
      <c r="B157" s="3" t="s">
        <v>5735</v>
      </c>
      <c r="C157" s="9" t="s">
        <v>5550</v>
      </c>
      <c r="D157" s="17" t="str">
        <f>VLOOKUP(C157,Customers!$D$2:$E$60,2,FALSE)</f>
        <v>C00014</v>
      </c>
      <c r="E157" s="9" t="s">
        <v>5161</v>
      </c>
      <c r="F157" s="9" t="s">
        <v>435</v>
      </c>
      <c r="G157" s="9" t="s">
        <v>436</v>
      </c>
      <c r="H157" s="9" t="s">
        <v>437</v>
      </c>
      <c r="I157" s="9" t="s">
        <v>5162</v>
      </c>
      <c r="J157" s="16" cm="1">
        <f t="array" ref="J157">SUM(IF(MOD(COLUMN(L157:AO157)-COLUMN(L157),2)=1, L157:AO157, 0))</f>
        <v>3.96</v>
      </c>
      <c r="K157" s="9">
        <f t="shared" si="0"/>
        <v>4</v>
      </c>
      <c r="L157" s="9" t="s">
        <v>1550</v>
      </c>
      <c r="M157" s="10">
        <v>0.99</v>
      </c>
      <c r="N157" s="9" t="s">
        <v>2649</v>
      </c>
      <c r="O157" s="10">
        <v>0.99</v>
      </c>
      <c r="P157" s="9" t="s">
        <v>3852</v>
      </c>
      <c r="Q157" s="10">
        <v>0.99</v>
      </c>
      <c r="R157" s="9" t="s">
        <v>4205</v>
      </c>
      <c r="S157" s="10">
        <v>0.99</v>
      </c>
      <c r="T157" s="9"/>
      <c r="U157" s="10"/>
      <c r="V157" s="9"/>
      <c r="W157" s="10"/>
      <c r="X157" s="9"/>
      <c r="Y157" s="10"/>
      <c r="Z157" s="9"/>
      <c r="AA157" s="10"/>
      <c r="AB157" s="9"/>
      <c r="AC157" s="10"/>
      <c r="AD157" s="9"/>
      <c r="AE157" s="10"/>
      <c r="AF157" s="9"/>
      <c r="AG157" s="10"/>
      <c r="AH157" s="9"/>
      <c r="AI157" s="10"/>
      <c r="AJ157" s="9"/>
      <c r="AK157" s="10"/>
      <c r="AL157" s="9"/>
      <c r="AM157" s="10"/>
      <c r="AN157" s="9"/>
      <c r="AO157" s="10"/>
    </row>
    <row r="158" spans="1:41" ht="13" x14ac:dyDescent="0.15">
      <c r="A158" s="3" t="s">
        <v>158</v>
      </c>
      <c r="B158" s="3" t="s">
        <v>5736</v>
      </c>
      <c r="C158" s="9" t="s">
        <v>5694</v>
      </c>
      <c r="D158" s="17" t="str">
        <f>VLOOKUP(C158,Customers!$D$2:$E$60,2,FALSE)</f>
        <v>C00018</v>
      </c>
      <c r="E158" s="9" t="s">
        <v>5196</v>
      </c>
      <c r="F158" s="9" t="s">
        <v>3355</v>
      </c>
      <c r="G158" s="9" t="s">
        <v>5197</v>
      </c>
      <c r="H158" s="9" t="s">
        <v>5180</v>
      </c>
      <c r="I158" s="9" t="s">
        <v>5198</v>
      </c>
      <c r="J158" s="16" cm="1">
        <f t="array" ref="J158">SUM(IF(MOD(COLUMN(L158:AO158)-COLUMN(L158),2)=1, L158:AO158, 0))</f>
        <v>5.94</v>
      </c>
      <c r="K158" s="9">
        <f t="shared" si="0"/>
        <v>6</v>
      </c>
      <c r="L158" s="9" t="s">
        <v>4912</v>
      </c>
      <c r="M158" s="10">
        <v>0.99</v>
      </c>
      <c r="N158" s="9" t="s">
        <v>1838</v>
      </c>
      <c r="O158" s="10">
        <v>0.99</v>
      </c>
      <c r="P158" s="9" t="s">
        <v>2589</v>
      </c>
      <c r="Q158" s="10">
        <v>0.99</v>
      </c>
      <c r="R158" s="9" t="s">
        <v>4476</v>
      </c>
      <c r="S158" s="10">
        <v>0.99</v>
      </c>
      <c r="T158" s="9" t="s">
        <v>3774</v>
      </c>
      <c r="U158" s="10">
        <v>0.99</v>
      </c>
      <c r="V158" s="9" t="s">
        <v>2298</v>
      </c>
      <c r="W158" s="10">
        <v>0.99</v>
      </c>
      <c r="X158" s="9"/>
      <c r="Y158" s="10"/>
      <c r="Z158" s="9"/>
      <c r="AA158" s="10"/>
      <c r="AB158" s="9"/>
      <c r="AC158" s="10"/>
      <c r="AD158" s="9"/>
      <c r="AE158" s="10"/>
      <c r="AF158" s="9"/>
      <c r="AG158" s="10"/>
      <c r="AH158" s="9"/>
      <c r="AI158" s="10"/>
      <c r="AJ158" s="9"/>
      <c r="AK158" s="10"/>
      <c r="AL158" s="9"/>
      <c r="AM158" s="10"/>
      <c r="AN158" s="9"/>
      <c r="AO158" s="10"/>
    </row>
    <row r="159" spans="1:41" ht="13" x14ac:dyDescent="0.15">
      <c r="A159" s="3" t="s">
        <v>159</v>
      </c>
      <c r="B159" s="3" t="s">
        <v>5737</v>
      </c>
      <c r="C159" s="9" t="s">
        <v>5671</v>
      </c>
      <c r="D159" s="17" t="str">
        <f>VLOOKUP(C159,Customers!$D$2:$E$60,2,FALSE)</f>
        <v>C00024</v>
      </c>
      <c r="E159" s="9" t="s">
        <v>5242</v>
      </c>
      <c r="F159" s="9" t="s">
        <v>5243</v>
      </c>
      <c r="G159" s="9" t="s">
        <v>5244</v>
      </c>
      <c r="H159" s="9" t="s">
        <v>5180</v>
      </c>
      <c r="I159" s="3" t="s">
        <v>5245</v>
      </c>
      <c r="J159" s="16" cm="1">
        <f t="array" ref="J159">SUM(IF(MOD(COLUMN(L159:AO159)-COLUMN(L159),2)=1, L159:AO159, 0))</f>
        <v>8.91</v>
      </c>
      <c r="K159" s="9">
        <f t="shared" si="0"/>
        <v>9</v>
      </c>
      <c r="L159" s="9" t="s">
        <v>4379</v>
      </c>
      <c r="M159" s="10">
        <v>0.99</v>
      </c>
      <c r="N159" s="9" t="s">
        <v>4365</v>
      </c>
      <c r="O159" s="10">
        <v>0.99</v>
      </c>
      <c r="P159" s="9" t="s">
        <v>807</v>
      </c>
      <c r="Q159" s="10">
        <v>0.99</v>
      </c>
      <c r="R159" s="9" t="s">
        <v>4352</v>
      </c>
      <c r="S159" s="10">
        <v>0.99</v>
      </c>
      <c r="T159" s="9" t="s">
        <v>3384</v>
      </c>
      <c r="U159" s="10">
        <v>0.99</v>
      </c>
      <c r="V159" s="9" t="s">
        <v>3279</v>
      </c>
      <c r="W159" s="10">
        <v>0.99</v>
      </c>
      <c r="X159" s="9" t="s">
        <v>1882</v>
      </c>
      <c r="Y159" s="10">
        <v>0.99</v>
      </c>
      <c r="Z159" s="9" t="s">
        <v>3438</v>
      </c>
      <c r="AA159" s="10">
        <v>0.99</v>
      </c>
      <c r="AB159" s="9" t="s">
        <v>2686</v>
      </c>
      <c r="AC159" s="10">
        <v>0.99</v>
      </c>
      <c r="AD159" s="9"/>
      <c r="AE159" s="10"/>
      <c r="AF159" s="9"/>
      <c r="AG159" s="10"/>
      <c r="AH159" s="9"/>
      <c r="AI159" s="10"/>
      <c r="AJ159" s="9"/>
      <c r="AK159" s="10"/>
      <c r="AL159" s="9"/>
      <c r="AM159" s="10"/>
      <c r="AN159" s="9"/>
      <c r="AO159" s="10"/>
    </row>
    <row r="160" spans="1:41" ht="13" x14ac:dyDescent="0.15">
      <c r="A160" s="3" t="s">
        <v>160</v>
      </c>
      <c r="B160" s="3" t="s">
        <v>5738</v>
      </c>
      <c r="C160" s="9" t="s">
        <v>5589</v>
      </c>
      <c r="D160" s="17" t="str">
        <f>VLOOKUP(C160,Customers!$D$2:$E$60,2,FALSE)</f>
        <v>C00033</v>
      </c>
      <c r="E160" s="9" t="s">
        <v>5311</v>
      </c>
      <c r="F160" s="9" t="s">
        <v>5312</v>
      </c>
      <c r="G160" s="9" t="s">
        <v>5313</v>
      </c>
      <c r="H160" s="9" t="s">
        <v>437</v>
      </c>
      <c r="I160" s="9" t="s">
        <v>5314</v>
      </c>
      <c r="J160" s="16" cm="1">
        <f t="array" ref="J160">SUM(IF(MOD(COLUMN(L160:AO160)-COLUMN(L160),2)=1, L160:AO160, 0))</f>
        <v>13.860000000000001</v>
      </c>
      <c r="K160" s="9">
        <f t="shared" si="0"/>
        <v>14</v>
      </c>
      <c r="L160" s="9" t="s">
        <v>1882</v>
      </c>
      <c r="M160" s="10">
        <v>0.99</v>
      </c>
      <c r="N160" s="9" t="s">
        <v>963</v>
      </c>
      <c r="O160" s="10">
        <v>0.99</v>
      </c>
      <c r="P160" s="9" t="s">
        <v>2554</v>
      </c>
      <c r="Q160" s="10">
        <v>0.99</v>
      </c>
      <c r="R160" s="9" t="s">
        <v>1455</v>
      </c>
      <c r="S160" s="10">
        <v>0.99</v>
      </c>
      <c r="T160" s="9" t="s">
        <v>4698</v>
      </c>
      <c r="U160" s="10">
        <v>0.99</v>
      </c>
      <c r="V160" s="9" t="s">
        <v>3726</v>
      </c>
      <c r="W160" s="10">
        <v>0.99</v>
      </c>
      <c r="X160" s="9" t="s">
        <v>4933</v>
      </c>
      <c r="Y160" s="10">
        <v>0.99</v>
      </c>
      <c r="Z160" s="9" t="s">
        <v>1844</v>
      </c>
      <c r="AA160" s="10">
        <v>0.99</v>
      </c>
      <c r="AB160" s="9" t="s">
        <v>3451</v>
      </c>
      <c r="AC160" s="10">
        <v>0.99</v>
      </c>
      <c r="AD160" s="9" t="s">
        <v>3996</v>
      </c>
      <c r="AE160" s="10">
        <v>0.99</v>
      </c>
      <c r="AF160" s="9" t="s">
        <v>2490</v>
      </c>
      <c r="AG160" s="10">
        <v>0.99</v>
      </c>
      <c r="AH160" s="9" t="s">
        <v>4029</v>
      </c>
      <c r="AI160" s="10">
        <v>0.99</v>
      </c>
      <c r="AJ160" s="9" t="s">
        <v>3407</v>
      </c>
      <c r="AK160" s="10">
        <v>0.99</v>
      </c>
      <c r="AL160" s="9" t="s">
        <v>2874</v>
      </c>
      <c r="AM160" s="10">
        <v>0.99</v>
      </c>
      <c r="AN160" s="9"/>
      <c r="AO160" s="10"/>
    </row>
    <row r="161" spans="1:41" ht="13" x14ac:dyDescent="0.15">
      <c r="A161" s="3" t="s">
        <v>161</v>
      </c>
      <c r="B161" s="3" t="s">
        <v>5739</v>
      </c>
      <c r="C161" s="9" t="s">
        <v>5638</v>
      </c>
      <c r="D161" s="17" t="str">
        <f>VLOOKUP(C161,Customers!$D$2:$E$60,2,FALSE)</f>
        <v>C00047</v>
      </c>
      <c r="E161" s="9" t="s">
        <v>5408</v>
      </c>
      <c r="F161" s="9" t="s">
        <v>5409</v>
      </c>
      <c r="G161" s="9" t="s">
        <v>5410</v>
      </c>
      <c r="H161" s="9" t="s">
        <v>5411</v>
      </c>
      <c r="I161" s="3" t="s">
        <v>5412</v>
      </c>
      <c r="J161" s="16" cm="1">
        <f t="array" ref="J161">SUM(IF(MOD(COLUMN(L161:AO161)-COLUMN(L161),2)=1, L161:AO161, 0))</f>
        <v>0.99</v>
      </c>
      <c r="K161" s="9">
        <f t="shared" si="0"/>
        <v>1</v>
      </c>
      <c r="L161" s="9" t="s">
        <v>3247</v>
      </c>
      <c r="M161" s="10">
        <v>0.99</v>
      </c>
      <c r="N161" s="9"/>
      <c r="O161" s="10"/>
      <c r="P161" s="9"/>
      <c r="Q161" s="10"/>
      <c r="R161" s="9"/>
      <c r="S161" s="10"/>
      <c r="T161" s="9"/>
      <c r="U161" s="10"/>
      <c r="V161" s="9"/>
      <c r="W161" s="10"/>
      <c r="X161" s="9"/>
      <c r="Y161" s="10"/>
      <c r="Z161" s="9"/>
      <c r="AA161" s="10"/>
      <c r="AB161" s="9"/>
      <c r="AC161" s="10"/>
      <c r="AD161" s="9"/>
      <c r="AE161" s="10"/>
      <c r="AF161" s="9"/>
      <c r="AG161" s="10"/>
      <c r="AH161" s="9"/>
      <c r="AI161" s="10"/>
      <c r="AJ161" s="9"/>
      <c r="AK161" s="10"/>
      <c r="AL161" s="9"/>
      <c r="AM161" s="10"/>
      <c r="AN161" s="9"/>
      <c r="AO161" s="10"/>
    </row>
    <row r="162" spans="1:41" ht="13" x14ac:dyDescent="0.15">
      <c r="A162" s="3" t="s">
        <v>162</v>
      </c>
      <c r="B162" s="3" t="s">
        <v>5740</v>
      </c>
      <c r="C162" s="9" t="s">
        <v>5596</v>
      </c>
      <c r="D162" s="17" t="str">
        <f>VLOOKUP(C162,Customers!$D$2:$E$60,2,FALSE)</f>
        <v>C00048</v>
      </c>
      <c r="E162" s="9" t="s">
        <v>5417</v>
      </c>
      <c r="F162" s="9" t="s">
        <v>5418</v>
      </c>
      <c r="G162" s="9" t="s">
        <v>5419</v>
      </c>
      <c r="H162" s="9" t="s">
        <v>5420</v>
      </c>
      <c r="I162" s="3" t="s">
        <v>5421</v>
      </c>
      <c r="J162" s="16" cm="1">
        <f t="array" ref="J162">SUM(IF(MOD(COLUMN(L162:AO162)-COLUMN(L162),2)=1, L162:AO162, 0))</f>
        <v>1.98</v>
      </c>
      <c r="K162" s="9">
        <f t="shared" si="0"/>
        <v>2</v>
      </c>
      <c r="L162" s="9" t="s">
        <v>2795</v>
      </c>
      <c r="M162" s="10">
        <v>0.99</v>
      </c>
      <c r="N162" s="9" t="s">
        <v>531</v>
      </c>
      <c r="O162" s="10">
        <v>0.99</v>
      </c>
      <c r="P162" s="9"/>
      <c r="Q162" s="10"/>
      <c r="R162" s="9"/>
      <c r="S162" s="10"/>
      <c r="T162" s="9"/>
      <c r="U162" s="10"/>
      <c r="V162" s="9"/>
      <c r="W162" s="10"/>
      <c r="X162" s="9"/>
      <c r="Y162" s="10"/>
      <c r="Z162" s="9"/>
      <c r="AA162" s="10"/>
      <c r="AB162" s="9"/>
      <c r="AC162" s="10"/>
      <c r="AD162" s="9"/>
      <c r="AE162" s="10"/>
      <c r="AF162" s="9"/>
      <c r="AG162" s="10"/>
      <c r="AH162" s="9"/>
      <c r="AI162" s="10"/>
      <c r="AJ162" s="9"/>
      <c r="AK162" s="10"/>
      <c r="AL162" s="9"/>
      <c r="AM162" s="10"/>
      <c r="AN162" s="9"/>
      <c r="AO162" s="10"/>
    </row>
    <row r="163" spans="1:41" ht="13" x14ac:dyDescent="0.15">
      <c r="A163" s="3" t="s">
        <v>163</v>
      </c>
      <c r="B163" s="3" t="s">
        <v>5740</v>
      </c>
      <c r="C163" s="9" t="s">
        <v>5609</v>
      </c>
      <c r="D163" s="17" t="str">
        <f>VLOOKUP(C163,Customers!$D$2:$E$60,2,FALSE)</f>
        <v>C00050</v>
      </c>
      <c r="E163" s="9" t="s">
        <v>5434</v>
      </c>
      <c r="F163" s="9" t="s">
        <v>5435</v>
      </c>
      <c r="G163" s="9"/>
      <c r="H163" s="9" t="s">
        <v>5436</v>
      </c>
      <c r="I163" s="3" t="s">
        <v>5437</v>
      </c>
      <c r="J163" s="16" cm="1">
        <f t="array" ref="J163">SUM(IF(MOD(COLUMN(L163:AO163)-COLUMN(L163),2)=1, L163:AO163, 0))</f>
        <v>1.98</v>
      </c>
      <c r="K163" s="9">
        <f t="shared" si="0"/>
        <v>2</v>
      </c>
      <c r="L163" s="9" t="s">
        <v>3617</v>
      </c>
      <c r="M163" s="10">
        <v>0.99</v>
      </c>
      <c r="N163" s="9" t="s">
        <v>3995</v>
      </c>
      <c r="O163" s="10">
        <v>0.99</v>
      </c>
      <c r="P163" s="9"/>
      <c r="Q163" s="10"/>
      <c r="R163" s="9"/>
      <c r="S163" s="10"/>
      <c r="T163" s="9"/>
      <c r="U163" s="10"/>
      <c r="V163" s="9"/>
      <c r="W163" s="10"/>
      <c r="X163" s="9"/>
      <c r="Y163" s="10"/>
      <c r="Z163" s="9"/>
      <c r="AA163" s="10"/>
      <c r="AB163" s="9"/>
      <c r="AC163" s="10"/>
      <c r="AD163" s="9"/>
      <c r="AE163" s="10"/>
      <c r="AF163" s="9"/>
      <c r="AG163" s="10"/>
      <c r="AH163" s="9"/>
      <c r="AI163" s="10"/>
      <c r="AJ163" s="9"/>
      <c r="AK163" s="10"/>
      <c r="AL163" s="9"/>
      <c r="AM163" s="10"/>
      <c r="AN163" s="9"/>
      <c r="AO163" s="10"/>
    </row>
    <row r="164" spans="1:41" ht="13" x14ac:dyDescent="0.15">
      <c r="A164" s="3" t="s">
        <v>164</v>
      </c>
      <c r="B164" s="3" t="s">
        <v>5741</v>
      </c>
      <c r="C164" s="9" t="s">
        <v>5563</v>
      </c>
      <c r="D164" s="17" t="str">
        <f>VLOOKUP(C164,Customers!$D$2:$E$60,2,FALSE)</f>
        <v>C00052</v>
      </c>
      <c r="E164" s="9" t="s">
        <v>5450</v>
      </c>
      <c r="F164" s="9" t="s">
        <v>5451</v>
      </c>
      <c r="G164" s="9"/>
      <c r="H164" s="9" t="s">
        <v>5452</v>
      </c>
      <c r="I164" s="9" t="s">
        <v>5453</v>
      </c>
      <c r="J164" s="16" cm="1">
        <f t="array" ref="J164">SUM(IF(MOD(COLUMN(L164:AO164)-COLUMN(L164),2)=1, L164:AO164, 0))</f>
        <v>2.9699999999999998</v>
      </c>
      <c r="K164" s="9">
        <f t="shared" si="0"/>
        <v>3</v>
      </c>
      <c r="L164" s="9" t="s">
        <v>4461</v>
      </c>
      <c r="M164" s="10">
        <v>0.99</v>
      </c>
      <c r="N164" s="9" t="s">
        <v>2826</v>
      </c>
      <c r="O164" s="10">
        <v>0.99</v>
      </c>
      <c r="P164" s="9" t="s">
        <v>1340</v>
      </c>
      <c r="Q164" s="10">
        <v>0.99</v>
      </c>
      <c r="R164" s="9"/>
      <c r="S164" s="10"/>
      <c r="T164" s="9"/>
      <c r="U164" s="10"/>
      <c r="V164" s="9"/>
      <c r="W164" s="10"/>
      <c r="X164" s="9"/>
      <c r="Y164" s="10"/>
      <c r="Z164" s="9"/>
      <c r="AA164" s="10"/>
      <c r="AB164" s="9"/>
      <c r="AC164" s="10"/>
      <c r="AD164" s="9"/>
      <c r="AE164" s="10"/>
      <c r="AF164" s="9"/>
      <c r="AG164" s="10"/>
      <c r="AH164" s="9"/>
      <c r="AI164" s="10"/>
      <c r="AJ164" s="9"/>
      <c r="AK164" s="10"/>
      <c r="AL164" s="9"/>
      <c r="AM164" s="10"/>
      <c r="AN164" s="9"/>
      <c r="AO164" s="11"/>
    </row>
    <row r="165" spans="1:41" ht="13" x14ac:dyDescent="0.15">
      <c r="A165" s="3" t="s">
        <v>165</v>
      </c>
      <c r="B165" s="3" t="s">
        <v>5742</v>
      </c>
      <c r="C165" s="9" t="s">
        <v>5702</v>
      </c>
      <c r="D165" s="17" t="str">
        <f>VLOOKUP(C165,Customers!$D$2:$E$60,2,FALSE)</f>
        <v>C00056</v>
      </c>
      <c r="E165" s="9" t="s">
        <v>5477</v>
      </c>
      <c r="F165" s="9" t="s">
        <v>5478</v>
      </c>
      <c r="G165" s="9"/>
      <c r="H165" s="9" t="s">
        <v>5479</v>
      </c>
      <c r="I165" s="3" t="s">
        <v>5480</v>
      </c>
      <c r="J165" s="16" cm="1">
        <f t="array" ref="J165">SUM(IF(MOD(COLUMN(L165:AO165)-COLUMN(L165),2)=1, L165:AO165, 0))</f>
        <v>5.94</v>
      </c>
      <c r="K165" s="9">
        <f t="shared" si="0"/>
        <v>6</v>
      </c>
      <c r="L165" s="9" t="s">
        <v>3080</v>
      </c>
      <c r="M165" s="10">
        <v>0.99</v>
      </c>
      <c r="N165" s="9" t="s">
        <v>1196</v>
      </c>
      <c r="O165" s="10">
        <v>0.99</v>
      </c>
      <c r="P165" s="9" t="s">
        <v>1924</v>
      </c>
      <c r="Q165" s="10">
        <v>0.99</v>
      </c>
      <c r="R165" s="9" t="s">
        <v>2304</v>
      </c>
      <c r="S165" s="10">
        <v>0.99</v>
      </c>
      <c r="T165" s="9" t="s">
        <v>1271</v>
      </c>
      <c r="U165" s="10">
        <v>0.99</v>
      </c>
      <c r="V165" s="9" t="s">
        <v>4925</v>
      </c>
      <c r="W165" s="10">
        <v>0.99</v>
      </c>
      <c r="X165" s="9"/>
      <c r="Y165" s="10"/>
      <c r="Z165" s="9"/>
      <c r="AA165" s="10"/>
      <c r="AB165" s="9"/>
      <c r="AC165" s="10"/>
      <c r="AD165" s="9"/>
      <c r="AE165" s="10"/>
      <c r="AF165" s="9"/>
      <c r="AG165" s="10"/>
      <c r="AH165" s="9"/>
      <c r="AI165" s="10"/>
      <c r="AJ165" s="9"/>
      <c r="AK165" s="10"/>
      <c r="AL165" s="9"/>
      <c r="AM165" s="10"/>
      <c r="AN165" s="9"/>
      <c r="AO165" s="10"/>
    </row>
    <row r="166" spans="1:41" ht="13" x14ac:dyDescent="0.15">
      <c r="A166" s="3" t="s">
        <v>166</v>
      </c>
      <c r="B166" s="3" t="s">
        <v>5743</v>
      </c>
      <c r="C166" s="9" t="s">
        <v>5679</v>
      </c>
      <c r="D166" s="17" t="str">
        <f>VLOOKUP(C166,Customers!$D$2:$E$60,2,FALSE)</f>
        <v>C00003</v>
      </c>
      <c r="E166" s="9" t="s">
        <v>5069</v>
      </c>
      <c r="F166" s="9" t="s">
        <v>5070</v>
      </c>
      <c r="G166" s="9" t="s">
        <v>5071</v>
      </c>
      <c r="H166" s="9" t="s">
        <v>437</v>
      </c>
      <c r="I166" s="9" t="s">
        <v>5072</v>
      </c>
      <c r="J166" s="16" cm="1">
        <f t="array" ref="J166">SUM(IF(MOD(COLUMN(L166:AO166)-COLUMN(L166),2)=1, L166:AO166, 0))</f>
        <v>8.91</v>
      </c>
      <c r="K166" s="9">
        <f t="shared" si="0"/>
        <v>9</v>
      </c>
      <c r="L166" s="9" t="s">
        <v>1764</v>
      </c>
      <c r="M166" s="10">
        <v>0.99</v>
      </c>
      <c r="N166" s="9" t="s">
        <v>4398</v>
      </c>
      <c r="O166" s="10">
        <v>0.99</v>
      </c>
      <c r="P166" s="9" t="s">
        <v>3304</v>
      </c>
      <c r="Q166" s="10">
        <v>0.99</v>
      </c>
      <c r="R166" s="9" t="s">
        <v>1331</v>
      </c>
      <c r="S166" s="10">
        <v>0.99</v>
      </c>
      <c r="T166" s="9" t="s">
        <v>4437</v>
      </c>
      <c r="U166" s="10">
        <v>0.99</v>
      </c>
      <c r="V166" s="9" t="s">
        <v>3298</v>
      </c>
      <c r="W166" s="10">
        <v>0.99</v>
      </c>
      <c r="X166" s="9" t="s">
        <v>2601</v>
      </c>
      <c r="Y166" s="10">
        <v>0.99</v>
      </c>
      <c r="Z166" s="9" t="s">
        <v>737</v>
      </c>
      <c r="AA166" s="10">
        <v>0.99</v>
      </c>
      <c r="AB166" s="9" t="s">
        <v>1416</v>
      </c>
      <c r="AC166" s="10">
        <v>0.99</v>
      </c>
      <c r="AD166" s="9"/>
      <c r="AE166" s="10"/>
      <c r="AF166" s="9"/>
      <c r="AG166" s="10"/>
      <c r="AH166" s="9"/>
      <c r="AI166" s="10"/>
      <c r="AJ166" s="9"/>
      <c r="AK166" s="10"/>
      <c r="AL166" s="9"/>
      <c r="AM166" s="10"/>
      <c r="AN166" s="9"/>
      <c r="AO166" s="10"/>
    </row>
    <row r="167" spans="1:41" ht="13" x14ac:dyDescent="0.15">
      <c r="A167" s="3" t="s">
        <v>167</v>
      </c>
      <c r="B167" s="3" t="s">
        <v>5744</v>
      </c>
      <c r="C167" s="9" t="s">
        <v>5599</v>
      </c>
      <c r="D167" s="17" t="str">
        <f>VLOOKUP(C167,Customers!$D$2:$E$60,2,FALSE)</f>
        <v>C00012</v>
      </c>
      <c r="E167" s="9" t="s">
        <v>5142</v>
      </c>
      <c r="F167" s="9" t="s">
        <v>5143</v>
      </c>
      <c r="G167" s="9" t="s">
        <v>5144</v>
      </c>
      <c r="H167" s="9" t="s">
        <v>5054</v>
      </c>
      <c r="I167" s="9" t="s">
        <v>5145</v>
      </c>
      <c r="J167" s="16" cm="1">
        <f t="array" ref="J167">SUM(IF(MOD(COLUMN(L167:AO167)-COLUMN(L167),2)=1, L167:AO167, 0))</f>
        <v>13.860000000000001</v>
      </c>
      <c r="K167" s="9">
        <f t="shared" si="0"/>
        <v>14</v>
      </c>
      <c r="L167" s="9" t="s">
        <v>3954</v>
      </c>
      <c r="M167" s="10">
        <v>0.99</v>
      </c>
      <c r="N167" s="9" t="s">
        <v>1561</v>
      </c>
      <c r="O167" s="10">
        <v>0.99</v>
      </c>
      <c r="P167" s="9" t="s">
        <v>1811</v>
      </c>
      <c r="Q167" s="10">
        <v>0.99</v>
      </c>
      <c r="R167" s="9" t="s">
        <v>1017</v>
      </c>
      <c r="S167" s="10">
        <v>0.99</v>
      </c>
      <c r="T167" s="9" t="s">
        <v>1861</v>
      </c>
      <c r="U167" s="10">
        <v>0.99</v>
      </c>
      <c r="V167" s="9" t="s">
        <v>2546</v>
      </c>
      <c r="W167" s="10">
        <v>0.99</v>
      </c>
      <c r="X167" s="9" t="s">
        <v>2703</v>
      </c>
      <c r="Y167" s="10">
        <v>0.99</v>
      </c>
      <c r="Z167" s="9" t="s">
        <v>3972</v>
      </c>
      <c r="AA167" s="10">
        <v>0.99</v>
      </c>
      <c r="AB167" s="9" t="s">
        <v>2676</v>
      </c>
      <c r="AC167" s="10">
        <v>0.99</v>
      </c>
      <c r="AD167" s="9" t="s">
        <v>3476</v>
      </c>
      <c r="AE167" s="10">
        <v>0.99</v>
      </c>
      <c r="AF167" s="9" t="s">
        <v>3268</v>
      </c>
      <c r="AG167" s="10">
        <v>0.99</v>
      </c>
      <c r="AH167" s="9" t="s">
        <v>3401</v>
      </c>
      <c r="AI167" s="10">
        <v>0.99</v>
      </c>
      <c r="AJ167" s="9" t="s">
        <v>3826</v>
      </c>
      <c r="AK167" s="10">
        <v>0.99</v>
      </c>
      <c r="AL167" s="9" t="s">
        <v>4782</v>
      </c>
      <c r="AM167" s="10">
        <v>0.99</v>
      </c>
      <c r="AN167" s="9"/>
      <c r="AO167" s="10"/>
    </row>
    <row r="168" spans="1:41" ht="13" x14ac:dyDescent="0.15">
      <c r="A168" s="3" t="s">
        <v>168</v>
      </c>
      <c r="B168" s="3" t="s">
        <v>5745</v>
      </c>
      <c r="C168" s="9" t="s">
        <v>5646</v>
      </c>
      <c r="D168" s="17" t="str">
        <f>VLOOKUP(C168,Customers!$D$2:$E$60,2,FALSE)</f>
        <v>C00026</v>
      </c>
      <c r="E168" s="9" t="s">
        <v>5258</v>
      </c>
      <c r="F168" s="9" t="s">
        <v>5259</v>
      </c>
      <c r="G168" s="9" t="s">
        <v>5260</v>
      </c>
      <c r="H168" s="9" t="s">
        <v>5180</v>
      </c>
      <c r="I168" s="3" t="s">
        <v>5261</v>
      </c>
      <c r="J168" s="16" cm="1">
        <f t="array" ref="J168">SUM(IF(MOD(COLUMN(L168:AO168)-COLUMN(L168),2)=1, L168:AO168, 0))</f>
        <v>0.99</v>
      </c>
      <c r="K168" s="9">
        <f t="shared" si="0"/>
        <v>1</v>
      </c>
      <c r="L168" s="9" t="s">
        <v>3335</v>
      </c>
      <c r="M168" s="10">
        <v>0.99</v>
      </c>
      <c r="N168" s="9"/>
      <c r="O168" s="10"/>
      <c r="P168" s="9"/>
      <c r="Q168" s="10"/>
      <c r="R168" s="9"/>
      <c r="S168" s="10"/>
      <c r="T168" s="9"/>
      <c r="U168" s="10"/>
      <c r="V168" s="9"/>
      <c r="W168" s="10"/>
      <c r="X168" s="9"/>
      <c r="Y168" s="10"/>
      <c r="Z168" s="9"/>
      <c r="AA168" s="10"/>
      <c r="AB168" s="9"/>
      <c r="AC168" s="10"/>
      <c r="AD168" s="9"/>
      <c r="AE168" s="10"/>
      <c r="AF168" s="9"/>
      <c r="AG168" s="10"/>
      <c r="AH168" s="9"/>
      <c r="AI168" s="10"/>
      <c r="AJ168" s="9"/>
      <c r="AK168" s="10"/>
      <c r="AL168" s="9"/>
      <c r="AM168" s="10"/>
      <c r="AN168" s="9"/>
      <c r="AO168" s="10"/>
    </row>
    <row r="169" spans="1:41" ht="13" x14ac:dyDescent="0.15">
      <c r="A169" s="3" t="s">
        <v>169</v>
      </c>
      <c r="B169" s="3" t="s">
        <v>5746</v>
      </c>
      <c r="C169" s="9" t="s">
        <v>5606</v>
      </c>
      <c r="D169" s="17" t="str">
        <f>VLOOKUP(C169,Customers!$D$2:$E$60,2,FALSE)</f>
        <v>C00027</v>
      </c>
      <c r="E169" s="9" t="s">
        <v>5266</v>
      </c>
      <c r="F169" s="9" t="s">
        <v>5267</v>
      </c>
      <c r="G169" s="9" t="s">
        <v>5268</v>
      </c>
      <c r="H169" s="9" t="s">
        <v>5180</v>
      </c>
      <c r="I169" s="3" t="s">
        <v>5269</v>
      </c>
      <c r="J169" s="16" cm="1">
        <f t="array" ref="J169">SUM(IF(MOD(COLUMN(L169:AO169)-COLUMN(L169),2)=1, L169:AO169, 0))</f>
        <v>1.98</v>
      </c>
      <c r="K169" s="9">
        <f t="shared" si="0"/>
        <v>2</v>
      </c>
      <c r="L169" s="9" t="s">
        <v>1489</v>
      </c>
      <c r="M169" s="10">
        <v>0.99</v>
      </c>
      <c r="N169" s="9" t="s">
        <v>4672</v>
      </c>
      <c r="O169" s="10">
        <v>0.99</v>
      </c>
      <c r="P169" s="9"/>
      <c r="Q169" s="10"/>
      <c r="R169" s="9"/>
      <c r="S169" s="10"/>
      <c r="T169" s="9"/>
      <c r="U169" s="10"/>
      <c r="V169" s="9"/>
      <c r="W169" s="10"/>
      <c r="X169" s="9"/>
      <c r="Y169" s="10"/>
      <c r="Z169" s="9"/>
      <c r="AA169" s="10"/>
      <c r="AB169" s="9"/>
      <c r="AC169" s="10"/>
      <c r="AD169" s="9"/>
      <c r="AE169" s="10"/>
      <c r="AF169" s="9"/>
      <c r="AG169" s="10"/>
      <c r="AH169" s="9"/>
      <c r="AI169" s="10"/>
      <c r="AJ169" s="9"/>
      <c r="AK169" s="10"/>
      <c r="AL169" s="9"/>
      <c r="AM169" s="10"/>
      <c r="AN169" s="9"/>
      <c r="AO169" s="10"/>
    </row>
    <row r="170" spans="1:41" ht="13" x14ac:dyDescent="0.15">
      <c r="A170" s="3" t="s">
        <v>170</v>
      </c>
      <c r="B170" s="3" t="s">
        <v>5746</v>
      </c>
      <c r="C170" s="9" t="s">
        <v>5619</v>
      </c>
      <c r="D170" s="17" t="str">
        <f>VLOOKUP(C170,Customers!$D$2:$E$60,2,FALSE)</f>
        <v>C00029</v>
      </c>
      <c r="E170" s="9" t="s">
        <v>5281</v>
      </c>
      <c r="F170" s="9" t="s">
        <v>5282</v>
      </c>
      <c r="G170" s="9" t="s">
        <v>5283</v>
      </c>
      <c r="H170" s="9" t="s">
        <v>437</v>
      </c>
      <c r="I170" s="9" t="s">
        <v>5284</v>
      </c>
      <c r="J170" s="16" cm="1">
        <f t="array" ref="J170">SUM(IF(MOD(COLUMN(L170:AO170)-COLUMN(L170),2)=1, L170:AO170, 0))</f>
        <v>1.98</v>
      </c>
      <c r="K170" s="9">
        <f t="shared" si="0"/>
        <v>2</v>
      </c>
      <c r="L170" s="9" t="s">
        <v>3149</v>
      </c>
      <c r="M170" s="10">
        <v>0.99</v>
      </c>
      <c r="N170" s="9" t="s">
        <v>2852</v>
      </c>
      <c r="O170" s="10">
        <v>0.99</v>
      </c>
      <c r="P170" s="9"/>
      <c r="Q170" s="10"/>
      <c r="R170" s="9"/>
      <c r="S170" s="10"/>
      <c r="T170" s="9"/>
      <c r="U170" s="10"/>
      <c r="V170" s="9"/>
      <c r="W170" s="10"/>
      <c r="X170" s="9"/>
      <c r="Y170" s="10"/>
      <c r="Z170" s="9"/>
      <c r="AA170" s="10"/>
      <c r="AB170" s="9"/>
      <c r="AC170" s="10"/>
      <c r="AD170" s="9"/>
      <c r="AE170" s="10"/>
      <c r="AF170" s="9"/>
      <c r="AG170" s="10"/>
      <c r="AH170" s="9"/>
      <c r="AI170" s="10"/>
      <c r="AJ170" s="9"/>
      <c r="AK170" s="10"/>
      <c r="AL170" s="9"/>
      <c r="AM170" s="10"/>
      <c r="AN170" s="9"/>
      <c r="AO170" s="10"/>
    </row>
    <row r="171" spans="1:41" ht="13" x14ac:dyDescent="0.15">
      <c r="A171" s="3" t="s">
        <v>171</v>
      </c>
      <c r="B171" s="3" t="s">
        <v>5747</v>
      </c>
      <c r="C171" s="9" t="s">
        <v>5575</v>
      </c>
      <c r="D171" s="17" t="str">
        <f>VLOOKUP(C171,Customers!$D$2:$E$60,2,FALSE)</f>
        <v>C00031</v>
      </c>
      <c r="E171" s="9" t="s">
        <v>5296</v>
      </c>
      <c r="F171" s="9" t="s">
        <v>5297</v>
      </c>
      <c r="G171" s="9" t="s">
        <v>5298</v>
      </c>
      <c r="H171" s="9" t="s">
        <v>437</v>
      </c>
      <c r="I171" s="9" t="s">
        <v>5299</v>
      </c>
      <c r="J171" s="16" cm="1">
        <f t="array" ref="J171">SUM(IF(MOD(COLUMN(L171:AO171)-COLUMN(L171),2)=1, L171:AO171, 0))</f>
        <v>3.96</v>
      </c>
      <c r="K171" s="9">
        <f t="shared" si="0"/>
        <v>4</v>
      </c>
      <c r="L171" s="9" t="s">
        <v>4745</v>
      </c>
      <c r="M171" s="10">
        <v>0.99</v>
      </c>
      <c r="N171" s="9" t="s">
        <v>3903</v>
      </c>
      <c r="O171" s="10">
        <v>0.99</v>
      </c>
      <c r="P171" s="9" t="s">
        <v>3422</v>
      </c>
      <c r="Q171" s="10">
        <v>0.99</v>
      </c>
      <c r="R171" s="9" t="s">
        <v>1489</v>
      </c>
      <c r="S171" s="10">
        <v>0.99</v>
      </c>
      <c r="T171" s="9"/>
      <c r="U171" s="10"/>
      <c r="V171" s="9"/>
      <c r="W171" s="10"/>
      <c r="X171" s="9"/>
      <c r="Y171" s="10"/>
      <c r="Z171" s="9"/>
      <c r="AA171" s="10"/>
      <c r="AB171" s="9"/>
      <c r="AC171" s="10"/>
      <c r="AD171" s="9"/>
      <c r="AE171" s="10"/>
      <c r="AF171" s="9"/>
      <c r="AG171" s="10"/>
      <c r="AH171" s="9"/>
      <c r="AI171" s="10"/>
      <c r="AJ171" s="9"/>
      <c r="AK171" s="10"/>
      <c r="AL171" s="9"/>
      <c r="AM171" s="10"/>
      <c r="AN171" s="9"/>
      <c r="AO171" s="10"/>
    </row>
    <row r="172" spans="1:41" ht="13" x14ac:dyDescent="0.15">
      <c r="A172" s="3" t="s">
        <v>172</v>
      </c>
      <c r="B172" s="3" t="s">
        <v>5748</v>
      </c>
      <c r="C172" s="9" t="s">
        <v>5710</v>
      </c>
      <c r="D172" s="17" t="str">
        <f>VLOOKUP(C172,Customers!$D$2:$E$60,2,FALSE)</f>
        <v>C00035</v>
      </c>
      <c r="E172" s="9" t="s">
        <v>5325</v>
      </c>
      <c r="F172" s="9" t="s">
        <v>5326</v>
      </c>
      <c r="G172" s="9"/>
      <c r="H172" s="9" t="s">
        <v>5321</v>
      </c>
      <c r="I172" s="9"/>
      <c r="J172" s="16" cm="1">
        <f t="array" ref="J172">SUM(IF(MOD(COLUMN(L172:AO172)-COLUMN(L172),2)=1, L172:AO172, 0))</f>
        <v>5.94</v>
      </c>
      <c r="K172" s="9">
        <f t="shared" si="0"/>
        <v>6</v>
      </c>
      <c r="L172" s="9" t="s">
        <v>2873</v>
      </c>
      <c r="M172" s="10">
        <v>0.99</v>
      </c>
      <c r="N172" s="9" t="s">
        <v>3164</v>
      </c>
      <c r="O172" s="10">
        <v>0.99</v>
      </c>
      <c r="P172" s="9" t="s">
        <v>4001</v>
      </c>
      <c r="Q172" s="10">
        <v>0.99</v>
      </c>
      <c r="R172" s="9" t="s">
        <v>1179</v>
      </c>
      <c r="S172" s="10">
        <v>0.99</v>
      </c>
      <c r="T172" s="9" t="s">
        <v>3081</v>
      </c>
      <c r="U172" s="10">
        <v>0.99</v>
      </c>
      <c r="V172" s="9" t="s">
        <v>1243</v>
      </c>
      <c r="W172" s="10">
        <v>0.99</v>
      </c>
      <c r="X172" s="9"/>
      <c r="Y172" s="10"/>
      <c r="Z172" s="9"/>
      <c r="AA172" s="10"/>
      <c r="AB172" s="9"/>
      <c r="AC172" s="10"/>
      <c r="AD172" s="9"/>
      <c r="AE172" s="10"/>
      <c r="AF172" s="9"/>
      <c r="AG172" s="10"/>
      <c r="AH172" s="9"/>
      <c r="AI172" s="10"/>
      <c r="AJ172" s="9"/>
      <c r="AK172" s="10"/>
      <c r="AL172" s="9"/>
      <c r="AM172" s="10"/>
      <c r="AN172" s="9"/>
      <c r="AO172" s="10"/>
    </row>
    <row r="173" spans="1:41" ht="13" x14ac:dyDescent="0.15">
      <c r="A173" s="3" t="s">
        <v>173</v>
      </c>
      <c r="B173" s="3" t="s">
        <v>5749</v>
      </c>
      <c r="C173" s="9" t="s">
        <v>5687</v>
      </c>
      <c r="D173" s="17" t="str">
        <f>VLOOKUP(C173,Customers!$D$2:$E$60,2,FALSE)</f>
        <v>C00041</v>
      </c>
      <c r="E173" s="9" t="s">
        <v>5365</v>
      </c>
      <c r="F173" s="9" t="s">
        <v>5366</v>
      </c>
      <c r="G173" s="9"/>
      <c r="H173" s="9" t="s">
        <v>5353</v>
      </c>
      <c r="I173" s="3" t="s">
        <v>5367</v>
      </c>
      <c r="J173" s="16" cm="1">
        <f t="array" ref="J173">SUM(IF(MOD(COLUMN(L173:AO173)-COLUMN(L173),2)=1, L173:AO173, 0))</f>
        <v>8.91</v>
      </c>
      <c r="K173" s="9">
        <f t="shared" si="0"/>
        <v>9</v>
      </c>
      <c r="L173" s="9" t="s">
        <v>2715</v>
      </c>
      <c r="M173" s="10">
        <v>0.99</v>
      </c>
      <c r="N173" s="9" t="s">
        <v>4045</v>
      </c>
      <c r="O173" s="10">
        <v>0.99</v>
      </c>
      <c r="P173" s="9" t="s">
        <v>2473</v>
      </c>
      <c r="Q173" s="10">
        <v>0.99</v>
      </c>
      <c r="R173" s="9" t="s">
        <v>4765</v>
      </c>
      <c r="S173" s="10">
        <v>0.99</v>
      </c>
      <c r="T173" s="9" t="s">
        <v>3204</v>
      </c>
      <c r="U173" s="10">
        <v>0.99</v>
      </c>
      <c r="V173" s="9" t="s">
        <v>4592</v>
      </c>
      <c r="W173" s="10">
        <v>0.99</v>
      </c>
      <c r="X173" s="9" t="s">
        <v>4968</v>
      </c>
      <c r="Y173" s="10">
        <v>0.99</v>
      </c>
      <c r="Z173" s="9" t="s">
        <v>1731</v>
      </c>
      <c r="AA173" s="10">
        <v>0.99</v>
      </c>
      <c r="AB173" s="9" t="s">
        <v>3170</v>
      </c>
      <c r="AC173" s="10">
        <v>0.99</v>
      </c>
      <c r="AD173" s="9"/>
      <c r="AE173" s="10"/>
      <c r="AF173" s="9"/>
      <c r="AG173" s="10"/>
      <c r="AH173" s="9"/>
      <c r="AI173" s="10"/>
      <c r="AJ173" s="9"/>
      <c r="AK173" s="10"/>
      <c r="AL173" s="9"/>
      <c r="AM173" s="10"/>
      <c r="AN173" s="9"/>
      <c r="AO173" s="10"/>
    </row>
    <row r="174" spans="1:41" ht="13" x14ac:dyDescent="0.15">
      <c r="A174" s="3" t="s">
        <v>174</v>
      </c>
      <c r="B174" s="3" t="s">
        <v>5750</v>
      </c>
      <c r="C174" s="9" t="s">
        <v>5609</v>
      </c>
      <c r="D174" s="17" t="str">
        <f>VLOOKUP(C174,Customers!$D$2:$E$60,2,FALSE)</f>
        <v>C00050</v>
      </c>
      <c r="E174" s="9" t="s">
        <v>5434</v>
      </c>
      <c r="F174" s="9" t="s">
        <v>5435</v>
      </c>
      <c r="G174" s="9"/>
      <c r="H174" s="9" t="s">
        <v>5436</v>
      </c>
      <c r="I174" s="3" t="s">
        <v>5437</v>
      </c>
      <c r="J174" s="16" cm="1">
        <f t="array" ref="J174">SUM(IF(MOD(COLUMN(L174:AO174)-COLUMN(L174),2)=1, L174:AO174, 0))</f>
        <v>12.870000000000001</v>
      </c>
      <c r="K174" s="9">
        <f t="shared" si="0"/>
        <v>13</v>
      </c>
      <c r="L174" s="9" t="s">
        <v>2398</v>
      </c>
      <c r="M174" s="10">
        <v>0.99</v>
      </c>
      <c r="N174" s="9" t="s">
        <v>2364</v>
      </c>
      <c r="O174" s="10">
        <v>0.99</v>
      </c>
      <c r="P174" s="9" t="s">
        <v>1029</v>
      </c>
      <c r="Q174" s="10">
        <v>0.99</v>
      </c>
      <c r="R174" s="9" t="s">
        <v>3674</v>
      </c>
      <c r="S174" s="10">
        <v>0.99</v>
      </c>
      <c r="T174" s="9" t="s">
        <v>4823</v>
      </c>
      <c r="U174" s="10">
        <v>0.99</v>
      </c>
      <c r="V174" s="9" t="s">
        <v>2755</v>
      </c>
      <c r="W174" s="10">
        <v>0.99</v>
      </c>
      <c r="X174" s="9" t="s">
        <v>1787</v>
      </c>
      <c r="Y174" s="10">
        <v>0.99</v>
      </c>
      <c r="Z174" s="9" t="s">
        <v>1411</v>
      </c>
      <c r="AA174" s="10">
        <v>0.99</v>
      </c>
      <c r="AB174" s="9" t="s">
        <v>3425</v>
      </c>
      <c r="AC174" s="10">
        <v>0.99</v>
      </c>
      <c r="AD174" s="9" t="s">
        <v>1378</v>
      </c>
      <c r="AE174" s="10">
        <v>0.99</v>
      </c>
      <c r="AF174" s="9" t="s">
        <v>4135</v>
      </c>
      <c r="AG174" s="10">
        <v>0.99</v>
      </c>
      <c r="AH174" s="9" t="s">
        <v>4865</v>
      </c>
      <c r="AI174" s="10">
        <v>0.99</v>
      </c>
      <c r="AJ174" s="9" t="s">
        <v>3294</v>
      </c>
      <c r="AK174" s="10">
        <v>0.99</v>
      </c>
      <c r="AL174" s="9"/>
      <c r="AM174" s="10"/>
      <c r="AN174" s="9"/>
      <c r="AO174" s="11"/>
    </row>
    <row r="175" spans="1:41" ht="13" x14ac:dyDescent="0.15">
      <c r="A175" s="3" t="s">
        <v>175</v>
      </c>
      <c r="B175" s="3" t="s">
        <v>5751</v>
      </c>
      <c r="C175" s="9" t="s">
        <v>5654</v>
      </c>
      <c r="D175" s="17" t="str">
        <f>VLOOKUP(C175,Customers!$D$2:$E$60,2,FALSE)</f>
        <v>C00005</v>
      </c>
      <c r="E175" s="9" t="s">
        <v>5086</v>
      </c>
      <c r="F175" s="9" t="s">
        <v>5087</v>
      </c>
      <c r="G175" s="9"/>
      <c r="H175" s="9" t="s">
        <v>5088</v>
      </c>
      <c r="I175" s="3" t="s">
        <v>5089</v>
      </c>
      <c r="J175" s="16" cm="1">
        <f t="array" ref="J175">SUM(IF(MOD(COLUMN(L175:AO175)-COLUMN(L175),2)=1, L175:AO175, 0))</f>
        <v>0.99</v>
      </c>
      <c r="K175" s="9">
        <f t="shared" si="0"/>
        <v>1</v>
      </c>
      <c r="L175" s="9" t="s">
        <v>4772</v>
      </c>
      <c r="M175" s="10">
        <v>0.99</v>
      </c>
      <c r="N175" s="9"/>
      <c r="O175" s="10"/>
      <c r="P175" s="9"/>
      <c r="Q175" s="10"/>
      <c r="R175" s="9"/>
      <c r="S175" s="10"/>
      <c r="T175" s="9"/>
      <c r="U175" s="10"/>
      <c r="V175" s="9"/>
      <c r="W175" s="10"/>
      <c r="X175" s="9"/>
      <c r="Y175" s="10"/>
      <c r="Z175" s="9"/>
      <c r="AA175" s="10"/>
      <c r="AB175" s="9"/>
      <c r="AC175" s="10"/>
      <c r="AD175" s="9"/>
      <c r="AE175" s="10"/>
      <c r="AF175" s="9"/>
      <c r="AG175" s="10"/>
      <c r="AH175" s="9"/>
      <c r="AI175" s="10"/>
      <c r="AJ175" s="9"/>
      <c r="AK175" s="10"/>
      <c r="AL175" s="9"/>
      <c r="AM175" s="10"/>
      <c r="AN175" s="9"/>
      <c r="AO175" s="10"/>
    </row>
    <row r="176" spans="1:41" ht="13" x14ac:dyDescent="0.15">
      <c r="A176" s="3" t="s">
        <v>176</v>
      </c>
      <c r="B176" s="3" t="s">
        <v>5752</v>
      </c>
      <c r="C176" s="9" t="s">
        <v>5616</v>
      </c>
      <c r="D176" s="17" t="str">
        <f>VLOOKUP(C176,Customers!$D$2:$E$60,2,FALSE)</f>
        <v>C00006</v>
      </c>
      <c r="E176" s="9" t="s">
        <v>5094</v>
      </c>
      <c r="F176" s="9" t="s">
        <v>5087</v>
      </c>
      <c r="G176" s="9"/>
      <c r="H176" s="9" t="s">
        <v>5088</v>
      </c>
      <c r="I176" s="3" t="s">
        <v>5095</v>
      </c>
      <c r="J176" s="16" cm="1">
        <f t="array" ref="J176">SUM(IF(MOD(COLUMN(L176:AO176)-COLUMN(L176),2)=1, L176:AO176, 0))</f>
        <v>1.98</v>
      </c>
      <c r="K176" s="9">
        <f t="shared" si="0"/>
        <v>2</v>
      </c>
      <c r="L176" s="9" t="s">
        <v>2573</v>
      </c>
      <c r="M176" s="10">
        <v>0.99</v>
      </c>
      <c r="N176" s="9" t="s">
        <v>4574</v>
      </c>
      <c r="O176" s="10">
        <v>0.99</v>
      </c>
      <c r="P176" s="9"/>
      <c r="Q176" s="10"/>
      <c r="R176" s="9"/>
      <c r="S176" s="10"/>
      <c r="T176" s="9"/>
      <c r="U176" s="10"/>
      <c r="V176" s="9"/>
      <c r="W176" s="10"/>
      <c r="X176" s="9"/>
      <c r="Y176" s="10"/>
      <c r="Z176" s="9"/>
      <c r="AA176" s="10"/>
      <c r="AB176" s="9"/>
      <c r="AC176" s="10"/>
      <c r="AD176" s="9"/>
      <c r="AE176" s="10"/>
      <c r="AF176" s="9"/>
      <c r="AG176" s="10"/>
      <c r="AH176" s="9"/>
      <c r="AI176" s="10"/>
      <c r="AJ176" s="9"/>
      <c r="AK176" s="10"/>
      <c r="AL176" s="9"/>
      <c r="AM176" s="10"/>
      <c r="AN176" s="9"/>
      <c r="AO176" s="10"/>
    </row>
    <row r="177" spans="1:41" ht="13" x14ac:dyDescent="0.15">
      <c r="A177" s="3" t="s">
        <v>177</v>
      </c>
      <c r="B177" s="3" t="s">
        <v>5752</v>
      </c>
      <c r="C177" s="9" t="s">
        <v>5548</v>
      </c>
      <c r="D177" s="17" t="str">
        <f>VLOOKUP(C177,Customers!$D$2:$E$60,2,FALSE)</f>
        <v>C00008</v>
      </c>
      <c r="E177" s="9" t="s">
        <v>5108</v>
      </c>
      <c r="F177" s="9" t="s">
        <v>5109</v>
      </c>
      <c r="G177" s="9"/>
      <c r="H177" s="9" t="s">
        <v>5110</v>
      </c>
      <c r="I177" s="3" t="s">
        <v>5111</v>
      </c>
      <c r="J177" s="16" cm="1">
        <f t="array" ref="J177">SUM(IF(MOD(COLUMN(L177:AO177)-COLUMN(L177),2)=1, L177:AO177, 0))</f>
        <v>1.98</v>
      </c>
      <c r="K177" s="9">
        <f t="shared" si="0"/>
        <v>2</v>
      </c>
      <c r="L177" s="9" t="s">
        <v>4755</v>
      </c>
      <c r="M177" s="10">
        <v>0.99</v>
      </c>
      <c r="N177" s="9" t="s">
        <v>2898</v>
      </c>
      <c r="O177" s="10">
        <v>0.99</v>
      </c>
      <c r="P177" s="9"/>
      <c r="Q177" s="10"/>
      <c r="R177" s="9"/>
      <c r="S177" s="10"/>
      <c r="T177" s="9"/>
      <c r="U177" s="10"/>
      <c r="V177" s="9"/>
      <c r="W177" s="10"/>
      <c r="X177" s="9"/>
      <c r="Y177" s="10"/>
      <c r="Z177" s="9"/>
      <c r="AA177" s="10"/>
      <c r="AB177" s="9"/>
      <c r="AC177" s="10"/>
      <c r="AD177" s="9"/>
      <c r="AE177" s="10"/>
      <c r="AF177" s="9"/>
      <c r="AG177" s="10"/>
      <c r="AH177" s="9"/>
      <c r="AI177" s="10"/>
      <c r="AJ177" s="9"/>
      <c r="AK177" s="10"/>
      <c r="AL177" s="9"/>
      <c r="AM177" s="10"/>
      <c r="AN177" s="9"/>
      <c r="AO177" s="10"/>
    </row>
    <row r="178" spans="1:41" ht="13" x14ac:dyDescent="0.15">
      <c r="A178" s="3" t="s">
        <v>178</v>
      </c>
      <c r="B178" s="3" t="s">
        <v>5753</v>
      </c>
      <c r="C178" s="9" t="s">
        <v>5586</v>
      </c>
      <c r="D178" s="17" t="str">
        <f>VLOOKUP(C178,Customers!$D$2:$E$60,2,FALSE)</f>
        <v>C00010</v>
      </c>
      <c r="E178" s="9" t="s">
        <v>5125</v>
      </c>
      <c r="F178" s="9" t="s">
        <v>5126</v>
      </c>
      <c r="G178" s="9" t="s">
        <v>5053</v>
      </c>
      <c r="H178" s="9" t="s">
        <v>5054</v>
      </c>
      <c r="I178" s="9" t="s">
        <v>5127</v>
      </c>
      <c r="J178" s="16" cm="1">
        <f t="array" ref="J178">SUM(IF(MOD(COLUMN(L178:AO178)-COLUMN(L178),2)=1, L178:AO178, 0))</f>
        <v>3.96</v>
      </c>
      <c r="K178" s="9">
        <f t="shared" si="0"/>
        <v>4</v>
      </c>
      <c r="L178" s="9" t="s">
        <v>1294</v>
      </c>
      <c r="M178" s="10">
        <v>0.99</v>
      </c>
      <c r="N178" s="9" t="s">
        <v>1285</v>
      </c>
      <c r="O178" s="10">
        <v>0.99</v>
      </c>
      <c r="P178" s="9" t="s">
        <v>4110</v>
      </c>
      <c r="Q178" s="10">
        <v>0.99</v>
      </c>
      <c r="R178" s="9" t="s">
        <v>2058</v>
      </c>
      <c r="S178" s="10">
        <v>0.99</v>
      </c>
      <c r="T178" s="9"/>
      <c r="U178" s="10"/>
      <c r="V178" s="9"/>
      <c r="W178" s="10"/>
      <c r="X178" s="9"/>
      <c r="Y178" s="10"/>
      <c r="Z178" s="9"/>
      <c r="AA178" s="10"/>
      <c r="AB178" s="9"/>
      <c r="AC178" s="10"/>
      <c r="AD178" s="9"/>
      <c r="AE178" s="10"/>
      <c r="AF178" s="9"/>
      <c r="AG178" s="10"/>
      <c r="AH178" s="9"/>
      <c r="AI178" s="10"/>
      <c r="AJ178" s="9"/>
      <c r="AK178" s="10"/>
      <c r="AL178" s="9"/>
      <c r="AM178" s="10"/>
      <c r="AN178" s="9"/>
      <c r="AO178" s="10"/>
    </row>
    <row r="179" spans="1:41" ht="13" x14ac:dyDescent="0.15">
      <c r="A179" s="3" t="s">
        <v>179</v>
      </c>
      <c r="B179" s="3" t="s">
        <v>5754</v>
      </c>
      <c r="C179" s="9" t="s">
        <v>5550</v>
      </c>
      <c r="D179" s="17" t="str">
        <f>VLOOKUP(C179,Customers!$D$2:$E$60,2,FALSE)</f>
        <v>C00014</v>
      </c>
      <c r="E179" s="9" t="s">
        <v>5161</v>
      </c>
      <c r="F179" s="9" t="s">
        <v>435</v>
      </c>
      <c r="G179" s="9" t="s">
        <v>436</v>
      </c>
      <c r="H179" s="9" t="s">
        <v>437</v>
      </c>
      <c r="I179" s="9" t="s">
        <v>5162</v>
      </c>
      <c r="J179" s="16" cm="1">
        <f t="array" ref="J179">SUM(IF(MOD(COLUMN(L179:AO179)-COLUMN(L179),2)=1, L179:AO179, 0))</f>
        <v>5.94</v>
      </c>
      <c r="K179" s="9">
        <f t="shared" si="0"/>
        <v>6</v>
      </c>
      <c r="L179" s="9" t="s">
        <v>2074</v>
      </c>
      <c r="M179" s="10">
        <v>0.99</v>
      </c>
      <c r="N179" s="9" t="s">
        <v>1746</v>
      </c>
      <c r="O179" s="10">
        <v>0.99</v>
      </c>
      <c r="P179" s="9" t="s">
        <v>4340</v>
      </c>
      <c r="Q179" s="10">
        <v>0.99</v>
      </c>
      <c r="R179" s="9" t="s">
        <v>2419</v>
      </c>
      <c r="S179" s="10">
        <v>0.99</v>
      </c>
      <c r="T179" s="9" t="s">
        <v>2585</v>
      </c>
      <c r="U179" s="10">
        <v>0.99</v>
      </c>
      <c r="V179" s="9" t="s">
        <v>2743</v>
      </c>
      <c r="W179" s="10">
        <v>0.99</v>
      </c>
      <c r="X179" s="9"/>
      <c r="Y179" s="10"/>
      <c r="Z179" s="9"/>
      <c r="AA179" s="10"/>
      <c r="AB179" s="9"/>
      <c r="AC179" s="10"/>
      <c r="AD179" s="9"/>
      <c r="AE179" s="10"/>
      <c r="AF179" s="9"/>
      <c r="AG179" s="10"/>
      <c r="AH179" s="9"/>
      <c r="AI179" s="10"/>
      <c r="AJ179" s="9"/>
      <c r="AK179" s="10"/>
      <c r="AL179" s="9"/>
      <c r="AM179" s="10"/>
      <c r="AN179" s="9"/>
      <c r="AO179" s="10"/>
    </row>
    <row r="180" spans="1:41" ht="13" x14ac:dyDescent="0.15">
      <c r="A180" s="3" t="s">
        <v>180</v>
      </c>
      <c r="B180" s="3" t="s">
        <v>5755</v>
      </c>
      <c r="C180" s="9" t="s">
        <v>5695</v>
      </c>
      <c r="D180" s="17" t="str">
        <f>VLOOKUP(C180,Customers!$D$2:$E$60,2,FALSE)</f>
        <v>C00020</v>
      </c>
      <c r="E180" s="9" t="s">
        <v>5213</v>
      </c>
      <c r="F180" s="9" t="s">
        <v>5178</v>
      </c>
      <c r="G180" s="9" t="s">
        <v>5179</v>
      </c>
      <c r="H180" s="9" t="s">
        <v>5180</v>
      </c>
      <c r="I180" s="9" t="s">
        <v>5214</v>
      </c>
      <c r="J180" s="16" cm="1">
        <f t="array" ref="J180">SUM(IF(MOD(COLUMN(L180:AO180)-COLUMN(L180),2)=1, L180:AO180, 0))</f>
        <v>8.91</v>
      </c>
      <c r="K180" s="9">
        <f t="shared" si="0"/>
        <v>9</v>
      </c>
      <c r="L180" s="9" t="s">
        <v>3742</v>
      </c>
      <c r="M180" s="10">
        <v>0.99</v>
      </c>
      <c r="N180" s="9" t="s">
        <v>3431</v>
      </c>
      <c r="O180" s="10">
        <v>0.99</v>
      </c>
      <c r="P180" s="9" t="s">
        <v>4653</v>
      </c>
      <c r="Q180" s="10">
        <v>0.99</v>
      </c>
      <c r="R180" s="9" t="s">
        <v>3857</v>
      </c>
      <c r="S180" s="10">
        <v>0.99</v>
      </c>
      <c r="T180" s="9" t="s">
        <v>2596</v>
      </c>
      <c r="U180" s="10">
        <v>0.99</v>
      </c>
      <c r="V180" s="9" t="s">
        <v>3317</v>
      </c>
      <c r="W180" s="10">
        <v>0.99</v>
      </c>
      <c r="X180" s="9" t="s">
        <v>1472</v>
      </c>
      <c r="Y180" s="10">
        <v>0.99</v>
      </c>
      <c r="Z180" s="9" t="s">
        <v>1515</v>
      </c>
      <c r="AA180" s="10">
        <v>0.99</v>
      </c>
      <c r="AB180" s="9" t="s">
        <v>3478</v>
      </c>
      <c r="AC180" s="10">
        <v>0.99</v>
      </c>
      <c r="AD180" s="9"/>
      <c r="AE180" s="10"/>
      <c r="AF180" s="9"/>
      <c r="AG180" s="10"/>
      <c r="AH180" s="9"/>
      <c r="AI180" s="10"/>
      <c r="AJ180" s="9"/>
      <c r="AK180" s="10"/>
      <c r="AL180" s="9"/>
      <c r="AM180" s="10"/>
      <c r="AN180" s="9"/>
      <c r="AO180" s="10"/>
    </row>
    <row r="181" spans="1:41" ht="13" x14ac:dyDescent="0.15">
      <c r="A181" s="3" t="s">
        <v>181</v>
      </c>
      <c r="B181" s="3" t="s">
        <v>5756</v>
      </c>
      <c r="C181" s="9" t="s">
        <v>5619</v>
      </c>
      <c r="D181" s="17" t="str">
        <f>VLOOKUP(C181,Customers!$D$2:$E$60,2,FALSE)</f>
        <v>C00029</v>
      </c>
      <c r="E181" s="9" t="s">
        <v>5281</v>
      </c>
      <c r="F181" s="9" t="s">
        <v>5282</v>
      </c>
      <c r="G181" s="9" t="s">
        <v>5283</v>
      </c>
      <c r="H181" s="9" t="s">
        <v>437</v>
      </c>
      <c r="I181" s="9" t="s">
        <v>5284</v>
      </c>
      <c r="J181" s="16" cm="1">
        <f t="array" ref="J181">SUM(IF(MOD(COLUMN(L181:AO181)-COLUMN(L181),2)=1, L181:AO181, 0))</f>
        <v>13.860000000000001</v>
      </c>
      <c r="K181" s="9">
        <f t="shared" si="0"/>
        <v>14</v>
      </c>
      <c r="L181" s="9" t="s">
        <v>1051</v>
      </c>
      <c r="M181" s="10">
        <v>0.99</v>
      </c>
      <c r="N181" s="9" t="s">
        <v>3848</v>
      </c>
      <c r="O181" s="10">
        <v>0.99</v>
      </c>
      <c r="P181" s="9" t="s">
        <v>1618</v>
      </c>
      <c r="Q181" s="10">
        <v>0.99</v>
      </c>
      <c r="R181" s="9" t="s">
        <v>3611</v>
      </c>
      <c r="S181" s="10">
        <v>0.99</v>
      </c>
      <c r="T181" s="9" t="s">
        <v>2310</v>
      </c>
      <c r="U181" s="10">
        <v>0.99</v>
      </c>
      <c r="V181" s="9" t="s">
        <v>4213</v>
      </c>
      <c r="W181" s="10">
        <v>0.99</v>
      </c>
      <c r="X181" s="9" t="s">
        <v>4687</v>
      </c>
      <c r="Y181" s="10">
        <v>0.99</v>
      </c>
      <c r="Z181" s="9" t="s">
        <v>888</v>
      </c>
      <c r="AA181" s="10">
        <v>0.99</v>
      </c>
      <c r="AB181" s="9" t="s">
        <v>4734</v>
      </c>
      <c r="AC181" s="10">
        <v>0.99</v>
      </c>
      <c r="AD181" s="9" t="s">
        <v>3296</v>
      </c>
      <c r="AE181" s="10">
        <v>0.99</v>
      </c>
      <c r="AF181" s="9" t="s">
        <v>4161</v>
      </c>
      <c r="AG181" s="10">
        <v>0.99</v>
      </c>
      <c r="AH181" s="9" t="s">
        <v>1458</v>
      </c>
      <c r="AI181" s="10">
        <v>0.99</v>
      </c>
      <c r="AJ181" s="9" t="s">
        <v>3784</v>
      </c>
      <c r="AK181" s="10">
        <v>0.99</v>
      </c>
      <c r="AL181" s="9" t="s">
        <v>3896</v>
      </c>
      <c r="AM181" s="10">
        <v>0.99</v>
      </c>
      <c r="AN181" s="9"/>
      <c r="AO181" s="10"/>
    </row>
    <row r="182" spans="1:41" ht="13" x14ac:dyDescent="0.15">
      <c r="A182" s="3" t="s">
        <v>182</v>
      </c>
      <c r="B182" s="3" t="s">
        <v>5757</v>
      </c>
      <c r="C182" s="9" t="s">
        <v>5662</v>
      </c>
      <c r="D182" s="17" t="str">
        <f>VLOOKUP(C182,Customers!$D$2:$E$60,2,FALSE)</f>
        <v>C00043</v>
      </c>
      <c r="E182" s="9" t="s">
        <v>5379</v>
      </c>
      <c r="F182" s="9" t="s">
        <v>5380</v>
      </c>
      <c r="G182" s="9"/>
      <c r="H182" s="9" t="s">
        <v>5353</v>
      </c>
      <c r="I182" s="3" t="s">
        <v>5381</v>
      </c>
      <c r="J182" s="16" cm="1">
        <f t="array" ref="J182">SUM(IF(MOD(COLUMN(L182:AO182)-COLUMN(L182),2)=1, L182:AO182, 0))</f>
        <v>0.99</v>
      </c>
      <c r="K182" s="9">
        <f t="shared" si="0"/>
        <v>1</v>
      </c>
      <c r="L182" s="9" t="s">
        <v>4211</v>
      </c>
      <c r="M182" s="10">
        <v>0.99</v>
      </c>
      <c r="N182" s="9"/>
      <c r="O182" s="10"/>
      <c r="P182" s="9"/>
      <c r="Q182" s="10"/>
      <c r="R182" s="9"/>
      <c r="S182" s="10"/>
      <c r="T182" s="9"/>
      <c r="U182" s="10"/>
      <c r="V182" s="9"/>
      <c r="W182" s="10"/>
      <c r="X182" s="9"/>
      <c r="Y182" s="10"/>
      <c r="Z182" s="9"/>
      <c r="AA182" s="10"/>
      <c r="AB182" s="9"/>
      <c r="AC182" s="10"/>
      <c r="AD182" s="9"/>
      <c r="AE182" s="10"/>
      <c r="AF182" s="9"/>
      <c r="AG182" s="10"/>
      <c r="AH182" s="9"/>
      <c r="AI182" s="10"/>
      <c r="AJ182" s="9"/>
      <c r="AK182" s="10"/>
      <c r="AL182" s="9"/>
      <c r="AM182" s="10"/>
      <c r="AN182" s="9"/>
      <c r="AO182" s="10"/>
    </row>
    <row r="183" spans="1:41" ht="13" x14ac:dyDescent="0.15">
      <c r="A183" s="3" t="s">
        <v>183</v>
      </c>
      <c r="B183" s="3" t="s">
        <v>5758</v>
      </c>
      <c r="C183" s="9" t="s">
        <v>5626</v>
      </c>
      <c r="D183" s="17" t="str">
        <f>VLOOKUP(C183,Customers!$D$2:$E$60,2,FALSE)</f>
        <v>C00044</v>
      </c>
      <c r="E183" s="9" t="s">
        <v>5386</v>
      </c>
      <c r="F183" s="9" t="s">
        <v>5387</v>
      </c>
      <c r="G183" s="9"/>
      <c r="H183" s="9" t="s">
        <v>5388</v>
      </c>
      <c r="I183" s="3" t="s">
        <v>5389</v>
      </c>
      <c r="J183" s="16" cm="1">
        <f t="array" ref="J183">SUM(IF(MOD(COLUMN(L183:AO183)-COLUMN(L183),2)=1, L183:AO183, 0))</f>
        <v>1.98</v>
      </c>
      <c r="K183" s="9">
        <f t="shared" si="0"/>
        <v>2</v>
      </c>
      <c r="L183" s="9" t="s">
        <v>2491</v>
      </c>
      <c r="M183" s="10">
        <v>0.99</v>
      </c>
      <c r="N183" s="9" t="s">
        <v>2726</v>
      </c>
      <c r="O183" s="10">
        <v>0.99</v>
      </c>
      <c r="P183" s="9"/>
      <c r="Q183" s="10"/>
      <c r="R183" s="9"/>
      <c r="S183" s="10"/>
      <c r="T183" s="9"/>
      <c r="U183" s="10"/>
      <c r="V183" s="9"/>
      <c r="W183" s="10"/>
      <c r="X183" s="9"/>
      <c r="Y183" s="10"/>
      <c r="Z183" s="9"/>
      <c r="AA183" s="10"/>
      <c r="AB183" s="9"/>
      <c r="AC183" s="10"/>
      <c r="AD183" s="9"/>
      <c r="AE183" s="10"/>
      <c r="AF183" s="9"/>
      <c r="AG183" s="10"/>
      <c r="AH183" s="9"/>
      <c r="AI183" s="10"/>
      <c r="AJ183" s="9"/>
      <c r="AK183" s="10"/>
      <c r="AL183" s="9"/>
      <c r="AM183" s="10"/>
      <c r="AN183" s="9"/>
      <c r="AO183" s="10"/>
    </row>
    <row r="184" spans="1:41" ht="13" x14ac:dyDescent="0.15">
      <c r="A184" s="3" t="s">
        <v>184</v>
      </c>
      <c r="B184" s="3" t="s">
        <v>5758</v>
      </c>
      <c r="C184" s="9" t="s">
        <v>5561</v>
      </c>
      <c r="D184" s="17" t="str">
        <f>VLOOKUP(C184,Customers!$D$2:$E$60,2,FALSE)</f>
        <v>C00046</v>
      </c>
      <c r="E184" s="9" t="s">
        <v>5401</v>
      </c>
      <c r="F184" s="9" t="s">
        <v>5402</v>
      </c>
      <c r="G184" s="9" t="s">
        <v>5402</v>
      </c>
      <c r="H184" s="9" t="s">
        <v>5403</v>
      </c>
      <c r="I184" s="9"/>
      <c r="J184" s="16" cm="1">
        <f t="array" ref="J184">SUM(IF(MOD(COLUMN(L184:AO184)-COLUMN(L184),2)=1, L184:AO184, 0))</f>
        <v>1.98</v>
      </c>
      <c r="K184" s="9">
        <f t="shared" si="0"/>
        <v>2</v>
      </c>
      <c r="L184" s="9" t="s">
        <v>2069</v>
      </c>
      <c r="M184" s="10">
        <v>0.99</v>
      </c>
      <c r="N184" s="9" t="s">
        <v>1770</v>
      </c>
      <c r="O184" s="10">
        <v>0.99</v>
      </c>
      <c r="P184" s="9"/>
      <c r="Q184" s="10"/>
      <c r="R184" s="9"/>
      <c r="S184" s="10"/>
      <c r="T184" s="9"/>
      <c r="U184" s="10"/>
      <c r="V184" s="9"/>
      <c r="W184" s="10"/>
      <c r="X184" s="9"/>
      <c r="Y184" s="10"/>
      <c r="Z184" s="9"/>
      <c r="AA184" s="10"/>
      <c r="AB184" s="9"/>
      <c r="AC184" s="10"/>
      <c r="AD184" s="9"/>
      <c r="AE184" s="10"/>
      <c r="AF184" s="9"/>
      <c r="AG184" s="10"/>
      <c r="AH184" s="9"/>
      <c r="AI184" s="10"/>
      <c r="AJ184" s="9"/>
      <c r="AK184" s="10"/>
      <c r="AL184" s="9"/>
      <c r="AM184" s="10"/>
      <c r="AN184" s="9"/>
      <c r="AO184" s="10"/>
    </row>
    <row r="185" spans="1:41" ht="13" x14ac:dyDescent="0.15">
      <c r="A185" s="3" t="s">
        <v>185</v>
      </c>
      <c r="B185" s="3" t="s">
        <v>5759</v>
      </c>
      <c r="C185" s="9" t="s">
        <v>5596</v>
      </c>
      <c r="D185" s="17" t="str">
        <f>VLOOKUP(C185,Customers!$D$2:$E$60,2,FALSE)</f>
        <v>C00048</v>
      </c>
      <c r="E185" s="9" t="s">
        <v>5417</v>
      </c>
      <c r="F185" s="9" t="s">
        <v>5418</v>
      </c>
      <c r="G185" s="9" t="s">
        <v>5419</v>
      </c>
      <c r="H185" s="9" t="s">
        <v>5420</v>
      </c>
      <c r="I185" s="3" t="s">
        <v>5421</v>
      </c>
      <c r="J185" s="16" cm="1">
        <f t="array" ref="J185">SUM(IF(MOD(COLUMN(L185:AO185)-COLUMN(L185),2)=1, L185:AO185, 0))</f>
        <v>3.96</v>
      </c>
      <c r="K185" s="9">
        <f t="shared" si="0"/>
        <v>4</v>
      </c>
      <c r="L185" s="9" t="s">
        <v>2911</v>
      </c>
      <c r="M185" s="10">
        <v>0.99</v>
      </c>
      <c r="N185" s="9" t="s">
        <v>4686</v>
      </c>
      <c r="O185" s="10">
        <v>0.99</v>
      </c>
      <c r="P185" s="9" t="s">
        <v>3978</v>
      </c>
      <c r="Q185" s="10">
        <v>0.99</v>
      </c>
      <c r="R185" s="9" t="s">
        <v>3845</v>
      </c>
      <c r="S185" s="10">
        <v>0.99</v>
      </c>
      <c r="T185" s="9"/>
      <c r="U185" s="10"/>
      <c r="V185" s="9"/>
      <c r="W185" s="10"/>
      <c r="X185" s="9"/>
      <c r="Y185" s="10"/>
      <c r="Z185" s="9"/>
      <c r="AA185" s="10"/>
      <c r="AB185" s="9"/>
      <c r="AC185" s="10"/>
      <c r="AD185" s="9"/>
      <c r="AE185" s="10"/>
      <c r="AF185" s="9"/>
      <c r="AG185" s="10"/>
      <c r="AH185" s="9"/>
      <c r="AI185" s="10"/>
      <c r="AJ185" s="9"/>
      <c r="AK185" s="10"/>
      <c r="AL185" s="9"/>
      <c r="AM185" s="10"/>
      <c r="AN185" s="9"/>
      <c r="AO185" s="10"/>
    </row>
    <row r="186" spans="1:41" ht="13" x14ac:dyDescent="0.15">
      <c r="A186" s="3" t="s">
        <v>186</v>
      </c>
      <c r="B186" s="3" t="s">
        <v>5760</v>
      </c>
      <c r="C186" s="9" t="s">
        <v>5563</v>
      </c>
      <c r="D186" s="17" t="str">
        <f>VLOOKUP(C186,Customers!$D$2:$E$60,2,FALSE)</f>
        <v>C00052</v>
      </c>
      <c r="E186" s="9" t="s">
        <v>5450</v>
      </c>
      <c r="F186" s="9" t="s">
        <v>5451</v>
      </c>
      <c r="G186" s="9"/>
      <c r="H186" s="9" t="s">
        <v>5452</v>
      </c>
      <c r="I186" s="9" t="s">
        <v>5453</v>
      </c>
      <c r="J186" s="16" cm="1">
        <f t="array" ref="J186">SUM(IF(MOD(COLUMN(L186:AO186)-COLUMN(L186),2)=1, L186:AO186, 0))</f>
        <v>5.94</v>
      </c>
      <c r="K186" s="9">
        <f t="shared" si="0"/>
        <v>6</v>
      </c>
      <c r="L186" s="9" t="s">
        <v>3376</v>
      </c>
      <c r="M186" s="10">
        <v>0.99</v>
      </c>
      <c r="N186" s="9" t="s">
        <v>3629</v>
      </c>
      <c r="O186" s="10">
        <v>0.99</v>
      </c>
      <c r="P186" s="9" t="s">
        <v>4922</v>
      </c>
      <c r="Q186" s="10">
        <v>0.99</v>
      </c>
      <c r="R186" s="9" t="s">
        <v>1611</v>
      </c>
      <c r="S186" s="10">
        <v>0.99</v>
      </c>
      <c r="T186" s="9" t="s">
        <v>3757</v>
      </c>
      <c r="U186" s="10">
        <v>0.99</v>
      </c>
      <c r="V186" s="9" t="s">
        <v>4557</v>
      </c>
      <c r="W186" s="10">
        <v>0.99</v>
      </c>
      <c r="X186" s="9"/>
      <c r="Y186" s="10"/>
      <c r="Z186" s="9"/>
      <c r="AA186" s="10"/>
      <c r="AB186" s="9"/>
      <c r="AC186" s="10"/>
      <c r="AD186" s="9"/>
      <c r="AE186" s="10"/>
      <c r="AF186" s="9"/>
      <c r="AG186" s="10"/>
      <c r="AH186" s="9"/>
      <c r="AI186" s="10"/>
      <c r="AJ186" s="9"/>
      <c r="AK186" s="10"/>
      <c r="AL186" s="9"/>
      <c r="AM186" s="10"/>
      <c r="AN186" s="9"/>
      <c r="AO186" s="10"/>
    </row>
    <row r="187" spans="1:41" ht="13" x14ac:dyDescent="0.15">
      <c r="A187" s="3" t="s">
        <v>187</v>
      </c>
      <c r="B187" s="3" t="s">
        <v>5761</v>
      </c>
      <c r="C187" s="9" t="s">
        <v>5703</v>
      </c>
      <c r="D187" s="17" t="str">
        <f>VLOOKUP(C187,Customers!$D$2:$E$60,2,FALSE)</f>
        <v>C00058</v>
      </c>
      <c r="E187" s="9" t="s">
        <v>5492</v>
      </c>
      <c r="F187" s="9" t="s">
        <v>5493</v>
      </c>
      <c r="G187" s="9"/>
      <c r="H187" s="9" t="s">
        <v>5494</v>
      </c>
      <c r="I187" s="3" t="s">
        <v>5495</v>
      </c>
      <c r="J187" s="16" cm="1">
        <f t="array" ref="J187">SUM(IF(MOD(COLUMN(L187:AO187)-COLUMN(L187),2)=1, L187:AO187, 0))</f>
        <v>8.91</v>
      </c>
      <c r="K187" s="9">
        <f t="shared" si="0"/>
        <v>9</v>
      </c>
      <c r="L187" s="9" t="s">
        <v>1588</v>
      </c>
      <c r="M187" s="10">
        <v>0.99</v>
      </c>
      <c r="N187" s="9" t="s">
        <v>1796</v>
      </c>
      <c r="O187" s="10">
        <v>0.99</v>
      </c>
      <c r="P187" s="9" t="s">
        <v>2523</v>
      </c>
      <c r="Q187" s="10">
        <v>0.99</v>
      </c>
      <c r="R187" s="9" t="s">
        <v>2457</v>
      </c>
      <c r="S187" s="10">
        <v>0.99</v>
      </c>
      <c r="T187" s="9" t="s">
        <v>552</v>
      </c>
      <c r="U187" s="10">
        <v>0.99</v>
      </c>
      <c r="V187" s="9" t="s">
        <v>1178</v>
      </c>
      <c r="W187" s="10">
        <v>0.99</v>
      </c>
      <c r="X187" s="9" t="s">
        <v>3862</v>
      </c>
      <c r="Y187" s="10">
        <v>0.99</v>
      </c>
      <c r="Z187" s="9" t="s">
        <v>1437</v>
      </c>
      <c r="AA187" s="10">
        <v>0.99</v>
      </c>
      <c r="AB187" s="9" t="s">
        <v>4693</v>
      </c>
      <c r="AC187" s="10">
        <v>0.99</v>
      </c>
      <c r="AD187" s="9"/>
      <c r="AE187" s="10"/>
      <c r="AF187" s="9"/>
      <c r="AG187" s="10"/>
      <c r="AH187" s="9"/>
      <c r="AI187" s="10"/>
      <c r="AJ187" s="9"/>
      <c r="AK187" s="10"/>
      <c r="AL187" s="9"/>
      <c r="AM187" s="10"/>
      <c r="AN187" s="9"/>
      <c r="AO187" s="10"/>
    </row>
    <row r="188" spans="1:41" ht="13" x14ac:dyDescent="0.15">
      <c r="A188" s="3" t="s">
        <v>188</v>
      </c>
      <c r="B188" s="3" t="s">
        <v>5762</v>
      </c>
      <c r="C188" s="9" t="s">
        <v>5548</v>
      </c>
      <c r="D188" s="17" t="str">
        <f>VLOOKUP(C188,Customers!$D$2:$E$60,2,FALSE)</f>
        <v>C00008</v>
      </c>
      <c r="E188" s="9" t="s">
        <v>5108</v>
      </c>
      <c r="F188" s="9" t="s">
        <v>5109</v>
      </c>
      <c r="G188" s="9"/>
      <c r="H188" s="9" t="s">
        <v>5110</v>
      </c>
      <c r="I188" s="3" t="s">
        <v>5111</v>
      </c>
      <c r="J188" s="16" cm="1">
        <f t="array" ref="J188">SUM(IF(MOD(COLUMN(L188:AO188)-COLUMN(L188),2)=1, L188:AO188, 0))</f>
        <v>13.860000000000001</v>
      </c>
      <c r="K188" s="9">
        <f t="shared" si="0"/>
        <v>14</v>
      </c>
      <c r="L188" s="9" t="s">
        <v>3030</v>
      </c>
      <c r="M188" s="10">
        <v>0.99</v>
      </c>
      <c r="N188" s="9" t="s">
        <v>4289</v>
      </c>
      <c r="O188" s="10">
        <v>0.99</v>
      </c>
      <c r="P188" s="9" t="s">
        <v>2624</v>
      </c>
      <c r="Q188" s="10">
        <v>0.99</v>
      </c>
      <c r="R188" s="9" t="s">
        <v>1841</v>
      </c>
      <c r="S188" s="10">
        <v>0.99</v>
      </c>
      <c r="T188" s="9" t="s">
        <v>4631</v>
      </c>
      <c r="U188" s="10">
        <v>0.99</v>
      </c>
      <c r="V188" s="9" t="s">
        <v>4750</v>
      </c>
      <c r="W188" s="10">
        <v>0.99</v>
      </c>
      <c r="X188" s="9" t="s">
        <v>3908</v>
      </c>
      <c r="Y188" s="10">
        <v>0.99</v>
      </c>
      <c r="Z188" s="9" t="s">
        <v>5000</v>
      </c>
      <c r="AA188" s="10">
        <v>0.99</v>
      </c>
      <c r="AB188" s="9" t="s">
        <v>4250</v>
      </c>
      <c r="AC188" s="10">
        <v>0.99</v>
      </c>
      <c r="AD188" s="9" t="s">
        <v>4074</v>
      </c>
      <c r="AE188" s="10">
        <v>0.99</v>
      </c>
      <c r="AF188" s="9" t="s">
        <v>2925</v>
      </c>
      <c r="AG188" s="10">
        <v>0.99</v>
      </c>
      <c r="AH188" s="9" t="s">
        <v>1122</v>
      </c>
      <c r="AI188" s="10">
        <v>0.99</v>
      </c>
      <c r="AJ188" s="9" t="s">
        <v>1397</v>
      </c>
      <c r="AK188" s="10">
        <v>0.99</v>
      </c>
      <c r="AL188" s="9" t="s">
        <v>2915</v>
      </c>
      <c r="AM188" s="10">
        <v>0.99</v>
      </c>
      <c r="AN188" s="9"/>
      <c r="AO188" s="10"/>
    </row>
    <row r="189" spans="1:41" ht="13" x14ac:dyDescent="0.15">
      <c r="A189" s="3" t="s">
        <v>189</v>
      </c>
      <c r="B189" s="3" t="s">
        <v>5763</v>
      </c>
      <c r="C189" s="9" t="s">
        <v>5670</v>
      </c>
      <c r="D189" s="17" t="str">
        <f>VLOOKUP(C189,Customers!$D$2:$E$60,2,FALSE)</f>
        <v>C00022</v>
      </c>
      <c r="E189" s="9" t="s">
        <v>5227</v>
      </c>
      <c r="F189" s="9" t="s">
        <v>5228</v>
      </c>
      <c r="G189" s="9" t="s">
        <v>5229</v>
      </c>
      <c r="H189" s="9" t="s">
        <v>5180</v>
      </c>
      <c r="I189" s="3" t="s">
        <v>5230</v>
      </c>
      <c r="J189" s="16" cm="1">
        <f t="array" ref="J189">SUM(IF(MOD(COLUMN(L189:AO189)-COLUMN(L189),2)=1, L189:AO189, 0))</f>
        <v>0.99</v>
      </c>
      <c r="K189" s="9">
        <f t="shared" si="0"/>
        <v>1</v>
      </c>
      <c r="L189" s="9" t="s">
        <v>3280</v>
      </c>
      <c r="M189" s="10">
        <v>0.99</v>
      </c>
      <c r="N189" s="9"/>
      <c r="O189" s="10"/>
      <c r="P189" s="9"/>
      <c r="Q189" s="10"/>
      <c r="R189" s="9"/>
      <c r="S189" s="10"/>
      <c r="T189" s="9"/>
      <c r="U189" s="10"/>
      <c r="V189" s="9"/>
      <c r="W189" s="10"/>
      <c r="X189" s="9"/>
      <c r="Y189" s="10"/>
      <c r="Z189" s="9"/>
      <c r="AA189" s="10"/>
      <c r="AB189" s="9"/>
      <c r="AC189" s="10"/>
      <c r="AD189" s="9"/>
      <c r="AE189" s="10"/>
      <c r="AF189" s="9"/>
      <c r="AG189" s="10"/>
      <c r="AH189" s="9"/>
      <c r="AI189" s="10"/>
      <c r="AJ189" s="9"/>
      <c r="AK189" s="10"/>
      <c r="AL189" s="9"/>
      <c r="AM189" s="10"/>
      <c r="AN189" s="9"/>
      <c r="AO189" s="10"/>
    </row>
    <row r="190" spans="1:41" ht="13" x14ac:dyDescent="0.15">
      <c r="A190" s="3" t="s">
        <v>190</v>
      </c>
      <c r="B190" s="3" t="s">
        <v>5764</v>
      </c>
      <c r="C190" s="9" t="s">
        <v>5552</v>
      </c>
      <c r="D190" s="17" t="str">
        <f>VLOOKUP(C190,Customers!$D$2:$E$60,2,FALSE)</f>
        <v>C00023</v>
      </c>
      <c r="E190" s="9" t="s">
        <v>5235</v>
      </c>
      <c r="F190" s="9" t="s">
        <v>5236</v>
      </c>
      <c r="G190" s="9" t="s">
        <v>5237</v>
      </c>
      <c r="H190" s="9" t="s">
        <v>5180</v>
      </c>
      <c r="I190" s="3" t="s">
        <v>5238</v>
      </c>
      <c r="J190" s="16" cm="1">
        <f t="array" ref="J190">SUM(IF(MOD(COLUMN(L190:AO190)-COLUMN(L190),2)=1, L190:AO190, 0))</f>
        <v>1.98</v>
      </c>
      <c r="K190" s="9">
        <f t="shared" si="0"/>
        <v>2</v>
      </c>
      <c r="L190" s="9" t="s">
        <v>3913</v>
      </c>
      <c r="M190" s="10">
        <v>0.99</v>
      </c>
      <c r="N190" s="9" t="s">
        <v>4812</v>
      </c>
      <c r="O190" s="10">
        <v>0.99</v>
      </c>
      <c r="P190" s="9"/>
      <c r="Q190" s="10"/>
      <c r="R190" s="9"/>
      <c r="S190" s="10"/>
      <c r="T190" s="9"/>
      <c r="U190" s="10"/>
      <c r="V190" s="9"/>
      <c r="W190" s="10"/>
      <c r="X190" s="9"/>
      <c r="Y190" s="10"/>
      <c r="Z190" s="9"/>
      <c r="AA190" s="10"/>
      <c r="AB190" s="9"/>
      <c r="AC190" s="10"/>
      <c r="AD190" s="9"/>
      <c r="AE190" s="10"/>
      <c r="AF190" s="9"/>
      <c r="AG190" s="10"/>
      <c r="AH190" s="9"/>
      <c r="AI190" s="10"/>
      <c r="AJ190" s="9"/>
      <c r="AK190" s="10"/>
      <c r="AL190" s="9"/>
      <c r="AM190" s="10"/>
      <c r="AN190" s="9"/>
      <c r="AO190" s="10"/>
    </row>
    <row r="191" spans="1:41" ht="13" x14ac:dyDescent="0.15">
      <c r="A191" s="3" t="s">
        <v>191</v>
      </c>
      <c r="B191" s="3" t="s">
        <v>5764</v>
      </c>
      <c r="C191" s="9" t="s">
        <v>5573</v>
      </c>
      <c r="D191" s="17" t="str">
        <f>VLOOKUP(C191,Customers!$D$2:$E$60,2,FALSE)</f>
        <v>C00025</v>
      </c>
      <c r="E191" s="9" t="s">
        <v>5250</v>
      </c>
      <c r="F191" s="9" t="s">
        <v>5251</v>
      </c>
      <c r="G191" s="9" t="s">
        <v>5252</v>
      </c>
      <c r="H191" s="9" t="s">
        <v>5180</v>
      </c>
      <c r="I191" s="3" t="s">
        <v>5253</v>
      </c>
      <c r="J191" s="16" cm="1">
        <f t="array" ref="J191">SUM(IF(MOD(COLUMN(L191:AO191)-COLUMN(L191),2)=1, L191:AO191, 0))</f>
        <v>1.98</v>
      </c>
      <c r="K191" s="9">
        <f t="shared" si="0"/>
        <v>2</v>
      </c>
      <c r="L191" s="9" t="s">
        <v>1675</v>
      </c>
      <c r="M191" s="10">
        <v>0.99</v>
      </c>
      <c r="N191" s="9" t="s">
        <v>3824</v>
      </c>
      <c r="O191" s="10">
        <v>0.99</v>
      </c>
      <c r="P191" s="9"/>
      <c r="Q191" s="10"/>
      <c r="R191" s="9"/>
      <c r="S191" s="10"/>
      <c r="T191" s="9"/>
      <c r="U191" s="10"/>
      <c r="V191" s="9"/>
      <c r="W191" s="10"/>
      <c r="X191" s="9"/>
      <c r="Y191" s="10"/>
      <c r="Z191" s="9"/>
      <c r="AA191" s="10"/>
      <c r="AB191" s="9"/>
      <c r="AC191" s="10"/>
      <c r="AD191" s="9"/>
      <c r="AE191" s="10"/>
      <c r="AF191" s="9"/>
      <c r="AG191" s="10"/>
      <c r="AH191" s="9"/>
      <c r="AI191" s="10"/>
      <c r="AJ191" s="9"/>
      <c r="AK191" s="10"/>
      <c r="AL191" s="9"/>
      <c r="AM191" s="10"/>
      <c r="AN191" s="9"/>
      <c r="AO191" s="10"/>
    </row>
    <row r="192" spans="1:41" ht="13" x14ac:dyDescent="0.15">
      <c r="A192" s="3" t="s">
        <v>192</v>
      </c>
      <c r="B192" s="3" t="s">
        <v>5765</v>
      </c>
      <c r="C192" s="9" t="s">
        <v>5606</v>
      </c>
      <c r="D192" s="17" t="str">
        <f>VLOOKUP(C192,Customers!$D$2:$E$60,2,FALSE)</f>
        <v>C00027</v>
      </c>
      <c r="E192" s="9" t="s">
        <v>5266</v>
      </c>
      <c r="F192" s="9" t="s">
        <v>5267</v>
      </c>
      <c r="G192" s="9" t="s">
        <v>5268</v>
      </c>
      <c r="H192" s="9" t="s">
        <v>5180</v>
      </c>
      <c r="I192" s="3" t="s">
        <v>5269</v>
      </c>
      <c r="J192" s="16" cm="1">
        <f t="array" ref="J192">SUM(IF(MOD(COLUMN(L192:AO192)-COLUMN(L192),2)=1, L192:AO192, 0))</f>
        <v>3.96</v>
      </c>
      <c r="K192" s="9">
        <f t="shared" si="0"/>
        <v>4</v>
      </c>
      <c r="L192" s="9" t="s">
        <v>2408</v>
      </c>
      <c r="M192" s="10">
        <v>0.99</v>
      </c>
      <c r="N192" s="9" t="s">
        <v>3322</v>
      </c>
      <c r="O192" s="10">
        <v>0.99</v>
      </c>
      <c r="P192" s="9" t="s">
        <v>705</v>
      </c>
      <c r="Q192" s="10">
        <v>0.99</v>
      </c>
      <c r="R192" s="9" t="s">
        <v>3545</v>
      </c>
      <c r="S192" s="10">
        <v>0.99</v>
      </c>
      <c r="T192" s="9"/>
      <c r="U192" s="10"/>
      <c r="V192" s="9"/>
      <c r="W192" s="10"/>
      <c r="X192" s="9"/>
      <c r="Y192" s="10"/>
      <c r="Z192" s="9"/>
      <c r="AA192" s="10"/>
      <c r="AB192" s="9"/>
      <c r="AC192" s="10"/>
      <c r="AD192" s="9"/>
      <c r="AE192" s="10"/>
      <c r="AF192" s="9"/>
      <c r="AG192" s="10"/>
      <c r="AH192" s="9"/>
      <c r="AI192" s="10"/>
      <c r="AJ192" s="9"/>
      <c r="AK192" s="10"/>
      <c r="AL192" s="9"/>
      <c r="AM192" s="10"/>
      <c r="AN192" s="9"/>
      <c r="AO192" s="10"/>
    </row>
    <row r="193" spans="1:41" ht="13" x14ac:dyDescent="0.15">
      <c r="A193" s="3" t="s">
        <v>193</v>
      </c>
      <c r="B193" s="3" t="s">
        <v>5766</v>
      </c>
      <c r="C193" s="9" t="s">
        <v>5575</v>
      </c>
      <c r="D193" s="17" t="str">
        <f>VLOOKUP(C193,Customers!$D$2:$E$60,2,FALSE)</f>
        <v>C00031</v>
      </c>
      <c r="E193" s="9" t="s">
        <v>5296</v>
      </c>
      <c r="F193" s="9" t="s">
        <v>5297</v>
      </c>
      <c r="G193" s="9" t="s">
        <v>5298</v>
      </c>
      <c r="H193" s="9" t="s">
        <v>437</v>
      </c>
      <c r="I193" s="9" t="s">
        <v>5299</v>
      </c>
      <c r="J193" s="16" cm="1">
        <f t="array" ref="J193">SUM(IF(MOD(COLUMN(L193:AO193)-COLUMN(L193),2)=1, L193:AO193, 0))</f>
        <v>5.94</v>
      </c>
      <c r="K193" s="9">
        <f t="shared" si="0"/>
        <v>6</v>
      </c>
      <c r="L193" s="9" t="s">
        <v>1163</v>
      </c>
      <c r="M193" s="10">
        <v>0.99</v>
      </c>
      <c r="N193" s="9" t="s">
        <v>1656</v>
      </c>
      <c r="O193" s="10">
        <v>0.99</v>
      </c>
      <c r="P193" s="9" t="s">
        <v>3517</v>
      </c>
      <c r="Q193" s="10">
        <v>0.99</v>
      </c>
      <c r="R193" s="9" t="s">
        <v>2246</v>
      </c>
      <c r="S193" s="10">
        <v>0.99</v>
      </c>
      <c r="T193" s="9" t="s">
        <v>1481</v>
      </c>
      <c r="U193" s="10">
        <v>0.99</v>
      </c>
      <c r="V193" s="9" t="s">
        <v>2553</v>
      </c>
      <c r="W193" s="10">
        <v>0.99</v>
      </c>
      <c r="X193" s="9"/>
      <c r="Y193" s="10"/>
      <c r="Z193" s="9"/>
      <c r="AA193" s="10"/>
      <c r="AB193" s="9"/>
      <c r="AC193" s="10"/>
      <c r="AD193" s="9"/>
      <c r="AE193" s="10"/>
      <c r="AF193" s="9"/>
      <c r="AG193" s="10"/>
      <c r="AH193" s="9"/>
      <c r="AI193" s="10"/>
      <c r="AJ193" s="9"/>
      <c r="AK193" s="10"/>
      <c r="AL193" s="9"/>
      <c r="AM193" s="10"/>
      <c r="AN193" s="9"/>
      <c r="AO193" s="10"/>
    </row>
    <row r="194" spans="1:41" ht="13" x14ac:dyDescent="0.15">
      <c r="A194" s="3" t="s">
        <v>194</v>
      </c>
      <c r="B194" s="3" t="s">
        <v>5767</v>
      </c>
      <c r="C194" s="9" t="s">
        <v>5554</v>
      </c>
      <c r="D194" s="17" t="str">
        <f>VLOOKUP(C194,Customers!$D$2:$E$60,2,FALSE)</f>
        <v>C00037</v>
      </c>
      <c r="E194" s="9" t="s">
        <v>5338</v>
      </c>
      <c r="F194" s="9" t="s">
        <v>5339</v>
      </c>
      <c r="G194" s="9"/>
      <c r="H194" s="9" t="s">
        <v>5063</v>
      </c>
      <c r="I194" s="3" t="s">
        <v>5340</v>
      </c>
      <c r="J194" s="16" cm="1">
        <f t="array" ref="J194">SUM(IF(MOD(COLUMN(L194:AO194)-COLUMN(L194),2)=1, L194:AO194, 0))</f>
        <v>14.91</v>
      </c>
      <c r="K194" s="9">
        <f t="shared" si="0"/>
        <v>9</v>
      </c>
      <c r="L194" s="9" t="s">
        <v>4157</v>
      </c>
      <c r="M194" s="10">
        <v>0.99</v>
      </c>
      <c r="N194" s="9" t="s">
        <v>948</v>
      </c>
      <c r="O194" s="10">
        <v>0.99</v>
      </c>
      <c r="P194" s="9" t="s">
        <v>2118</v>
      </c>
      <c r="Q194" s="10">
        <v>0.99</v>
      </c>
      <c r="R194" s="9" t="s">
        <v>2148</v>
      </c>
      <c r="S194" s="10">
        <v>1.99</v>
      </c>
      <c r="T194" s="9" t="s">
        <v>4760</v>
      </c>
      <c r="U194" s="10">
        <v>1.99</v>
      </c>
      <c r="V194" s="9" t="s">
        <v>691</v>
      </c>
      <c r="W194" s="10">
        <v>1.99</v>
      </c>
      <c r="X194" s="9" t="s">
        <v>2334</v>
      </c>
      <c r="Y194" s="10">
        <v>1.99</v>
      </c>
      <c r="Z194" s="9" t="s">
        <v>3409</v>
      </c>
      <c r="AA194" s="10">
        <v>1.99</v>
      </c>
      <c r="AB194" s="9" t="s">
        <v>1930</v>
      </c>
      <c r="AC194" s="10">
        <v>1.99</v>
      </c>
      <c r="AD194" s="9"/>
      <c r="AE194" s="10"/>
      <c r="AF194" s="9"/>
      <c r="AG194" s="10"/>
      <c r="AH194" s="9"/>
      <c r="AI194" s="10"/>
      <c r="AJ194" s="9"/>
      <c r="AK194" s="10"/>
      <c r="AL194" s="9"/>
      <c r="AM194" s="10"/>
      <c r="AN194" s="9"/>
      <c r="AO194" s="10"/>
    </row>
    <row r="195" spans="1:41" ht="13" x14ac:dyDescent="0.15">
      <c r="A195" s="3" t="s">
        <v>195</v>
      </c>
      <c r="B195" s="3" t="s">
        <v>5768</v>
      </c>
      <c r="C195" s="9" t="s">
        <v>5561</v>
      </c>
      <c r="D195" s="17" t="str">
        <f>VLOOKUP(C195,Customers!$D$2:$E$60,2,FALSE)</f>
        <v>C00046</v>
      </c>
      <c r="E195" s="9" t="s">
        <v>5401</v>
      </c>
      <c r="F195" s="9" t="s">
        <v>5402</v>
      </c>
      <c r="G195" s="9" t="s">
        <v>5402</v>
      </c>
      <c r="H195" s="9" t="s">
        <v>5403</v>
      </c>
      <c r="I195" s="9"/>
      <c r="J195" s="16" cm="1">
        <f t="array" ref="J195">SUM(IF(MOD(COLUMN(L195:AO195)-COLUMN(L195),2)=1, L195:AO195, 0))</f>
        <v>21.859999999999992</v>
      </c>
      <c r="K195" s="9">
        <f t="shared" si="0"/>
        <v>14</v>
      </c>
      <c r="L195" s="9" t="s">
        <v>832</v>
      </c>
      <c r="M195" s="10">
        <v>1.99</v>
      </c>
      <c r="N195" s="9" t="s">
        <v>519</v>
      </c>
      <c r="O195" s="10">
        <v>1.99</v>
      </c>
      <c r="P195" s="9" t="s">
        <v>4519</v>
      </c>
      <c r="Q195" s="10">
        <v>1.99</v>
      </c>
      <c r="R195" s="9" t="s">
        <v>4380</v>
      </c>
      <c r="S195" s="10">
        <v>1.99</v>
      </c>
      <c r="T195" s="9" t="s">
        <v>4480</v>
      </c>
      <c r="U195" s="10">
        <v>1.99</v>
      </c>
      <c r="V195" s="9" t="s">
        <v>4578</v>
      </c>
      <c r="W195" s="10">
        <v>1.99</v>
      </c>
      <c r="X195" s="9" t="s">
        <v>3898</v>
      </c>
      <c r="Y195" s="10">
        <v>1.99</v>
      </c>
      <c r="Z195" s="9" t="s">
        <v>2146</v>
      </c>
      <c r="AA195" s="10">
        <v>1.99</v>
      </c>
      <c r="AB195" s="9" t="s">
        <v>4435</v>
      </c>
      <c r="AC195" s="10">
        <v>0.99</v>
      </c>
      <c r="AD195" s="9" t="s">
        <v>4833</v>
      </c>
      <c r="AE195" s="10">
        <v>0.99</v>
      </c>
      <c r="AF195" s="9" t="s">
        <v>4182</v>
      </c>
      <c r="AG195" s="10">
        <v>0.99</v>
      </c>
      <c r="AH195" s="9" t="s">
        <v>2442</v>
      </c>
      <c r="AI195" s="10">
        <v>0.99</v>
      </c>
      <c r="AJ195" s="9" t="s">
        <v>1614</v>
      </c>
      <c r="AK195" s="10">
        <v>0.99</v>
      </c>
      <c r="AL195" s="9" t="s">
        <v>3221</v>
      </c>
      <c r="AM195" s="10">
        <v>0.99</v>
      </c>
      <c r="AN195" s="9"/>
      <c r="AO195" s="10"/>
    </row>
    <row r="196" spans="1:41" ht="13" x14ac:dyDescent="0.15">
      <c r="A196" s="3" t="s">
        <v>196</v>
      </c>
      <c r="B196" s="3" t="s">
        <v>5769</v>
      </c>
      <c r="C196" s="9" t="s">
        <v>5678</v>
      </c>
      <c r="D196" s="17" t="str">
        <f>VLOOKUP(C196,Customers!$D$2:$E$60,2,FALSE)</f>
        <v>C00001</v>
      </c>
      <c r="E196" s="9" t="s">
        <v>5051</v>
      </c>
      <c r="F196" s="9" t="s">
        <v>5052</v>
      </c>
      <c r="G196" s="9" t="s">
        <v>5053</v>
      </c>
      <c r="H196" s="9" t="s">
        <v>5054</v>
      </c>
      <c r="I196" s="9" t="s">
        <v>5055</v>
      </c>
      <c r="J196" s="16" cm="1">
        <f t="array" ref="J196">SUM(IF(MOD(COLUMN(L196:AO196)-COLUMN(L196),2)=1, L196:AO196, 0))</f>
        <v>0.99</v>
      </c>
      <c r="K196" s="9">
        <f t="shared" si="0"/>
        <v>1</v>
      </c>
      <c r="L196" s="9" t="s">
        <v>895</v>
      </c>
      <c r="M196" s="10">
        <v>0.99</v>
      </c>
      <c r="N196" s="9"/>
      <c r="O196" s="10"/>
      <c r="P196" s="9"/>
      <c r="Q196" s="10"/>
      <c r="R196" s="9"/>
      <c r="S196" s="10"/>
      <c r="T196" s="9"/>
      <c r="U196" s="10"/>
      <c r="V196" s="9"/>
      <c r="W196" s="10"/>
      <c r="X196" s="9"/>
      <c r="Y196" s="10"/>
      <c r="Z196" s="9"/>
      <c r="AA196" s="10"/>
      <c r="AB196" s="9"/>
      <c r="AC196" s="10"/>
      <c r="AD196" s="9"/>
      <c r="AE196" s="10"/>
      <c r="AF196" s="9"/>
      <c r="AG196" s="10"/>
      <c r="AH196" s="9"/>
      <c r="AI196" s="10"/>
      <c r="AJ196" s="9"/>
      <c r="AK196" s="10"/>
      <c r="AL196" s="9"/>
      <c r="AM196" s="10"/>
      <c r="AN196" s="9"/>
      <c r="AO196" s="10"/>
    </row>
    <row r="197" spans="1:41" ht="13" x14ac:dyDescent="0.15">
      <c r="A197" s="3" t="s">
        <v>197</v>
      </c>
      <c r="B197" s="3" t="s">
        <v>5770</v>
      </c>
      <c r="C197" s="9" t="s">
        <v>5544</v>
      </c>
      <c r="D197" s="17" t="str">
        <f>VLOOKUP(C197,Customers!$D$2:$E$60,2,FALSE)</f>
        <v>C00002</v>
      </c>
      <c r="E197" s="9" t="s">
        <v>5061</v>
      </c>
      <c r="F197" s="9" t="s">
        <v>5062</v>
      </c>
      <c r="G197" s="9"/>
      <c r="H197" s="9" t="s">
        <v>5063</v>
      </c>
      <c r="I197" s="3" t="s">
        <v>5064</v>
      </c>
      <c r="J197" s="16" cm="1">
        <f t="array" ref="J197">SUM(IF(MOD(COLUMN(L197:AO197)-COLUMN(L197),2)=1, L197:AO197, 0))</f>
        <v>1.98</v>
      </c>
      <c r="K197" s="9">
        <f t="shared" si="0"/>
        <v>2</v>
      </c>
      <c r="L197" s="9" t="s">
        <v>2632</v>
      </c>
      <c r="M197" s="10">
        <v>0.99</v>
      </c>
      <c r="N197" s="9" t="s">
        <v>2289</v>
      </c>
      <c r="O197" s="10">
        <v>0.99</v>
      </c>
      <c r="P197" s="9"/>
      <c r="Q197" s="10"/>
      <c r="R197" s="9"/>
      <c r="S197" s="10"/>
      <c r="T197" s="9"/>
      <c r="U197" s="10"/>
      <c r="V197" s="9"/>
      <c r="W197" s="10"/>
      <c r="X197" s="9"/>
      <c r="Y197" s="10"/>
      <c r="Z197" s="9"/>
      <c r="AA197" s="10"/>
      <c r="AB197" s="9"/>
      <c r="AC197" s="10"/>
      <c r="AD197" s="9"/>
      <c r="AE197" s="10"/>
      <c r="AF197" s="9"/>
      <c r="AG197" s="10"/>
      <c r="AH197" s="9"/>
      <c r="AI197" s="10"/>
      <c r="AJ197" s="9"/>
      <c r="AK197" s="10"/>
      <c r="AL197" s="9"/>
      <c r="AM197" s="10"/>
      <c r="AN197" s="9"/>
      <c r="AO197" s="10"/>
    </row>
    <row r="198" spans="1:41" ht="13" x14ac:dyDescent="0.15">
      <c r="A198" s="3" t="s">
        <v>198</v>
      </c>
      <c r="B198" s="3" t="s">
        <v>5770</v>
      </c>
      <c r="C198" s="9" t="s">
        <v>5546</v>
      </c>
      <c r="D198" s="17" t="str">
        <f>VLOOKUP(C198,Customers!$D$2:$E$60,2,FALSE)</f>
        <v>C00004</v>
      </c>
      <c r="E198" s="9" t="s">
        <v>5077</v>
      </c>
      <c r="F198" s="9" t="s">
        <v>5078</v>
      </c>
      <c r="G198" s="9"/>
      <c r="H198" s="9" t="s">
        <v>5079</v>
      </c>
      <c r="I198" s="3" t="s">
        <v>5080</v>
      </c>
      <c r="J198" s="16" cm="1">
        <f t="array" ref="J198">SUM(IF(MOD(COLUMN(L198:AO198)-COLUMN(L198),2)=1, L198:AO198, 0))</f>
        <v>1.98</v>
      </c>
      <c r="K198" s="9">
        <f t="shared" si="0"/>
        <v>2</v>
      </c>
      <c r="L198" s="9" t="s">
        <v>3703</v>
      </c>
      <c r="M198" s="10">
        <v>0.99</v>
      </c>
      <c r="N198" s="9" t="s">
        <v>3031</v>
      </c>
      <c r="O198" s="10">
        <v>0.99</v>
      </c>
      <c r="P198" s="9"/>
      <c r="Q198" s="10"/>
      <c r="R198" s="9"/>
      <c r="S198" s="10"/>
      <c r="T198" s="9"/>
      <c r="U198" s="10"/>
      <c r="V198" s="9"/>
      <c r="W198" s="10"/>
      <c r="X198" s="9"/>
      <c r="Y198" s="10"/>
      <c r="Z198" s="9"/>
      <c r="AA198" s="10"/>
      <c r="AB198" s="9"/>
      <c r="AC198" s="10"/>
      <c r="AD198" s="9"/>
      <c r="AE198" s="10"/>
      <c r="AF198" s="9"/>
      <c r="AG198" s="10"/>
      <c r="AH198" s="9"/>
      <c r="AI198" s="10"/>
      <c r="AJ198" s="9"/>
      <c r="AK198" s="10"/>
      <c r="AL198" s="9"/>
      <c r="AM198" s="10"/>
      <c r="AN198" s="9"/>
      <c r="AO198" s="10"/>
    </row>
    <row r="199" spans="1:41" ht="13" x14ac:dyDescent="0.15">
      <c r="A199" s="3" t="s">
        <v>199</v>
      </c>
      <c r="B199" s="3" t="s">
        <v>5771</v>
      </c>
      <c r="C199" s="9" t="s">
        <v>5616</v>
      </c>
      <c r="D199" s="17" t="str">
        <f>VLOOKUP(C199,Customers!$D$2:$E$60,2,FALSE)</f>
        <v>C00006</v>
      </c>
      <c r="E199" s="9" t="s">
        <v>5094</v>
      </c>
      <c r="F199" s="9" t="s">
        <v>5087</v>
      </c>
      <c r="G199" s="9"/>
      <c r="H199" s="9" t="s">
        <v>5088</v>
      </c>
      <c r="I199" s="3" t="s">
        <v>5095</v>
      </c>
      <c r="J199" s="16" cm="1">
        <f t="array" ref="J199">SUM(IF(MOD(COLUMN(L199:AO199)-COLUMN(L199),2)=1, L199:AO199, 0))</f>
        <v>3.96</v>
      </c>
      <c r="K199" s="9">
        <f t="shared" si="0"/>
        <v>4</v>
      </c>
      <c r="L199" s="9" t="s">
        <v>2482</v>
      </c>
      <c r="M199" s="10">
        <v>0.99</v>
      </c>
      <c r="N199" s="9" t="s">
        <v>4554</v>
      </c>
      <c r="O199" s="10">
        <v>0.99</v>
      </c>
      <c r="P199" s="9" t="s">
        <v>907</v>
      </c>
      <c r="Q199" s="10">
        <v>0.99</v>
      </c>
      <c r="R199" s="9" t="s">
        <v>3354</v>
      </c>
      <c r="S199" s="10">
        <v>0.99</v>
      </c>
      <c r="T199" s="9"/>
      <c r="U199" s="10"/>
      <c r="V199" s="9"/>
      <c r="W199" s="10"/>
      <c r="X199" s="9"/>
      <c r="Y199" s="10"/>
      <c r="Z199" s="9"/>
      <c r="AA199" s="10"/>
      <c r="AB199" s="9"/>
      <c r="AC199" s="10"/>
      <c r="AD199" s="9"/>
      <c r="AE199" s="10"/>
      <c r="AF199" s="9"/>
      <c r="AG199" s="10"/>
      <c r="AH199" s="9"/>
      <c r="AI199" s="10"/>
      <c r="AJ199" s="9"/>
      <c r="AK199" s="10"/>
      <c r="AL199" s="9"/>
      <c r="AM199" s="10"/>
      <c r="AN199" s="9"/>
      <c r="AO199" s="10"/>
    </row>
    <row r="200" spans="1:41" ht="13" x14ac:dyDescent="0.15">
      <c r="A200" s="3" t="s">
        <v>200</v>
      </c>
      <c r="B200" s="3" t="s">
        <v>5772</v>
      </c>
      <c r="C200" s="9" t="s">
        <v>5586</v>
      </c>
      <c r="D200" s="17" t="str">
        <f>VLOOKUP(C200,Customers!$D$2:$E$60,2,FALSE)</f>
        <v>C00010</v>
      </c>
      <c r="E200" s="9" t="s">
        <v>5125</v>
      </c>
      <c r="F200" s="9" t="s">
        <v>5126</v>
      </c>
      <c r="G200" s="9" t="s">
        <v>5053</v>
      </c>
      <c r="H200" s="9" t="s">
        <v>5054</v>
      </c>
      <c r="I200" s="9" t="s">
        <v>5127</v>
      </c>
      <c r="J200" s="16" cm="1">
        <f t="array" ref="J200">SUM(IF(MOD(COLUMN(L200:AO200)-COLUMN(L200),2)=1, L200:AO200, 0))</f>
        <v>5.94</v>
      </c>
      <c r="K200" s="9">
        <f t="shared" si="0"/>
        <v>6</v>
      </c>
      <c r="L200" s="9" t="s">
        <v>1131</v>
      </c>
      <c r="M200" s="10">
        <v>0.99</v>
      </c>
      <c r="N200" s="9" t="s">
        <v>4290</v>
      </c>
      <c r="O200" s="10">
        <v>0.99</v>
      </c>
      <c r="P200" s="9" t="s">
        <v>907</v>
      </c>
      <c r="Q200" s="10">
        <v>0.99</v>
      </c>
      <c r="R200" s="9" t="s">
        <v>2933</v>
      </c>
      <c r="S200" s="10">
        <v>0.99</v>
      </c>
      <c r="T200" s="9" t="s">
        <v>3795</v>
      </c>
      <c r="U200" s="10">
        <v>0.99</v>
      </c>
      <c r="V200" s="9" t="s">
        <v>1119</v>
      </c>
      <c r="W200" s="10">
        <v>0.99</v>
      </c>
      <c r="X200" s="9"/>
      <c r="Y200" s="10"/>
      <c r="Z200" s="9"/>
      <c r="AA200" s="10"/>
      <c r="AB200" s="9"/>
      <c r="AC200" s="10"/>
      <c r="AD200" s="9"/>
      <c r="AE200" s="10"/>
      <c r="AF200" s="9"/>
      <c r="AG200" s="10"/>
      <c r="AH200" s="9"/>
      <c r="AI200" s="10"/>
      <c r="AJ200" s="9"/>
      <c r="AK200" s="10"/>
      <c r="AL200" s="9"/>
      <c r="AM200" s="10"/>
      <c r="AN200" s="9"/>
      <c r="AO200" s="10"/>
    </row>
    <row r="201" spans="1:41" ht="13" x14ac:dyDescent="0.15">
      <c r="A201" s="3" t="s">
        <v>201</v>
      </c>
      <c r="B201" s="3" t="s">
        <v>5773</v>
      </c>
      <c r="C201" s="9" t="s">
        <v>5566</v>
      </c>
      <c r="D201" s="17" t="str">
        <f>VLOOKUP(C201,Customers!$D$2:$E$60,2,FALSE)</f>
        <v>C00016</v>
      </c>
      <c r="E201" s="9" t="s">
        <v>5177</v>
      </c>
      <c r="F201" s="9" t="s">
        <v>5178</v>
      </c>
      <c r="G201" s="9" t="s">
        <v>5179</v>
      </c>
      <c r="H201" s="9" t="s">
        <v>5180</v>
      </c>
      <c r="I201" s="9" t="s">
        <v>5181</v>
      </c>
      <c r="J201" s="16" cm="1">
        <f t="array" ref="J201">SUM(IF(MOD(COLUMN(L201:AO201)-COLUMN(L201),2)=1, L201:AO201, 0))</f>
        <v>8.91</v>
      </c>
      <c r="K201" s="9">
        <f t="shared" si="0"/>
        <v>9</v>
      </c>
      <c r="L201" s="9" t="s">
        <v>4433</v>
      </c>
      <c r="M201" s="10">
        <v>0.99</v>
      </c>
      <c r="N201" s="9" t="s">
        <v>2551</v>
      </c>
      <c r="O201" s="10">
        <v>0.99</v>
      </c>
      <c r="P201" s="9" t="s">
        <v>1447</v>
      </c>
      <c r="Q201" s="10">
        <v>0.99</v>
      </c>
      <c r="R201" s="9" t="s">
        <v>2451</v>
      </c>
      <c r="S201" s="10">
        <v>0.99</v>
      </c>
      <c r="T201" s="9" t="s">
        <v>2946</v>
      </c>
      <c r="U201" s="10">
        <v>0.99</v>
      </c>
      <c r="V201" s="9" t="s">
        <v>864</v>
      </c>
      <c r="W201" s="10">
        <v>0.99</v>
      </c>
      <c r="X201" s="9" t="s">
        <v>3559</v>
      </c>
      <c r="Y201" s="10">
        <v>0.99</v>
      </c>
      <c r="Z201" s="9" t="s">
        <v>1516</v>
      </c>
      <c r="AA201" s="10">
        <v>0.99</v>
      </c>
      <c r="AB201" s="9" t="s">
        <v>5010</v>
      </c>
      <c r="AC201" s="10">
        <v>0.99</v>
      </c>
      <c r="AD201" s="9"/>
      <c r="AE201" s="10"/>
      <c r="AF201" s="9"/>
      <c r="AG201" s="10"/>
      <c r="AH201" s="9"/>
      <c r="AI201" s="10"/>
      <c r="AJ201" s="9"/>
      <c r="AK201" s="10"/>
      <c r="AL201" s="9"/>
      <c r="AM201" s="10"/>
      <c r="AN201" s="9"/>
      <c r="AO201" s="10"/>
    </row>
    <row r="202" spans="1:41" ht="13" x14ac:dyDescent="0.15">
      <c r="A202" s="3" t="s">
        <v>202</v>
      </c>
      <c r="B202" s="3" t="s">
        <v>5774</v>
      </c>
      <c r="C202" s="9" t="s">
        <v>5573</v>
      </c>
      <c r="D202" s="17" t="str">
        <f>VLOOKUP(C202,Customers!$D$2:$E$60,2,FALSE)</f>
        <v>C00025</v>
      </c>
      <c r="E202" s="9" t="s">
        <v>5250</v>
      </c>
      <c r="F202" s="9" t="s">
        <v>5251</v>
      </c>
      <c r="G202" s="9" t="s">
        <v>5252</v>
      </c>
      <c r="H202" s="9" t="s">
        <v>5180</v>
      </c>
      <c r="I202" s="3" t="s">
        <v>5253</v>
      </c>
      <c r="J202" s="16" cm="1">
        <f t="array" ref="J202">SUM(IF(MOD(COLUMN(L202:AO202)-COLUMN(L202),2)=1, L202:AO202, 0))</f>
        <v>18.86</v>
      </c>
      <c r="K202" s="9">
        <f t="shared" si="0"/>
        <v>14</v>
      </c>
      <c r="L202" s="9" t="s">
        <v>3358</v>
      </c>
      <c r="M202" s="10">
        <v>0.99</v>
      </c>
      <c r="N202" s="9" t="s">
        <v>3705</v>
      </c>
      <c r="O202" s="10">
        <v>0.99</v>
      </c>
      <c r="P202" s="9" t="s">
        <v>2471</v>
      </c>
      <c r="Q202" s="10">
        <v>0.99</v>
      </c>
      <c r="R202" s="9" t="s">
        <v>4700</v>
      </c>
      <c r="S202" s="10">
        <v>0.99</v>
      </c>
      <c r="T202" s="9" t="s">
        <v>3923</v>
      </c>
      <c r="U202" s="10">
        <v>0.99</v>
      </c>
      <c r="V202" s="9" t="s">
        <v>3416</v>
      </c>
      <c r="W202" s="10">
        <v>0.99</v>
      </c>
      <c r="X202" s="9" t="s">
        <v>2163</v>
      </c>
      <c r="Y202" s="10">
        <v>0.99</v>
      </c>
      <c r="Z202" s="9" t="s">
        <v>4003</v>
      </c>
      <c r="AA202" s="10">
        <v>0.99</v>
      </c>
      <c r="AB202" s="9" t="s">
        <v>4793</v>
      </c>
      <c r="AC202" s="10">
        <v>0.99</v>
      </c>
      <c r="AD202" s="9" t="s">
        <v>1932</v>
      </c>
      <c r="AE202" s="10">
        <v>1.99</v>
      </c>
      <c r="AF202" s="9" t="s">
        <v>2445</v>
      </c>
      <c r="AG202" s="10">
        <v>1.99</v>
      </c>
      <c r="AH202" s="9" t="s">
        <v>4402</v>
      </c>
      <c r="AI202" s="10">
        <v>1.99</v>
      </c>
      <c r="AJ202" s="9" t="s">
        <v>2331</v>
      </c>
      <c r="AK202" s="10">
        <v>1.99</v>
      </c>
      <c r="AL202" s="9" t="s">
        <v>671</v>
      </c>
      <c r="AM202" s="10">
        <v>1.99</v>
      </c>
      <c r="AN202" s="9"/>
      <c r="AO202" s="10"/>
    </row>
    <row r="203" spans="1:41" ht="13" x14ac:dyDescent="0.15">
      <c r="A203" s="3" t="s">
        <v>203</v>
      </c>
      <c r="B203" s="3" t="s">
        <v>5775</v>
      </c>
      <c r="C203" s="9" t="s">
        <v>5686</v>
      </c>
      <c r="D203" s="17" t="str">
        <f>VLOOKUP(C203,Customers!$D$2:$E$60,2,FALSE)</f>
        <v>C00039</v>
      </c>
      <c r="E203" s="9" t="s">
        <v>5351</v>
      </c>
      <c r="F203" s="9" t="s">
        <v>5352</v>
      </c>
      <c r="G203" s="9"/>
      <c r="H203" s="9" t="s">
        <v>5353</v>
      </c>
      <c r="I203" s="3" t="s">
        <v>5354</v>
      </c>
      <c r="J203" s="16" cm="1">
        <f t="array" ref="J203">SUM(IF(MOD(COLUMN(L203:AO203)-COLUMN(L203),2)=1, L203:AO203, 0))</f>
        <v>1.99</v>
      </c>
      <c r="K203" s="9">
        <f t="shared" si="0"/>
        <v>1</v>
      </c>
      <c r="L203" s="9" t="s">
        <v>2574</v>
      </c>
      <c r="M203" s="10">
        <v>1.99</v>
      </c>
      <c r="N203" s="9"/>
      <c r="O203" s="10"/>
      <c r="P203" s="9"/>
      <c r="Q203" s="10"/>
      <c r="R203" s="9"/>
      <c r="S203" s="10"/>
      <c r="T203" s="9"/>
      <c r="U203" s="10"/>
      <c r="V203" s="9"/>
      <c r="W203" s="10"/>
      <c r="X203" s="9"/>
      <c r="Y203" s="10"/>
      <c r="Z203" s="9"/>
      <c r="AA203" s="10"/>
      <c r="AB203" s="9"/>
      <c r="AC203" s="10"/>
      <c r="AD203" s="9"/>
      <c r="AE203" s="10"/>
      <c r="AF203" s="9"/>
      <c r="AG203" s="10"/>
      <c r="AH203" s="9"/>
      <c r="AI203" s="10"/>
      <c r="AJ203" s="9"/>
      <c r="AK203" s="10"/>
      <c r="AL203" s="9"/>
      <c r="AM203" s="10"/>
      <c r="AN203" s="9"/>
      <c r="AO203" s="10"/>
    </row>
    <row r="204" spans="1:41" ht="13" x14ac:dyDescent="0.15">
      <c r="A204" s="3" t="s">
        <v>204</v>
      </c>
      <c r="B204" s="3" t="s">
        <v>5776</v>
      </c>
      <c r="C204" s="9" t="s">
        <v>5557</v>
      </c>
      <c r="D204" s="17" t="str">
        <f>VLOOKUP(C204,Customers!$D$2:$E$60,2,FALSE)</f>
        <v>C00040</v>
      </c>
      <c r="E204" s="9" t="s">
        <v>5359</v>
      </c>
      <c r="F204" s="9" t="s">
        <v>5352</v>
      </c>
      <c r="G204" s="9"/>
      <c r="H204" s="9" t="s">
        <v>5353</v>
      </c>
      <c r="I204" s="3" t="s">
        <v>5360</v>
      </c>
      <c r="J204" s="16" cm="1">
        <f t="array" ref="J204">SUM(IF(MOD(COLUMN(L204:AO204)-COLUMN(L204),2)=1, L204:AO204, 0))</f>
        <v>2.98</v>
      </c>
      <c r="K204" s="9">
        <f t="shared" si="0"/>
        <v>2</v>
      </c>
      <c r="L204" s="9" t="s">
        <v>4619</v>
      </c>
      <c r="M204" s="10">
        <v>1.99</v>
      </c>
      <c r="N204" s="9" t="s">
        <v>5032</v>
      </c>
      <c r="O204" s="10">
        <v>0.99</v>
      </c>
      <c r="P204" s="9"/>
      <c r="Q204" s="10"/>
      <c r="R204" s="9"/>
      <c r="S204" s="10"/>
      <c r="T204" s="9"/>
      <c r="U204" s="10"/>
      <c r="V204" s="9"/>
      <c r="W204" s="10"/>
      <c r="X204" s="9"/>
      <c r="Y204" s="10"/>
      <c r="Z204" s="9"/>
      <c r="AA204" s="10"/>
      <c r="AB204" s="9"/>
      <c r="AC204" s="10"/>
      <c r="AD204" s="9"/>
      <c r="AE204" s="10"/>
      <c r="AF204" s="9"/>
      <c r="AG204" s="10"/>
      <c r="AH204" s="9"/>
      <c r="AI204" s="10"/>
      <c r="AJ204" s="9"/>
      <c r="AK204" s="10"/>
      <c r="AL204" s="9"/>
      <c r="AM204" s="10"/>
      <c r="AN204" s="9"/>
      <c r="AO204" s="10"/>
    </row>
    <row r="205" spans="1:41" ht="13" x14ac:dyDescent="0.15">
      <c r="A205" s="3" t="s">
        <v>205</v>
      </c>
      <c r="B205" s="3" t="s">
        <v>5776</v>
      </c>
      <c r="C205" s="9" t="s">
        <v>5559</v>
      </c>
      <c r="D205" s="17" t="str">
        <f>VLOOKUP(C205,Customers!$D$2:$E$60,2,FALSE)</f>
        <v>C00042</v>
      </c>
      <c r="E205" s="9" t="s">
        <v>5372</v>
      </c>
      <c r="F205" s="9" t="s">
        <v>5373</v>
      </c>
      <c r="G205" s="9"/>
      <c r="H205" s="9" t="s">
        <v>5353</v>
      </c>
      <c r="I205" s="3" t="s">
        <v>5374</v>
      </c>
      <c r="J205" s="16" cm="1">
        <f t="array" ref="J205">SUM(IF(MOD(COLUMN(L205:AO205)-COLUMN(L205),2)=1, L205:AO205, 0))</f>
        <v>3.98</v>
      </c>
      <c r="K205" s="9">
        <f t="shared" si="0"/>
        <v>2</v>
      </c>
      <c r="L205" s="9" t="s">
        <v>1200</v>
      </c>
      <c r="M205" s="10">
        <v>1.99</v>
      </c>
      <c r="N205" s="9" t="s">
        <v>2995</v>
      </c>
      <c r="O205" s="10">
        <v>1.99</v>
      </c>
      <c r="P205" s="9"/>
      <c r="Q205" s="10"/>
      <c r="R205" s="9"/>
      <c r="S205" s="10"/>
      <c r="T205" s="9"/>
      <c r="U205" s="10"/>
      <c r="V205" s="9"/>
      <c r="W205" s="10"/>
      <c r="X205" s="9"/>
      <c r="Y205" s="10"/>
      <c r="Z205" s="9"/>
      <c r="AA205" s="10"/>
      <c r="AB205" s="9"/>
      <c r="AC205" s="10"/>
      <c r="AD205" s="9"/>
      <c r="AE205" s="10"/>
      <c r="AF205" s="9"/>
      <c r="AG205" s="10"/>
      <c r="AH205" s="9"/>
      <c r="AI205" s="10"/>
      <c r="AJ205" s="9"/>
      <c r="AK205" s="10"/>
      <c r="AL205" s="9"/>
      <c r="AM205" s="10"/>
      <c r="AN205" s="9"/>
      <c r="AO205" s="10"/>
    </row>
    <row r="206" spans="1:41" ht="13" x14ac:dyDescent="0.15">
      <c r="A206" s="3" t="s">
        <v>206</v>
      </c>
      <c r="B206" s="3" t="s">
        <v>5777</v>
      </c>
      <c r="C206" s="9" t="s">
        <v>5626</v>
      </c>
      <c r="D206" s="17" t="str">
        <f>VLOOKUP(C206,Customers!$D$2:$E$60,2,FALSE)</f>
        <v>C00044</v>
      </c>
      <c r="E206" s="9" t="s">
        <v>5386</v>
      </c>
      <c r="F206" s="9" t="s">
        <v>5387</v>
      </c>
      <c r="G206" s="9"/>
      <c r="H206" s="9" t="s">
        <v>5388</v>
      </c>
      <c r="I206" s="3" t="s">
        <v>5389</v>
      </c>
      <c r="J206" s="16" cm="1">
        <f t="array" ref="J206">SUM(IF(MOD(COLUMN(L206:AO206)-COLUMN(L206),2)=1, L206:AO206, 0))</f>
        <v>7.96</v>
      </c>
      <c r="K206" s="9">
        <f t="shared" si="0"/>
        <v>4</v>
      </c>
      <c r="L206" s="9" t="s">
        <v>4483</v>
      </c>
      <c r="M206" s="10">
        <v>1.99</v>
      </c>
      <c r="N206" s="9" t="s">
        <v>4453</v>
      </c>
      <c r="O206" s="10">
        <v>1.99</v>
      </c>
      <c r="P206" s="9" t="s">
        <v>4485</v>
      </c>
      <c r="Q206" s="10">
        <v>1.99</v>
      </c>
      <c r="R206" s="9" t="s">
        <v>4477</v>
      </c>
      <c r="S206" s="10">
        <v>1.99</v>
      </c>
      <c r="T206" s="9"/>
      <c r="U206" s="10"/>
      <c r="V206" s="9"/>
      <c r="W206" s="10"/>
      <c r="X206" s="9"/>
      <c r="Y206" s="10"/>
      <c r="Z206" s="9"/>
      <c r="AA206" s="10"/>
      <c r="AB206" s="9"/>
      <c r="AC206" s="10"/>
      <c r="AD206" s="9"/>
      <c r="AE206" s="10"/>
      <c r="AF206" s="9"/>
      <c r="AG206" s="10"/>
      <c r="AH206" s="9"/>
      <c r="AI206" s="10"/>
      <c r="AJ206" s="9"/>
      <c r="AK206" s="10"/>
      <c r="AL206" s="9"/>
      <c r="AM206" s="10"/>
      <c r="AN206" s="9"/>
      <c r="AO206" s="10"/>
    </row>
    <row r="207" spans="1:41" ht="13" x14ac:dyDescent="0.15">
      <c r="A207" s="3" t="s">
        <v>207</v>
      </c>
      <c r="B207" s="3" t="s">
        <v>5778</v>
      </c>
      <c r="C207" s="9" t="s">
        <v>5596</v>
      </c>
      <c r="D207" s="17" t="str">
        <f>VLOOKUP(C207,Customers!$D$2:$E$60,2,FALSE)</f>
        <v>C00048</v>
      </c>
      <c r="E207" s="9" t="s">
        <v>5417</v>
      </c>
      <c r="F207" s="9" t="s">
        <v>5418</v>
      </c>
      <c r="G207" s="9" t="s">
        <v>5419</v>
      </c>
      <c r="H207" s="9" t="s">
        <v>5420</v>
      </c>
      <c r="I207" s="3" t="s">
        <v>5421</v>
      </c>
      <c r="J207" s="16" cm="1">
        <f t="array" ref="J207">SUM(IF(MOD(COLUMN(L207:AO207)-COLUMN(L207),2)=1, L207:AO207, 0))</f>
        <v>8.94</v>
      </c>
      <c r="K207" s="9">
        <f t="shared" si="0"/>
        <v>6</v>
      </c>
      <c r="L207" s="9" t="s">
        <v>4850</v>
      </c>
      <c r="M207" s="10">
        <v>1.99</v>
      </c>
      <c r="N207" s="9" t="s">
        <v>2422</v>
      </c>
      <c r="O207" s="10">
        <v>1.99</v>
      </c>
      <c r="P207" s="9" t="s">
        <v>4457</v>
      </c>
      <c r="Q207" s="10">
        <v>1.99</v>
      </c>
      <c r="R207" s="9" t="s">
        <v>2695</v>
      </c>
      <c r="S207" s="10">
        <v>0.99</v>
      </c>
      <c r="T207" s="9" t="s">
        <v>1630</v>
      </c>
      <c r="U207" s="10">
        <v>0.99</v>
      </c>
      <c r="V207" s="9" t="s">
        <v>3465</v>
      </c>
      <c r="W207" s="10">
        <v>0.99</v>
      </c>
      <c r="X207" s="9"/>
      <c r="Y207" s="10"/>
      <c r="Z207" s="9"/>
      <c r="AA207" s="10"/>
      <c r="AB207" s="9"/>
      <c r="AC207" s="10"/>
      <c r="AD207" s="9"/>
      <c r="AE207" s="10"/>
      <c r="AF207" s="9"/>
      <c r="AG207" s="10"/>
      <c r="AH207" s="9"/>
      <c r="AI207" s="10"/>
      <c r="AJ207" s="9"/>
      <c r="AK207" s="10"/>
      <c r="AL207" s="9"/>
      <c r="AM207" s="10"/>
      <c r="AN207" s="9"/>
      <c r="AO207" s="10"/>
    </row>
    <row r="208" spans="1:41" ht="13" x14ac:dyDescent="0.15">
      <c r="A208" s="3" t="s">
        <v>208</v>
      </c>
      <c r="B208" s="3" t="s">
        <v>5779</v>
      </c>
      <c r="C208" s="9" t="s">
        <v>5578</v>
      </c>
      <c r="D208" s="17" t="str">
        <f>VLOOKUP(C208,Customers!$D$2:$E$60,2,FALSE)</f>
        <v>C00054</v>
      </c>
      <c r="E208" s="9" t="s">
        <v>5463</v>
      </c>
      <c r="F208" s="9" t="s">
        <v>5464</v>
      </c>
      <c r="G208" s="9"/>
      <c r="H208" s="9" t="s">
        <v>5452</v>
      </c>
      <c r="I208" s="9" t="s">
        <v>5465</v>
      </c>
      <c r="J208" s="16" cm="1">
        <f t="array" ref="J208">SUM(IF(MOD(COLUMN(L208:AO208)-COLUMN(L208),2)=1, L208:AO208, 0))</f>
        <v>8.91</v>
      </c>
      <c r="K208" s="9">
        <f t="shared" si="0"/>
        <v>9</v>
      </c>
      <c r="L208" s="9" t="s">
        <v>2669</v>
      </c>
      <c r="M208" s="10">
        <v>0.99</v>
      </c>
      <c r="N208" s="9" t="s">
        <v>560</v>
      </c>
      <c r="O208" s="10">
        <v>0.99</v>
      </c>
      <c r="P208" s="9" t="s">
        <v>2162</v>
      </c>
      <c r="Q208" s="10">
        <v>0.99</v>
      </c>
      <c r="R208" s="9" t="s">
        <v>3901</v>
      </c>
      <c r="S208" s="10">
        <v>0.99</v>
      </c>
      <c r="T208" s="9" t="s">
        <v>3041</v>
      </c>
      <c r="U208" s="10">
        <v>0.99</v>
      </c>
      <c r="V208" s="9" t="s">
        <v>4358</v>
      </c>
      <c r="W208" s="10">
        <v>0.99</v>
      </c>
      <c r="X208" s="9" t="s">
        <v>4667</v>
      </c>
      <c r="Y208" s="10">
        <v>0.99</v>
      </c>
      <c r="Z208" s="9" t="s">
        <v>2429</v>
      </c>
      <c r="AA208" s="10">
        <v>0.99</v>
      </c>
      <c r="AB208" s="9" t="s">
        <v>2201</v>
      </c>
      <c r="AC208" s="10">
        <v>0.99</v>
      </c>
      <c r="AD208" s="9"/>
      <c r="AE208" s="10"/>
      <c r="AF208" s="9"/>
      <c r="AG208" s="10"/>
      <c r="AH208" s="9"/>
      <c r="AI208" s="10"/>
      <c r="AJ208" s="9"/>
      <c r="AK208" s="10"/>
      <c r="AL208" s="9"/>
      <c r="AM208" s="10"/>
      <c r="AN208" s="9"/>
      <c r="AO208" s="10"/>
    </row>
    <row r="209" spans="1:41" ht="13" x14ac:dyDescent="0.15">
      <c r="A209" s="3" t="s">
        <v>209</v>
      </c>
      <c r="B209" s="3" t="s">
        <v>5780</v>
      </c>
      <c r="C209" s="9" t="s">
        <v>5546</v>
      </c>
      <c r="D209" s="17" t="str">
        <f>VLOOKUP(C209,Customers!$D$2:$E$60,2,FALSE)</f>
        <v>C00004</v>
      </c>
      <c r="E209" s="9" t="s">
        <v>5077</v>
      </c>
      <c r="F209" s="9" t="s">
        <v>5078</v>
      </c>
      <c r="G209" s="9"/>
      <c r="H209" s="9" t="s">
        <v>5079</v>
      </c>
      <c r="I209" s="3" t="s">
        <v>5080</v>
      </c>
      <c r="J209" s="16" cm="1">
        <f t="array" ref="J209">SUM(IF(MOD(COLUMN(L209:AO209)-COLUMN(L209),2)=1, L209:AO209, 0))</f>
        <v>15.860000000000001</v>
      </c>
      <c r="K209" s="9">
        <f t="shared" si="0"/>
        <v>14</v>
      </c>
      <c r="L209" s="9" t="s">
        <v>4741</v>
      </c>
      <c r="M209" s="10">
        <v>0.99</v>
      </c>
      <c r="N209" s="9" t="s">
        <v>1591</v>
      </c>
      <c r="O209" s="10">
        <v>0.99</v>
      </c>
      <c r="P209" s="9" t="s">
        <v>4422</v>
      </c>
      <c r="Q209" s="10">
        <v>1.99</v>
      </c>
      <c r="R209" s="9" t="s">
        <v>1904</v>
      </c>
      <c r="S209" s="10">
        <v>0.99</v>
      </c>
      <c r="T209" s="9" t="s">
        <v>4145</v>
      </c>
      <c r="U209" s="10">
        <v>1.99</v>
      </c>
      <c r="V209" s="9" t="s">
        <v>1490</v>
      </c>
      <c r="W209" s="10">
        <v>0.99</v>
      </c>
      <c r="X209" s="9" t="s">
        <v>3906</v>
      </c>
      <c r="Y209" s="10">
        <v>0.99</v>
      </c>
      <c r="Z209" s="9" t="s">
        <v>1917</v>
      </c>
      <c r="AA209" s="10">
        <v>0.99</v>
      </c>
      <c r="AB209" s="9" t="s">
        <v>4032</v>
      </c>
      <c r="AC209" s="10">
        <v>0.99</v>
      </c>
      <c r="AD209" s="9" t="s">
        <v>1524</v>
      </c>
      <c r="AE209" s="10">
        <v>0.99</v>
      </c>
      <c r="AF209" s="9" t="s">
        <v>4298</v>
      </c>
      <c r="AG209" s="10">
        <v>0.99</v>
      </c>
      <c r="AH209" s="9" t="s">
        <v>2798</v>
      </c>
      <c r="AI209" s="10">
        <v>0.99</v>
      </c>
      <c r="AJ209" s="9" t="s">
        <v>3973</v>
      </c>
      <c r="AK209" s="10">
        <v>0.99</v>
      </c>
      <c r="AL209" s="9" t="s">
        <v>4716</v>
      </c>
      <c r="AM209" s="10">
        <v>0.99</v>
      </c>
      <c r="AN209" s="9"/>
      <c r="AO209" s="10"/>
    </row>
    <row r="210" spans="1:41" ht="13" x14ac:dyDescent="0.15">
      <c r="A210" s="3" t="s">
        <v>210</v>
      </c>
      <c r="B210" s="3" t="s">
        <v>5781</v>
      </c>
      <c r="C210" s="9" t="s">
        <v>5694</v>
      </c>
      <c r="D210" s="17" t="str">
        <f>VLOOKUP(C210,Customers!$D$2:$E$60,2,FALSE)</f>
        <v>C00018</v>
      </c>
      <c r="E210" s="9" t="s">
        <v>5196</v>
      </c>
      <c r="F210" s="9" t="s">
        <v>3355</v>
      </c>
      <c r="G210" s="9" t="s">
        <v>5197</v>
      </c>
      <c r="H210" s="9" t="s">
        <v>5180</v>
      </c>
      <c r="I210" s="9" t="s">
        <v>5198</v>
      </c>
      <c r="J210" s="16" cm="1">
        <f t="array" ref="J210">SUM(IF(MOD(COLUMN(L210:AO210)-COLUMN(L210),2)=1, L210:AO210, 0))</f>
        <v>0.99</v>
      </c>
      <c r="K210" s="9">
        <f t="shared" si="0"/>
        <v>1</v>
      </c>
      <c r="L210" s="9" t="s">
        <v>3805</v>
      </c>
      <c r="M210" s="10">
        <v>0.99</v>
      </c>
      <c r="N210" s="9"/>
      <c r="O210" s="10"/>
      <c r="P210" s="9"/>
      <c r="Q210" s="10"/>
      <c r="R210" s="9"/>
      <c r="S210" s="10"/>
      <c r="T210" s="9"/>
      <c r="U210" s="10"/>
      <c r="V210" s="9"/>
      <c r="W210" s="10"/>
      <c r="X210" s="9"/>
      <c r="Y210" s="10"/>
      <c r="Z210" s="9"/>
      <c r="AA210" s="10"/>
      <c r="AB210" s="9"/>
      <c r="AC210" s="10"/>
      <c r="AD210" s="9"/>
      <c r="AE210" s="10"/>
      <c r="AF210" s="9"/>
      <c r="AG210" s="10"/>
      <c r="AH210" s="9"/>
      <c r="AI210" s="10"/>
      <c r="AJ210" s="9"/>
      <c r="AK210" s="10"/>
      <c r="AL210" s="9"/>
      <c r="AM210" s="10"/>
      <c r="AN210" s="9"/>
      <c r="AO210" s="10"/>
    </row>
    <row r="211" spans="1:41" ht="13" x14ac:dyDescent="0.15">
      <c r="A211" s="3" t="s">
        <v>211</v>
      </c>
      <c r="B211" s="3" t="s">
        <v>5782</v>
      </c>
      <c r="C211" s="9" t="s">
        <v>5569</v>
      </c>
      <c r="D211" s="17" t="str">
        <f>VLOOKUP(C211,Customers!$D$2:$E$60,2,FALSE)</f>
        <v>C00019</v>
      </c>
      <c r="E211" s="9" t="s">
        <v>5205</v>
      </c>
      <c r="F211" s="9" t="s">
        <v>5206</v>
      </c>
      <c r="G211" s="9" t="s">
        <v>5179</v>
      </c>
      <c r="H211" s="9" t="s">
        <v>5180</v>
      </c>
      <c r="I211" s="3" t="s">
        <v>5207</v>
      </c>
      <c r="J211" s="16" cm="1">
        <f t="array" ref="J211">SUM(IF(MOD(COLUMN(L211:AO211)-COLUMN(L211),2)=1, L211:AO211, 0))</f>
        <v>1.98</v>
      </c>
      <c r="K211" s="9">
        <f t="shared" si="0"/>
        <v>2</v>
      </c>
      <c r="L211" s="9" t="s">
        <v>5004</v>
      </c>
      <c r="M211" s="10">
        <v>0.99</v>
      </c>
      <c r="N211" s="9" t="s">
        <v>3123</v>
      </c>
      <c r="O211" s="10">
        <v>0.99</v>
      </c>
      <c r="P211" s="9"/>
      <c r="Q211" s="10"/>
      <c r="R211" s="9"/>
      <c r="S211" s="10"/>
      <c r="T211" s="9"/>
      <c r="U211" s="10"/>
      <c r="V211" s="9"/>
      <c r="W211" s="10"/>
      <c r="X211" s="9"/>
      <c r="Y211" s="10"/>
      <c r="Z211" s="9"/>
      <c r="AA211" s="10"/>
      <c r="AB211" s="9"/>
      <c r="AC211" s="10"/>
      <c r="AD211" s="9"/>
      <c r="AE211" s="10"/>
      <c r="AF211" s="9"/>
      <c r="AG211" s="10"/>
      <c r="AH211" s="9"/>
      <c r="AI211" s="10"/>
      <c r="AJ211" s="9"/>
      <c r="AK211" s="10"/>
      <c r="AL211" s="9"/>
      <c r="AM211" s="10"/>
      <c r="AN211" s="9"/>
      <c r="AO211" s="10"/>
    </row>
    <row r="212" spans="1:41" ht="13" x14ac:dyDescent="0.15">
      <c r="A212" s="3" t="s">
        <v>212</v>
      </c>
      <c r="B212" s="3" t="s">
        <v>5782</v>
      </c>
      <c r="C212" s="9" t="s">
        <v>5571</v>
      </c>
      <c r="D212" s="17" t="str">
        <f>VLOOKUP(C212,Customers!$D$2:$E$60,2,FALSE)</f>
        <v>C00021</v>
      </c>
      <c r="E212" s="9" t="s">
        <v>5219</v>
      </c>
      <c r="F212" s="9" t="s">
        <v>5220</v>
      </c>
      <c r="G212" s="9" t="s">
        <v>5221</v>
      </c>
      <c r="H212" s="9" t="s">
        <v>5180</v>
      </c>
      <c r="I212" s="3" t="s">
        <v>5222</v>
      </c>
      <c r="J212" s="16" cm="1">
        <f t="array" ref="J212">SUM(IF(MOD(COLUMN(L212:AO212)-COLUMN(L212),2)=1, L212:AO212, 0))</f>
        <v>1.98</v>
      </c>
      <c r="K212" s="9">
        <f t="shared" si="0"/>
        <v>2</v>
      </c>
      <c r="L212" s="9" t="s">
        <v>1129</v>
      </c>
      <c r="M212" s="10">
        <v>0.99</v>
      </c>
      <c r="N212" s="9" t="s">
        <v>4354</v>
      </c>
      <c r="O212" s="10">
        <v>0.99</v>
      </c>
      <c r="P212" s="9"/>
      <c r="Q212" s="10"/>
      <c r="R212" s="9"/>
      <c r="S212" s="10"/>
      <c r="T212" s="9"/>
      <c r="U212" s="10"/>
      <c r="V212" s="9"/>
      <c r="W212" s="10"/>
      <c r="X212" s="9"/>
      <c r="Y212" s="10"/>
      <c r="Z212" s="9"/>
      <c r="AA212" s="10"/>
      <c r="AB212" s="9"/>
      <c r="AC212" s="10"/>
      <c r="AD212" s="9"/>
      <c r="AE212" s="10"/>
      <c r="AF212" s="9"/>
      <c r="AG212" s="10"/>
      <c r="AH212" s="9"/>
      <c r="AI212" s="10"/>
      <c r="AJ212" s="9"/>
      <c r="AK212" s="10"/>
      <c r="AL212" s="9"/>
      <c r="AM212" s="10"/>
      <c r="AN212" s="9"/>
      <c r="AO212" s="10"/>
    </row>
    <row r="213" spans="1:41" ht="13" x14ac:dyDescent="0.15">
      <c r="A213" s="3" t="s">
        <v>213</v>
      </c>
      <c r="B213" s="3" t="s">
        <v>5783</v>
      </c>
      <c r="C213" s="9" t="s">
        <v>5552</v>
      </c>
      <c r="D213" s="17" t="str">
        <f>VLOOKUP(C213,Customers!$D$2:$E$60,2,FALSE)</f>
        <v>C00023</v>
      </c>
      <c r="E213" s="9" t="s">
        <v>5235</v>
      </c>
      <c r="F213" s="9" t="s">
        <v>5236</v>
      </c>
      <c r="G213" s="9" t="s">
        <v>5237</v>
      </c>
      <c r="H213" s="9" t="s">
        <v>5180</v>
      </c>
      <c r="I213" s="3" t="s">
        <v>5238</v>
      </c>
      <c r="J213" s="16" cm="1">
        <f t="array" ref="J213">SUM(IF(MOD(COLUMN(L213:AO213)-COLUMN(L213),2)=1, L213:AO213, 0))</f>
        <v>2.9699999999999998</v>
      </c>
      <c r="K213" s="9">
        <f t="shared" si="0"/>
        <v>3</v>
      </c>
      <c r="L213" s="9" t="s">
        <v>4133</v>
      </c>
      <c r="M213" s="10">
        <v>0.99</v>
      </c>
      <c r="N213" s="9" t="s">
        <v>5005</v>
      </c>
      <c r="O213" s="10">
        <v>0.99</v>
      </c>
      <c r="P213" s="9" t="s">
        <v>2704</v>
      </c>
      <c r="Q213" s="10">
        <v>0.99</v>
      </c>
      <c r="R213" s="9"/>
      <c r="S213" s="10"/>
      <c r="T213" s="9"/>
      <c r="U213" s="10"/>
      <c r="V213" s="9"/>
      <c r="W213" s="10"/>
      <c r="X213" s="9"/>
      <c r="Y213" s="10"/>
      <c r="Z213" s="9"/>
      <c r="AA213" s="10"/>
      <c r="AB213" s="9"/>
      <c r="AC213" s="10"/>
      <c r="AD213" s="9"/>
      <c r="AE213" s="10"/>
      <c r="AF213" s="9"/>
      <c r="AG213" s="10"/>
      <c r="AH213" s="9"/>
      <c r="AI213" s="10"/>
      <c r="AJ213" s="9"/>
      <c r="AK213" s="10"/>
      <c r="AL213" s="9"/>
      <c r="AM213" s="10"/>
      <c r="AN213" s="9"/>
      <c r="AO213" s="11"/>
    </row>
    <row r="214" spans="1:41" ht="13" x14ac:dyDescent="0.15">
      <c r="A214" s="3" t="s">
        <v>214</v>
      </c>
      <c r="B214" s="3" t="s">
        <v>5784</v>
      </c>
      <c r="C214" s="9" t="s">
        <v>5606</v>
      </c>
      <c r="D214" s="17" t="str">
        <f>VLOOKUP(C214,Customers!$D$2:$E$60,2,FALSE)</f>
        <v>C00027</v>
      </c>
      <c r="E214" s="9" t="s">
        <v>5266</v>
      </c>
      <c r="F214" s="9" t="s">
        <v>5267</v>
      </c>
      <c r="G214" s="9" t="s">
        <v>5268</v>
      </c>
      <c r="H214" s="9" t="s">
        <v>5180</v>
      </c>
      <c r="I214" s="3" t="s">
        <v>5269</v>
      </c>
      <c r="J214" s="16" cm="1">
        <f t="array" ref="J214">SUM(IF(MOD(COLUMN(L214:AO214)-COLUMN(L214),2)=1, L214:AO214, 0))</f>
        <v>5.94</v>
      </c>
      <c r="K214" s="9">
        <f t="shared" si="0"/>
        <v>6</v>
      </c>
      <c r="L214" s="9" t="s">
        <v>4332</v>
      </c>
      <c r="M214" s="10">
        <v>0.99</v>
      </c>
      <c r="N214" s="9" t="s">
        <v>970</v>
      </c>
      <c r="O214" s="10">
        <v>0.99</v>
      </c>
      <c r="P214" s="9" t="s">
        <v>727</v>
      </c>
      <c r="Q214" s="10">
        <v>0.99</v>
      </c>
      <c r="R214" s="9" t="s">
        <v>4313</v>
      </c>
      <c r="S214" s="10">
        <v>0.99</v>
      </c>
      <c r="T214" s="9" t="s">
        <v>4306</v>
      </c>
      <c r="U214" s="10">
        <v>0.99</v>
      </c>
      <c r="V214" s="9" t="s">
        <v>3157</v>
      </c>
      <c r="W214" s="10">
        <v>0.99</v>
      </c>
      <c r="X214" s="9"/>
      <c r="Y214" s="10"/>
      <c r="Z214" s="9"/>
      <c r="AA214" s="10"/>
      <c r="AB214" s="9"/>
      <c r="AC214" s="10"/>
      <c r="AD214" s="9"/>
      <c r="AE214" s="10"/>
      <c r="AF214" s="9"/>
      <c r="AG214" s="10"/>
      <c r="AH214" s="9"/>
      <c r="AI214" s="10"/>
      <c r="AJ214" s="9"/>
      <c r="AK214" s="10"/>
      <c r="AL214" s="9"/>
      <c r="AM214" s="10"/>
      <c r="AN214" s="9"/>
      <c r="AO214" s="10"/>
    </row>
    <row r="215" spans="1:41" ht="13" x14ac:dyDescent="0.15">
      <c r="A215" s="3" t="s">
        <v>215</v>
      </c>
      <c r="B215" s="3" t="s">
        <v>5785</v>
      </c>
      <c r="C215" s="9" t="s">
        <v>5589</v>
      </c>
      <c r="D215" s="17" t="str">
        <f>VLOOKUP(C215,Customers!$D$2:$E$60,2,FALSE)</f>
        <v>C00033</v>
      </c>
      <c r="E215" s="9" t="s">
        <v>5311</v>
      </c>
      <c r="F215" s="9" t="s">
        <v>5312</v>
      </c>
      <c r="G215" s="9" t="s">
        <v>5313</v>
      </c>
      <c r="H215" s="9" t="s">
        <v>437</v>
      </c>
      <c r="I215" s="9" t="s">
        <v>5314</v>
      </c>
      <c r="J215" s="16" cm="1">
        <f t="array" ref="J215">SUM(IF(MOD(COLUMN(L215:AO215)-COLUMN(L215),2)=1, L215:AO215, 0))</f>
        <v>7.9200000000000008</v>
      </c>
      <c r="K215" s="9">
        <f t="shared" si="0"/>
        <v>8</v>
      </c>
      <c r="L215" s="9" t="s">
        <v>3633</v>
      </c>
      <c r="M215" s="10">
        <v>0.99</v>
      </c>
      <c r="N215" s="9" t="s">
        <v>2689</v>
      </c>
      <c r="O215" s="10">
        <v>0.99</v>
      </c>
      <c r="P215" s="9" t="s">
        <v>4193</v>
      </c>
      <c r="Q215" s="10">
        <v>0.99</v>
      </c>
      <c r="R215" s="9" t="s">
        <v>3538</v>
      </c>
      <c r="S215" s="10">
        <v>0.99</v>
      </c>
      <c r="T215" s="9" t="s">
        <v>4890</v>
      </c>
      <c r="U215" s="10">
        <v>0.99</v>
      </c>
      <c r="V215" s="9" t="s">
        <v>1877</v>
      </c>
      <c r="W215" s="10">
        <v>0.99</v>
      </c>
      <c r="X215" s="9" t="s">
        <v>903</v>
      </c>
      <c r="Y215" s="10">
        <v>0.99</v>
      </c>
      <c r="Z215" s="9" t="s">
        <v>5007</v>
      </c>
      <c r="AA215" s="10">
        <v>0.99</v>
      </c>
      <c r="AB215" s="9"/>
      <c r="AC215" s="10"/>
      <c r="AD215" s="9"/>
      <c r="AE215" s="10"/>
      <c r="AF215" s="9"/>
      <c r="AG215" s="10"/>
      <c r="AH215" s="9"/>
      <c r="AI215" s="10"/>
      <c r="AJ215" s="9"/>
      <c r="AK215" s="10"/>
      <c r="AL215" s="9"/>
      <c r="AM215" s="10"/>
      <c r="AN215" s="9"/>
      <c r="AO215" s="10"/>
    </row>
    <row r="216" spans="1:41" ht="13" x14ac:dyDescent="0.15">
      <c r="A216" s="3" t="s">
        <v>216</v>
      </c>
      <c r="B216" s="3" t="s">
        <v>5786</v>
      </c>
      <c r="C216" s="9" t="s">
        <v>5559</v>
      </c>
      <c r="D216" s="17" t="str">
        <f>VLOOKUP(C216,Customers!$D$2:$E$60,2,FALSE)</f>
        <v>C00042</v>
      </c>
      <c r="E216" s="9" t="s">
        <v>5372</v>
      </c>
      <c r="F216" s="9" t="s">
        <v>5373</v>
      </c>
      <c r="G216" s="9"/>
      <c r="H216" s="9" t="s">
        <v>5353</v>
      </c>
      <c r="I216" s="3" t="s">
        <v>5374</v>
      </c>
      <c r="J216" s="16" cm="1">
        <f t="array" ref="J216">SUM(IF(MOD(COLUMN(L216:AO216)-COLUMN(L216),2)=1, L216:AO216, 0))</f>
        <v>13.860000000000001</v>
      </c>
      <c r="K216" s="9">
        <f t="shared" si="0"/>
        <v>14</v>
      </c>
      <c r="L216" s="9" t="s">
        <v>3988</v>
      </c>
      <c r="M216" s="10">
        <v>0.99</v>
      </c>
      <c r="N216" s="9" t="s">
        <v>3785</v>
      </c>
      <c r="O216" s="10">
        <v>0.99</v>
      </c>
      <c r="P216" s="9" t="s">
        <v>2166</v>
      </c>
      <c r="Q216" s="10">
        <v>0.99</v>
      </c>
      <c r="R216" s="9" t="s">
        <v>4567</v>
      </c>
      <c r="S216" s="10">
        <v>0.99</v>
      </c>
      <c r="T216" s="9" t="s">
        <v>2934</v>
      </c>
      <c r="U216" s="10">
        <v>0.99</v>
      </c>
      <c r="V216" s="9" t="s">
        <v>4471</v>
      </c>
      <c r="W216" s="10">
        <v>0.99</v>
      </c>
      <c r="X216" s="9" t="s">
        <v>4987</v>
      </c>
      <c r="Y216" s="10">
        <v>0.99</v>
      </c>
      <c r="Z216" s="9" t="s">
        <v>1479</v>
      </c>
      <c r="AA216" s="10">
        <v>0.99</v>
      </c>
      <c r="AB216" s="9" t="s">
        <v>4183</v>
      </c>
      <c r="AC216" s="10">
        <v>0.99</v>
      </c>
      <c r="AD216" s="9" t="s">
        <v>902</v>
      </c>
      <c r="AE216" s="10">
        <v>0.99</v>
      </c>
      <c r="AF216" s="9" t="s">
        <v>4392</v>
      </c>
      <c r="AG216" s="10">
        <v>0.99</v>
      </c>
      <c r="AH216" s="9" t="s">
        <v>3307</v>
      </c>
      <c r="AI216" s="10">
        <v>0.99</v>
      </c>
      <c r="AJ216" s="9" t="s">
        <v>4106</v>
      </c>
      <c r="AK216" s="10">
        <v>0.99</v>
      </c>
      <c r="AL216" s="9" t="s">
        <v>761</v>
      </c>
      <c r="AM216" s="10">
        <v>0.99</v>
      </c>
      <c r="AN216" s="9"/>
      <c r="AO216" s="10"/>
    </row>
    <row r="217" spans="1:41" ht="13" x14ac:dyDescent="0.15">
      <c r="A217" s="3" t="s">
        <v>217</v>
      </c>
      <c r="B217" s="3" t="s">
        <v>5787</v>
      </c>
      <c r="C217" s="9" t="s">
        <v>5702</v>
      </c>
      <c r="D217" s="17" t="str">
        <f>VLOOKUP(C217,Customers!$D$2:$E$60,2,FALSE)</f>
        <v>C00056</v>
      </c>
      <c r="E217" s="9" t="s">
        <v>5477</v>
      </c>
      <c r="F217" s="9" t="s">
        <v>5478</v>
      </c>
      <c r="G217" s="9"/>
      <c r="H217" s="9" t="s">
        <v>5479</v>
      </c>
      <c r="I217" s="3" t="s">
        <v>5480</v>
      </c>
      <c r="J217" s="16" cm="1">
        <f t="array" ref="J217">SUM(IF(MOD(COLUMN(L217:AO217)-COLUMN(L217),2)=1, L217:AO217, 0))</f>
        <v>0.99</v>
      </c>
      <c r="K217" s="9">
        <f t="shared" si="0"/>
        <v>1</v>
      </c>
      <c r="L217" s="9" t="s">
        <v>1388</v>
      </c>
      <c r="M217" s="10">
        <v>0.99</v>
      </c>
      <c r="N217" s="9"/>
      <c r="O217" s="10"/>
      <c r="P217" s="9"/>
      <c r="Q217" s="10"/>
      <c r="R217" s="9"/>
      <c r="S217" s="10"/>
      <c r="T217" s="9"/>
      <c r="U217" s="10"/>
      <c r="V217" s="9"/>
      <c r="W217" s="10"/>
      <c r="X217" s="9"/>
      <c r="Y217" s="10"/>
      <c r="Z217" s="9"/>
      <c r="AA217" s="10"/>
      <c r="AB217" s="9"/>
      <c r="AC217" s="10"/>
      <c r="AD217" s="9"/>
      <c r="AE217" s="10"/>
      <c r="AF217" s="9"/>
      <c r="AG217" s="10"/>
      <c r="AH217" s="9"/>
      <c r="AI217" s="10"/>
      <c r="AJ217" s="9"/>
      <c r="AK217" s="10"/>
      <c r="AL217" s="9"/>
      <c r="AM217" s="10"/>
      <c r="AN217" s="9"/>
      <c r="AO217" s="10"/>
    </row>
    <row r="218" spans="1:41" ht="13" x14ac:dyDescent="0.15">
      <c r="A218" s="3" t="s">
        <v>218</v>
      </c>
      <c r="B218" s="3" t="s">
        <v>5788</v>
      </c>
      <c r="C218" s="9" t="s">
        <v>5581</v>
      </c>
      <c r="D218" s="17" t="str">
        <f>VLOOKUP(C218,Customers!$D$2:$E$60,2,FALSE)</f>
        <v>C00057</v>
      </c>
      <c r="E218" s="9" t="s">
        <v>5485</v>
      </c>
      <c r="F218" s="9" t="s">
        <v>5486</v>
      </c>
      <c r="G218" s="9"/>
      <c r="H218" s="9" t="s">
        <v>5487</v>
      </c>
      <c r="I218" s="9"/>
      <c r="J218" s="16" cm="1">
        <f t="array" ref="J218">SUM(IF(MOD(COLUMN(L218:AO218)-COLUMN(L218),2)=1, L218:AO218, 0))</f>
        <v>1.98</v>
      </c>
      <c r="K218" s="9">
        <f t="shared" si="0"/>
        <v>2</v>
      </c>
      <c r="L218" s="9" t="s">
        <v>4562</v>
      </c>
      <c r="M218" s="10">
        <v>0.99</v>
      </c>
      <c r="N218" s="9" t="s">
        <v>2819</v>
      </c>
      <c r="O218" s="10">
        <v>0.99</v>
      </c>
      <c r="P218" s="9"/>
      <c r="Q218" s="10"/>
      <c r="R218" s="9"/>
      <c r="S218" s="10"/>
      <c r="T218" s="9"/>
      <c r="U218" s="10"/>
      <c r="V218" s="9"/>
      <c r="W218" s="10"/>
      <c r="X218" s="9"/>
      <c r="Y218" s="10"/>
      <c r="Z218" s="9"/>
      <c r="AA218" s="10"/>
      <c r="AB218" s="9"/>
      <c r="AC218" s="10"/>
      <c r="AD218" s="9"/>
      <c r="AE218" s="10"/>
      <c r="AF218" s="9"/>
      <c r="AG218" s="10"/>
      <c r="AH218" s="9"/>
      <c r="AI218" s="10"/>
      <c r="AJ218" s="9"/>
      <c r="AK218" s="10"/>
      <c r="AL218" s="9"/>
      <c r="AM218" s="10"/>
      <c r="AN218" s="9"/>
      <c r="AO218" s="10"/>
    </row>
    <row r="219" spans="1:41" ht="13" x14ac:dyDescent="0.15">
      <c r="A219" s="3" t="s">
        <v>219</v>
      </c>
      <c r="B219" s="3" t="s">
        <v>5788</v>
      </c>
      <c r="C219" s="9" t="s">
        <v>5583</v>
      </c>
      <c r="D219" s="17" t="str">
        <f>VLOOKUP(C219,Customers!$D$2:$E$60,2,FALSE)</f>
        <v>C00059</v>
      </c>
      <c r="E219" s="9" t="s">
        <v>5500</v>
      </c>
      <c r="F219" s="9" t="s">
        <v>5501</v>
      </c>
      <c r="G219" s="9"/>
      <c r="H219" s="9" t="s">
        <v>5494</v>
      </c>
      <c r="I219" s="3" t="s">
        <v>5502</v>
      </c>
      <c r="J219" s="16" cm="1">
        <f t="array" ref="J219">SUM(IF(MOD(COLUMN(L219:AO219)-COLUMN(L219),2)=1, L219:AO219, 0))</f>
        <v>1.98</v>
      </c>
      <c r="K219" s="9">
        <f t="shared" si="0"/>
        <v>2</v>
      </c>
      <c r="L219" s="9" t="s">
        <v>2329</v>
      </c>
      <c r="M219" s="10">
        <v>0.99</v>
      </c>
      <c r="N219" s="9" t="s">
        <v>4694</v>
      </c>
      <c r="O219" s="10">
        <v>0.99</v>
      </c>
      <c r="P219" s="9"/>
      <c r="Q219" s="10"/>
      <c r="R219" s="9"/>
      <c r="S219" s="10"/>
      <c r="T219" s="9"/>
      <c r="U219" s="10"/>
      <c r="V219" s="9"/>
      <c r="W219" s="10"/>
      <c r="X219" s="9"/>
      <c r="Y219" s="10"/>
      <c r="Z219" s="9"/>
      <c r="AA219" s="10"/>
      <c r="AB219" s="9"/>
      <c r="AC219" s="10"/>
      <c r="AD219" s="9"/>
      <c r="AE219" s="10"/>
      <c r="AF219" s="9"/>
      <c r="AG219" s="10"/>
      <c r="AH219" s="9"/>
      <c r="AI219" s="10"/>
      <c r="AJ219" s="9"/>
      <c r="AK219" s="10"/>
      <c r="AL219" s="9"/>
      <c r="AM219" s="10"/>
      <c r="AN219" s="9"/>
      <c r="AO219" s="10"/>
    </row>
    <row r="220" spans="1:41" ht="13" x14ac:dyDescent="0.15">
      <c r="A220" s="3" t="s">
        <v>220</v>
      </c>
      <c r="B220" s="3" t="s">
        <v>5789</v>
      </c>
      <c r="C220" s="9" t="s">
        <v>5544</v>
      </c>
      <c r="D220" s="17" t="str">
        <f>VLOOKUP(C220,Customers!$D$2:$E$60,2,FALSE)</f>
        <v>C00002</v>
      </c>
      <c r="E220" s="9" t="s">
        <v>5061</v>
      </c>
      <c r="F220" s="9" t="s">
        <v>5062</v>
      </c>
      <c r="G220" s="9"/>
      <c r="H220" s="9" t="s">
        <v>5063</v>
      </c>
      <c r="I220" s="3" t="s">
        <v>5064</v>
      </c>
      <c r="J220" s="16" cm="1">
        <f t="array" ref="J220">SUM(IF(MOD(COLUMN(L220:AO220)-COLUMN(L220),2)=1, L220:AO220, 0))</f>
        <v>3.96</v>
      </c>
      <c r="K220" s="9">
        <f t="shared" si="0"/>
        <v>4</v>
      </c>
      <c r="L220" s="9" t="s">
        <v>4382</v>
      </c>
      <c r="M220" s="10">
        <v>0.99</v>
      </c>
      <c r="N220" s="9" t="s">
        <v>2230</v>
      </c>
      <c r="O220" s="10">
        <v>0.99</v>
      </c>
      <c r="P220" s="9" t="s">
        <v>4226</v>
      </c>
      <c r="Q220" s="10">
        <v>0.99</v>
      </c>
      <c r="R220" s="9" t="s">
        <v>4910</v>
      </c>
      <c r="S220" s="10">
        <v>0.99</v>
      </c>
      <c r="T220" s="9"/>
      <c r="U220" s="10"/>
      <c r="V220" s="9"/>
      <c r="W220" s="10"/>
      <c r="X220" s="9"/>
      <c r="Y220" s="10"/>
      <c r="Z220" s="9"/>
      <c r="AA220" s="10"/>
      <c r="AB220" s="9"/>
      <c r="AC220" s="10"/>
      <c r="AD220" s="9"/>
      <c r="AE220" s="10"/>
      <c r="AF220" s="9"/>
      <c r="AG220" s="10"/>
      <c r="AH220" s="9"/>
      <c r="AI220" s="10"/>
      <c r="AJ220" s="9"/>
      <c r="AK220" s="10"/>
      <c r="AL220" s="9"/>
      <c r="AM220" s="10"/>
      <c r="AN220" s="9"/>
      <c r="AO220" s="10"/>
    </row>
    <row r="221" spans="1:41" ht="13" x14ac:dyDescent="0.15">
      <c r="A221" s="3" t="s">
        <v>221</v>
      </c>
      <c r="B221" s="3" t="s">
        <v>5790</v>
      </c>
      <c r="C221" s="9" t="s">
        <v>5616</v>
      </c>
      <c r="D221" s="17" t="str">
        <f>VLOOKUP(C221,Customers!$D$2:$E$60,2,FALSE)</f>
        <v>C00006</v>
      </c>
      <c r="E221" s="9" t="s">
        <v>5094</v>
      </c>
      <c r="F221" s="9" t="s">
        <v>5087</v>
      </c>
      <c r="G221" s="9"/>
      <c r="H221" s="9" t="s">
        <v>5088</v>
      </c>
      <c r="I221" s="3" t="s">
        <v>5095</v>
      </c>
      <c r="J221" s="16" cm="1">
        <f t="array" ref="J221">SUM(IF(MOD(COLUMN(L221:AO221)-COLUMN(L221),2)=1, L221:AO221, 0))</f>
        <v>5.94</v>
      </c>
      <c r="K221" s="9">
        <f t="shared" si="0"/>
        <v>6</v>
      </c>
      <c r="L221" s="9" t="s">
        <v>3300</v>
      </c>
      <c r="M221" s="10">
        <v>0.99</v>
      </c>
      <c r="N221" s="9" t="s">
        <v>717</v>
      </c>
      <c r="O221" s="10">
        <v>0.99</v>
      </c>
      <c r="P221" s="9" t="s">
        <v>4375</v>
      </c>
      <c r="Q221" s="10">
        <v>0.99</v>
      </c>
      <c r="R221" s="9" t="s">
        <v>1548</v>
      </c>
      <c r="S221" s="10">
        <v>0.99</v>
      </c>
      <c r="T221" s="9" t="s">
        <v>2939</v>
      </c>
      <c r="U221" s="10">
        <v>0.99</v>
      </c>
      <c r="V221" s="9" t="s">
        <v>4799</v>
      </c>
      <c r="W221" s="10">
        <v>0.99</v>
      </c>
      <c r="X221" s="9"/>
      <c r="Y221" s="10"/>
      <c r="Z221" s="9"/>
      <c r="AA221" s="10"/>
      <c r="AB221" s="9"/>
      <c r="AC221" s="10"/>
      <c r="AD221" s="9"/>
      <c r="AE221" s="10"/>
      <c r="AF221" s="9"/>
      <c r="AG221" s="10"/>
      <c r="AH221" s="9"/>
      <c r="AI221" s="10"/>
      <c r="AJ221" s="9"/>
      <c r="AK221" s="10"/>
      <c r="AL221" s="9"/>
      <c r="AM221" s="10"/>
      <c r="AN221" s="9"/>
      <c r="AO221" s="10"/>
    </row>
    <row r="222" spans="1:41" ht="13" x14ac:dyDescent="0.15">
      <c r="A222" s="3" t="s">
        <v>222</v>
      </c>
      <c r="B222" s="3" t="s">
        <v>5791</v>
      </c>
      <c r="C222" s="9" t="s">
        <v>5599</v>
      </c>
      <c r="D222" s="17" t="str">
        <f>VLOOKUP(C222,Customers!$D$2:$E$60,2,FALSE)</f>
        <v>C00012</v>
      </c>
      <c r="E222" s="9" t="s">
        <v>5142</v>
      </c>
      <c r="F222" s="9" t="s">
        <v>5143</v>
      </c>
      <c r="G222" s="9" t="s">
        <v>5144</v>
      </c>
      <c r="H222" s="9" t="s">
        <v>5054</v>
      </c>
      <c r="I222" s="9" t="s">
        <v>5145</v>
      </c>
      <c r="J222" s="16" cm="1">
        <f t="array" ref="J222">SUM(IF(MOD(COLUMN(L222:AO222)-COLUMN(L222),2)=1, L222:AO222, 0))</f>
        <v>8.91</v>
      </c>
      <c r="K222" s="9">
        <f t="shared" si="0"/>
        <v>9</v>
      </c>
      <c r="L222" s="9" t="s">
        <v>4780</v>
      </c>
      <c r="M222" s="10">
        <v>0.99</v>
      </c>
      <c r="N222" s="9" t="s">
        <v>3237</v>
      </c>
      <c r="O222" s="10">
        <v>0.99</v>
      </c>
      <c r="P222" s="9" t="s">
        <v>3163</v>
      </c>
      <c r="Q222" s="10">
        <v>0.99</v>
      </c>
      <c r="R222" s="9" t="s">
        <v>3120</v>
      </c>
      <c r="S222" s="10">
        <v>0.99</v>
      </c>
      <c r="T222" s="9" t="s">
        <v>3924</v>
      </c>
      <c r="U222" s="10">
        <v>0.99</v>
      </c>
      <c r="V222" s="9" t="s">
        <v>4744</v>
      </c>
      <c r="W222" s="10">
        <v>0.99</v>
      </c>
      <c r="X222" s="9" t="s">
        <v>965</v>
      </c>
      <c r="Y222" s="10">
        <v>0.99</v>
      </c>
      <c r="Z222" s="9" t="s">
        <v>1175</v>
      </c>
      <c r="AA222" s="10">
        <v>0.99</v>
      </c>
      <c r="AB222" s="9" t="s">
        <v>3103</v>
      </c>
      <c r="AC222" s="10">
        <v>0.99</v>
      </c>
      <c r="AD222" s="9"/>
      <c r="AE222" s="10"/>
      <c r="AF222" s="9"/>
      <c r="AG222" s="10"/>
      <c r="AH222" s="9"/>
      <c r="AI222" s="10"/>
      <c r="AJ222" s="9"/>
      <c r="AK222" s="10"/>
      <c r="AL222" s="9"/>
      <c r="AM222" s="10"/>
      <c r="AN222" s="9"/>
      <c r="AO222" s="10"/>
    </row>
    <row r="223" spans="1:41" ht="13" x14ac:dyDescent="0.15">
      <c r="A223" s="3" t="s">
        <v>223</v>
      </c>
      <c r="B223" s="3" t="s">
        <v>5792</v>
      </c>
      <c r="C223" s="9" t="s">
        <v>5571</v>
      </c>
      <c r="D223" s="17" t="str">
        <f>VLOOKUP(C223,Customers!$D$2:$E$60,2,FALSE)</f>
        <v>C00021</v>
      </c>
      <c r="E223" s="9" t="s">
        <v>5219</v>
      </c>
      <c r="F223" s="9" t="s">
        <v>5220</v>
      </c>
      <c r="G223" s="9" t="s">
        <v>5221</v>
      </c>
      <c r="H223" s="9" t="s">
        <v>5180</v>
      </c>
      <c r="I223" s="3" t="s">
        <v>5222</v>
      </c>
      <c r="J223" s="16" cm="1">
        <f t="array" ref="J223">SUM(IF(MOD(COLUMN(L223:AO223)-COLUMN(L223),2)=1, L223:AO223, 0))</f>
        <v>13.860000000000001</v>
      </c>
      <c r="K223" s="9">
        <f t="shared" si="0"/>
        <v>14</v>
      </c>
      <c r="L223" s="9" t="s">
        <v>4121</v>
      </c>
      <c r="M223" s="10">
        <v>0.99</v>
      </c>
      <c r="N223" s="9" t="s">
        <v>3599</v>
      </c>
      <c r="O223" s="10">
        <v>0.99</v>
      </c>
      <c r="P223" s="9" t="s">
        <v>2167</v>
      </c>
      <c r="Q223" s="10">
        <v>0.99</v>
      </c>
      <c r="R223" s="9" t="s">
        <v>2121</v>
      </c>
      <c r="S223" s="10">
        <v>0.99</v>
      </c>
      <c r="T223" s="9" t="s">
        <v>2208</v>
      </c>
      <c r="U223" s="10">
        <v>0.99</v>
      </c>
      <c r="V223" s="9" t="s">
        <v>2918</v>
      </c>
      <c r="W223" s="10">
        <v>0.99</v>
      </c>
      <c r="X223" s="9" t="s">
        <v>1666</v>
      </c>
      <c r="Y223" s="10">
        <v>0.99</v>
      </c>
      <c r="Z223" s="9" t="s">
        <v>2591</v>
      </c>
      <c r="AA223" s="10">
        <v>0.99</v>
      </c>
      <c r="AB223" s="9" t="s">
        <v>833</v>
      </c>
      <c r="AC223" s="10">
        <v>0.99</v>
      </c>
      <c r="AD223" s="9" t="s">
        <v>1499</v>
      </c>
      <c r="AE223" s="10">
        <v>0.99</v>
      </c>
      <c r="AF223" s="9" t="s">
        <v>3117</v>
      </c>
      <c r="AG223" s="10">
        <v>0.99</v>
      </c>
      <c r="AH223" s="9" t="s">
        <v>3209</v>
      </c>
      <c r="AI223" s="10">
        <v>0.99</v>
      </c>
      <c r="AJ223" s="9" t="s">
        <v>4350</v>
      </c>
      <c r="AK223" s="10">
        <v>0.99</v>
      </c>
      <c r="AL223" s="9" t="s">
        <v>4739</v>
      </c>
      <c r="AM223" s="10">
        <v>0.99</v>
      </c>
      <c r="AN223" s="9"/>
      <c r="AO223" s="10"/>
    </row>
    <row r="224" spans="1:41" ht="13" x14ac:dyDescent="0.15">
      <c r="A224" s="3" t="s">
        <v>224</v>
      </c>
      <c r="B224" s="3" t="s">
        <v>5793</v>
      </c>
      <c r="C224" s="9" t="s">
        <v>5710</v>
      </c>
      <c r="D224" s="17" t="str">
        <f>VLOOKUP(C224,Customers!$D$2:$E$60,2,FALSE)</f>
        <v>C00035</v>
      </c>
      <c r="E224" s="9" t="s">
        <v>5325</v>
      </c>
      <c r="F224" s="9" t="s">
        <v>5326</v>
      </c>
      <c r="G224" s="9"/>
      <c r="H224" s="9" t="s">
        <v>5321</v>
      </c>
      <c r="I224" s="9"/>
      <c r="J224" s="16" cm="1">
        <f t="array" ref="J224">SUM(IF(MOD(COLUMN(L224:AO224)-COLUMN(L224),2)=1, L224:AO224, 0))</f>
        <v>0.99</v>
      </c>
      <c r="K224" s="9">
        <f t="shared" si="0"/>
        <v>1</v>
      </c>
      <c r="L224" s="9" t="s">
        <v>4931</v>
      </c>
      <c r="M224" s="10">
        <v>0.99</v>
      </c>
      <c r="N224" s="9"/>
      <c r="O224" s="10"/>
      <c r="P224" s="9"/>
      <c r="Q224" s="10"/>
      <c r="R224" s="9"/>
      <c r="S224" s="10"/>
      <c r="T224" s="9"/>
      <c r="U224" s="10"/>
      <c r="V224" s="9"/>
      <c r="W224" s="10"/>
      <c r="X224" s="9"/>
      <c r="Y224" s="10"/>
      <c r="Z224" s="9"/>
      <c r="AA224" s="10"/>
      <c r="AB224" s="9"/>
      <c r="AC224" s="10"/>
      <c r="AD224" s="9"/>
      <c r="AE224" s="10"/>
      <c r="AF224" s="9"/>
      <c r="AG224" s="10"/>
      <c r="AH224" s="9"/>
      <c r="AI224" s="10"/>
      <c r="AJ224" s="9"/>
      <c r="AK224" s="10"/>
      <c r="AL224" s="9"/>
      <c r="AM224" s="10"/>
      <c r="AN224" s="9"/>
      <c r="AO224" s="10"/>
    </row>
    <row r="225" spans="1:41" ht="13" x14ac:dyDescent="0.15">
      <c r="A225" s="3" t="s">
        <v>225</v>
      </c>
      <c r="B225" s="3" t="s">
        <v>5794</v>
      </c>
      <c r="C225" s="9" t="s">
        <v>5592</v>
      </c>
      <c r="D225" s="17" t="str">
        <f>VLOOKUP(C225,Customers!$D$2:$E$60,2,FALSE)</f>
        <v>C00036</v>
      </c>
      <c r="E225" s="9" t="s">
        <v>5331</v>
      </c>
      <c r="F225" s="9" t="s">
        <v>5332</v>
      </c>
      <c r="G225" s="9"/>
      <c r="H225" s="9" t="s">
        <v>5063</v>
      </c>
      <c r="I225" s="3" t="s">
        <v>5333</v>
      </c>
      <c r="J225" s="16" cm="1">
        <f t="array" ref="J225">SUM(IF(MOD(COLUMN(L225:AO225)-COLUMN(L225),2)=1, L225:AO225, 0))</f>
        <v>1.98</v>
      </c>
      <c r="K225" s="9">
        <f t="shared" si="0"/>
        <v>2</v>
      </c>
      <c r="L225" s="9" t="s">
        <v>4701</v>
      </c>
      <c r="M225" s="10">
        <v>0.99</v>
      </c>
      <c r="N225" s="9" t="s">
        <v>4505</v>
      </c>
      <c r="O225" s="10">
        <v>0.99</v>
      </c>
      <c r="P225" s="9"/>
      <c r="Q225" s="10"/>
      <c r="R225" s="9"/>
      <c r="S225" s="10"/>
      <c r="T225" s="9"/>
      <c r="U225" s="10"/>
      <c r="V225" s="9"/>
      <c r="W225" s="10"/>
      <c r="X225" s="9"/>
      <c r="Y225" s="10"/>
      <c r="Z225" s="9"/>
      <c r="AA225" s="10"/>
      <c r="AB225" s="9"/>
      <c r="AC225" s="10"/>
      <c r="AD225" s="9"/>
      <c r="AE225" s="10"/>
      <c r="AF225" s="9"/>
      <c r="AG225" s="10"/>
      <c r="AH225" s="9"/>
      <c r="AI225" s="10"/>
      <c r="AJ225" s="9"/>
      <c r="AK225" s="10"/>
      <c r="AL225" s="9"/>
      <c r="AM225" s="10"/>
      <c r="AN225" s="9"/>
      <c r="AO225" s="10"/>
    </row>
    <row r="226" spans="1:41" ht="13" x14ac:dyDescent="0.15">
      <c r="A226" s="3" t="s">
        <v>226</v>
      </c>
      <c r="B226" s="3" t="s">
        <v>5794</v>
      </c>
      <c r="C226" s="9" t="s">
        <v>5556</v>
      </c>
      <c r="D226" s="17" t="str">
        <f>VLOOKUP(C226,Customers!$D$2:$E$60,2,FALSE)</f>
        <v>C00038</v>
      </c>
      <c r="E226" s="9" t="s">
        <v>5345</v>
      </c>
      <c r="F226" s="9" t="s">
        <v>5332</v>
      </c>
      <c r="G226" s="9"/>
      <c r="H226" s="9" t="s">
        <v>5063</v>
      </c>
      <c r="I226" s="3" t="s">
        <v>5346</v>
      </c>
      <c r="J226" s="16" cm="1">
        <f t="array" ref="J226">SUM(IF(MOD(COLUMN(L226:AO226)-COLUMN(L226),2)=1, L226:AO226, 0))</f>
        <v>1.98</v>
      </c>
      <c r="K226" s="9">
        <f t="shared" si="0"/>
        <v>2</v>
      </c>
      <c r="L226" s="9" t="s">
        <v>4751</v>
      </c>
      <c r="M226" s="10">
        <v>0.99</v>
      </c>
      <c r="N226" s="9" t="s">
        <v>2635</v>
      </c>
      <c r="O226" s="10">
        <v>0.99</v>
      </c>
      <c r="P226" s="9"/>
      <c r="Q226" s="10"/>
      <c r="R226" s="9"/>
      <c r="S226" s="10"/>
      <c r="T226" s="9"/>
      <c r="U226" s="10"/>
      <c r="V226" s="9"/>
      <c r="W226" s="10"/>
      <c r="X226" s="9"/>
      <c r="Y226" s="10"/>
      <c r="Z226" s="9"/>
      <c r="AA226" s="10"/>
      <c r="AB226" s="9"/>
      <c r="AC226" s="10"/>
      <c r="AD226" s="9"/>
      <c r="AE226" s="10"/>
      <c r="AF226" s="9"/>
      <c r="AG226" s="10"/>
      <c r="AH226" s="9"/>
      <c r="AI226" s="10"/>
      <c r="AJ226" s="9"/>
      <c r="AK226" s="10"/>
      <c r="AL226" s="9"/>
      <c r="AM226" s="10"/>
      <c r="AN226" s="9"/>
      <c r="AO226" s="10"/>
    </row>
    <row r="227" spans="1:41" ht="13" x14ac:dyDescent="0.15">
      <c r="A227" s="3" t="s">
        <v>227</v>
      </c>
      <c r="B227" s="3" t="s">
        <v>5795</v>
      </c>
      <c r="C227" s="9" t="s">
        <v>5557</v>
      </c>
      <c r="D227" s="17" t="str">
        <f>VLOOKUP(C227,Customers!$D$2:$E$60,2,FALSE)</f>
        <v>C00040</v>
      </c>
      <c r="E227" s="9" t="s">
        <v>5359</v>
      </c>
      <c r="F227" s="9" t="s">
        <v>5352</v>
      </c>
      <c r="G227" s="9"/>
      <c r="H227" s="9" t="s">
        <v>5353</v>
      </c>
      <c r="I227" s="3" t="s">
        <v>5360</v>
      </c>
      <c r="J227" s="16" cm="1">
        <f t="array" ref="J227">SUM(IF(MOD(COLUMN(L227:AO227)-COLUMN(L227),2)=1, L227:AO227, 0))</f>
        <v>3.96</v>
      </c>
      <c r="K227" s="9">
        <f t="shared" si="0"/>
        <v>4</v>
      </c>
      <c r="L227" s="9" t="s">
        <v>2692</v>
      </c>
      <c r="M227" s="10">
        <v>0.99</v>
      </c>
      <c r="N227" s="9" t="s">
        <v>1436</v>
      </c>
      <c r="O227" s="10">
        <v>0.99</v>
      </c>
      <c r="P227" s="9" t="s">
        <v>2470</v>
      </c>
      <c r="Q227" s="10">
        <v>0.99</v>
      </c>
      <c r="R227" s="9" t="s">
        <v>2648</v>
      </c>
      <c r="S227" s="10">
        <v>0.99</v>
      </c>
      <c r="T227" s="9"/>
      <c r="U227" s="10"/>
      <c r="V227" s="9"/>
      <c r="W227" s="10"/>
      <c r="X227" s="9"/>
      <c r="Y227" s="10"/>
      <c r="Z227" s="9"/>
      <c r="AA227" s="10"/>
      <c r="AB227" s="9"/>
      <c r="AC227" s="10"/>
      <c r="AD227" s="9"/>
      <c r="AE227" s="10"/>
      <c r="AF227" s="9"/>
      <c r="AG227" s="10"/>
      <c r="AH227" s="9"/>
      <c r="AI227" s="10"/>
      <c r="AJ227" s="9"/>
      <c r="AK227" s="10"/>
      <c r="AL227" s="9"/>
      <c r="AM227" s="10"/>
      <c r="AN227" s="9"/>
      <c r="AO227" s="10"/>
    </row>
    <row r="228" spans="1:41" ht="13" x14ac:dyDescent="0.15">
      <c r="A228" s="3" t="s">
        <v>228</v>
      </c>
      <c r="B228" s="3" t="s">
        <v>5796</v>
      </c>
      <c r="C228" s="9" t="s">
        <v>5626</v>
      </c>
      <c r="D228" s="17" t="str">
        <f>VLOOKUP(C228,Customers!$D$2:$E$60,2,FALSE)</f>
        <v>C00044</v>
      </c>
      <c r="E228" s="9" t="s">
        <v>5386</v>
      </c>
      <c r="F228" s="9" t="s">
        <v>5387</v>
      </c>
      <c r="G228" s="9"/>
      <c r="H228" s="9" t="s">
        <v>5388</v>
      </c>
      <c r="I228" s="3" t="s">
        <v>5389</v>
      </c>
      <c r="J228" s="16" cm="1">
        <f t="array" ref="J228">SUM(IF(MOD(COLUMN(L228:AO228)-COLUMN(L228),2)=1, L228:AO228, 0))</f>
        <v>5.94</v>
      </c>
      <c r="K228" s="9">
        <f t="shared" si="0"/>
        <v>6</v>
      </c>
      <c r="L228" s="9" t="s">
        <v>4548</v>
      </c>
      <c r="M228" s="10">
        <v>0.99</v>
      </c>
      <c r="N228" s="9" t="s">
        <v>2456</v>
      </c>
      <c r="O228" s="10">
        <v>0.99</v>
      </c>
      <c r="P228" s="9" t="s">
        <v>2391</v>
      </c>
      <c r="Q228" s="10">
        <v>0.99</v>
      </c>
      <c r="R228" s="9" t="s">
        <v>2638</v>
      </c>
      <c r="S228" s="10">
        <v>0.99</v>
      </c>
      <c r="T228" s="9" t="s">
        <v>1263</v>
      </c>
      <c r="U228" s="10">
        <v>0.99</v>
      </c>
      <c r="V228" s="9" t="s">
        <v>3638</v>
      </c>
      <c r="W228" s="10">
        <v>0.99</v>
      </c>
      <c r="X228" s="9"/>
      <c r="Y228" s="10"/>
      <c r="Z228" s="9"/>
      <c r="AA228" s="10"/>
      <c r="AB228" s="9"/>
      <c r="AC228" s="10"/>
      <c r="AD228" s="9"/>
      <c r="AE228" s="10"/>
      <c r="AF228" s="9"/>
      <c r="AG228" s="10"/>
      <c r="AH228" s="9"/>
      <c r="AI228" s="10"/>
      <c r="AJ228" s="9"/>
      <c r="AK228" s="10"/>
      <c r="AL228" s="9"/>
      <c r="AM228" s="10"/>
      <c r="AN228" s="9"/>
      <c r="AO228" s="10"/>
    </row>
    <row r="229" spans="1:41" ht="13" x14ac:dyDescent="0.15">
      <c r="A229" s="3" t="s">
        <v>229</v>
      </c>
      <c r="B229" s="3" t="s">
        <v>5797</v>
      </c>
      <c r="C229" s="9" t="s">
        <v>5609</v>
      </c>
      <c r="D229" s="17" t="str">
        <f>VLOOKUP(C229,Customers!$D$2:$E$60,2,FALSE)</f>
        <v>C00050</v>
      </c>
      <c r="E229" s="9" t="s">
        <v>5434</v>
      </c>
      <c r="F229" s="9" t="s">
        <v>5435</v>
      </c>
      <c r="G229" s="9"/>
      <c r="H229" s="9" t="s">
        <v>5436</v>
      </c>
      <c r="I229" s="3" t="s">
        <v>5437</v>
      </c>
      <c r="J229" s="16" cm="1">
        <f t="array" ref="J229">SUM(IF(MOD(COLUMN(L229:AO229)-COLUMN(L229),2)=1, L229:AO229, 0))</f>
        <v>8.91</v>
      </c>
      <c r="K229" s="9">
        <f t="shared" si="0"/>
        <v>9</v>
      </c>
      <c r="L229" s="9" t="s">
        <v>3642</v>
      </c>
      <c r="M229" s="10">
        <v>0.99</v>
      </c>
      <c r="N229" s="9" t="s">
        <v>2747</v>
      </c>
      <c r="O229" s="10">
        <v>0.99</v>
      </c>
      <c r="P229" s="9" t="s">
        <v>1183</v>
      </c>
      <c r="Q229" s="10">
        <v>0.99</v>
      </c>
      <c r="R229" s="9" t="s">
        <v>2754</v>
      </c>
      <c r="S229" s="10">
        <v>0.99</v>
      </c>
      <c r="T229" s="9" t="s">
        <v>3359</v>
      </c>
      <c r="U229" s="10">
        <v>0.99</v>
      </c>
      <c r="V229" s="9" t="s">
        <v>3844</v>
      </c>
      <c r="W229" s="10">
        <v>0.99</v>
      </c>
      <c r="X229" s="9" t="s">
        <v>2958</v>
      </c>
      <c r="Y229" s="10">
        <v>0.99</v>
      </c>
      <c r="Z229" s="9" t="s">
        <v>3320</v>
      </c>
      <c r="AA229" s="10">
        <v>0.99</v>
      </c>
      <c r="AB229" s="9" t="s">
        <v>2116</v>
      </c>
      <c r="AC229" s="10">
        <v>0.99</v>
      </c>
      <c r="AD229" s="9"/>
      <c r="AE229" s="10"/>
      <c r="AF229" s="9"/>
      <c r="AG229" s="10"/>
      <c r="AH229" s="9"/>
      <c r="AI229" s="10"/>
      <c r="AJ229" s="9"/>
      <c r="AK229" s="10"/>
      <c r="AL229" s="9"/>
      <c r="AM229" s="10"/>
      <c r="AN229" s="9"/>
      <c r="AO229" s="10"/>
    </row>
    <row r="230" spans="1:41" ht="13" x14ac:dyDescent="0.15">
      <c r="A230" s="3" t="s">
        <v>230</v>
      </c>
      <c r="B230" s="3" t="s">
        <v>5798</v>
      </c>
      <c r="C230" s="9" t="s">
        <v>5583</v>
      </c>
      <c r="D230" s="17" t="str">
        <f>VLOOKUP(C230,Customers!$D$2:$E$60,2,FALSE)</f>
        <v>C00059</v>
      </c>
      <c r="E230" s="9" t="s">
        <v>5500</v>
      </c>
      <c r="F230" s="9" t="s">
        <v>5501</v>
      </c>
      <c r="G230" s="9"/>
      <c r="H230" s="9" t="s">
        <v>5494</v>
      </c>
      <c r="I230" s="3" t="s">
        <v>5502</v>
      </c>
      <c r="J230" s="16" cm="1">
        <f t="array" ref="J230">SUM(IF(MOD(COLUMN(L230:AO230)-COLUMN(L230),2)=1, L230:AO230, 0))</f>
        <v>13.860000000000001</v>
      </c>
      <c r="K230" s="9">
        <f t="shared" si="0"/>
        <v>14</v>
      </c>
      <c r="L230" s="9" t="s">
        <v>4738</v>
      </c>
      <c r="M230" s="10">
        <v>0.99</v>
      </c>
      <c r="N230" s="9" t="s">
        <v>2271</v>
      </c>
      <c r="O230" s="10">
        <v>0.99</v>
      </c>
      <c r="P230" s="9" t="s">
        <v>1585</v>
      </c>
      <c r="Q230" s="10">
        <v>0.99</v>
      </c>
      <c r="R230" s="9" t="s">
        <v>2522</v>
      </c>
      <c r="S230" s="10">
        <v>0.99</v>
      </c>
      <c r="T230" s="9" t="s">
        <v>1804</v>
      </c>
      <c r="U230" s="10">
        <v>0.99</v>
      </c>
      <c r="V230" s="9" t="s">
        <v>3090</v>
      </c>
      <c r="W230" s="10">
        <v>0.99</v>
      </c>
      <c r="X230" s="9" t="s">
        <v>3027</v>
      </c>
      <c r="Y230" s="10">
        <v>0.99</v>
      </c>
      <c r="Z230" s="9" t="s">
        <v>2050</v>
      </c>
      <c r="AA230" s="10">
        <v>0.99</v>
      </c>
      <c r="AB230" s="9" t="s">
        <v>4740</v>
      </c>
      <c r="AC230" s="10">
        <v>0.99</v>
      </c>
      <c r="AD230" s="9" t="s">
        <v>2765</v>
      </c>
      <c r="AE230" s="10">
        <v>0.99</v>
      </c>
      <c r="AF230" s="9" t="s">
        <v>4116</v>
      </c>
      <c r="AG230" s="10">
        <v>0.99</v>
      </c>
      <c r="AH230" s="9" t="s">
        <v>1328</v>
      </c>
      <c r="AI230" s="10">
        <v>0.99</v>
      </c>
      <c r="AJ230" s="9" t="s">
        <v>1362</v>
      </c>
      <c r="AK230" s="10">
        <v>0.99</v>
      </c>
      <c r="AL230" s="9" t="s">
        <v>1392</v>
      </c>
      <c r="AM230" s="10">
        <v>0.99</v>
      </c>
      <c r="AN230" s="9"/>
      <c r="AO230" s="10"/>
    </row>
    <row r="231" spans="1:41" ht="13" x14ac:dyDescent="0.15">
      <c r="A231" s="3" t="s">
        <v>231</v>
      </c>
      <c r="B231" s="3" t="s">
        <v>5799</v>
      </c>
      <c r="C231" s="9" t="s">
        <v>5550</v>
      </c>
      <c r="D231" s="17" t="str">
        <f>VLOOKUP(C231,Customers!$D$2:$E$60,2,FALSE)</f>
        <v>C00014</v>
      </c>
      <c r="E231" s="9" t="s">
        <v>5161</v>
      </c>
      <c r="F231" s="9" t="s">
        <v>435</v>
      </c>
      <c r="G231" s="9" t="s">
        <v>436</v>
      </c>
      <c r="H231" s="9" t="s">
        <v>437</v>
      </c>
      <c r="I231" s="9" t="s">
        <v>5162</v>
      </c>
      <c r="J231" s="16" cm="1">
        <f t="array" ref="J231">SUM(IF(MOD(COLUMN(L231:AO231)-COLUMN(L231),2)=1, L231:AO231, 0))</f>
        <v>0.99</v>
      </c>
      <c r="K231" s="9">
        <f t="shared" si="0"/>
        <v>1</v>
      </c>
      <c r="L231" s="9" t="s">
        <v>3486</v>
      </c>
      <c r="M231" s="10">
        <v>0.99</v>
      </c>
      <c r="N231" s="9"/>
      <c r="O231" s="10"/>
      <c r="P231" s="9"/>
      <c r="Q231" s="10"/>
      <c r="R231" s="9"/>
      <c r="S231" s="10"/>
      <c r="T231" s="9"/>
      <c r="U231" s="10"/>
      <c r="V231" s="9"/>
      <c r="W231" s="10"/>
      <c r="X231" s="9"/>
      <c r="Y231" s="10"/>
      <c r="Z231" s="9"/>
      <c r="AA231" s="10"/>
      <c r="AB231" s="9"/>
      <c r="AC231" s="10"/>
      <c r="AD231" s="9"/>
      <c r="AE231" s="10"/>
      <c r="AF231" s="9"/>
      <c r="AG231" s="10"/>
      <c r="AH231" s="9"/>
      <c r="AI231" s="10"/>
      <c r="AJ231" s="9"/>
      <c r="AK231" s="10"/>
      <c r="AL231" s="9"/>
      <c r="AM231" s="10"/>
      <c r="AN231" s="9"/>
      <c r="AO231" s="10"/>
    </row>
    <row r="232" spans="1:41" ht="13" x14ac:dyDescent="0.15">
      <c r="A232" s="3" t="s">
        <v>232</v>
      </c>
      <c r="B232" s="3" t="s">
        <v>5800</v>
      </c>
      <c r="C232" s="9" t="s">
        <v>5602</v>
      </c>
      <c r="D232" s="17" t="str">
        <f>VLOOKUP(C232,Customers!$D$2:$E$60,2,FALSE)</f>
        <v>C00015</v>
      </c>
      <c r="E232" s="9" t="s">
        <v>5169</v>
      </c>
      <c r="F232" s="9" t="s">
        <v>5170</v>
      </c>
      <c r="G232" s="9" t="s">
        <v>5171</v>
      </c>
      <c r="H232" s="9" t="s">
        <v>437</v>
      </c>
      <c r="I232" s="9" t="s">
        <v>5172</v>
      </c>
      <c r="J232" s="16" cm="1">
        <f t="array" ref="J232">SUM(IF(MOD(COLUMN(L232:AO232)-COLUMN(L232),2)=1, L232:AO232, 0))</f>
        <v>1.98</v>
      </c>
      <c r="K232" s="9">
        <f t="shared" si="0"/>
        <v>2</v>
      </c>
      <c r="L232" s="9" t="s">
        <v>3920</v>
      </c>
      <c r="M232" s="10">
        <v>0.99</v>
      </c>
      <c r="N232" s="9" t="s">
        <v>1529</v>
      </c>
      <c r="O232" s="10">
        <v>0.99</v>
      </c>
      <c r="P232" s="9"/>
      <c r="Q232" s="10"/>
      <c r="R232" s="9"/>
      <c r="S232" s="10"/>
      <c r="T232" s="9"/>
      <c r="U232" s="10"/>
      <c r="V232" s="9"/>
      <c r="W232" s="10"/>
      <c r="X232" s="9"/>
      <c r="Y232" s="10"/>
      <c r="Z232" s="9"/>
      <c r="AA232" s="10"/>
      <c r="AB232" s="9"/>
      <c r="AC232" s="10"/>
      <c r="AD232" s="9"/>
      <c r="AE232" s="10"/>
      <c r="AF232" s="9"/>
      <c r="AG232" s="10"/>
      <c r="AH232" s="9"/>
      <c r="AI232" s="10"/>
      <c r="AJ232" s="9"/>
      <c r="AK232" s="10"/>
      <c r="AL232" s="9"/>
      <c r="AM232" s="10"/>
      <c r="AN232" s="9"/>
      <c r="AO232" s="10"/>
    </row>
    <row r="233" spans="1:41" ht="13" x14ac:dyDescent="0.15">
      <c r="A233" s="3" t="s">
        <v>233</v>
      </c>
      <c r="B233" s="3" t="s">
        <v>5800</v>
      </c>
      <c r="C233" s="9" t="s">
        <v>5568</v>
      </c>
      <c r="D233" s="17" t="str">
        <f>VLOOKUP(C233,Customers!$D$2:$E$60,2,FALSE)</f>
        <v>C00017</v>
      </c>
      <c r="E233" s="9" t="s">
        <v>5187</v>
      </c>
      <c r="F233" s="9" t="s">
        <v>5188</v>
      </c>
      <c r="G233" s="9" t="s">
        <v>5189</v>
      </c>
      <c r="H233" s="9" t="s">
        <v>5180</v>
      </c>
      <c r="I233" s="9" t="s">
        <v>5190</v>
      </c>
      <c r="J233" s="16" cm="1">
        <f t="array" ref="J233">SUM(IF(MOD(COLUMN(L233:AO233)-COLUMN(L233),2)=1, L233:AO233, 0))</f>
        <v>1.98</v>
      </c>
      <c r="K233" s="9">
        <f t="shared" si="0"/>
        <v>2</v>
      </c>
      <c r="L233" s="9" t="s">
        <v>2274</v>
      </c>
      <c r="M233" s="10">
        <v>0.99</v>
      </c>
      <c r="N233" s="9" t="s">
        <v>3191</v>
      </c>
      <c r="O233" s="10">
        <v>0.99</v>
      </c>
      <c r="P233" s="9"/>
      <c r="Q233" s="10"/>
      <c r="R233" s="9"/>
      <c r="S233" s="10"/>
      <c r="T233" s="9"/>
      <c r="U233" s="10"/>
      <c r="V233" s="9"/>
      <c r="W233" s="10"/>
      <c r="X233" s="9"/>
      <c r="Y233" s="10"/>
      <c r="Z233" s="9"/>
      <c r="AA233" s="10"/>
      <c r="AB233" s="9"/>
      <c r="AC233" s="10"/>
      <c r="AD233" s="9"/>
      <c r="AE233" s="10"/>
      <c r="AF233" s="9"/>
      <c r="AG233" s="10"/>
      <c r="AH233" s="9"/>
      <c r="AI233" s="10"/>
      <c r="AJ233" s="9"/>
      <c r="AK233" s="10"/>
      <c r="AL233" s="9"/>
      <c r="AM233" s="10"/>
      <c r="AN233" s="9"/>
      <c r="AO233" s="10"/>
    </row>
    <row r="234" spans="1:41" ht="13" x14ac:dyDescent="0.15">
      <c r="A234" s="3" t="s">
        <v>234</v>
      </c>
      <c r="B234" s="3" t="s">
        <v>5801</v>
      </c>
      <c r="C234" s="9" t="s">
        <v>5569</v>
      </c>
      <c r="D234" s="17" t="str">
        <f>VLOOKUP(C234,Customers!$D$2:$E$60,2,FALSE)</f>
        <v>C00019</v>
      </c>
      <c r="E234" s="9" t="s">
        <v>5205</v>
      </c>
      <c r="F234" s="9" t="s">
        <v>5206</v>
      </c>
      <c r="G234" s="9" t="s">
        <v>5179</v>
      </c>
      <c r="H234" s="9" t="s">
        <v>5180</v>
      </c>
      <c r="I234" s="3" t="s">
        <v>5207</v>
      </c>
      <c r="J234" s="16" cm="1">
        <f t="array" ref="J234">SUM(IF(MOD(COLUMN(L234:AO234)-COLUMN(L234),2)=1, L234:AO234, 0))</f>
        <v>3.96</v>
      </c>
      <c r="K234" s="9">
        <f t="shared" si="0"/>
        <v>4</v>
      </c>
      <c r="L234" s="9" t="s">
        <v>1255</v>
      </c>
      <c r="M234" s="10">
        <v>0.99</v>
      </c>
      <c r="N234" s="9" t="s">
        <v>3682</v>
      </c>
      <c r="O234" s="10">
        <v>0.99</v>
      </c>
      <c r="P234" s="9" t="s">
        <v>1553</v>
      </c>
      <c r="Q234" s="10">
        <v>0.99</v>
      </c>
      <c r="R234" s="9" t="s">
        <v>3598</v>
      </c>
      <c r="S234" s="10">
        <v>0.99</v>
      </c>
      <c r="T234" s="9"/>
      <c r="U234" s="10"/>
      <c r="V234" s="9"/>
      <c r="W234" s="10"/>
      <c r="X234" s="9"/>
      <c r="Y234" s="10"/>
      <c r="Z234" s="9"/>
      <c r="AA234" s="10"/>
      <c r="AB234" s="9"/>
      <c r="AC234" s="10"/>
      <c r="AD234" s="9"/>
      <c r="AE234" s="10"/>
      <c r="AF234" s="9"/>
      <c r="AG234" s="10"/>
      <c r="AH234" s="9"/>
      <c r="AI234" s="10"/>
      <c r="AJ234" s="9"/>
      <c r="AK234" s="10"/>
      <c r="AL234" s="9"/>
      <c r="AM234" s="10"/>
      <c r="AN234" s="9"/>
      <c r="AO234" s="10"/>
    </row>
    <row r="235" spans="1:41" ht="13" x14ac:dyDescent="0.15">
      <c r="A235" s="3" t="s">
        <v>235</v>
      </c>
      <c r="B235" s="3" t="s">
        <v>5802</v>
      </c>
      <c r="C235" s="9" t="s">
        <v>5552</v>
      </c>
      <c r="D235" s="17" t="str">
        <f>VLOOKUP(C235,Customers!$D$2:$E$60,2,FALSE)</f>
        <v>C00023</v>
      </c>
      <c r="E235" s="9" t="s">
        <v>5235</v>
      </c>
      <c r="F235" s="9" t="s">
        <v>5236</v>
      </c>
      <c r="G235" s="9" t="s">
        <v>5237</v>
      </c>
      <c r="H235" s="9" t="s">
        <v>5180</v>
      </c>
      <c r="I235" s="3" t="s">
        <v>5238</v>
      </c>
      <c r="J235" s="16" cm="1">
        <f t="array" ref="J235">SUM(IF(MOD(COLUMN(L235:AO235)-COLUMN(L235),2)=1, L235:AO235, 0))</f>
        <v>5.94</v>
      </c>
      <c r="K235" s="9">
        <f t="shared" si="0"/>
        <v>6</v>
      </c>
      <c r="L235" s="9" t="s">
        <v>1725</v>
      </c>
      <c r="M235" s="10">
        <v>0.99</v>
      </c>
      <c r="N235" s="9" t="s">
        <v>3872</v>
      </c>
      <c r="O235" s="10">
        <v>0.99</v>
      </c>
      <c r="P235" s="9" t="s">
        <v>3692</v>
      </c>
      <c r="Q235" s="10">
        <v>0.99</v>
      </c>
      <c r="R235" s="9" t="s">
        <v>1142</v>
      </c>
      <c r="S235" s="10">
        <v>0.99</v>
      </c>
      <c r="T235" s="9" t="s">
        <v>1991</v>
      </c>
      <c r="U235" s="10">
        <v>0.99</v>
      </c>
      <c r="V235" s="9" t="s">
        <v>4773</v>
      </c>
      <c r="W235" s="10">
        <v>0.99</v>
      </c>
      <c r="X235" s="9"/>
      <c r="Y235" s="10"/>
      <c r="Z235" s="9"/>
      <c r="AA235" s="10"/>
      <c r="AB235" s="9"/>
      <c r="AC235" s="10"/>
      <c r="AD235" s="9"/>
      <c r="AE235" s="10"/>
      <c r="AF235" s="9"/>
      <c r="AG235" s="10"/>
      <c r="AH235" s="9"/>
      <c r="AI235" s="10"/>
      <c r="AJ235" s="9"/>
      <c r="AK235" s="10"/>
      <c r="AL235" s="9"/>
      <c r="AM235" s="10"/>
      <c r="AN235" s="9"/>
      <c r="AO235" s="10"/>
    </row>
    <row r="236" spans="1:41" ht="13" x14ac:dyDescent="0.15">
      <c r="A236" s="3" t="s">
        <v>236</v>
      </c>
      <c r="B236" s="3" t="s">
        <v>5803</v>
      </c>
      <c r="C236" s="9" t="s">
        <v>5619</v>
      </c>
      <c r="D236" s="17" t="str">
        <f>VLOOKUP(C236,Customers!$D$2:$E$60,2,FALSE)</f>
        <v>C00029</v>
      </c>
      <c r="E236" s="9" t="s">
        <v>5281</v>
      </c>
      <c r="F236" s="9" t="s">
        <v>5282</v>
      </c>
      <c r="G236" s="9" t="s">
        <v>5283</v>
      </c>
      <c r="H236" s="9" t="s">
        <v>437</v>
      </c>
      <c r="I236" s="9" t="s">
        <v>5284</v>
      </c>
      <c r="J236" s="16" cm="1">
        <f t="array" ref="J236">SUM(IF(MOD(COLUMN(L236:AO236)-COLUMN(L236),2)=1, L236:AO236, 0))</f>
        <v>7.9200000000000008</v>
      </c>
      <c r="K236" s="9">
        <f t="shared" si="0"/>
        <v>8</v>
      </c>
      <c r="L236" s="9" t="s">
        <v>2518</v>
      </c>
      <c r="M236" s="10">
        <v>0.99</v>
      </c>
      <c r="N236" s="9" t="s">
        <v>2402</v>
      </c>
      <c r="O236" s="10">
        <v>0.99</v>
      </c>
      <c r="P236" s="9" t="s">
        <v>1974</v>
      </c>
      <c r="Q236" s="10">
        <v>0.99</v>
      </c>
      <c r="R236" s="9" t="s">
        <v>2738</v>
      </c>
      <c r="S236" s="10">
        <v>0.99</v>
      </c>
      <c r="T236" s="9" t="s">
        <v>1416</v>
      </c>
      <c r="U236" s="10">
        <v>0.99</v>
      </c>
      <c r="V236" s="9" t="s">
        <v>3166</v>
      </c>
      <c r="W236" s="10">
        <v>0.99</v>
      </c>
      <c r="X236" s="9" t="s">
        <v>4652</v>
      </c>
      <c r="Y236" s="10">
        <v>0.99</v>
      </c>
      <c r="Z236" s="9" t="s">
        <v>4119</v>
      </c>
      <c r="AA236" s="10">
        <v>0.99</v>
      </c>
      <c r="AB236" s="9"/>
      <c r="AC236" s="10"/>
      <c r="AD236" s="9"/>
      <c r="AE236" s="10"/>
      <c r="AF236" s="9"/>
      <c r="AG236" s="10"/>
      <c r="AH236" s="9"/>
      <c r="AI236" s="10"/>
      <c r="AJ236" s="9"/>
      <c r="AK236" s="10"/>
      <c r="AL236" s="9"/>
      <c r="AM236" s="10"/>
      <c r="AN236" s="9"/>
      <c r="AO236" s="11"/>
    </row>
    <row r="237" spans="1:41" ht="13" x14ac:dyDescent="0.15">
      <c r="A237" s="3" t="s">
        <v>237</v>
      </c>
      <c r="B237" s="3" t="s">
        <v>5804</v>
      </c>
      <c r="C237" s="9" t="s">
        <v>5556</v>
      </c>
      <c r="D237" s="17" t="str">
        <f>VLOOKUP(C237,Customers!$D$2:$E$60,2,FALSE)</f>
        <v>C00038</v>
      </c>
      <c r="E237" s="9" t="s">
        <v>5345</v>
      </c>
      <c r="F237" s="9" t="s">
        <v>5332</v>
      </c>
      <c r="G237" s="9"/>
      <c r="H237" s="9" t="s">
        <v>5063</v>
      </c>
      <c r="I237" s="3" t="s">
        <v>5346</v>
      </c>
      <c r="J237" s="16" cm="1">
        <f t="array" ref="J237">SUM(IF(MOD(COLUMN(L237:AO237)-COLUMN(L237),2)=1, L237:AO237, 0))</f>
        <v>13.860000000000001</v>
      </c>
      <c r="K237" s="9">
        <f t="shared" si="0"/>
        <v>14</v>
      </c>
      <c r="L237" s="9" t="s">
        <v>2625</v>
      </c>
      <c r="M237" s="10">
        <v>0.99</v>
      </c>
      <c r="N237" s="9" t="s">
        <v>2698</v>
      </c>
      <c r="O237" s="10">
        <v>0.99</v>
      </c>
      <c r="P237" s="9" t="s">
        <v>3382</v>
      </c>
      <c r="Q237" s="10">
        <v>0.99</v>
      </c>
      <c r="R237" s="9" t="s">
        <v>2577</v>
      </c>
      <c r="S237" s="10">
        <v>0.99</v>
      </c>
      <c r="T237" s="9" t="s">
        <v>4179</v>
      </c>
      <c r="U237" s="10">
        <v>0.99</v>
      </c>
      <c r="V237" s="9" t="s">
        <v>772</v>
      </c>
      <c r="W237" s="10">
        <v>0.99</v>
      </c>
      <c r="X237" s="9" t="s">
        <v>3013</v>
      </c>
      <c r="Y237" s="10">
        <v>0.99</v>
      </c>
      <c r="Z237" s="9" t="s">
        <v>4994</v>
      </c>
      <c r="AA237" s="10">
        <v>0.99</v>
      </c>
      <c r="AB237" s="9" t="s">
        <v>3775</v>
      </c>
      <c r="AC237" s="10">
        <v>0.99</v>
      </c>
      <c r="AD237" s="9" t="s">
        <v>4722</v>
      </c>
      <c r="AE237" s="10">
        <v>0.99</v>
      </c>
      <c r="AF237" s="9" t="s">
        <v>3859</v>
      </c>
      <c r="AG237" s="10">
        <v>0.99</v>
      </c>
      <c r="AH237" s="9" t="s">
        <v>1171</v>
      </c>
      <c r="AI237" s="10">
        <v>0.99</v>
      </c>
      <c r="AJ237" s="9" t="s">
        <v>890</v>
      </c>
      <c r="AK237" s="10">
        <v>0.99</v>
      </c>
      <c r="AL237" s="9" t="s">
        <v>3456</v>
      </c>
      <c r="AM237" s="10">
        <v>0.99</v>
      </c>
      <c r="AN237" s="9"/>
      <c r="AO237" s="10"/>
    </row>
    <row r="238" spans="1:41" ht="13" x14ac:dyDescent="0.15">
      <c r="A238" s="3" t="s">
        <v>238</v>
      </c>
      <c r="B238" s="3" t="s">
        <v>5805</v>
      </c>
      <c r="C238" s="9" t="s">
        <v>5563</v>
      </c>
      <c r="D238" s="17" t="str">
        <f>VLOOKUP(C238,Customers!$D$2:$E$60,2,FALSE)</f>
        <v>C00052</v>
      </c>
      <c r="E238" s="9" t="s">
        <v>5450</v>
      </c>
      <c r="F238" s="9" t="s">
        <v>5451</v>
      </c>
      <c r="G238" s="9"/>
      <c r="H238" s="9" t="s">
        <v>5452</v>
      </c>
      <c r="I238" s="9" t="s">
        <v>5453</v>
      </c>
      <c r="J238" s="16" cm="1">
        <f t="array" ref="J238">SUM(IF(MOD(COLUMN(L238:AO238)-COLUMN(L238),2)=1, L238:AO238, 0))</f>
        <v>0.99</v>
      </c>
      <c r="K238" s="9">
        <f t="shared" si="0"/>
        <v>1</v>
      </c>
      <c r="L238" s="9" t="s">
        <v>1957</v>
      </c>
      <c r="M238" s="10">
        <v>0.99</v>
      </c>
      <c r="N238" s="9"/>
      <c r="O238" s="10"/>
      <c r="P238" s="9"/>
      <c r="Q238" s="10"/>
      <c r="R238" s="9"/>
      <c r="S238" s="10"/>
      <c r="T238" s="9"/>
      <c r="U238" s="10"/>
      <c r="V238" s="9"/>
      <c r="W238" s="10"/>
      <c r="X238" s="9"/>
      <c r="Y238" s="10"/>
      <c r="Z238" s="9"/>
      <c r="AA238" s="10"/>
      <c r="AB238" s="9"/>
      <c r="AC238" s="10"/>
      <c r="AD238" s="9"/>
      <c r="AE238" s="10"/>
      <c r="AF238" s="9"/>
      <c r="AG238" s="10"/>
      <c r="AH238" s="9"/>
      <c r="AI238" s="10"/>
      <c r="AJ238" s="9"/>
      <c r="AK238" s="10"/>
      <c r="AL238" s="9"/>
      <c r="AM238" s="10"/>
      <c r="AN238" s="9"/>
      <c r="AO238" s="10"/>
    </row>
    <row r="239" spans="1:41" ht="13" x14ac:dyDescent="0.15">
      <c r="A239" s="3" t="s">
        <v>239</v>
      </c>
      <c r="B239" s="3" t="s">
        <v>5806</v>
      </c>
      <c r="C239" s="9" t="s">
        <v>5612</v>
      </c>
      <c r="D239" s="17" t="str">
        <f>VLOOKUP(C239,Customers!$D$2:$E$60,2,FALSE)</f>
        <v>C00053</v>
      </c>
      <c r="E239" s="9" t="s">
        <v>5458</v>
      </c>
      <c r="F239" s="9" t="s">
        <v>5451</v>
      </c>
      <c r="G239" s="9"/>
      <c r="H239" s="9" t="s">
        <v>5452</v>
      </c>
      <c r="I239" s="9" t="s">
        <v>5459</v>
      </c>
      <c r="J239" s="16" cm="1">
        <f t="array" ref="J239">SUM(IF(MOD(COLUMN(L239:AO239)-COLUMN(L239),2)=1, L239:AO239, 0))</f>
        <v>1.98</v>
      </c>
      <c r="K239" s="9">
        <f t="shared" si="0"/>
        <v>2</v>
      </c>
      <c r="L239" s="9" t="s">
        <v>1557</v>
      </c>
      <c r="M239" s="10">
        <v>0.99</v>
      </c>
      <c r="N239" s="9" t="s">
        <v>3871</v>
      </c>
      <c r="O239" s="10">
        <v>0.99</v>
      </c>
      <c r="P239" s="9"/>
      <c r="Q239" s="10"/>
      <c r="R239" s="9"/>
      <c r="S239" s="10"/>
      <c r="T239" s="9"/>
      <c r="U239" s="10"/>
      <c r="V239" s="9"/>
      <c r="W239" s="10"/>
      <c r="X239" s="9"/>
      <c r="Y239" s="10"/>
      <c r="Z239" s="9"/>
      <c r="AA239" s="10"/>
      <c r="AB239" s="9"/>
      <c r="AC239" s="10"/>
      <c r="AD239" s="9"/>
      <c r="AE239" s="10"/>
      <c r="AF239" s="9"/>
      <c r="AG239" s="10"/>
      <c r="AH239" s="9"/>
      <c r="AI239" s="10"/>
      <c r="AJ239" s="9"/>
      <c r="AK239" s="10"/>
      <c r="AL239" s="9"/>
      <c r="AM239" s="10"/>
      <c r="AN239" s="9"/>
      <c r="AO239" s="10"/>
    </row>
    <row r="240" spans="1:41" ht="13" x14ac:dyDescent="0.15">
      <c r="A240" s="3" t="s">
        <v>240</v>
      </c>
      <c r="B240" s="3" t="s">
        <v>5806</v>
      </c>
      <c r="C240" s="9" t="s">
        <v>5580</v>
      </c>
      <c r="D240" s="17" t="str">
        <f>VLOOKUP(C240,Customers!$D$2:$E$60,2,FALSE)</f>
        <v>C00055</v>
      </c>
      <c r="E240" s="9" t="s">
        <v>5468</v>
      </c>
      <c r="F240" s="9" t="s">
        <v>5469</v>
      </c>
      <c r="G240" s="9" t="s">
        <v>5470</v>
      </c>
      <c r="H240" s="9" t="s">
        <v>5471</v>
      </c>
      <c r="I240" s="3" t="s">
        <v>5472</v>
      </c>
      <c r="J240" s="16" cm="1">
        <f t="array" ref="J240">SUM(IF(MOD(COLUMN(L240:AO240)-COLUMN(L240),2)=1, L240:AO240, 0))</f>
        <v>1.98</v>
      </c>
      <c r="K240" s="9">
        <f t="shared" si="0"/>
        <v>2</v>
      </c>
      <c r="L240" s="9" t="s">
        <v>3124</v>
      </c>
      <c r="M240" s="10">
        <v>0.99</v>
      </c>
      <c r="N240" s="9" t="s">
        <v>3957</v>
      </c>
      <c r="O240" s="10">
        <v>0.99</v>
      </c>
      <c r="P240" s="9"/>
      <c r="Q240" s="10"/>
      <c r="R240" s="9"/>
      <c r="S240" s="10"/>
      <c r="T240" s="9"/>
      <c r="U240" s="10"/>
      <c r="V240" s="9"/>
      <c r="W240" s="10"/>
      <c r="X240" s="9"/>
      <c r="Y240" s="10"/>
      <c r="Z240" s="9"/>
      <c r="AA240" s="10"/>
      <c r="AB240" s="9"/>
      <c r="AC240" s="10"/>
      <c r="AD240" s="9"/>
      <c r="AE240" s="10"/>
      <c r="AF240" s="9"/>
      <c r="AG240" s="10"/>
      <c r="AH240" s="9"/>
      <c r="AI240" s="10"/>
      <c r="AJ240" s="9"/>
      <c r="AK240" s="10"/>
      <c r="AL240" s="9"/>
      <c r="AM240" s="10"/>
      <c r="AN240" s="9"/>
      <c r="AO240" s="10"/>
    </row>
    <row r="241" spans="1:41" ht="13" x14ac:dyDescent="0.15">
      <c r="A241" s="3" t="s">
        <v>241</v>
      </c>
      <c r="B241" s="3" t="s">
        <v>5807</v>
      </c>
      <c r="C241" s="9" t="s">
        <v>5581</v>
      </c>
      <c r="D241" s="17" t="str">
        <f>VLOOKUP(C241,Customers!$D$2:$E$60,2,FALSE)</f>
        <v>C00057</v>
      </c>
      <c r="E241" s="9" t="s">
        <v>5485</v>
      </c>
      <c r="F241" s="9" t="s">
        <v>5486</v>
      </c>
      <c r="G241" s="9"/>
      <c r="H241" s="9" t="s">
        <v>5487</v>
      </c>
      <c r="I241" s="9"/>
      <c r="J241" s="16" cm="1">
        <f t="array" ref="J241">SUM(IF(MOD(COLUMN(L241:AO241)-COLUMN(L241),2)=1, L241:AO241, 0))</f>
        <v>3.96</v>
      </c>
      <c r="K241" s="9">
        <f t="shared" si="0"/>
        <v>4</v>
      </c>
      <c r="L241" s="9" t="s">
        <v>3059</v>
      </c>
      <c r="M241" s="10">
        <v>0.99</v>
      </c>
      <c r="N241" s="9" t="s">
        <v>1023</v>
      </c>
      <c r="O241" s="10">
        <v>0.99</v>
      </c>
      <c r="P241" s="9" t="s">
        <v>1152</v>
      </c>
      <c r="Q241" s="10">
        <v>0.99</v>
      </c>
      <c r="R241" s="9" t="s">
        <v>4269</v>
      </c>
      <c r="S241" s="10">
        <v>0.99</v>
      </c>
      <c r="T241" s="9"/>
      <c r="U241" s="10"/>
      <c r="V241" s="9"/>
      <c r="W241" s="10"/>
      <c r="X241" s="9"/>
      <c r="Y241" s="10"/>
      <c r="Z241" s="9"/>
      <c r="AA241" s="10"/>
      <c r="AB241" s="9"/>
      <c r="AC241" s="10"/>
      <c r="AD241" s="9"/>
      <c r="AE241" s="10"/>
      <c r="AF241" s="9"/>
      <c r="AG241" s="10"/>
      <c r="AH241" s="9"/>
      <c r="AI241" s="10"/>
      <c r="AJ241" s="9"/>
      <c r="AK241" s="10"/>
      <c r="AL241" s="9"/>
      <c r="AM241" s="10"/>
      <c r="AN241" s="9"/>
      <c r="AO241" s="10"/>
    </row>
    <row r="242" spans="1:41" ht="13" x14ac:dyDescent="0.15">
      <c r="A242" s="3" t="s">
        <v>242</v>
      </c>
      <c r="B242" s="3" t="s">
        <v>5808</v>
      </c>
      <c r="C242" s="9" t="s">
        <v>5544</v>
      </c>
      <c r="D242" s="17" t="str">
        <f>VLOOKUP(C242,Customers!$D$2:$E$60,2,FALSE)</f>
        <v>C00002</v>
      </c>
      <c r="E242" s="9" t="s">
        <v>5061</v>
      </c>
      <c r="F242" s="9" t="s">
        <v>5062</v>
      </c>
      <c r="G242" s="9"/>
      <c r="H242" s="9" t="s">
        <v>5063</v>
      </c>
      <c r="I242" s="3" t="s">
        <v>5064</v>
      </c>
      <c r="J242" s="16" cm="1">
        <f t="array" ref="J242">SUM(IF(MOD(COLUMN(L242:AO242)-COLUMN(L242),2)=1, L242:AO242, 0))</f>
        <v>5.94</v>
      </c>
      <c r="K242" s="9">
        <f t="shared" si="0"/>
        <v>6</v>
      </c>
      <c r="L242" s="9" t="s">
        <v>1246</v>
      </c>
      <c r="M242" s="10">
        <v>0.99</v>
      </c>
      <c r="N242" s="9" t="s">
        <v>4293</v>
      </c>
      <c r="O242" s="10">
        <v>0.99</v>
      </c>
      <c r="P242" s="9" t="s">
        <v>2909</v>
      </c>
      <c r="Q242" s="10">
        <v>0.99</v>
      </c>
      <c r="R242" s="9" t="s">
        <v>1224</v>
      </c>
      <c r="S242" s="10">
        <v>0.99</v>
      </c>
      <c r="T242" s="9" t="s">
        <v>3390</v>
      </c>
      <c r="U242" s="10">
        <v>0.99</v>
      </c>
      <c r="V242" s="9" t="s">
        <v>880</v>
      </c>
      <c r="W242" s="10">
        <v>0.99</v>
      </c>
      <c r="X242" s="9"/>
      <c r="Y242" s="10"/>
      <c r="Z242" s="9"/>
      <c r="AA242" s="10"/>
      <c r="AB242" s="9"/>
      <c r="AC242" s="10"/>
      <c r="AD242" s="9"/>
      <c r="AE242" s="10"/>
      <c r="AF242" s="9"/>
      <c r="AG242" s="10"/>
      <c r="AH242" s="9"/>
      <c r="AI242" s="10"/>
      <c r="AJ242" s="9"/>
      <c r="AK242" s="10"/>
      <c r="AL242" s="9"/>
      <c r="AM242" s="10"/>
      <c r="AN242" s="9"/>
      <c r="AO242" s="10"/>
    </row>
    <row r="243" spans="1:41" ht="13" x14ac:dyDescent="0.15">
      <c r="A243" s="3" t="s">
        <v>243</v>
      </c>
      <c r="B243" s="3" t="s">
        <v>5809</v>
      </c>
      <c r="C243" s="9" t="s">
        <v>5548</v>
      </c>
      <c r="D243" s="17" t="str">
        <f>VLOOKUP(C243,Customers!$D$2:$E$60,2,FALSE)</f>
        <v>C00008</v>
      </c>
      <c r="E243" s="9" t="s">
        <v>5108</v>
      </c>
      <c r="F243" s="9" t="s">
        <v>5109</v>
      </c>
      <c r="G243" s="9"/>
      <c r="H243" s="9" t="s">
        <v>5110</v>
      </c>
      <c r="I243" s="3" t="s">
        <v>5111</v>
      </c>
      <c r="J243" s="16" cm="1">
        <f t="array" ref="J243">SUM(IF(MOD(COLUMN(L243:AO243)-COLUMN(L243),2)=1, L243:AO243, 0))</f>
        <v>8.91</v>
      </c>
      <c r="K243" s="9">
        <f t="shared" si="0"/>
        <v>9</v>
      </c>
      <c r="L243" s="9" t="s">
        <v>4241</v>
      </c>
      <c r="M243" s="10">
        <v>0.99</v>
      </c>
      <c r="N243" s="9" t="s">
        <v>4036</v>
      </c>
      <c r="O243" s="10">
        <v>0.99</v>
      </c>
      <c r="P243" s="9" t="s">
        <v>1487</v>
      </c>
      <c r="Q243" s="10">
        <v>0.99</v>
      </c>
      <c r="R243" s="9" t="s">
        <v>2823</v>
      </c>
      <c r="S243" s="10">
        <v>0.99</v>
      </c>
      <c r="T243" s="9" t="s">
        <v>2032</v>
      </c>
      <c r="U243" s="10">
        <v>0.99</v>
      </c>
      <c r="V243" s="9" t="s">
        <v>1791</v>
      </c>
      <c r="W243" s="10">
        <v>0.99</v>
      </c>
      <c r="X243" s="9" t="s">
        <v>4884</v>
      </c>
      <c r="Y243" s="10">
        <v>0.99</v>
      </c>
      <c r="Z243" s="9" t="s">
        <v>2172</v>
      </c>
      <c r="AA243" s="10">
        <v>0.99</v>
      </c>
      <c r="AB243" s="9" t="s">
        <v>4974</v>
      </c>
      <c r="AC243" s="10">
        <v>0.99</v>
      </c>
      <c r="AD243" s="9"/>
      <c r="AE243" s="10"/>
      <c r="AF243" s="9"/>
      <c r="AG243" s="10"/>
      <c r="AH243" s="9"/>
      <c r="AI243" s="10"/>
      <c r="AJ243" s="9"/>
      <c r="AK243" s="10"/>
      <c r="AL243" s="9"/>
      <c r="AM243" s="10"/>
      <c r="AN243" s="9"/>
      <c r="AO243" s="10"/>
    </row>
    <row r="244" spans="1:41" ht="13" x14ac:dyDescent="0.15">
      <c r="A244" s="3" t="s">
        <v>244</v>
      </c>
      <c r="B244" s="3" t="s">
        <v>5810</v>
      </c>
      <c r="C244" s="9" t="s">
        <v>5568</v>
      </c>
      <c r="D244" s="17" t="str">
        <f>VLOOKUP(C244,Customers!$D$2:$E$60,2,FALSE)</f>
        <v>C00017</v>
      </c>
      <c r="E244" s="9" t="s">
        <v>5187</v>
      </c>
      <c r="F244" s="9" t="s">
        <v>5188</v>
      </c>
      <c r="G244" s="9" t="s">
        <v>5189</v>
      </c>
      <c r="H244" s="9" t="s">
        <v>5180</v>
      </c>
      <c r="I244" s="9" t="s">
        <v>5190</v>
      </c>
      <c r="J244" s="16" cm="1">
        <f t="array" ref="J244">SUM(IF(MOD(COLUMN(L244:AO244)-COLUMN(L244),2)=1, L244:AO244, 0))</f>
        <v>13.860000000000001</v>
      </c>
      <c r="K244" s="9">
        <f t="shared" si="0"/>
        <v>14</v>
      </c>
      <c r="L244" s="9" t="s">
        <v>5039</v>
      </c>
      <c r="M244" s="10">
        <v>0.99</v>
      </c>
      <c r="N244" s="9" t="s">
        <v>3389</v>
      </c>
      <c r="O244" s="10">
        <v>0.99</v>
      </c>
      <c r="P244" s="9" t="s">
        <v>4217</v>
      </c>
      <c r="Q244" s="10">
        <v>0.99</v>
      </c>
      <c r="R244" s="9" t="s">
        <v>3781</v>
      </c>
      <c r="S244" s="10">
        <v>0.99</v>
      </c>
      <c r="T244" s="9" t="s">
        <v>3539</v>
      </c>
      <c r="U244" s="10">
        <v>0.99</v>
      </c>
      <c r="V244" s="9" t="s">
        <v>3289</v>
      </c>
      <c r="W244" s="10">
        <v>0.99</v>
      </c>
      <c r="X244" s="9" t="s">
        <v>3356</v>
      </c>
      <c r="Y244" s="10">
        <v>0.99</v>
      </c>
      <c r="Z244" s="9" t="s">
        <v>3290</v>
      </c>
      <c r="AA244" s="10">
        <v>0.99</v>
      </c>
      <c r="AB244" s="9" t="s">
        <v>1148</v>
      </c>
      <c r="AC244" s="10">
        <v>0.99</v>
      </c>
      <c r="AD244" s="9" t="s">
        <v>5037</v>
      </c>
      <c r="AE244" s="10">
        <v>0.99</v>
      </c>
      <c r="AF244" s="9" t="s">
        <v>1933</v>
      </c>
      <c r="AG244" s="10">
        <v>0.99</v>
      </c>
      <c r="AH244" s="9" t="s">
        <v>1084</v>
      </c>
      <c r="AI244" s="10">
        <v>0.99</v>
      </c>
      <c r="AJ244" s="9" t="s">
        <v>2720</v>
      </c>
      <c r="AK244" s="10">
        <v>0.99</v>
      </c>
      <c r="AL244" s="9" t="s">
        <v>1722</v>
      </c>
      <c r="AM244" s="10">
        <v>0.99</v>
      </c>
      <c r="AN244" s="9"/>
      <c r="AO244" s="10"/>
    </row>
    <row r="245" spans="1:41" ht="13" x14ac:dyDescent="0.15">
      <c r="A245" s="3" t="s">
        <v>245</v>
      </c>
      <c r="B245" s="3" t="s">
        <v>5811</v>
      </c>
      <c r="C245" s="9" t="s">
        <v>5575</v>
      </c>
      <c r="D245" s="17" t="str">
        <f>VLOOKUP(C245,Customers!$D$2:$E$60,2,FALSE)</f>
        <v>C00031</v>
      </c>
      <c r="E245" s="9" t="s">
        <v>5296</v>
      </c>
      <c r="F245" s="9" t="s">
        <v>5297</v>
      </c>
      <c r="G245" s="9" t="s">
        <v>5298</v>
      </c>
      <c r="H245" s="9" t="s">
        <v>437</v>
      </c>
      <c r="I245" s="9" t="s">
        <v>5299</v>
      </c>
      <c r="J245" s="16" cm="1">
        <f t="array" ref="J245">SUM(IF(MOD(COLUMN(L245:AO245)-COLUMN(L245),2)=1, L245:AO245, 0))</f>
        <v>0.99</v>
      </c>
      <c r="K245" s="9">
        <f t="shared" si="0"/>
        <v>1</v>
      </c>
      <c r="L245" s="9" t="s">
        <v>1236</v>
      </c>
      <c r="M245" s="10">
        <v>0.99</v>
      </c>
      <c r="N245" s="9"/>
      <c r="O245" s="10"/>
      <c r="P245" s="9"/>
      <c r="Q245" s="10"/>
      <c r="R245" s="9"/>
      <c r="S245" s="10"/>
      <c r="T245" s="9"/>
      <c r="U245" s="10"/>
      <c r="V245" s="9"/>
      <c r="W245" s="10"/>
      <c r="X245" s="9"/>
      <c r="Y245" s="10"/>
      <c r="Z245" s="9"/>
      <c r="AA245" s="10"/>
      <c r="AB245" s="9"/>
      <c r="AC245" s="10"/>
      <c r="AD245" s="9"/>
      <c r="AE245" s="10"/>
      <c r="AF245" s="9"/>
      <c r="AG245" s="10"/>
      <c r="AH245" s="9"/>
      <c r="AI245" s="10"/>
      <c r="AJ245" s="9"/>
      <c r="AK245" s="10"/>
      <c r="AL245" s="9"/>
      <c r="AM245" s="10"/>
      <c r="AN245" s="9"/>
      <c r="AO245" s="10"/>
    </row>
    <row r="246" spans="1:41" ht="13" x14ac:dyDescent="0.15">
      <c r="A246" s="3" t="s">
        <v>246</v>
      </c>
      <c r="B246" s="3" t="s">
        <v>5812</v>
      </c>
      <c r="C246" s="9" t="s">
        <v>5622</v>
      </c>
      <c r="D246" s="17" t="str">
        <f>VLOOKUP(C246,Customers!$D$2:$E$60,2,FALSE)</f>
        <v>C00032</v>
      </c>
      <c r="E246" s="9" t="s">
        <v>5303</v>
      </c>
      <c r="F246" s="9" t="s">
        <v>5304</v>
      </c>
      <c r="G246" s="9" t="s">
        <v>5305</v>
      </c>
      <c r="H246" s="9" t="s">
        <v>437</v>
      </c>
      <c r="I246" s="9" t="s">
        <v>5306</v>
      </c>
      <c r="J246" s="16" cm="1">
        <f t="array" ref="J246">SUM(IF(MOD(COLUMN(L246:AO246)-COLUMN(L246),2)=1, L246:AO246, 0))</f>
        <v>1.98</v>
      </c>
      <c r="K246" s="9">
        <f t="shared" si="0"/>
        <v>2</v>
      </c>
      <c r="L246" s="9" t="s">
        <v>3934</v>
      </c>
      <c r="M246" s="10">
        <v>0.99</v>
      </c>
      <c r="N246" s="9" t="s">
        <v>3570</v>
      </c>
      <c r="O246" s="10">
        <v>0.99</v>
      </c>
      <c r="P246" s="9"/>
      <c r="Q246" s="10"/>
      <c r="R246" s="9"/>
      <c r="S246" s="10"/>
      <c r="T246" s="9"/>
      <c r="U246" s="10"/>
      <c r="V246" s="9"/>
      <c r="W246" s="10"/>
      <c r="X246" s="9"/>
      <c r="Y246" s="10"/>
      <c r="Z246" s="9"/>
      <c r="AA246" s="10"/>
      <c r="AB246" s="9"/>
      <c r="AC246" s="10"/>
      <c r="AD246" s="9"/>
      <c r="AE246" s="10"/>
      <c r="AF246" s="9"/>
      <c r="AG246" s="10"/>
      <c r="AH246" s="9"/>
      <c r="AI246" s="10"/>
      <c r="AJ246" s="9"/>
      <c r="AK246" s="10"/>
      <c r="AL246" s="9"/>
      <c r="AM246" s="10"/>
      <c r="AN246" s="9"/>
      <c r="AO246" s="10"/>
    </row>
    <row r="247" spans="1:41" ht="13" x14ac:dyDescent="0.15">
      <c r="A247" s="3" t="s">
        <v>247</v>
      </c>
      <c r="B247" s="3" t="s">
        <v>5812</v>
      </c>
      <c r="C247" s="9" t="s">
        <v>5591</v>
      </c>
      <c r="D247" s="17" t="str">
        <f>VLOOKUP(C247,Customers!$D$2:$E$60,2,FALSE)</f>
        <v>C00034</v>
      </c>
      <c r="E247" s="9" t="s">
        <v>5319</v>
      </c>
      <c r="F247" s="9" t="s">
        <v>5320</v>
      </c>
      <c r="G247" s="9"/>
      <c r="H247" s="9" t="s">
        <v>5321</v>
      </c>
      <c r="I247" s="9"/>
      <c r="J247" s="16" cm="1">
        <f t="array" ref="J247">SUM(IF(MOD(COLUMN(L247:AO247)-COLUMN(L247),2)=1, L247:AO247, 0))</f>
        <v>1.98</v>
      </c>
      <c r="K247" s="9">
        <f t="shared" si="0"/>
        <v>2</v>
      </c>
      <c r="L247" s="9" t="s">
        <v>2153</v>
      </c>
      <c r="M247" s="10">
        <v>0.99</v>
      </c>
      <c r="N247" s="9" t="s">
        <v>3556</v>
      </c>
      <c r="O247" s="10">
        <v>0.99</v>
      </c>
      <c r="P247" s="9"/>
      <c r="Q247" s="10"/>
      <c r="R247" s="9"/>
      <c r="S247" s="10"/>
      <c r="T247" s="9"/>
      <c r="U247" s="10"/>
      <c r="V247" s="9"/>
      <c r="W247" s="10"/>
      <c r="X247" s="9"/>
      <c r="Y247" s="10"/>
      <c r="Z247" s="9"/>
      <c r="AA247" s="10"/>
      <c r="AB247" s="9"/>
      <c r="AC247" s="10"/>
      <c r="AD247" s="9"/>
      <c r="AE247" s="10"/>
      <c r="AF247" s="9"/>
      <c r="AG247" s="10"/>
      <c r="AH247" s="9"/>
      <c r="AI247" s="10"/>
      <c r="AJ247" s="9"/>
      <c r="AK247" s="10"/>
      <c r="AL247" s="9"/>
      <c r="AM247" s="10"/>
      <c r="AN247" s="9"/>
      <c r="AO247" s="10"/>
    </row>
    <row r="248" spans="1:41" ht="13" x14ac:dyDescent="0.15">
      <c r="A248" s="3" t="s">
        <v>248</v>
      </c>
      <c r="B248" s="3" t="s">
        <v>5813</v>
      </c>
      <c r="C248" s="9" t="s">
        <v>5592</v>
      </c>
      <c r="D248" s="17" t="str">
        <f>VLOOKUP(C248,Customers!$D$2:$E$60,2,FALSE)</f>
        <v>C00036</v>
      </c>
      <c r="E248" s="9" t="s">
        <v>5331</v>
      </c>
      <c r="F248" s="9" t="s">
        <v>5332</v>
      </c>
      <c r="G248" s="9"/>
      <c r="H248" s="9" t="s">
        <v>5063</v>
      </c>
      <c r="I248" s="3" t="s">
        <v>5333</v>
      </c>
      <c r="J248" s="16" cm="1">
        <f t="array" ref="J248">SUM(IF(MOD(COLUMN(L248:AO248)-COLUMN(L248),2)=1, L248:AO248, 0))</f>
        <v>3.96</v>
      </c>
      <c r="K248" s="9">
        <f t="shared" si="0"/>
        <v>4</v>
      </c>
      <c r="L248" s="9" t="s">
        <v>4077</v>
      </c>
      <c r="M248" s="10">
        <v>0.99</v>
      </c>
      <c r="N248" s="9" t="s">
        <v>1583</v>
      </c>
      <c r="O248" s="10">
        <v>0.99</v>
      </c>
      <c r="P248" s="9" t="s">
        <v>3073</v>
      </c>
      <c r="Q248" s="10">
        <v>0.99</v>
      </c>
      <c r="R248" s="9" t="s">
        <v>3782</v>
      </c>
      <c r="S248" s="10">
        <v>0.99</v>
      </c>
      <c r="T248" s="9"/>
      <c r="U248" s="10"/>
      <c r="V248" s="9"/>
      <c r="W248" s="10"/>
      <c r="X248" s="9"/>
      <c r="Y248" s="10"/>
      <c r="Z248" s="9"/>
      <c r="AA248" s="10"/>
      <c r="AB248" s="9"/>
      <c r="AC248" s="10"/>
      <c r="AD248" s="9"/>
      <c r="AE248" s="10"/>
      <c r="AF248" s="9"/>
      <c r="AG248" s="10"/>
      <c r="AH248" s="9"/>
      <c r="AI248" s="10"/>
      <c r="AJ248" s="9"/>
      <c r="AK248" s="10"/>
      <c r="AL248" s="9"/>
      <c r="AM248" s="10"/>
      <c r="AN248" s="9"/>
      <c r="AO248" s="10"/>
    </row>
    <row r="249" spans="1:41" ht="13" x14ac:dyDescent="0.15">
      <c r="A249" s="3" t="s">
        <v>249</v>
      </c>
      <c r="B249" s="3" t="s">
        <v>5814</v>
      </c>
      <c r="C249" s="9" t="s">
        <v>5557</v>
      </c>
      <c r="D249" s="17" t="str">
        <f>VLOOKUP(C249,Customers!$D$2:$E$60,2,FALSE)</f>
        <v>C00040</v>
      </c>
      <c r="E249" s="9" t="s">
        <v>5359</v>
      </c>
      <c r="F249" s="9" t="s">
        <v>5352</v>
      </c>
      <c r="G249" s="9"/>
      <c r="H249" s="9" t="s">
        <v>5353</v>
      </c>
      <c r="I249" s="3" t="s">
        <v>5360</v>
      </c>
      <c r="J249" s="16" cm="1">
        <f t="array" ref="J249">SUM(IF(MOD(COLUMN(L249:AO249)-COLUMN(L249),2)=1, L249:AO249, 0))</f>
        <v>5.94</v>
      </c>
      <c r="K249" s="9">
        <f t="shared" si="0"/>
        <v>6</v>
      </c>
      <c r="L249" s="9" t="s">
        <v>2582</v>
      </c>
      <c r="M249" s="10">
        <v>0.99</v>
      </c>
      <c r="N249" s="9" t="s">
        <v>2769</v>
      </c>
      <c r="O249" s="10">
        <v>0.99</v>
      </c>
      <c r="P249" s="9" t="s">
        <v>4203</v>
      </c>
      <c r="Q249" s="10">
        <v>0.99</v>
      </c>
      <c r="R249" s="9" t="s">
        <v>2917</v>
      </c>
      <c r="S249" s="10">
        <v>0.99</v>
      </c>
      <c r="T249" s="9" t="s">
        <v>4877</v>
      </c>
      <c r="U249" s="10">
        <v>0.99</v>
      </c>
      <c r="V249" s="9" t="s">
        <v>3253</v>
      </c>
      <c r="W249" s="10">
        <v>0.99</v>
      </c>
      <c r="X249" s="9"/>
      <c r="Y249" s="10"/>
      <c r="Z249" s="9"/>
      <c r="AA249" s="10"/>
      <c r="AB249" s="9"/>
      <c r="AC249" s="10"/>
      <c r="AD249" s="9"/>
      <c r="AE249" s="10"/>
      <c r="AF249" s="9"/>
      <c r="AG249" s="10"/>
      <c r="AH249" s="9"/>
      <c r="AI249" s="10"/>
      <c r="AJ249" s="9"/>
      <c r="AK249" s="10"/>
      <c r="AL249" s="9"/>
      <c r="AM249" s="10"/>
      <c r="AN249" s="9"/>
      <c r="AO249" s="10"/>
    </row>
    <row r="250" spans="1:41" ht="13" x14ac:dyDescent="0.15">
      <c r="A250" s="3" t="s">
        <v>250</v>
      </c>
      <c r="B250" s="3" t="s">
        <v>5815</v>
      </c>
      <c r="C250" s="9" t="s">
        <v>5561</v>
      </c>
      <c r="D250" s="17" t="str">
        <f>VLOOKUP(C250,Customers!$D$2:$E$60,2,FALSE)</f>
        <v>C00046</v>
      </c>
      <c r="E250" s="9" t="s">
        <v>5401</v>
      </c>
      <c r="F250" s="9" t="s">
        <v>5402</v>
      </c>
      <c r="G250" s="9" t="s">
        <v>5402</v>
      </c>
      <c r="H250" s="9" t="s">
        <v>5403</v>
      </c>
      <c r="I250" s="9"/>
      <c r="J250" s="16" cm="1">
        <f t="array" ref="J250">SUM(IF(MOD(COLUMN(L250:AO250)-COLUMN(L250),2)=1, L250:AO250, 0))</f>
        <v>8.91</v>
      </c>
      <c r="K250" s="9">
        <f t="shared" si="0"/>
        <v>9</v>
      </c>
      <c r="L250" s="9" t="s">
        <v>1009</v>
      </c>
      <c r="M250" s="10">
        <v>0.99</v>
      </c>
      <c r="N250" s="9" t="s">
        <v>3605</v>
      </c>
      <c r="O250" s="10">
        <v>0.99</v>
      </c>
      <c r="P250" s="9" t="s">
        <v>4440</v>
      </c>
      <c r="Q250" s="10">
        <v>0.99</v>
      </c>
      <c r="R250" s="9" t="s">
        <v>1615</v>
      </c>
      <c r="S250" s="10">
        <v>0.99</v>
      </c>
      <c r="T250" s="9" t="s">
        <v>1424</v>
      </c>
      <c r="U250" s="10">
        <v>0.99</v>
      </c>
      <c r="V250" s="9" t="s">
        <v>1964</v>
      </c>
      <c r="W250" s="10">
        <v>0.99</v>
      </c>
      <c r="X250" s="9" t="s">
        <v>2845</v>
      </c>
      <c r="Y250" s="10">
        <v>0.99</v>
      </c>
      <c r="Z250" s="9" t="s">
        <v>2752</v>
      </c>
      <c r="AA250" s="10">
        <v>0.99</v>
      </c>
      <c r="AB250" s="9" t="s">
        <v>4525</v>
      </c>
      <c r="AC250" s="10">
        <v>0.99</v>
      </c>
      <c r="AD250" s="9"/>
      <c r="AE250" s="10"/>
      <c r="AF250" s="9"/>
      <c r="AG250" s="10"/>
      <c r="AH250" s="9"/>
      <c r="AI250" s="10"/>
      <c r="AJ250" s="9"/>
      <c r="AK250" s="10"/>
      <c r="AL250" s="9"/>
      <c r="AM250" s="10"/>
      <c r="AN250" s="9"/>
      <c r="AO250" s="10"/>
    </row>
    <row r="251" spans="1:41" ht="13" x14ac:dyDescent="0.15">
      <c r="A251" s="3" t="s">
        <v>251</v>
      </c>
      <c r="B251" s="3" t="s">
        <v>5816</v>
      </c>
      <c r="C251" s="9" t="s">
        <v>5580</v>
      </c>
      <c r="D251" s="17" t="str">
        <f>VLOOKUP(C251,Customers!$D$2:$E$60,2,FALSE)</f>
        <v>C00055</v>
      </c>
      <c r="E251" s="9" t="s">
        <v>5468</v>
      </c>
      <c r="F251" s="9" t="s">
        <v>5469</v>
      </c>
      <c r="G251" s="9" t="s">
        <v>5470</v>
      </c>
      <c r="H251" s="9" t="s">
        <v>5471</v>
      </c>
      <c r="I251" s="3" t="s">
        <v>5472</v>
      </c>
      <c r="J251" s="16" cm="1">
        <f t="array" ref="J251">SUM(IF(MOD(COLUMN(L251:AO251)-COLUMN(L251),2)=1, L251:AO251, 0))</f>
        <v>12.870000000000001</v>
      </c>
      <c r="K251" s="9">
        <f t="shared" si="0"/>
        <v>13</v>
      </c>
      <c r="L251" s="9" t="s">
        <v>4564</v>
      </c>
      <c r="M251" s="10">
        <v>0.99</v>
      </c>
      <c r="N251" s="9" t="s">
        <v>574</v>
      </c>
      <c r="O251" s="10">
        <v>0.99</v>
      </c>
      <c r="P251" s="9" t="s">
        <v>1998</v>
      </c>
      <c r="Q251" s="10">
        <v>0.99</v>
      </c>
      <c r="R251" s="9" t="s">
        <v>855</v>
      </c>
      <c r="S251" s="10">
        <v>0.99</v>
      </c>
      <c r="T251" s="9" t="s">
        <v>840</v>
      </c>
      <c r="U251" s="10">
        <v>0.99</v>
      </c>
      <c r="V251" s="9" t="s">
        <v>842</v>
      </c>
      <c r="W251" s="10">
        <v>0.99</v>
      </c>
      <c r="X251" s="9" t="s">
        <v>583</v>
      </c>
      <c r="Y251" s="10">
        <v>0.99</v>
      </c>
      <c r="Z251" s="9" t="s">
        <v>3731</v>
      </c>
      <c r="AA251" s="10">
        <v>0.99</v>
      </c>
      <c r="AB251" s="9" t="s">
        <v>622</v>
      </c>
      <c r="AC251" s="10">
        <v>0.99</v>
      </c>
      <c r="AD251" s="9" t="s">
        <v>1894</v>
      </c>
      <c r="AE251" s="10">
        <v>0.99</v>
      </c>
      <c r="AF251" s="9" t="s">
        <v>4427</v>
      </c>
      <c r="AG251" s="10">
        <v>0.99</v>
      </c>
      <c r="AH251" s="9" t="s">
        <v>2443</v>
      </c>
      <c r="AI251" s="10">
        <v>0.99</v>
      </c>
      <c r="AJ251" s="9" t="s">
        <v>4386</v>
      </c>
      <c r="AK251" s="10">
        <v>0.99</v>
      </c>
      <c r="AL251" s="9"/>
      <c r="AM251" s="10"/>
      <c r="AN251" s="9"/>
      <c r="AO251" s="11"/>
    </row>
    <row r="252" spans="1:41" ht="13" x14ac:dyDescent="0.15">
      <c r="A252" s="3" t="s">
        <v>252</v>
      </c>
      <c r="B252" s="3" t="s">
        <v>5817</v>
      </c>
      <c r="C252" s="9" t="s">
        <v>5586</v>
      </c>
      <c r="D252" s="17" t="str">
        <f>VLOOKUP(C252,Customers!$D$2:$E$60,2,FALSE)</f>
        <v>C00010</v>
      </c>
      <c r="E252" s="9" t="s">
        <v>5125</v>
      </c>
      <c r="F252" s="9" t="s">
        <v>5126</v>
      </c>
      <c r="G252" s="9" t="s">
        <v>5053</v>
      </c>
      <c r="H252" s="9" t="s">
        <v>5054</v>
      </c>
      <c r="I252" s="9" t="s">
        <v>5127</v>
      </c>
      <c r="J252" s="16" cm="1">
        <f t="array" ref="J252">SUM(IF(MOD(COLUMN(L252:AO252)-COLUMN(L252),2)=1, L252:AO252, 0))</f>
        <v>0.99</v>
      </c>
      <c r="K252" s="9">
        <f t="shared" si="0"/>
        <v>1</v>
      </c>
      <c r="L252" s="9" t="s">
        <v>805</v>
      </c>
      <c r="M252" s="10">
        <v>0.99</v>
      </c>
      <c r="N252" s="9"/>
      <c r="O252" s="10"/>
      <c r="P252" s="9"/>
      <c r="Q252" s="10"/>
      <c r="R252" s="9"/>
      <c r="S252" s="10"/>
      <c r="T252" s="9"/>
      <c r="U252" s="10"/>
      <c r="V252" s="9"/>
      <c r="W252" s="10"/>
      <c r="X252" s="9"/>
      <c r="Y252" s="10"/>
      <c r="Z252" s="9"/>
      <c r="AA252" s="10"/>
      <c r="AB252" s="9"/>
      <c r="AC252" s="10"/>
      <c r="AD252" s="9"/>
      <c r="AE252" s="10"/>
      <c r="AF252" s="9"/>
      <c r="AG252" s="10"/>
      <c r="AH252" s="9"/>
      <c r="AI252" s="10"/>
      <c r="AJ252" s="9"/>
      <c r="AK252" s="10"/>
      <c r="AL252" s="9"/>
      <c r="AM252" s="10"/>
      <c r="AN252" s="9"/>
      <c r="AO252" s="10"/>
    </row>
    <row r="253" spans="1:41" ht="13" x14ac:dyDescent="0.15">
      <c r="A253" s="3" t="s">
        <v>253</v>
      </c>
      <c r="B253" s="3" t="s">
        <v>5818</v>
      </c>
      <c r="C253" s="9" t="s">
        <v>5631</v>
      </c>
      <c r="D253" s="17" t="str">
        <f>VLOOKUP(C253,Customers!$D$2:$E$60,2,FALSE)</f>
        <v>C00011</v>
      </c>
      <c r="E253" s="9" t="s">
        <v>5134</v>
      </c>
      <c r="F253" s="9" t="s">
        <v>5126</v>
      </c>
      <c r="G253" s="9" t="s">
        <v>5053</v>
      </c>
      <c r="H253" s="9" t="s">
        <v>5054</v>
      </c>
      <c r="I253" s="9" t="s">
        <v>5135</v>
      </c>
      <c r="J253" s="16" cm="1">
        <f t="array" ref="J253">SUM(IF(MOD(COLUMN(L253:AO253)-COLUMN(L253),2)=1, L253:AO253, 0))</f>
        <v>1.98</v>
      </c>
      <c r="K253" s="9">
        <f t="shared" si="0"/>
        <v>2</v>
      </c>
      <c r="L253" s="9" t="s">
        <v>616</v>
      </c>
      <c r="M253" s="10">
        <v>0.99</v>
      </c>
      <c r="N253" s="9" t="s">
        <v>2988</v>
      </c>
      <c r="O253" s="10">
        <v>0.99</v>
      </c>
      <c r="P253" s="9"/>
      <c r="Q253" s="10"/>
      <c r="R253" s="9"/>
      <c r="S253" s="10"/>
      <c r="T253" s="9"/>
      <c r="U253" s="10"/>
      <c r="V253" s="9"/>
      <c r="W253" s="10"/>
      <c r="X253" s="9"/>
      <c r="Y253" s="10"/>
      <c r="Z253" s="9"/>
      <c r="AA253" s="10"/>
      <c r="AB253" s="9"/>
      <c r="AC253" s="10"/>
      <c r="AD253" s="9"/>
      <c r="AE253" s="10"/>
      <c r="AF253" s="9"/>
      <c r="AG253" s="10"/>
      <c r="AH253" s="9"/>
      <c r="AI253" s="10"/>
      <c r="AJ253" s="9"/>
      <c r="AK253" s="10"/>
      <c r="AL253" s="9"/>
      <c r="AM253" s="10"/>
      <c r="AN253" s="9"/>
      <c r="AO253" s="10"/>
    </row>
    <row r="254" spans="1:41" ht="13" x14ac:dyDescent="0.15">
      <c r="A254" s="3" t="s">
        <v>254</v>
      </c>
      <c r="B254" s="3" t="s">
        <v>5818</v>
      </c>
      <c r="C254" s="9" t="s">
        <v>5601</v>
      </c>
      <c r="D254" s="17" t="str">
        <f>VLOOKUP(C254,Customers!$D$2:$E$60,2,FALSE)</f>
        <v>C00013</v>
      </c>
      <c r="E254" s="9" t="s">
        <v>5151</v>
      </c>
      <c r="F254" s="9" t="s">
        <v>5152</v>
      </c>
      <c r="G254" s="9" t="s">
        <v>5153</v>
      </c>
      <c r="H254" s="9" t="s">
        <v>5054</v>
      </c>
      <c r="I254" s="9" t="s">
        <v>5154</v>
      </c>
      <c r="J254" s="16" cm="1">
        <f t="array" ref="J254">SUM(IF(MOD(COLUMN(L254:AO254)-COLUMN(L254),2)=1, L254:AO254, 0))</f>
        <v>1.98</v>
      </c>
      <c r="K254" s="9">
        <f t="shared" si="0"/>
        <v>2</v>
      </c>
      <c r="L254" s="9" t="s">
        <v>2010</v>
      </c>
      <c r="M254" s="10">
        <v>0.99</v>
      </c>
      <c r="N254" s="9" t="s">
        <v>622</v>
      </c>
      <c r="O254" s="10">
        <v>0.99</v>
      </c>
      <c r="P254" s="9"/>
      <c r="Q254" s="10"/>
      <c r="R254" s="9"/>
      <c r="S254" s="10"/>
      <c r="T254" s="9"/>
      <c r="U254" s="10"/>
      <c r="V254" s="9"/>
      <c r="W254" s="10"/>
      <c r="X254" s="9"/>
      <c r="Y254" s="10"/>
      <c r="Z254" s="9"/>
      <c r="AA254" s="10"/>
      <c r="AB254" s="9"/>
      <c r="AC254" s="10"/>
      <c r="AD254" s="9"/>
      <c r="AE254" s="10"/>
      <c r="AF254" s="9"/>
      <c r="AG254" s="10"/>
      <c r="AH254" s="9"/>
      <c r="AI254" s="10"/>
      <c r="AJ254" s="9"/>
      <c r="AK254" s="10"/>
      <c r="AL254" s="9"/>
      <c r="AM254" s="10"/>
      <c r="AN254" s="9"/>
      <c r="AO254" s="10"/>
    </row>
    <row r="255" spans="1:41" ht="13" x14ac:dyDescent="0.15">
      <c r="A255" s="3" t="s">
        <v>255</v>
      </c>
      <c r="B255" s="3" t="s">
        <v>5819</v>
      </c>
      <c r="C255" s="9" t="s">
        <v>5602</v>
      </c>
      <c r="D255" s="17" t="str">
        <f>VLOOKUP(C255,Customers!$D$2:$E$60,2,FALSE)</f>
        <v>C00015</v>
      </c>
      <c r="E255" s="9" t="s">
        <v>5169</v>
      </c>
      <c r="F255" s="9" t="s">
        <v>5170</v>
      </c>
      <c r="G255" s="9" t="s">
        <v>5171</v>
      </c>
      <c r="H255" s="9" t="s">
        <v>437</v>
      </c>
      <c r="I255" s="9" t="s">
        <v>5172</v>
      </c>
      <c r="J255" s="16" cm="1">
        <f t="array" ref="J255">SUM(IF(MOD(COLUMN(L255:AO255)-COLUMN(L255),2)=1, L255:AO255, 0))</f>
        <v>3.96</v>
      </c>
      <c r="K255" s="9">
        <f t="shared" si="0"/>
        <v>4</v>
      </c>
      <c r="L255" s="9" t="s">
        <v>2703</v>
      </c>
      <c r="M255" s="10">
        <v>0.99</v>
      </c>
      <c r="N255" s="9" t="s">
        <v>2365</v>
      </c>
      <c r="O255" s="10">
        <v>0.99</v>
      </c>
      <c r="P255" s="9" t="s">
        <v>4980</v>
      </c>
      <c r="Q255" s="10">
        <v>0.99</v>
      </c>
      <c r="R255" s="9" t="s">
        <v>1350</v>
      </c>
      <c r="S255" s="10">
        <v>0.99</v>
      </c>
      <c r="T255" s="9"/>
      <c r="U255" s="10"/>
      <c r="V255" s="9"/>
      <c r="W255" s="10"/>
      <c r="X255" s="9"/>
      <c r="Y255" s="10"/>
      <c r="Z255" s="9"/>
      <c r="AA255" s="10"/>
      <c r="AB255" s="9"/>
      <c r="AC255" s="10"/>
      <c r="AD255" s="9"/>
      <c r="AE255" s="10"/>
      <c r="AF255" s="9"/>
      <c r="AG255" s="10"/>
      <c r="AH255" s="9"/>
      <c r="AI255" s="10"/>
      <c r="AJ255" s="9"/>
      <c r="AK255" s="10"/>
      <c r="AL255" s="9"/>
      <c r="AM255" s="10"/>
      <c r="AN255" s="9"/>
      <c r="AO255" s="10"/>
    </row>
    <row r="256" spans="1:41" ht="13" x14ac:dyDescent="0.15">
      <c r="A256" s="3" t="s">
        <v>256</v>
      </c>
      <c r="B256" s="3" t="s">
        <v>5820</v>
      </c>
      <c r="C256" s="9" t="s">
        <v>5569</v>
      </c>
      <c r="D256" s="17" t="str">
        <f>VLOOKUP(C256,Customers!$D$2:$E$60,2,FALSE)</f>
        <v>C00019</v>
      </c>
      <c r="E256" s="9" t="s">
        <v>5205</v>
      </c>
      <c r="F256" s="9" t="s">
        <v>5206</v>
      </c>
      <c r="G256" s="9" t="s">
        <v>5179</v>
      </c>
      <c r="H256" s="9" t="s">
        <v>5180</v>
      </c>
      <c r="I256" s="3" t="s">
        <v>5207</v>
      </c>
      <c r="J256" s="16" cm="1">
        <f t="array" ref="J256">SUM(IF(MOD(COLUMN(L256:AO256)-COLUMN(L256),2)=1, L256:AO256, 0))</f>
        <v>5.94</v>
      </c>
      <c r="K256" s="9">
        <f t="shared" si="0"/>
        <v>6</v>
      </c>
      <c r="L256" s="9" t="s">
        <v>1998</v>
      </c>
      <c r="M256" s="10">
        <v>0.99</v>
      </c>
      <c r="N256" s="9" t="s">
        <v>574</v>
      </c>
      <c r="O256" s="10">
        <v>0.99</v>
      </c>
      <c r="P256" s="9" t="s">
        <v>3887</v>
      </c>
      <c r="Q256" s="10">
        <v>0.99</v>
      </c>
      <c r="R256" s="9" t="s">
        <v>4427</v>
      </c>
      <c r="S256" s="10">
        <v>0.99</v>
      </c>
      <c r="T256" s="9" t="s">
        <v>3505</v>
      </c>
      <c r="U256" s="10">
        <v>0.99</v>
      </c>
      <c r="V256" s="9" t="s">
        <v>2484</v>
      </c>
      <c r="W256" s="10">
        <v>0.99</v>
      </c>
      <c r="X256" s="9"/>
      <c r="Y256" s="10"/>
      <c r="Z256" s="9"/>
      <c r="AA256" s="10"/>
      <c r="AB256" s="9"/>
      <c r="AC256" s="10"/>
      <c r="AD256" s="9"/>
      <c r="AE256" s="10"/>
      <c r="AF256" s="9"/>
      <c r="AG256" s="10"/>
      <c r="AH256" s="9"/>
      <c r="AI256" s="10"/>
      <c r="AJ256" s="9"/>
      <c r="AK256" s="10"/>
      <c r="AL256" s="9"/>
      <c r="AM256" s="10"/>
      <c r="AN256" s="9"/>
      <c r="AO256" s="10"/>
    </row>
    <row r="257" spans="1:41" ht="13" x14ac:dyDescent="0.15">
      <c r="A257" s="3" t="s">
        <v>257</v>
      </c>
      <c r="B257" s="3" t="s">
        <v>5821</v>
      </c>
      <c r="C257" s="9" t="s">
        <v>5573</v>
      </c>
      <c r="D257" s="17" t="str">
        <f>VLOOKUP(C257,Customers!$D$2:$E$60,2,FALSE)</f>
        <v>C00025</v>
      </c>
      <c r="E257" s="9" t="s">
        <v>5250</v>
      </c>
      <c r="F257" s="9" t="s">
        <v>5251</v>
      </c>
      <c r="G257" s="9" t="s">
        <v>5252</v>
      </c>
      <c r="H257" s="9" t="s">
        <v>5180</v>
      </c>
      <c r="I257" s="3" t="s">
        <v>5253</v>
      </c>
      <c r="J257" s="16" cm="1">
        <f t="array" ref="J257">SUM(IF(MOD(COLUMN(L257:AO257)-COLUMN(L257),2)=1, L257:AO257, 0))</f>
        <v>8.91</v>
      </c>
      <c r="K257" s="9">
        <f t="shared" ref="K257:K413" si="1">COUNTA(L257:AO257)/2</f>
        <v>9</v>
      </c>
      <c r="L257" s="9" t="s">
        <v>1601</v>
      </c>
      <c r="M257" s="10">
        <v>0.99</v>
      </c>
      <c r="N257" s="9" t="s">
        <v>4530</v>
      </c>
      <c r="O257" s="10">
        <v>0.99</v>
      </c>
      <c r="P257" s="9" t="s">
        <v>4381</v>
      </c>
      <c r="Q257" s="10">
        <v>0.99</v>
      </c>
      <c r="R257" s="9" t="s">
        <v>2312</v>
      </c>
      <c r="S257" s="10">
        <v>0.99</v>
      </c>
      <c r="T257" s="9" t="s">
        <v>1975</v>
      </c>
      <c r="U257" s="10">
        <v>0.99</v>
      </c>
      <c r="V257" s="9" t="s">
        <v>3562</v>
      </c>
      <c r="W257" s="10">
        <v>0.99</v>
      </c>
      <c r="X257" s="9" t="s">
        <v>2511</v>
      </c>
      <c r="Y257" s="10">
        <v>0.99</v>
      </c>
      <c r="Z257" s="9" t="s">
        <v>2955</v>
      </c>
      <c r="AA257" s="10">
        <v>0.99</v>
      </c>
      <c r="AB257" s="9" t="s">
        <v>2555</v>
      </c>
      <c r="AC257" s="10">
        <v>0.99</v>
      </c>
      <c r="AD257" s="9"/>
      <c r="AE257" s="10"/>
      <c r="AF257" s="9"/>
      <c r="AG257" s="10"/>
      <c r="AH257" s="9"/>
      <c r="AI257" s="10"/>
      <c r="AJ257" s="9"/>
      <c r="AK257" s="10"/>
      <c r="AL257" s="9"/>
      <c r="AM257" s="10"/>
      <c r="AN257" s="9"/>
      <c r="AO257" s="10"/>
    </row>
    <row r="258" spans="1:41" ht="13" x14ac:dyDescent="0.15">
      <c r="A258" s="3" t="s">
        <v>258</v>
      </c>
      <c r="B258" s="3" t="s">
        <v>5822</v>
      </c>
      <c r="C258" s="9" t="s">
        <v>5591</v>
      </c>
      <c r="D258" s="17" t="str">
        <f>VLOOKUP(C258,Customers!$D$2:$E$60,2,FALSE)</f>
        <v>C00034</v>
      </c>
      <c r="E258" s="9" t="s">
        <v>5319</v>
      </c>
      <c r="F258" s="9" t="s">
        <v>5320</v>
      </c>
      <c r="G258" s="9"/>
      <c r="H258" s="9" t="s">
        <v>5321</v>
      </c>
      <c r="I258" s="9"/>
      <c r="J258" s="16" cm="1">
        <f t="array" ref="J258">SUM(IF(MOD(COLUMN(L258:AO258)-COLUMN(L258),2)=1, L258:AO258, 0))</f>
        <v>13.860000000000001</v>
      </c>
      <c r="K258" s="9">
        <f t="shared" si="1"/>
        <v>14</v>
      </c>
      <c r="L258" s="9" t="s">
        <v>3637</v>
      </c>
      <c r="M258" s="10">
        <v>0.99</v>
      </c>
      <c r="N258" s="9" t="s">
        <v>1858</v>
      </c>
      <c r="O258" s="10">
        <v>0.99</v>
      </c>
      <c r="P258" s="9" t="s">
        <v>2781</v>
      </c>
      <c r="Q258" s="10">
        <v>0.99</v>
      </c>
      <c r="R258" s="9" t="s">
        <v>3765</v>
      </c>
      <c r="S258" s="10">
        <v>0.99</v>
      </c>
      <c r="T258" s="9" t="s">
        <v>3794</v>
      </c>
      <c r="U258" s="10">
        <v>0.99</v>
      </c>
      <c r="V258" s="9" t="s">
        <v>2516</v>
      </c>
      <c r="W258" s="10">
        <v>0.99</v>
      </c>
      <c r="X258" s="9" t="s">
        <v>938</v>
      </c>
      <c r="Y258" s="10">
        <v>0.99</v>
      </c>
      <c r="Z258" s="9" t="s">
        <v>3079</v>
      </c>
      <c r="AA258" s="10">
        <v>0.99</v>
      </c>
      <c r="AB258" s="9" t="s">
        <v>3943</v>
      </c>
      <c r="AC258" s="10">
        <v>0.99</v>
      </c>
      <c r="AD258" s="9" t="s">
        <v>2067</v>
      </c>
      <c r="AE258" s="10">
        <v>0.99</v>
      </c>
      <c r="AF258" s="9" t="s">
        <v>3373</v>
      </c>
      <c r="AG258" s="10">
        <v>0.99</v>
      </c>
      <c r="AH258" s="9" t="s">
        <v>1405</v>
      </c>
      <c r="AI258" s="10">
        <v>0.99</v>
      </c>
      <c r="AJ258" s="9" t="s">
        <v>5024</v>
      </c>
      <c r="AK258" s="10">
        <v>0.99</v>
      </c>
      <c r="AL258" s="9" t="s">
        <v>1657</v>
      </c>
      <c r="AM258" s="10">
        <v>0.99</v>
      </c>
      <c r="AN258" s="9"/>
      <c r="AO258" s="10"/>
    </row>
    <row r="259" spans="1:41" ht="13" x14ac:dyDescent="0.15">
      <c r="A259" s="3" t="s">
        <v>259</v>
      </c>
      <c r="B259" s="3" t="s">
        <v>5823</v>
      </c>
      <c r="C259" s="9" t="s">
        <v>5596</v>
      </c>
      <c r="D259" s="17" t="str">
        <f>VLOOKUP(C259,Customers!$D$2:$E$60,2,FALSE)</f>
        <v>C00048</v>
      </c>
      <c r="E259" s="9" t="s">
        <v>5417</v>
      </c>
      <c r="F259" s="9" t="s">
        <v>5418</v>
      </c>
      <c r="G259" s="9" t="s">
        <v>5419</v>
      </c>
      <c r="H259" s="9" t="s">
        <v>5420</v>
      </c>
      <c r="I259" s="3" t="s">
        <v>5421</v>
      </c>
      <c r="J259" s="16" cm="1">
        <f t="array" ref="J259">SUM(IF(MOD(COLUMN(L259:AO259)-COLUMN(L259),2)=1, L259:AO259, 0))</f>
        <v>0.99</v>
      </c>
      <c r="K259" s="9">
        <f t="shared" si="1"/>
        <v>1</v>
      </c>
      <c r="L259" s="9" t="s">
        <v>3853</v>
      </c>
      <c r="M259" s="10">
        <v>0.99</v>
      </c>
      <c r="N259" s="9"/>
      <c r="O259" s="10"/>
      <c r="P259" s="9"/>
      <c r="Q259" s="10"/>
      <c r="R259" s="9"/>
      <c r="S259" s="10"/>
      <c r="T259" s="9"/>
      <c r="U259" s="10"/>
      <c r="V259" s="9"/>
      <c r="W259" s="10"/>
      <c r="X259" s="9"/>
      <c r="Y259" s="10"/>
      <c r="Z259" s="9"/>
      <c r="AA259" s="10"/>
      <c r="AB259" s="9"/>
      <c r="AC259" s="10"/>
      <c r="AD259" s="9"/>
      <c r="AE259" s="10"/>
      <c r="AF259" s="9"/>
      <c r="AG259" s="10"/>
      <c r="AH259" s="9"/>
      <c r="AI259" s="10"/>
      <c r="AJ259" s="9"/>
      <c r="AK259" s="10"/>
      <c r="AL259" s="9"/>
      <c r="AM259" s="10"/>
      <c r="AN259" s="9"/>
      <c r="AO259" s="10"/>
    </row>
    <row r="260" spans="1:41" ht="13" x14ac:dyDescent="0.15">
      <c r="A260" s="3" t="s">
        <v>260</v>
      </c>
      <c r="B260" s="3" t="s">
        <v>5824</v>
      </c>
      <c r="C260" s="9" t="s">
        <v>5639</v>
      </c>
      <c r="D260" s="17" t="str">
        <f>VLOOKUP(C260,Customers!$D$2:$E$60,2,FALSE)</f>
        <v>C00049</v>
      </c>
      <c r="E260" s="9" t="s">
        <v>5426</v>
      </c>
      <c r="F260" s="9" t="s">
        <v>5427</v>
      </c>
      <c r="G260" s="9"/>
      <c r="H260" s="9" t="s">
        <v>5428</v>
      </c>
      <c r="I260" s="9" t="s">
        <v>5429</v>
      </c>
      <c r="J260" s="16" cm="1">
        <f t="array" ref="J260">SUM(IF(MOD(COLUMN(L260:AO260)-COLUMN(L260),2)=1, L260:AO260, 0))</f>
        <v>1.98</v>
      </c>
      <c r="K260" s="9">
        <f t="shared" si="1"/>
        <v>2</v>
      </c>
      <c r="L260" s="9" t="s">
        <v>2670</v>
      </c>
      <c r="M260" s="10">
        <v>0.99</v>
      </c>
      <c r="N260" s="9" t="s">
        <v>2479</v>
      </c>
      <c r="O260" s="10">
        <v>0.99</v>
      </c>
      <c r="P260" s="9"/>
      <c r="Q260" s="10"/>
      <c r="R260" s="9"/>
      <c r="S260" s="10"/>
      <c r="T260" s="9"/>
      <c r="U260" s="10"/>
      <c r="V260" s="9"/>
      <c r="W260" s="10"/>
      <c r="X260" s="9"/>
      <c r="Y260" s="10"/>
      <c r="Z260" s="9"/>
      <c r="AA260" s="10"/>
      <c r="AB260" s="9"/>
      <c r="AC260" s="10"/>
      <c r="AD260" s="9"/>
      <c r="AE260" s="10"/>
      <c r="AF260" s="9"/>
      <c r="AG260" s="10"/>
      <c r="AH260" s="9"/>
      <c r="AI260" s="10"/>
      <c r="AJ260" s="9"/>
      <c r="AK260" s="10"/>
      <c r="AL260" s="9"/>
      <c r="AM260" s="10"/>
      <c r="AN260" s="9"/>
      <c r="AO260" s="10"/>
    </row>
    <row r="261" spans="1:41" ht="13" x14ac:dyDescent="0.15">
      <c r="A261" s="3" t="s">
        <v>261</v>
      </c>
      <c r="B261" s="3" t="s">
        <v>5824</v>
      </c>
      <c r="C261" s="9" t="s">
        <v>5611</v>
      </c>
      <c r="D261" s="17" t="str">
        <f>VLOOKUP(C261,Customers!$D$2:$E$60,2,FALSE)</f>
        <v>C00051</v>
      </c>
      <c r="E261" s="9" t="s">
        <v>5442</v>
      </c>
      <c r="F261" s="9" t="s">
        <v>5443</v>
      </c>
      <c r="G261" s="9"/>
      <c r="H261" s="9" t="s">
        <v>5444</v>
      </c>
      <c r="I261" s="3" t="s">
        <v>5445</v>
      </c>
      <c r="J261" s="16" cm="1">
        <f t="array" ref="J261">SUM(IF(MOD(COLUMN(L261:AO261)-COLUMN(L261),2)=1, L261:AO261, 0))</f>
        <v>1.98</v>
      </c>
      <c r="K261" s="9">
        <f t="shared" si="1"/>
        <v>2</v>
      </c>
      <c r="L261" s="9" t="s">
        <v>1307</v>
      </c>
      <c r="M261" s="10">
        <v>0.99</v>
      </c>
      <c r="N261" s="9" t="s">
        <v>4205</v>
      </c>
      <c r="O261" s="10">
        <v>0.99</v>
      </c>
      <c r="P261" s="9"/>
      <c r="Q261" s="10"/>
      <c r="R261" s="9"/>
      <c r="S261" s="10"/>
      <c r="T261" s="9"/>
      <c r="U261" s="10"/>
      <c r="V261" s="9"/>
      <c r="W261" s="10"/>
      <c r="X261" s="9"/>
      <c r="Y261" s="10"/>
      <c r="Z261" s="9"/>
      <c r="AA261" s="10"/>
      <c r="AB261" s="9"/>
      <c r="AC261" s="10"/>
      <c r="AD261" s="9"/>
      <c r="AE261" s="10"/>
      <c r="AF261" s="9"/>
      <c r="AG261" s="10"/>
      <c r="AH261" s="9"/>
      <c r="AI261" s="10"/>
      <c r="AJ261" s="9"/>
      <c r="AK261" s="10"/>
      <c r="AL261" s="9"/>
      <c r="AM261" s="10"/>
      <c r="AN261" s="9"/>
      <c r="AO261" s="10"/>
    </row>
    <row r="262" spans="1:41" ht="13" x14ac:dyDescent="0.15">
      <c r="A262" s="3" t="s">
        <v>262</v>
      </c>
      <c r="B262" s="3" t="s">
        <v>5825</v>
      </c>
      <c r="C262" s="9" t="s">
        <v>5612</v>
      </c>
      <c r="D262" s="17" t="str">
        <f>VLOOKUP(C262,Customers!$D$2:$E$60,2,FALSE)</f>
        <v>C00053</v>
      </c>
      <c r="E262" s="9" t="s">
        <v>5458</v>
      </c>
      <c r="F262" s="9" t="s">
        <v>5451</v>
      </c>
      <c r="G262" s="9"/>
      <c r="H262" s="9" t="s">
        <v>5452</v>
      </c>
      <c r="I262" s="9" t="s">
        <v>5459</v>
      </c>
      <c r="J262" s="16" cm="1">
        <f t="array" ref="J262">SUM(IF(MOD(COLUMN(L262:AO262)-COLUMN(L262),2)=1, L262:AO262, 0))</f>
        <v>3.96</v>
      </c>
      <c r="K262" s="9">
        <f t="shared" si="1"/>
        <v>4</v>
      </c>
      <c r="L262" s="9" t="s">
        <v>4379</v>
      </c>
      <c r="M262" s="10">
        <v>0.99</v>
      </c>
      <c r="N262" s="9" t="s">
        <v>4376</v>
      </c>
      <c r="O262" s="10">
        <v>0.99</v>
      </c>
      <c r="P262" s="9" t="s">
        <v>3665</v>
      </c>
      <c r="Q262" s="10">
        <v>0.99</v>
      </c>
      <c r="R262" s="9" t="s">
        <v>4846</v>
      </c>
      <c r="S262" s="10">
        <v>0.99</v>
      </c>
      <c r="T262" s="9"/>
      <c r="U262" s="10"/>
      <c r="V262" s="9"/>
      <c r="W262" s="10"/>
      <c r="X262" s="9"/>
      <c r="Y262" s="10"/>
      <c r="Z262" s="9"/>
      <c r="AA262" s="10"/>
      <c r="AB262" s="9"/>
      <c r="AC262" s="10"/>
      <c r="AD262" s="9"/>
      <c r="AE262" s="10"/>
      <c r="AF262" s="9"/>
      <c r="AG262" s="10"/>
      <c r="AH262" s="9"/>
      <c r="AI262" s="10"/>
      <c r="AJ262" s="9"/>
      <c r="AK262" s="10"/>
      <c r="AL262" s="9"/>
      <c r="AM262" s="10"/>
      <c r="AN262" s="9"/>
      <c r="AO262" s="10"/>
    </row>
    <row r="263" spans="1:41" ht="13" x14ac:dyDescent="0.15">
      <c r="A263" s="3" t="s">
        <v>263</v>
      </c>
      <c r="B263" s="3" t="s">
        <v>5826</v>
      </c>
      <c r="C263" s="9" t="s">
        <v>5581</v>
      </c>
      <c r="D263" s="17" t="str">
        <f>VLOOKUP(C263,Customers!$D$2:$E$60,2,FALSE)</f>
        <v>C00057</v>
      </c>
      <c r="E263" s="9" t="s">
        <v>5485</v>
      </c>
      <c r="F263" s="9" t="s">
        <v>5486</v>
      </c>
      <c r="G263" s="9"/>
      <c r="H263" s="9" t="s">
        <v>5487</v>
      </c>
      <c r="I263" s="9"/>
      <c r="J263" s="16" cm="1">
        <f t="array" ref="J263">SUM(IF(MOD(COLUMN(L263:AO263)-COLUMN(L263),2)=1, L263:AO263, 0))</f>
        <v>5.94</v>
      </c>
      <c r="K263" s="9">
        <f t="shared" si="1"/>
        <v>6</v>
      </c>
      <c r="L263" s="9" t="s">
        <v>4873</v>
      </c>
      <c r="M263" s="10">
        <v>0.99</v>
      </c>
      <c r="N263" s="9" t="s">
        <v>4412</v>
      </c>
      <c r="O263" s="10">
        <v>0.99</v>
      </c>
      <c r="P263" s="9" t="s">
        <v>4516</v>
      </c>
      <c r="Q263" s="10">
        <v>0.99</v>
      </c>
      <c r="R263" s="9" t="s">
        <v>2557</v>
      </c>
      <c r="S263" s="10">
        <v>0.99</v>
      </c>
      <c r="T263" s="9" t="s">
        <v>1307</v>
      </c>
      <c r="U263" s="10">
        <v>0.99</v>
      </c>
      <c r="V263" s="9" t="s">
        <v>3214</v>
      </c>
      <c r="W263" s="10">
        <v>0.99</v>
      </c>
      <c r="X263" s="9"/>
      <c r="Y263" s="10"/>
      <c r="Z263" s="9"/>
      <c r="AA263" s="10"/>
      <c r="AB263" s="9"/>
      <c r="AC263" s="10"/>
      <c r="AD263" s="9"/>
      <c r="AE263" s="10"/>
      <c r="AF263" s="9"/>
      <c r="AG263" s="10"/>
      <c r="AH263" s="9"/>
      <c r="AI263" s="10"/>
      <c r="AJ263" s="9"/>
      <c r="AK263" s="10"/>
      <c r="AL263" s="9"/>
      <c r="AM263" s="10"/>
      <c r="AN263" s="9"/>
      <c r="AO263" s="10"/>
    </row>
    <row r="264" spans="1:41" ht="13" x14ac:dyDescent="0.15">
      <c r="A264" s="3" t="s">
        <v>264</v>
      </c>
      <c r="B264" s="3" t="s">
        <v>5827</v>
      </c>
      <c r="C264" s="9" t="s">
        <v>5546</v>
      </c>
      <c r="D264" s="17" t="str">
        <f>VLOOKUP(C264,Customers!$D$2:$E$60,2,FALSE)</f>
        <v>C00004</v>
      </c>
      <c r="E264" s="9" t="s">
        <v>5077</v>
      </c>
      <c r="F264" s="9" t="s">
        <v>5078</v>
      </c>
      <c r="G264" s="9"/>
      <c r="H264" s="9" t="s">
        <v>5079</v>
      </c>
      <c r="I264" s="3" t="s">
        <v>5080</v>
      </c>
      <c r="J264" s="16" cm="1">
        <f t="array" ref="J264">SUM(IF(MOD(COLUMN(L264:AO264)-COLUMN(L264),2)=1, L264:AO264, 0))</f>
        <v>8.91</v>
      </c>
      <c r="K264" s="9">
        <f t="shared" si="1"/>
        <v>9</v>
      </c>
      <c r="L264" s="9" t="s">
        <v>5012</v>
      </c>
      <c r="M264" s="10">
        <v>0.99</v>
      </c>
      <c r="N264" s="9" t="s">
        <v>2570</v>
      </c>
      <c r="O264" s="10">
        <v>0.99</v>
      </c>
      <c r="P264" s="9" t="s">
        <v>2957</v>
      </c>
      <c r="Q264" s="10">
        <v>0.99</v>
      </c>
      <c r="R264" s="9" t="s">
        <v>1573</v>
      </c>
      <c r="S264" s="10">
        <v>0.99</v>
      </c>
      <c r="T264" s="9" t="s">
        <v>1452</v>
      </c>
      <c r="U264" s="10">
        <v>0.99</v>
      </c>
      <c r="V264" s="9" t="s">
        <v>3361</v>
      </c>
      <c r="W264" s="10">
        <v>0.99</v>
      </c>
      <c r="X264" s="9" t="s">
        <v>2270</v>
      </c>
      <c r="Y264" s="10">
        <v>0.99</v>
      </c>
      <c r="Z264" s="9" t="s">
        <v>3852</v>
      </c>
      <c r="AA264" s="10">
        <v>0.99</v>
      </c>
      <c r="AB264" s="9" t="s">
        <v>4205</v>
      </c>
      <c r="AC264" s="10">
        <v>0.99</v>
      </c>
      <c r="AD264" s="9"/>
      <c r="AE264" s="10"/>
      <c r="AF264" s="9"/>
      <c r="AG264" s="10"/>
      <c r="AH264" s="9"/>
      <c r="AI264" s="10"/>
      <c r="AJ264" s="9"/>
      <c r="AK264" s="10"/>
      <c r="AL264" s="9"/>
      <c r="AM264" s="10"/>
      <c r="AN264" s="9"/>
      <c r="AO264" s="10"/>
    </row>
    <row r="265" spans="1:41" ht="13" x14ac:dyDescent="0.15">
      <c r="A265" s="3" t="s">
        <v>265</v>
      </c>
      <c r="B265" s="3" t="s">
        <v>5828</v>
      </c>
      <c r="C265" s="9" t="s">
        <v>5601</v>
      </c>
      <c r="D265" s="17" t="str">
        <f>VLOOKUP(C265,Customers!$D$2:$E$60,2,FALSE)</f>
        <v>C00013</v>
      </c>
      <c r="E265" s="9" t="s">
        <v>5151</v>
      </c>
      <c r="F265" s="9" t="s">
        <v>5152</v>
      </c>
      <c r="G265" s="9" t="s">
        <v>5153</v>
      </c>
      <c r="H265" s="9" t="s">
        <v>5054</v>
      </c>
      <c r="I265" s="9" t="s">
        <v>5154</v>
      </c>
      <c r="J265" s="16" cm="1">
        <f t="array" ref="J265">SUM(IF(MOD(COLUMN(L265:AO265)-COLUMN(L265),2)=1, L265:AO265, 0))</f>
        <v>13.860000000000001</v>
      </c>
      <c r="K265" s="9">
        <f t="shared" si="1"/>
        <v>14</v>
      </c>
      <c r="L265" s="9" t="s">
        <v>933</v>
      </c>
      <c r="M265" s="10">
        <v>0.99</v>
      </c>
      <c r="N265" s="9" t="s">
        <v>4013</v>
      </c>
      <c r="O265" s="10">
        <v>0.99</v>
      </c>
      <c r="P265" s="9" t="s">
        <v>3550</v>
      </c>
      <c r="Q265" s="10">
        <v>0.99</v>
      </c>
      <c r="R265" s="9" t="s">
        <v>3855</v>
      </c>
      <c r="S265" s="10">
        <v>0.99</v>
      </c>
      <c r="T265" s="9" t="s">
        <v>2586</v>
      </c>
      <c r="U265" s="10">
        <v>0.99</v>
      </c>
      <c r="V265" s="9" t="s">
        <v>1556</v>
      </c>
      <c r="W265" s="10">
        <v>0.99</v>
      </c>
      <c r="X265" s="9" t="s">
        <v>688</v>
      </c>
      <c r="Y265" s="10">
        <v>0.99</v>
      </c>
      <c r="Z265" s="9" t="s">
        <v>4015</v>
      </c>
      <c r="AA265" s="10">
        <v>0.99</v>
      </c>
      <c r="AB265" s="9" t="s">
        <v>2475</v>
      </c>
      <c r="AC265" s="10">
        <v>0.99</v>
      </c>
      <c r="AD265" s="9" t="s">
        <v>1575</v>
      </c>
      <c r="AE265" s="10">
        <v>0.99</v>
      </c>
      <c r="AF265" s="9" t="s">
        <v>723</v>
      </c>
      <c r="AG265" s="10">
        <v>0.99</v>
      </c>
      <c r="AH265" s="9" t="s">
        <v>5022</v>
      </c>
      <c r="AI265" s="10">
        <v>0.99</v>
      </c>
      <c r="AJ265" s="9" t="s">
        <v>790</v>
      </c>
      <c r="AK265" s="10">
        <v>0.99</v>
      </c>
      <c r="AL265" s="9" t="s">
        <v>2137</v>
      </c>
      <c r="AM265" s="10">
        <v>0.99</v>
      </c>
      <c r="AN265" s="9"/>
      <c r="AO265" s="10"/>
    </row>
    <row r="266" spans="1:41" ht="13" x14ac:dyDescent="0.15">
      <c r="A266" s="3" t="s">
        <v>266</v>
      </c>
      <c r="B266" s="3" t="s">
        <v>5829</v>
      </c>
      <c r="C266" s="9" t="s">
        <v>5606</v>
      </c>
      <c r="D266" s="17" t="str">
        <f>VLOOKUP(C266,Customers!$D$2:$E$60,2,FALSE)</f>
        <v>C00027</v>
      </c>
      <c r="E266" s="9" t="s">
        <v>5266</v>
      </c>
      <c r="F266" s="9" t="s">
        <v>5267</v>
      </c>
      <c r="G266" s="9" t="s">
        <v>5268</v>
      </c>
      <c r="H266" s="9" t="s">
        <v>5180</v>
      </c>
      <c r="I266" s="3" t="s">
        <v>5269</v>
      </c>
      <c r="J266" s="16" cm="1">
        <f t="array" ref="J266">SUM(IF(MOD(COLUMN(L266:AO266)-COLUMN(L266),2)=1, L266:AO266, 0))</f>
        <v>0.99</v>
      </c>
      <c r="K266" s="9">
        <f t="shared" si="1"/>
        <v>1</v>
      </c>
      <c r="L266" s="9" t="s">
        <v>3407</v>
      </c>
      <c r="M266" s="10">
        <v>0.99</v>
      </c>
      <c r="N266" s="9"/>
      <c r="O266" s="10"/>
      <c r="P266" s="9"/>
      <c r="Q266" s="10"/>
      <c r="R266" s="9"/>
      <c r="S266" s="10"/>
      <c r="T266" s="9"/>
      <c r="U266" s="10"/>
      <c r="V266" s="9"/>
      <c r="W266" s="10"/>
      <c r="X266" s="9"/>
      <c r="Y266" s="10"/>
      <c r="Z266" s="9"/>
      <c r="AA266" s="10"/>
      <c r="AB266" s="9"/>
      <c r="AC266" s="10"/>
      <c r="AD266" s="9"/>
      <c r="AE266" s="10"/>
      <c r="AF266" s="9"/>
      <c r="AG266" s="10"/>
      <c r="AH266" s="9"/>
      <c r="AI266" s="10"/>
      <c r="AJ266" s="9"/>
      <c r="AK266" s="10"/>
      <c r="AL266" s="9"/>
      <c r="AM266" s="10"/>
      <c r="AN266" s="9"/>
      <c r="AO266" s="10"/>
    </row>
    <row r="267" spans="1:41" ht="13" x14ac:dyDescent="0.15">
      <c r="A267" s="3" t="s">
        <v>267</v>
      </c>
      <c r="B267" s="3" t="s">
        <v>5830</v>
      </c>
      <c r="C267" s="9" t="s">
        <v>5647</v>
      </c>
      <c r="D267" s="17" t="str">
        <f>VLOOKUP(C267,Customers!$D$2:$E$60,2,FALSE)</f>
        <v>C00028</v>
      </c>
      <c r="E267" s="9" t="s">
        <v>5274</v>
      </c>
      <c r="F267" s="9" t="s">
        <v>5275</v>
      </c>
      <c r="G267" s="9" t="s">
        <v>5276</v>
      </c>
      <c r="H267" s="9" t="s">
        <v>5180</v>
      </c>
      <c r="I267" s="3" t="s">
        <v>5277</v>
      </c>
      <c r="J267" s="16" cm="1">
        <f t="array" ref="J267">SUM(IF(MOD(COLUMN(L267:AO267)-COLUMN(L267),2)=1, L267:AO267, 0))</f>
        <v>1.98</v>
      </c>
      <c r="K267" s="9">
        <f t="shared" si="1"/>
        <v>2</v>
      </c>
      <c r="L267" s="9" t="s">
        <v>3462</v>
      </c>
      <c r="M267" s="10">
        <v>0.99</v>
      </c>
      <c r="N267" s="9" t="s">
        <v>4447</v>
      </c>
      <c r="O267" s="10">
        <v>0.99</v>
      </c>
      <c r="P267" s="9"/>
      <c r="Q267" s="10"/>
      <c r="R267" s="9"/>
      <c r="S267" s="10"/>
      <c r="T267" s="9"/>
      <c r="U267" s="10"/>
      <c r="V267" s="9"/>
      <c r="W267" s="10"/>
      <c r="X267" s="9"/>
      <c r="Y267" s="10"/>
      <c r="Z267" s="9"/>
      <c r="AA267" s="10"/>
      <c r="AB267" s="9"/>
      <c r="AC267" s="10"/>
      <c r="AD267" s="9"/>
      <c r="AE267" s="10"/>
      <c r="AF267" s="9"/>
      <c r="AG267" s="10"/>
      <c r="AH267" s="9"/>
      <c r="AI267" s="10"/>
      <c r="AJ267" s="9"/>
      <c r="AK267" s="10"/>
      <c r="AL267" s="9"/>
      <c r="AM267" s="10"/>
      <c r="AN267" s="9"/>
      <c r="AO267" s="10"/>
    </row>
    <row r="268" spans="1:41" ht="13" x14ac:dyDescent="0.15">
      <c r="A268" s="3" t="s">
        <v>268</v>
      </c>
      <c r="B268" s="3" t="s">
        <v>5830</v>
      </c>
      <c r="C268" s="9" t="s">
        <v>5621</v>
      </c>
      <c r="D268" s="17" t="str">
        <f>VLOOKUP(C268,Customers!$D$2:$E$60,2,FALSE)</f>
        <v>C00030</v>
      </c>
      <c r="E268" s="9" t="s">
        <v>5289</v>
      </c>
      <c r="F268" s="9" t="s">
        <v>5290</v>
      </c>
      <c r="G268" s="9" t="s">
        <v>5283</v>
      </c>
      <c r="H268" s="9" t="s">
        <v>437</v>
      </c>
      <c r="I268" s="9" t="s">
        <v>5291</v>
      </c>
      <c r="J268" s="16" cm="1">
        <f t="array" ref="J268">SUM(IF(MOD(COLUMN(L268:AO268)-COLUMN(L268),2)=1, L268:AO268, 0))</f>
        <v>1.98</v>
      </c>
      <c r="K268" s="9">
        <f t="shared" si="1"/>
        <v>2</v>
      </c>
      <c r="L268" s="9" t="s">
        <v>4556</v>
      </c>
      <c r="M268" s="10">
        <v>0.99</v>
      </c>
      <c r="N268" s="9" t="s">
        <v>4549</v>
      </c>
      <c r="O268" s="10">
        <v>0.99</v>
      </c>
      <c r="P268" s="9"/>
      <c r="Q268" s="10"/>
      <c r="R268" s="9"/>
      <c r="S268" s="10"/>
      <c r="T268" s="9"/>
      <c r="U268" s="10"/>
      <c r="V268" s="9"/>
      <c r="W268" s="10"/>
      <c r="X268" s="9"/>
      <c r="Y268" s="10"/>
      <c r="Z268" s="9"/>
      <c r="AA268" s="10"/>
      <c r="AB268" s="9"/>
      <c r="AC268" s="10"/>
      <c r="AD268" s="9"/>
      <c r="AE268" s="10"/>
      <c r="AF268" s="9"/>
      <c r="AG268" s="10"/>
      <c r="AH268" s="9"/>
      <c r="AI268" s="10"/>
      <c r="AJ268" s="9"/>
      <c r="AK268" s="10"/>
      <c r="AL268" s="9"/>
      <c r="AM268" s="10"/>
      <c r="AN268" s="9"/>
      <c r="AO268" s="10"/>
    </row>
    <row r="269" spans="1:41" ht="13" x14ac:dyDescent="0.15">
      <c r="A269" s="3" t="s">
        <v>269</v>
      </c>
      <c r="B269" s="3" t="s">
        <v>5831</v>
      </c>
      <c r="C269" s="9" t="s">
        <v>5622</v>
      </c>
      <c r="D269" s="17" t="str">
        <f>VLOOKUP(C269,Customers!$D$2:$E$60,2,FALSE)</f>
        <v>C00032</v>
      </c>
      <c r="E269" s="9" t="s">
        <v>5303</v>
      </c>
      <c r="F269" s="9" t="s">
        <v>5304</v>
      </c>
      <c r="G269" s="9" t="s">
        <v>5305</v>
      </c>
      <c r="H269" s="9" t="s">
        <v>437</v>
      </c>
      <c r="I269" s="9" t="s">
        <v>5306</v>
      </c>
      <c r="J269" s="16" cm="1">
        <f t="array" ref="J269">SUM(IF(MOD(COLUMN(L269:AO269)-COLUMN(L269),2)=1, L269:AO269, 0))</f>
        <v>3.96</v>
      </c>
      <c r="K269" s="9">
        <f t="shared" si="1"/>
        <v>4</v>
      </c>
      <c r="L269" s="9" t="s">
        <v>1752</v>
      </c>
      <c r="M269" s="10">
        <v>0.99</v>
      </c>
      <c r="N269" s="9" t="s">
        <v>941</v>
      </c>
      <c r="O269" s="10">
        <v>0.99</v>
      </c>
      <c r="P269" s="9" t="s">
        <v>1420</v>
      </c>
      <c r="Q269" s="10">
        <v>0.99</v>
      </c>
      <c r="R269" s="9" t="s">
        <v>4224</v>
      </c>
      <c r="S269" s="10">
        <v>0.99</v>
      </c>
      <c r="T269" s="9"/>
      <c r="U269" s="10"/>
      <c r="V269" s="9"/>
      <c r="W269" s="10"/>
      <c r="X269" s="9"/>
      <c r="Y269" s="10"/>
      <c r="Z269" s="9"/>
      <c r="AA269" s="10"/>
      <c r="AB269" s="9"/>
      <c r="AC269" s="10"/>
      <c r="AD269" s="9"/>
      <c r="AE269" s="10"/>
      <c r="AF269" s="9"/>
      <c r="AG269" s="10"/>
      <c r="AH269" s="9"/>
      <c r="AI269" s="10"/>
      <c r="AJ269" s="9"/>
      <c r="AK269" s="10"/>
      <c r="AL269" s="9"/>
      <c r="AM269" s="10"/>
      <c r="AN269" s="9"/>
      <c r="AO269" s="10"/>
    </row>
    <row r="270" spans="1:41" ht="13" x14ac:dyDescent="0.15">
      <c r="A270" s="3" t="s">
        <v>270</v>
      </c>
      <c r="B270" s="3" t="s">
        <v>5832</v>
      </c>
      <c r="C270" s="9" t="s">
        <v>5592</v>
      </c>
      <c r="D270" s="17" t="str">
        <f>VLOOKUP(C270,Customers!$D$2:$E$60,2,FALSE)</f>
        <v>C00036</v>
      </c>
      <c r="E270" s="9" t="s">
        <v>5331</v>
      </c>
      <c r="F270" s="9" t="s">
        <v>5332</v>
      </c>
      <c r="G270" s="9"/>
      <c r="H270" s="9" t="s">
        <v>5063</v>
      </c>
      <c r="I270" s="3" t="s">
        <v>5333</v>
      </c>
      <c r="J270" s="16" cm="1">
        <f t="array" ref="J270">SUM(IF(MOD(COLUMN(L270:AO270)-COLUMN(L270),2)=1, L270:AO270, 0))</f>
        <v>5.94</v>
      </c>
      <c r="K270" s="9">
        <f t="shared" si="1"/>
        <v>6</v>
      </c>
      <c r="L270" s="9" t="s">
        <v>1806</v>
      </c>
      <c r="M270" s="10">
        <v>0.99</v>
      </c>
      <c r="N270" s="9" t="s">
        <v>4436</v>
      </c>
      <c r="O270" s="10">
        <v>0.99</v>
      </c>
      <c r="P270" s="9" t="s">
        <v>4930</v>
      </c>
      <c r="Q270" s="10">
        <v>0.99</v>
      </c>
      <c r="R270" s="9" t="s">
        <v>3156</v>
      </c>
      <c r="S270" s="10">
        <v>0.99</v>
      </c>
      <c r="T270" s="9" t="s">
        <v>4768</v>
      </c>
      <c r="U270" s="10">
        <v>0.99</v>
      </c>
      <c r="V270" s="9" t="s">
        <v>1794</v>
      </c>
      <c r="W270" s="10">
        <v>0.99</v>
      </c>
      <c r="X270" s="9"/>
      <c r="Y270" s="10"/>
      <c r="Z270" s="9"/>
      <c r="AA270" s="10"/>
      <c r="AB270" s="9"/>
      <c r="AC270" s="10"/>
      <c r="AD270" s="9"/>
      <c r="AE270" s="10"/>
      <c r="AF270" s="9"/>
      <c r="AG270" s="10"/>
      <c r="AH270" s="9"/>
      <c r="AI270" s="10"/>
      <c r="AJ270" s="9"/>
      <c r="AK270" s="10"/>
      <c r="AL270" s="9"/>
      <c r="AM270" s="10"/>
      <c r="AN270" s="9"/>
      <c r="AO270" s="10"/>
    </row>
    <row r="271" spans="1:41" ht="13" x14ac:dyDescent="0.15">
      <c r="A271" s="3" t="s">
        <v>271</v>
      </c>
      <c r="B271" s="3" t="s">
        <v>5833</v>
      </c>
      <c r="C271" s="9" t="s">
        <v>5559</v>
      </c>
      <c r="D271" s="17" t="str">
        <f>VLOOKUP(C271,Customers!$D$2:$E$60,2,FALSE)</f>
        <v>C00042</v>
      </c>
      <c r="E271" s="9" t="s">
        <v>5372</v>
      </c>
      <c r="F271" s="9" t="s">
        <v>5373</v>
      </c>
      <c r="G271" s="9"/>
      <c r="H271" s="9" t="s">
        <v>5353</v>
      </c>
      <c r="I271" s="3" t="s">
        <v>5374</v>
      </c>
      <c r="J271" s="16" cm="1">
        <f t="array" ref="J271">SUM(IF(MOD(COLUMN(L271:AO271)-COLUMN(L271),2)=1, L271:AO271, 0))</f>
        <v>8.91</v>
      </c>
      <c r="K271" s="9">
        <f t="shared" si="1"/>
        <v>9</v>
      </c>
      <c r="L271" s="9" t="s">
        <v>4522</v>
      </c>
      <c r="M271" s="10">
        <v>0.99</v>
      </c>
      <c r="N271" s="9" t="s">
        <v>2907</v>
      </c>
      <c r="O271" s="10">
        <v>0.99</v>
      </c>
      <c r="P271" s="9" t="s">
        <v>4568</v>
      </c>
      <c r="Q271" s="10">
        <v>0.99</v>
      </c>
      <c r="R271" s="9" t="s">
        <v>3709</v>
      </c>
      <c r="S271" s="10">
        <v>0.99</v>
      </c>
      <c r="T271" s="9" t="s">
        <v>2268</v>
      </c>
      <c r="U271" s="10">
        <v>0.99</v>
      </c>
      <c r="V271" s="9" t="s">
        <v>2285</v>
      </c>
      <c r="W271" s="10">
        <v>0.99</v>
      </c>
      <c r="X271" s="9" t="s">
        <v>4048</v>
      </c>
      <c r="Y271" s="10">
        <v>0.99</v>
      </c>
      <c r="Z271" s="9" t="s">
        <v>520</v>
      </c>
      <c r="AA271" s="10">
        <v>0.99</v>
      </c>
      <c r="AB271" s="9" t="s">
        <v>4640</v>
      </c>
      <c r="AC271" s="10">
        <v>0.99</v>
      </c>
      <c r="AD271" s="9"/>
      <c r="AE271" s="10"/>
      <c r="AF271" s="9"/>
      <c r="AG271" s="10"/>
      <c r="AH271" s="9"/>
      <c r="AI271" s="10"/>
      <c r="AJ271" s="9"/>
      <c r="AK271" s="10"/>
      <c r="AL271" s="9"/>
      <c r="AM271" s="10"/>
      <c r="AN271" s="9"/>
      <c r="AO271" s="10"/>
    </row>
    <row r="272" spans="1:41" ht="13" x14ac:dyDescent="0.15">
      <c r="A272" s="3" t="s">
        <v>272</v>
      </c>
      <c r="B272" s="3" t="s">
        <v>5834</v>
      </c>
      <c r="C272" s="9" t="s">
        <v>5611</v>
      </c>
      <c r="D272" s="17" t="str">
        <f>VLOOKUP(C272,Customers!$D$2:$E$60,2,FALSE)</f>
        <v>C00051</v>
      </c>
      <c r="E272" s="9" t="s">
        <v>5442</v>
      </c>
      <c r="F272" s="9" t="s">
        <v>5443</v>
      </c>
      <c r="G272" s="9"/>
      <c r="H272" s="9" t="s">
        <v>5444</v>
      </c>
      <c r="I272" s="3" t="s">
        <v>5445</v>
      </c>
      <c r="J272" s="16" cm="1">
        <f t="array" ref="J272">SUM(IF(MOD(COLUMN(L272:AO272)-COLUMN(L272),2)=1, L272:AO272, 0))</f>
        <v>13.860000000000001</v>
      </c>
      <c r="K272" s="9">
        <f t="shared" si="1"/>
        <v>14</v>
      </c>
      <c r="L272" s="9" t="s">
        <v>4491</v>
      </c>
      <c r="M272" s="10">
        <v>0.99</v>
      </c>
      <c r="N272" s="9" t="s">
        <v>3552</v>
      </c>
      <c r="O272" s="10">
        <v>0.99</v>
      </c>
      <c r="P272" s="9" t="s">
        <v>3568</v>
      </c>
      <c r="Q272" s="10">
        <v>0.99</v>
      </c>
      <c r="R272" s="9" t="s">
        <v>2659</v>
      </c>
      <c r="S272" s="10">
        <v>0.99</v>
      </c>
      <c r="T272" s="9" t="s">
        <v>2949</v>
      </c>
      <c r="U272" s="10">
        <v>0.99</v>
      </c>
      <c r="V272" s="9" t="s">
        <v>1914</v>
      </c>
      <c r="W272" s="10">
        <v>0.99</v>
      </c>
      <c r="X272" s="9" t="s">
        <v>2017</v>
      </c>
      <c r="Y272" s="10">
        <v>0.99</v>
      </c>
      <c r="Z272" s="9" t="s">
        <v>2815</v>
      </c>
      <c r="AA272" s="10">
        <v>0.99</v>
      </c>
      <c r="AB272" s="9" t="s">
        <v>4100</v>
      </c>
      <c r="AC272" s="10">
        <v>0.99</v>
      </c>
      <c r="AD272" s="9" t="s">
        <v>4096</v>
      </c>
      <c r="AE272" s="10">
        <v>0.99</v>
      </c>
      <c r="AF272" s="9" t="s">
        <v>3661</v>
      </c>
      <c r="AG272" s="10">
        <v>0.99</v>
      </c>
      <c r="AH272" s="9" t="s">
        <v>3661</v>
      </c>
      <c r="AI272" s="10">
        <v>0.99</v>
      </c>
      <c r="AJ272" s="9" t="s">
        <v>3942</v>
      </c>
      <c r="AK272" s="10">
        <v>0.99</v>
      </c>
      <c r="AL272" s="9" t="s">
        <v>1066</v>
      </c>
      <c r="AM272" s="10">
        <v>0.99</v>
      </c>
      <c r="AN272" s="9"/>
      <c r="AO272" s="10"/>
    </row>
    <row r="273" spans="1:41" ht="13" x14ac:dyDescent="0.15">
      <c r="A273" s="3" t="s">
        <v>273</v>
      </c>
      <c r="B273" s="3" t="s">
        <v>5835</v>
      </c>
      <c r="C273" s="9" t="s">
        <v>5616</v>
      </c>
      <c r="D273" s="17" t="str">
        <f>VLOOKUP(C273,Customers!$D$2:$E$60,2,FALSE)</f>
        <v>C00006</v>
      </c>
      <c r="E273" s="9" t="s">
        <v>5094</v>
      </c>
      <c r="F273" s="9" t="s">
        <v>5087</v>
      </c>
      <c r="G273" s="9"/>
      <c r="H273" s="9" t="s">
        <v>5088</v>
      </c>
      <c r="I273" s="3" t="s">
        <v>5095</v>
      </c>
      <c r="J273" s="16" cm="1">
        <f t="array" ref="J273">SUM(IF(MOD(COLUMN(L273:AO273)-COLUMN(L273),2)=1, L273:AO273, 0))</f>
        <v>0.99</v>
      </c>
      <c r="K273" s="9">
        <f t="shared" si="1"/>
        <v>1</v>
      </c>
      <c r="L273" s="9" t="s">
        <v>3826</v>
      </c>
      <c r="M273" s="10">
        <v>0.99</v>
      </c>
      <c r="N273" s="9"/>
      <c r="O273" s="10"/>
      <c r="P273" s="9"/>
      <c r="Q273" s="10"/>
      <c r="R273" s="9"/>
      <c r="S273" s="10"/>
      <c r="T273" s="9"/>
      <c r="U273" s="10"/>
      <c r="V273" s="9"/>
      <c r="W273" s="10"/>
      <c r="X273" s="9"/>
      <c r="Y273" s="10"/>
      <c r="Z273" s="9"/>
      <c r="AA273" s="10"/>
      <c r="AB273" s="9"/>
      <c r="AC273" s="10"/>
      <c r="AD273" s="9"/>
      <c r="AE273" s="10"/>
      <c r="AF273" s="9"/>
      <c r="AG273" s="10"/>
      <c r="AH273" s="9"/>
      <c r="AI273" s="10"/>
      <c r="AJ273" s="9"/>
      <c r="AK273" s="10"/>
      <c r="AL273" s="9"/>
      <c r="AM273" s="10"/>
      <c r="AN273" s="9"/>
      <c r="AO273" s="10"/>
    </row>
    <row r="274" spans="1:41" ht="13" x14ac:dyDescent="0.15">
      <c r="A274" s="3" t="s">
        <v>274</v>
      </c>
      <c r="B274" s="3" t="s">
        <v>5836</v>
      </c>
      <c r="C274" s="9" t="s">
        <v>5655</v>
      </c>
      <c r="D274" s="17" t="str">
        <f>VLOOKUP(C274,Customers!$D$2:$E$60,2,FALSE)</f>
        <v>C00007</v>
      </c>
      <c r="E274" s="9" t="s">
        <v>5100</v>
      </c>
      <c r="F274" s="9" t="s">
        <v>5101</v>
      </c>
      <c r="G274" s="9"/>
      <c r="H274" s="9" t="s">
        <v>5102</v>
      </c>
      <c r="I274" s="3" t="s">
        <v>5103</v>
      </c>
      <c r="J274" s="16" cm="1">
        <f t="array" ref="J274">SUM(IF(MOD(COLUMN(L274:AO274)-COLUMN(L274),2)=1, L274:AO274, 0))</f>
        <v>1.98</v>
      </c>
      <c r="K274" s="9">
        <f t="shared" si="1"/>
        <v>2</v>
      </c>
      <c r="L274" s="9" t="s">
        <v>3802</v>
      </c>
      <c r="M274" s="10">
        <v>0.99</v>
      </c>
      <c r="N274" s="9" t="s">
        <v>3723</v>
      </c>
      <c r="O274" s="10">
        <v>0.99</v>
      </c>
      <c r="P274" s="9"/>
      <c r="Q274" s="10"/>
      <c r="R274" s="9"/>
      <c r="S274" s="10"/>
      <c r="T274" s="9"/>
      <c r="U274" s="10"/>
      <c r="V274" s="9"/>
      <c r="W274" s="10"/>
      <c r="X274" s="9"/>
      <c r="Y274" s="10"/>
      <c r="Z274" s="9"/>
      <c r="AA274" s="10"/>
      <c r="AB274" s="9"/>
      <c r="AC274" s="10"/>
      <c r="AD274" s="9"/>
      <c r="AE274" s="10"/>
      <c r="AF274" s="9"/>
      <c r="AG274" s="10"/>
      <c r="AH274" s="9"/>
      <c r="AI274" s="10"/>
      <c r="AJ274" s="9"/>
      <c r="AK274" s="10"/>
      <c r="AL274" s="9"/>
      <c r="AM274" s="10"/>
      <c r="AN274" s="9"/>
      <c r="AO274" s="10"/>
    </row>
    <row r="275" spans="1:41" ht="13" x14ac:dyDescent="0.15">
      <c r="A275" s="3" t="s">
        <v>275</v>
      </c>
      <c r="B275" s="3" t="s">
        <v>5836</v>
      </c>
      <c r="C275" s="9" t="s">
        <v>5630</v>
      </c>
      <c r="D275" s="17" t="str">
        <f>VLOOKUP(C275,Customers!$D$2:$E$60,2,FALSE)</f>
        <v>C00009</v>
      </c>
      <c r="E275" s="9" t="s">
        <v>5116</v>
      </c>
      <c r="F275" s="9" t="s">
        <v>5117</v>
      </c>
      <c r="G275" s="9"/>
      <c r="H275" s="9" t="s">
        <v>5118</v>
      </c>
      <c r="I275" s="3" t="s">
        <v>5119</v>
      </c>
      <c r="J275" s="16" cm="1">
        <f t="array" ref="J275">SUM(IF(MOD(COLUMN(L275:AO275)-COLUMN(L275),2)=1, L275:AO275, 0))</f>
        <v>1.98</v>
      </c>
      <c r="K275" s="9">
        <f t="shared" si="1"/>
        <v>2</v>
      </c>
      <c r="L275" s="9" t="s">
        <v>4821</v>
      </c>
      <c r="M275" s="10">
        <v>0.99</v>
      </c>
      <c r="N275" s="9" t="s">
        <v>3092</v>
      </c>
      <c r="O275" s="10">
        <v>0.99</v>
      </c>
      <c r="P275" s="9"/>
      <c r="Q275" s="10"/>
      <c r="R275" s="9"/>
      <c r="S275" s="10"/>
      <c r="T275" s="9"/>
      <c r="U275" s="10"/>
      <c r="V275" s="9"/>
      <c r="W275" s="10"/>
      <c r="X275" s="9"/>
      <c r="Y275" s="10"/>
      <c r="Z275" s="9"/>
      <c r="AA275" s="10"/>
      <c r="AB275" s="9"/>
      <c r="AC275" s="10"/>
      <c r="AD275" s="9"/>
      <c r="AE275" s="10"/>
      <c r="AF275" s="9"/>
      <c r="AG275" s="10"/>
      <c r="AH275" s="9"/>
      <c r="AI275" s="10"/>
      <c r="AJ275" s="9"/>
      <c r="AK275" s="10"/>
      <c r="AL275" s="9"/>
      <c r="AM275" s="10"/>
      <c r="AN275" s="9"/>
      <c r="AO275" s="10"/>
    </row>
    <row r="276" spans="1:41" ht="13" x14ac:dyDescent="0.15">
      <c r="A276" s="3" t="s">
        <v>276</v>
      </c>
      <c r="B276" s="3" t="s">
        <v>5837</v>
      </c>
      <c r="C276" s="9" t="s">
        <v>5631</v>
      </c>
      <c r="D276" s="17" t="str">
        <f>VLOOKUP(C276,Customers!$D$2:$E$60,2,FALSE)</f>
        <v>C00011</v>
      </c>
      <c r="E276" s="9" t="s">
        <v>5134</v>
      </c>
      <c r="F276" s="9" t="s">
        <v>5126</v>
      </c>
      <c r="G276" s="9" t="s">
        <v>5053</v>
      </c>
      <c r="H276" s="9" t="s">
        <v>5054</v>
      </c>
      <c r="I276" s="9" t="s">
        <v>5135</v>
      </c>
      <c r="J276" s="16" cm="1">
        <f t="array" ref="J276">SUM(IF(MOD(COLUMN(L276:AO276)-COLUMN(L276),2)=1, L276:AO276, 0))</f>
        <v>3.96</v>
      </c>
      <c r="K276" s="9">
        <f t="shared" si="1"/>
        <v>4</v>
      </c>
      <c r="L276" s="9" t="s">
        <v>1393</v>
      </c>
      <c r="M276" s="10">
        <v>0.99</v>
      </c>
      <c r="N276" s="9" t="s">
        <v>2606</v>
      </c>
      <c r="O276" s="10">
        <v>0.99</v>
      </c>
      <c r="P276" s="9" t="s">
        <v>4069</v>
      </c>
      <c r="Q276" s="10">
        <v>0.99</v>
      </c>
      <c r="R276" s="9" t="s">
        <v>4001</v>
      </c>
      <c r="S276" s="10">
        <v>0.99</v>
      </c>
      <c r="T276" s="9"/>
      <c r="U276" s="10"/>
      <c r="V276" s="9"/>
      <c r="W276" s="10"/>
      <c r="X276" s="9"/>
      <c r="Y276" s="10"/>
      <c r="Z276" s="9"/>
      <c r="AA276" s="10"/>
      <c r="AB276" s="9"/>
      <c r="AC276" s="10"/>
      <c r="AD276" s="9"/>
      <c r="AE276" s="10"/>
      <c r="AF276" s="9"/>
      <c r="AG276" s="10"/>
      <c r="AH276" s="9"/>
      <c r="AI276" s="10"/>
      <c r="AJ276" s="9"/>
      <c r="AK276" s="10"/>
      <c r="AL276" s="9"/>
      <c r="AM276" s="10"/>
      <c r="AN276" s="9"/>
      <c r="AO276" s="10"/>
    </row>
    <row r="277" spans="1:41" ht="13" x14ac:dyDescent="0.15">
      <c r="A277" s="3" t="s">
        <v>277</v>
      </c>
      <c r="B277" s="3" t="s">
        <v>5838</v>
      </c>
      <c r="C277" s="9" t="s">
        <v>5602</v>
      </c>
      <c r="D277" s="17" t="str">
        <f>VLOOKUP(C277,Customers!$D$2:$E$60,2,FALSE)</f>
        <v>C00015</v>
      </c>
      <c r="E277" s="9" t="s">
        <v>5169</v>
      </c>
      <c r="F277" s="9" t="s">
        <v>5170</v>
      </c>
      <c r="G277" s="9" t="s">
        <v>5171</v>
      </c>
      <c r="H277" s="9" t="s">
        <v>437</v>
      </c>
      <c r="I277" s="9" t="s">
        <v>5172</v>
      </c>
      <c r="J277" s="16" cm="1">
        <f t="array" ref="J277">SUM(IF(MOD(COLUMN(L277:AO277)-COLUMN(L277),2)=1, L277:AO277, 0))</f>
        <v>5.94</v>
      </c>
      <c r="K277" s="9">
        <f t="shared" si="1"/>
        <v>6</v>
      </c>
      <c r="L277" s="9" t="s">
        <v>3333</v>
      </c>
      <c r="M277" s="10">
        <v>0.99</v>
      </c>
      <c r="N277" s="9" t="s">
        <v>2922</v>
      </c>
      <c r="O277" s="10">
        <v>0.99</v>
      </c>
      <c r="P277" s="9" t="s">
        <v>4366</v>
      </c>
      <c r="Q277" s="10">
        <v>0.99</v>
      </c>
      <c r="R277" s="9" t="s">
        <v>1466</v>
      </c>
      <c r="S277" s="10">
        <v>0.99</v>
      </c>
      <c r="T277" s="9" t="s">
        <v>2054</v>
      </c>
      <c r="U277" s="10">
        <v>0.99</v>
      </c>
      <c r="V277" s="9" t="s">
        <v>3460</v>
      </c>
      <c r="W277" s="10">
        <v>0.99</v>
      </c>
      <c r="X277" s="9"/>
      <c r="Y277" s="10"/>
      <c r="Z277" s="9"/>
      <c r="AA277" s="10"/>
      <c r="AB277" s="9"/>
      <c r="AC277" s="10"/>
      <c r="AD277" s="9"/>
      <c r="AE277" s="10"/>
      <c r="AF277" s="9"/>
      <c r="AG277" s="10"/>
      <c r="AH277" s="9"/>
      <c r="AI277" s="10"/>
      <c r="AJ277" s="9"/>
      <c r="AK277" s="10"/>
      <c r="AL277" s="9"/>
      <c r="AM277" s="10"/>
      <c r="AN277" s="9"/>
      <c r="AO277" s="10"/>
    </row>
    <row r="278" spans="1:41" ht="13" x14ac:dyDescent="0.15">
      <c r="A278" s="3" t="s">
        <v>278</v>
      </c>
      <c r="B278" s="3" t="s">
        <v>5839</v>
      </c>
      <c r="C278" s="9" t="s">
        <v>5571</v>
      </c>
      <c r="D278" s="17" t="str">
        <f>VLOOKUP(C278,Customers!$D$2:$E$60,2,FALSE)</f>
        <v>C00021</v>
      </c>
      <c r="E278" s="9" t="s">
        <v>5219</v>
      </c>
      <c r="F278" s="9" t="s">
        <v>5220</v>
      </c>
      <c r="G278" s="9" t="s">
        <v>5221</v>
      </c>
      <c r="H278" s="9" t="s">
        <v>5180</v>
      </c>
      <c r="I278" s="3" t="s">
        <v>5222</v>
      </c>
      <c r="J278" s="16" cm="1">
        <f t="array" ref="J278">SUM(IF(MOD(COLUMN(L278:AO278)-COLUMN(L278),2)=1, L278:AO278, 0))</f>
        <v>8.91</v>
      </c>
      <c r="K278" s="9">
        <f t="shared" si="1"/>
        <v>9</v>
      </c>
      <c r="L278" s="9" t="s">
        <v>3424</v>
      </c>
      <c r="M278" s="10">
        <v>0.99</v>
      </c>
      <c r="N278" s="9" t="s">
        <v>3870</v>
      </c>
      <c r="O278" s="10">
        <v>0.99</v>
      </c>
      <c r="P278" s="9" t="s">
        <v>2253</v>
      </c>
      <c r="Q278" s="10">
        <v>0.99</v>
      </c>
      <c r="R278" s="9" t="s">
        <v>3255</v>
      </c>
      <c r="S278" s="10">
        <v>0.99</v>
      </c>
      <c r="T278" s="9" t="s">
        <v>1602</v>
      </c>
      <c r="U278" s="10">
        <v>0.99</v>
      </c>
      <c r="V278" s="9" t="s">
        <v>4914</v>
      </c>
      <c r="W278" s="10">
        <v>0.99</v>
      </c>
      <c r="X278" s="9" t="s">
        <v>1367</v>
      </c>
      <c r="Y278" s="10">
        <v>0.99</v>
      </c>
      <c r="Z278" s="9" t="s">
        <v>4094</v>
      </c>
      <c r="AA278" s="10">
        <v>0.99</v>
      </c>
      <c r="AB278" s="9" t="s">
        <v>2746</v>
      </c>
      <c r="AC278" s="10">
        <v>0.99</v>
      </c>
      <c r="AD278" s="9"/>
      <c r="AE278" s="10"/>
      <c r="AF278" s="9"/>
      <c r="AG278" s="10"/>
      <c r="AH278" s="9"/>
      <c r="AI278" s="10"/>
      <c r="AJ278" s="9"/>
      <c r="AK278" s="10"/>
      <c r="AL278" s="9"/>
      <c r="AM278" s="10"/>
      <c r="AN278" s="9"/>
      <c r="AO278" s="10"/>
    </row>
    <row r="279" spans="1:41" ht="13" x14ac:dyDescent="0.15">
      <c r="A279" s="3" t="s">
        <v>279</v>
      </c>
      <c r="B279" s="3" t="s">
        <v>5840</v>
      </c>
      <c r="C279" s="9" t="s">
        <v>5621</v>
      </c>
      <c r="D279" s="17" t="str">
        <f>VLOOKUP(C279,Customers!$D$2:$E$60,2,FALSE)</f>
        <v>C00030</v>
      </c>
      <c r="E279" s="9" t="s">
        <v>5289</v>
      </c>
      <c r="F279" s="9" t="s">
        <v>5290</v>
      </c>
      <c r="G279" s="9" t="s">
        <v>5283</v>
      </c>
      <c r="H279" s="9" t="s">
        <v>437</v>
      </c>
      <c r="I279" s="9" t="s">
        <v>5291</v>
      </c>
      <c r="J279" s="16" cm="1">
        <f t="array" ref="J279">SUM(IF(MOD(COLUMN(L279:AO279)-COLUMN(L279),2)=1, L279:AO279, 0))</f>
        <v>13.860000000000001</v>
      </c>
      <c r="K279" s="9">
        <f t="shared" si="1"/>
        <v>14</v>
      </c>
      <c r="L279" s="9" t="s">
        <v>3725</v>
      </c>
      <c r="M279" s="10">
        <v>0.99</v>
      </c>
      <c r="N279" s="9" t="s">
        <v>2377</v>
      </c>
      <c r="O279" s="10">
        <v>0.99</v>
      </c>
      <c r="P279" s="9" t="s">
        <v>3463</v>
      </c>
      <c r="Q279" s="10">
        <v>0.99</v>
      </c>
      <c r="R279" s="9" t="s">
        <v>4026</v>
      </c>
      <c r="S279" s="10">
        <v>0.99</v>
      </c>
      <c r="T279" s="9" t="s">
        <v>2694</v>
      </c>
      <c r="U279" s="10">
        <v>0.99</v>
      </c>
      <c r="V279" s="9" t="s">
        <v>2351</v>
      </c>
      <c r="W279" s="10">
        <v>0.99</v>
      </c>
      <c r="X279" s="9" t="s">
        <v>892</v>
      </c>
      <c r="Y279" s="10">
        <v>0.99</v>
      </c>
      <c r="Z279" s="9" t="s">
        <v>2382</v>
      </c>
      <c r="AA279" s="10">
        <v>0.99</v>
      </c>
      <c r="AB279" s="9" t="s">
        <v>2055</v>
      </c>
      <c r="AC279" s="10">
        <v>0.99</v>
      </c>
      <c r="AD279" s="9" t="s">
        <v>1467</v>
      </c>
      <c r="AE279" s="10">
        <v>0.99</v>
      </c>
      <c r="AF279" s="9" t="s">
        <v>4628</v>
      </c>
      <c r="AG279" s="10">
        <v>0.99</v>
      </c>
      <c r="AH279" s="9" t="s">
        <v>2530</v>
      </c>
      <c r="AI279" s="10">
        <v>0.99</v>
      </c>
      <c r="AJ279" s="9" t="s">
        <v>3777</v>
      </c>
      <c r="AK279" s="10">
        <v>0.99</v>
      </c>
      <c r="AL279" s="9" t="s">
        <v>1273</v>
      </c>
      <c r="AM279" s="10">
        <v>0.99</v>
      </c>
      <c r="AN279" s="9"/>
      <c r="AO279" s="10"/>
    </row>
    <row r="280" spans="1:41" ht="13" x14ac:dyDescent="0.15">
      <c r="A280" s="3" t="s">
        <v>280</v>
      </c>
      <c r="B280" s="3" t="s">
        <v>5841</v>
      </c>
      <c r="C280" s="9" t="s">
        <v>5626</v>
      </c>
      <c r="D280" s="17" t="str">
        <f>VLOOKUP(C280,Customers!$D$2:$E$60,2,FALSE)</f>
        <v>C00044</v>
      </c>
      <c r="E280" s="9" t="s">
        <v>5386</v>
      </c>
      <c r="F280" s="9" t="s">
        <v>5387</v>
      </c>
      <c r="G280" s="9"/>
      <c r="H280" s="9" t="s">
        <v>5388</v>
      </c>
      <c r="I280" s="3" t="s">
        <v>5389</v>
      </c>
      <c r="J280" s="16" cm="1">
        <f t="array" ref="J280">SUM(IF(MOD(COLUMN(L280:AO280)-COLUMN(L280),2)=1, L280:AO280, 0))</f>
        <v>0.99</v>
      </c>
      <c r="K280" s="9">
        <f t="shared" si="1"/>
        <v>1</v>
      </c>
      <c r="L280" s="9" t="s">
        <v>4865</v>
      </c>
      <c r="M280" s="10">
        <v>0.99</v>
      </c>
      <c r="N280" s="9"/>
      <c r="O280" s="10"/>
      <c r="P280" s="9"/>
      <c r="Q280" s="10"/>
      <c r="R280" s="9"/>
      <c r="S280" s="10"/>
      <c r="T280" s="9"/>
      <c r="U280" s="10"/>
      <c r="V280" s="9"/>
      <c r="W280" s="10"/>
      <c r="X280" s="9"/>
      <c r="Y280" s="10"/>
      <c r="Z280" s="9"/>
      <c r="AA280" s="10"/>
      <c r="AB280" s="9"/>
      <c r="AC280" s="10"/>
      <c r="AD280" s="9"/>
      <c r="AE280" s="10"/>
      <c r="AF280" s="9"/>
      <c r="AG280" s="10"/>
      <c r="AH280" s="9"/>
      <c r="AI280" s="10"/>
      <c r="AJ280" s="9"/>
      <c r="AK280" s="10"/>
      <c r="AL280" s="9"/>
      <c r="AM280" s="10"/>
      <c r="AN280" s="9"/>
      <c r="AO280" s="10"/>
    </row>
    <row r="281" spans="1:41" ht="13" x14ac:dyDescent="0.15">
      <c r="A281" s="3" t="s">
        <v>281</v>
      </c>
      <c r="B281" s="3" t="s">
        <v>5842</v>
      </c>
      <c r="C281" s="9" t="s">
        <v>5663</v>
      </c>
      <c r="D281" s="17" t="str">
        <f>VLOOKUP(C281,Customers!$D$2:$E$60,2,FALSE)</f>
        <v>C00045</v>
      </c>
      <c r="E281" s="9" t="s">
        <v>5394</v>
      </c>
      <c r="F281" s="9" t="s">
        <v>5395</v>
      </c>
      <c r="G281" s="9"/>
      <c r="H281" s="9" t="s">
        <v>5396</v>
      </c>
      <c r="I281" s="9" t="s">
        <v>5397</v>
      </c>
      <c r="J281" s="16" cm="1">
        <f t="array" ref="J281">SUM(IF(MOD(COLUMN(L281:AO281)-COLUMN(L281),2)=1, L281:AO281, 0))</f>
        <v>1.98</v>
      </c>
      <c r="K281" s="9">
        <f t="shared" si="1"/>
        <v>2</v>
      </c>
      <c r="L281" s="9" t="s">
        <v>4044</v>
      </c>
      <c r="M281" s="10">
        <v>0.99</v>
      </c>
      <c r="N281" s="9" t="s">
        <v>899</v>
      </c>
      <c r="O281" s="10">
        <v>0.99</v>
      </c>
      <c r="P281" s="9"/>
      <c r="Q281" s="10"/>
      <c r="R281" s="9"/>
      <c r="S281" s="10"/>
      <c r="T281" s="9"/>
      <c r="U281" s="10"/>
      <c r="V281" s="9"/>
      <c r="W281" s="10"/>
      <c r="X281" s="9"/>
      <c r="Y281" s="10"/>
      <c r="Z281" s="9"/>
      <c r="AA281" s="10"/>
      <c r="AB281" s="9"/>
      <c r="AC281" s="10"/>
      <c r="AD281" s="9"/>
      <c r="AE281" s="10"/>
      <c r="AF281" s="9"/>
      <c r="AG281" s="10"/>
      <c r="AH281" s="9"/>
      <c r="AI281" s="10"/>
      <c r="AJ281" s="9"/>
      <c r="AK281" s="10"/>
      <c r="AL281" s="9"/>
      <c r="AM281" s="10"/>
      <c r="AN281" s="9"/>
      <c r="AO281" s="10"/>
    </row>
    <row r="282" spans="1:41" ht="13" x14ac:dyDescent="0.15">
      <c r="A282" s="3" t="s">
        <v>282</v>
      </c>
      <c r="B282" s="3" t="s">
        <v>5842</v>
      </c>
      <c r="C282" s="9" t="s">
        <v>5638</v>
      </c>
      <c r="D282" s="17" t="str">
        <f>VLOOKUP(C282,Customers!$D$2:$E$60,2,FALSE)</f>
        <v>C00047</v>
      </c>
      <c r="E282" s="9" t="s">
        <v>5408</v>
      </c>
      <c r="F282" s="9" t="s">
        <v>5409</v>
      </c>
      <c r="G282" s="9" t="s">
        <v>5410</v>
      </c>
      <c r="H282" s="9" t="s">
        <v>5411</v>
      </c>
      <c r="I282" s="3" t="s">
        <v>5412</v>
      </c>
      <c r="J282" s="16" cm="1">
        <f t="array" ref="J282">SUM(IF(MOD(COLUMN(L282:AO282)-COLUMN(L282),2)=1, L282:AO282, 0))</f>
        <v>1.98</v>
      </c>
      <c r="K282" s="9">
        <f t="shared" si="1"/>
        <v>2</v>
      </c>
      <c r="L282" s="9" t="s">
        <v>2213</v>
      </c>
      <c r="M282" s="10">
        <v>0.99</v>
      </c>
      <c r="N282" s="9" t="s">
        <v>4082</v>
      </c>
      <c r="O282" s="10">
        <v>0.99</v>
      </c>
      <c r="P282" s="9"/>
      <c r="Q282" s="10"/>
      <c r="R282" s="9"/>
      <c r="S282" s="10"/>
      <c r="T282" s="9"/>
      <c r="U282" s="10"/>
      <c r="V282" s="9"/>
      <c r="W282" s="10"/>
      <c r="X282" s="9"/>
      <c r="Y282" s="10"/>
      <c r="Z282" s="9"/>
      <c r="AA282" s="10"/>
      <c r="AB282" s="9"/>
      <c r="AC282" s="10"/>
      <c r="AD282" s="9"/>
      <c r="AE282" s="10"/>
      <c r="AF282" s="9"/>
      <c r="AG282" s="10"/>
      <c r="AH282" s="9"/>
      <c r="AI282" s="10"/>
      <c r="AJ282" s="9"/>
      <c r="AK282" s="10"/>
      <c r="AL282" s="9"/>
      <c r="AM282" s="10"/>
      <c r="AN282" s="9"/>
      <c r="AO282" s="10"/>
    </row>
    <row r="283" spans="1:41" ht="13" x14ac:dyDescent="0.15">
      <c r="A283" s="3" t="s">
        <v>283</v>
      </c>
      <c r="B283" s="3" t="s">
        <v>5843</v>
      </c>
      <c r="C283" s="9" t="s">
        <v>5639</v>
      </c>
      <c r="D283" s="17" t="str">
        <f>VLOOKUP(C283,Customers!$D$2:$E$60,2,FALSE)</f>
        <v>C00049</v>
      </c>
      <c r="E283" s="9" t="s">
        <v>5426</v>
      </c>
      <c r="F283" s="9" t="s">
        <v>5427</v>
      </c>
      <c r="G283" s="9"/>
      <c r="H283" s="9" t="s">
        <v>5428</v>
      </c>
      <c r="I283" s="9" t="s">
        <v>5429</v>
      </c>
      <c r="J283" s="16" cm="1">
        <f t="array" ref="J283">SUM(IF(MOD(COLUMN(L283:AO283)-COLUMN(L283),2)=1, L283:AO283, 0))</f>
        <v>3.96</v>
      </c>
      <c r="K283" s="9">
        <f t="shared" si="1"/>
        <v>4</v>
      </c>
      <c r="L283" s="9" t="s">
        <v>2739</v>
      </c>
      <c r="M283" s="10">
        <v>0.99</v>
      </c>
      <c r="N283" s="9" t="s">
        <v>4046</v>
      </c>
      <c r="O283" s="10">
        <v>0.99</v>
      </c>
      <c r="P283" s="9" t="s">
        <v>3765</v>
      </c>
      <c r="Q283" s="10">
        <v>0.99</v>
      </c>
      <c r="R283" s="9" t="s">
        <v>2352</v>
      </c>
      <c r="S283" s="10">
        <v>0.99</v>
      </c>
      <c r="T283" s="9"/>
      <c r="U283" s="10"/>
      <c r="V283" s="9"/>
      <c r="W283" s="10"/>
      <c r="X283" s="9"/>
      <c r="Y283" s="10"/>
      <c r="Z283" s="9"/>
      <c r="AA283" s="10"/>
      <c r="AB283" s="9"/>
      <c r="AC283" s="10"/>
      <c r="AD283" s="9"/>
      <c r="AE283" s="10"/>
      <c r="AF283" s="9"/>
      <c r="AG283" s="10"/>
      <c r="AH283" s="9"/>
      <c r="AI283" s="10"/>
      <c r="AJ283" s="9"/>
      <c r="AK283" s="10"/>
      <c r="AL283" s="9"/>
      <c r="AM283" s="10"/>
      <c r="AN283" s="9"/>
      <c r="AO283" s="10"/>
    </row>
    <row r="284" spans="1:41" ht="13" x14ac:dyDescent="0.15">
      <c r="A284" s="3" t="s">
        <v>284</v>
      </c>
      <c r="B284" s="3" t="s">
        <v>5844</v>
      </c>
      <c r="C284" s="9" t="s">
        <v>5612</v>
      </c>
      <c r="D284" s="17" t="str">
        <f>VLOOKUP(C284,Customers!$D$2:$E$60,2,FALSE)</f>
        <v>C00053</v>
      </c>
      <c r="E284" s="9" t="s">
        <v>5458</v>
      </c>
      <c r="F284" s="9" t="s">
        <v>5451</v>
      </c>
      <c r="G284" s="9"/>
      <c r="H284" s="9" t="s">
        <v>5452</v>
      </c>
      <c r="I284" s="9" t="s">
        <v>5459</v>
      </c>
      <c r="J284" s="16" cm="1">
        <f t="array" ref="J284">SUM(IF(MOD(COLUMN(L284:AO284)-COLUMN(L284),2)=1, L284:AO284, 0))</f>
        <v>5.94</v>
      </c>
      <c r="K284" s="9">
        <f t="shared" si="1"/>
        <v>6</v>
      </c>
      <c r="L284" s="9" t="s">
        <v>4587</v>
      </c>
      <c r="M284" s="10">
        <v>0.99</v>
      </c>
      <c r="N284" s="9" t="s">
        <v>2628</v>
      </c>
      <c r="O284" s="10">
        <v>0.99</v>
      </c>
      <c r="P284" s="9" t="s">
        <v>3352</v>
      </c>
      <c r="Q284" s="10">
        <v>0.99</v>
      </c>
      <c r="R284" s="9" t="s">
        <v>1863</v>
      </c>
      <c r="S284" s="10">
        <v>0.99</v>
      </c>
      <c r="T284" s="9" t="s">
        <v>5042</v>
      </c>
      <c r="U284" s="10">
        <v>0.99</v>
      </c>
      <c r="V284" s="9" t="s">
        <v>2989</v>
      </c>
      <c r="W284" s="10">
        <v>0.99</v>
      </c>
      <c r="X284" s="9"/>
      <c r="Y284" s="10"/>
      <c r="Z284" s="9"/>
      <c r="AA284" s="10"/>
      <c r="AB284" s="9"/>
      <c r="AC284" s="10"/>
      <c r="AD284" s="9"/>
      <c r="AE284" s="10"/>
      <c r="AF284" s="9"/>
      <c r="AG284" s="10"/>
      <c r="AH284" s="9"/>
      <c r="AI284" s="10"/>
      <c r="AJ284" s="9"/>
      <c r="AK284" s="10"/>
      <c r="AL284" s="9"/>
      <c r="AM284" s="10"/>
      <c r="AN284" s="9"/>
      <c r="AO284" s="10"/>
    </row>
    <row r="285" spans="1:41" ht="13" x14ac:dyDescent="0.15">
      <c r="A285" s="3" t="s">
        <v>285</v>
      </c>
      <c r="B285" s="3" t="s">
        <v>5845</v>
      </c>
      <c r="C285" s="9" t="s">
        <v>5583</v>
      </c>
      <c r="D285" s="17" t="str">
        <f>VLOOKUP(C285,Customers!$D$2:$E$60,2,FALSE)</f>
        <v>C00059</v>
      </c>
      <c r="E285" s="9" t="s">
        <v>5500</v>
      </c>
      <c r="F285" s="9" t="s">
        <v>5501</v>
      </c>
      <c r="G285" s="9"/>
      <c r="H285" s="9" t="s">
        <v>5494</v>
      </c>
      <c r="I285" s="3" t="s">
        <v>5502</v>
      </c>
      <c r="J285" s="16" cm="1">
        <f t="array" ref="J285">SUM(IF(MOD(COLUMN(L285:AO285)-COLUMN(L285),2)=1, L285:AO285, 0))</f>
        <v>8.91</v>
      </c>
      <c r="K285" s="9">
        <f t="shared" si="1"/>
        <v>9</v>
      </c>
      <c r="L285" s="9" t="s">
        <v>4374</v>
      </c>
      <c r="M285" s="10">
        <v>0.99</v>
      </c>
      <c r="N285" s="9" t="s">
        <v>4108</v>
      </c>
      <c r="O285" s="10">
        <v>0.99</v>
      </c>
      <c r="P285" s="9" t="s">
        <v>2169</v>
      </c>
      <c r="Q285" s="10">
        <v>0.99</v>
      </c>
      <c r="R285" s="9" t="s">
        <v>2687</v>
      </c>
      <c r="S285" s="10">
        <v>0.99</v>
      </c>
      <c r="T285" s="9" t="s">
        <v>2104</v>
      </c>
      <c r="U285" s="10">
        <v>0.99</v>
      </c>
      <c r="V285" s="9" t="s">
        <v>3372</v>
      </c>
      <c r="W285" s="10">
        <v>0.99</v>
      </c>
      <c r="X285" s="9" t="s">
        <v>3748</v>
      </c>
      <c r="Y285" s="10">
        <v>0.99</v>
      </c>
      <c r="Z285" s="9" t="s">
        <v>4528</v>
      </c>
      <c r="AA285" s="10">
        <v>0.99</v>
      </c>
      <c r="AB285" s="9" t="s">
        <v>3136</v>
      </c>
      <c r="AC285" s="10">
        <v>0.99</v>
      </c>
      <c r="AD285" s="9"/>
      <c r="AE285" s="10"/>
      <c r="AF285" s="9"/>
      <c r="AG285" s="10"/>
      <c r="AH285" s="9"/>
      <c r="AI285" s="10"/>
      <c r="AJ285" s="9"/>
      <c r="AK285" s="10"/>
      <c r="AL285" s="9"/>
      <c r="AM285" s="10"/>
      <c r="AN285" s="9"/>
      <c r="AO285" s="10"/>
    </row>
    <row r="286" spans="1:41" ht="13" x14ac:dyDescent="0.15">
      <c r="A286" s="3" t="s">
        <v>286</v>
      </c>
      <c r="B286" s="3" t="s">
        <v>5846</v>
      </c>
      <c r="C286" s="9" t="s">
        <v>5630</v>
      </c>
      <c r="D286" s="17" t="str">
        <f>VLOOKUP(C286,Customers!$D$2:$E$60,2,FALSE)</f>
        <v>C00009</v>
      </c>
      <c r="E286" s="9" t="s">
        <v>5116</v>
      </c>
      <c r="F286" s="9" t="s">
        <v>5117</v>
      </c>
      <c r="G286" s="9"/>
      <c r="H286" s="9" t="s">
        <v>5118</v>
      </c>
      <c r="I286" s="3" t="s">
        <v>5119</v>
      </c>
      <c r="J286" s="16" cm="1">
        <f t="array" ref="J286">SUM(IF(MOD(COLUMN(L286:AO286)-COLUMN(L286),2)=1, L286:AO286, 0))</f>
        <v>13.860000000000001</v>
      </c>
      <c r="K286" s="9">
        <f t="shared" si="1"/>
        <v>14</v>
      </c>
      <c r="L286" s="9" t="s">
        <v>4073</v>
      </c>
      <c r="M286" s="10">
        <v>0.99</v>
      </c>
      <c r="N286" s="9" t="s">
        <v>2595</v>
      </c>
      <c r="O286" s="10">
        <v>0.99</v>
      </c>
      <c r="P286" s="9" t="s">
        <v>1050</v>
      </c>
      <c r="Q286" s="10">
        <v>0.99</v>
      </c>
      <c r="R286" s="9" t="s">
        <v>2623</v>
      </c>
      <c r="S286" s="10">
        <v>0.99</v>
      </c>
      <c r="T286" s="9" t="s">
        <v>2294</v>
      </c>
      <c r="U286" s="10">
        <v>0.99</v>
      </c>
      <c r="V286" s="9" t="s">
        <v>2250</v>
      </c>
      <c r="W286" s="10">
        <v>0.99</v>
      </c>
      <c r="X286" s="9" t="s">
        <v>3944</v>
      </c>
      <c r="Y286" s="10">
        <v>0.99</v>
      </c>
      <c r="Z286" s="9" t="s">
        <v>4539</v>
      </c>
      <c r="AA286" s="10">
        <v>0.99</v>
      </c>
      <c r="AB286" s="9" t="s">
        <v>2269</v>
      </c>
      <c r="AC286" s="10">
        <v>0.99</v>
      </c>
      <c r="AD286" s="9" t="s">
        <v>3258</v>
      </c>
      <c r="AE286" s="10">
        <v>0.99</v>
      </c>
      <c r="AF286" s="9" t="s">
        <v>5038</v>
      </c>
      <c r="AG286" s="10">
        <v>0.99</v>
      </c>
      <c r="AH286" s="9" t="s">
        <v>3047</v>
      </c>
      <c r="AI286" s="10">
        <v>0.99</v>
      </c>
      <c r="AJ286" s="9" t="s">
        <v>4826</v>
      </c>
      <c r="AK286" s="10">
        <v>0.99</v>
      </c>
      <c r="AL286" s="9" t="s">
        <v>2004</v>
      </c>
      <c r="AM286" s="10">
        <v>0.99</v>
      </c>
      <c r="AN286" s="9"/>
      <c r="AO286" s="10"/>
    </row>
    <row r="287" spans="1:41" ht="13" x14ac:dyDescent="0.15">
      <c r="A287" s="3" t="s">
        <v>287</v>
      </c>
      <c r="B287" s="3" t="s">
        <v>5847</v>
      </c>
      <c r="C287" s="9" t="s">
        <v>5552</v>
      </c>
      <c r="D287" s="17" t="str">
        <f>VLOOKUP(C287,Customers!$D$2:$E$60,2,FALSE)</f>
        <v>C00023</v>
      </c>
      <c r="E287" s="9" t="s">
        <v>5235</v>
      </c>
      <c r="F287" s="9" t="s">
        <v>5236</v>
      </c>
      <c r="G287" s="9" t="s">
        <v>5237</v>
      </c>
      <c r="H287" s="9" t="s">
        <v>5180</v>
      </c>
      <c r="I287" s="3" t="s">
        <v>5238</v>
      </c>
      <c r="J287" s="16" cm="1">
        <f t="array" ref="J287">SUM(IF(MOD(COLUMN(L287:AO287)-COLUMN(L287),2)=1, L287:AO287, 0))</f>
        <v>0.99</v>
      </c>
      <c r="K287" s="9">
        <f t="shared" si="1"/>
        <v>1</v>
      </c>
      <c r="L287" s="9" t="s">
        <v>3784</v>
      </c>
      <c r="M287" s="10">
        <v>0.99</v>
      </c>
      <c r="N287" s="9"/>
      <c r="O287" s="10"/>
      <c r="P287" s="9"/>
      <c r="Q287" s="10"/>
      <c r="R287" s="9"/>
      <c r="S287" s="10"/>
      <c r="T287" s="9"/>
      <c r="U287" s="10"/>
      <c r="V287" s="9"/>
      <c r="W287" s="10"/>
      <c r="X287" s="9"/>
      <c r="Y287" s="10"/>
      <c r="Z287" s="9"/>
      <c r="AA287" s="10"/>
      <c r="AB287" s="9"/>
      <c r="AC287" s="10"/>
      <c r="AD287" s="9"/>
      <c r="AE287" s="10"/>
      <c r="AF287" s="9"/>
      <c r="AG287" s="10"/>
      <c r="AH287" s="9"/>
      <c r="AI287" s="10"/>
      <c r="AJ287" s="9"/>
      <c r="AK287" s="10"/>
      <c r="AL287" s="9"/>
      <c r="AM287" s="10"/>
      <c r="AN287" s="9"/>
      <c r="AO287" s="10"/>
    </row>
    <row r="288" spans="1:41" ht="13" x14ac:dyDescent="0.15">
      <c r="A288" s="3" t="s">
        <v>288</v>
      </c>
      <c r="B288" s="3" t="s">
        <v>5848</v>
      </c>
      <c r="C288" s="9" t="s">
        <v>5671</v>
      </c>
      <c r="D288" s="17" t="str">
        <f>VLOOKUP(C288,Customers!$D$2:$E$60,2,FALSE)</f>
        <v>C00024</v>
      </c>
      <c r="E288" s="9" t="s">
        <v>5242</v>
      </c>
      <c r="F288" s="9" t="s">
        <v>5243</v>
      </c>
      <c r="G288" s="9" t="s">
        <v>5244</v>
      </c>
      <c r="H288" s="9" t="s">
        <v>5180</v>
      </c>
      <c r="I288" s="3" t="s">
        <v>5245</v>
      </c>
      <c r="J288" s="16" cm="1">
        <f t="array" ref="J288">SUM(IF(MOD(COLUMN(L288:AO288)-COLUMN(L288),2)=1, L288:AO288, 0))</f>
        <v>1.98</v>
      </c>
      <c r="K288" s="9">
        <f t="shared" si="1"/>
        <v>2</v>
      </c>
      <c r="L288" s="9" t="s">
        <v>563</v>
      </c>
      <c r="M288" s="10">
        <v>0.99</v>
      </c>
      <c r="N288" s="9" t="s">
        <v>3410</v>
      </c>
      <c r="O288" s="10">
        <v>0.99</v>
      </c>
      <c r="P288" s="9"/>
      <c r="Q288" s="10"/>
      <c r="R288" s="9"/>
      <c r="S288" s="10"/>
      <c r="T288" s="9"/>
      <c r="U288" s="10"/>
      <c r="V288" s="9"/>
      <c r="W288" s="10"/>
      <c r="X288" s="9"/>
      <c r="Y288" s="10"/>
      <c r="Z288" s="9"/>
      <c r="AA288" s="10"/>
      <c r="AB288" s="9"/>
      <c r="AC288" s="10"/>
      <c r="AD288" s="9"/>
      <c r="AE288" s="10"/>
      <c r="AF288" s="9"/>
      <c r="AG288" s="10"/>
      <c r="AH288" s="9"/>
      <c r="AI288" s="10"/>
      <c r="AJ288" s="9"/>
      <c r="AK288" s="10"/>
      <c r="AL288" s="9"/>
      <c r="AM288" s="10"/>
      <c r="AN288" s="9"/>
      <c r="AO288" s="10"/>
    </row>
    <row r="289" spans="1:41" ht="13" x14ac:dyDescent="0.15">
      <c r="A289" s="3" t="s">
        <v>289</v>
      </c>
      <c r="B289" s="3" t="s">
        <v>5848</v>
      </c>
      <c r="C289" s="9" t="s">
        <v>5646</v>
      </c>
      <c r="D289" s="17" t="str">
        <f>VLOOKUP(C289,Customers!$D$2:$E$60,2,FALSE)</f>
        <v>C00026</v>
      </c>
      <c r="E289" s="9" t="s">
        <v>5258</v>
      </c>
      <c r="F289" s="9" t="s">
        <v>5259</v>
      </c>
      <c r="G289" s="9" t="s">
        <v>5260</v>
      </c>
      <c r="H289" s="9" t="s">
        <v>5180</v>
      </c>
      <c r="I289" s="3" t="s">
        <v>5261</v>
      </c>
      <c r="J289" s="16" cm="1">
        <f t="array" ref="J289">SUM(IF(MOD(COLUMN(L289:AO289)-COLUMN(L289),2)=1, L289:AO289, 0))</f>
        <v>1.98</v>
      </c>
      <c r="K289" s="9">
        <f t="shared" si="1"/>
        <v>2</v>
      </c>
      <c r="L289" s="9" t="s">
        <v>2999</v>
      </c>
      <c r="M289" s="10">
        <v>0.99</v>
      </c>
      <c r="N289" s="9" t="s">
        <v>2348</v>
      </c>
      <c r="O289" s="10">
        <v>0.99</v>
      </c>
      <c r="P289" s="9"/>
      <c r="Q289" s="10"/>
      <c r="R289" s="9"/>
      <c r="S289" s="10"/>
      <c r="T289" s="9"/>
      <c r="U289" s="10"/>
      <c r="V289" s="9"/>
      <c r="W289" s="10"/>
      <c r="X289" s="9"/>
      <c r="Y289" s="10"/>
      <c r="Z289" s="9"/>
      <c r="AA289" s="10"/>
      <c r="AB289" s="9"/>
      <c r="AC289" s="10"/>
      <c r="AD289" s="9"/>
      <c r="AE289" s="10"/>
      <c r="AF289" s="9"/>
      <c r="AG289" s="10"/>
      <c r="AH289" s="9"/>
      <c r="AI289" s="10"/>
      <c r="AJ289" s="9"/>
      <c r="AK289" s="10"/>
      <c r="AL289" s="9"/>
      <c r="AM289" s="10"/>
      <c r="AN289" s="9"/>
      <c r="AO289" s="10"/>
    </row>
    <row r="290" spans="1:41" ht="13" x14ac:dyDescent="0.15">
      <c r="A290" s="3" t="s">
        <v>290</v>
      </c>
      <c r="B290" s="3" t="s">
        <v>5849</v>
      </c>
      <c r="C290" s="9" t="s">
        <v>5647</v>
      </c>
      <c r="D290" s="17" t="str">
        <f>VLOOKUP(C290,Customers!$D$2:$E$60,2,FALSE)</f>
        <v>C00028</v>
      </c>
      <c r="E290" s="9" t="s">
        <v>5274</v>
      </c>
      <c r="F290" s="9" t="s">
        <v>5275</v>
      </c>
      <c r="G290" s="9" t="s">
        <v>5276</v>
      </c>
      <c r="H290" s="9" t="s">
        <v>5180</v>
      </c>
      <c r="I290" s="3" t="s">
        <v>5277</v>
      </c>
      <c r="J290" s="16" cm="1">
        <f t="array" ref="J290">SUM(IF(MOD(COLUMN(L290:AO290)-COLUMN(L290),2)=1, L290:AO290, 0))</f>
        <v>3.96</v>
      </c>
      <c r="K290" s="9">
        <f t="shared" si="1"/>
        <v>4</v>
      </c>
      <c r="L290" s="9" t="s">
        <v>3534</v>
      </c>
      <c r="M290" s="10">
        <v>0.99</v>
      </c>
      <c r="N290" s="9" t="s">
        <v>4196</v>
      </c>
      <c r="O290" s="10">
        <v>0.99</v>
      </c>
      <c r="P290" s="9" t="s">
        <v>1312</v>
      </c>
      <c r="Q290" s="10">
        <v>0.99</v>
      </c>
      <c r="R290" s="9" t="s">
        <v>3699</v>
      </c>
      <c r="S290" s="10">
        <v>0.99</v>
      </c>
      <c r="T290" s="9"/>
      <c r="U290" s="10"/>
      <c r="V290" s="9"/>
      <c r="W290" s="10"/>
      <c r="X290" s="9"/>
      <c r="Y290" s="10"/>
      <c r="Z290" s="9"/>
      <c r="AA290" s="10"/>
      <c r="AB290" s="9"/>
      <c r="AC290" s="10"/>
      <c r="AD290" s="9"/>
      <c r="AE290" s="10"/>
      <c r="AF290" s="9"/>
      <c r="AG290" s="10"/>
      <c r="AH290" s="9"/>
      <c r="AI290" s="10"/>
      <c r="AJ290" s="9"/>
      <c r="AK290" s="10"/>
      <c r="AL290" s="9"/>
      <c r="AM290" s="10"/>
      <c r="AN290" s="9"/>
      <c r="AO290" s="10"/>
    </row>
    <row r="291" spans="1:41" ht="13" x14ac:dyDescent="0.15">
      <c r="A291" s="3" t="s">
        <v>291</v>
      </c>
      <c r="B291" s="3" t="s">
        <v>5850</v>
      </c>
      <c r="C291" s="9" t="s">
        <v>5622</v>
      </c>
      <c r="D291" s="17" t="str">
        <f>VLOOKUP(C291,Customers!$D$2:$E$60,2,FALSE)</f>
        <v>C00032</v>
      </c>
      <c r="E291" s="9" t="s">
        <v>5303</v>
      </c>
      <c r="F291" s="9" t="s">
        <v>5304</v>
      </c>
      <c r="G291" s="9" t="s">
        <v>5305</v>
      </c>
      <c r="H291" s="9" t="s">
        <v>437</v>
      </c>
      <c r="I291" s="9" t="s">
        <v>5306</v>
      </c>
      <c r="J291" s="16" cm="1">
        <f t="array" ref="J291">SUM(IF(MOD(COLUMN(L291:AO291)-COLUMN(L291),2)=1, L291:AO291, 0))</f>
        <v>5.94</v>
      </c>
      <c r="K291" s="9">
        <f t="shared" si="1"/>
        <v>6</v>
      </c>
      <c r="L291" s="9" t="s">
        <v>1339</v>
      </c>
      <c r="M291" s="10">
        <v>0.99</v>
      </c>
      <c r="N291" s="9" t="s">
        <v>4156</v>
      </c>
      <c r="O291" s="10">
        <v>0.99</v>
      </c>
      <c r="P291" s="9" t="s">
        <v>2947</v>
      </c>
      <c r="Q291" s="10">
        <v>0.99</v>
      </c>
      <c r="R291" s="9" t="s">
        <v>4626</v>
      </c>
      <c r="S291" s="10">
        <v>0.99</v>
      </c>
      <c r="T291" s="9" t="s">
        <v>4845</v>
      </c>
      <c r="U291" s="10">
        <v>0.99</v>
      </c>
      <c r="V291" s="9" t="s">
        <v>1846</v>
      </c>
      <c r="W291" s="10">
        <v>0.99</v>
      </c>
      <c r="X291" s="9"/>
      <c r="Y291" s="10"/>
      <c r="Z291" s="9"/>
      <c r="AA291" s="10"/>
      <c r="AB291" s="9"/>
      <c r="AC291" s="10"/>
      <c r="AD291" s="9"/>
      <c r="AE291" s="10"/>
      <c r="AF291" s="9"/>
      <c r="AG291" s="10"/>
      <c r="AH291" s="9"/>
      <c r="AI291" s="10"/>
      <c r="AJ291" s="9"/>
      <c r="AK291" s="10"/>
      <c r="AL291" s="9"/>
      <c r="AM291" s="10"/>
      <c r="AN291" s="9"/>
      <c r="AO291" s="10"/>
    </row>
    <row r="292" spans="1:41" ht="13" x14ac:dyDescent="0.15">
      <c r="A292" s="3" t="s">
        <v>292</v>
      </c>
      <c r="B292" s="3" t="s">
        <v>5851</v>
      </c>
      <c r="C292" s="9" t="s">
        <v>5556</v>
      </c>
      <c r="D292" s="17" t="str">
        <f>VLOOKUP(C292,Customers!$D$2:$E$60,2,FALSE)</f>
        <v>C00038</v>
      </c>
      <c r="E292" s="9" t="s">
        <v>5345</v>
      </c>
      <c r="F292" s="9" t="s">
        <v>5332</v>
      </c>
      <c r="G292" s="9"/>
      <c r="H292" s="9" t="s">
        <v>5063</v>
      </c>
      <c r="I292" s="3" t="s">
        <v>5346</v>
      </c>
      <c r="J292" s="16" cm="1">
        <f t="array" ref="J292">SUM(IF(MOD(COLUMN(L292:AO292)-COLUMN(L292),2)=1, L292:AO292, 0))</f>
        <v>7.9200000000000008</v>
      </c>
      <c r="K292" s="9">
        <f t="shared" si="1"/>
        <v>8</v>
      </c>
      <c r="L292" s="9" t="s">
        <v>1759</v>
      </c>
      <c r="M292" s="10">
        <v>0.99</v>
      </c>
      <c r="N292" s="9" t="s">
        <v>4123</v>
      </c>
      <c r="O292" s="10">
        <v>0.99</v>
      </c>
      <c r="P292" s="9" t="s">
        <v>1827</v>
      </c>
      <c r="Q292" s="10">
        <v>0.99</v>
      </c>
      <c r="R292" s="9" t="s">
        <v>3178</v>
      </c>
      <c r="S292" s="10">
        <v>0.99</v>
      </c>
      <c r="T292" s="9" t="s">
        <v>3196</v>
      </c>
      <c r="U292" s="10">
        <v>0.99</v>
      </c>
      <c r="V292" s="9" t="s">
        <v>4639</v>
      </c>
      <c r="W292" s="10">
        <v>0.99</v>
      </c>
      <c r="X292" s="9" t="s">
        <v>3811</v>
      </c>
      <c r="Y292" s="10">
        <v>0.99</v>
      </c>
      <c r="Z292" s="9" t="s">
        <v>4656</v>
      </c>
      <c r="AA292" s="10">
        <v>0.99</v>
      </c>
      <c r="AB292" s="9"/>
      <c r="AC292" s="10"/>
      <c r="AD292" s="9"/>
      <c r="AE292" s="10"/>
      <c r="AF292" s="9"/>
      <c r="AG292" s="10"/>
      <c r="AH292" s="9"/>
      <c r="AI292" s="10"/>
      <c r="AJ292" s="9"/>
      <c r="AK292" s="10"/>
      <c r="AL292" s="9"/>
      <c r="AM292" s="10"/>
      <c r="AN292" s="9"/>
      <c r="AO292" s="11"/>
    </row>
    <row r="293" spans="1:41" ht="13" x14ac:dyDescent="0.15">
      <c r="A293" s="3" t="s">
        <v>293</v>
      </c>
      <c r="B293" s="3" t="s">
        <v>5852</v>
      </c>
      <c r="C293" s="9" t="s">
        <v>5638</v>
      </c>
      <c r="D293" s="17" t="str">
        <f>VLOOKUP(C293,Customers!$D$2:$E$60,2,FALSE)</f>
        <v>C00047</v>
      </c>
      <c r="E293" s="9" t="s">
        <v>5408</v>
      </c>
      <c r="F293" s="9" t="s">
        <v>5409</v>
      </c>
      <c r="G293" s="9" t="s">
        <v>5410</v>
      </c>
      <c r="H293" s="9" t="s">
        <v>5411</v>
      </c>
      <c r="I293" s="3" t="s">
        <v>5412</v>
      </c>
      <c r="J293" s="16" cm="1">
        <f t="array" ref="J293">SUM(IF(MOD(COLUMN(L293:AO293)-COLUMN(L293),2)=1, L293:AO293, 0))</f>
        <v>13.860000000000001</v>
      </c>
      <c r="K293" s="9">
        <f t="shared" si="1"/>
        <v>14</v>
      </c>
      <c r="L293" s="9" t="s">
        <v>4611</v>
      </c>
      <c r="M293" s="10">
        <v>0.99</v>
      </c>
      <c r="N293" s="9" t="s">
        <v>3360</v>
      </c>
      <c r="O293" s="10">
        <v>0.99</v>
      </c>
      <c r="P293" s="9" t="s">
        <v>2935</v>
      </c>
      <c r="Q293" s="10">
        <v>0.99</v>
      </c>
      <c r="R293" s="9" t="s">
        <v>3003</v>
      </c>
      <c r="S293" s="10">
        <v>0.99</v>
      </c>
      <c r="T293" s="9" t="s">
        <v>4413</v>
      </c>
      <c r="U293" s="10">
        <v>0.99</v>
      </c>
      <c r="V293" s="9" t="s">
        <v>3879</v>
      </c>
      <c r="W293" s="10">
        <v>0.99</v>
      </c>
      <c r="X293" s="9" t="s">
        <v>2131</v>
      </c>
      <c r="Y293" s="10">
        <v>0.99</v>
      </c>
      <c r="Z293" s="9" t="s">
        <v>1061</v>
      </c>
      <c r="AA293" s="10">
        <v>0.99</v>
      </c>
      <c r="AB293" s="9" t="s">
        <v>5000</v>
      </c>
      <c r="AC293" s="10">
        <v>0.99</v>
      </c>
      <c r="AD293" s="9" t="s">
        <v>3821</v>
      </c>
      <c r="AE293" s="10">
        <v>0.99</v>
      </c>
      <c r="AF293" s="9" t="s">
        <v>3232</v>
      </c>
      <c r="AG293" s="10">
        <v>0.99</v>
      </c>
      <c r="AH293" s="9" t="s">
        <v>3128</v>
      </c>
      <c r="AI293" s="10">
        <v>0.99</v>
      </c>
      <c r="AJ293" s="9" t="s">
        <v>3807</v>
      </c>
      <c r="AK293" s="10">
        <v>0.99</v>
      </c>
      <c r="AL293" s="9" t="s">
        <v>3727</v>
      </c>
      <c r="AM293" s="10">
        <v>0.99</v>
      </c>
      <c r="AN293" s="9"/>
      <c r="AO293" s="10"/>
    </row>
    <row r="294" spans="1:41" ht="13" x14ac:dyDescent="0.15">
      <c r="A294" s="3" t="s">
        <v>294</v>
      </c>
      <c r="B294" s="3" t="s">
        <v>5853</v>
      </c>
      <c r="C294" s="9" t="s">
        <v>5544</v>
      </c>
      <c r="D294" s="17" t="str">
        <f>VLOOKUP(C294,Customers!$D$2:$E$60,2,FALSE)</f>
        <v>C00002</v>
      </c>
      <c r="E294" s="9" t="s">
        <v>5061</v>
      </c>
      <c r="F294" s="9" t="s">
        <v>5062</v>
      </c>
      <c r="G294" s="9"/>
      <c r="H294" s="9" t="s">
        <v>5063</v>
      </c>
      <c r="I294" s="3" t="s">
        <v>5064</v>
      </c>
      <c r="J294" s="16" cm="1">
        <f t="array" ref="J294">SUM(IF(MOD(COLUMN(L294:AO294)-COLUMN(L294),2)=1, L294:AO294, 0))</f>
        <v>0.99</v>
      </c>
      <c r="K294" s="9">
        <f t="shared" si="1"/>
        <v>1</v>
      </c>
      <c r="L294" s="9" t="s">
        <v>1397</v>
      </c>
      <c r="M294" s="10">
        <v>0.99</v>
      </c>
      <c r="N294" s="9"/>
      <c r="O294" s="10"/>
      <c r="P294" s="9"/>
      <c r="Q294" s="10"/>
      <c r="R294" s="9"/>
      <c r="S294" s="10"/>
      <c r="T294" s="9"/>
      <c r="U294" s="10"/>
      <c r="V294" s="9"/>
      <c r="W294" s="10"/>
      <c r="X294" s="9"/>
      <c r="Y294" s="10"/>
      <c r="Z294" s="9"/>
      <c r="AA294" s="10"/>
      <c r="AB294" s="9"/>
      <c r="AC294" s="10"/>
      <c r="AD294" s="9"/>
      <c r="AE294" s="10"/>
      <c r="AF294" s="9"/>
      <c r="AG294" s="10"/>
      <c r="AH294" s="9"/>
      <c r="AI294" s="10"/>
      <c r="AJ294" s="9"/>
      <c r="AK294" s="10"/>
      <c r="AL294" s="9"/>
      <c r="AM294" s="10"/>
      <c r="AN294" s="9"/>
      <c r="AO294" s="10"/>
    </row>
    <row r="295" spans="1:41" ht="13" x14ac:dyDescent="0.15">
      <c r="A295" s="3" t="s">
        <v>295</v>
      </c>
      <c r="B295" s="3" t="s">
        <v>5854</v>
      </c>
      <c r="C295" s="9" t="s">
        <v>5679</v>
      </c>
      <c r="D295" s="17" t="str">
        <f>VLOOKUP(C295,Customers!$D$2:$E$60,2,FALSE)</f>
        <v>C00003</v>
      </c>
      <c r="E295" s="9" t="s">
        <v>5069</v>
      </c>
      <c r="F295" s="9" t="s">
        <v>5070</v>
      </c>
      <c r="G295" s="9" t="s">
        <v>5071</v>
      </c>
      <c r="H295" s="9" t="s">
        <v>437</v>
      </c>
      <c r="I295" s="9" t="s">
        <v>5072</v>
      </c>
      <c r="J295" s="16" cm="1">
        <f t="array" ref="J295">SUM(IF(MOD(COLUMN(L295:AO295)-COLUMN(L295),2)=1, L295:AO295, 0))</f>
        <v>1.98</v>
      </c>
      <c r="K295" s="9">
        <f t="shared" si="1"/>
        <v>2</v>
      </c>
      <c r="L295" s="9" t="s">
        <v>2452</v>
      </c>
      <c r="M295" s="10">
        <v>0.99</v>
      </c>
      <c r="N295" s="9" t="s">
        <v>3628</v>
      </c>
      <c r="O295" s="10">
        <v>0.99</v>
      </c>
      <c r="P295" s="9"/>
      <c r="Q295" s="10"/>
      <c r="R295" s="9"/>
      <c r="S295" s="10"/>
      <c r="T295" s="9"/>
      <c r="U295" s="10"/>
      <c r="V295" s="9"/>
      <c r="W295" s="10"/>
      <c r="X295" s="9"/>
      <c r="Y295" s="10"/>
      <c r="Z295" s="9"/>
      <c r="AA295" s="10"/>
      <c r="AB295" s="9"/>
      <c r="AC295" s="10"/>
      <c r="AD295" s="9"/>
      <c r="AE295" s="10"/>
      <c r="AF295" s="9"/>
      <c r="AG295" s="10"/>
      <c r="AH295" s="9"/>
      <c r="AI295" s="10"/>
      <c r="AJ295" s="9"/>
      <c r="AK295" s="10"/>
      <c r="AL295" s="9"/>
      <c r="AM295" s="10"/>
      <c r="AN295" s="9"/>
      <c r="AO295" s="10"/>
    </row>
    <row r="296" spans="1:41" ht="13" x14ac:dyDescent="0.15">
      <c r="A296" s="3" t="s">
        <v>296</v>
      </c>
      <c r="B296" s="3" t="s">
        <v>5854</v>
      </c>
      <c r="C296" s="9" t="s">
        <v>5654</v>
      </c>
      <c r="D296" s="17" t="str">
        <f>VLOOKUP(C296,Customers!$D$2:$E$60,2,FALSE)</f>
        <v>C00005</v>
      </c>
      <c r="E296" s="9" t="s">
        <v>5086</v>
      </c>
      <c r="F296" s="9" t="s">
        <v>5087</v>
      </c>
      <c r="G296" s="9"/>
      <c r="H296" s="9" t="s">
        <v>5088</v>
      </c>
      <c r="I296" s="3" t="s">
        <v>5089</v>
      </c>
      <c r="J296" s="16" cm="1">
        <f t="array" ref="J296">SUM(IF(MOD(COLUMN(L296:AO296)-COLUMN(L296),2)=1, L296:AO296, 0))</f>
        <v>1.98</v>
      </c>
      <c r="K296" s="9">
        <f t="shared" si="1"/>
        <v>2</v>
      </c>
      <c r="L296" s="9" t="s">
        <v>3067</v>
      </c>
      <c r="M296" s="10">
        <v>0.99</v>
      </c>
      <c r="N296" s="9" t="s">
        <v>4545</v>
      </c>
      <c r="O296" s="10">
        <v>0.99</v>
      </c>
      <c r="P296" s="9"/>
      <c r="Q296" s="10"/>
      <c r="R296" s="9"/>
      <c r="S296" s="10"/>
      <c r="T296" s="9"/>
      <c r="U296" s="10"/>
      <c r="V296" s="9"/>
      <c r="W296" s="10"/>
      <c r="X296" s="9"/>
      <c r="Y296" s="10"/>
      <c r="Z296" s="9"/>
      <c r="AA296" s="10"/>
      <c r="AB296" s="9"/>
      <c r="AC296" s="10"/>
      <c r="AD296" s="9"/>
      <c r="AE296" s="10"/>
      <c r="AF296" s="9"/>
      <c r="AG296" s="10"/>
      <c r="AH296" s="9"/>
      <c r="AI296" s="10"/>
      <c r="AJ296" s="9"/>
      <c r="AK296" s="10"/>
      <c r="AL296" s="9"/>
      <c r="AM296" s="10"/>
      <c r="AN296" s="9"/>
      <c r="AO296" s="10"/>
    </row>
    <row r="297" spans="1:41" ht="13" x14ac:dyDescent="0.15">
      <c r="A297" s="3" t="s">
        <v>297</v>
      </c>
      <c r="B297" s="3" t="s">
        <v>5855</v>
      </c>
      <c r="C297" s="9" t="s">
        <v>5655</v>
      </c>
      <c r="D297" s="17" t="str">
        <f>VLOOKUP(C297,Customers!$D$2:$E$60,2,FALSE)</f>
        <v>C00007</v>
      </c>
      <c r="E297" s="9" t="s">
        <v>5100</v>
      </c>
      <c r="F297" s="9" t="s">
        <v>5101</v>
      </c>
      <c r="G297" s="9"/>
      <c r="H297" s="9" t="s">
        <v>5102</v>
      </c>
      <c r="I297" s="3" t="s">
        <v>5103</v>
      </c>
      <c r="J297" s="16" cm="1">
        <f t="array" ref="J297">SUM(IF(MOD(COLUMN(L297:AO297)-COLUMN(L297),2)=1, L297:AO297, 0))</f>
        <v>3.96</v>
      </c>
      <c r="K297" s="9">
        <f t="shared" si="1"/>
        <v>4</v>
      </c>
      <c r="L297" s="9" t="s">
        <v>4971</v>
      </c>
      <c r="M297" s="10">
        <v>0.99</v>
      </c>
      <c r="N297" s="3" t="s">
        <v>658</v>
      </c>
      <c r="O297" s="10">
        <v>0.99</v>
      </c>
      <c r="P297" s="9" t="s">
        <v>4202</v>
      </c>
      <c r="Q297" s="10">
        <v>0.99</v>
      </c>
      <c r="R297" s="9" t="s">
        <v>4993</v>
      </c>
      <c r="S297" s="10">
        <v>0.99</v>
      </c>
      <c r="T297" s="9"/>
      <c r="U297" s="10"/>
      <c r="V297" s="9"/>
      <c r="W297" s="10"/>
      <c r="X297" s="9"/>
      <c r="Y297" s="10"/>
      <c r="Z297" s="9"/>
      <c r="AA297" s="10"/>
      <c r="AB297" s="9"/>
      <c r="AC297" s="10"/>
      <c r="AD297" s="9"/>
      <c r="AE297" s="10"/>
      <c r="AF297" s="9"/>
      <c r="AG297" s="10"/>
      <c r="AH297" s="9"/>
      <c r="AI297" s="10"/>
      <c r="AJ297" s="9"/>
      <c r="AK297" s="10"/>
      <c r="AL297" s="9"/>
      <c r="AM297" s="10"/>
      <c r="AN297" s="9"/>
      <c r="AO297" s="10"/>
    </row>
    <row r="298" spans="1:41" ht="13" x14ac:dyDescent="0.15">
      <c r="A298" s="3" t="s">
        <v>298</v>
      </c>
      <c r="B298" s="3" t="s">
        <v>5856</v>
      </c>
      <c r="C298" s="9" t="s">
        <v>5631</v>
      </c>
      <c r="D298" s="17" t="str">
        <f>VLOOKUP(C298,Customers!$D$2:$E$60,2,FALSE)</f>
        <v>C00011</v>
      </c>
      <c r="E298" s="9" t="s">
        <v>5134</v>
      </c>
      <c r="F298" s="9" t="s">
        <v>5126</v>
      </c>
      <c r="G298" s="9" t="s">
        <v>5053</v>
      </c>
      <c r="H298" s="9" t="s">
        <v>5054</v>
      </c>
      <c r="I298" s="9" t="s">
        <v>5135</v>
      </c>
      <c r="J298" s="16" cm="1">
        <f t="array" ref="J298">SUM(IF(MOD(COLUMN(L298:AO298)-COLUMN(L298),2)=1, L298:AO298, 0))</f>
        <v>5.94</v>
      </c>
      <c r="K298" s="9">
        <f t="shared" si="1"/>
        <v>6</v>
      </c>
      <c r="L298" s="9" t="s">
        <v>3429</v>
      </c>
      <c r="M298" s="10">
        <v>0.99</v>
      </c>
      <c r="N298" s="9" t="s">
        <v>3326</v>
      </c>
      <c r="O298" s="10">
        <v>0.99</v>
      </c>
      <c r="P298" s="9" t="s">
        <v>1766</v>
      </c>
      <c r="Q298" s="10">
        <v>0.99</v>
      </c>
      <c r="R298" s="9" t="s">
        <v>3443</v>
      </c>
      <c r="S298" s="10">
        <v>0.99</v>
      </c>
      <c r="T298" s="9" t="s">
        <v>2115</v>
      </c>
      <c r="U298" s="10">
        <v>0.99</v>
      </c>
      <c r="V298" s="9" t="s">
        <v>3402</v>
      </c>
      <c r="W298" s="10">
        <v>0.99</v>
      </c>
      <c r="X298" s="9"/>
      <c r="Y298" s="10"/>
      <c r="Z298" s="9"/>
      <c r="AA298" s="10"/>
      <c r="AB298" s="9"/>
      <c r="AC298" s="10"/>
      <c r="AD298" s="9"/>
      <c r="AE298" s="10"/>
      <c r="AF298" s="9"/>
      <c r="AG298" s="10"/>
      <c r="AH298" s="9"/>
      <c r="AI298" s="10"/>
      <c r="AJ298" s="9"/>
      <c r="AK298" s="10"/>
      <c r="AL298" s="9"/>
      <c r="AM298" s="10"/>
      <c r="AN298" s="9"/>
      <c r="AO298" s="10"/>
    </row>
    <row r="299" spans="1:41" ht="13" x14ac:dyDescent="0.15">
      <c r="A299" s="3" t="s">
        <v>299</v>
      </c>
      <c r="B299" s="3" t="s">
        <v>5857</v>
      </c>
      <c r="C299" s="9" t="s">
        <v>5568</v>
      </c>
      <c r="D299" s="17" t="str">
        <f>VLOOKUP(C299,Customers!$D$2:$E$60,2,FALSE)</f>
        <v>C00017</v>
      </c>
      <c r="E299" s="9" t="s">
        <v>5187</v>
      </c>
      <c r="F299" s="9" t="s">
        <v>5188</v>
      </c>
      <c r="G299" s="9" t="s">
        <v>5189</v>
      </c>
      <c r="H299" s="9" t="s">
        <v>5180</v>
      </c>
      <c r="I299" s="9" t="s">
        <v>5190</v>
      </c>
      <c r="J299" s="16" cm="1">
        <f t="array" ref="J299">SUM(IF(MOD(COLUMN(L299:AO299)-COLUMN(L299),2)=1, L299:AO299, 0))</f>
        <v>10.91</v>
      </c>
      <c r="K299" s="9">
        <f t="shared" si="1"/>
        <v>9</v>
      </c>
      <c r="L299" s="9" t="s">
        <v>2273</v>
      </c>
      <c r="M299" s="10">
        <v>0.99</v>
      </c>
      <c r="N299" s="9" t="s">
        <v>3441</v>
      </c>
      <c r="O299" s="10">
        <v>0.99</v>
      </c>
      <c r="P299" s="9" t="s">
        <v>722</v>
      </c>
      <c r="Q299" s="10">
        <v>0.99</v>
      </c>
      <c r="R299" s="9" t="s">
        <v>2552</v>
      </c>
      <c r="S299" s="10">
        <v>0.99</v>
      </c>
      <c r="T299" s="9" t="s">
        <v>3048</v>
      </c>
      <c r="U299" s="10">
        <v>0.99</v>
      </c>
      <c r="V299" s="9" t="s">
        <v>1534</v>
      </c>
      <c r="W299" s="10">
        <v>0.99</v>
      </c>
      <c r="X299" s="9" t="s">
        <v>4646</v>
      </c>
      <c r="Y299" s="10">
        <v>0.99</v>
      </c>
      <c r="Z299" s="9" t="s">
        <v>2149</v>
      </c>
      <c r="AA299" s="10">
        <v>1.99</v>
      </c>
      <c r="AB299" s="9" t="s">
        <v>4524</v>
      </c>
      <c r="AC299" s="10">
        <v>1.99</v>
      </c>
      <c r="AD299" s="9"/>
      <c r="AE299" s="10"/>
      <c r="AF299" s="9"/>
      <c r="AG299" s="10"/>
      <c r="AH299" s="9"/>
      <c r="AI299" s="10"/>
      <c r="AJ299" s="9"/>
      <c r="AK299" s="10"/>
      <c r="AL299" s="9"/>
      <c r="AM299" s="10"/>
      <c r="AN299" s="9"/>
      <c r="AO299" s="10"/>
    </row>
    <row r="300" spans="1:41" ht="13" x14ac:dyDescent="0.15">
      <c r="A300" s="3" t="s">
        <v>300</v>
      </c>
      <c r="B300" s="3" t="s">
        <v>5858</v>
      </c>
      <c r="C300" s="9" t="s">
        <v>5646</v>
      </c>
      <c r="D300" s="17" t="str">
        <f>VLOOKUP(C300,Customers!$D$2:$E$60,2,FALSE)</f>
        <v>C00026</v>
      </c>
      <c r="E300" s="9" t="s">
        <v>5258</v>
      </c>
      <c r="F300" s="9" t="s">
        <v>5259</v>
      </c>
      <c r="G300" s="9" t="s">
        <v>5260</v>
      </c>
      <c r="H300" s="9" t="s">
        <v>5180</v>
      </c>
      <c r="I300" s="3" t="s">
        <v>5261</v>
      </c>
      <c r="J300" s="16" cm="1">
        <f t="array" ref="J300">SUM(IF(MOD(COLUMN(L300:AO300)-COLUMN(L300),2)=1, L300:AO300, 0))</f>
        <v>23.859999999999992</v>
      </c>
      <c r="K300" s="9">
        <f t="shared" si="1"/>
        <v>14</v>
      </c>
      <c r="L300" s="9" t="s">
        <v>1776</v>
      </c>
      <c r="M300" s="10">
        <v>1.99</v>
      </c>
      <c r="N300" s="9" t="s">
        <v>4024</v>
      </c>
      <c r="O300" s="10">
        <v>1.99</v>
      </c>
      <c r="P300" s="9" t="s">
        <v>1676</v>
      </c>
      <c r="Q300" s="10">
        <v>1.99</v>
      </c>
      <c r="R300" s="9" t="s">
        <v>3512</v>
      </c>
      <c r="S300" s="10">
        <v>1.99</v>
      </c>
      <c r="T300" s="9" t="s">
        <v>2568</v>
      </c>
      <c r="U300" s="10">
        <v>1.99</v>
      </c>
      <c r="V300" s="9" t="s">
        <v>2998</v>
      </c>
      <c r="W300" s="10">
        <v>1.99</v>
      </c>
      <c r="X300" s="9" t="s">
        <v>2085</v>
      </c>
      <c r="Y300" s="10">
        <v>1.99</v>
      </c>
      <c r="Z300" s="9" t="s">
        <v>2152</v>
      </c>
      <c r="AA300" s="10">
        <v>1.99</v>
      </c>
      <c r="AB300" s="9" t="s">
        <v>1563</v>
      </c>
      <c r="AC300" s="10">
        <v>1.99</v>
      </c>
      <c r="AD300" s="9" t="s">
        <v>516</v>
      </c>
      <c r="AE300" s="10">
        <v>1.99</v>
      </c>
      <c r="AF300" s="9" t="s">
        <v>2125</v>
      </c>
      <c r="AG300" s="10">
        <v>0.99</v>
      </c>
      <c r="AH300" s="9" t="s">
        <v>811</v>
      </c>
      <c r="AI300" s="10">
        <v>0.99</v>
      </c>
      <c r="AJ300" s="9" t="s">
        <v>3592</v>
      </c>
      <c r="AK300" s="10">
        <v>0.99</v>
      </c>
      <c r="AL300" s="9" t="s">
        <v>1816</v>
      </c>
      <c r="AM300" s="10">
        <v>0.99</v>
      </c>
      <c r="AN300" s="9"/>
      <c r="AO300" s="10"/>
    </row>
    <row r="301" spans="1:41" ht="13" x14ac:dyDescent="0.15">
      <c r="A301" s="3" t="s">
        <v>301</v>
      </c>
      <c r="B301" s="3" t="s">
        <v>5859</v>
      </c>
      <c r="C301" s="9" t="s">
        <v>5557</v>
      </c>
      <c r="D301" s="17" t="str">
        <f>VLOOKUP(C301,Customers!$D$2:$E$60,2,FALSE)</f>
        <v>C00040</v>
      </c>
      <c r="E301" s="9" t="s">
        <v>5359</v>
      </c>
      <c r="F301" s="9" t="s">
        <v>5352</v>
      </c>
      <c r="G301" s="9"/>
      <c r="H301" s="9" t="s">
        <v>5353</v>
      </c>
      <c r="I301" s="3" t="s">
        <v>5360</v>
      </c>
      <c r="J301" s="16" cm="1">
        <f t="array" ref="J301">SUM(IF(MOD(COLUMN(L301:AO301)-COLUMN(L301),2)=1, L301:AO301, 0))</f>
        <v>0.99</v>
      </c>
      <c r="K301" s="9">
        <f t="shared" si="1"/>
        <v>1</v>
      </c>
      <c r="L301" s="9" t="s">
        <v>1614</v>
      </c>
      <c r="M301" s="10">
        <v>0.99</v>
      </c>
      <c r="N301" s="9"/>
      <c r="O301" s="10"/>
      <c r="P301" s="9"/>
      <c r="Q301" s="10"/>
      <c r="R301" s="9"/>
      <c r="S301" s="10"/>
      <c r="T301" s="9"/>
      <c r="U301" s="10"/>
      <c r="V301" s="9"/>
      <c r="W301" s="10"/>
      <c r="X301" s="9"/>
      <c r="Y301" s="10"/>
      <c r="Z301" s="9"/>
      <c r="AA301" s="10"/>
      <c r="AB301" s="9"/>
      <c r="AC301" s="10"/>
      <c r="AD301" s="9"/>
      <c r="AE301" s="10"/>
      <c r="AF301" s="9"/>
      <c r="AG301" s="10"/>
      <c r="AH301" s="9"/>
      <c r="AI301" s="10"/>
      <c r="AJ301" s="9"/>
      <c r="AK301" s="10"/>
      <c r="AL301" s="9"/>
      <c r="AM301" s="10"/>
      <c r="AN301" s="9"/>
      <c r="AO301" s="10"/>
    </row>
    <row r="302" spans="1:41" ht="13" x14ac:dyDescent="0.15">
      <c r="A302" s="3" t="s">
        <v>302</v>
      </c>
      <c r="B302" s="3" t="s">
        <v>5860</v>
      </c>
      <c r="C302" s="9" t="s">
        <v>5687</v>
      </c>
      <c r="D302" s="17" t="str">
        <f>VLOOKUP(C302,Customers!$D$2:$E$60,2,FALSE)</f>
        <v>C00041</v>
      </c>
      <c r="E302" s="9" t="s">
        <v>5365</v>
      </c>
      <c r="F302" s="9" t="s">
        <v>5366</v>
      </c>
      <c r="G302" s="9"/>
      <c r="H302" s="9" t="s">
        <v>5353</v>
      </c>
      <c r="I302" s="3" t="s">
        <v>5367</v>
      </c>
      <c r="J302" s="16" cm="1">
        <f t="array" ref="J302">SUM(IF(MOD(COLUMN(L302:AO302)-COLUMN(L302),2)=1, L302:AO302, 0))</f>
        <v>1.98</v>
      </c>
      <c r="K302" s="9">
        <f t="shared" si="1"/>
        <v>2</v>
      </c>
      <c r="L302" s="9" t="s">
        <v>898</v>
      </c>
      <c r="M302" s="10">
        <v>0.99</v>
      </c>
      <c r="N302" s="9" t="s">
        <v>718</v>
      </c>
      <c r="O302" s="10">
        <v>0.99</v>
      </c>
      <c r="P302" s="9"/>
      <c r="Q302" s="10"/>
      <c r="R302" s="9"/>
      <c r="S302" s="10"/>
      <c r="T302" s="9"/>
      <c r="U302" s="10"/>
      <c r="V302" s="9"/>
      <c r="W302" s="10"/>
      <c r="X302" s="9"/>
      <c r="Y302" s="10"/>
      <c r="Z302" s="9"/>
      <c r="AA302" s="10"/>
      <c r="AB302" s="9"/>
      <c r="AC302" s="10"/>
      <c r="AD302" s="9"/>
      <c r="AE302" s="10"/>
      <c r="AF302" s="9"/>
      <c r="AG302" s="10"/>
      <c r="AH302" s="9"/>
      <c r="AI302" s="10"/>
      <c r="AJ302" s="9"/>
      <c r="AK302" s="10"/>
      <c r="AL302" s="9"/>
      <c r="AM302" s="10"/>
      <c r="AN302" s="9"/>
      <c r="AO302" s="10"/>
    </row>
    <row r="303" spans="1:41" ht="13" x14ac:dyDescent="0.15">
      <c r="A303" s="3" t="s">
        <v>303</v>
      </c>
      <c r="B303" s="3" t="s">
        <v>5860</v>
      </c>
      <c r="C303" s="9" t="s">
        <v>5662</v>
      </c>
      <c r="D303" s="17" t="str">
        <f>VLOOKUP(C303,Customers!$D$2:$E$60,2,FALSE)</f>
        <v>C00043</v>
      </c>
      <c r="E303" s="9" t="s">
        <v>5379</v>
      </c>
      <c r="F303" s="9" t="s">
        <v>5380</v>
      </c>
      <c r="G303" s="9"/>
      <c r="H303" s="9" t="s">
        <v>5353</v>
      </c>
      <c r="I303" s="3" t="s">
        <v>5381</v>
      </c>
      <c r="J303" s="16" cm="1">
        <f t="array" ref="J303">SUM(IF(MOD(COLUMN(L303:AO303)-COLUMN(L303),2)=1, L303:AO303, 0))</f>
        <v>1.98</v>
      </c>
      <c r="K303" s="9">
        <f t="shared" si="1"/>
        <v>2</v>
      </c>
      <c r="L303" s="9" t="s">
        <v>3501</v>
      </c>
      <c r="M303" s="10">
        <v>0.99</v>
      </c>
      <c r="N303" s="9" t="s">
        <v>4985</v>
      </c>
      <c r="O303" s="10">
        <v>0.99</v>
      </c>
      <c r="P303" s="9"/>
      <c r="Q303" s="10"/>
      <c r="R303" s="9"/>
      <c r="S303" s="10"/>
      <c r="T303" s="9"/>
      <c r="U303" s="10"/>
      <c r="V303" s="9"/>
      <c r="W303" s="10"/>
      <c r="X303" s="9"/>
      <c r="Y303" s="10"/>
      <c r="Z303" s="9"/>
      <c r="AA303" s="10"/>
      <c r="AB303" s="9"/>
      <c r="AC303" s="10"/>
      <c r="AD303" s="9"/>
      <c r="AE303" s="10"/>
      <c r="AF303" s="9"/>
      <c r="AG303" s="10"/>
      <c r="AH303" s="9"/>
      <c r="AI303" s="10"/>
      <c r="AJ303" s="9"/>
      <c r="AK303" s="10"/>
      <c r="AL303" s="9"/>
      <c r="AM303" s="10"/>
      <c r="AN303" s="9"/>
      <c r="AO303" s="10"/>
    </row>
    <row r="304" spans="1:41" ht="13" x14ac:dyDescent="0.15">
      <c r="A304" s="3" t="s">
        <v>304</v>
      </c>
      <c r="B304" s="3" t="s">
        <v>5861</v>
      </c>
      <c r="C304" s="9" t="s">
        <v>5663</v>
      </c>
      <c r="D304" s="17" t="str">
        <f>VLOOKUP(C304,Customers!$D$2:$E$60,2,FALSE)</f>
        <v>C00045</v>
      </c>
      <c r="E304" s="9" t="s">
        <v>5394</v>
      </c>
      <c r="F304" s="9" t="s">
        <v>5395</v>
      </c>
      <c r="G304" s="9"/>
      <c r="H304" s="9" t="s">
        <v>5396</v>
      </c>
      <c r="I304" s="9" t="s">
        <v>5397</v>
      </c>
      <c r="J304" s="16" cm="1">
        <f t="array" ref="J304">SUM(IF(MOD(COLUMN(L304:AO304)-COLUMN(L304),2)=1, L304:AO304, 0))</f>
        <v>3.96</v>
      </c>
      <c r="K304" s="9">
        <f t="shared" si="1"/>
        <v>4</v>
      </c>
      <c r="L304" s="9" t="s">
        <v>1944</v>
      </c>
      <c r="M304" s="10">
        <v>0.99</v>
      </c>
      <c r="N304" s="9" t="s">
        <v>2660</v>
      </c>
      <c r="O304" s="10">
        <v>0.99</v>
      </c>
      <c r="P304" s="9" t="s">
        <v>2879</v>
      </c>
      <c r="Q304" s="10">
        <v>0.99</v>
      </c>
      <c r="R304" s="9" t="s">
        <v>3171</v>
      </c>
      <c r="S304" s="10">
        <v>0.99</v>
      </c>
      <c r="T304" s="9"/>
      <c r="U304" s="10"/>
      <c r="V304" s="9"/>
      <c r="W304" s="10"/>
      <c r="X304" s="9"/>
      <c r="Y304" s="10"/>
      <c r="Z304" s="9"/>
      <c r="AA304" s="10"/>
      <c r="AB304" s="9"/>
      <c r="AC304" s="10"/>
      <c r="AD304" s="9"/>
      <c r="AE304" s="10"/>
      <c r="AF304" s="9"/>
      <c r="AG304" s="10"/>
      <c r="AH304" s="9"/>
      <c r="AI304" s="10"/>
      <c r="AJ304" s="9"/>
      <c r="AK304" s="10"/>
      <c r="AL304" s="9"/>
      <c r="AM304" s="10"/>
      <c r="AN304" s="9"/>
      <c r="AO304" s="10"/>
    </row>
    <row r="305" spans="1:41" ht="13" x14ac:dyDescent="0.15">
      <c r="A305" s="3" t="s">
        <v>305</v>
      </c>
      <c r="B305" s="3" t="s">
        <v>5862</v>
      </c>
      <c r="C305" s="9" t="s">
        <v>5639</v>
      </c>
      <c r="D305" s="17" t="str">
        <f>VLOOKUP(C305,Customers!$D$2:$E$60,2,FALSE)</f>
        <v>C00049</v>
      </c>
      <c r="E305" s="9" t="s">
        <v>5426</v>
      </c>
      <c r="F305" s="9" t="s">
        <v>5427</v>
      </c>
      <c r="G305" s="9"/>
      <c r="H305" s="9" t="s">
        <v>5428</v>
      </c>
      <c r="I305" s="9" t="s">
        <v>5429</v>
      </c>
      <c r="J305" s="16" cm="1">
        <f t="array" ref="J305">SUM(IF(MOD(COLUMN(L305:AO305)-COLUMN(L305),2)=1, L305:AO305, 0))</f>
        <v>5.94</v>
      </c>
      <c r="K305" s="9">
        <f t="shared" si="1"/>
        <v>6</v>
      </c>
      <c r="L305" s="9" t="s">
        <v>4832</v>
      </c>
      <c r="M305" s="10">
        <v>0.99</v>
      </c>
      <c r="N305" s="9" t="s">
        <v>2465</v>
      </c>
      <c r="O305" s="10">
        <v>0.99</v>
      </c>
      <c r="P305" s="9" t="s">
        <v>4062</v>
      </c>
      <c r="Q305" s="10">
        <v>0.99</v>
      </c>
      <c r="R305" s="9" t="s">
        <v>4909</v>
      </c>
      <c r="S305" s="10">
        <v>0.99</v>
      </c>
      <c r="T305" s="9" t="s">
        <v>1457</v>
      </c>
      <c r="U305" s="10">
        <v>0.99</v>
      </c>
      <c r="V305" s="9" t="s">
        <v>4966</v>
      </c>
      <c r="W305" s="10">
        <v>0.99</v>
      </c>
      <c r="X305" s="9"/>
      <c r="Y305" s="10"/>
      <c r="Z305" s="9"/>
      <c r="AA305" s="10"/>
      <c r="AB305" s="9"/>
      <c r="AC305" s="10"/>
      <c r="AD305" s="9"/>
      <c r="AE305" s="10"/>
      <c r="AF305" s="9"/>
      <c r="AG305" s="10"/>
      <c r="AH305" s="9"/>
      <c r="AI305" s="10"/>
      <c r="AJ305" s="9"/>
      <c r="AK305" s="10"/>
      <c r="AL305" s="9"/>
      <c r="AM305" s="10"/>
      <c r="AN305" s="9"/>
      <c r="AO305" s="10"/>
    </row>
    <row r="306" spans="1:41" ht="13" x14ac:dyDescent="0.15">
      <c r="A306" s="3" t="s">
        <v>306</v>
      </c>
      <c r="B306" s="3" t="s">
        <v>5863</v>
      </c>
      <c r="C306" s="9" t="s">
        <v>5580</v>
      </c>
      <c r="D306" s="17" t="str">
        <f>VLOOKUP(C306,Customers!$D$2:$E$60,2,FALSE)</f>
        <v>C00055</v>
      </c>
      <c r="E306" s="9" t="s">
        <v>5468</v>
      </c>
      <c r="F306" s="9" t="s">
        <v>5469</v>
      </c>
      <c r="G306" s="9" t="s">
        <v>5470</v>
      </c>
      <c r="H306" s="9" t="s">
        <v>5471</v>
      </c>
      <c r="I306" s="3" t="s">
        <v>5472</v>
      </c>
      <c r="J306" s="16" cm="1">
        <f t="array" ref="J306">SUM(IF(MOD(COLUMN(L306:AO306)-COLUMN(L306),2)=1, L306:AO306, 0))</f>
        <v>8.91</v>
      </c>
      <c r="K306" s="9">
        <f t="shared" si="1"/>
        <v>9</v>
      </c>
      <c r="L306" s="9" t="s">
        <v>4566</v>
      </c>
      <c r="M306" s="10">
        <v>0.99</v>
      </c>
      <c r="N306" s="9" t="s">
        <v>4267</v>
      </c>
      <c r="O306" s="10">
        <v>0.99</v>
      </c>
      <c r="P306" s="9" t="s">
        <v>4721</v>
      </c>
      <c r="Q306" s="10">
        <v>0.99</v>
      </c>
      <c r="R306" s="9" t="s">
        <v>3418</v>
      </c>
      <c r="S306" s="10">
        <v>0.99</v>
      </c>
      <c r="T306" s="9" t="s">
        <v>1909</v>
      </c>
      <c r="U306" s="10">
        <v>0.99</v>
      </c>
      <c r="V306" s="9" t="s">
        <v>2504</v>
      </c>
      <c r="W306" s="10">
        <v>0.99</v>
      </c>
      <c r="X306" s="9" t="s">
        <v>1478</v>
      </c>
      <c r="Y306" s="10">
        <v>0.99</v>
      </c>
      <c r="Z306" s="9" t="s">
        <v>1564</v>
      </c>
      <c r="AA306" s="10">
        <v>0.99</v>
      </c>
      <c r="AB306" s="9" t="s">
        <v>2945</v>
      </c>
      <c r="AC306" s="10">
        <v>0.99</v>
      </c>
      <c r="AD306" s="9"/>
      <c r="AE306" s="10"/>
      <c r="AF306" s="9"/>
      <c r="AG306" s="10"/>
      <c r="AH306" s="9"/>
      <c r="AI306" s="10"/>
      <c r="AJ306" s="9"/>
      <c r="AK306" s="10"/>
      <c r="AL306" s="9"/>
      <c r="AM306" s="10"/>
      <c r="AN306" s="9"/>
      <c r="AO306" s="10"/>
    </row>
    <row r="307" spans="1:41" ht="13" x14ac:dyDescent="0.15">
      <c r="A307" s="3" t="s">
        <v>307</v>
      </c>
      <c r="B307" s="3" t="s">
        <v>5864</v>
      </c>
      <c r="C307" s="9" t="s">
        <v>5654</v>
      </c>
      <c r="D307" s="17" t="str">
        <f>VLOOKUP(C307,Customers!$D$2:$E$60,2,FALSE)</f>
        <v>C00005</v>
      </c>
      <c r="E307" s="9" t="s">
        <v>5086</v>
      </c>
      <c r="F307" s="9" t="s">
        <v>5087</v>
      </c>
      <c r="G307" s="9"/>
      <c r="H307" s="9" t="s">
        <v>5088</v>
      </c>
      <c r="I307" s="3" t="s">
        <v>5089</v>
      </c>
      <c r="J307" s="16" cm="1">
        <f t="array" ref="J307">SUM(IF(MOD(COLUMN(L307:AO307)-COLUMN(L307),2)=1, L307:AO307, 0))</f>
        <v>16.86</v>
      </c>
      <c r="K307" s="9">
        <f t="shared" si="1"/>
        <v>14</v>
      </c>
      <c r="L307" s="9" t="s">
        <v>4747</v>
      </c>
      <c r="M307" s="10">
        <v>0.99</v>
      </c>
      <c r="N307" s="9" t="s">
        <v>2575</v>
      </c>
      <c r="O307" s="10">
        <v>0.99</v>
      </c>
      <c r="P307" s="9" t="s">
        <v>1090</v>
      </c>
      <c r="Q307" s="10">
        <v>0.99</v>
      </c>
      <c r="R307" s="9" t="s">
        <v>1915</v>
      </c>
      <c r="S307" s="10">
        <v>0.99</v>
      </c>
      <c r="T307" s="9" t="s">
        <v>1935</v>
      </c>
      <c r="U307" s="10">
        <v>0.99</v>
      </c>
      <c r="V307" s="9" t="s">
        <v>4085</v>
      </c>
      <c r="W307" s="10">
        <v>0.99</v>
      </c>
      <c r="X307" s="9" t="s">
        <v>3927</v>
      </c>
      <c r="Y307" s="10">
        <v>0.99</v>
      </c>
      <c r="Z307" s="9" t="s">
        <v>4220</v>
      </c>
      <c r="AA307" s="10">
        <v>0.99</v>
      </c>
      <c r="AB307" s="9" t="s">
        <v>5018</v>
      </c>
      <c r="AC307" s="10">
        <v>0.99</v>
      </c>
      <c r="AD307" s="9" t="s">
        <v>1726</v>
      </c>
      <c r="AE307" s="10">
        <v>0.99</v>
      </c>
      <c r="AF307" s="9" t="s">
        <v>1495</v>
      </c>
      <c r="AG307" s="10">
        <v>0.99</v>
      </c>
      <c r="AH307" s="9" t="s">
        <v>4458</v>
      </c>
      <c r="AI307" s="10">
        <v>1.99</v>
      </c>
      <c r="AJ307" s="9" t="s">
        <v>2559</v>
      </c>
      <c r="AK307" s="10">
        <v>1.99</v>
      </c>
      <c r="AL307" s="9" t="s">
        <v>2062</v>
      </c>
      <c r="AM307" s="10">
        <v>1.99</v>
      </c>
      <c r="AN307" s="9"/>
      <c r="AO307" s="10"/>
    </row>
    <row r="308" spans="1:41" ht="13" x14ac:dyDescent="0.15">
      <c r="A308" s="3" t="s">
        <v>308</v>
      </c>
      <c r="B308" s="3" t="s">
        <v>5865</v>
      </c>
      <c r="C308" s="9" t="s">
        <v>5569</v>
      </c>
      <c r="D308" s="17" t="str">
        <f>VLOOKUP(C308,Customers!$D$2:$E$60,2,FALSE)</f>
        <v>C00019</v>
      </c>
      <c r="E308" s="9" t="s">
        <v>5205</v>
      </c>
      <c r="F308" s="9" t="s">
        <v>5206</v>
      </c>
      <c r="G308" s="9" t="s">
        <v>5179</v>
      </c>
      <c r="H308" s="9" t="s">
        <v>5180</v>
      </c>
      <c r="I308" s="3" t="s">
        <v>5207</v>
      </c>
      <c r="J308" s="16" cm="1">
        <f t="array" ref="J308">SUM(IF(MOD(COLUMN(L308:AO308)-COLUMN(L308),2)=1, L308:AO308, 0))</f>
        <v>1.99</v>
      </c>
      <c r="K308" s="9">
        <f t="shared" si="1"/>
        <v>1</v>
      </c>
      <c r="L308" s="9" t="s">
        <v>2331</v>
      </c>
      <c r="M308" s="10">
        <v>1.99</v>
      </c>
      <c r="N308" s="9"/>
      <c r="O308" s="10"/>
      <c r="P308" s="9"/>
      <c r="Q308" s="10"/>
      <c r="R308" s="9"/>
      <c r="S308" s="10"/>
      <c r="T308" s="9"/>
      <c r="U308" s="10"/>
      <c r="V308" s="9"/>
      <c r="W308" s="10"/>
      <c r="X308" s="9"/>
      <c r="Y308" s="10"/>
      <c r="Z308" s="9"/>
      <c r="AA308" s="10"/>
      <c r="AB308" s="9"/>
      <c r="AC308" s="10"/>
      <c r="AD308" s="9"/>
      <c r="AE308" s="10"/>
      <c r="AF308" s="9"/>
      <c r="AG308" s="10"/>
      <c r="AH308" s="9"/>
      <c r="AI308" s="10"/>
      <c r="AJ308" s="9"/>
      <c r="AK308" s="10"/>
      <c r="AL308" s="9"/>
      <c r="AM308" s="10"/>
      <c r="AN308" s="9"/>
      <c r="AO308" s="10"/>
    </row>
    <row r="309" spans="1:41" ht="13" x14ac:dyDescent="0.15">
      <c r="A309" s="3" t="s">
        <v>309</v>
      </c>
      <c r="B309" s="3" t="s">
        <v>5866</v>
      </c>
      <c r="C309" s="9" t="s">
        <v>5695</v>
      </c>
      <c r="D309" s="17" t="str">
        <f>VLOOKUP(C309,Customers!$D$2:$E$60,2,FALSE)</f>
        <v>C00020</v>
      </c>
      <c r="E309" s="9" t="s">
        <v>5213</v>
      </c>
      <c r="F309" s="9" t="s">
        <v>5178</v>
      </c>
      <c r="G309" s="9" t="s">
        <v>5179</v>
      </c>
      <c r="H309" s="9" t="s">
        <v>5180</v>
      </c>
      <c r="I309" s="9" t="s">
        <v>5214</v>
      </c>
      <c r="J309" s="16" cm="1">
        <f t="array" ref="J309">SUM(IF(MOD(COLUMN(L309:AO309)-COLUMN(L309),2)=1, L309:AO309, 0))</f>
        <v>3.98</v>
      </c>
      <c r="K309" s="9">
        <f t="shared" si="1"/>
        <v>2</v>
      </c>
      <c r="L309" s="9" t="s">
        <v>4408</v>
      </c>
      <c r="M309" s="10">
        <v>1.99</v>
      </c>
      <c r="N309" s="9" t="s">
        <v>4411</v>
      </c>
      <c r="O309" s="10">
        <v>1.99</v>
      </c>
      <c r="P309" s="9"/>
      <c r="Q309" s="10"/>
      <c r="R309" s="9"/>
      <c r="S309" s="10"/>
      <c r="T309" s="9"/>
      <c r="U309" s="10"/>
      <c r="V309" s="9"/>
      <c r="W309" s="10"/>
      <c r="X309" s="9"/>
      <c r="Y309" s="10"/>
      <c r="Z309" s="9"/>
      <c r="AA309" s="10"/>
      <c r="AB309" s="9"/>
      <c r="AC309" s="10"/>
      <c r="AD309" s="9"/>
      <c r="AE309" s="10"/>
      <c r="AF309" s="9"/>
      <c r="AG309" s="10"/>
      <c r="AH309" s="9"/>
      <c r="AI309" s="10"/>
      <c r="AJ309" s="9"/>
      <c r="AK309" s="10"/>
      <c r="AL309" s="9"/>
      <c r="AM309" s="10"/>
      <c r="AN309" s="9"/>
      <c r="AO309" s="10"/>
    </row>
    <row r="310" spans="1:41" ht="13" x14ac:dyDescent="0.15">
      <c r="A310" s="3" t="s">
        <v>310</v>
      </c>
      <c r="B310" s="3" t="s">
        <v>5866</v>
      </c>
      <c r="C310" s="9" t="s">
        <v>5670</v>
      </c>
      <c r="D310" s="17" t="str">
        <f>VLOOKUP(C310,Customers!$D$2:$E$60,2,FALSE)</f>
        <v>C00022</v>
      </c>
      <c r="E310" s="9" t="s">
        <v>5227</v>
      </c>
      <c r="F310" s="9" t="s">
        <v>5228</v>
      </c>
      <c r="G310" s="9" t="s">
        <v>5229</v>
      </c>
      <c r="H310" s="9" t="s">
        <v>5180</v>
      </c>
      <c r="I310" s="3" t="s">
        <v>5230</v>
      </c>
      <c r="J310" s="16" cm="1">
        <f t="array" ref="J310">SUM(IF(MOD(COLUMN(L310:AO310)-COLUMN(L310),2)=1, L310:AO310, 0))</f>
        <v>3.98</v>
      </c>
      <c r="K310" s="9">
        <f t="shared" si="1"/>
        <v>2</v>
      </c>
      <c r="L310" s="9" t="s">
        <v>4464</v>
      </c>
      <c r="M310" s="10">
        <v>1.99</v>
      </c>
      <c r="N310" s="9" t="s">
        <v>1414</v>
      </c>
      <c r="O310" s="10">
        <v>1.99</v>
      </c>
      <c r="P310" s="9"/>
      <c r="Q310" s="10"/>
      <c r="R310" s="9"/>
      <c r="S310" s="10"/>
      <c r="T310" s="9"/>
      <c r="U310" s="10"/>
      <c r="V310" s="9"/>
      <c r="W310" s="10"/>
      <c r="X310" s="9"/>
      <c r="Y310" s="10"/>
      <c r="Z310" s="9"/>
      <c r="AA310" s="10"/>
      <c r="AB310" s="9"/>
      <c r="AC310" s="10"/>
      <c r="AD310" s="9"/>
      <c r="AE310" s="10"/>
      <c r="AF310" s="9"/>
      <c r="AG310" s="10"/>
      <c r="AH310" s="9"/>
      <c r="AI310" s="10"/>
      <c r="AJ310" s="9"/>
      <c r="AK310" s="10"/>
      <c r="AL310" s="9"/>
      <c r="AM310" s="10"/>
      <c r="AN310" s="9"/>
      <c r="AO310" s="10"/>
    </row>
    <row r="311" spans="1:41" ht="13" x14ac:dyDescent="0.15">
      <c r="A311" s="3" t="s">
        <v>311</v>
      </c>
      <c r="B311" s="3" t="s">
        <v>5867</v>
      </c>
      <c r="C311" s="9" t="s">
        <v>5671</v>
      </c>
      <c r="D311" s="17" t="str">
        <f>VLOOKUP(C311,Customers!$D$2:$E$60,2,FALSE)</f>
        <v>C00024</v>
      </c>
      <c r="E311" s="9" t="s">
        <v>5242</v>
      </c>
      <c r="F311" s="9" t="s">
        <v>5243</v>
      </c>
      <c r="G311" s="9" t="s">
        <v>5244</v>
      </c>
      <c r="H311" s="9" t="s">
        <v>5180</v>
      </c>
      <c r="I311" s="3" t="s">
        <v>5245</v>
      </c>
      <c r="J311" s="16" cm="1">
        <f t="array" ref="J311">SUM(IF(MOD(COLUMN(L311:AO311)-COLUMN(L311),2)=1, L311:AO311, 0))</f>
        <v>7.96</v>
      </c>
      <c r="K311" s="9">
        <f t="shared" si="1"/>
        <v>4</v>
      </c>
      <c r="L311" s="9" t="s">
        <v>4409</v>
      </c>
      <c r="M311" s="10">
        <v>1.99</v>
      </c>
      <c r="N311" s="9" t="s">
        <v>1126</v>
      </c>
      <c r="O311" s="10">
        <v>1.99</v>
      </c>
      <c r="P311" s="9" t="s">
        <v>3716</v>
      </c>
      <c r="Q311" s="10">
        <v>1.99</v>
      </c>
      <c r="R311" s="9" t="s">
        <v>3621</v>
      </c>
      <c r="S311" s="10">
        <v>1.99</v>
      </c>
      <c r="T311" s="9"/>
      <c r="U311" s="10"/>
      <c r="V311" s="9"/>
      <c r="W311" s="10"/>
      <c r="X311" s="9"/>
      <c r="Y311" s="10"/>
      <c r="Z311" s="9"/>
      <c r="AA311" s="10"/>
      <c r="AB311" s="9"/>
      <c r="AC311" s="10"/>
      <c r="AD311" s="9"/>
      <c r="AE311" s="10"/>
      <c r="AF311" s="9"/>
      <c r="AG311" s="10"/>
      <c r="AH311" s="9"/>
      <c r="AI311" s="10"/>
      <c r="AJ311" s="9"/>
      <c r="AK311" s="10"/>
      <c r="AL311" s="9"/>
      <c r="AM311" s="10"/>
      <c r="AN311" s="9"/>
      <c r="AO311" s="10"/>
    </row>
    <row r="312" spans="1:41" ht="13" x14ac:dyDescent="0.15">
      <c r="A312" s="3" t="s">
        <v>312</v>
      </c>
      <c r="B312" s="3" t="s">
        <v>5868</v>
      </c>
      <c r="C312" s="9" t="s">
        <v>5647</v>
      </c>
      <c r="D312" s="17" t="str">
        <f>VLOOKUP(C312,Customers!$D$2:$E$60,2,FALSE)</f>
        <v>C00028</v>
      </c>
      <c r="E312" s="9" t="s">
        <v>5274</v>
      </c>
      <c r="F312" s="9" t="s">
        <v>5275</v>
      </c>
      <c r="G312" s="9" t="s">
        <v>5276</v>
      </c>
      <c r="H312" s="9" t="s">
        <v>5180</v>
      </c>
      <c r="I312" s="3" t="s">
        <v>5277</v>
      </c>
      <c r="J312" s="16" cm="1">
        <f t="array" ref="J312">SUM(IF(MOD(COLUMN(L312:AO312)-COLUMN(L312),2)=1, L312:AO312, 0))</f>
        <v>11.94</v>
      </c>
      <c r="K312" s="9">
        <f t="shared" si="1"/>
        <v>6</v>
      </c>
      <c r="L312" s="9" t="s">
        <v>3907</v>
      </c>
      <c r="M312" s="10">
        <v>1.99</v>
      </c>
      <c r="N312" s="9" t="s">
        <v>4467</v>
      </c>
      <c r="O312" s="10">
        <v>1.99</v>
      </c>
      <c r="P312" s="9" t="s">
        <v>1199</v>
      </c>
      <c r="Q312" s="10">
        <v>1.99</v>
      </c>
      <c r="R312" s="9" t="s">
        <v>2996</v>
      </c>
      <c r="S312" s="10">
        <v>1.99</v>
      </c>
      <c r="T312" s="9" t="s">
        <v>4454</v>
      </c>
      <c r="U312" s="10">
        <v>1.99</v>
      </c>
      <c r="V312" s="9" t="s">
        <v>4478</v>
      </c>
      <c r="W312" s="10">
        <v>1.99</v>
      </c>
      <c r="X312" s="9"/>
      <c r="Y312" s="10"/>
      <c r="Z312" s="9"/>
      <c r="AA312" s="10"/>
      <c r="AB312" s="9"/>
      <c r="AC312" s="10"/>
      <c r="AD312" s="9"/>
      <c r="AE312" s="10"/>
      <c r="AF312" s="9"/>
      <c r="AG312" s="10"/>
      <c r="AH312" s="9"/>
      <c r="AI312" s="10"/>
      <c r="AJ312" s="9"/>
      <c r="AK312" s="10"/>
      <c r="AL312" s="9"/>
      <c r="AM312" s="10"/>
      <c r="AN312" s="9"/>
      <c r="AO312" s="10"/>
    </row>
    <row r="313" spans="1:41" ht="13" x14ac:dyDescent="0.15">
      <c r="A313" s="3" t="s">
        <v>313</v>
      </c>
      <c r="B313" s="3" t="s">
        <v>5869</v>
      </c>
      <c r="C313" s="9" t="s">
        <v>5591</v>
      </c>
      <c r="D313" s="17" t="str">
        <f>VLOOKUP(C313,Customers!$D$2:$E$60,2,FALSE)</f>
        <v>C00034</v>
      </c>
      <c r="E313" s="9" t="s">
        <v>5319</v>
      </c>
      <c r="F313" s="9" t="s">
        <v>5320</v>
      </c>
      <c r="G313" s="9"/>
      <c r="H313" s="9" t="s">
        <v>5321</v>
      </c>
      <c r="I313" s="9"/>
      <c r="J313" s="16" cm="1">
        <f t="array" ref="J313">SUM(IF(MOD(COLUMN(L313:AO313)-COLUMN(L313),2)=1, L313:AO313, 0))</f>
        <v>10.91</v>
      </c>
      <c r="K313" s="9">
        <f t="shared" si="1"/>
        <v>9</v>
      </c>
      <c r="L313" s="9" t="s">
        <v>2421</v>
      </c>
      <c r="M313" s="10">
        <v>1.99</v>
      </c>
      <c r="N313" s="9" t="s">
        <v>3630</v>
      </c>
      <c r="O313" s="10">
        <v>1.99</v>
      </c>
      <c r="P313" s="9" t="s">
        <v>2376</v>
      </c>
      <c r="Q313" s="10">
        <v>0.99</v>
      </c>
      <c r="R313" s="9" t="s">
        <v>2669</v>
      </c>
      <c r="S313" s="10">
        <v>0.99</v>
      </c>
      <c r="T313" s="9" t="s">
        <v>1217</v>
      </c>
      <c r="U313" s="10">
        <v>0.99</v>
      </c>
      <c r="V313" s="9" t="s">
        <v>2386</v>
      </c>
      <c r="W313" s="10">
        <v>0.99</v>
      </c>
      <c r="X313" s="9" t="s">
        <v>4851</v>
      </c>
      <c r="Y313" s="10">
        <v>0.99</v>
      </c>
      <c r="Z313" s="9" t="s">
        <v>2716</v>
      </c>
      <c r="AA313" s="10">
        <v>0.99</v>
      </c>
      <c r="AB313" s="9" t="s">
        <v>4219</v>
      </c>
      <c r="AC313" s="10">
        <v>0.99</v>
      </c>
      <c r="AD313" s="9"/>
      <c r="AE313" s="10"/>
      <c r="AF313" s="9"/>
      <c r="AG313" s="10"/>
      <c r="AH313" s="9"/>
      <c r="AI313" s="10"/>
      <c r="AJ313" s="9"/>
      <c r="AK313" s="10"/>
      <c r="AL313" s="9"/>
      <c r="AM313" s="10"/>
      <c r="AN313" s="9"/>
      <c r="AO313" s="10"/>
    </row>
    <row r="314" spans="1:41" ht="13" x14ac:dyDescent="0.15">
      <c r="A314" s="3" t="s">
        <v>314</v>
      </c>
      <c r="B314" s="3" t="s">
        <v>5870</v>
      </c>
      <c r="C314" s="9" t="s">
        <v>5662</v>
      </c>
      <c r="D314" s="17" t="str">
        <f>VLOOKUP(C314,Customers!$D$2:$E$60,2,FALSE)</f>
        <v>C00043</v>
      </c>
      <c r="E314" s="9" t="s">
        <v>5379</v>
      </c>
      <c r="F314" s="9" t="s">
        <v>5380</v>
      </c>
      <c r="G314" s="9"/>
      <c r="H314" s="9" t="s">
        <v>5353</v>
      </c>
      <c r="I314" s="3" t="s">
        <v>5381</v>
      </c>
      <c r="J314" s="16" cm="1">
        <f t="array" ref="J314">SUM(IF(MOD(COLUMN(L314:AO314)-COLUMN(L314),2)=1, L314:AO314, 0))</f>
        <v>16.86</v>
      </c>
      <c r="K314" s="9">
        <f t="shared" si="1"/>
        <v>14</v>
      </c>
      <c r="L314" s="9" t="s">
        <v>3912</v>
      </c>
      <c r="M314" s="10">
        <v>0.99</v>
      </c>
      <c r="N314" s="9" t="s">
        <v>1664</v>
      </c>
      <c r="O314" s="10">
        <v>0.99</v>
      </c>
      <c r="P314" s="9" t="s">
        <v>2696</v>
      </c>
      <c r="Q314" s="10">
        <v>0.99</v>
      </c>
      <c r="R314" s="9" t="s">
        <v>1041</v>
      </c>
      <c r="S314" s="10">
        <v>0.99</v>
      </c>
      <c r="T314" s="9" t="s">
        <v>3582</v>
      </c>
      <c r="U314" s="10">
        <v>1.99</v>
      </c>
      <c r="V314" s="9" t="s">
        <v>2772</v>
      </c>
      <c r="W314" s="10">
        <v>1.99</v>
      </c>
      <c r="X314" s="9" t="s">
        <v>3011</v>
      </c>
      <c r="Y314" s="10">
        <v>0.99</v>
      </c>
      <c r="Z314" s="9" t="s">
        <v>4596</v>
      </c>
      <c r="AA314" s="10">
        <v>1.99</v>
      </c>
      <c r="AB314" s="9" t="s">
        <v>2283</v>
      </c>
      <c r="AC314" s="10">
        <v>0.99</v>
      </c>
      <c r="AD314" s="9" t="s">
        <v>1283</v>
      </c>
      <c r="AE314" s="10">
        <v>0.99</v>
      </c>
      <c r="AF314" s="9" t="s">
        <v>4169</v>
      </c>
      <c r="AG314" s="10">
        <v>0.99</v>
      </c>
      <c r="AH314" s="9" t="s">
        <v>3243</v>
      </c>
      <c r="AI314" s="10">
        <v>0.99</v>
      </c>
      <c r="AJ314" s="9" t="s">
        <v>4253</v>
      </c>
      <c r="AK314" s="10">
        <v>0.99</v>
      </c>
      <c r="AL314" s="9" t="s">
        <v>1890</v>
      </c>
      <c r="AM314" s="10">
        <v>0.99</v>
      </c>
      <c r="AN314" s="9"/>
      <c r="AO314" s="10"/>
    </row>
    <row r="315" spans="1:41" ht="13" x14ac:dyDescent="0.15">
      <c r="A315" s="3" t="s">
        <v>315</v>
      </c>
      <c r="B315" s="3" t="s">
        <v>5871</v>
      </c>
      <c r="C315" s="9" t="s">
        <v>5581</v>
      </c>
      <c r="D315" s="17" t="str">
        <f>VLOOKUP(C315,Customers!$D$2:$E$60,2,FALSE)</f>
        <v>C00057</v>
      </c>
      <c r="E315" s="9" t="s">
        <v>5485</v>
      </c>
      <c r="F315" s="9" t="s">
        <v>5486</v>
      </c>
      <c r="G315" s="9"/>
      <c r="H315" s="9" t="s">
        <v>5487</v>
      </c>
      <c r="I315" s="9"/>
      <c r="J315" s="16" cm="1">
        <f t="array" ref="J315">SUM(IF(MOD(COLUMN(L315:AO315)-COLUMN(L315),2)=1, L315:AO315, 0))</f>
        <v>0.99</v>
      </c>
      <c r="K315" s="9">
        <f t="shared" si="1"/>
        <v>1</v>
      </c>
      <c r="L315" s="9" t="s">
        <v>3973</v>
      </c>
      <c r="M315" s="10">
        <v>0.99</v>
      </c>
      <c r="N315" s="9"/>
      <c r="O315" s="10"/>
      <c r="P315" s="9"/>
      <c r="Q315" s="10"/>
      <c r="R315" s="9"/>
      <c r="S315" s="10"/>
      <c r="T315" s="9"/>
      <c r="U315" s="10"/>
      <c r="V315" s="9"/>
      <c r="W315" s="10"/>
      <c r="X315" s="9"/>
      <c r="Y315" s="10"/>
      <c r="Z315" s="9"/>
      <c r="AA315" s="10"/>
      <c r="AB315" s="9"/>
      <c r="AC315" s="10"/>
      <c r="AD315" s="9"/>
      <c r="AE315" s="10"/>
      <c r="AF315" s="9"/>
      <c r="AG315" s="10"/>
      <c r="AH315" s="9"/>
      <c r="AI315" s="10"/>
      <c r="AJ315" s="9"/>
      <c r="AK315" s="10"/>
      <c r="AL315" s="9"/>
      <c r="AM315" s="10"/>
      <c r="AN315" s="9"/>
      <c r="AO315" s="10"/>
    </row>
    <row r="316" spans="1:41" ht="13" x14ac:dyDescent="0.15">
      <c r="A316" s="3" t="s">
        <v>316</v>
      </c>
      <c r="B316" s="3" t="s">
        <v>5872</v>
      </c>
      <c r="C316" s="9" t="s">
        <v>5703</v>
      </c>
      <c r="D316" s="17" t="str">
        <f>VLOOKUP(C316,Customers!$D$2:$E$60,2,FALSE)</f>
        <v>C00058</v>
      </c>
      <c r="E316" s="9" t="s">
        <v>5492</v>
      </c>
      <c r="F316" s="9" t="s">
        <v>5493</v>
      </c>
      <c r="G316" s="9"/>
      <c r="H316" s="9" t="s">
        <v>5494</v>
      </c>
      <c r="I316" s="3" t="s">
        <v>5495</v>
      </c>
      <c r="J316" s="16" cm="1">
        <f t="array" ref="J316">SUM(IF(MOD(COLUMN(L316:AO316)-COLUMN(L316),2)=1, L316:AO316, 0))</f>
        <v>1.98</v>
      </c>
      <c r="K316" s="9">
        <f t="shared" si="1"/>
        <v>2</v>
      </c>
      <c r="L316" s="9" t="s">
        <v>1709</v>
      </c>
      <c r="M316" s="10">
        <v>0.99</v>
      </c>
      <c r="N316" s="9" t="s">
        <v>1697</v>
      </c>
      <c r="O316" s="10">
        <v>0.99</v>
      </c>
      <c r="P316" s="9"/>
      <c r="Q316" s="10"/>
      <c r="R316" s="9"/>
      <c r="S316" s="10"/>
      <c r="T316" s="9"/>
      <c r="U316" s="10"/>
      <c r="V316" s="9"/>
      <c r="W316" s="10"/>
      <c r="X316" s="9"/>
      <c r="Y316" s="10"/>
      <c r="Z316" s="9"/>
      <c r="AA316" s="10"/>
      <c r="AB316" s="9"/>
      <c r="AC316" s="10"/>
      <c r="AD316" s="9"/>
      <c r="AE316" s="10"/>
      <c r="AF316" s="9"/>
      <c r="AG316" s="10"/>
      <c r="AH316" s="9"/>
      <c r="AI316" s="10"/>
      <c r="AJ316" s="9"/>
      <c r="AK316" s="10"/>
      <c r="AL316" s="9"/>
      <c r="AM316" s="10"/>
      <c r="AN316" s="9"/>
      <c r="AO316" s="10"/>
    </row>
    <row r="317" spans="1:41" ht="13" x14ac:dyDescent="0.15">
      <c r="A317" s="3" t="s">
        <v>317</v>
      </c>
      <c r="B317" s="3" t="s">
        <v>5872</v>
      </c>
      <c r="C317" s="9" t="s">
        <v>5678</v>
      </c>
      <c r="D317" s="17" t="str">
        <f>VLOOKUP(C317,Customers!$D$2:$E$60,2,FALSE)</f>
        <v>C00001</v>
      </c>
      <c r="E317" s="9" t="s">
        <v>5051</v>
      </c>
      <c r="F317" s="9" t="s">
        <v>5052</v>
      </c>
      <c r="G317" s="9" t="s">
        <v>5053</v>
      </c>
      <c r="H317" s="9" t="s">
        <v>5054</v>
      </c>
      <c r="I317" s="9" t="s">
        <v>5055</v>
      </c>
      <c r="J317" s="16" cm="1">
        <f t="array" ref="J317">SUM(IF(MOD(COLUMN(L317:AO317)-COLUMN(L317),2)=1, L317:AO317, 0))</f>
        <v>1.98</v>
      </c>
      <c r="K317" s="9">
        <f t="shared" si="1"/>
        <v>2</v>
      </c>
      <c r="L317" s="9" t="s">
        <v>2807</v>
      </c>
      <c r="M317" s="10">
        <v>0.99</v>
      </c>
      <c r="N317" s="9" t="s">
        <v>2180</v>
      </c>
      <c r="O317" s="10">
        <v>0.99</v>
      </c>
      <c r="P317" s="9"/>
      <c r="Q317" s="10"/>
      <c r="R317" s="9"/>
      <c r="S317" s="10"/>
      <c r="T317" s="9"/>
      <c r="U317" s="10"/>
      <c r="V317" s="9"/>
      <c r="W317" s="10"/>
      <c r="X317" s="9"/>
      <c r="Y317" s="10"/>
      <c r="Z317" s="9"/>
      <c r="AA317" s="10"/>
      <c r="AB317" s="9"/>
      <c r="AC317" s="10"/>
      <c r="AD317" s="9"/>
      <c r="AE317" s="10"/>
      <c r="AF317" s="9"/>
      <c r="AG317" s="10"/>
      <c r="AH317" s="9"/>
      <c r="AI317" s="10"/>
      <c r="AJ317" s="9"/>
      <c r="AK317" s="10"/>
      <c r="AL317" s="9"/>
      <c r="AM317" s="10"/>
      <c r="AN317" s="9"/>
      <c r="AO317" s="10"/>
    </row>
    <row r="318" spans="1:41" ht="13" x14ac:dyDescent="0.15">
      <c r="A318" s="3" t="s">
        <v>318</v>
      </c>
      <c r="B318" s="3" t="s">
        <v>5873</v>
      </c>
      <c r="C318" s="9" t="s">
        <v>5679</v>
      </c>
      <c r="D318" s="17" t="str">
        <f>VLOOKUP(C318,Customers!$D$2:$E$60,2,FALSE)</f>
        <v>C00003</v>
      </c>
      <c r="E318" s="9" t="s">
        <v>5069</v>
      </c>
      <c r="F318" s="9" t="s">
        <v>5070</v>
      </c>
      <c r="G318" s="9" t="s">
        <v>5071</v>
      </c>
      <c r="H318" s="9" t="s">
        <v>437</v>
      </c>
      <c r="I318" s="9" t="s">
        <v>5072</v>
      </c>
      <c r="J318" s="16" cm="1">
        <f t="array" ref="J318">SUM(IF(MOD(COLUMN(L318:AO318)-COLUMN(L318),2)=1, L318:AO318, 0))</f>
        <v>3.96</v>
      </c>
      <c r="K318" s="9">
        <f t="shared" si="1"/>
        <v>4</v>
      </c>
      <c r="L318" s="9" t="s">
        <v>1689</v>
      </c>
      <c r="M318" s="10">
        <v>0.99</v>
      </c>
      <c r="N318" s="9" t="s">
        <v>4878</v>
      </c>
      <c r="O318" s="10">
        <v>0.99</v>
      </c>
      <c r="P318" s="9" t="s">
        <v>3873</v>
      </c>
      <c r="Q318" s="10">
        <v>0.99</v>
      </c>
      <c r="R318" s="9" t="s">
        <v>4295</v>
      </c>
      <c r="S318" s="10">
        <v>0.99</v>
      </c>
      <c r="T318" s="9"/>
      <c r="U318" s="10"/>
      <c r="V318" s="9"/>
      <c r="W318" s="10"/>
      <c r="X318" s="9"/>
      <c r="Y318" s="10"/>
      <c r="Z318" s="9"/>
      <c r="AA318" s="10"/>
      <c r="AB318" s="9"/>
      <c r="AC318" s="10"/>
      <c r="AD318" s="9"/>
      <c r="AE318" s="10"/>
      <c r="AF318" s="9"/>
      <c r="AG318" s="10"/>
      <c r="AH318" s="9"/>
      <c r="AI318" s="10"/>
      <c r="AJ318" s="9"/>
      <c r="AK318" s="10"/>
      <c r="AL318" s="9"/>
      <c r="AM318" s="10"/>
      <c r="AN318" s="9"/>
      <c r="AO318" s="10"/>
    </row>
    <row r="319" spans="1:41" ht="13" x14ac:dyDescent="0.15">
      <c r="A319" s="3" t="s">
        <v>319</v>
      </c>
      <c r="B319" s="3" t="s">
        <v>5874</v>
      </c>
      <c r="C319" s="9" t="s">
        <v>5655</v>
      </c>
      <c r="D319" s="17" t="str">
        <f>VLOOKUP(C319,Customers!$D$2:$E$60,2,FALSE)</f>
        <v>C00007</v>
      </c>
      <c r="E319" s="9" t="s">
        <v>5100</v>
      </c>
      <c r="F319" s="9" t="s">
        <v>5101</v>
      </c>
      <c r="G319" s="9"/>
      <c r="H319" s="9" t="s">
        <v>5102</v>
      </c>
      <c r="I319" s="3" t="s">
        <v>5103</v>
      </c>
      <c r="J319" s="16" cm="1">
        <f t="array" ref="J319">SUM(IF(MOD(COLUMN(L319:AO319)-COLUMN(L319),2)=1, L319:AO319, 0))</f>
        <v>5.94</v>
      </c>
      <c r="K319" s="9">
        <f t="shared" si="1"/>
        <v>6</v>
      </c>
      <c r="L319" s="9" t="s">
        <v>3593</v>
      </c>
      <c r="M319" s="10">
        <v>0.99</v>
      </c>
      <c r="N319" s="9" t="s">
        <v>4317</v>
      </c>
      <c r="O319" s="10">
        <v>0.99</v>
      </c>
      <c r="P319" s="9" t="s">
        <v>2805</v>
      </c>
      <c r="Q319" s="10">
        <v>0.99</v>
      </c>
      <c r="R319" s="9" t="s">
        <v>4830</v>
      </c>
      <c r="S319" s="10">
        <v>0.99</v>
      </c>
      <c r="T319" s="9" t="s">
        <v>3806</v>
      </c>
      <c r="U319" s="10">
        <v>0.99</v>
      </c>
      <c r="V319" s="9" t="s">
        <v>2620</v>
      </c>
      <c r="W319" s="10">
        <v>0.99</v>
      </c>
      <c r="X319" s="9"/>
      <c r="Y319" s="10"/>
      <c r="Z319" s="9"/>
      <c r="AA319" s="10"/>
      <c r="AB319" s="9"/>
      <c r="AC319" s="10"/>
      <c r="AD319" s="9"/>
      <c r="AE319" s="10"/>
      <c r="AF319" s="9"/>
      <c r="AG319" s="10"/>
      <c r="AH319" s="9"/>
      <c r="AI319" s="10"/>
      <c r="AJ319" s="9"/>
      <c r="AK319" s="10"/>
      <c r="AL319" s="9"/>
      <c r="AM319" s="10"/>
      <c r="AN319" s="9"/>
      <c r="AO319" s="10"/>
    </row>
    <row r="320" spans="1:41" ht="13" x14ac:dyDescent="0.15">
      <c r="A320" s="3" t="s">
        <v>320</v>
      </c>
      <c r="B320" s="3" t="s">
        <v>5875</v>
      </c>
      <c r="C320" s="9" t="s">
        <v>5601</v>
      </c>
      <c r="D320" s="17" t="str">
        <f>VLOOKUP(C320,Customers!$D$2:$E$60,2,FALSE)</f>
        <v>C00013</v>
      </c>
      <c r="E320" s="9" t="s">
        <v>5151</v>
      </c>
      <c r="F320" s="9" t="s">
        <v>5152</v>
      </c>
      <c r="G320" s="9" t="s">
        <v>5153</v>
      </c>
      <c r="H320" s="9" t="s">
        <v>5054</v>
      </c>
      <c r="I320" s="9" t="s">
        <v>5154</v>
      </c>
      <c r="J320" s="16" cm="1">
        <f t="array" ref="J320">SUM(IF(MOD(COLUMN(L320:AO320)-COLUMN(L320),2)=1, L320:AO320, 0))</f>
        <v>8.91</v>
      </c>
      <c r="K320" s="9">
        <f t="shared" si="1"/>
        <v>9</v>
      </c>
      <c r="L320" s="9" t="s">
        <v>2497</v>
      </c>
      <c r="M320" s="10">
        <v>0.99</v>
      </c>
      <c r="N320" s="9" t="s">
        <v>4256</v>
      </c>
      <c r="O320" s="10">
        <v>0.99</v>
      </c>
      <c r="P320" s="9" t="s">
        <v>3271</v>
      </c>
      <c r="Q320" s="10">
        <v>0.99</v>
      </c>
      <c r="R320" s="9" t="s">
        <v>4302</v>
      </c>
      <c r="S320" s="10">
        <v>0.99</v>
      </c>
      <c r="T320" s="9" t="s">
        <v>4238</v>
      </c>
      <c r="U320" s="10">
        <v>0.99</v>
      </c>
      <c r="V320" s="9" t="s">
        <v>2188</v>
      </c>
      <c r="W320" s="10">
        <v>0.99</v>
      </c>
      <c r="X320" s="9" t="s">
        <v>4105</v>
      </c>
      <c r="Y320" s="10">
        <v>0.99</v>
      </c>
      <c r="Z320" s="9" t="s">
        <v>2384</v>
      </c>
      <c r="AA320" s="10">
        <v>0.99</v>
      </c>
      <c r="AB320" s="9" t="s">
        <v>2494</v>
      </c>
      <c r="AC320" s="10">
        <v>0.99</v>
      </c>
      <c r="AD320" s="9"/>
      <c r="AE320" s="10"/>
      <c r="AF320" s="9"/>
      <c r="AG320" s="10"/>
      <c r="AH320" s="9"/>
      <c r="AI320" s="10"/>
      <c r="AJ320" s="9"/>
      <c r="AK320" s="10"/>
      <c r="AL320" s="9"/>
      <c r="AM320" s="10"/>
      <c r="AN320" s="9"/>
      <c r="AO320" s="10"/>
    </row>
    <row r="321" spans="1:41" ht="13" x14ac:dyDescent="0.15">
      <c r="A321" s="3" t="s">
        <v>321</v>
      </c>
      <c r="B321" s="3" t="s">
        <v>5876</v>
      </c>
      <c r="C321" s="9" t="s">
        <v>5670</v>
      </c>
      <c r="D321" s="17" t="str">
        <f>VLOOKUP(C321,Customers!$D$2:$E$60,2,FALSE)</f>
        <v>C00022</v>
      </c>
      <c r="E321" s="9" t="s">
        <v>5227</v>
      </c>
      <c r="F321" s="9" t="s">
        <v>5228</v>
      </c>
      <c r="G321" s="9" t="s">
        <v>5229</v>
      </c>
      <c r="H321" s="9" t="s">
        <v>5180</v>
      </c>
      <c r="I321" s="3" t="s">
        <v>5230</v>
      </c>
      <c r="J321" s="16" cm="1">
        <f t="array" ref="J321">SUM(IF(MOD(COLUMN(L321:AO321)-COLUMN(L321),2)=1, L321:AO321, 0))</f>
        <v>13.860000000000001</v>
      </c>
      <c r="K321" s="9">
        <f t="shared" si="1"/>
        <v>14</v>
      </c>
      <c r="L321" s="9" t="s">
        <v>952</v>
      </c>
      <c r="M321" s="10">
        <v>0.99</v>
      </c>
      <c r="N321" s="9" t="s">
        <v>5008</v>
      </c>
      <c r="O321" s="10">
        <v>0.99</v>
      </c>
      <c r="P321" s="9" t="s">
        <v>3404</v>
      </c>
      <c r="Q321" s="10">
        <v>0.99</v>
      </c>
      <c r="R321" s="9" t="s">
        <v>2722</v>
      </c>
      <c r="S321" s="10">
        <v>0.99</v>
      </c>
      <c r="T321" s="9" t="s">
        <v>3669</v>
      </c>
      <c r="U321" s="10">
        <v>0.99</v>
      </c>
      <c r="V321" s="9" t="s">
        <v>3426</v>
      </c>
      <c r="W321" s="10">
        <v>0.99</v>
      </c>
      <c r="X321" s="9" t="s">
        <v>4875</v>
      </c>
      <c r="Y321" s="10">
        <v>0.99</v>
      </c>
      <c r="Z321" s="9" t="s">
        <v>2151</v>
      </c>
      <c r="AA321" s="10">
        <v>0.99</v>
      </c>
      <c r="AB321" s="9" t="s">
        <v>1954</v>
      </c>
      <c r="AC321" s="10">
        <v>0.99</v>
      </c>
      <c r="AD321" s="9" t="s">
        <v>3225</v>
      </c>
      <c r="AE321" s="10">
        <v>0.99</v>
      </c>
      <c r="AF321" s="9" t="s">
        <v>1546</v>
      </c>
      <c r="AG321" s="10">
        <v>0.99</v>
      </c>
      <c r="AH321" s="9" t="s">
        <v>4126</v>
      </c>
      <c r="AI321" s="10">
        <v>0.99</v>
      </c>
      <c r="AJ321" s="9" t="s">
        <v>1396</v>
      </c>
      <c r="AK321" s="10">
        <v>0.99</v>
      </c>
      <c r="AL321" s="9" t="s">
        <v>1352</v>
      </c>
      <c r="AM321" s="10">
        <v>0.99</v>
      </c>
      <c r="AN321" s="9"/>
      <c r="AO321" s="10"/>
    </row>
    <row r="322" spans="1:41" ht="13" x14ac:dyDescent="0.15">
      <c r="A322" s="3" t="s">
        <v>322</v>
      </c>
      <c r="B322" s="3" t="s">
        <v>5877</v>
      </c>
      <c r="C322" s="9" t="s">
        <v>5592</v>
      </c>
      <c r="D322" s="17" t="str">
        <f>VLOOKUP(C322,Customers!$D$2:$E$60,2,FALSE)</f>
        <v>C00036</v>
      </c>
      <c r="E322" s="9" t="s">
        <v>5331</v>
      </c>
      <c r="F322" s="9" t="s">
        <v>5332</v>
      </c>
      <c r="G322" s="9"/>
      <c r="H322" s="9" t="s">
        <v>5063</v>
      </c>
      <c r="I322" s="3" t="s">
        <v>5333</v>
      </c>
      <c r="J322" s="16" cm="1">
        <f t="array" ref="J322">SUM(IF(MOD(COLUMN(L322:AO322)-COLUMN(L322),2)=1, L322:AO322, 0))</f>
        <v>0.99</v>
      </c>
      <c r="K322" s="9">
        <f t="shared" si="1"/>
        <v>1</v>
      </c>
      <c r="L322" s="9" t="s">
        <v>4106</v>
      </c>
      <c r="M322" s="10">
        <v>0.99</v>
      </c>
      <c r="N322" s="9"/>
      <c r="O322" s="10"/>
      <c r="P322" s="9"/>
      <c r="Q322" s="10"/>
      <c r="R322" s="9"/>
      <c r="S322" s="10"/>
      <c r="T322" s="9"/>
      <c r="U322" s="10"/>
      <c r="V322" s="9"/>
      <c r="W322" s="10"/>
      <c r="X322" s="9"/>
      <c r="Y322" s="10"/>
      <c r="Z322" s="9"/>
      <c r="AA322" s="10"/>
      <c r="AB322" s="9"/>
      <c r="AC322" s="10"/>
      <c r="AD322" s="9"/>
      <c r="AE322" s="10"/>
      <c r="AF322" s="9"/>
      <c r="AG322" s="10"/>
      <c r="AH322" s="9"/>
      <c r="AI322" s="10"/>
      <c r="AJ322" s="9"/>
      <c r="AK322" s="10"/>
      <c r="AL322" s="9"/>
      <c r="AM322" s="10"/>
      <c r="AN322" s="9"/>
      <c r="AO322" s="10"/>
    </row>
    <row r="323" spans="1:41" ht="13" x14ac:dyDescent="0.15">
      <c r="A323" s="3" t="s">
        <v>323</v>
      </c>
      <c r="B323" s="3" t="s">
        <v>5878</v>
      </c>
      <c r="C323" s="9" t="s">
        <v>5554</v>
      </c>
      <c r="D323" s="17" t="str">
        <f>VLOOKUP(C323,Customers!$D$2:$E$60,2,FALSE)</f>
        <v>C00037</v>
      </c>
      <c r="E323" s="9" t="s">
        <v>5338</v>
      </c>
      <c r="F323" s="9" t="s">
        <v>5339</v>
      </c>
      <c r="G323" s="9"/>
      <c r="H323" s="9" t="s">
        <v>5063</v>
      </c>
      <c r="I323" s="3" t="s">
        <v>5340</v>
      </c>
      <c r="J323" s="16" cm="1">
        <f t="array" ref="J323">SUM(IF(MOD(COLUMN(L323:AO323)-COLUMN(L323),2)=1, L323:AO323, 0))</f>
        <v>1.98</v>
      </c>
      <c r="K323" s="9">
        <f t="shared" si="1"/>
        <v>2</v>
      </c>
      <c r="L323" s="9" t="s">
        <v>1736</v>
      </c>
      <c r="M323" s="10">
        <v>0.99</v>
      </c>
      <c r="N323" s="9" t="s">
        <v>2860</v>
      </c>
      <c r="O323" s="10">
        <v>0.99</v>
      </c>
      <c r="P323" s="9"/>
      <c r="Q323" s="10"/>
      <c r="R323" s="9"/>
      <c r="S323" s="10"/>
      <c r="T323" s="9"/>
      <c r="U323" s="10"/>
      <c r="V323" s="9"/>
      <c r="W323" s="10"/>
      <c r="X323" s="9"/>
      <c r="Y323" s="10"/>
      <c r="Z323" s="9"/>
      <c r="AA323" s="10"/>
      <c r="AB323" s="9"/>
      <c r="AC323" s="10"/>
      <c r="AD323" s="9"/>
      <c r="AE323" s="10"/>
      <c r="AF323" s="9"/>
      <c r="AG323" s="10"/>
      <c r="AH323" s="9"/>
      <c r="AI323" s="10"/>
      <c r="AJ323" s="9"/>
      <c r="AK323" s="10"/>
      <c r="AL323" s="9"/>
      <c r="AM323" s="10"/>
      <c r="AN323" s="9"/>
      <c r="AO323" s="10"/>
    </row>
    <row r="324" spans="1:41" ht="13" x14ac:dyDescent="0.15">
      <c r="A324" s="3" t="s">
        <v>324</v>
      </c>
      <c r="B324" s="3" t="s">
        <v>5878</v>
      </c>
      <c r="C324" s="9" t="s">
        <v>5686</v>
      </c>
      <c r="D324" s="17" t="str">
        <f>VLOOKUP(C324,Customers!$D$2:$E$60,2,FALSE)</f>
        <v>C00039</v>
      </c>
      <c r="E324" s="9" t="s">
        <v>5351</v>
      </c>
      <c r="F324" s="9" t="s">
        <v>5352</v>
      </c>
      <c r="G324" s="9"/>
      <c r="H324" s="9" t="s">
        <v>5353</v>
      </c>
      <c r="I324" s="3" t="s">
        <v>5354</v>
      </c>
      <c r="J324" s="16" cm="1">
        <f t="array" ref="J324">SUM(IF(MOD(COLUMN(L324:AO324)-COLUMN(L324),2)=1, L324:AO324, 0))</f>
        <v>1.98</v>
      </c>
      <c r="K324" s="9">
        <f t="shared" si="1"/>
        <v>2</v>
      </c>
      <c r="L324" s="9" t="s">
        <v>4754</v>
      </c>
      <c r="M324" s="10">
        <v>0.99</v>
      </c>
      <c r="N324" s="9" t="s">
        <v>1377</v>
      </c>
      <c r="O324" s="10">
        <v>0.99</v>
      </c>
      <c r="P324" s="9"/>
      <c r="Q324" s="10"/>
      <c r="R324" s="9"/>
      <c r="S324" s="10"/>
      <c r="T324" s="9"/>
      <c r="U324" s="10"/>
      <c r="V324" s="9"/>
      <c r="W324" s="10"/>
      <c r="X324" s="9"/>
      <c r="Y324" s="10"/>
      <c r="Z324" s="9"/>
      <c r="AA324" s="10"/>
      <c r="AB324" s="9"/>
      <c r="AC324" s="10"/>
      <c r="AD324" s="9"/>
      <c r="AE324" s="10"/>
      <c r="AF324" s="9"/>
      <c r="AG324" s="10"/>
      <c r="AH324" s="9"/>
      <c r="AI324" s="10"/>
      <c r="AJ324" s="9"/>
      <c r="AK324" s="10"/>
      <c r="AL324" s="9"/>
      <c r="AM324" s="10"/>
      <c r="AN324" s="9"/>
      <c r="AO324" s="10"/>
    </row>
    <row r="325" spans="1:41" ht="13" x14ac:dyDescent="0.15">
      <c r="A325" s="3" t="s">
        <v>325</v>
      </c>
      <c r="B325" s="3" t="s">
        <v>5879</v>
      </c>
      <c r="C325" s="9" t="s">
        <v>5687</v>
      </c>
      <c r="D325" s="17" t="str">
        <f>VLOOKUP(C325,Customers!$D$2:$E$60,2,FALSE)</f>
        <v>C00041</v>
      </c>
      <c r="E325" s="9" t="s">
        <v>5365</v>
      </c>
      <c r="F325" s="9" t="s">
        <v>5366</v>
      </c>
      <c r="G325" s="9"/>
      <c r="H325" s="9" t="s">
        <v>5353</v>
      </c>
      <c r="I325" s="3" t="s">
        <v>5367</v>
      </c>
      <c r="J325" s="16" cm="1">
        <f t="array" ref="J325">SUM(IF(MOD(COLUMN(L325:AO325)-COLUMN(L325),2)=1, L325:AO325, 0))</f>
        <v>2.9699999999999998</v>
      </c>
      <c r="K325" s="9">
        <f t="shared" si="1"/>
        <v>3</v>
      </c>
      <c r="L325" s="9" t="s">
        <v>762</v>
      </c>
      <c r="M325" s="10">
        <v>0.99</v>
      </c>
      <c r="N325" s="9" t="s">
        <v>1409</v>
      </c>
      <c r="O325" s="10">
        <v>0.99</v>
      </c>
      <c r="P325" s="9" t="s">
        <v>4819</v>
      </c>
      <c r="Q325" s="10">
        <v>0.99</v>
      </c>
      <c r="R325" s="9"/>
      <c r="S325" s="10"/>
      <c r="T325" s="9"/>
      <c r="U325" s="10"/>
      <c r="V325" s="9"/>
      <c r="W325" s="10"/>
      <c r="X325" s="9"/>
      <c r="Y325" s="10"/>
      <c r="Z325" s="9"/>
      <c r="AA325" s="10"/>
      <c r="AB325" s="9"/>
      <c r="AC325" s="10"/>
      <c r="AD325" s="9"/>
      <c r="AE325" s="10"/>
      <c r="AF325" s="9"/>
      <c r="AG325" s="10"/>
      <c r="AH325" s="9"/>
      <c r="AI325" s="10"/>
      <c r="AJ325" s="9"/>
      <c r="AK325" s="10"/>
      <c r="AL325" s="9"/>
      <c r="AM325" s="10"/>
      <c r="AN325" s="9"/>
      <c r="AO325" s="11"/>
    </row>
    <row r="326" spans="1:41" ht="13" x14ac:dyDescent="0.15">
      <c r="A326" s="3" t="s">
        <v>326</v>
      </c>
      <c r="B326" s="3" t="s">
        <v>5880</v>
      </c>
      <c r="C326" s="9" t="s">
        <v>5663</v>
      </c>
      <c r="D326" s="17" t="str">
        <f>VLOOKUP(C326,Customers!$D$2:$E$60,2,FALSE)</f>
        <v>C00045</v>
      </c>
      <c r="E326" s="9" t="s">
        <v>5394</v>
      </c>
      <c r="F326" s="9" t="s">
        <v>5395</v>
      </c>
      <c r="G326" s="9"/>
      <c r="H326" s="9" t="s">
        <v>5396</v>
      </c>
      <c r="I326" s="9" t="s">
        <v>5397</v>
      </c>
      <c r="J326" s="16" cm="1">
        <f t="array" ref="J326">SUM(IF(MOD(COLUMN(L326:AO326)-COLUMN(L326),2)=1, L326:AO326, 0))</f>
        <v>5.94</v>
      </c>
      <c r="K326" s="9">
        <f t="shared" si="1"/>
        <v>6</v>
      </c>
      <c r="L326" s="9" t="s">
        <v>2140</v>
      </c>
      <c r="M326" s="10">
        <v>0.99</v>
      </c>
      <c r="N326" s="9" t="s">
        <v>2825</v>
      </c>
      <c r="O326" s="10">
        <v>0.99</v>
      </c>
      <c r="P326" s="9" t="s">
        <v>1386</v>
      </c>
      <c r="Q326" s="10">
        <v>0.99</v>
      </c>
      <c r="R326" s="9" t="s">
        <v>3053</v>
      </c>
      <c r="S326" s="10">
        <v>0.99</v>
      </c>
      <c r="T326" s="9" t="s">
        <v>2911</v>
      </c>
      <c r="U326" s="10">
        <v>0.99</v>
      </c>
      <c r="V326" s="9" t="s">
        <v>2899</v>
      </c>
      <c r="W326" s="10">
        <v>0.99</v>
      </c>
      <c r="X326" s="9"/>
      <c r="Y326" s="10"/>
      <c r="Z326" s="9"/>
      <c r="AA326" s="10"/>
      <c r="AB326" s="9"/>
      <c r="AC326" s="10"/>
      <c r="AD326" s="9"/>
      <c r="AE326" s="10"/>
      <c r="AF326" s="9"/>
      <c r="AG326" s="10"/>
      <c r="AH326" s="9"/>
      <c r="AI326" s="10"/>
      <c r="AJ326" s="9"/>
      <c r="AK326" s="10"/>
      <c r="AL326" s="9"/>
      <c r="AM326" s="10"/>
      <c r="AN326" s="9"/>
      <c r="AO326" s="10"/>
    </row>
    <row r="327" spans="1:41" ht="13" x14ac:dyDescent="0.15">
      <c r="A327" s="3" t="s">
        <v>327</v>
      </c>
      <c r="B327" s="3" t="s">
        <v>5881</v>
      </c>
      <c r="C327" s="9" t="s">
        <v>5611</v>
      </c>
      <c r="D327" s="17" t="str">
        <f>VLOOKUP(C327,Customers!$D$2:$E$60,2,FALSE)</f>
        <v>C00051</v>
      </c>
      <c r="E327" s="9" t="s">
        <v>5442</v>
      </c>
      <c r="F327" s="9" t="s">
        <v>5443</v>
      </c>
      <c r="G327" s="9"/>
      <c r="H327" s="9" t="s">
        <v>5444</v>
      </c>
      <c r="I327" s="3" t="s">
        <v>5445</v>
      </c>
      <c r="J327" s="16" cm="1">
        <f t="array" ref="J327">SUM(IF(MOD(COLUMN(L327:AO327)-COLUMN(L327),2)=1, L327:AO327, 0))</f>
        <v>8.91</v>
      </c>
      <c r="K327" s="9">
        <f t="shared" si="1"/>
        <v>9</v>
      </c>
      <c r="L327" s="9" t="s">
        <v>2778</v>
      </c>
      <c r="M327" s="10">
        <v>0.99</v>
      </c>
      <c r="N327" s="9" t="s">
        <v>1252</v>
      </c>
      <c r="O327" s="10">
        <v>0.99</v>
      </c>
      <c r="P327" s="9" t="s">
        <v>3134</v>
      </c>
      <c r="Q327" s="10">
        <v>0.99</v>
      </c>
      <c r="R327" s="9" t="s">
        <v>4176</v>
      </c>
      <c r="S327" s="10">
        <v>0.99</v>
      </c>
      <c r="T327" s="9" t="s">
        <v>3921</v>
      </c>
      <c r="U327" s="10">
        <v>0.99</v>
      </c>
      <c r="V327" s="9" t="s">
        <v>1022</v>
      </c>
      <c r="W327" s="10">
        <v>0.99</v>
      </c>
      <c r="X327" s="9" t="s">
        <v>2336</v>
      </c>
      <c r="Y327" s="10">
        <v>0.99</v>
      </c>
      <c r="Z327" s="9" t="s">
        <v>3428</v>
      </c>
      <c r="AA327" s="10">
        <v>0.99</v>
      </c>
      <c r="AB327" s="9" t="s">
        <v>3099</v>
      </c>
      <c r="AC327" s="10">
        <v>0.99</v>
      </c>
      <c r="AD327" s="9"/>
      <c r="AE327" s="10"/>
      <c r="AF327" s="9"/>
      <c r="AG327" s="10"/>
      <c r="AH327" s="9"/>
      <c r="AI327" s="10"/>
      <c r="AJ327" s="9"/>
      <c r="AK327" s="10"/>
      <c r="AL327" s="9"/>
      <c r="AM327" s="10"/>
      <c r="AN327" s="9"/>
      <c r="AO327" s="10"/>
    </row>
    <row r="328" spans="1:41" ht="13" x14ac:dyDescent="0.15">
      <c r="A328" s="3" t="s">
        <v>328</v>
      </c>
      <c r="B328" s="3" t="s">
        <v>5882</v>
      </c>
      <c r="C328" s="9" t="s">
        <v>5678</v>
      </c>
      <c r="D328" s="17" t="str">
        <f>VLOOKUP(C328,Customers!$D$2:$E$60,2,FALSE)</f>
        <v>C00001</v>
      </c>
      <c r="E328" s="9" t="s">
        <v>5051</v>
      </c>
      <c r="F328" s="9" t="s">
        <v>5052</v>
      </c>
      <c r="G328" s="9" t="s">
        <v>5053</v>
      </c>
      <c r="H328" s="9" t="s">
        <v>5054</v>
      </c>
      <c r="I328" s="9" t="s">
        <v>5055</v>
      </c>
      <c r="J328" s="16" cm="1">
        <f t="array" ref="J328">SUM(IF(MOD(COLUMN(L328:AO328)-COLUMN(L328),2)=1, L328:AO328, 0))</f>
        <v>13.860000000000001</v>
      </c>
      <c r="K328" s="9">
        <f t="shared" si="1"/>
        <v>14</v>
      </c>
      <c r="L328" s="9" t="s">
        <v>2697</v>
      </c>
      <c r="M328" s="10">
        <v>0.99</v>
      </c>
      <c r="N328" s="9" t="s">
        <v>3839</v>
      </c>
      <c r="O328" s="10">
        <v>0.99</v>
      </c>
      <c r="P328" s="9" t="s">
        <v>2961</v>
      </c>
      <c r="Q328" s="10">
        <v>0.99</v>
      </c>
      <c r="R328" s="9" t="s">
        <v>3656</v>
      </c>
      <c r="S328" s="10">
        <v>0.99</v>
      </c>
      <c r="T328" s="9" t="s">
        <v>682</v>
      </c>
      <c r="U328" s="10">
        <v>0.99</v>
      </c>
      <c r="V328" s="9" t="s">
        <v>1987</v>
      </c>
      <c r="W328" s="10">
        <v>0.99</v>
      </c>
      <c r="X328" s="9" t="s">
        <v>2939</v>
      </c>
      <c r="Y328" s="10">
        <v>0.99</v>
      </c>
      <c r="Z328" s="9" t="s">
        <v>4689</v>
      </c>
      <c r="AA328" s="10">
        <v>0.99</v>
      </c>
      <c r="AB328" s="9" t="s">
        <v>3803</v>
      </c>
      <c r="AC328" s="10">
        <v>0.99</v>
      </c>
      <c r="AD328" s="9" t="s">
        <v>1669</v>
      </c>
      <c r="AE328" s="10">
        <v>0.99</v>
      </c>
      <c r="AF328" s="9" t="s">
        <v>1549</v>
      </c>
      <c r="AG328" s="10">
        <v>0.99</v>
      </c>
      <c r="AH328" s="9" t="s">
        <v>4982</v>
      </c>
      <c r="AI328" s="10">
        <v>0.99</v>
      </c>
      <c r="AJ328" s="9" t="s">
        <v>2712</v>
      </c>
      <c r="AK328" s="10">
        <v>0.99</v>
      </c>
      <c r="AL328" s="9" t="s">
        <v>857</v>
      </c>
      <c r="AM328" s="10">
        <v>0.99</v>
      </c>
      <c r="AN328" s="9"/>
      <c r="AO328" s="10"/>
    </row>
    <row r="329" spans="1:41" ht="13" x14ac:dyDescent="0.15">
      <c r="A329" s="3" t="s">
        <v>329</v>
      </c>
      <c r="B329" s="3" t="s">
        <v>5883</v>
      </c>
      <c r="C329" s="9" t="s">
        <v>5602</v>
      </c>
      <c r="D329" s="17" t="str">
        <f>VLOOKUP(C329,Customers!$D$2:$E$60,2,FALSE)</f>
        <v>C00015</v>
      </c>
      <c r="E329" s="9" t="s">
        <v>5169</v>
      </c>
      <c r="F329" s="9" t="s">
        <v>5170</v>
      </c>
      <c r="G329" s="9" t="s">
        <v>5171</v>
      </c>
      <c r="H329" s="9" t="s">
        <v>437</v>
      </c>
      <c r="I329" s="9" t="s">
        <v>5172</v>
      </c>
      <c r="J329" s="16" cm="1">
        <f t="array" ref="J329">SUM(IF(MOD(COLUMN(L329:AO329)-COLUMN(L329),2)=1, L329:AO329, 0))</f>
        <v>0.99</v>
      </c>
      <c r="K329" s="9">
        <f t="shared" si="1"/>
        <v>1</v>
      </c>
      <c r="L329" s="9" t="s">
        <v>4350</v>
      </c>
      <c r="M329" s="10">
        <v>0.99</v>
      </c>
      <c r="N329" s="9"/>
      <c r="O329" s="10"/>
      <c r="P329" s="9"/>
      <c r="Q329" s="10"/>
      <c r="R329" s="9"/>
      <c r="S329" s="10"/>
      <c r="T329" s="9"/>
      <c r="U329" s="10"/>
      <c r="V329" s="9"/>
      <c r="W329" s="10"/>
      <c r="X329" s="9"/>
      <c r="Y329" s="10"/>
      <c r="Z329" s="9"/>
      <c r="AA329" s="10"/>
      <c r="AB329" s="9"/>
      <c r="AC329" s="10"/>
      <c r="AD329" s="9"/>
      <c r="AE329" s="10"/>
      <c r="AF329" s="9"/>
      <c r="AG329" s="10"/>
      <c r="AH329" s="9"/>
      <c r="AI329" s="10"/>
      <c r="AJ329" s="9"/>
      <c r="AK329" s="10"/>
      <c r="AL329" s="9"/>
      <c r="AM329" s="10"/>
      <c r="AN329" s="9"/>
      <c r="AO329" s="10"/>
    </row>
    <row r="330" spans="1:41" ht="13" x14ac:dyDescent="0.15">
      <c r="A330" s="3" t="s">
        <v>330</v>
      </c>
      <c r="B330" s="3" t="s">
        <v>5884</v>
      </c>
      <c r="C330" s="9" t="s">
        <v>5566</v>
      </c>
      <c r="D330" s="17" t="str">
        <f>VLOOKUP(C330,Customers!$D$2:$E$60,2,FALSE)</f>
        <v>C00016</v>
      </c>
      <c r="E330" s="9" t="s">
        <v>5177</v>
      </c>
      <c r="F330" s="9" t="s">
        <v>5178</v>
      </c>
      <c r="G330" s="9" t="s">
        <v>5179</v>
      </c>
      <c r="H330" s="9" t="s">
        <v>5180</v>
      </c>
      <c r="I330" s="9" t="s">
        <v>5181</v>
      </c>
      <c r="J330" s="16" cm="1">
        <f t="array" ref="J330">SUM(IF(MOD(COLUMN(L330:AO330)-COLUMN(L330),2)=1, L330:AO330, 0))</f>
        <v>1.98</v>
      </c>
      <c r="K330" s="9">
        <f t="shared" si="1"/>
        <v>2</v>
      </c>
      <c r="L330" s="9" t="s">
        <v>4346</v>
      </c>
      <c r="M330" s="10">
        <v>0.99</v>
      </c>
      <c r="N330" s="9" t="s">
        <v>2124</v>
      </c>
      <c r="O330" s="10">
        <v>0.99</v>
      </c>
      <c r="P330" s="9"/>
      <c r="Q330" s="10"/>
      <c r="R330" s="9"/>
      <c r="S330" s="10"/>
      <c r="T330" s="9"/>
      <c r="U330" s="10"/>
      <c r="V330" s="9"/>
      <c r="W330" s="10"/>
      <c r="X330" s="9"/>
      <c r="Y330" s="10"/>
      <c r="Z330" s="9"/>
      <c r="AA330" s="10"/>
      <c r="AB330" s="9"/>
      <c r="AC330" s="10"/>
      <c r="AD330" s="9"/>
      <c r="AE330" s="10"/>
      <c r="AF330" s="9"/>
      <c r="AG330" s="10"/>
      <c r="AH330" s="9"/>
      <c r="AI330" s="10"/>
      <c r="AJ330" s="9"/>
      <c r="AK330" s="10"/>
      <c r="AL330" s="9"/>
      <c r="AM330" s="10"/>
      <c r="AN330" s="9"/>
      <c r="AO330" s="10"/>
    </row>
    <row r="331" spans="1:41" ht="13" x14ac:dyDescent="0.15">
      <c r="A331" s="3" t="s">
        <v>331</v>
      </c>
      <c r="B331" s="3" t="s">
        <v>5884</v>
      </c>
      <c r="C331" s="9" t="s">
        <v>5694</v>
      </c>
      <c r="D331" s="17" t="str">
        <f>VLOOKUP(C331,Customers!$D$2:$E$60,2,FALSE)</f>
        <v>C00018</v>
      </c>
      <c r="E331" s="9" t="s">
        <v>5196</v>
      </c>
      <c r="F331" s="9" t="s">
        <v>3355</v>
      </c>
      <c r="G331" s="9" t="s">
        <v>5197</v>
      </c>
      <c r="H331" s="9" t="s">
        <v>5180</v>
      </c>
      <c r="I331" s="9" t="s">
        <v>5198</v>
      </c>
      <c r="J331" s="16" cm="1">
        <f t="array" ref="J331">SUM(IF(MOD(COLUMN(L331:AO331)-COLUMN(L331),2)=1, L331:AO331, 0))</f>
        <v>1.98</v>
      </c>
      <c r="K331" s="9">
        <f t="shared" si="1"/>
        <v>2</v>
      </c>
      <c r="L331" s="9" t="s">
        <v>2941</v>
      </c>
      <c r="M331" s="10">
        <v>0.99</v>
      </c>
      <c r="N331" s="9" t="s">
        <v>794</v>
      </c>
      <c r="O331" s="10">
        <v>0.99</v>
      </c>
      <c r="P331" s="9"/>
      <c r="Q331" s="10"/>
      <c r="R331" s="9"/>
      <c r="S331" s="10"/>
      <c r="T331" s="9"/>
      <c r="U331" s="10"/>
      <c r="V331" s="9"/>
      <c r="W331" s="10"/>
      <c r="X331" s="9"/>
      <c r="Y331" s="10"/>
      <c r="Z331" s="9"/>
      <c r="AA331" s="10"/>
      <c r="AB331" s="9"/>
      <c r="AC331" s="10"/>
      <c r="AD331" s="9"/>
      <c r="AE331" s="10"/>
      <c r="AF331" s="9"/>
      <c r="AG331" s="10"/>
      <c r="AH331" s="9"/>
      <c r="AI331" s="10"/>
      <c r="AJ331" s="9"/>
      <c r="AK331" s="10"/>
      <c r="AL331" s="9"/>
      <c r="AM331" s="10"/>
      <c r="AN331" s="9"/>
      <c r="AO331" s="10"/>
    </row>
    <row r="332" spans="1:41" ht="13" x14ac:dyDescent="0.15">
      <c r="A332" s="3" t="s">
        <v>332</v>
      </c>
      <c r="B332" s="3" t="s">
        <v>5885</v>
      </c>
      <c r="C332" s="9" t="s">
        <v>5695</v>
      </c>
      <c r="D332" s="17" t="str">
        <f>VLOOKUP(C332,Customers!$D$2:$E$60,2,FALSE)</f>
        <v>C00020</v>
      </c>
      <c r="E332" s="9" t="s">
        <v>5213</v>
      </c>
      <c r="F332" s="9" t="s">
        <v>5178</v>
      </c>
      <c r="G332" s="9" t="s">
        <v>5179</v>
      </c>
      <c r="H332" s="9" t="s">
        <v>5180</v>
      </c>
      <c r="I332" s="9" t="s">
        <v>5214</v>
      </c>
      <c r="J332" s="16" cm="1">
        <f t="array" ref="J332">SUM(IF(MOD(COLUMN(L332:AO332)-COLUMN(L332),2)=1, L332:AO332, 0))</f>
        <v>3.96</v>
      </c>
      <c r="K332" s="9">
        <f t="shared" si="1"/>
        <v>4</v>
      </c>
      <c r="L332" s="9" t="s">
        <v>3223</v>
      </c>
      <c r="M332" s="10">
        <v>0.99</v>
      </c>
      <c r="N332" s="9" t="s">
        <v>1459</v>
      </c>
      <c r="O332" s="10">
        <v>0.99</v>
      </c>
      <c r="P332" s="9" t="s">
        <v>3945</v>
      </c>
      <c r="Q332" s="10">
        <v>0.99</v>
      </c>
      <c r="R332" s="9" t="s">
        <v>4115</v>
      </c>
      <c r="S332" s="10">
        <v>0.99</v>
      </c>
      <c r="T332" s="9"/>
      <c r="U332" s="10"/>
      <c r="V332" s="9"/>
      <c r="W332" s="10"/>
      <c r="X332" s="9"/>
      <c r="Y332" s="10"/>
      <c r="Z332" s="9"/>
      <c r="AA332" s="10"/>
      <c r="AB332" s="9"/>
      <c r="AC332" s="10"/>
      <c r="AD332" s="9"/>
      <c r="AE332" s="10"/>
      <c r="AF332" s="9"/>
      <c r="AG332" s="10"/>
      <c r="AH332" s="9"/>
      <c r="AI332" s="10"/>
      <c r="AJ332" s="9"/>
      <c r="AK332" s="10"/>
      <c r="AL332" s="9"/>
      <c r="AM332" s="10"/>
      <c r="AN332" s="9"/>
      <c r="AO332" s="10"/>
    </row>
    <row r="333" spans="1:41" ht="13" x14ac:dyDescent="0.15">
      <c r="A333" s="3" t="s">
        <v>333</v>
      </c>
      <c r="B333" s="3" t="s">
        <v>5886</v>
      </c>
      <c r="C333" s="9" t="s">
        <v>5671</v>
      </c>
      <c r="D333" s="17" t="str">
        <f>VLOOKUP(C333,Customers!$D$2:$E$60,2,FALSE)</f>
        <v>C00024</v>
      </c>
      <c r="E333" s="9" t="s">
        <v>5242</v>
      </c>
      <c r="F333" s="9" t="s">
        <v>5243</v>
      </c>
      <c r="G333" s="9" t="s">
        <v>5244</v>
      </c>
      <c r="H333" s="9" t="s">
        <v>5180</v>
      </c>
      <c r="I333" s="3" t="s">
        <v>5245</v>
      </c>
      <c r="J333" s="16" cm="1">
        <f t="array" ref="J333">SUM(IF(MOD(COLUMN(L333:AO333)-COLUMN(L333),2)=1, L333:AO333, 0))</f>
        <v>5.94</v>
      </c>
      <c r="K333" s="9">
        <f t="shared" si="1"/>
        <v>6</v>
      </c>
      <c r="L333" s="9" t="s">
        <v>4709</v>
      </c>
      <c r="M333" s="10">
        <v>0.99</v>
      </c>
      <c r="N333" s="9" t="s">
        <v>1085</v>
      </c>
      <c r="O333" s="10">
        <v>0.99</v>
      </c>
      <c r="P333" s="9" t="s">
        <v>711</v>
      </c>
      <c r="Q333" s="10">
        <v>0.99</v>
      </c>
      <c r="R333" s="9" t="s">
        <v>2636</v>
      </c>
      <c r="S333" s="10">
        <v>0.99</v>
      </c>
      <c r="T333" s="9" t="s">
        <v>4940</v>
      </c>
      <c r="U333" s="10">
        <v>0.99</v>
      </c>
      <c r="V333" s="9" t="s">
        <v>4466</v>
      </c>
      <c r="W333" s="10">
        <v>0.99</v>
      </c>
      <c r="X333" s="9"/>
      <c r="Y333" s="10"/>
      <c r="Z333" s="9"/>
      <c r="AA333" s="10"/>
      <c r="AB333" s="9"/>
      <c r="AC333" s="10"/>
      <c r="AD333" s="9"/>
      <c r="AE333" s="10"/>
      <c r="AF333" s="9"/>
      <c r="AG333" s="10"/>
      <c r="AH333" s="9"/>
      <c r="AI333" s="10"/>
      <c r="AJ333" s="9"/>
      <c r="AK333" s="10"/>
      <c r="AL333" s="9"/>
      <c r="AM333" s="10"/>
      <c r="AN333" s="9"/>
      <c r="AO333" s="10"/>
    </row>
    <row r="334" spans="1:41" ht="13" x14ac:dyDescent="0.15">
      <c r="A334" s="3" t="s">
        <v>334</v>
      </c>
      <c r="B334" s="3" t="s">
        <v>5887</v>
      </c>
      <c r="C334" s="9" t="s">
        <v>5621</v>
      </c>
      <c r="D334" s="17" t="str">
        <f>VLOOKUP(C334,Customers!$D$2:$E$60,2,FALSE)</f>
        <v>C00030</v>
      </c>
      <c r="E334" s="9" t="s">
        <v>5289</v>
      </c>
      <c r="F334" s="9" t="s">
        <v>5290</v>
      </c>
      <c r="G334" s="9" t="s">
        <v>5283</v>
      </c>
      <c r="H334" s="9" t="s">
        <v>437</v>
      </c>
      <c r="I334" s="9" t="s">
        <v>5291</v>
      </c>
      <c r="J334" s="16" cm="1">
        <f t="array" ref="J334">SUM(IF(MOD(COLUMN(L334:AO334)-COLUMN(L334),2)=1, L334:AO334, 0))</f>
        <v>8.91</v>
      </c>
      <c r="K334" s="9">
        <f t="shared" si="1"/>
        <v>9</v>
      </c>
      <c r="L334" s="9" t="s">
        <v>1305</v>
      </c>
      <c r="M334" s="10">
        <v>0.99</v>
      </c>
      <c r="N334" s="9" t="s">
        <v>4047</v>
      </c>
      <c r="O334" s="10">
        <v>0.99</v>
      </c>
      <c r="P334" s="9" t="s">
        <v>1493</v>
      </c>
      <c r="Q334" s="10">
        <v>0.99</v>
      </c>
      <c r="R334" s="9" t="s">
        <v>2387</v>
      </c>
      <c r="S334" s="10">
        <v>0.99</v>
      </c>
      <c r="T334" s="9" t="s">
        <v>4279</v>
      </c>
      <c r="U334" s="10">
        <v>0.99</v>
      </c>
      <c r="V334" s="9" t="s">
        <v>1262</v>
      </c>
      <c r="W334" s="10">
        <v>0.99</v>
      </c>
      <c r="X334" s="9" t="s">
        <v>4902</v>
      </c>
      <c r="Y334" s="10">
        <v>0.99</v>
      </c>
      <c r="Z334" s="9" t="s">
        <v>4841</v>
      </c>
      <c r="AA334" s="10">
        <v>0.99</v>
      </c>
      <c r="AB334" s="9" t="s">
        <v>3193</v>
      </c>
      <c r="AC334" s="10">
        <v>0.99</v>
      </c>
      <c r="AD334" s="9"/>
      <c r="AE334" s="10"/>
      <c r="AF334" s="9"/>
      <c r="AG334" s="10"/>
      <c r="AH334" s="9"/>
      <c r="AI334" s="10"/>
      <c r="AJ334" s="9"/>
      <c r="AK334" s="10"/>
      <c r="AL334" s="9"/>
      <c r="AM334" s="10"/>
      <c r="AN334" s="9"/>
      <c r="AO334" s="10"/>
    </row>
    <row r="335" spans="1:41" ht="13" x14ac:dyDescent="0.15">
      <c r="A335" s="3" t="s">
        <v>335</v>
      </c>
      <c r="B335" s="3" t="s">
        <v>5888</v>
      </c>
      <c r="C335" s="9" t="s">
        <v>5686</v>
      </c>
      <c r="D335" s="17" t="str">
        <f>VLOOKUP(C335,Customers!$D$2:$E$60,2,FALSE)</f>
        <v>C00039</v>
      </c>
      <c r="E335" s="9" t="s">
        <v>5351</v>
      </c>
      <c r="F335" s="9" t="s">
        <v>5352</v>
      </c>
      <c r="G335" s="9"/>
      <c r="H335" s="9" t="s">
        <v>5353</v>
      </c>
      <c r="I335" s="3" t="s">
        <v>5354</v>
      </c>
      <c r="J335" s="16" cm="1">
        <f t="array" ref="J335">SUM(IF(MOD(COLUMN(L335:AO335)-COLUMN(L335),2)=1, L335:AO335, 0))</f>
        <v>13.860000000000001</v>
      </c>
      <c r="K335" s="9">
        <f t="shared" si="1"/>
        <v>14</v>
      </c>
      <c r="L335" s="9" t="s">
        <v>4081</v>
      </c>
      <c r="M335" s="10">
        <v>0.99</v>
      </c>
      <c r="N335" s="9" t="s">
        <v>1654</v>
      </c>
      <c r="O335" s="10">
        <v>0.99</v>
      </c>
      <c r="P335" s="9" t="s">
        <v>1678</v>
      </c>
      <c r="Q335" s="10">
        <v>0.99</v>
      </c>
      <c r="R335" s="9" t="s">
        <v>3145</v>
      </c>
      <c r="S335" s="10">
        <v>0.99</v>
      </c>
      <c r="T335" s="9" t="s">
        <v>973</v>
      </c>
      <c r="U335" s="10">
        <v>0.99</v>
      </c>
      <c r="V335" s="9" t="s">
        <v>3842</v>
      </c>
      <c r="W335" s="10">
        <v>0.99</v>
      </c>
      <c r="X335" s="9" t="s">
        <v>4098</v>
      </c>
      <c r="Y335" s="10">
        <v>0.99</v>
      </c>
      <c r="Z335" s="9" t="s">
        <v>1229</v>
      </c>
      <c r="AA335" s="10">
        <v>0.99</v>
      </c>
      <c r="AB335" s="9" t="s">
        <v>1530</v>
      </c>
      <c r="AC335" s="10">
        <v>0.99</v>
      </c>
      <c r="AD335" s="9" t="s">
        <v>1946</v>
      </c>
      <c r="AE335" s="10">
        <v>0.99</v>
      </c>
      <c r="AF335" s="9" t="s">
        <v>3096</v>
      </c>
      <c r="AG335" s="10">
        <v>0.99</v>
      </c>
      <c r="AH335" s="9" t="s">
        <v>1945</v>
      </c>
      <c r="AI335" s="10">
        <v>0.99</v>
      </c>
      <c r="AJ335" s="3" t="s">
        <v>528</v>
      </c>
      <c r="AK335" s="10">
        <v>0.99</v>
      </c>
      <c r="AL335" s="9" t="s">
        <v>2028</v>
      </c>
      <c r="AM335" s="10">
        <v>0.99</v>
      </c>
      <c r="AN335" s="9"/>
      <c r="AO335" s="10"/>
    </row>
    <row r="336" spans="1:41" ht="13" x14ac:dyDescent="0.15">
      <c r="A336" s="3" t="s">
        <v>336</v>
      </c>
      <c r="B336" s="3" t="s">
        <v>5889</v>
      </c>
      <c r="C336" s="9" t="s">
        <v>5612</v>
      </c>
      <c r="D336" s="17" t="str">
        <f>VLOOKUP(C336,Customers!$D$2:$E$60,2,FALSE)</f>
        <v>C00053</v>
      </c>
      <c r="E336" s="9" t="s">
        <v>5458</v>
      </c>
      <c r="F336" s="9" t="s">
        <v>5451</v>
      </c>
      <c r="G336" s="9"/>
      <c r="H336" s="9" t="s">
        <v>5452</v>
      </c>
      <c r="I336" s="9" t="s">
        <v>5459</v>
      </c>
      <c r="J336" s="16" cm="1">
        <f t="array" ref="J336">SUM(IF(MOD(COLUMN(L336:AO336)-COLUMN(L336),2)=1, L336:AO336, 0))</f>
        <v>0.99</v>
      </c>
      <c r="K336" s="9">
        <f t="shared" si="1"/>
        <v>1</v>
      </c>
      <c r="L336" s="9" t="s">
        <v>1362</v>
      </c>
      <c r="M336" s="10">
        <v>0.99</v>
      </c>
      <c r="N336" s="9"/>
      <c r="O336" s="10"/>
      <c r="P336" s="9"/>
      <c r="Q336" s="10"/>
      <c r="R336" s="9"/>
      <c r="S336" s="10"/>
      <c r="T336" s="9"/>
      <c r="U336" s="10"/>
      <c r="V336" s="9"/>
      <c r="W336" s="10"/>
      <c r="X336" s="9"/>
      <c r="Y336" s="10"/>
      <c r="Z336" s="9"/>
      <c r="AA336" s="10"/>
      <c r="AB336" s="9"/>
      <c r="AC336" s="10"/>
      <c r="AD336" s="9"/>
      <c r="AE336" s="10"/>
      <c r="AF336" s="9"/>
      <c r="AG336" s="10"/>
      <c r="AH336" s="9"/>
      <c r="AI336" s="10"/>
      <c r="AJ336" s="9"/>
      <c r="AK336" s="10"/>
      <c r="AL336" s="9"/>
      <c r="AM336" s="10"/>
      <c r="AN336" s="9"/>
      <c r="AO336" s="10"/>
    </row>
    <row r="337" spans="1:41" ht="13" x14ac:dyDescent="0.15">
      <c r="A337" s="3" t="s">
        <v>337</v>
      </c>
      <c r="B337" s="3" t="s">
        <v>5890</v>
      </c>
      <c r="C337" s="9" t="s">
        <v>5578</v>
      </c>
      <c r="D337" s="17" t="str">
        <f>VLOOKUP(C337,Customers!$D$2:$E$60,2,FALSE)</f>
        <v>C00054</v>
      </c>
      <c r="E337" s="9" t="s">
        <v>5463</v>
      </c>
      <c r="F337" s="9" t="s">
        <v>5464</v>
      </c>
      <c r="G337" s="9"/>
      <c r="H337" s="9" t="s">
        <v>5452</v>
      </c>
      <c r="I337" s="9" t="s">
        <v>5465</v>
      </c>
      <c r="J337" s="16" cm="1">
        <f t="array" ref="J337">SUM(IF(MOD(COLUMN(L337:AO337)-COLUMN(L337),2)=1, L337:AO337, 0))</f>
        <v>1.98</v>
      </c>
      <c r="K337" s="9">
        <f t="shared" si="1"/>
        <v>2</v>
      </c>
      <c r="L337" s="9" t="s">
        <v>2008</v>
      </c>
      <c r="M337" s="10">
        <v>0.99</v>
      </c>
      <c r="N337" s="9" t="s">
        <v>2912</v>
      </c>
      <c r="O337" s="10">
        <v>0.99</v>
      </c>
      <c r="P337" s="9"/>
      <c r="Q337" s="10"/>
      <c r="R337" s="9"/>
      <c r="S337" s="10"/>
      <c r="T337" s="9"/>
      <c r="U337" s="10"/>
      <c r="V337" s="9"/>
      <c r="W337" s="10"/>
      <c r="X337" s="9"/>
      <c r="Y337" s="10"/>
      <c r="Z337" s="9"/>
      <c r="AA337" s="10"/>
      <c r="AB337" s="9"/>
      <c r="AC337" s="10"/>
      <c r="AD337" s="9"/>
      <c r="AE337" s="10"/>
      <c r="AF337" s="9"/>
      <c r="AG337" s="10"/>
      <c r="AH337" s="9"/>
      <c r="AI337" s="10"/>
      <c r="AJ337" s="9"/>
      <c r="AK337" s="10"/>
      <c r="AL337" s="9"/>
      <c r="AM337" s="10"/>
      <c r="AN337" s="9"/>
      <c r="AO337" s="10"/>
    </row>
    <row r="338" spans="1:41" ht="13" x14ac:dyDescent="0.15">
      <c r="A338" s="3" t="s">
        <v>338</v>
      </c>
      <c r="B338" s="3" t="s">
        <v>5890</v>
      </c>
      <c r="C338" s="9" t="s">
        <v>5702</v>
      </c>
      <c r="D338" s="17" t="str">
        <f>VLOOKUP(C338,Customers!$D$2:$E$60,2,FALSE)</f>
        <v>C00056</v>
      </c>
      <c r="E338" s="9" t="s">
        <v>5477</v>
      </c>
      <c r="F338" s="9" t="s">
        <v>5478</v>
      </c>
      <c r="G338" s="9"/>
      <c r="H338" s="9" t="s">
        <v>5479</v>
      </c>
      <c r="I338" s="3" t="s">
        <v>5480</v>
      </c>
      <c r="J338" s="16" cm="1">
        <f t="array" ref="J338">SUM(IF(MOD(COLUMN(L338:AO338)-COLUMN(L338),2)=1, L338:AO338, 0))</f>
        <v>1.98</v>
      </c>
      <c r="K338" s="9">
        <f t="shared" si="1"/>
        <v>2</v>
      </c>
      <c r="L338" s="9" t="s">
        <v>3509</v>
      </c>
      <c r="M338" s="10">
        <v>0.99</v>
      </c>
      <c r="N338" s="9" t="s">
        <v>2569</v>
      </c>
      <c r="O338" s="10">
        <v>0.99</v>
      </c>
      <c r="P338" s="9"/>
      <c r="Q338" s="10"/>
      <c r="R338" s="9"/>
      <c r="S338" s="10"/>
      <c r="T338" s="9"/>
      <c r="U338" s="10"/>
      <c r="V338" s="9"/>
      <c r="W338" s="10"/>
      <c r="X338" s="9"/>
      <c r="Y338" s="10"/>
      <c r="Z338" s="9"/>
      <c r="AA338" s="10"/>
      <c r="AB338" s="9"/>
      <c r="AC338" s="10"/>
      <c r="AD338" s="9"/>
      <c r="AE338" s="10"/>
      <c r="AF338" s="9"/>
      <c r="AG338" s="10"/>
      <c r="AH338" s="9"/>
      <c r="AI338" s="10"/>
      <c r="AJ338" s="9"/>
      <c r="AK338" s="10"/>
      <c r="AL338" s="9"/>
      <c r="AM338" s="10"/>
      <c r="AN338" s="9"/>
      <c r="AO338" s="10"/>
    </row>
    <row r="339" spans="1:41" ht="13" x14ac:dyDescent="0.15">
      <c r="A339" s="3" t="s">
        <v>339</v>
      </c>
      <c r="B339" s="3" t="s">
        <v>5891</v>
      </c>
      <c r="C339" s="9" t="s">
        <v>5703</v>
      </c>
      <c r="D339" s="17" t="str">
        <f>VLOOKUP(C339,Customers!$D$2:$E$60,2,FALSE)</f>
        <v>C00058</v>
      </c>
      <c r="E339" s="9" t="s">
        <v>5492</v>
      </c>
      <c r="F339" s="9" t="s">
        <v>5493</v>
      </c>
      <c r="G339" s="9"/>
      <c r="H339" s="9" t="s">
        <v>5494</v>
      </c>
      <c r="I339" s="3" t="s">
        <v>5495</v>
      </c>
      <c r="J339" s="16" cm="1">
        <f t="array" ref="J339">SUM(IF(MOD(COLUMN(L339:AO339)-COLUMN(L339),2)=1, L339:AO339, 0))</f>
        <v>3.96</v>
      </c>
      <c r="K339" s="9">
        <f t="shared" si="1"/>
        <v>4</v>
      </c>
      <c r="L339" s="9" t="s">
        <v>1363</v>
      </c>
      <c r="M339" s="10">
        <v>0.99</v>
      </c>
      <c r="N339" s="9" t="s">
        <v>2906</v>
      </c>
      <c r="O339" s="10">
        <v>0.99</v>
      </c>
      <c r="P339" s="9" t="s">
        <v>3542</v>
      </c>
      <c r="Q339" s="10">
        <v>0.99</v>
      </c>
      <c r="R339" s="9" t="s">
        <v>1979</v>
      </c>
      <c r="S339" s="10">
        <v>0.99</v>
      </c>
      <c r="T339" s="9"/>
      <c r="U339" s="10"/>
      <c r="V339" s="9"/>
      <c r="W339" s="10"/>
      <c r="X339" s="9"/>
      <c r="Y339" s="10"/>
      <c r="Z339" s="9"/>
      <c r="AA339" s="10"/>
      <c r="AB339" s="9"/>
      <c r="AC339" s="10"/>
      <c r="AD339" s="9"/>
      <c r="AE339" s="10"/>
      <c r="AF339" s="9"/>
      <c r="AG339" s="10"/>
      <c r="AH339" s="9"/>
      <c r="AI339" s="10"/>
      <c r="AJ339" s="9"/>
      <c r="AK339" s="10"/>
      <c r="AL339" s="9"/>
      <c r="AM339" s="10"/>
      <c r="AN339" s="9"/>
      <c r="AO339" s="10"/>
    </row>
    <row r="340" spans="1:41" ht="13" x14ac:dyDescent="0.15">
      <c r="A340" s="3" t="s">
        <v>340</v>
      </c>
      <c r="B340" s="3" t="s">
        <v>5892</v>
      </c>
      <c r="C340" s="9" t="s">
        <v>5679</v>
      </c>
      <c r="D340" s="17" t="str">
        <f>VLOOKUP(C340,Customers!$D$2:$E$60,2,FALSE)</f>
        <v>C00003</v>
      </c>
      <c r="E340" s="9" t="s">
        <v>5069</v>
      </c>
      <c r="F340" s="9" t="s">
        <v>5070</v>
      </c>
      <c r="G340" s="9" t="s">
        <v>5071</v>
      </c>
      <c r="H340" s="9" t="s">
        <v>437</v>
      </c>
      <c r="I340" s="9" t="s">
        <v>5072</v>
      </c>
      <c r="J340" s="16" cm="1">
        <f t="array" ref="J340">SUM(IF(MOD(COLUMN(L340:AO340)-COLUMN(L340),2)=1, L340:AO340, 0))</f>
        <v>5.94</v>
      </c>
      <c r="K340" s="9">
        <f t="shared" si="1"/>
        <v>6</v>
      </c>
      <c r="L340" s="9" t="s">
        <v>2797</v>
      </c>
      <c r="M340" s="10">
        <v>0.99</v>
      </c>
      <c r="N340" s="9" t="s">
        <v>3683</v>
      </c>
      <c r="O340" s="10">
        <v>0.99</v>
      </c>
      <c r="P340" s="9" t="s">
        <v>3684</v>
      </c>
      <c r="Q340" s="10">
        <v>0.99</v>
      </c>
      <c r="R340" s="9" t="s">
        <v>3671</v>
      </c>
      <c r="S340" s="10">
        <v>0.99</v>
      </c>
      <c r="T340" s="9" t="s">
        <v>3925</v>
      </c>
      <c r="U340" s="10">
        <v>0.99</v>
      </c>
      <c r="V340" s="9" t="s">
        <v>1587</v>
      </c>
      <c r="W340" s="10">
        <v>0.99</v>
      </c>
      <c r="X340" s="9"/>
      <c r="Y340" s="10"/>
      <c r="Z340" s="9"/>
      <c r="AA340" s="10"/>
      <c r="AB340" s="9"/>
      <c r="AC340" s="10"/>
      <c r="AD340" s="9"/>
      <c r="AE340" s="10"/>
      <c r="AF340" s="9"/>
      <c r="AG340" s="10"/>
      <c r="AH340" s="9"/>
      <c r="AI340" s="10"/>
      <c r="AJ340" s="9"/>
      <c r="AK340" s="10"/>
      <c r="AL340" s="9"/>
      <c r="AM340" s="10"/>
      <c r="AN340" s="9"/>
      <c r="AO340" s="10"/>
    </row>
    <row r="341" spans="1:41" ht="13" x14ac:dyDescent="0.15">
      <c r="A341" s="3" t="s">
        <v>341</v>
      </c>
      <c r="B341" s="3" t="s">
        <v>5893</v>
      </c>
      <c r="C341" s="9" t="s">
        <v>5630</v>
      </c>
      <c r="D341" s="17" t="str">
        <f>VLOOKUP(C341,Customers!$D$2:$E$60,2,FALSE)</f>
        <v>C00009</v>
      </c>
      <c r="E341" s="9" t="s">
        <v>5116</v>
      </c>
      <c r="F341" s="9" t="s">
        <v>5117</v>
      </c>
      <c r="G341" s="9"/>
      <c r="H341" s="9" t="s">
        <v>5118</v>
      </c>
      <c r="I341" s="3" t="s">
        <v>5119</v>
      </c>
      <c r="J341" s="16" cm="1">
        <f t="array" ref="J341">SUM(IF(MOD(COLUMN(L341:AO341)-COLUMN(L341),2)=1, L341:AO341, 0))</f>
        <v>8.91</v>
      </c>
      <c r="K341" s="9">
        <f t="shared" si="1"/>
        <v>9</v>
      </c>
      <c r="L341" s="9" t="s">
        <v>1485</v>
      </c>
      <c r="M341" s="10">
        <v>0.99</v>
      </c>
      <c r="N341" s="9" t="s">
        <v>4280</v>
      </c>
      <c r="O341" s="10">
        <v>0.99</v>
      </c>
      <c r="P341" s="9" t="s">
        <v>1665</v>
      </c>
      <c r="Q341" s="10">
        <v>0.99</v>
      </c>
      <c r="R341" s="9" t="s">
        <v>3886</v>
      </c>
      <c r="S341" s="10">
        <v>0.99</v>
      </c>
      <c r="T341" s="9" t="s">
        <v>4286</v>
      </c>
      <c r="U341" s="10">
        <v>0.99</v>
      </c>
      <c r="V341" s="9" t="s">
        <v>4655</v>
      </c>
      <c r="W341" s="10">
        <v>0.99</v>
      </c>
      <c r="X341" s="9" t="s">
        <v>4503</v>
      </c>
      <c r="Y341" s="10">
        <v>0.99</v>
      </c>
      <c r="Z341" s="9" t="s">
        <v>3222</v>
      </c>
      <c r="AA341" s="10">
        <v>0.99</v>
      </c>
      <c r="AB341" s="9" t="s">
        <v>2120</v>
      </c>
      <c r="AC341" s="10">
        <v>0.99</v>
      </c>
      <c r="AD341" s="9"/>
      <c r="AE341" s="10"/>
      <c r="AF341" s="9"/>
      <c r="AG341" s="10"/>
      <c r="AH341" s="9"/>
      <c r="AI341" s="10"/>
      <c r="AJ341" s="9"/>
      <c r="AK341" s="10"/>
      <c r="AL341" s="9"/>
      <c r="AM341" s="10"/>
      <c r="AN341" s="9"/>
      <c r="AO341" s="10"/>
    </row>
    <row r="342" spans="1:41" ht="13" x14ac:dyDescent="0.15">
      <c r="A342" s="3" t="s">
        <v>342</v>
      </c>
      <c r="B342" s="3" t="s">
        <v>5894</v>
      </c>
      <c r="C342" s="9" t="s">
        <v>5694</v>
      </c>
      <c r="D342" s="17" t="str">
        <f>VLOOKUP(C342,Customers!$D$2:$E$60,2,FALSE)</f>
        <v>C00018</v>
      </c>
      <c r="E342" s="9" t="s">
        <v>5196</v>
      </c>
      <c r="F342" s="9" t="s">
        <v>3355</v>
      </c>
      <c r="G342" s="9" t="s">
        <v>5197</v>
      </c>
      <c r="H342" s="9" t="s">
        <v>5180</v>
      </c>
      <c r="I342" s="9" t="s">
        <v>5198</v>
      </c>
      <c r="J342" s="16" cm="1">
        <f t="array" ref="J342">SUM(IF(MOD(COLUMN(L342:AO342)-COLUMN(L342),2)=1, L342:AO342, 0))</f>
        <v>13.860000000000001</v>
      </c>
      <c r="K342" s="9">
        <f t="shared" si="1"/>
        <v>14</v>
      </c>
      <c r="L342" s="9" t="s">
        <v>3555</v>
      </c>
      <c r="M342" s="10">
        <v>0.99</v>
      </c>
      <c r="N342" s="9" t="s">
        <v>3161</v>
      </c>
      <c r="O342" s="10">
        <v>0.99</v>
      </c>
      <c r="P342" s="9" t="s">
        <v>3197</v>
      </c>
      <c r="Q342" s="10">
        <v>0.99</v>
      </c>
      <c r="R342" s="9" t="s">
        <v>5002</v>
      </c>
      <c r="S342" s="10">
        <v>0.99</v>
      </c>
      <c r="T342" s="9" t="s">
        <v>3381</v>
      </c>
      <c r="U342" s="10">
        <v>0.99</v>
      </c>
      <c r="V342" s="9" t="s">
        <v>3394</v>
      </c>
      <c r="W342" s="10">
        <v>0.99</v>
      </c>
      <c r="X342" s="9" t="s">
        <v>3122</v>
      </c>
      <c r="Y342" s="10">
        <v>0.99</v>
      </c>
      <c r="Z342" s="9" t="s">
        <v>4148</v>
      </c>
      <c r="AA342" s="10">
        <v>0.99</v>
      </c>
      <c r="AB342" s="9" t="s">
        <v>2827</v>
      </c>
      <c r="AC342" s="10">
        <v>0.99</v>
      </c>
      <c r="AD342" s="9" t="s">
        <v>2522</v>
      </c>
      <c r="AE342" s="10">
        <v>0.99</v>
      </c>
      <c r="AF342" s="9" t="s">
        <v>775</v>
      </c>
      <c r="AG342" s="10">
        <v>0.99</v>
      </c>
      <c r="AH342" s="9" t="s">
        <v>3496</v>
      </c>
      <c r="AI342" s="10">
        <v>0.99</v>
      </c>
      <c r="AJ342" s="9" t="s">
        <v>4908</v>
      </c>
      <c r="AK342" s="10">
        <v>0.99</v>
      </c>
      <c r="AL342" s="9" t="s">
        <v>3519</v>
      </c>
      <c r="AM342" s="10">
        <v>0.99</v>
      </c>
      <c r="AN342" s="9"/>
      <c r="AO342" s="10"/>
    </row>
    <row r="343" spans="1:41" ht="13" x14ac:dyDescent="0.15">
      <c r="A343" s="3" t="s">
        <v>343</v>
      </c>
      <c r="B343" s="3" t="s">
        <v>5895</v>
      </c>
      <c r="C343" s="9" t="s">
        <v>5622</v>
      </c>
      <c r="D343" s="17" t="str">
        <f>VLOOKUP(C343,Customers!$D$2:$E$60,2,FALSE)</f>
        <v>C00032</v>
      </c>
      <c r="E343" s="9" t="s">
        <v>5303</v>
      </c>
      <c r="F343" s="9" t="s">
        <v>5304</v>
      </c>
      <c r="G343" s="9" t="s">
        <v>5305</v>
      </c>
      <c r="H343" s="9" t="s">
        <v>437</v>
      </c>
      <c r="I343" s="9" t="s">
        <v>5306</v>
      </c>
      <c r="J343" s="16" cm="1">
        <f t="array" ref="J343">SUM(IF(MOD(COLUMN(L343:AO343)-COLUMN(L343),2)=1, L343:AO343, 0))</f>
        <v>0.99</v>
      </c>
      <c r="K343" s="9">
        <f t="shared" si="1"/>
        <v>1</v>
      </c>
      <c r="L343" s="9" t="s">
        <v>890</v>
      </c>
      <c r="M343" s="10">
        <v>0.99</v>
      </c>
      <c r="N343" s="9"/>
      <c r="O343" s="10"/>
      <c r="P343" s="9"/>
      <c r="Q343" s="10"/>
      <c r="R343" s="9"/>
      <c r="S343" s="10"/>
      <c r="T343" s="9"/>
      <c r="U343" s="10"/>
      <c r="V343" s="9"/>
      <c r="W343" s="10"/>
      <c r="X343" s="9"/>
      <c r="Y343" s="10"/>
      <c r="Z343" s="9"/>
      <c r="AA343" s="10"/>
      <c r="AB343" s="9"/>
      <c r="AC343" s="10"/>
      <c r="AD343" s="9"/>
      <c r="AE343" s="10"/>
      <c r="AF343" s="9"/>
      <c r="AG343" s="10"/>
      <c r="AH343" s="9"/>
      <c r="AI343" s="10"/>
      <c r="AJ343" s="9"/>
      <c r="AK343" s="10"/>
      <c r="AL343" s="9"/>
      <c r="AM343" s="10"/>
      <c r="AN343" s="9"/>
      <c r="AO343" s="10"/>
    </row>
    <row r="344" spans="1:41" ht="13" x14ac:dyDescent="0.15">
      <c r="A344" s="3" t="s">
        <v>344</v>
      </c>
      <c r="B344" s="3" t="s">
        <v>5896</v>
      </c>
      <c r="C344" s="9" t="s">
        <v>5589</v>
      </c>
      <c r="D344" s="17" t="str">
        <f>VLOOKUP(C344,Customers!$D$2:$E$60,2,FALSE)</f>
        <v>C00033</v>
      </c>
      <c r="E344" s="9" t="s">
        <v>5311</v>
      </c>
      <c r="F344" s="9" t="s">
        <v>5312</v>
      </c>
      <c r="G344" s="9" t="s">
        <v>5313</v>
      </c>
      <c r="H344" s="9" t="s">
        <v>437</v>
      </c>
      <c r="I344" s="9" t="s">
        <v>5314</v>
      </c>
      <c r="J344" s="16" cm="1">
        <f t="array" ref="J344">SUM(IF(MOD(COLUMN(L344:AO344)-COLUMN(L344),2)=1, L344:AO344, 0))</f>
        <v>1.98</v>
      </c>
      <c r="K344" s="9">
        <f t="shared" si="1"/>
        <v>2</v>
      </c>
      <c r="L344" s="9" t="s">
        <v>2105</v>
      </c>
      <c r="M344" s="10">
        <v>0.99</v>
      </c>
      <c r="N344" s="9" t="s">
        <v>3986</v>
      </c>
      <c r="O344" s="10">
        <v>0.99</v>
      </c>
      <c r="P344" s="9"/>
      <c r="Q344" s="10"/>
      <c r="R344" s="9"/>
      <c r="S344" s="10"/>
      <c r="T344" s="9"/>
      <c r="U344" s="10"/>
      <c r="V344" s="9"/>
      <c r="W344" s="10"/>
      <c r="X344" s="9"/>
      <c r="Y344" s="10"/>
      <c r="Z344" s="9"/>
      <c r="AA344" s="10"/>
      <c r="AB344" s="9"/>
      <c r="AC344" s="10"/>
      <c r="AD344" s="9"/>
      <c r="AE344" s="10"/>
      <c r="AF344" s="9"/>
      <c r="AG344" s="10"/>
      <c r="AH344" s="9"/>
      <c r="AI344" s="10"/>
      <c r="AJ344" s="9"/>
      <c r="AK344" s="10"/>
      <c r="AL344" s="9"/>
      <c r="AM344" s="10"/>
      <c r="AN344" s="9"/>
      <c r="AO344" s="10"/>
    </row>
    <row r="345" spans="1:41" ht="13" x14ac:dyDescent="0.15">
      <c r="A345" s="3" t="s">
        <v>345</v>
      </c>
      <c r="B345" s="3" t="s">
        <v>5896</v>
      </c>
      <c r="C345" s="9" t="s">
        <v>5710</v>
      </c>
      <c r="D345" s="17" t="str">
        <f>VLOOKUP(C345,Customers!$D$2:$E$60,2,FALSE)</f>
        <v>C00035</v>
      </c>
      <c r="E345" s="9" t="s">
        <v>5325</v>
      </c>
      <c r="F345" s="9" t="s">
        <v>5326</v>
      </c>
      <c r="G345" s="9"/>
      <c r="H345" s="9" t="s">
        <v>5321</v>
      </c>
      <c r="I345" s="9"/>
      <c r="J345" s="16" cm="1">
        <f t="array" ref="J345">SUM(IF(MOD(COLUMN(L345:AO345)-COLUMN(L345),2)=1, L345:AO345, 0))</f>
        <v>1.98</v>
      </c>
      <c r="K345" s="9">
        <f t="shared" si="1"/>
        <v>2</v>
      </c>
      <c r="L345" s="9" t="s">
        <v>2936</v>
      </c>
      <c r="M345" s="10">
        <v>0.99</v>
      </c>
      <c r="N345" s="9" t="s">
        <v>4730</v>
      </c>
      <c r="O345" s="10">
        <v>0.99</v>
      </c>
      <c r="P345" s="9"/>
      <c r="Q345" s="10"/>
      <c r="R345" s="9"/>
      <c r="S345" s="10"/>
      <c r="T345" s="9"/>
      <c r="U345" s="10"/>
      <c r="V345" s="9"/>
      <c r="W345" s="10"/>
      <c r="X345" s="9"/>
      <c r="Y345" s="10"/>
      <c r="Z345" s="9"/>
      <c r="AA345" s="10"/>
      <c r="AB345" s="9"/>
      <c r="AC345" s="10"/>
      <c r="AD345" s="9"/>
      <c r="AE345" s="10"/>
      <c r="AF345" s="9"/>
      <c r="AG345" s="10"/>
      <c r="AH345" s="9"/>
      <c r="AI345" s="10"/>
      <c r="AJ345" s="9"/>
      <c r="AK345" s="10"/>
      <c r="AL345" s="9"/>
      <c r="AM345" s="10"/>
      <c r="AN345" s="9"/>
      <c r="AO345" s="10"/>
    </row>
    <row r="346" spans="1:41" ht="13" x14ac:dyDescent="0.15">
      <c r="A346" s="3" t="s">
        <v>346</v>
      </c>
      <c r="B346" s="3" t="s">
        <v>5897</v>
      </c>
      <c r="C346" s="9" t="s">
        <v>5554</v>
      </c>
      <c r="D346" s="17" t="str">
        <f>VLOOKUP(C346,Customers!$D$2:$E$60,2,FALSE)</f>
        <v>C00037</v>
      </c>
      <c r="E346" s="9" t="s">
        <v>5338</v>
      </c>
      <c r="F346" s="9" t="s">
        <v>5339</v>
      </c>
      <c r="G346" s="9"/>
      <c r="H346" s="9" t="s">
        <v>5063</v>
      </c>
      <c r="I346" s="3" t="s">
        <v>5340</v>
      </c>
      <c r="J346" s="16" cm="1">
        <f t="array" ref="J346">SUM(IF(MOD(COLUMN(L346:AO346)-COLUMN(L346),2)=1, L346:AO346, 0))</f>
        <v>3.96</v>
      </c>
      <c r="K346" s="9">
        <f t="shared" si="1"/>
        <v>4</v>
      </c>
      <c r="L346" s="9" t="s">
        <v>3341</v>
      </c>
      <c r="M346" s="10">
        <v>0.99</v>
      </c>
      <c r="N346" s="9" t="s">
        <v>802</v>
      </c>
      <c r="O346" s="10">
        <v>0.99</v>
      </c>
      <c r="P346" s="9" t="s">
        <v>2244</v>
      </c>
      <c r="Q346" s="10">
        <v>0.99</v>
      </c>
      <c r="R346" s="9" t="s">
        <v>1106</v>
      </c>
      <c r="S346" s="10">
        <v>0.99</v>
      </c>
      <c r="T346" s="9"/>
      <c r="U346" s="10"/>
      <c r="V346" s="9"/>
      <c r="W346" s="10"/>
      <c r="X346" s="9"/>
      <c r="Y346" s="10"/>
      <c r="Z346" s="9"/>
      <c r="AA346" s="10"/>
      <c r="AB346" s="9"/>
      <c r="AC346" s="10"/>
      <c r="AD346" s="9"/>
      <c r="AE346" s="10"/>
      <c r="AF346" s="9"/>
      <c r="AG346" s="10"/>
      <c r="AH346" s="9"/>
      <c r="AI346" s="10"/>
      <c r="AJ346" s="9"/>
      <c r="AK346" s="10"/>
      <c r="AL346" s="9"/>
      <c r="AM346" s="10"/>
      <c r="AN346" s="9"/>
      <c r="AO346" s="10"/>
    </row>
    <row r="347" spans="1:41" ht="13" x14ac:dyDescent="0.15">
      <c r="A347" s="3" t="s">
        <v>347</v>
      </c>
      <c r="B347" s="3" t="s">
        <v>5898</v>
      </c>
      <c r="C347" s="9" t="s">
        <v>5687</v>
      </c>
      <c r="D347" s="17" t="str">
        <f>VLOOKUP(C347,Customers!$D$2:$E$60,2,FALSE)</f>
        <v>C00041</v>
      </c>
      <c r="E347" s="9" t="s">
        <v>5365</v>
      </c>
      <c r="F347" s="9" t="s">
        <v>5366</v>
      </c>
      <c r="G347" s="9"/>
      <c r="H347" s="9" t="s">
        <v>5353</v>
      </c>
      <c r="I347" s="3" t="s">
        <v>5367</v>
      </c>
      <c r="J347" s="16" cm="1">
        <f t="array" ref="J347">SUM(IF(MOD(COLUMN(L347:AO347)-COLUMN(L347),2)=1, L347:AO347, 0))</f>
        <v>5.94</v>
      </c>
      <c r="K347" s="9">
        <f t="shared" si="1"/>
        <v>6</v>
      </c>
      <c r="L347" s="9" t="s">
        <v>803</v>
      </c>
      <c r="M347" s="10">
        <v>0.99</v>
      </c>
      <c r="N347" s="9" t="s">
        <v>1092</v>
      </c>
      <c r="O347" s="10">
        <v>0.99</v>
      </c>
      <c r="P347" s="9" t="s">
        <v>930</v>
      </c>
      <c r="Q347" s="10">
        <v>0.99</v>
      </c>
      <c r="R347" s="9" t="s">
        <v>1054</v>
      </c>
      <c r="S347" s="10">
        <v>0.99</v>
      </c>
      <c r="T347" s="9" t="s">
        <v>2887</v>
      </c>
      <c r="U347" s="10">
        <v>0.99</v>
      </c>
      <c r="V347" s="9" t="s">
        <v>1774</v>
      </c>
      <c r="W347" s="10">
        <v>0.99</v>
      </c>
      <c r="X347" s="9"/>
      <c r="Y347" s="10"/>
      <c r="Z347" s="9"/>
      <c r="AA347" s="10"/>
      <c r="AB347" s="9"/>
      <c r="AC347" s="10"/>
      <c r="AD347" s="9"/>
      <c r="AE347" s="10"/>
      <c r="AF347" s="9"/>
      <c r="AG347" s="10"/>
      <c r="AH347" s="9"/>
      <c r="AI347" s="10"/>
      <c r="AJ347" s="9"/>
      <c r="AK347" s="10"/>
      <c r="AL347" s="9"/>
      <c r="AM347" s="10"/>
      <c r="AN347" s="9"/>
      <c r="AO347" s="10"/>
    </row>
    <row r="348" spans="1:41" ht="13" x14ac:dyDescent="0.15">
      <c r="A348" s="3" t="s">
        <v>348</v>
      </c>
      <c r="B348" s="3" t="s">
        <v>5899</v>
      </c>
      <c r="C348" s="9" t="s">
        <v>5638</v>
      </c>
      <c r="D348" s="17" t="str">
        <f>VLOOKUP(C348,Customers!$D$2:$E$60,2,FALSE)</f>
        <v>C00047</v>
      </c>
      <c r="E348" s="9" t="s">
        <v>5408</v>
      </c>
      <c r="F348" s="9" t="s">
        <v>5409</v>
      </c>
      <c r="G348" s="9" t="s">
        <v>5410</v>
      </c>
      <c r="H348" s="9" t="s">
        <v>5411</v>
      </c>
      <c r="I348" s="3" t="s">
        <v>5412</v>
      </c>
      <c r="J348" s="16" cm="1">
        <f t="array" ref="J348">SUM(IF(MOD(COLUMN(L348:AO348)-COLUMN(L348),2)=1, L348:AO348, 0))</f>
        <v>8.91</v>
      </c>
      <c r="K348" s="9">
        <f t="shared" si="1"/>
        <v>9</v>
      </c>
      <c r="L348" s="9" t="s">
        <v>846</v>
      </c>
      <c r="M348" s="10">
        <v>0.99</v>
      </c>
      <c r="N348" s="9" t="s">
        <v>3721</v>
      </c>
      <c r="O348" s="10">
        <v>0.99</v>
      </c>
      <c r="P348" s="9" t="s">
        <v>2968</v>
      </c>
      <c r="Q348" s="10">
        <v>0.99</v>
      </c>
      <c r="R348" s="9" t="s">
        <v>3936</v>
      </c>
      <c r="S348" s="10">
        <v>0.99</v>
      </c>
      <c r="T348" s="9" t="s">
        <v>2877</v>
      </c>
      <c r="U348" s="10">
        <v>0.99</v>
      </c>
      <c r="V348" s="9" t="s">
        <v>2409</v>
      </c>
      <c r="W348" s="10">
        <v>0.99</v>
      </c>
      <c r="X348" s="9" t="s">
        <v>3174</v>
      </c>
      <c r="Y348" s="10">
        <v>0.99</v>
      </c>
      <c r="Z348" s="9" t="s">
        <v>1203</v>
      </c>
      <c r="AA348" s="10">
        <v>0.99</v>
      </c>
      <c r="AB348" s="9" t="s">
        <v>2350</v>
      </c>
      <c r="AC348" s="10">
        <v>0.99</v>
      </c>
      <c r="AD348" s="9"/>
      <c r="AE348" s="10"/>
      <c r="AF348" s="9"/>
      <c r="AG348" s="10"/>
      <c r="AH348" s="9"/>
      <c r="AI348" s="10"/>
      <c r="AJ348" s="9"/>
      <c r="AK348" s="10"/>
      <c r="AL348" s="9"/>
      <c r="AM348" s="10"/>
      <c r="AN348" s="9"/>
      <c r="AO348" s="10"/>
    </row>
    <row r="349" spans="1:41" ht="13" x14ac:dyDescent="0.15">
      <c r="A349" s="3" t="s">
        <v>349</v>
      </c>
      <c r="B349" s="3" t="s">
        <v>5900</v>
      </c>
      <c r="C349" s="9" t="s">
        <v>5702</v>
      </c>
      <c r="D349" s="17" t="str">
        <f>VLOOKUP(C349,Customers!$D$2:$E$60,2,FALSE)</f>
        <v>C00056</v>
      </c>
      <c r="E349" s="9" t="s">
        <v>5477</v>
      </c>
      <c r="F349" s="9" t="s">
        <v>5478</v>
      </c>
      <c r="G349" s="9"/>
      <c r="H349" s="9" t="s">
        <v>5479</v>
      </c>
      <c r="I349" s="3" t="s">
        <v>5480</v>
      </c>
      <c r="J349" s="16" cm="1">
        <f t="array" ref="J349">SUM(IF(MOD(COLUMN(L349:AO349)-COLUMN(L349),2)=1, L349:AO349, 0))</f>
        <v>13.860000000000001</v>
      </c>
      <c r="K349" s="9">
        <f t="shared" si="1"/>
        <v>14</v>
      </c>
      <c r="L349" s="9" t="s">
        <v>4336</v>
      </c>
      <c r="M349" s="10">
        <v>0.99</v>
      </c>
      <c r="N349" s="9" t="s">
        <v>4278</v>
      </c>
      <c r="O349" s="10">
        <v>0.99</v>
      </c>
      <c r="P349" s="9" t="s">
        <v>2165</v>
      </c>
      <c r="Q349" s="10">
        <v>0.99</v>
      </c>
      <c r="R349" s="9" t="s">
        <v>3131</v>
      </c>
      <c r="S349" s="10">
        <v>0.99</v>
      </c>
      <c r="T349" s="9" t="s">
        <v>4472</v>
      </c>
      <c r="U349" s="10">
        <v>0.99</v>
      </c>
      <c r="V349" s="9" t="s">
        <v>2297</v>
      </c>
      <c r="W349" s="10">
        <v>0.99</v>
      </c>
      <c r="X349" s="9" t="s">
        <v>4634</v>
      </c>
      <c r="Y349" s="10">
        <v>0.99</v>
      </c>
      <c r="Z349" s="9" t="s">
        <v>3229</v>
      </c>
      <c r="AA349" s="10">
        <v>0.99</v>
      </c>
      <c r="AB349" s="9" t="s">
        <v>2130</v>
      </c>
      <c r="AC349" s="10">
        <v>0.99</v>
      </c>
      <c r="AD349" s="9" t="s">
        <v>4892</v>
      </c>
      <c r="AE349" s="10">
        <v>0.99</v>
      </c>
      <c r="AF349" s="9" t="s">
        <v>2728</v>
      </c>
      <c r="AG349" s="10">
        <v>0.99</v>
      </c>
      <c r="AH349" s="9" t="s">
        <v>2087</v>
      </c>
      <c r="AI349" s="10">
        <v>0.99</v>
      </c>
      <c r="AJ349" s="9" t="s">
        <v>2012</v>
      </c>
      <c r="AK349" s="10">
        <v>0.99</v>
      </c>
      <c r="AL349" s="9" t="s">
        <v>2100</v>
      </c>
      <c r="AM349" s="10">
        <v>0.99</v>
      </c>
      <c r="AN349" s="9"/>
      <c r="AO349" s="10"/>
    </row>
    <row r="350" spans="1:41" ht="13" x14ac:dyDescent="0.15">
      <c r="A350" s="3" t="s">
        <v>350</v>
      </c>
      <c r="B350" s="3" t="s">
        <v>5901</v>
      </c>
      <c r="C350" s="9" t="s">
        <v>5631</v>
      </c>
      <c r="D350" s="17" t="str">
        <f>VLOOKUP(C350,Customers!$D$2:$E$60,2,FALSE)</f>
        <v>C00011</v>
      </c>
      <c r="E350" s="9" t="s">
        <v>5134</v>
      </c>
      <c r="F350" s="9" t="s">
        <v>5126</v>
      </c>
      <c r="G350" s="9" t="s">
        <v>5053</v>
      </c>
      <c r="H350" s="9" t="s">
        <v>5054</v>
      </c>
      <c r="I350" s="9" t="s">
        <v>5135</v>
      </c>
      <c r="J350" s="16" cm="1">
        <f t="array" ref="J350">SUM(IF(MOD(COLUMN(L350:AO350)-COLUMN(L350),2)=1, L350:AO350, 0))</f>
        <v>0.99</v>
      </c>
      <c r="K350" s="9">
        <f t="shared" si="1"/>
        <v>1</v>
      </c>
      <c r="L350" s="9" t="s">
        <v>2720</v>
      </c>
      <c r="M350" s="10">
        <v>0.99</v>
      </c>
      <c r="N350" s="9"/>
      <c r="O350" s="10"/>
      <c r="P350" s="9"/>
      <c r="Q350" s="10"/>
      <c r="R350" s="9"/>
      <c r="S350" s="10"/>
      <c r="T350" s="9"/>
      <c r="U350" s="10"/>
      <c r="V350" s="9"/>
      <c r="W350" s="10"/>
      <c r="X350" s="9"/>
      <c r="Y350" s="10"/>
      <c r="Z350" s="9"/>
      <c r="AA350" s="10"/>
      <c r="AB350" s="9"/>
      <c r="AC350" s="10"/>
      <c r="AD350" s="9"/>
      <c r="AE350" s="10"/>
      <c r="AF350" s="9"/>
      <c r="AG350" s="10"/>
      <c r="AH350" s="9"/>
      <c r="AI350" s="10"/>
      <c r="AJ350" s="9"/>
      <c r="AK350" s="10"/>
      <c r="AL350" s="9"/>
      <c r="AM350" s="10"/>
      <c r="AN350" s="9"/>
      <c r="AO350" s="10"/>
    </row>
    <row r="351" spans="1:41" ht="13" x14ac:dyDescent="0.15">
      <c r="A351" s="3" t="s">
        <v>351</v>
      </c>
      <c r="B351" s="3" t="s">
        <v>5902</v>
      </c>
      <c r="C351" s="9" t="s">
        <v>5599</v>
      </c>
      <c r="D351" s="17" t="str">
        <f>VLOOKUP(C351,Customers!$D$2:$E$60,2,FALSE)</f>
        <v>C00012</v>
      </c>
      <c r="E351" s="9" t="s">
        <v>5142</v>
      </c>
      <c r="F351" s="9" t="s">
        <v>5143</v>
      </c>
      <c r="G351" s="9" t="s">
        <v>5144</v>
      </c>
      <c r="H351" s="9" t="s">
        <v>5054</v>
      </c>
      <c r="I351" s="9" t="s">
        <v>5145</v>
      </c>
      <c r="J351" s="16" cm="1">
        <f t="array" ref="J351">SUM(IF(MOD(COLUMN(L351:AO351)-COLUMN(L351),2)=1, L351:AO351, 0))</f>
        <v>1.98</v>
      </c>
      <c r="K351" s="9">
        <f t="shared" si="1"/>
        <v>2</v>
      </c>
      <c r="L351" s="9" t="s">
        <v>4223</v>
      </c>
      <c r="M351" s="10">
        <v>0.99</v>
      </c>
      <c r="N351" s="9" t="s">
        <v>3799</v>
      </c>
      <c r="O351" s="10">
        <v>0.99</v>
      </c>
      <c r="P351" s="9"/>
      <c r="Q351" s="10"/>
      <c r="R351" s="9"/>
      <c r="S351" s="10"/>
      <c r="T351" s="9"/>
      <c r="U351" s="10"/>
      <c r="V351" s="9"/>
      <c r="W351" s="10"/>
      <c r="X351" s="9"/>
      <c r="Y351" s="10"/>
      <c r="Z351" s="9"/>
      <c r="AA351" s="10"/>
      <c r="AB351" s="9"/>
      <c r="AC351" s="10"/>
      <c r="AD351" s="9"/>
      <c r="AE351" s="10"/>
      <c r="AF351" s="9"/>
      <c r="AG351" s="10"/>
      <c r="AH351" s="9"/>
      <c r="AI351" s="10"/>
      <c r="AJ351" s="9"/>
      <c r="AK351" s="10"/>
      <c r="AL351" s="9"/>
      <c r="AM351" s="10"/>
      <c r="AN351" s="9"/>
      <c r="AO351" s="10"/>
    </row>
    <row r="352" spans="1:41" ht="13" x14ac:dyDescent="0.15">
      <c r="A352" s="3" t="s">
        <v>352</v>
      </c>
      <c r="B352" s="3" t="s">
        <v>5902</v>
      </c>
      <c r="C352" s="9" t="s">
        <v>5550</v>
      </c>
      <c r="D352" s="17" t="str">
        <f>VLOOKUP(C352,Customers!$D$2:$E$60,2,FALSE)</f>
        <v>C00014</v>
      </c>
      <c r="E352" s="9" t="s">
        <v>5161</v>
      </c>
      <c r="F352" s="9" t="s">
        <v>435</v>
      </c>
      <c r="G352" s="9" t="s">
        <v>436</v>
      </c>
      <c r="H352" s="9" t="s">
        <v>437</v>
      </c>
      <c r="I352" s="9" t="s">
        <v>5162</v>
      </c>
      <c r="J352" s="16" cm="1">
        <f t="array" ref="J352">SUM(IF(MOD(COLUMN(L352:AO352)-COLUMN(L352),2)=1, L352:AO352, 0))</f>
        <v>1.98</v>
      </c>
      <c r="K352" s="9">
        <f t="shared" si="1"/>
        <v>2</v>
      </c>
      <c r="L352" s="9" t="s">
        <v>3746</v>
      </c>
      <c r="M352" s="10">
        <v>0.99</v>
      </c>
      <c r="N352" s="9" t="s">
        <v>3596</v>
      </c>
      <c r="O352" s="10">
        <v>0.99</v>
      </c>
      <c r="P352" s="9"/>
      <c r="Q352" s="10"/>
      <c r="R352" s="9"/>
      <c r="S352" s="10"/>
      <c r="T352" s="9"/>
      <c r="U352" s="10"/>
      <c r="V352" s="9"/>
      <c r="W352" s="10"/>
      <c r="X352" s="9"/>
      <c r="Y352" s="10"/>
      <c r="Z352" s="9"/>
      <c r="AA352" s="10"/>
      <c r="AB352" s="9"/>
      <c r="AC352" s="10"/>
      <c r="AD352" s="9"/>
      <c r="AE352" s="10"/>
      <c r="AF352" s="9"/>
      <c r="AG352" s="10"/>
      <c r="AH352" s="9"/>
      <c r="AI352" s="10"/>
      <c r="AJ352" s="9"/>
      <c r="AK352" s="10"/>
      <c r="AL352" s="9"/>
      <c r="AM352" s="10"/>
      <c r="AN352" s="9"/>
      <c r="AO352" s="10"/>
    </row>
    <row r="353" spans="1:41" ht="13" x14ac:dyDescent="0.15">
      <c r="A353" s="3" t="s">
        <v>353</v>
      </c>
      <c r="B353" s="3" t="s">
        <v>5903</v>
      </c>
      <c r="C353" s="9" t="s">
        <v>5566</v>
      </c>
      <c r="D353" s="17" t="str">
        <f>VLOOKUP(C353,Customers!$D$2:$E$60,2,FALSE)</f>
        <v>C00016</v>
      </c>
      <c r="E353" s="9" t="s">
        <v>5177</v>
      </c>
      <c r="F353" s="9" t="s">
        <v>5178</v>
      </c>
      <c r="G353" s="9" t="s">
        <v>5179</v>
      </c>
      <c r="H353" s="9" t="s">
        <v>5180</v>
      </c>
      <c r="I353" s="9" t="s">
        <v>5181</v>
      </c>
      <c r="J353" s="16" cm="1">
        <f t="array" ref="J353">SUM(IF(MOD(COLUMN(L353:AO353)-COLUMN(L353),2)=1, L353:AO353, 0))</f>
        <v>3.96</v>
      </c>
      <c r="K353" s="9">
        <f t="shared" si="1"/>
        <v>4</v>
      </c>
      <c r="L353" s="9" t="s">
        <v>3507</v>
      </c>
      <c r="M353" s="10">
        <v>0.99</v>
      </c>
      <c r="N353" s="9" t="s">
        <v>745</v>
      </c>
      <c r="O353" s="10">
        <v>0.99</v>
      </c>
      <c r="P353" s="9" t="s">
        <v>1845</v>
      </c>
      <c r="Q353" s="10">
        <v>0.99</v>
      </c>
      <c r="R353" s="9" t="s">
        <v>2867</v>
      </c>
      <c r="S353" s="10">
        <v>0.99</v>
      </c>
      <c r="T353" s="9"/>
      <c r="U353" s="10"/>
      <c r="V353" s="9"/>
      <c r="W353" s="10"/>
      <c r="X353" s="9"/>
      <c r="Y353" s="10"/>
      <c r="Z353" s="9"/>
      <c r="AA353" s="10"/>
      <c r="AB353" s="9"/>
      <c r="AC353" s="10"/>
      <c r="AD353" s="9"/>
      <c r="AE353" s="10"/>
      <c r="AF353" s="9"/>
      <c r="AG353" s="10"/>
      <c r="AH353" s="9"/>
      <c r="AI353" s="10"/>
      <c r="AJ353" s="9"/>
      <c r="AK353" s="10"/>
      <c r="AL353" s="9"/>
      <c r="AM353" s="10"/>
      <c r="AN353" s="9"/>
      <c r="AO353" s="10"/>
    </row>
    <row r="354" spans="1:41" ht="13" x14ac:dyDescent="0.15">
      <c r="A354" s="3" t="s">
        <v>354</v>
      </c>
      <c r="B354" s="3" t="s">
        <v>5904</v>
      </c>
      <c r="C354" s="9" t="s">
        <v>5695</v>
      </c>
      <c r="D354" s="17" t="str">
        <f>VLOOKUP(C354,Customers!$D$2:$E$60,2,FALSE)</f>
        <v>C00020</v>
      </c>
      <c r="E354" s="9" t="s">
        <v>5213</v>
      </c>
      <c r="F354" s="9" t="s">
        <v>5178</v>
      </c>
      <c r="G354" s="9" t="s">
        <v>5179</v>
      </c>
      <c r="H354" s="9" t="s">
        <v>5180</v>
      </c>
      <c r="I354" s="9" t="s">
        <v>5214</v>
      </c>
      <c r="J354" s="16" cm="1">
        <f t="array" ref="J354">SUM(IF(MOD(COLUMN(L354:AO354)-COLUMN(L354),2)=1, L354:AO354, 0))</f>
        <v>4.95</v>
      </c>
      <c r="K354" s="9">
        <f t="shared" si="1"/>
        <v>5</v>
      </c>
      <c r="L354" s="9" t="s">
        <v>3800</v>
      </c>
      <c r="M354" s="10">
        <v>0.99</v>
      </c>
      <c r="N354" s="9" t="s">
        <v>747</v>
      </c>
      <c r="O354" s="10">
        <v>0.99</v>
      </c>
      <c r="P354" s="9" t="s">
        <v>4361</v>
      </c>
      <c r="Q354" s="10">
        <v>0.99</v>
      </c>
      <c r="R354" s="9" t="s">
        <v>4649</v>
      </c>
      <c r="S354" s="10">
        <v>0.99</v>
      </c>
      <c r="T354" s="9" t="s">
        <v>1579</v>
      </c>
      <c r="U354" s="10">
        <v>0.99</v>
      </c>
      <c r="V354" s="9"/>
      <c r="W354" s="10"/>
      <c r="X354" s="9"/>
      <c r="Y354" s="10"/>
      <c r="Z354" s="9"/>
      <c r="AA354" s="10"/>
      <c r="AB354" s="9"/>
      <c r="AC354" s="10"/>
      <c r="AD354" s="9"/>
      <c r="AE354" s="10"/>
      <c r="AF354" s="9"/>
      <c r="AG354" s="10"/>
      <c r="AH354" s="9"/>
      <c r="AI354" s="10"/>
      <c r="AJ354" s="9"/>
      <c r="AK354" s="10"/>
      <c r="AL354" s="9"/>
      <c r="AM354" s="10"/>
      <c r="AN354" s="9"/>
      <c r="AO354" s="11"/>
    </row>
    <row r="355" spans="1:41" ht="13" x14ac:dyDescent="0.15">
      <c r="A355" s="3" t="s">
        <v>355</v>
      </c>
      <c r="B355" s="3" t="s">
        <v>5905</v>
      </c>
      <c r="C355" s="9" t="s">
        <v>5646</v>
      </c>
      <c r="D355" s="17" t="str">
        <f>VLOOKUP(C355,Customers!$D$2:$E$60,2,FALSE)</f>
        <v>C00026</v>
      </c>
      <c r="E355" s="9" t="s">
        <v>5258</v>
      </c>
      <c r="F355" s="9" t="s">
        <v>5259</v>
      </c>
      <c r="G355" s="9" t="s">
        <v>5260</v>
      </c>
      <c r="H355" s="9" t="s">
        <v>5180</v>
      </c>
      <c r="I355" s="3" t="s">
        <v>5261</v>
      </c>
      <c r="J355" s="16" cm="1">
        <f t="array" ref="J355">SUM(IF(MOD(COLUMN(L355:AO355)-COLUMN(L355),2)=1, L355:AO355, 0))</f>
        <v>8.91</v>
      </c>
      <c r="K355" s="9">
        <f t="shared" si="1"/>
        <v>9</v>
      </c>
      <c r="L355" s="9" t="s">
        <v>960</v>
      </c>
      <c r="M355" s="10">
        <v>0.99</v>
      </c>
      <c r="N355" s="9" t="s">
        <v>2375</v>
      </c>
      <c r="O355" s="10">
        <v>0.99</v>
      </c>
      <c r="P355" s="9" t="s">
        <v>4899</v>
      </c>
      <c r="Q355" s="10">
        <v>0.99</v>
      </c>
      <c r="R355" s="9" t="s">
        <v>3572</v>
      </c>
      <c r="S355" s="10">
        <v>0.99</v>
      </c>
      <c r="T355" s="9" t="s">
        <v>3865</v>
      </c>
      <c r="U355" s="10">
        <v>0.99</v>
      </c>
      <c r="V355" s="9" t="s">
        <v>4990</v>
      </c>
      <c r="W355" s="10">
        <v>0.99</v>
      </c>
      <c r="X355" s="9" t="s">
        <v>2319</v>
      </c>
      <c r="Y355" s="10">
        <v>0.99</v>
      </c>
      <c r="Z355" s="9" t="s">
        <v>597</v>
      </c>
      <c r="AA355" s="10">
        <v>0.99</v>
      </c>
      <c r="AB355" s="9" t="s">
        <v>3701</v>
      </c>
      <c r="AC355" s="10">
        <v>0.99</v>
      </c>
      <c r="AD355" s="9"/>
      <c r="AE355" s="10"/>
      <c r="AF355" s="9"/>
      <c r="AG355" s="10"/>
      <c r="AH355" s="9"/>
      <c r="AI355" s="10"/>
      <c r="AJ355" s="9"/>
      <c r="AK355" s="10"/>
      <c r="AL355" s="9"/>
      <c r="AM355" s="10"/>
      <c r="AN355" s="9"/>
      <c r="AO355" s="10"/>
    </row>
    <row r="356" spans="1:41" ht="13" x14ac:dyDescent="0.15">
      <c r="A356" s="3" t="s">
        <v>356</v>
      </c>
      <c r="B356" s="3" t="s">
        <v>5906</v>
      </c>
      <c r="C356" s="9" t="s">
        <v>5710</v>
      </c>
      <c r="D356" s="17" t="str">
        <f>VLOOKUP(C356,Customers!$D$2:$E$60,2,FALSE)</f>
        <v>C00035</v>
      </c>
      <c r="E356" s="9" t="s">
        <v>5325</v>
      </c>
      <c r="F356" s="9" t="s">
        <v>5326</v>
      </c>
      <c r="G356" s="9"/>
      <c r="H356" s="9" t="s">
        <v>5321</v>
      </c>
      <c r="I356" s="9"/>
      <c r="J356" s="16" cm="1">
        <f t="array" ref="J356">SUM(IF(MOD(COLUMN(L356:AO356)-COLUMN(L356),2)=1, L356:AO356, 0))</f>
        <v>13.860000000000001</v>
      </c>
      <c r="K356" s="9">
        <f t="shared" si="1"/>
        <v>14</v>
      </c>
      <c r="L356" s="9" t="s">
        <v>3069</v>
      </c>
      <c r="M356" s="10">
        <v>0.99</v>
      </c>
      <c r="N356" s="9" t="s">
        <v>4040</v>
      </c>
      <c r="O356" s="10">
        <v>0.99</v>
      </c>
      <c r="P356" s="9" t="s">
        <v>2266</v>
      </c>
      <c r="Q356" s="10">
        <v>0.99</v>
      </c>
      <c r="R356" s="9" t="s">
        <v>4919</v>
      </c>
      <c r="S356" s="10">
        <v>0.99</v>
      </c>
      <c r="T356" s="9" t="s">
        <v>1500</v>
      </c>
      <c r="U356" s="10">
        <v>0.99</v>
      </c>
      <c r="V356" s="9" t="s">
        <v>4579</v>
      </c>
      <c r="W356" s="10">
        <v>0.99</v>
      </c>
      <c r="X356" s="9" t="s">
        <v>4559</v>
      </c>
      <c r="Y356" s="10">
        <v>0.99</v>
      </c>
      <c r="Z356" s="9" t="s">
        <v>2158</v>
      </c>
      <c r="AA356" s="10">
        <v>0.99</v>
      </c>
      <c r="AB356" s="9" t="s">
        <v>4438</v>
      </c>
      <c r="AC356" s="10">
        <v>0.99</v>
      </c>
      <c r="AD356" s="9" t="s">
        <v>579</v>
      </c>
      <c r="AE356" s="10">
        <v>0.99</v>
      </c>
      <c r="AF356" s="9" t="s">
        <v>987</v>
      </c>
      <c r="AG356" s="10">
        <v>0.99</v>
      </c>
      <c r="AH356" s="9" t="s">
        <v>616</v>
      </c>
      <c r="AI356" s="10">
        <v>0.99</v>
      </c>
      <c r="AJ356" s="9" t="s">
        <v>3887</v>
      </c>
      <c r="AK356" s="10">
        <v>0.99</v>
      </c>
      <c r="AL356" s="9" t="s">
        <v>4980</v>
      </c>
      <c r="AM356" s="10">
        <v>0.99</v>
      </c>
      <c r="AN356" s="9"/>
      <c r="AO356" s="10"/>
    </row>
    <row r="357" spans="1:41" ht="13" x14ac:dyDescent="0.15">
      <c r="A357" s="3" t="s">
        <v>357</v>
      </c>
      <c r="B357" s="3" t="s">
        <v>5907</v>
      </c>
      <c r="C357" s="9" t="s">
        <v>5639</v>
      </c>
      <c r="D357" s="17" t="str">
        <f>VLOOKUP(C357,Customers!$D$2:$E$60,2,FALSE)</f>
        <v>C00049</v>
      </c>
      <c r="E357" s="9" t="s">
        <v>5426</v>
      </c>
      <c r="F357" s="9" t="s">
        <v>5427</v>
      </c>
      <c r="G357" s="9"/>
      <c r="H357" s="9" t="s">
        <v>5428</v>
      </c>
      <c r="I357" s="9" t="s">
        <v>5429</v>
      </c>
      <c r="J357" s="16" cm="1">
        <f t="array" ref="J357">SUM(IF(MOD(COLUMN(L357:AO357)-COLUMN(L357),2)=1, L357:AO357, 0))</f>
        <v>0.99</v>
      </c>
      <c r="K357" s="9">
        <f t="shared" si="1"/>
        <v>1</v>
      </c>
      <c r="L357" s="9" t="s">
        <v>2443</v>
      </c>
      <c r="M357" s="10">
        <v>0.99</v>
      </c>
      <c r="N357" s="9"/>
      <c r="O357" s="10"/>
      <c r="P357" s="9"/>
      <c r="Q357" s="10"/>
      <c r="R357" s="9"/>
      <c r="S357" s="10"/>
      <c r="T357" s="9"/>
      <c r="U357" s="10"/>
      <c r="V357" s="9"/>
      <c r="W357" s="10"/>
      <c r="X357" s="9"/>
      <c r="Y357" s="10"/>
      <c r="Z357" s="9"/>
      <c r="AA357" s="10"/>
      <c r="AB357" s="9"/>
      <c r="AC357" s="10"/>
      <c r="AD357" s="9"/>
      <c r="AE357" s="10"/>
      <c r="AF357" s="9"/>
      <c r="AG357" s="10"/>
      <c r="AH357" s="9"/>
      <c r="AI357" s="10"/>
      <c r="AJ357" s="9"/>
      <c r="AK357" s="10"/>
      <c r="AL357" s="9"/>
      <c r="AM357" s="10"/>
      <c r="AN357" s="9"/>
      <c r="AO357" s="10"/>
    </row>
    <row r="358" spans="1:41" ht="13" x14ac:dyDescent="0.15">
      <c r="A358" s="3" t="s">
        <v>358</v>
      </c>
      <c r="B358" s="3" t="s">
        <v>5908</v>
      </c>
      <c r="C358" s="9" t="s">
        <v>5609</v>
      </c>
      <c r="D358" s="17" t="str">
        <f>VLOOKUP(C358,Customers!$D$2:$E$60,2,FALSE)</f>
        <v>C00050</v>
      </c>
      <c r="E358" s="9" t="s">
        <v>5434</v>
      </c>
      <c r="F358" s="9" t="s">
        <v>5435</v>
      </c>
      <c r="G358" s="9"/>
      <c r="H358" s="9" t="s">
        <v>5436</v>
      </c>
      <c r="I358" s="3" t="s">
        <v>5437</v>
      </c>
      <c r="J358" s="16" cm="1">
        <f t="array" ref="J358">SUM(IF(MOD(COLUMN(L358:AO358)-COLUMN(L358),2)=1, L358:AO358, 0))</f>
        <v>1.98</v>
      </c>
      <c r="K358" s="9">
        <f t="shared" si="1"/>
        <v>2</v>
      </c>
      <c r="L358" s="9" t="s">
        <v>4564</v>
      </c>
      <c r="M358" s="10">
        <v>0.99</v>
      </c>
      <c r="N358" s="9" t="s">
        <v>3938</v>
      </c>
      <c r="O358" s="10">
        <v>0.99</v>
      </c>
      <c r="P358" s="9"/>
      <c r="Q358" s="10"/>
      <c r="R358" s="9"/>
      <c r="S358" s="10"/>
      <c r="T358" s="9"/>
      <c r="U358" s="10"/>
      <c r="V358" s="9"/>
      <c r="W358" s="10"/>
      <c r="X358" s="9"/>
      <c r="Y358" s="10"/>
      <c r="Z358" s="9"/>
      <c r="AA358" s="10"/>
      <c r="AB358" s="9"/>
      <c r="AC358" s="10"/>
      <c r="AD358" s="9"/>
      <c r="AE358" s="10"/>
      <c r="AF358" s="9"/>
      <c r="AG358" s="10"/>
      <c r="AH358" s="9"/>
      <c r="AI358" s="10"/>
      <c r="AJ358" s="9"/>
      <c r="AK358" s="10"/>
      <c r="AL358" s="9"/>
      <c r="AM358" s="10"/>
      <c r="AN358" s="9"/>
      <c r="AO358" s="10"/>
    </row>
    <row r="359" spans="1:41" ht="13" x14ac:dyDescent="0.15">
      <c r="A359" s="3" t="s">
        <v>359</v>
      </c>
      <c r="B359" s="3" t="s">
        <v>5908</v>
      </c>
      <c r="C359" s="9" t="s">
        <v>5563</v>
      </c>
      <c r="D359" s="17" t="str">
        <f>VLOOKUP(C359,Customers!$D$2:$E$60,2,FALSE)</f>
        <v>C00052</v>
      </c>
      <c r="E359" s="9" t="s">
        <v>5450</v>
      </c>
      <c r="F359" s="9" t="s">
        <v>5451</v>
      </c>
      <c r="G359" s="9"/>
      <c r="H359" s="9" t="s">
        <v>5452</v>
      </c>
      <c r="I359" s="9" t="s">
        <v>5453</v>
      </c>
      <c r="J359" s="16" cm="1">
        <f t="array" ref="J359">SUM(IF(MOD(COLUMN(L359:AO359)-COLUMN(L359),2)=1, L359:AO359, 0))</f>
        <v>1.98</v>
      </c>
      <c r="K359" s="9">
        <f t="shared" si="1"/>
        <v>2</v>
      </c>
      <c r="L359" s="9" t="s">
        <v>4328</v>
      </c>
      <c r="M359" s="10">
        <v>0.99</v>
      </c>
      <c r="N359" s="9" t="s">
        <v>2195</v>
      </c>
      <c r="O359" s="10">
        <v>0.99</v>
      </c>
      <c r="P359" s="9"/>
      <c r="Q359" s="10"/>
      <c r="R359" s="9"/>
      <c r="S359" s="10"/>
      <c r="T359" s="9"/>
      <c r="U359" s="10"/>
      <c r="V359" s="9"/>
      <c r="W359" s="10"/>
      <c r="X359" s="9"/>
      <c r="Y359" s="10"/>
      <c r="Z359" s="9"/>
      <c r="AA359" s="10"/>
      <c r="AB359" s="9"/>
      <c r="AC359" s="10"/>
      <c r="AD359" s="9"/>
      <c r="AE359" s="10"/>
      <c r="AF359" s="9"/>
      <c r="AG359" s="10"/>
      <c r="AH359" s="9"/>
      <c r="AI359" s="10"/>
      <c r="AJ359" s="9"/>
      <c r="AK359" s="10"/>
      <c r="AL359" s="9"/>
      <c r="AM359" s="10"/>
      <c r="AN359" s="9"/>
      <c r="AO359" s="10"/>
    </row>
    <row r="360" spans="1:41" ht="13" x14ac:dyDescent="0.15">
      <c r="A360" s="3" t="s">
        <v>360</v>
      </c>
      <c r="B360" s="3" t="s">
        <v>5909</v>
      </c>
      <c r="C360" s="9" t="s">
        <v>5578</v>
      </c>
      <c r="D360" s="17" t="str">
        <f>VLOOKUP(C360,Customers!$D$2:$E$60,2,FALSE)</f>
        <v>C00054</v>
      </c>
      <c r="E360" s="9" t="s">
        <v>5463</v>
      </c>
      <c r="F360" s="9" t="s">
        <v>5464</v>
      </c>
      <c r="G360" s="9"/>
      <c r="H360" s="9" t="s">
        <v>5452</v>
      </c>
      <c r="I360" s="9" t="s">
        <v>5465</v>
      </c>
      <c r="J360" s="16" cm="1">
        <f t="array" ref="J360">SUM(IF(MOD(COLUMN(L360:AO360)-COLUMN(L360),2)=1, L360:AO360, 0))</f>
        <v>2.9699999999999998</v>
      </c>
      <c r="K360" s="9">
        <f t="shared" si="1"/>
        <v>3</v>
      </c>
      <c r="L360" s="9" t="s">
        <v>2194</v>
      </c>
      <c r="M360" s="10">
        <v>0.99</v>
      </c>
      <c r="N360" s="9" t="s">
        <v>3885</v>
      </c>
      <c r="O360" s="10">
        <v>0.99</v>
      </c>
      <c r="P360" s="9" t="s">
        <v>4919</v>
      </c>
      <c r="Q360" s="10">
        <v>0.99</v>
      </c>
      <c r="R360" s="9"/>
      <c r="S360" s="10"/>
      <c r="T360" s="9"/>
      <c r="U360" s="10"/>
      <c r="V360" s="9"/>
      <c r="W360" s="10"/>
      <c r="X360" s="9"/>
      <c r="Y360" s="10"/>
      <c r="Z360" s="9"/>
      <c r="AA360" s="10"/>
      <c r="AB360" s="9"/>
      <c r="AC360" s="10"/>
      <c r="AD360" s="9"/>
      <c r="AE360" s="10"/>
      <c r="AF360" s="9"/>
      <c r="AG360" s="10"/>
      <c r="AH360" s="9"/>
      <c r="AI360" s="10"/>
      <c r="AJ360" s="9"/>
      <c r="AK360" s="10"/>
      <c r="AL360" s="9"/>
      <c r="AM360" s="10"/>
      <c r="AN360" s="9"/>
      <c r="AO360" s="11"/>
    </row>
    <row r="361" spans="1:41" ht="13" x14ac:dyDescent="0.15">
      <c r="A361" s="3" t="s">
        <v>361</v>
      </c>
      <c r="B361" s="3" t="s">
        <v>5910</v>
      </c>
      <c r="C361" s="9" t="s">
        <v>5703</v>
      </c>
      <c r="D361" s="17" t="str">
        <f>VLOOKUP(C361,Customers!$D$2:$E$60,2,FALSE)</f>
        <v>C00058</v>
      </c>
      <c r="E361" s="9" t="s">
        <v>5492</v>
      </c>
      <c r="F361" s="9" t="s">
        <v>5493</v>
      </c>
      <c r="G361" s="9"/>
      <c r="H361" s="9" t="s">
        <v>5494</v>
      </c>
      <c r="I361" s="3" t="s">
        <v>5495</v>
      </c>
      <c r="J361" s="16" cm="1">
        <f t="array" ref="J361">SUM(IF(MOD(COLUMN(L361:AO361)-COLUMN(L361),2)=1, L361:AO361, 0))</f>
        <v>5.94</v>
      </c>
      <c r="K361" s="9">
        <f t="shared" si="1"/>
        <v>6</v>
      </c>
      <c r="L361" s="9" t="s">
        <v>4564</v>
      </c>
      <c r="M361" s="10">
        <v>0.99</v>
      </c>
      <c r="N361" s="9" t="s">
        <v>4642</v>
      </c>
      <c r="O361" s="10">
        <v>0.99</v>
      </c>
      <c r="P361" s="9" t="s">
        <v>2237</v>
      </c>
      <c r="Q361" s="10">
        <v>0.99</v>
      </c>
      <c r="R361" s="9" t="s">
        <v>3837</v>
      </c>
      <c r="S361" s="10">
        <v>0.99</v>
      </c>
      <c r="T361" s="9" t="s">
        <v>1351</v>
      </c>
      <c r="U361" s="10">
        <v>0.99</v>
      </c>
      <c r="V361" s="9" t="s">
        <v>4059</v>
      </c>
      <c r="W361" s="10">
        <v>0.99</v>
      </c>
      <c r="X361" s="9"/>
      <c r="Y361" s="10"/>
      <c r="Z361" s="9"/>
      <c r="AA361" s="10"/>
      <c r="AB361" s="9"/>
      <c r="AC361" s="10"/>
      <c r="AD361" s="9"/>
      <c r="AE361" s="10"/>
      <c r="AF361" s="9"/>
      <c r="AG361" s="10"/>
      <c r="AH361" s="9"/>
      <c r="AI361" s="10"/>
      <c r="AJ361" s="9"/>
      <c r="AK361" s="10"/>
      <c r="AL361" s="9"/>
      <c r="AM361" s="10"/>
      <c r="AN361" s="9"/>
      <c r="AO361" s="10"/>
    </row>
    <row r="362" spans="1:41" s="18" customFormat="1" ht="13" x14ac:dyDescent="0.15">
      <c r="A362" s="16" t="s">
        <v>362</v>
      </c>
      <c r="B362" s="16" t="s">
        <v>5911</v>
      </c>
      <c r="C362" s="17" t="s">
        <v>5654</v>
      </c>
      <c r="D362" s="17" t="str">
        <f>VLOOKUP(C362,Customers!$D$2:$E$60,2,FALSE)</f>
        <v>C00005</v>
      </c>
      <c r="E362" s="17" t="s">
        <v>5086</v>
      </c>
      <c r="F362" s="17" t="s">
        <v>5087</v>
      </c>
      <c r="G362" s="17"/>
      <c r="H362" s="17" t="s">
        <v>5088</v>
      </c>
      <c r="I362" s="16" t="s">
        <v>5089</v>
      </c>
      <c r="J362" s="16" cm="1">
        <f t="array" ref="J362">SUM(IF(MOD(COLUMN(L362:AO362)-COLUMN(L362),2)=1, L362:AO362, 0))</f>
        <v>8.91</v>
      </c>
      <c r="K362" s="17">
        <f t="shared" si="1"/>
        <v>9</v>
      </c>
      <c r="L362" s="17" t="s">
        <v>842</v>
      </c>
      <c r="M362" s="21">
        <v>0.99</v>
      </c>
      <c r="N362" s="17" t="s">
        <v>3235</v>
      </c>
      <c r="O362" s="21">
        <v>0.99</v>
      </c>
      <c r="P362" s="17" t="s">
        <v>4404</v>
      </c>
      <c r="Q362" s="21">
        <v>0.99</v>
      </c>
      <c r="R362" s="17" t="s">
        <v>4233</v>
      </c>
      <c r="S362" s="21">
        <v>0.99</v>
      </c>
      <c r="T362" s="17" t="s">
        <v>2316</v>
      </c>
      <c r="U362" s="21">
        <v>0.99</v>
      </c>
      <c r="V362" s="17" t="s">
        <v>4059</v>
      </c>
      <c r="W362" s="21">
        <v>0.99</v>
      </c>
      <c r="X362" s="17" t="s">
        <v>2790</v>
      </c>
      <c r="Y362" s="21">
        <v>0.99</v>
      </c>
      <c r="Z362" s="17" t="s">
        <v>4384</v>
      </c>
      <c r="AA362" s="21">
        <v>0.99</v>
      </c>
      <c r="AB362" s="17" t="s">
        <v>1672</v>
      </c>
      <c r="AC362" s="21">
        <v>0.99</v>
      </c>
      <c r="AD362" s="17"/>
      <c r="AE362" s="21"/>
      <c r="AF362" s="17"/>
      <c r="AG362" s="21"/>
      <c r="AH362" s="17"/>
      <c r="AI362" s="21"/>
      <c r="AJ362" s="17"/>
      <c r="AK362" s="21"/>
      <c r="AL362" s="17"/>
      <c r="AM362" s="21"/>
      <c r="AN362" s="17"/>
      <c r="AO362" s="21"/>
    </row>
    <row r="363" spans="1:41" ht="13" x14ac:dyDescent="0.15">
      <c r="A363" s="3" t="s">
        <v>363</v>
      </c>
      <c r="B363" s="3" t="s">
        <v>5912</v>
      </c>
      <c r="C363" s="9" t="s">
        <v>5550</v>
      </c>
      <c r="D363" s="17" t="str">
        <f>VLOOKUP(C363,Customers!$D$2:$E$60,2,FALSE)</f>
        <v>C00014</v>
      </c>
      <c r="E363" s="9" t="s">
        <v>5161</v>
      </c>
      <c r="F363" s="9" t="s">
        <v>435</v>
      </c>
      <c r="G363" s="9" t="s">
        <v>436</v>
      </c>
      <c r="H363" s="9" t="s">
        <v>437</v>
      </c>
      <c r="I363" s="9" t="s">
        <v>5162</v>
      </c>
      <c r="J363" s="16" cm="1">
        <f t="array" ref="J363">SUM(IF(MOD(COLUMN(L363:AO363)-COLUMN(L363),2)=1, L363:AO363, 0))</f>
        <v>13.860000000000001</v>
      </c>
      <c r="K363" s="9">
        <f t="shared" si="1"/>
        <v>14</v>
      </c>
      <c r="L363" s="9" t="s">
        <v>3967</v>
      </c>
      <c r="M363" s="10">
        <v>0.99</v>
      </c>
      <c r="N363" s="9" t="s">
        <v>2651</v>
      </c>
      <c r="O363" s="10">
        <v>0.99</v>
      </c>
      <c r="P363" s="9" t="s">
        <v>4896</v>
      </c>
      <c r="Q363" s="10">
        <v>0.99</v>
      </c>
      <c r="R363" s="9" t="s">
        <v>1872</v>
      </c>
      <c r="S363" s="10">
        <v>0.99</v>
      </c>
      <c r="T363" s="9" t="s">
        <v>2929</v>
      </c>
      <c r="U363" s="10">
        <v>0.99</v>
      </c>
      <c r="V363" s="9" t="s">
        <v>1031</v>
      </c>
      <c r="W363" s="10">
        <v>0.99</v>
      </c>
      <c r="X363" s="9" t="s">
        <v>4331</v>
      </c>
      <c r="Y363" s="10">
        <v>0.99</v>
      </c>
      <c r="Z363" s="9" t="s">
        <v>3121</v>
      </c>
      <c r="AA363" s="10">
        <v>0.99</v>
      </c>
      <c r="AB363" s="9" t="s">
        <v>4580</v>
      </c>
      <c r="AC363" s="10">
        <v>0.99</v>
      </c>
      <c r="AD363" s="9" t="s">
        <v>2985</v>
      </c>
      <c r="AE363" s="10">
        <v>0.99</v>
      </c>
      <c r="AF363" s="9" t="s">
        <v>3516</v>
      </c>
      <c r="AG363" s="10">
        <v>0.99</v>
      </c>
      <c r="AH363" s="9" t="s">
        <v>1055</v>
      </c>
      <c r="AI363" s="10">
        <v>0.99</v>
      </c>
      <c r="AJ363" s="9" t="s">
        <v>4005</v>
      </c>
      <c r="AK363" s="10">
        <v>0.99</v>
      </c>
      <c r="AL363" s="9" t="s">
        <v>2091</v>
      </c>
      <c r="AM363" s="10">
        <v>0.99</v>
      </c>
      <c r="AN363" s="9"/>
      <c r="AO363" s="10"/>
    </row>
    <row r="364" spans="1:41" ht="13" x14ac:dyDescent="0.15">
      <c r="A364" s="3" t="s">
        <v>364</v>
      </c>
      <c r="B364" s="3" t="s">
        <v>5913</v>
      </c>
      <c r="C364" s="9" t="s">
        <v>5647</v>
      </c>
      <c r="D364" s="17" t="str">
        <f>VLOOKUP(C364,Customers!$D$2:$E$60,2,FALSE)</f>
        <v>C00028</v>
      </c>
      <c r="E364" s="9" t="s">
        <v>5274</v>
      </c>
      <c r="F364" s="9" t="s">
        <v>5275</v>
      </c>
      <c r="G364" s="9" t="s">
        <v>5276</v>
      </c>
      <c r="H364" s="9" t="s">
        <v>5180</v>
      </c>
      <c r="I364" s="3" t="s">
        <v>5277</v>
      </c>
      <c r="J364" s="16" cm="1">
        <f t="array" ref="J364">SUM(IF(MOD(COLUMN(L364:AO364)-COLUMN(L364),2)=1, L364:AO364, 0))</f>
        <v>0.99</v>
      </c>
      <c r="K364" s="9">
        <f t="shared" si="1"/>
        <v>1</v>
      </c>
      <c r="L364" s="9" t="s">
        <v>5024</v>
      </c>
      <c r="M364" s="10">
        <v>0.99</v>
      </c>
      <c r="N364" s="9"/>
      <c r="O364" s="10"/>
      <c r="P364" s="9"/>
      <c r="Q364" s="10"/>
      <c r="R364" s="9"/>
      <c r="S364" s="10"/>
      <c r="T364" s="9"/>
      <c r="U364" s="10"/>
      <c r="V364" s="9"/>
      <c r="W364" s="10"/>
      <c r="X364" s="9"/>
      <c r="Y364" s="10"/>
      <c r="Z364" s="9"/>
      <c r="AA364" s="10"/>
      <c r="AB364" s="9"/>
      <c r="AC364" s="10"/>
      <c r="AD364" s="9"/>
      <c r="AE364" s="10"/>
      <c r="AF364" s="9"/>
      <c r="AG364" s="10"/>
      <c r="AH364" s="9"/>
      <c r="AI364" s="10"/>
      <c r="AJ364" s="9"/>
      <c r="AK364" s="10"/>
      <c r="AL364" s="9"/>
      <c r="AM364" s="10"/>
      <c r="AN364" s="9"/>
      <c r="AO364" s="10"/>
    </row>
    <row r="365" spans="1:41" ht="13" x14ac:dyDescent="0.15">
      <c r="A365" s="3" t="s">
        <v>365</v>
      </c>
      <c r="B365" s="3" t="s">
        <v>5914</v>
      </c>
      <c r="C365" s="9" t="s">
        <v>5619</v>
      </c>
      <c r="D365" s="17" t="str">
        <f>VLOOKUP(C365,Customers!$D$2:$E$60,2,FALSE)</f>
        <v>C00029</v>
      </c>
      <c r="E365" s="9" t="s">
        <v>5281</v>
      </c>
      <c r="F365" s="9" t="s">
        <v>5282</v>
      </c>
      <c r="G365" s="9" t="s">
        <v>5283</v>
      </c>
      <c r="H365" s="9" t="s">
        <v>437</v>
      </c>
      <c r="I365" s="9" t="s">
        <v>5284</v>
      </c>
      <c r="J365" s="16" cm="1">
        <f t="array" ref="J365">SUM(IF(MOD(COLUMN(L365:AO365)-COLUMN(L365),2)=1, L365:AO365, 0))</f>
        <v>1.98</v>
      </c>
      <c r="K365" s="9">
        <f t="shared" si="1"/>
        <v>2</v>
      </c>
      <c r="L365" s="9" t="s">
        <v>4708</v>
      </c>
      <c r="M365" s="10">
        <v>0.99</v>
      </c>
      <c r="N365" s="9" t="s">
        <v>2293</v>
      </c>
      <c r="O365" s="10">
        <v>0.99</v>
      </c>
      <c r="P365" s="9"/>
      <c r="Q365" s="10"/>
      <c r="R365" s="9"/>
      <c r="S365" s="10"/>
      <c r="T365" s="9"/>
      <c r="U365" s="10"/>
      <c r="V365" s="9"/>
      <c r="W365" s="10"/>
      <c r="X365" s="9"/>
      <c r="Y365" s="10"/>
      <c r="Z365" s="9"/>
      <c r="AA365" s="10"/>
      <c r="AB365" s="9"/>
      <c r="AC365" s="10"/>
      <c r="AD365" s="9"/>
      <c r="AE365" s="10"/>
      <c r="AF365" s="9"/>
      <c r="AG365" s="10"/>
      <c r="AH365" s="9"/>
      <c r="AI365" s="10"/>
      <c r="AJ365" s="9"/>
      <c r="AK365" s="10"/>
      <c r="AL365" s="9"/>
      <c r="AM365" s="10"/>
      <c r="AN365" s="9"/>
      <c r="AO365" s="10"/>
    </row>
    <row r="366" spans="1:41" ht="13" x14ac:dyDescent="0.15">
      <c r="A366" s="3" t="s">
        <v>366</v>
      </c>
      <c r="B366" s="3" t="s">
        <v>5914</v>
      </c>
      <c r="C366" s="9" t="s">
        <v>5575</v>
      </c>
      <c r="D366" s="17" t="str">
        <f>VLOOKUP(C366,Customers!$D$2:$E$60,2,FALSE)</f>
        <v>C00031</v>
      </c>
      <c r="E366" s="9" t="s">
        <v>5296</v>
      </c>
      <c r="F366" s="9" t="s">
        <v>5297</v>
      </c>
      <c r="G366" s="9" t="s">
        <v>5298</v>
      </c>
      <c r="H366" s="9" t="s">
        <v>437</v>
      </c>
      <c r="I366" s="9" t="s">
        <v>5299</v>
      </c>
      <c r="J366" s="16" cm="1">
        <f t="array" ref="J366">SUM(IF(MOD(COLUMN(L366:AO366)-COLUMN(L366),2)=1, L366:AO366, 0))</f>
        <v>1.98</v>
      </c>
      <c r="K366" s="9">
        <f t="shared" si="1"/>
        <v>2</v>
      </c>
      <c r="L366" s="9" t="s">
        <v>3155</v>
      </c>
      <c r="M366" s="10">
        <v>0.99</v>
      </c>
      <c r="N366" s="9" t="s">
        <v>1885</v>
      </c>
      <c r="O366" s="10">
        <v>0.99</v>
      </c>
      <c r="P366" s="9"/>
      <c r="Q366" s="10"/>
      <c r="R366" s="9"/>
      <c r="S366" s="10"/>
      <c r="T366" s="9"/>
      <c r="U366" s="10"/>
      <c r="V366" s="9"/>
      <c r="W366" s="10"/>
      <c r="X366" s="9"/>
      <c r="Y366" s="10"/>
      <c r="Z366" s="9"/>
      <c r="AA366" s="10"/>
      <c r="AB366" s="9"/>
      <c r="AC366" s="10"/>
      <c r="AD366" s="9"/>
      <c r="AE366" s="10"/>
      <c r="AF366" s="9"/>
      <c r="AG366" s="10"/>
      <c r="AH366" s="9"/>
      <c r="AI366" s="10"/>
      <c r="AJ366" s="9"/>
      <c r="AK366" s="10"/>
      <c r="AL366" s="9"/>
      <c r="AM366" s="10"/>
      <c r="AN366" s="9"/>
      <c r="AO366" s="10"/>
    </row>
    <row r="367" spans="1:41" ht="13" x14ac:dyDescent="0.15">
      <c r="A367" s="3" t="s">
        <v>367</v>
      </c>
      <c r="B367" s="3" t="s">
        <v>5915</v>
      </c>
      <c r="C367" s="9" t="s">
        <v>5589</v>
      </c>
      <c r="D367" s="17" t="str">
        <f>VLOOKUP(C367,Customers!$D$2:$E$60,2,FALSE)</f>
        <v>C00033</v>
      </c>
      <c r="E367" s="9" t="s">
        <v>5311</v>
      </c>
      <c r="F367" s="9" t="s">
        <v>5312</v>
      </c>
      <c r="G367" s="9" t="s">
        <v>5313</v>
      </c>
      <c r="H367" s="9" t="s">
        <v>437</v>
      </c>
      <c r="I367" s="9" t="s">
        <v>5314</v>
      </c>
      <c r="J367" s="16" cm="1">
        <f t="array" ref="J367">SUM(IF(MOD(COLUMN(L367:AO367)-COLUMN(L367),2)=1, L367:AO367, 0))</f>
        <v>3.96</v>
      </c>
      <c r="K367" s="9">
        <f t="shared" si="1"/>
        <v>4</v>
      </c>
      <c r="L367" s="9" t="s">
        <v>4725</v>
      </c>
      <c r="M367" s="10">
        <v>0.99</v>
      </c>
      <c r="N367" s="9" t="s">
        <v>3638</v>
      </c>
      <c r="O367" s="10">
        <v>0.99</v>
      </c>
      <c r="P367" s="9" t="s">
        <v>1948</v>
      </c>
      <c r="Q367" s="10">
        <v>0.99</v>
      </c>
      <c r="R367" s="9" t="s">
        <v>4275</v>
      </c>
      <c r="S367" s="10">
        <v>0.99</v>
      </c>
      <c r="T367" s="9"/>
      <c r="U367" s="10"/>
      <c r="V367" s="9"/>
      <c r="W367" s="10"/>
      <c r="X367" s="9"/>
      <c r="Y367" s="10"/>
      <c r="Z367" s="9"/>
      <c r="AA367" s="10"/>
      <c r="AB367" s="9"/>
      <c r="AC367" s="10"/>
      <c r="AD367" s="9"/>
      <c r="AE367" s="10"/>
      <c r="AF367" s="9"/>
      <c r="AG367" s="10"/>
      <c r="AH367" s="9"/>
      <c r="AI367" s="10"/>
      <c r="AJ367" s="9"/>
      <c r="AK367" s="10"/>
      <c r="AL367" s="9"/>
      <c r="AM367" s="10"/>
      <c r="AN367" s="9"/>
      <c r="AO367" s="10"/>
    </row>
    <row r="368" spans="1:41" ht="13" x14ac:dyDescent="0.15">
      <c r="A368" s="3" t="s">
        <v>368</v>
      </c>
      <c r="B368" s="3" t="s">
        <v>5916</v>
      </c>
      <c r="C368" s="9" t="s">
        <v>5554</v>
      </c>
      <c r="D368" s="17" t="str">
        <f>VLOOKUP(C368,Customers!$D$2:$E$60,2,FALSE)</f>
        <v>C00037</v>
      </c>
      <c r="E368" s="9" t="s">
        <v>5338</v>
      </c>
      <c r="F368" s="9" t="s">
        <v>5339</v>
      </c>
      <c r="G368" s="9"/>
      <c r="H368" s="9" t="s">
        <v>5063</v>
      </c>
      <c r="I368" s="3" t="s">
        <v>5340</v>
      </c>
      <c r="J368" s="16" cm="1">
        <f t="array" ref="J368">SUM(IF(MOD(COLUMN(L368:AO368)-COLUMN(L368),2)=1, L368:AO368, 0))</f>
        <v>5.94</v>
      </c>
      <c r="K368" s="9">
        <f t="shared" si="1"/>
        <v>6</v>
      </c>
      <c r="L368" s="9" t="s">
        <v>2634</v>
      </c>
      <c r="M368" s="10">
        <v>0.99</v>
      </c>
      <c r="N368" s="9" t="s">
        <v>3405</v>
      </c>
      <c r="O368" s="10">
        <v>0.99</v>
      </c>
      <c r="P368" s="9" t="s">
        <v>4068</v>
      </c>
      <c r="Q368" s="10">
        <v>0.99</v>
      </c>
      <c r="R368" s="9" t="s">
        <v>2397</v>
      </c>
      <c r="S368" s="10">
        <v>0.99</v>
      </c>
      <c r="T368" s="9" t="s">
        <v>4869</v>
      </c>
      <c r="U368" s="10">
        <v>0.99</v>
      </c>
      <c r="V368" s="9" t="s">
        <v>3543</v>
      </c>
      <c r="W368" s="10">
        <v>0.99</v>
      </c>
      <c r="X368" s="9"/>
      <c r="Y368" s="10"/>
      <c r="Z368" s="9"/>
      <c r="AA368" s="10"/>
      <c r="AB368" s="9"/>
      <c r="AC368" s="10"/>
      <c r="AD368" s="9"/>
      <c r="AE368" s="10"/>
      <c r="AF368" s="9"/>
      <c r="AG368" s="10"/>
      <c r="AH368" s="9"/>
      <c r="AI368" s="10"/>
      <c r="AJ368" s="9"/>
      <c r="AK368" s="10"/>
      <c r="AL368" s="9"/>
      <c r="AM368" s="10"/>
      <c r="AN368" s="9"/>
      <c r="AO368" s="10"/>
    </row>
    <row r="369" spans="1:41" ht="13" x14ac:dyDescent="0.15">
      <c r="A369" s="3" t="s">
        <v>369</v>
      </c>
      <c r="B369" s="3" t="s">
        <v>5917</v>
      </c>
      <c r="C369" s="9" t="s">
        <v>5662</v>
      </c>
      <c r="D369" s="17" t="str">
        <f>VLOOKUP(C369,Customers!$D$2:$E$60,2,FALSE)</f>
        <v>C00043</v>
      </c>
      <c r="E369" s="9" t="s">
        <v>5379</v>
      </c>
      <c r="F369" s="9" t="s">
        <v>5380</v>
      </c>
      <c r="G369" s="9"/>
      <c r="H369" s="9" t="s">
        <v>5353</v>
      </c>
      <c r="I369" s="3" t="s">
        <v>5381</v>
      </c>
      <c r="J369" s="16" cm="1">
        <f t="array" ref="J369">SUM(IF(MOD(COLUMN(L369:AO369)-COLUMN(L369),2)=1, L369:AO369, 0))</f>
        <v>8.91</v>
      </c>
      <c r="K369" s="9">
        <f t="shared" si="1"/>
        <v>9</v>
      </c>
      <c r="L369" s="9" t="s">
        <v>3537</v>
      </c>
      <c r="M369" s="10">
        <v>0.99</v>
      </c>
      <c r="N369" s="9" t="s">
        <v>2680</v>
      </c>
      <c r="O369" s="10">
        <v>0.99</v>
      </c>
      <c r="P369" s="9" t="s">
        <v>2649</v>
      </c>
      <c r="Q369" s="10">
        <v>0.99</v>
      </c>
      <c r="R369" s="9" t="s">
        <v>2282</v>
      </c>
      <c r="S369" s="10">
        <v>0.99</v>
      </c>
      <c r="T369" s="9" t="s">
        <v>1838</v>
      </c>
      <c r="U369" s="10">
        <v>0.99</v>
      </c>
      <c r="V369" s="9" t="s">
        <v>4943</v>
      </c>
      <c r="W369" s="10">
        <v>0.99</v>
      </c>
      <c r="X369" s="9" t="s">
        <v>3774</v>
      </c>
      <c r="Y369" s="10">
        <v>0.99</v>
      </c>
      <c r="Z369" s="9" t="s">
        <v>4068</v>
      </c>
      <c r="AA369" s="10">
        <v>0.99</v>
      </c>
      <c r="AB369" s="9" t="s">
        <v>2461</v>
      </c>
      <c r="AC369" s="10">
        <v>0.99</v>
      </c>
      <c r="AD369" s="9"/>
      <c r="AE369" s="10"/>
      <c r="AF369" s="9"/>
      <c r="AG369" s="10"/>
      <c r="AH369" s="9"/>
      <c r="AI369" s="10"/>
      <c r="AJ369" s="9"/>
      <c r="AK369" s="10"/>
      <c r="AL369" s="9"/>
      <c r="AM369" s="10"/>
      <c r="AN369" s="9"/>
      <c r="AO369" s="10"/>
    </row>
    <row r="370" spans="1:41" ht="13" x14ac:dyDescent="0.15">
      <c r="A370" s="3" t="s">
        <v>370</v>
      </c>
      <c r="B370" s="3" t="s">
        <v>5918</v>
      </c>
      <c r="C370" s="9" t="s">
        <v>5563</v>
      </c>
      <c r="D370" s="17" t="str">
        <f>VLOOKUP(C370,Customers!$D$2:$E$60,2,FALSE)</f>
        <v>C00052</v>
      </c>
      <c r="E370" s="9" t="s">
        <v>5450</v>
      </c>
      <c r="F370" s="9" t="s">
        <v>5451</v>
      </c>
      <c r="G370" s="9"/>
      <c r="H370" s="9" t="s">
        <v>5452</v>
      </c>
      <c r="I370" s="9" t="s">
        <v>5453</v>
      </c>
      <c r="J370" s="16" cm="1">
        <f t="array" ref="J370">SUM(IF(MOD(COLUMN(L370:AO370)-COLUMN(L370),2)=1, L370:AO370, 0))</f>
        <v>13.860000000000001</v>
      </c>
      <c r="K370" s="9">
        <f t="shared" si="1"/>
        <v>14</v>
      </c>
      <c r="L370" s="9" t="s">
        <v>4058</v>
      </c>
      <c r="M370" s="10">
        <v>0.99</v>
      </c>
      <c r="N370" s="9" t="s">
        <v>1573</v>
      </c>
      <c r="O370" s="10">
        <v>0.99</v>
      </c>
      <c r="P370" s="9" t="s">
        <v>2847</v>
      </c>
      <c r="Q370" s="10">
        <v>0.99</v>
      </c>
      <c r="R370" s="9" t="s">
        <v>2903</v>
      </c>
      <c r="S370" s="10">
        <v>0.99</v>
      </c>
      <c r="T370" s="9" t="s">
        <v>4360</v>
      </c>
      <c r="U370" s="10">
        <v>0.99</v>
      </c>
      <c r="V370" s="9" t="s">
        <v>2378</v>
      </c>
      <c r="W370" s="10">
        <v>0.99</v>
      </c>
      <c r="X370" s="9" t="s">
        <v>3254</v>
      </c>
      <c r="Y370" s="10">
        <v>0.99</v>
      </c>
      <c r="Z370" s="9" t="s">
        <v>1083</v>
      </c>
      <c r="AA370" s="10">
        <v>0.99</v>
      </c>
      <c r="AB370" s="9" t="s">
        <v>3951</v>
      </c>
      <c r="AC370" s="10">
        <v>0.99</v>
      </c>
      <c r="AD370" s="9" t="s">
        <v>3847</v>
      </c>
      <c r="AE370" s="10">
        <v>0.99</v>
      </c>
      <c r="AF370" s="9" t="s">
        <v>3449</v>
      </c>
      <c r="AG370" s="10">
        <v>0.99</v>
      </c>
      <c r="AH370" s="9" t="s">
        <v>1599</v>
      </c>
      <c r="AI370" s="10">
        <v>0.99</v>
      </c>
      <c r="AJ370" s="9" t="s">
        <v>3560</v>
      </c>
      <c r="AK370" s="10">
        <v>0.99</v>
      </c>
      <c r="AL370" s="9" t="s">
        <v>3998</v>
      </c>
      <c r="AM370" s="10">
        <v>0.99</v>
      </c>
      <c r="AN370" s="9"/>
      <c r="AO370" s="10"/>
    </row>
    <row r="371" spans="1:41" ht="13" x14ac:dyDescent="0.15">
      <c r="A371" s="3" t="s">
        <v>371</v>
      </c>
      <c r="B371" s="3" t="s">
        <v>5919</v>
      </c>
      <c r="C371" s="9" t="s">
        <v>5655</v>
      </c>
      <c r="D371" s="17" t="str">
        <f>VLOOKUP(C371,Customers!$D$2:$E$60,2,FALSE)</f>
        <v>C00007</v>
      </c>
      <c r="E371" s="9" t="s">
        <v>5100</v>
      </c>
      <c r="F371" s="9" t="s">
        <v>5101</v>
      </c>
      <c r="G371" s="9"/>
      <c r="H371" s="9" t="s">
        <v>5102</v>
      </c>
      <c r="I371" s="3" t="s">
        <v>5103</v>
      </c>
      <c r="J371" s="16" cm="1">
        <f t="array" ref="J371">SUM(IF(MOD(COLUMN(L371:AO371)-COLUMN(L371),2)=1, L371:AO371, 0))</f>
        <v>0.99</v>
      </c>
      <c r="K371" s="9">
        <f t="shared" si="1"/>
        <v>1</v>
      </c>
      <c r="L371" s="9" t="s">
        <v>790</v>
      </c>
      <c r="M371" s="10">
        <v>0.99</v>
      </c>
      <c r="N371" s="9"/>
      <c r="O371" s="10"/>
      <c r="P371" s="9"/>
      <c r="Q371" s="10"/>
      <c r="R371" s="9"/>
      <c r="S371" s="10"/>
      <c r="T371" s="9"/>
      <c r="U371" s="10"/>
      <c r="V371" s="9"/>
      <c r="W371" s="10"/>
      <c r="X371" s="9"/>
      <c r="Y371" s="10"/>
      <c r="Z371" s="9"/>
      <c r="AA371" s="10"/>
      <c r="AB371" s="9"/>
      <c r="AC371" s="10"/>
      <c r="AD371" s="9"/>
      <c r="AE371" s="10"/>
      <c r="AF371" s="9"/>
      <c r="AG371" s="10"/>
      <c r="AH371" s="9"/>
      <c r="AI371" s="10"/>
      <c r="AJ371" s="9"/>
      <c r="AK371" s="10"/>
      <c r="AL371" s="9"/>
      <c r="AM371" s="10"/>
      <c r="AN371" s="9"/>
      <c r="AO371" s="10"/>
    </row>
    <row r="372" spans="1:41" ht="13" x14ac:dyDescent="0.15">
      <c r="A372" s="3" t="s">
        <v>372</v>
      </c>
      <c r="B372" s="3" t="s">
        <v>5920</v>
      </c>
      <c r="C372" s="9" t="s">
        <v>5548</v>
      </c>
      <c r="D372" s="17" t="str">
        <f>VLOOKUP(C372,Customers!$D$2:$E$60,2,FALSE)</f>
        <v>C00008</v>
      </c>
      <c r="E372" s="9" t="s">
        <v>5108</v>
      </c>
      <c r="F372" s="9" t="s">
        <v>5109</v>
      </c>
      <c r="G372" s="9"/>
      <c r="H372" s="9" t="s">
        <v>5110</v>
      </c>
      <c r="I372" s="3" t="s">
        <v>5111</v>
      </c>
      <c r="J372" s="16" cm="1">
        <f t="array" ref="J372">SUM(IF(MOD(COLUMN(L372:AO372)-COLUMN(L372),2)=1, L372:AO372, 0))</f>
        <v>1.98</v>
      </c>
      <c r="K372" s="9">
        <f t="shared" si="1"/>
        <v>2</v>
      </c>
      <c r="L372" s="9" t="s">
        <v>3961</v>
      </c>
      <c r="M372" s="10">
        <v>0.99</v>
      </c>
      <c r="N372" s="9" t="s">
        <v>5016</v>
      </c>
      <c r="O372" s="10">
        <v>0.99</v>
      </c>
      <c r="P372" s="9"/>
      <c r="Q372" s="10"/>
      <c r="R372" s="9"/>
      <c r="S372" s="10"/>
      <c r="T372" s="9"/>
      <c r="U372" s="10"/>
      <c r="V372" s="9"/>
      <c r="W372" s="10"/>
      <c r="X372" s="9"/>
      <c r="Y372" s="10"/>
      <c r="Z372" s="9"/>
      <c r="AA372" s="10"/>
      <c r="AB372" s="9"/>
      <c r="AC372" s="10"/>
      <c r="AD372" s="9"/>
      <c r="AE372" s="10"/>
      <c r="AF372" s="9"/>
      <c r="AG372" s="10"/>
      <c r="AH372" s="9"/>
      <c r="AI372" s="10"/>
      <c r="AJ372" s="9"/>
      <c r="AK372" s="10"/>
      <c r="AL372" s="9"/>
      <c r="AM372" s="10"/>
      <c r="AN372" s="9"/>
      <c r="AO372" s="10"/>
    </row>
    <row r="373" spans="1:41" ht="13" x14ac:dyDescent="0.15">
      <c r="A373" s="3" t="s">
        <v>373</v>
      </c>
      <c r="B373" s="3" t="s">
        <v>5920</v>
      </c>
      <c r="C373" s="9" t="s">
        <v>5586</v>
      </c>
      <c r="D373" s="17" t="str">
        <f>VLOOKUP(C373,Customers!$D$2:$E$60,2,FALSE)</f>
        <v>C00010</v>
      </c>
      <c r="E373" s="9" t="s">
        <v>5125</v>
      </c>
      <c r="F373" s="9" t="s">
        <v>5126</v>
      </c>
      <c r="G373" s="9" t="s">
        <v>5053</v>
      </c>
      <c r="H373" s="9" t="s">
        <v>5054</v>
      </c>
      <c r="I373" s="9" t="s">
        <v>5127</v>
      </c>
      <c r="J373" s="16" cm="1">
        <f t="array" ref="J373">SUM(IF(MOD(COLUMN(L373:AO373)-COLUMN(L373),2)=1, L373:AO373, 0))</f>
        <v>1.98</v>
      </c>
      <c r="K373" s="9">
        <f t="shared" si="1"/>
        <v>2</v>
      </c>
      <c r="L373" s="9" t="s">
        <v>3690</v>
      </c>
      <c r="M373" s="10">
        <v>0.99</v>
      </c>
      <c r="N373" s="9" t="s">
        <v>1992</v>
      </c>
      <c r="O373" s="10">
        <v>0.99</v>
      </c>
      <c r="P373" s="9"/>
      <c r="Q373" s="10"/>
      <c r="R373" s="9"/>
      <c r="S373" s="10"/>
      <c r="T373" s="9"/>
      <c r="U373" s="10"/>
      <c r="V373" s="9"/>
      <c r="W373" s="10"/>
      <c r="X373" s="9"/>
      <c r="Y373" s="10"/>
      <c r="Z373" s="9"/>
      <c r="AA373" s="10"/>
      <c r="AB373" s="9"/>
      <c r="AC373" s="10"/>
      <c r="AD373" s="9"/>
      <c r="AE373" s="10"/>
      <c r="AF373" s="9"/>
      <c r="AG373" s="10"/>
      <c r="AH373" s="9"/>
      <c r="AI373" s="10"/>
      <c r="AJ373" s="9"/>
      <c r="AK373" s="10"/>
      <c r="AL373" s="9"/>
      <c r="AM373" s="10"/>
      <c r="AN373" s="9"/>
      <c r="AO373" s="10"/>
    </row>
    <row r="374" spans="1:41" ht="13" x14ac:dyDescent="0.15">
      <c r="A374" s="3" t="s">
        <v>374</v>
      </c>
      <c r="B374" s="3" t="s">
        <v>5921</v>
      </c>
      <c r="C374" s="9" t="s">
        <v>5599</v>
      </c>
      <c r="D374" s="17" t="str">
        <f>VLOOKUP(C374,Customers!$D$2:$E$60,2,FALSE)</f>
        <v>C00012</v>
      </c>
      <c r="E374" s="9" t="s">
        <v>5142</v>
      </c>
      <c r="F374" s="9" t="s">
        <v>5143</v>
      </c>
      <c r="G374" s="9" t="s">
        <v>5144</v>
      </c>
      <c r="H374" s="9" t="s">
        <v>5054</v>
      </c>
      <c r="I374" s="9" t="s">
        <v>5145</v>
      </c>
      <c r="J374" s="16" cm="1">
        <f t="array" ref="J374">SUM(IF(MOD(COLUMN(L374:AO374)-COLUMN(L374),2)=1, L374:AO374, 0))</f>
        <v>3.96</v>
      </c>
      <c r="K374" s="9">
        <f t="shared" si="1"/>
        <v>4</v>
      </c>
      <c r="L374" s="9" t="s">
        <v>1204</v>
      </c>
      <c r="M374" s="10">
        <v>0.99</v>
      </c>
      <c r="N374" s="9" t="s">
        <v>1989</v>
      </c>
      <c r="O374" s="10">
        <v>0.99</v>
      </c>
      <c r="P374" s="9" t="s">
        <v>2736</v>
      </c>
      <c r="Q374" s="10">
        <v>0.99</v>
      </c>
      <c r="R374" s="9" t="s">
        <v>4029</v>
      </c>
      <c r="S374" s="10">
        <v>0.99</v>
      </c>
      <c r="T374" s="9"/>
      <c r="U374" s="10"/>
      <c r="V374" s="9"/>
      <c r="W374" s="10"/>
      <c r="X374" s="9"/>
      <c r="Y374" s="10"/>
      <c r="Z374" s="9"/>
      <c r="AA374" s="10"/>
      <c r="AB374" s="9"/>
      <c r="AC374" s="10"/>
      <c r="AD374" s="9"/>
      <c r="AE374" s="10"/>
      <c r="AF374" s="9"/>
      <c r="AG374" s="10"/>
      <c r="AH374" s="9"/>
      <c r="AI374" s="10"/>
      <c r="AJ374" s="9"/>
      <c r="AK374" s="10"/>
      <c r="AL374" s="9"/>
      <c r="AM374" s="10"/>
      <c r="AN374" s="9"/>
      <c r="AO374" s="10"/>
    </row>
    <row r="375" spans="1:41" ht="13" x14ac:dyDescent="0.15">
      <c r="A375" s="3" t="s">
        <v>375</v>
      </c>
      <c r="B375" s="3" t="s">
        <v>5922</v>
      </c>
      <c r="C375" s="9" t="s">
        <v>5566</v>
      </c>
      <c r="D375" s="17" t="str">
        <f>VLOOKUP(C375,Customers!$D$2:$E$60,2,FALSE)</f>
        <v>C00016</v>
      </c>
      <c r="E375" s="9" t="s">
        <v>5177</v>
      </c>
      <c r="F375" s="9" t="s">
        <v>5178</v>
      </c>
      <c r="G375" s="9" t="s">
        <v>5179</v>
      </c>
      <c r="H375" s="9" t="s">
        <v>5180</v>
      </c>
      <c r="I375" s="9" t="s">
        <v>5181</v>
      </c>
      <c r="J375" s="16" cm="1">
        <f t="array" ref="J375">SUM(IF(MOD(COLUMN(L375:AO375)-COLUMN(L375),2)=1, L375:AO375, 0))</f>
        <v>5.94</v>
      </c>
      <c r="K375" s="9">
        <f t="shared" si="1"/>
        <v>6</v>
      </c>
      <c r="L375" s="9" t="s">
        <v>2540</v>
      </c>
      <c r="M375" s="10">
        <v>0.99</v>
      </c>
      <c r="N375" s="9" t="s">
        <v>4622</v>
      </c>
      <c r="O375" s="10">
        <v>0.99</v>
      </c>
      <c r="P375" s="9" t="s">
        <v>3285</v>
      </c>
      <c r="Q375" s="10">
        <v>0.99</v>
      </c>
      <c r="R375" s="9" t="s">
        <v>4572</v>
      </c>
      <c r="S375" s="10">
        <v>0.99</v>
      </c>
      <c r="T375" s="9" t="s">
        <v>1347</v>
      </c>
      <c r="U375" s="10">
        <v>0.99</v>
      </c>
      <c r="V375" s="9" t="s">
        <v>4116</v>
      </c>
      <c r="W375" s="10">
        <v>0.99</v>
      </c>
      <c r="X375" s="9"/>
      <c r="Y375" s="10"/>
      <c r="Z375" s="9"/>
      <c r="AA375" s="10"/>
      <c r="AB375" s="9"/>
      <c r="AC375" s="10"/>
      <c r="AD375" s="9"/>
      <c r="AE375" s="10"/>
      <c r="AF375" s="9"/>
      <c r="AG375" s="10"/>
      <c r="AH375" s="9"/>
      <c r="AI375" s="10"/>
      <c r="AJ375" s="9"/>
      <c r="AK375" s="10"/>
      <c r="AL375" s="9"/>
      <c r="AM375" s="10"/>
      <c r="AN375" s="9"/>
      <c r="AO375" s="10"/>
    </row>
    <row r="376" spans="1:41" ht="13" x14ac:dyDescent="0.15">
      <c r="A376" s="3" t="s">
        <v>376</v>
      </c>
      <c r="B376" s="3" t="s">
        <v>5923</v>
      </c>
      <c r="C376" s="9" t="s">
        <v>5670</v>
      </c>
      <c r="D376" s="17" t="str">
        <f>VLOOKUP(C376,Customers!$D$2:$E$60,2,FALSE)</f>
        <v>C00022</v>
      </c>
      <c r="E376" s="9" t="s">
        <v>5227</v>
      </c>
      <c r="F376" s="9" t="s">
        <v>5228</v>
      </c>
      <c r="G376" s="9" t="s">
        <v>5229</v>
      </c>
      <c r="H376" s="9" t="s">
        <v>5180</v>
      </c>
      <c r="I376" s="3" t="s">
        <v>5230</v>
      </c>
      <c r="J376" s="16" cm="1">
        <f t="array" ref="J376">SUM(IF(MOD(COLUMN(L376:AO376)-COLUMN(L376),2)=1, L376:AO376, 0))</f>
        <v>8.91</v>
      </c>
      <c r="K376" s="9">
        <f t="shared" si="1"/>
        <v>9</v>
      </c>
      <c r="L376" s="9" t="s">
        <v>2532</v>
      </c>
      <c r="M376" s="10">
        <v>0.99</v>
      </c>
      <c r="N376" s="9" t="s">
        <v>3617</v>
      </c>
      <c r="O376" s="10">
        <v>0.99</v>
      </c>
      <c r="P376" s="9" t="s">
        <v>4461</v>
      </c>
      <c r="Q376" s="10">
        <v>0.99</v>
      </c>
      <c r="R376" s="9" t="s">
        <v>3666</v>
      </c>
      <c r="S376" s="10">
        <v>0.99</v>
      </c>
      <c r="T376" s="9" t="s">
        <v>1196</v>
      </c>
      <c r="U376" s="10">
        <v>0.99</v>
      </c>
      <c r="V376" s="9" t="s">
        <v>3515</v>
      </c>
      <c r="W376" s="10">
        <v>0.99</v>
      </c>
      <c r="X376" s="9" t="s">
        <v>1271</v>
      </c>
      <c r="Y376" s="10">
        <v>0.99</v>
      </c>
      <c r="Z376" s="9" t="s">
        <v>3044</v>
      </c>
      <c r="AA376" s="10">
        <v>0.99</v>
      </c>
      <c r="AB376" s="9" t="s">
        <v>2159</v>
      </c>
      <c r="AC376" s="10">
        <v>0.99</v>
      </c>
      <c r="AD376" s="9"/>
      <c r="AE376" s="10"/>
      <c r="AF376" s="9"/>
      <c r="AG376" s="10"/>
      <c r="AH376" s="9"/>
      <c r="AI376" s="10"/>
      <c r="AJ376" s="9"/>
      <c r="AK376" s="10"/>
      <c r="AL376" s="9"/>
      <c r="AM376" s="10"/>
      <c r="AN376" s="9"/>
      <c r="AO376" s="10"/>
    </row>
    <row r="377" spans="1:41" ht="13" x14ac:dyDescent="0.15">
      <c r="A377" s="3" t="s">
        <v>377</v>
      </c>
      <c r="B377" s="3" t="s">
        <v>5924</v>
      </c>
      <c r="C377" s="9" t="s">
        <v>5575</v>
      </c>
      <c r="D377" s="17" t="str">
        <f>VLOOKUP(C377,Customers!$D$2:$E$60,2,FALSE)</f>
        <v>C00031</v>
      </c>
      <c r="E377" s="9" t="s">
        <v>5296</v>
      </c>
      <c r="F377" s="9" t="s">
        <v>5297</v>
      </c>
      <c r="G377" s="9" t="s">
        <v>5298</v>
      </c>
      <c r="H377" s="9" t="s">
        <v>437</v>
      </c>
      <c r="I377" s="9" t="s">
        <v>5299</v>
      </c>
      <c r="J377" s="16" cm="1">
        <f t="array" ref="J377">SUM(IF(MOD(COLUMN(L377:AO377)-COLUMN(L377),2)=1, L377:AO377, 0))</f>
        <v>13.860000000000001</v>
      </c>
      <c r="K377" s="9">
        <f t="shared" si="1"/>
        <v>14</v>
      </c>
      <c r="L377" s="9" t="s">
        <v>2710</v>
      </c>
      <c r="M377" s="10">
        <v>0.99</v>
      </c>
      <c r="N377" s="9" t="s">
        <v>2157</v>
      </c>
      <c r="O377" s="10">
        <v>0.99</v>
      </c>
      <c r="P377" s="9" t="s">
        <v>4419</v>
      </c>
      <c r="Q377" s="10">
        <v>0.99</v>
      </c>
      <c r="R377" s="9" t="s">
        <v>1373</v>
      </c>
      <c r="S377" s="10">
        <v>0.99</v>
      </c>
      <c r="T377" s="9" t="s">
        <v>3139</v>
      </c>
      <c r="U377" s="10">
        <v>0.99</v>
      </c>
      <c r="V377" s="9" t="s">
        <v>1233</v>
      </c>
      <c r="W377" s="10">
        <v>0.99</v>
      </c>
      <c r="X377" s="9" t="s">
        <v>3397</v>
      </c>
      <c r="Y377" s="10">
        <v>0.99</v>
      </c>
      <c r="Z377" s="9" t="s">
        <v>2756</v>
      </c>
      <c r="AA377" s="10">
        <v>0.99</v>
      </c>
      <c r="AB377" s="9" t="s">
        <v>3445</v>
      </c>
      <c r="AC377" s="10">
        <v>0.99</v>
      </c>
      <c r="AD377" s="9" t="s">
        <v>730</v>
      </c>
      <c r="AE377" s="10">
        <v>0.99</v>
      </c>
      <c r="AF377" s="9" t="s">
        <v>3932</v>
      </c>
      <c r="AG377" s="10">
        <v>0.99</v>
      </c>
      <c r="AH377" s="9" t="s">
        <v>4052</v>
      </c>
      <c r="AI377" s="10">
        <v>0.99</v>
      </c>
      <c r="AJ377" s="9" t="s">
        <v>4184</v>
      </c>
      <c r="AK377" s="10">
        <v>0.99</v>
      </c>
      <c r="AL377" s="9" t="s">
        <v>4096</v>
      </c>
      <c r="AM377" s="10">
        <v>0.99</v>
      </c>
      <c r="AN377" s="9"/>
      <c r="AO377" s="10"/>
    </row>
    <row r="378" spans="1:41" ht="13" x14ac:dyDescent="0.15">
      <c r="A378" s="3" t="s">
        <v>378</v>
      </c>
      <c r="B378" s="3" t="s">
        <v>5925</v>
      </c>
      <c r="C378" s="9" t="s">
        <v>5663</v>
      </c>
      <c r="D378" s="17" t="str">
        <f>VLOOKUP(C378,Customers!$D$2:$E$60,2,FALSE)</f>
        <v>C00045</v>
      </c>
      <c r="E378" s="9" t="s">
        <v>5394</v>
      </c>
      <c r="F378" s="9" t="s">
        <v>5395</v>
      </c>
      <c r="G378" s="9"/>
      <c r="H378" s="9" t="s">
        <v>5396</v>
      </c>
      <c r="I378" s="9" t="s">
        <v>5397</v>
      </c>
      <c r="J378" s="16" cm="1">
        <f t="array" ref="J378">SUM(IF(MOD(COLUMN(L378:AO378)-COLUMN(L378),2)=1, L378:AO378, 0))</f>
        <v>0.99</v>
      </c>
      <c r="K378" s="9">
        <f t="shared" si="1"/>
        <v>1</v>
      </c>
      <c r="L378" s="9" t="s">
        <v>3942</v>
      </c>
      <c r="M378" s="10">
        <v>0.99</v>
      </c>
      <c r="N378" s="9"/>
      <c r="O378" s="10"/>
      <c r="P378" s="9"/>
      <c r="Q378" s="10"/>
      <c r="R378" s="9"/>
      <c r="S378" s="10"/>
      <c r="T378" s="9"/>
      <c r="U378" s="10"/>
      <c r="V378" s="9"/>
      <c r="W378" s="10"/>
      <c r="X378" s="9"/>
      <c r="Y378" s="10"/>
      <c r="Z378" s="9"/>
      <c r="AA378" s="10"/>
      <c r="AB378" s="9"/>
      <c r="AC378" s="10"/>
      <c r="AD378" s="9"/>
      <c r="AE378" s="10"/>
      <c r="AF378" s="9"/>
      <c r="AG378" s="10"/>
      <c r="AH378" s="9"/>
      <c r="AI378" s="10"/>
      <c r="AJ378" s="9"/>
      <c r="AK378" s="10"/>
      <c r="AL378" s="9"/>
      <c r="AM378" s="10"/>
      <c r="AN378" s="9"/>
      <c r="AO378" s="10"/>
    </row>
    <row r="379" spans="1:41" ht="13" x14ac:dyDescent="0.15">
      <c r="A379" s="3" t="s">
        <v>379</v>
      </c>
      <c r="B379" s="3" t="s">
        <v>5926</v>
      </c>
      <c r="C379" s="9" t="s">
        <v>5561</v>
      </c>
      <c r="D379" s="17" t="str">
        <f>VLOOKUP(C379,Customers!$D$2:$E$60,2,FALSE)</f>
        <v>C00046</v>
      </c>
      <c r="E379" s="9" t="s">
        <v>5401</v>
      </c>
      <c r="F379" s="9" t="s">
        <v>5402</v>
      </c>
      <c r="G379" s="9" t="s">
        <v>5402</v>
      </c>
      <c r="H379" s="9" t="s">
        <v>5403</v>
      </c>
      <c r="I379" s="9"/>
      <c r="J379" s="16" cm="1">
        <f t="array" ref="J379">SUM(IF(MOD(COLUMN(L379:AO379)-COLUMN(L379),2)=1, L379:AO379, 0))</f>
        <v>1.98</v>
      </c>
      <c r="K379" s="9">
        <f t="shared" si="1"/>
        <v>2</v>
      </c>
      <c r="L379" s="9" t="s">
        <v>2258</v>
      </c>
      <c r="M379" s="10">
        <v>0.99</v>
      </c>
      <c r="N379" s="9" t="s">
        <v>3658</v>
      </c>
      <c r="O379" s="10">
        <v>0.99</v>
      </c>
      <c r="P379" s="9"/>
      <c r="Q379" s="10"/>
      <c r="R379" s="9"/>
      <c r="S379" s="10"/>
      <c r="T379" s="9"/>
      <c r="U379" s="10"/>
      <c r="V379" s="9"/>
      <c r="W379" s="10"/>
      <c r="X379" s="9"/>
      <c r="Y379" s="10"/>
      <c r="Z379" s="9"/>
      <c r="AA379" s="10"/>
      <c r="AB379" s="9"/>
      <c r="AC379" s="10"/>
      <c r="AD379" s="9"/>
      <c r="AE379" s="10"/>
      <c r="AF379" s="9"/>
      <c r="AG379" s="10"/>
      <c r="AH379" s="9"/>
      <c r="AI379" s="10"/>
      <c r="AJ379" s="9"/>
      <c r="AK379" s="10"/>
      <c r="AL379" s="9"/>
      <c r="AM379" s="10"/>
      <c r="AN379" s="9"/>
      <c r="AO379" s="10"/>
    </row>
    <row r="380" spans="1:41" ht="13" x14ac:dyDescent="0.15">
      <c r="A380" s="3" t="s">
        <v>380</v>
      </c>
      <c r="B380" s="3" t="s">
        <v>5926</v>
      </c>
      <c r="C380" s="9" t="s">
        <v>5596</v>
      </c>
      <c r="D380" s="17" t="str">
        <f>VLOOKUP(C380,Customers!$D$2:$E$60,2,FALSE)</f>
        <v>C00048</v>
      </c>
      <c r="E380" s="9" t="s">
        <v>5417</v>
      </c>
      <c r="F380" s="9" t="s">
        <v>5418</v>
      </c>
      <c r="G380" s="9" t="s">
        <v>5419</v>
      </c>
      <c r="H380" s="9" t="s">
        <v>5420</v>
      </c>
      <c r="I380" s="3" t="s">
        <v>5421</v>
      </c>
      <c r="J380" s="16" cm="1">
        <f t="array" ref="J380">SUM(IF(MOD(COLUMN(L380:AO380)-COLUMN(L380),2)=1, L380:AO380, 0))</f>
        <v>1.98</v>
      </c>
      <c r="K380" s="9">
        <f t="shared" si="1"/>
        <v>2</v>
      </c>
      <c r="L380" s="9" t="s">
        <v>3753</v>
      </c>
      <c r="M380" s="10">
        <v>0.99</v>
      </c>
      <c r="N380" s="9" t="s">
        <v>3427</v>
      </c>
      <c r="O380" s="10">
        <v>0.99</v>
      </c>
      <c r="P380" s="9"/>
      <c r="Q380" s="10"/>
      <c r="R380" s="9"/>
      <c r="S380" s="10"/>
      <c r="T380" s="9"/>
      <c r="U380" s="10"/>
      <c r="V380" s="9"/>
      <c r="W380" s="10"/>
      <c r="X380" s="9"/>
      <c r="Y380" s="10"/>
      <c r="Z380" s="9"/>
      <c r="AA380" s="10"/>
      <c r="AB380" s="9"/>
      <c r="AC380" s="10"/>
      <c r="AD380" s="9"/>
      <c r="AE380" s="10"/>
      <c r="AF380" s="9"/>
      <c r="AG380" s="10"/>
      <c r="AH380" s="9"/>
      <c r="AI380" s="10"/>
      <c r="AJ380" s="9"/>
      <c r="AK380" s="10"/>
      <c r="AL380" s="9"/>
      <c r="AM380" s="10"/>
      <c r="AN380" s="9"/>
      <c r="AO380" s="10"/>
    </row>
    <row r="381" spans="1:41" ht="13" x14ac:dyDescent="0.15">
      <c r="A381" s="3" t="s">
        <v>381</v>
      </c>
      <c r="B381" s="3" t="s">
        <v>5927</v>
      </c>
      <c r="C381" s="9" t="s">
        <v>5609</v>
      </c>
      <c r="D381" s="17" t="str">
        <f>VLOOKUP(C381,Customers!$D$2:$E$60,2,FALSE)</f>
        <v>C00050</v>
      </c>
      <c r="E381" s="9" t="s">
        <v>5434</v>
      </c>
      <c r="F381" s="9" t="s">
        <v>5435</v>
      </c>
      <c r="G381" s="9"/>
      <c r="H381" s="9" t="s">
        <v>5436</v>
      </c>
      <c r="I381" s="3" t="s">
        <v>5437</v>
      </c>
      <c r="J381" s="16" cm="1">
        <f t="array" ref="J381">SUM(IF(MOD(COLUMN(L381:AO381)-COLUMN(L381),2)=1, L381:AO381, 0))</f>
        <v>3.96</v>
      </c>
      <c r="K381" s="9">
        <f t="shared" si="1"/>
        <v>4</v>
      </c>
      <c r="L381" s="9" t="s">
        <v>3064</v>
      </c>
      <c r="M381" s="10">
        <v>0.99</v>
      </c>
      <c r="N381" s="9" t="s">
        <v>3143</v>
      </c>
      <c r="O381" s="10">
        <v>0.99</v>
      </c>
      <c r="P381" s="9" t="s">
        <v>2061</v>
      </c>
      <c r="Q381" s="10">
        <v>0.99</v>
      </c>
      <c r="R381" s="9" t="s">
        <v>3401</v>
      </c>
      <c r="S381" s="10">
        <v>0.99</v>
      </c>
      <c r="T381" s="9"/>
      <c r="U381" s="10"/>
      <c r="V381" s="9"/>
      <c r="W381" s="10"/>
      <c r="X381" s="9"/>
      <c r="Y381" s="10"/>
      <c r="Z381" s="9"/>
      <c r="AA381" s="10"/>
      <c r="AB381" s="9"/>
      <c r="AC381" s="10"/>
      <c r="AD381" s="9"/>
      <c r="AE381" s="10"/>
      <c r="AF381" s="9"/>
      <c r="AG381" s="10"/>
      <c r="AH381" s="9"/>
      <c r="AI381" s="10"/>
      <c r="AJ381" s="9"/>
      <c r="AK381" s="10"/>
      <c r="AL381" s="9"/>
      <c r="AM381" s="10"/>
      <c r="AN381" s="9"/>
      <c r="AO381" s="10"/>
    </row>
    <row r="382" spans="1:41" ht="13" x14ac:dyDescent="0.15">
      <c r="A382" s="3" t="s">
        <v>382</v>
      </c>
      <c r="B382" s="3" t="s">
        <v>5928</v>
      </c>
      <c r="C382" s="9" t="s">
        <v>5578</v>
      </c>
      <c r="D382" s="17" t="str">
        <f>VLOOKUP(C382,Customers!$D$2:$E$60,2,FALSE)</f>
        <v>C00054</v>
      </c>
      <c r="E382" s="9" t="s">
        <v>5463</v>
      </c>
      <c r="F382" s="9" t="s">
        <v>5464</v>
      </c>
      <c r="G382" s="9"/>
      <c r="H382" s="9" t="s">
        <v>5452</v>
      </c>
      <c r="I382" s="9" t="s">
        <v>5465</v>
      </c>
      <c r="J382" s="16" cm="1">
        <f t="array" ref="J382">SUM(IF(MOD(COLUMN(L382:AO382)-COLUMN(L382),2)=1, L382:AO382, 0))</f>
        <v>5.94</v>
      </c>
      <c r="K382" s="9">
        <f t="shared" si="1"/>
        <v>6</v>
      </c>
      <c r="L382" s="9" t="s">
        <v>4651</v>
      </c>
      <c r="M382" s="10">
        <v>0.99</v>
      </c>
      <c r="N382" s="9" t="s">
        <v>2763</v>
      </c>
      <c r="O382" s="10">
        <v>0.99</v>
      </c>
      <c r="P382" s="9" t="s">
        <v>3474</v>
      </c>
      <c r="Q382" s="10">
        <v>0.99</v>
      </c>
      <c r="R382" s="9" t="s">
        <v>4731</v>
      </c>
      <c r="S382" s="10">
        <v>0.99</v>
      </c>
      <c r="T382" s="9" t="s">
        <v>4767</v>
      </c>
      <c r="U382" s="10">
        <v>0.99</v>
      </c>
      <c r="V382" s="9" t="s">
        <v>1418</v>
      </c>
      <c r="W382" s="10">
        <v>0.99</v>
      </c>
      <c r="X382" s="9"/>
      <c r="Y382" s="10"/>
      <c r="Z382" s="9"/>
      <c r="AA382" s="10"/>
      <c r="AB382" s="9"/>
      <c r="AC382" s="10"/>
      <c r="AD382" s="9"/>
      <c r="AE382" s="10"/>
      <c r="AF382" s="9"/>
      <c r="AG382" s="10"/>
      <c r="AH382" s="9"/>
      <c r="AI382" s="10"/>
      <c r="AJ382" s="9"/>
      <c r="AK382" s="10"/>
      <c r="AL382" s="9"/>
      <c r="AM382" s="10"/>
      <c r="AN382" s="9"/>
      <c r="AO382" s="10"/>
    </row>
    <row r="383" spans="1:41" ht="13" x14ac:dyDescent="0.15">
      <c r="A383" s="3" t="s">
        <v>383</v>
      </c>
      <c r="B383" s="3" t="s">
        <v>5929</v>
      </c>
      <c r="C383" s="9" t="s">
        <v>5678</v>
      </c>
      <c r="D383" s="17" t="str">
        <f>VLOOKUP(C383,Customers!$D$2:$E$60,2,FALSE)</f>
        <v>C00001</v>
      </c>
      <c r="E383" s="9" t="s">
        <v>5051</v>
      </c>
      <c r="F383" s="9" t="s">
        <v>5052</v>
      </c>
      <c r="G383" s="9" t="s">
        <v>5053</v>
      </c>
      <c r="H383" s="9" t="s">
        <v>5054</v>
      </c>
      <c r="I383" s="9" t="s">
        <v>5055</v>
      </c>
      <c r="J383" s="16" cm="1">
        <f t="array" ref="J383">SUM(IF(MOD(COLUMN(L383:AO383)-COLUMN(L383),2)=1, L383:AO383, 0))</f>
        <v>8.91</v>
      </c>
      <c r="K383" s="9">
        <f t="shared" si="1"/>
        <v>9</v>
      </c>
      <c r="L383" s="9" t="s">
        <v>4786</v>
      </c>
      <c r="M383" s="10">
        <v>0.99</v>
      </c>
      <c r="N383" s="9" t="s">
        <v>3149</v>
      </c>
      <c r="O383" s="10">
        <v>0.99</v>
      </c>
      <c r="P383" s="9" t="s">
        <v>3903</v>
      </c>
      <c r="Q383" s="10">
        <v>0.99</v>
      </c>
      <c r="R383" s="9" t="s">
        <v>1612</v>
      </c>
      <c r="S383" s="10">
        <v>0.99</v>
      </c>
      <c r="T383" s="9" t="s">
        <v>3164</v>
      </c>
      <c r="U383" s="10">
        <v>0.99</v>
      </c>
      <c r="V383" s="9" t="s">
        <v>4014</v>
      </c>
      <c r="W383" s="10">
        <v>0.99</v>
      </c>
      <c r="X383" s="9" t="s">
        <v>3081</v>
      </c>
      <c r="Y383" s="10">
        <v>0.99</v>
      </c>
      <c r="Z383" s="9" t="s">
        <v>2253</v>
      </c>
      <c r="AA383" s="10">
        <v>0.99</v>
      </c>
      <c r="AB383" s="9" t="s">
        <v>3574</v>
      </c>
      <c r="AC383" s="10">
        <v>0.99</v>
      </c>
      <c r="AD383" s="9"/>
      <c r="AE383" s="10"/>
      <c r="AF383" s="9"/>
      <c r="AG383" s="10"/>
      <c r="AH383" s="9"/>
      <c r="AI383" s="10"/>
      <c r="AJ383" s="9"/>
      <c r="AK383" s="10"/>
      <c r="AL383" s="9"/>
      <c r="AM383" s="10"/>
      <c r="AN383" s="9"/>
      <c r="AO383" s="10"/>
    </row>
    <row r="384" spans="1:41" ht="13" x14ac:dyDescent="0.15">
      <c r="A384" s="3" t="s">
        <v>384</v>
      </c>
      <c r="B384" s="3" t="s">
        <v>5930</v>
      </c>
      <c r="C384" s="9" t="s">
        <v>5586</v>
      </c>
      <c r="D384" s="17" t="str">
        <f>VLOOKUP(C384,Customers!$D$2:$E$60,2,FALSE)</f>
        <v>C00010</v>
      </c>
      <c r="E384" s="9" t="s">
        <v>5125</v>
      </c>
      <c r="F384" s="9" t="s">
        <v>5126</v>
      </c>
      <c r="G384" s="9" t="s">
        <v>5053</v>
      </c>
      <c r="H384" s="9" t="s">
        <v>5054</v>
      </c>
      <c r="I384" s="9" t="s">
        <v>5127</v>
      </c>
      <c r="J384" s="16" cm="1">
        <f t="array" ref="J384">SUM(IF(MOD(COLUMN(L384:AO384)-COLUMN(L384),2)=1, L384:AO384, 0))</f>
        <v>13.860000000000001</v>
      </c>
      <c r="K384" s="9">
        <f t="shared" si="1"/>
        <v>14</v>
      </c>
      <c r="L384" s="9" t="s">
        <v>3241</v>
      </c>
      <c r="M384" s="10">
        <v>0.99</v>
      </c>
      <c r="N384" s="9" t="s">
        <v>5027</v>
      </c>
      <c r="O384" s="10">
        <v>0.99</v>
      </c>
      <c r="P384" s="9" t="s">
        <v>3651</v>
      </c>
      <c r="Q384" s="10">
        <v>0.99</v>
      </c>
      <c r="R384" s="9" t="s">
        <v>3938</v>
      </c>
      <c r="S384" s="10">
        <v>0.99</v>
      </c>
      <c r="T384" s="9" t="s">
        <v>4772</v>
      </c>
      <c r="U384" s="10">
        <v>0.99</v>
      </c>
      <c r="V384" s="9" t="s">
        <v>1295</v>
      </c>
      <c r="W384" s="10">
        <v>0.99</v>
      </c>
      <c r="X384" s="9" t="s">
        <v>1282</v>
      </c>
      <c r="Y384" s="10">
        <v>0.99</v>
      </c>
      <c r="Z384" s="9" t="s">
        <v>1768</v>
      </c>
      <c r="AA384" s="10">
        <v>0.99</v>
      </c>
      <c r="AB384" s="9" t="s">
        <v>584</v>
      </c>
      <c r="AC384" s="10">
        <v>0.99</v>
      </c>
      <c r="AD384" s="9" t="s">
        <v>3457</v>
      </c>
      <c r="AE384" s="10">
        <v>0.99</v>
      </c>
      <c r="AF384" s="9" t="s">
        <v>1925</v>
      </c>
      <c r="AG384" s="10">
        <v>0.99</v>
      </c>
      <c r="AH384" s="9" t="s">
        <v>1973</v>
      </c>
      <c r="AI384" s="10">
        <v>0.99</v>
      </c>
      <c r="AJ384" s="9" t="s">
        <v>3626</v>
      </c>
      <c r="AK384" s="10">
        <v>0.99</v>
      </c>
      <c r="AL384" s="9" t="s">
        <v>1000</v>
      </c>
      <c r="AM384" s="10">
        <v>0.99</v>
      </c>
      <c r="AN384" s="9"/>
      <c r="AO384" s="10"/>
    </row>
    <row r="385" spans="1:41" ht="13" x14ac:dyDescent="0.15">
      <c r="A385" s="3" t="s">
        <v>385</v>
      </c>
      <c r="B385" s="3" t="s">
        <v>5931</v>
      </c>
      <c r="C385" s="9" t="s">
        <v>5671</v>
      </c>
      <c r="D385" s="17" t="str">
        <f>VLOOKUP(C385,Customers!$D$2:$E$60,2,FALSE)</f>
        <v>C00024</v>
      </c>
      <c r="E385" s="9" t="s">
        <v>5242</v>
      </c>
      <c r="F385" s="9" t="s">
        <v>5243</v>
      </c>
      <c r="G385" s="9" t="s">
        <v>5244</v>
      </c>
      <c r="H385" s="9" t="s">
        <v>5180</v>
      </c>
      <c r="I385" s="3" t="s">
        <v>5245</v>
      </c>
      <c r="J385" s="16" cm="1">
        <f t="array" ref="J385">SUM(IF(MOD(COLUMN(L385:AO385)-COLUMN(L385),2)=1, L385:AO385, 0))</f>
        <v>0.99</v>
      </c>
      <c r="K385" s="9">
        <f t="shared" si="1"/>
        <v>1</v>
      </c>
      <c r="L385" s="9" t="s">
        <v>3777</v>
      </c>
      <c r="M385" s="10">
        <v>0.99</v>
      </c>
      <c r="N385" s="9"/>
      <c r="O385" s="10"/>
      <c r="P385" s="9"/>
      <c r="Q385" s="10"/>
      <c r="R385" s="9"/>
      <c r="S385" s="10"/>
      <c r="T385" s="9"/>
      <c r="U385" s="10"/>
      <c r="V385" s="9"/>
      <c r="W385" s="10"/>
      <c r="X385" s="9"/>
      <c r="Y385" s="10"/>
      <c r="Z385" s="9"/>
      <c r="AA385" s="10"/>
      <c r="AB385" s="9"/>
      <c r="AC385" s="10"/>
      <c r="AD385" s="9"/>
      <c r="AE385" s="10"/>
      <c r="AF385" s="9"/>
      <c r="AG385" s="10"/>
      <c r="AH385" s="9"/>
      <c r="AI385" s="10"/>
      <c r="AJ385" s="9"/>
      <c r="AK385" s="10"/>
      <c r="AL385" s="9"/>
      <c r="AM385" s="10"/>
      <c r="AN385" s="9"/>
      <c r="AO385" s="10"/>
    </row>
    <row r="386" spans="1:41" ht="13" x14ac:dyDescent="0.15">
      <c r="A386" s="3" t="s">
        <v>386</v>
      </c>
      <c r="B386" s="3" t="s">
        <v>5932</v>
      </c>
      <c r="C386" s="9" t="s">
        <v>5573</v>
      </c>
      <c r="D386" s="17" t="str">
        <f>VLOOKUP(C386,Customers!$D$2:$E$60,2,FALSE)</f>
        <v>C00025</v>
      </c>
      <c r="E386" s="9" t="s">
        <v>5250</v>
      </c>
      <c r="F386" s="9" t="s">
        <v>5251</v>
      </c>
      <c r="G386" s="9" t="s">
        <v>5252</v>
      </c>
      <c r="H386" s="9" t="s">
        <v>5180</v>
      </c>
      <c r="I386" s="3" t="s">
        <v>5253</v>
      </c>
      <c r="J386" s="16" cm="1">
        <f t="array" ref="J386">SUM(IF(MOD(COLUMN(L386:AO386)-COLUMN(L386),2)=1, L386:AO386, 0))</f>
        <v>1.98</v>
      </c>
      <c r="K386" s="9">
        <f t="shared" si="1"/>
        <v>2</v>
      </c>
      <c r="L386" s="9" t="s">
        <v>3337</v>
      </c>
      <c r="M386" s="10">
        <v>0.99</v>
      </c>
      <c r="N386" s="9" t="s">
        <v>2503</v>
      </c>
      <c r="O386" s="10">
        <v>0.99</v>
      </c>
      <c r="P386" s="9"/>
      <c r="Q386" s="10"/>
      <c r="R386" s="9"/>
      <c r="S386" s="10"/>
      <c r="T386" s="9"/>
      <c r="U386" s="10"/>
      <c r="V386" s="9"/>
      <c r="W386" s="10"/>
      <c r="X386" s="9"/>
      <c r="Y386" s="10"/>
      <c r="Z386" s="9"/>
      <c r="AA386" s="10"/>
      <c r="AB386" s="9"/>
      <c r="AC386" s="10"/>
      <c r="AD386" s="9"/>
      <c r="AE386" s="10"/>
      <c r="AF386" s="9"/>
      <c r="AG386" s="10"/>
      <c r="AH386" s="9"/>
      <c r="AI386" s="10"/>
      <c r="AJ386" s="9"/>
      <c r="AK386" s="10"/>
      <c r="AL386" s="9"/>
      <c r="AM386" s="10"/>
      <c r="AN386" s="9"/>
      <c r="AO386" s="10"/>
    </row>
    <row r="387" spans="1:41" ht="13" x14ac:dyDescent="0.15">
      <c r="A387" s="3" t="s">
        <v>387</v>
      </c>
      <c r="B387" s="3" t="s">
        <v>5932</v>
      </c>
      <c r="C387" s="9" t="s">
        <v>5606</v>
      </c>
      <c r="D387" s="17" t="str">
        <f>VLOOKUP(C387,Customers!$D$2:$E$60,2,FALSE)</f>
        <v>C00027</v>
      </c>
      <c r="E387" s="9" t="s">
        <v>5266</v>
      </c>
      <c r="F387" s="9" t="s">
        <v>5267</v>
      </c>
      <c r="G387" s="9" t="s">
        <v>5268</v>
      </c>
      <c r="H387" s="9" t="s">
        <v>5180</v>
      </c>
      <c r="I387" s="3" t="s">
        <v>5269</v>
      </c>
      <c r="J387" s="16" cm="1">
        <f t="array" ref="J387">SUM(IF(MOD(COLUMN(L387:AO387)-COLUMN(L387),2)=1, L387:AO387, 0))</f>
        <v>1.98</v>
      </c>
      <c r="K387" s="9">
        <f t="shared" si="1"/>
        <v>2</v>
      </c>
      <c r="L387" s="9" t="s">
        <v>3983</v>
      </c>
      <c r="M387" s="10">
        <v>0.99</v>
      </c>
      <c r="N387" s="9" t="s">
        <v>989</v>
      </c>
      <c r="O387" s="10">
        <v>0.99</v>
      </c>
      <c r="P387" s="9"/>
      <c r="Q387" s="10"/>
      <c r="R387" s="9"/>
      <c r="S387" s="10"/>
      <c r="T387" s="9"/>
      <c r="U387" s="10"/>
      <c r="V387" s="9"/>
      <c r="W387" s="10"/>
      <c r="X387" s="9"/>
      <c r="Y387" s="10"/>
      <c r="Z387" s="9"/>
      <c r="AA387" s="10"/>
      <c r="AB387" s="9"/>
      <c r="AC387" s="10"/>
      <c r="AD387" s="9"/>
      <c r="AE387" s="10"/>
      <c r="AF387" s="9"/>
      <c r="AG387" s="10"/>
      <c r="AH387" s="9"/>
      <c r="AI387" s="10"/>
      <c r="AJ387" s="9"/>
      <c r="AK387" s="10"/>
      <c r="AL387" s="9"/>
      <c r="AM387" s="10"/>
      <c r="AN387" s="9"/>
      <c r="AO387" s="10"/>
    </row>
    <row r="388" spans="1:41" ht="13" x14ac:dyDescent="0.15">
      <c r="A388" s="3" t="s">
        <v>388</v>
      </c>
      <c r="B388" s="3" t="s">
        <v>5933</v>
      </c>
      <c r="C388" s="9" t="s">
        <v>5619</v>
      </c>
      <c r="D388" s="17" t="str">
        <f>VLOOKUP(C388,Customers!$D$2:$E$60,2,FALSE)</f>
        <v>C00029</v>
      </c>
      <c r="E388" s="9" t="s">
        <v>5281</v>
      </c>
      <c r="F388" s="9" t="s">
        <v>5282</v>
      </c>
      <c r="G388" s="9" t="s">
        <v>5283</v>
      </c>
      <c r="H388" s="9" t="s">
        <v>437</v>
      </c>
      <c r="I388" s="9" t="s">
        <v>5284</v>
      </c>
      <c r="J388" s="16" cm="1">
        <f t="array" ref="J388">SUM(IF(MOD(COLUMN(L388:AO388)-COLUMN(L388),2)=1, L388:AO388, 0))</f>
        <v>3.96</v>
      </c>
      <c r="K388" s="9">
        <f t="shared" si="1"/>
        <v>4</v>
      </c>
      <c r="L388" s="9" t="s">
        <v>2192</v>
      </c>
      <c r="M388" s="10">
        <v>0.99</v>
      </c>
      <c r="N388" s="9" t="s">
        <v>5019</v>
      </c>
      <c r="O388" s="10">
        <v>0.99</v>
      </c>
      <c r="P388" s="9" t="s">
        <v>3959</v>
      </c>
      <c r="Q388" s="10">
        <v>0.99</v>
      </c>
      <c r="R388" s="9" t="s">
        <v>4135</v>
      </c>
      <c r="S388" s="10">
        <v>0.99</v>
      </c>
      <c r="T388" s="9"/>
      <c r="U388" s="10"/>
      <c r="V388" s="9"/>
      <c r="W388" s="10"/>
      <c r="X388" s="9"/>
      <c r="Y388" s="10"/>
      <c r="Z388" s="9"/>
      <c r="AA388" s="10"/>
      <c r="AB388" s="9"/>
      <c r="AC388" s="10"/>
      <c r="AD388" s="9"/>
      <c r="AE388" s="10"/>
      <c r="AF388" s="9"/>
      <c r="AG388" s="10"/>
      <c r="AH388" s="9"/>
      <c r="AI388" s="10"/>
      <c r="AJ388" s="9"/>
      <c r="AK388" s="10"/>
      <c r="AL388" s="9"/>
      <c r="AM388" s="10"/>
      <c r="AN388" s="9"/>
      <c r="AO388" s="10"/>
    </row>
    <row r="389" spans="1:41" ht="13" x14ac:dyDescent="0.15">
      <c r="A389" s="3" t="s">
        <v>389</v>
      </c>
      <c r="B389" s="3" t="s">
        <v>5934</v>
      </c>
      <c r="C389" s="9" t="s">
        <v>5589</v>
      </c>
      <c r="D389" s="17" t="str">
        <f>VLOOKUP(C389,Customers!$D$2:$E$60,2,FALSE)</f>
        <v>C00033</v>
      </c>
      <c r="E389" s="9" t="s">
        <v>5311</v>
      </c>
      <c r="F389" s="9" t="s">
        <v>5312</v>
      </c>
      <c r="G389" s="9" t="s">
        <v>5313</v>
      </c>
      <c r="H389" s="9" t="s">
        <v>437</v>
      </c>
      <c r="I389" s="9" t="s">
        <v>5314</v>
      </c>
      <c r="J389" s="16" cm="1">
        <f t="array" ref="J389">SUM(IF(MOD(COLUMN(L389:AO389)-COLUMN(L389),2)=1, L389:AO389, 0))</f>
        <v>5.94</v>
      </c>
      <c r="K389" s="9">
        <f t="shared" si="1"/>
        <v>6</v>
      </c>
      <c r="L389" s="9" t="s">
        <v>2236</v>
      </c>
      <c r="M389" s="10">
        <v>0.99</v>
      </c>
      <c r="N389" s="9" t="s">
        <v>4867</v>
      </c>
      <c r="O389" s="10">
        <v>0.99</v>
      </c>
      <c r="P389" s="9" t="s">
        <v>4197</v>
      </c>
      <c r="Q389" s="10">
        <v>0.99</v>
      </c>
      <c r="R389" s="9" t="s">
        <v>4939</v>
      </c>
      <c r="S389" s="10">
        <v>0.99</v>
      </c>
      <c r="T389" s="9" t="s">
        <v>3125</v>
      </c>
      <c r="U389" s="10">
        <v>0.99</v>
      </c>
      <c r="V389" s="9" t="s">
        <v>4992</v>
      </c>
      <c r="W389" s="10">
        <v>0.99</v>
      </c>
      <c r="X389" s="9"/>
      <c r="Y389" s="10"/>
      <c r="Z389" s="9"/>
      <c r="AA389" s="10"/>
      <c r="AB389" s="9"/>
      <c r="AC389" s="10"/>
      <c r="AD389" s="9"/>
      <c r="AE389" s="10"/>
      <c r="AF389" s="9"/>
      <c r="AG389" s="10"/>
      <c r="AH389" s="9"/>
      <c r="AI389" s="10"/>
      <c r="AJ389" s="9"/>
      <c r="AK389" s="10"/>
      <c r="AL389" s="9"/>
      <c r="AM389" s="10"/>
      <c r="AN389" s="9"/>
      <c r="AO389" s="10"/>
    </row>
    <row r="390" spans="1:41" ht="13" x14ac:dyDescent="0.15">
      <c r="A390" s="3" t="s">
        <v>390</v>
      </c>
      <c r="B390" s="3" t="s">
        <v>5935</v>
      </c>
      <c r="C390" s="9" t="s">
        <v>5686</v>
      </c>
      <c r="D390" s="17" t="str">
        <f>VLOOKUP(C390,Customers!$D$2:$E$60,2,FALSE)</f>
        <v>C00039</v>
      </c>
      <c r="E390" s="9" t="s">
        <v>5351</v>
      </c>
      <c r="F390" s="9" t="s">
        <v>5352</v>
      </c>
      <c r="G390" s="9"/>
      <c r="H390" s="9" t="s">
        <v>5353</v>
      </c>
      <c r="I390" s="3" t="s">
        <v>5354</v>
      </c>
      <c r="J390" s="16" cm="1">
        <f t="array" ref="J390">SUM(IF(MOD(COLUMN(L390:AO390)-COLUMN(L390),2)=1, L390:AO390, 0))</f>
        <v>8.91</v>
      </c>
      <c r="K390" s="9">
        <f t="shared" si="1"/>
        <v>9</v>
      </c>
      <c r="L390" s="9" t="s">
        <v>2438</v>
      </c>
      <c r="M390" s="10">
        <v>0.99</v>
      </c>
      <c r="N390" s="9" t="s">
        <v>4755</v>
      </c>
      <c r="O390" s="10">
        <v>0.99</v>
      </c>
      <c r="P390" s="9" t="s">
        <v>1285</v>
      </c>
      <c r="Q390" s="10">
        <v>0.99</v>
      </c>
      <c r="R390" s="9" t="s">
        <v>3042</v>
      </c>
      <c r="S390" s="10">
        <v>0.99</v>
      </c>
      <c r="T390" s="9" t="s">
        <v>1746</v>
      </c>
      <c r="U390" s="10">
        <v>0.99</v>
      </c>
      <c r="V390" s="9" t="s">
        <v>1970</v>
      </c>
      <c r="W390" s="10">
        <v>0.99</v>
      </c>
      <c r="X390" s="9" t="s">
        <v>2585</v>
      </c>
      <c r="Y390" s="10">
        <v>0.99</v>
      </c>
      <c r="Z390" s="9" t="s">
        <v>763</v>
      </c>
      <c r="AA390" s="10">
        <v>0.99</v>
      </c>
      <c r="AB390" s="9" t="s">
        <v>1214</v>
      </c>
      <c r="AC390" s="10">
        <v>0.99</v>
      </c>
      <c r="AD390" s="9"/>
      <c r="AE390" s="10"/>
      <c r="AF390" s="9"/>
      <c r="AG390" s="10"/>
      <c r="AH390" s="9"/>
      <c r="AI390" s="10"/>
      <c r="AJ390" s="9"/>
      <c r="AK390" s="10"/>
      <c r="AL390" s="9"/>
      <c r="AM390" s="10"/>
      <c r="AN390" s="9"/>
      <c r="AO390" s="10"/>
    </row>
    <row r="391" spans="1:41" ht="13" x14ac:dyDescent="0.15">
      <c r="A391" s="3" t="s">
        <v>391</v>
      </c>
      <c r="B391" s="3" t="s">
        <v>5936</v>
      </c>
      <c r="C391" s="9" t="s">
        <v>5596</v>
      </c>
      <c r="D391" s="17" t="str">
        <f>VLOOKUP(C391,Customers!$D$2:$E$60,2,FALSE)</f>
        <v>C00048</v>
      </c>
      <c r="E391" s="9" t="s">
        <v>5417</v>
      </c>
      <c r="F391" s="9" t="s">
        <v>5418</v>
      </c>
      <c r="G391" s="9" t="s">
        <v>5419</v>
      </c>
      <c r="H391" s="9" t="s">
        <v>5420</v>
      </c>
      <c r="I391" s="3" t="s">
        <v>5421</v>
      </c>
      <c r="J391" s="16" cm="1">
        <f t="array" ref="J391">SUM(IF(MOD(COLUMN(L391:AO391)-COLUMN(L391),2)=1, L391:AO391, 0))</f>
        <v>13.860000000000001</v>
      </c>
      <c r="K391" s="9">
        <f t="shared" si="1"/>
        <v>14</v>
      </c>
      <c r="L391" s="9" t="s">
        <v>3947</v>
      </c>
      <c r="M391" s="10">
        <v>0.99</v>
      </c>
      <c r="N391" s="9" t="s">
        <v>2665</v>
      </c>
      <c r="O391" s="10">
        <v>0.99</v>
      </c>
      <c r="P391" s="9" t="s">
        <v>4753</v>
      </c>
      <c r="Q391" s="10">
        <v>0.99</v>
      </c>
      <c r="R391" s="9" t="s">
        <v>4612</v>
      </c>
      <c r="S391" s="10">
        <v>0.99</v>
      </c>
      <c r="T391" s="9" t="s">
        <v>4353</v>
      </c>
      <c r="U391" s="10">
        <v>0.99</v>
      </c>
      <c r="V391" s="9" t="s">
        <v>2349</v>
      </c>
      <c r="W391" s="10">
        <v>0.99</v>
      </c>
      <c r="X391" s="9" t="s">
        <v>3834</v>
      </c>
      <c r="Y391" s="10">
        <v>0.99</v>
      </c>
      <c r="Z391" s="9" t="s">
        <v>999</v>
      </c>
      <c r="AA391" s="10">
        <v>0.99</v>
      </c>
      <c r="AB391" s="9" t="s">
        <v>2853</v>
      </c>
      <c r="AC391" s="10">
        <v>0.99</v>
      </c>
      <c r="AD391" s="9" t="s">
        <v>2803</v>
      </c>
      <c r="AE391" s="10">
        <v>0.99</v>
      </c>
      <c r="AF391" s="9" t="s">
        <v>2663</v>
      </c>
      <c r="AG391" s="10">
        <v>0.99</v>
      </c>
      <c r="AH391" s="9" t="s">
        <v>859</v>
      </c>
      <c r="AI391" s="10">
        <v>0.99</v>
      </c>
      <c r="AJ391" s="9" t="s">
        <v>2211</v>
      </c>
      <c r="AK391" s="10">
        <v>0.99</v>
      </c>
      <c r="AL391" s="9" t="s">
        <v>3518</v>
      </c>
      <c r="AM391" s="10">
        <v>0.99</v>
      </c>
      <c r="AN391" s="9"/>
      <c r="AO391" s="10"/>
    </row>
    <row r="392" spans="1:41" ht="13" x14ac:dyDescent="0.15">
      <c r="A392" s="3" t="s">
        <v>392</v>
      </c>
      <c r="B392" s="3" t="s">
        <v>5937</v>
      </c>
      <c r="C392" s="9" t="s">
        <v>5679</v>
      </c>
      <c r="D392" s="17" t="str">
        <f>VLOOKUP(C392,Customers!$D$2:$E$60,2,FALSE)</f>
        <v>C00003</v>
      </c>
      <c r="E392" s="9" t="s">
        <v>5069</v>
      </c>
      <c r="F392" s="9" t="s">
        <v>5070</v>
      </c>
      <c r="G392" s="9" t="s">
        <v>5071</v>
      </c>
      <c r="H392" s="9" t="s">
        <v>437</v>
      </c>
      <c r="I392" s="9" t="s">
        <v>5072</v>
      </c>
      <c r="J392" s="16" cm="1">
        <f t="array" ref="J392">SUM(IF(MOD(COLUMN(L392:AO392)-COLUMN(L392),2)=1, L392:AO392, 0))</f>
        <v>0.99</v>
      </c>
      <c r="K392" s="9">
        <f t="shared" si="1"/>
        <v>1</v>
      </c>
      <c r="L392" s="9" t="s">
        <v>4826</v>
      </c>
      <c r="M392" s="10">
        <v>0.99</v>
      </c>
      <c r="N392" s="9"/>
      <c r="O392" s="10"/>
      <c r="P392" s="9"/>
      <c r="Q392" s="10"/>
      <c r="R392" s="9"/>
      <c r="S392" s="10"/>
      <c r="T392" s="9"/>
      <c r="U392" s="10"/>
      <c r="V392" s="9"/>
      <c r="W392" s="10"/>
      <c r="X392" s="9"/>
      <c r="Y392" s="10"/>
      <c r="Z392" s="9"/>
      <c r="AA392" s="10"/>
      <c r="AB392" s="9"/>
      <c r="AC392" s="10"/>
      <c r="AD392" s="9"/>
      <c r="AE392" s="10"/>
      <c r="AF392" s="9"/>
      <c r="AG392" s="10"/>
      <c r="AH392" s="9"/>
      <c r="AI392" s="10"/>
      <c r="AJ392" s="9"/>
      <c r="AK392" s="10"/>
      <c r="AL392" s="9"/>
      <c r="AM392" s="10"/>
      <c r="AN392" s="9"/>
      <c r="AO392" s="10"/>
    </row>
    <row r="393" spans="1:41" ht="13" x14ac:dyDescent="0.15">
      <c r="A393" s="3" t="s">
        <v>393</v>
      </c>
      <c r="B393" s="3" t="s">
        <v>5938</v>
      </c>
      <c r="C393" s="9" t="s">
        <v>5546</v>
      </c>
      <c r="D393" s="17" t="str">
        <f>VLOOKUP(C393,Customers!$D$2:$E$60,2,FALSE)</f>
        <v>C00004</v>
      </c>
      <c r="E393" s="9" t="s">
        <v>5077</v>
      </c>
      <c r="F393" s="9" t="s">
        <v>5078</v>
      </c>
      <c r="G393" s="9"/>
      <c r="H393" s="9" t="s">
        <v>5079</v>
      </c>
      <c r="I393" s="3" t="s">
        <v>5080</v>
      </c>
      <c r="J393" s="16" cm="1">
        <f t="array" ref="J393">SUM(IF(MOD(COLUMN(L393:AO393)-COLUMN(L393),2)=1, L393:AO393, 0))</f>
        <v>1.98</v>
      </c>
      <c r="K393" s="9">
        <f t="shared" si="1"/>
        <v>2</v>
      </c>
      <c r="L393" s="9" t="s">
        <v>3953</v>
      </c>
      <c r="M393" s="10">
        <v>0.99</v>
      </c>
      <c r="N393" s="9" t="s">
        <v>3860</v>
      </c>
      <c r="O393" s="10">
        <v>0.99</v>
      </c>
      <c r="P393" s="9"/>
      <c r="Q393" s="10"/>
      <c r="R393" s="9"/>
      <c r="S393" s="10"/>
      <c r="T393" s="9"/>
      <c r="U393" s="10"/>
      <c r="V393" s="9"/>
      <c r="W393" s="10"/>
      <c r="X393" s="9"/>
      <c r="Y393" s="10"/>
      <c r="Z393" s="9"/>
      <c r="AA393" s="10"/>
      <c r="AB393" s="9"/>
      <c r="AC393" s="10"/>
      <c r="AD393" s="9"/>
      <c r="AE393" s="10"/>
      <c r="AF393" s="9"/>
      <c r="AG393" s="10"/>
      <c r="AH393" s="9"/>
      <c r="AI393" s="10"/>
      <c r="AJ393" s="9"/>
      <c r="AK393" s="10"/>
      <c r="AL393" s="9"/>
      <c r="AM393" s="10"/>
      <c r="AN393" s="9"/>
      <c r="AO393" s="10"/>
    </row>
    <row r="394" spans="1:41" ht="13" x14ac:dyDescent="0.15">
      <c r="A394" s="3" t="s">
        <v>394</v>
      </c>
      <c r="B394" s="3" t="s">
        <v>5938</v>
      </c>
      <c r="C394" s="9" t="s">
        <v>5616</v>
      </c>
      <c r="D394" s="17" t="str">
        <f>VLOOKUP(C394,Customers!$D$2:$E$60,2,FALSE)</f>
        <v>C00006</v>
      </c>
      <c r="E394" s="9" t="s">
        <v>5094</v>
      </c>
      <c r="F394" s="9" t="s">
        <v>5087</v>
      </c>
      <c r="G394" s="9"/>
      <c r="H394" s="9" t="s">
        <v>5088</v>
      </c>
      <c r="I394" s="3" t="s">
        <v>5095</v>
      </c>
      <c r="J394" s="16" cm="1">
        <f t="array" ref="J394">SUM(IF(MOD(COLUMN(L394:AO394)-COLUMN(L394),2)=1, L394:AO394, 0))</f>
        <v>1.98</v>
      </c>
      <c r="K394" s="9">
        <f t="shared" si="1"/>
        <v>2</v>
      </c>
      <c r="L394" s="9" t="s">
        <v>4962</v>
      </c>
      <c r="M394" s="10">
        <v>0.99</v>
      </c>
      <c r="N394" s="9" t="s">
        <v>1346</v>
      </c>
      <c r="O394" s="10">
        <v>0.99</v>
      </c>
      <c r="P394" s="9"/>
      <c r="Q394" s="10"/>
      <c r="R394" s="9"/>
      <c r="S394" s="10"/>
      <c r="T394" s="9"/>
      <c r="U394" s="10"/>
      <c r="V394" s="9"/>
      <c r="W394" s="10"/>
      <c r="X394" s="9"/>
      <c r="Y394" s="10"/>
      <c r="Z394" s="9"/>
      <c r="AA394" s="10"/>
      <c r="AB394" s="9"/>
      <c r="AC394" s="10"/>
      <c r="AD394" s="9"/>
      <c r="AE394" s="10"/>
      <c r="AF394" s="9"/>
      <c r="AG394" s="10"/>
      <c r="AH394" s="9"/>
      <c r="AI394" s="10"/>
      <c r="AJ394" s="9"/>
      <c r="AK394" s="10"/>
      <c r="AL394" s="9"/>
      <c r="AM394" s="10"/>
      <c r="AN394" s="9"/>
      <c r="AO394" s="10"/>
    </row>
    <row r="395" spans="1:41" ht="13" x14ac:dyDescent="0.15">
      <c r="A395" s="3" t="s">
        <v>395</v>
      </c>
      <c r="B395" s="3" t="s">
        <v>5939</v>
      </c>
      <c r="C395" s="9" t="s">
        <v>5548</v>
      </c>
      <c r="D395" s="17" t="str">
        <f>VLOOKUP(C395,Customers!$D$2:$E$60,2,FALSE)</f>
        <v>C00008</v>
      </c>
      <c r="E395" s="9" t="s">
        <v>5108</v>
      </c>
      <c r="F395" s="9" t="s">
        <v>5109</v>
      </c>
      <c r="G395" s="9"/>
      <c r="H395" s="9" t="s">
        <v>5110</v>
      </c>
      <c r="I395" s="3" t="s">
        <v>5111</v>
      </c>
      <c r="J395" s="16" cm="1">
        <f t="array" ref="J395">SUM(IF(MOD(COLUMN(L395:AO395)-COLUMN(L395),2)=1, L395:AO395, 0))</f>
        <v>3.96</v>
      </c>
      <c r="K395" s="9">
        <f t="shared" si="1"/>
        <v>4</v>
      </c>
      <c r="L395" s="9" t="s">
        <v>3829</v>
      </c>
      <c r="M395" s="10">
        <v>0.99</v>
      </c>
      <c r="N395" s="9" t="s">
        <v>1593</v>
      </c>
      <c r="O395" s="10">
        <v>0.99</v>
      </c>
      <c r="P395" s="9" t="s">
        <v>1918</v>
      </c>
      <c r="Q395" s="10">
        <v>0.99</v>
      </c>
      <c r="R395" s="9" t="s">
        <v>1458</v>
      </c>
      <c r="S395" s="10">
        <v>0.99</v>
      </c>
      <c r="T395" s="9"/>
      <c r="U395" s="10"/>
      <c r="V395" s="9"/>
      <c r="W395" s="10"/>
      <c r="X395" s="9"/>
      <c r="Y395" s="10"/>
      <c r="Z395" s="9"/>
      <c r="AA395" s="10"/>
      <c r="AB395" s="9"/>
      <c r="AC395" s="10"/>
      <c r="AD395" s="9"/>
      <c r="AE395" s="10"/>
      <c r="AF395" s="9"/>
      <c r="AG395" s="10"/>
      <c r="AH395" s="9"/>
      <c r="AI395" s="10"/>
      <c r="AJ395" s="9"/>
      <c r="AK395" s="10"/>
      <c r="AL395" s="9"/>
      <c r="AM395" s="10"/>
      <c r="AN395" s="9"/>
      <c r="AO395" s="10"/>
    </row>
    <row r="396" spans="1:41" ht="13" x14ac:dyDescent="0.15">
      <c r="A396" s="3" t="s">
        <v>396</v>
      </c>
      <c r="B396" s="3" t="s">
        <v>5940</v>
      </c>
      <c r="C396" s="9" t="s">
        <v>5599</v>
      </c>
      <c r="D396" s="17" t="str">
        <f>VLOOKUP(C396,Customers!$D$2:$E$60,2,FALSE)</f>
        <v>C00012</v>
      </c>
      <c r="E396" s="9" t="s">
        <v>5142</v>
      </c>
      <c r="F396" s="9" t="s">
        <v>5143</v>
      </c>
      <c r="G396" s="9" t="s">
        <v>5144</v>
      </c>
      <c r="H396" s="9" t="s">
        <v>5054</v>
      </c>
      <c r="I396" s="9" t="s">
        <v>5145</v>
      </c>
      <c r="J396" s="16" cm="1">
        <f t="array" ref="J396">SUM(IF(MOD(COLUMN(L396:AO396)-COLUMN(L396),2)=1, L396:AO396, 0))</f>
        <v>5.94</v>
      </c>
      <c r="K396" s="9">
        <f t="shared" si="1"/>
        <v>6</v>
      </c>
      <c r="L396" s="9" t="s">
        <v>2156</v>
      </c>
      <c r="M396" s="10">
        <v>0.99</v>
      </c>
      <c r="N396" s="9" t="s">
        <v>4209</v>
      </c>
      <c r="O396" s="10">
        <v>0.99</v>
      </c>
      <c r="P396" s="9" t="s">
        <v>2247</v>
      </c>
      <c r="Q396" s="10">
        <v>0.99</v>
      </c>
      <c r="R396" s="9" t="s">
        <v>2767</v>
      </c>
      <c r="S396" s="10">
        <v>0.99</v>
      </c>
      <c r="T396" s="9" t="s">
        <v>4416</v>
      </c>
      <c r="U396" s="10">
        <v>0.99</v>
      </c>
      <c r="V396" s="9" t="s">
        <v>1460</v>
      </c>
      <c r="W396" s="10">
        <v>0.99</v>
      </c>
      <c r="X396" s="9"/>
      <c r="Y396" s="10"/>
      <c r="Z396" s="9"/>
      <c r="AA396" s="10"/>
      <c r="AB396" s="9"/>
      <c r="AC396" s="10"/>
      <c r="AD396" s="9"/>
      <c r="AE396" s="10"/>
      <c r="AF396" s="9"/>
      <c r="AG396" s="10"/>
      <c r="AH396" s="9"/>
      <c r="AI396" s="10"/>
      <c r="AJ396" s="9"/>
      <c r="AK396" s="10"/>
      <c r="AL396" s="9"/>
      <c r="AM396" s="10"/>
      <c r="AN396" s="9"/>
      <c r="AO396" s="10"/>
    </row>
    <row r="397" spans="1:41" ht="13" x14ac:dyDescent="0.15">
      <c r="A397" s="3" t="s">
        <v>397</v>
      </c>
      <c r="B397" s="3" t="s">
        <v>5941</v>
      </c>
      <c r="C397" s="9" t="s">
        <v>5694</v>
      </c>
      <c r="D397" s="17" t="str">
        <f>VLOOKUP(C397,Customers!$D$2:$E$60,2,FALSE)</f>
        <v>C00018</v>
      </c>
      <c r="E397" s="9" t="s">
        <v>5196</v>
      </c>
      <c r="F397" s="9" t="s">
        <v>3355</v>
      </c>
      <c r="G397" s="9" t="s">
        <v>5197</v>
      </c>
      <c r="H397" s="9" t="s">
        <v>5180</v>
      </c>
      <c r="I397" s="9" t="s">
        <v>5198</v>
      </c>
      <c r="J397" s="16" cm="1">
        <f t="array" ref="J397">SUM(IF(MOD(COLUMN(L397:AO397)-COLUMN(L397),2)=1, L397:AO397, 0))</f>
        <v>7.9200000000000008</v>
      </c>
      <c r="K397" s="9">
        <f t="shared" si="1"/>
        <v>8</v>
      </c>
      <c r="L397" s="9" t="s">
        <v>3779</v>
      </c>
      <c r="M397" s="10">
        <v>0.99</v>
      </c>
      <c r="N397" s="9" t="s">
        <v>2069</v>
      </c>
      <c r="O397" s="10">
        <v>0.99</v>
      </c>
      <c r="P397" s="9" t="s">
        <v>4686</v>
      </c>
      <c r="Q397" s="10">
        <v>0.99</v>
      </c>
      <c r="R397" s="9" t="s">
        <v>3629</v>
      </c>
      <c r="S397" s="10">
        <v>0.99</v>
      </c>
      <c r="T397" s="9" t="s">
        <v>1108</v>
      </c>
      <c r="U397" s="10">
        <v>0.99</v>
      </c>
      <c r="V397" s="9" t="s">
        <v>3757</v>
      </c>
      <c r="W397" s="10">
        <v>0.99</v>
      </c>
      <c r="X397" s="9" t="s">
        <v>2011</v>
      </c>
      <c r="Y397" s="10">
        <v>0.99</v>
      </c>
      <c r="Z397" s="9" t="s">
        <v>4222</v>
      </c>
      <c r="AA397" s="10">
        <v>0.99</v>
      </c>
      <c r="AB397" s="9"/>
      <c r="AC397" s="10"/>
      <c r="AD397" s="9"/>
      <c r="AE397" s="10"/>
      <c r="AF397" s="9"/>
      <c r="AG397" s="10"/>
      <c r="AH397" s="9"/>
      <c r="AI397" s="10"/>
      <c r="AJ397" s="9"/>
      <c r="AK397" s="10"/>
      <c r="AL397" s="9"/>
      <c r="AM397" s="10"/>
      <c r="AN397" s="9"/>
      <c r="AO397" s="11"/>
    </row>
    <row r="398" spans="1:41" ht="13" x14ac:dyDescent="0.15">
      <c r="A398" s="3" t="s">
        <v>398</v>
      </c>
      <c r="B398" s="3" t="s">
        <v>5942</v>
      </c>
      <c r="C398" s="9" t="s">
        <v>5606</v>
      </c>
      <c r="D398" s="17" t="str">
        <f>VLOOKUP(C398,Customers!$D$2:$E$60,2,FALSE)</f>
        <v>C00027</v>
      </c>
      <c r="E398" s="9" t="s">
        <v>5266</v>
      </c>
      <c r="F398" s="9" t="s">
        <v>5267</v>
      </c>
      <c r="G398" s="9" t="s">
        <v>5268</v>
      </c>
      <c r="H398" s="9" t="s">
        <v>5180</v>
      </c>
      <c r="I398" s="3" t="s">
        <v>5269</v>
      </c>
      <c r="J398" s="16" cm="1">
        <f t="array" ref="J398">SUM(IF(MOD(COLUMN(L398:AO398)-COLUMN(L398),2)=1, L398:AO398, 0))</f>
        <v>13.860000000000001</v>
      </c>
      <c r="K398" s="9">
        <f t="shared" si="1"/>
        <v>14</v>
      </c>
      <c r="L398" s="9" t="s">
        <v>1319</v>
      </c>
      <c r="M398" s="10">
        <v>0.99</v>
      </c>
      <c r="N398" s="9" t="s">
        <v>4935</v>
      </c>
      <c r="O398" s="10">
        <v>0.99</v>
      </c>
      <c r="P398" s="9" t="s">
        <v>4676</v>
      </c>
      <c r="Q398" s="10">
        <v>0.99</v>
      </c>
      <c r="R398" s="9" t="s">
        <v>4848</v>
      </c>
      <c r="S398" s="10">
        <v>0.99</v>
      </c>
      <c r="T398" s="9" t="s">
        <v>4192</v>
      </c>
      <c r="U398" s="10">
        <v>0.99</v>
      </c>
      <c r="V398" s="9" t="s">
        <v>4956</v>
      </c>
      <c r="W398" s="10">
        <v>0.99</v>
      </c>
      <c r="X398" s="9" t="s">
        <v>4264</v>
      </c>
      <c r="Y398" s="10">
        <v>0.99</v>
      </c>
      <c r="Z398" s="9" t="s">
        <v>1124</v>
      </c>
      <c r="AA398" s="10">
        <v>0.99</v>
      </c>
      <c r="AB398" s="9" t="s">
        <v>1976</v>
      </c>
      <c r="AC398" s="10">
        <v>0.99</v>
      </c>
      <c r="AD398" s="9" t="s">
        <v>3154</v>
      </c>
      <c r="AE398" s="10">
        <v>0.99</v>
      </c>
      <c r="AF398" s="9" t="s">
        <v>3548</v>
      </c>
      <c r="AG398" s="10">
        <v>0.99</v>
      </c>
      <c r="AH398" s="9" t="s">
        <v>1733</v>
      </c>
      <c r="AI398" s="10">
        <v>0.99</v>
      </c>
      <c r="AJ398" s="9" t="s">
        <v>3021</v>
      </c>
      <c r="AK398" s="10">
        <v>0.99</v>
      </c>
      <c r="AL398" s="9" t="s">
        <v>4292</v>
      </c>
      <c r="AM398" s="10">
        <v>0.99</v>
      </c>
      <c r="AN398" s="9"/>
      <c r="AO398" s="10"/>
    </row>
    <row r="399" spans="1:41" ht="13" x14ac:dyDescent="0.15">
      <c r="A399" s="3" t="s">
        <v>399</v>
      </c>
      <c r="B399" s="3" t="s">
        <v>5943</v>
      </c>
      <c r="C399" s="9" t="s">
        <v>5687</v>
      </c>
      <c r="D399" s="17" t="str">
        <f>VLOOKUP(C399,Customers!$D$2:$E$60,2,FALSE)</f>
        <v>C00041</v>
      </c>
      <c r="E399" s="9" t="s">
        <v>5365</v>
      </c>
      <c r="F399" s="9" t="s">
        <v>5366</v>
      </c>
      <c r="G399" s="9"/>
      <c r="H399" s="9" t="s">
        <v>5353</v>
      </c>
      <c r="I399" s="3" t="s">
        <v>5367</v>
      </c>
      <c r="J399" s="16" cm="1">
        <f t="array" ref="J399">SUM(IF(MOD(COLUMN(L399:AO399)-COLUMN(L399),2)=1, L399:AO399, 0))</f>
        <v>0.99</v>
      </c>
      <c r="K399" s="9">
        <f t="shared" si="1"/>
        <v>1</v>
      </c>
      <c r="L399" s="9" t="s">
        <v>3807</v>
      </c>
      <c r="M399" s="10">
        <v>0.99</v>
      </c>
      <c r="N399" s="9"/>
      <c r="O399" s="10"/>
      <c r="P399" s="9"/>
      <c r="Q399" s="10"/>
      <c r="R399" s="9"/>
      <c r="S399" s="10"/>
      <c r="T399" s="9"/>
      <c r="U399" s="10"/>
      <c r="V399" s="9"/>
      <c r="W399" s="10"/>
      <c r="X399" s="9"/>
      <c r="Y399" s="10"/>
      <c r="Z399" s="9"/>
      <c r="AA399" s="10"/>
      <c r="AB399" s="9"/>
      <c r="AC399" s="10"/>
      <c r="AD399" s="9"/>
      <c r="AE399" s="10"/>
      <c r="AF399" s="9"/>
      <c r="AG399" s="10"/>
      <c r="AH399" s="9"/>
      <c r="AI399" s="10"/>
      <c r="AJ399" s="9"/>
      <c r="AK399" s="10"/>
      <c r="AL399" s="9"/>
      <c r="AM399" s="10"/>
      <c r="AN399" s="9"/>
      <c r="AO399" s="10"/>
    </row>
    <row r="400" spans="1:41" ht="13" x14ac:dyDescent="0.15">
      <c r="A400" s="3" t="s">
        <v>400</v>
      </c>
      <c r="B400" s="3" t="s">
        <v>5944</v>
      </c>
      <c r="C400" s="9" t="s">
        <v>5559</v>
      </c>
      <c r="D400" s="17" t="str">
        <f>VLOOKUP(C400,Customers!$D$2:$E$60,2,FALSE)</f>
        <v>C00042</v>
      </c>
      <c r="E400" s="9" t="s">
        <v>5372</v>
      </c>
      <c r="F400" s="9" t="s">
        <v>5373</v>
      </c>
      <c r="G400" s="9"/>
      <c r="H400" s="9" t="s">
        <v>5353</v>
      </c>
      <c r="I400" s="3" t="s">
        <v>5374</v>
      </c>
      <c r="J400" s="16" cm="1">
        <f t="array" ref="J400">SUM(IF(MOD(COLUMN(L400:AO400)-COLUMN(L400),2)=1, L400:AO400, 0))</f>
        <v>1.98</v>
      </c>
      <c r="K400" s="9">
        <f t="shared" si="1"/>
        <v>2</v>
      </c>
      <c r="L400" s="9" t="s">
        <v>2485</v>
      </c>
      <c r="M400" s="10">
        <v>0.99</v>
      </c>
      <c r="N400" s="9" t="s">
        <v>4541</v>
      </c>
      <c r="O400" s="10">
        <v>0.99</v>
      </c>
      <c r="P400" s="9"/>
      <c r="Q400" s="10"/>
      <c r="R400" s="9"/>
      <c r="S400" s="10"/>
      <c r="T400" s="9"/>
      <c r="U400" s="10"/>
      <c r="V400" s="9"/>
      <c r="W400" s="10"/>
      <c r="X400" s="9"/>
      <c r="Y400" s="10"/>
      <c r="Z400" s="9"/>
      <c r="AA400" s="10"/>
      <c r="AB400" s="9"/>
      <c r="AC400" s="10"/>
      <c r="AD400" s="9"/>
      <c r="AE400" s="10"/>
      <c r="AF400" s="9"/>
      <c r="AG400" s="10"/>
      <c r="AH400" s="9"/>
      <c r="AI400" s="10"/>
      <c r="AJ400" s="9"/>
      <c r="AK400" s="10"/>
      <c r="AL400" s="9"/>
      <c r="AM400" s="10"/>
      <c r="AN400" s="9"/>
      <c r="AO400" s="10"/>
    </row>
    <row r="401" spans="1:41" ht="13" x14ac:dyDescent="0.15">
      <c r="A401" s="3" t="s">
        <v>401</v>
      </c>
      <c r="B401" s="3" t="s">
        <v>5944</v>
      </c>
      <c r="C401" s="9" t="s">
        <v>5626</v>
      </c>
      <c r="D401" s="17" t="str">
        <f>VLOOKUP(C401,Customers!$D$2:$E$60,2,FALSE)</f>
        <v>C00044</v>
      </c>
      <c r="E401" s="9" t="s">
        <v>5386</v>
      </c>
      <c r="F401" s="9" t="s">
        <v>5387</v>
      </c>
      <c r="G401" s="9"/>
      <c r="H401" s="9" t="s">
        <v>5388</v>
      </c>
      <c r="I401" s="3" t="s">
        <v>5389</v>
      </c>
      <c r="J401" s="16" cm="1">
        <f t="array" ref="J401">SUM(IF(MOD(COLUMN(L401:AO401)-COLUMN(L401),2)=1, L401:AO401, 0))</f>
        <v>1.98</v>
      </c>
      <c r="K401" s="9">
        <f t="shared" si="1"/>
        <v>2</v>
      </c>
      <c r="L401" s="9" t="s">
        <v>4827</v>
      </c>
      <c r="M401" s="10">
        <v>0.99</v>
      </c>
      <c r="N401" s="9" t="s">
        <v>3548</v>
      </c>
      <c r="O401" s="10">
        <v>0.99</v>
      </c>
      <c r="P401" s="9"/>
      <c r="Q401" s="10"/>
      <c r="R401" s="9"/>
      <c r="S401" s="10"/>
      <c r="T401" s="9"/>
      <c r="U401" s="10"/>
      <c r="V401" s="9"/>
      <c r="W401" s="10"/>
      <c r="X401" s="9"/>
      <c r="Y401" s="10"/>
      <c r="Z401" s="9"/>
      <c r="AA401" s="10"/>
      <c r="AB401" s="9"/>
      <c r="AC401" s="10"/>
      <c r="AD401" s="9"/>
      <c r="AE401" s="10"/>
      <c r="AF401" s="9"/>
      <c r="AG401" s="10"/>
      <c r="AH401" s="9"/>
      <c r="AI401" s="10"/>
      <c r="AJ401" s="9"/>
      <c r="AK401" s="10"/>
      <c r="AL401" s="9"/>
      <c r="AM401" s="10"/>
      <c r="AN401" s="9"/>
      <c r="AO401" s="10"/>
    </row>
    <row r="402" spans="1:41" ht="13" x14ac:dyDescent="0.15">
      <c r="A402" s="3" t="s">
        <v>402</v>
      </c>
      <c r="B402" s="3" t="s">
        <v>5945</v>
      </c>
      <c r="C402" s="9" t="s">
        <v>5561</v>
      </c>
      <c r="D402" s="17" t="str">
        <f>VLOOKUP(C402,Customers!$D$2:$E$60,2,FALSE)</f>
        <v>C00046</v>
      </c>
      <c r="E402" s="9" t="s">
        <v>5401</v>
      </c>
      <c r="F402" s="9" t="s">
        <v>5402</v>
      </c>
      <c r="G402" s="9" t="s">
        <v>5402</v>
      </c>
      <c r="H402" s="9" t="s">
        <v>5403</v>
      </c>
      <c r="I402" s="9"/>
      <c r="J402" s="16" cm="1">
        <f t="array" ref="J402">SUM(IF(MOD(COLUMN(L402:AO402)-COLUMN(L402),2)=1, L402:AO402, 0))</f>
        <v>3.96</v>
      </c>
      <c r="K402" s="9">
        <f t="shared" si="1"/>
        <v>4</v>
      </c>
      <c r="L402" s="9" t="s">
        <v>1048</v>
      </c>
      <c r="M402" s="10">
        <v>0.99</v>
      </c>
      <c r="N402" s="9" t="s">
        <v>2433</v>
      </c>
      <c r="O402" s="10">
        <v>0.99</v>
      </c>
      <c r="P402" s="9" t="s">
        <v>3807</v>
      </c>
      <c r="Q402" s="10">
        <v>0.99</v>
      </c>
      <c r="R402" s="9" t="s">
        <v>1122</v>
      </c>
      <c r="S402" s="10">
        <v>0.99</v>
      </c>
      <c r="T402" s="9"/>
      <c r="U402" s="10"/>
      <c r="V402" s="9"/>
      <c r="W402" s="10"/>
      <c r="X402" s="9"/>
      <c r="Y402" s="10"/>
      <c r="Z402" s="9"/>
      <c r="AA402" s="10"/>
      <c r="AB402" s="9"/>
      <c r="AC402" s="10"/>
      <c r="AD402" s="9"/>
      <c r="AE402" s="10"/>
      <c r="AF402" s="9"/>
      <c r="AG402" s="10"/>
      <c r="AH402" s="9"/>
      <c r="AI402" s="10"/>
      <c r="AJ402" s="9"/>
      <c r="AK402" s="10"/>
      <c r="AL402" s="9"/>
      <c r="AM402" s="10"/>
      <c r="AN402" s="9"/>
      <c r="AO402" s="10"/>
    </row>
    <row r="403" spans="1:41" ht="13" x14ac:dyDescent="0.15">
      <c r="A403" s="3" t="s">
        <v>403</v>
      </c>
      <c r="B403" s="3" t="s">
        <v>5946</v>
      </c>
      <c r="C403" s="9" t="s">
        <v>5609</v>
      </c>
      <c r="D403" s="17" t="str">
        <f>VLOOKUP(C403,Customers!$D$2:$E$60,2,FALSE)</f>
        <v>C00050</v>
      </c>
      <c r="E403" s="9" t="s">
        <v>5434</v>
      </c>
      <c r="F403" s="9" t="s">
        <v>5435</v>
      </c>
      <c r="G403" s="9"/>
      <c r="H403" s="9" t="s">
        <v>5436</v>
      </c>
      <c r="I403" s="3" t="s">
        <v>5437</v>
      </c>
      <c r="J403" s="16" cm="1">
        <f t="array" ref="J403">SUM(IF(MOD(COLUMN(L403:AO403)-COLUMN(L403),2)=1, L403:AO403, 0))</f>
        <v>5.94</v>
      </c>
      <c r="K403" s="9">
        <f t="shared" si="1"/>
        <v>6</v>
      </c>
      <c r="L403" s="9" t="s">
        <v>2588</v>
      </c>
      <c r="M403" s="10">
        <v>0.99</v>
      </c>
      <c r="N403" s="9" t="s">
        <v>2644</v>
      </c>
      <c r="O403" s="10">
        <v>0.99</v>
      </c>
      <c r="P403" s="9" t="s">
        <v>2587</v>
      </c>
      <c r="Q403" s="10">
        <v>0.99</v>
      </c>
      <c r="R403" s="9" t="s">
        <v>1112</v>
      </c>
      <c r="S403" s="10">
        <v>0.99</v>
      </c>
      <c r="T403" s="9" t="s">
        <v>2777</v>
      </c>
      <c r="U403" s="10">
        <v>0.99</v>
      </c>
      <c r="V403" s="9" t="s">
        <v>3706</v>
      </c>
      <c r="W403" s="10">
        <v>0.99</v>
      </c>
      <c r="X403" s="9"/>
      <c r="Y403" s="10"/>
      <c r="Z403" s="9"/>
      <c r="AA403" s="10"/>
      <c r="AB403" s="9"/>
      <c r="AC403" s="10"/>
      <c r="AD403" s="9"/>
      <c r="AE403" s="10"/>
      <c r="AF403" s="9"/>
      <c r="AG403" s="10"/>
      <c r="AH403" s="9"/>
      <c r="AI403" s="10"/>
      <c r="AJ403" s="9"/>
      <c r="AK403" s="10"/>
      <c r="AL403" s="9"/>
      <c r="AM403" s="10"/>
      <c r="AN403" s="9"/>
      <c r="AO403" s="10"/>
    </row>
    <row r="404" spans="1:41" ht="13" x14ac:dyDescent="0.15">
      <c r="A404" s="3" t="s">
        <v>404</v>
      </c>
      <c r="B404" s="3" t="s">
        <v>5947</v>
      </c>
      <c r="C404" s="9" t="s">
        <v>5702</v>
      </c>
      <c r="D404" s="17" t="str">
        <f>VLOOKUP(C404,Customers!$D$2:$E$60,2,FALSE)</f>
        <v>C00056</v>
      </c>
      <c r="E404" s="9" t="s">
        <v>5477</v>
      </c>
      <c r="F404" s="9" t="s">
        <v>5478</v>
      </c>
      <c r="G404" s="9"/>
      <c r="H404" s="9" t="s">
        <v>5479</v>
      </c>
      <c r="I404" s="3" t="s">
        <v>5480</v>
      </c>
      <c r="J404" s="16" cm="1">
        <f t="array" ref="J404">SUM(IF(MOD(COLUMN(L404:AO404)-COLUMN(L404),2)=1, L404:AO404, 0))</f>
        <v>8.91</v>
      </c>
      <c r="K404" s="9">
        <f t="shared" si="1"/>
        <v>9</v>
      </c>
      <c r="L404" s="9" t="s">
        <v>3349</v>
      </c>
      <c r="M404" s="10">
        <v>0.99</v>
      </c>
      <c r="N404" s="9" t="s">
        <v>1675</v>
      </c>
      <c r="O404" s="10">
        <v>0.99</v>
      </c>
      <c r="P404" s="9" t="s">
        <v>3322</v>
      </c>
      <c r="Q404" s="10">
        <v>0.99</v>
      </c>
      <c r="R404" s="9" t="s">
        <v>1517</v>
      </c>
      <c r="S404" s="10">
        <v>0.99</v>
      </c>
      <c r="T404" s="9" t="s">
        <v>1656</v>
      </c>
      <c r="U404" s="10">
        <v>0.99</v>
      </c>
      <c r="V404" s="9" t="s">
        <v>3115</v>
      </c>
      <c r="W404" s="10">
        <v>0.99</v>
      </c>
      <c r="X404" s="9" t="s">
        <v>1481</v>
      </c>
      <c r="Y404" s="10">
        <v>0.99</v>
      </c>
      <c r="Z404" s="9" t="s">
        <v>3660</v>
      </c>
      <c r="AA404" s="10">
        <v>0.99</v>
      </c>
      <c r="AB404" s="9" t="s">
        <v>4247</v>
      </c>
      <c r="AC404" s="10">
        <v>0.99</v>
      </c>
      <c r="AD404" s="9"/>
      <c r="AE404" s="10"/>
      <c r="AF404" s="9"/>
      <c r="AG404" s="10"/>
      <c r="AH404" s="9"/>
      <c r="AI404" s="10"/>
      <c r="AJ404" s="9"/>
      <c r="AK404" s="10"/>
      <c r="AL404" s="9"/>
      <c r="AM404" s="10"/>
      <c r="AN404" s="9"/>
      <c r="AO404" s="10"/>
    </row>
    <row r="405" spans="1:41" s="18" customFormat="1" ht="13" x14ac:dyDescent="0.15">
      <c r="A405" s="16" t="s">
        <v>405</v>
      </c>
      <c r="B405" s="16" t="s">
        <v>5948</v>
      </c>
      <c r="C405" s="17" t="s">
        <v>5616</v>
      </c>
      <c r="D405" s="17" t="str">
        <f>VLOOKUP(C405,Customers!$D$2:$E$60,2,FALSE)</f>
        <v>C00006</v>
      </c>
      <c r="E405" s="17" t="s">
        <v>5094</v>
      </c>
      <c r="F405" s="17" t="s">
        <v>5087</v>
      </c>
      <c r="G405" s="17"/>
      <c r="H405" s="17" t="s">
        <v>5088</v>
      </c>
      <c r="I405" s="16" t="s">
        <v>5095</v>
      </c>
      <c r="J405" s="16" cm="1">
        <f t="array" ref="J405">SUM(IF(MOD(COLUMN(L405:AO405)-COLUMN(L405),2)=1, L405:AO405, 0))</f>
        <v>25.859999999999992</v>
      </c>
      <c r="K405" s="17">
        <f t="shared" si="1"/>
        <v>14</v>
      </c>
      <c r="L405" s="17" t="s">
        <v>2693</v>
      </c>
      <c r="M405" s="21">
        <v>0.99</v>
      </c>
      <c r="N405" s="17" t="s">
        <v>1635</v>
      </c>
      <c r="O405" s="21">
        <v>1.99</v>
      </c>
      <c r="P405" s="17" t="s">
        <v>4584</v>
      </c>
      <c r="Q405" s="21">
        <v>1.99</v>
      </c>
      <c r="R405" s="17" t="s">
        <v>3494</v>
      </c>
      <c r="S405" s="21">
        <v>1.99</v>
      </c>
      <c r="T405" s="17" t="s">
        <v>4434</v>
      </c>
      <c r="U405" s="21">
        <v>1.99</v>
      </c>
      <c r="V405" s="17" t="s">
        <v>3085</v>
      </c>
      <c r="W405" s="21">
        <v>1.99</v>
      </c>
      <c r="X405" s="17" t="s">
        <v>4837</v>
      </c>
      <c r="Y405" s="21">
        <v>1.99</v>
      </c>
      <c r="Z405" s="17" t="s">
        <v>4507</v>
      </c>
      <c r="AA405" s="21">
        <v>1.99</v>
      </c>
      <c r="AB405" s="17" t="s">
        <v>4234</v>
      </c>
      <c r="AC405" s="21">
        <v>1.99</v>
      </c>
      <c r="AD405" s="17" t="s">
        <v>3567</v>
      </c>
      <c r="AE405" s="21">
        <v>1.99</v>
      </c>
      <c r="AF405" s="17" t="s">
        <v>3532</v>
      </c>
      <c r="AG405" s="21">
        <v>1.99</v>
      </c>
      <c r="AH405" s="17" t="s">
        <v>1880</v>
      </c>
      <c r="AI405" s="21">
        <v>1.99</v>
      </c>
      <c r="AJ405" s="17" t="s">
        <v>2950</v>
      </c>
      <c r="AK405" s="21">
        <v>1.99</v>
      </c>
      <c r="AL405" s="17" t="s">
        <v>4109</v>
      </c>
      <c r="AM405" s="21">
        <v>0.99</v>
      </c>
      <c r="AN405" s="17"/>
      <c r="AO405" s="21"/>
    </row>
    <row r="406" spans="1:41" ht="13" x14ac:dyDescent="0.15">
      <c r="A406" s="3" t="s">
        <v>406</v>
      </c>
      <c r="B406" s="3" t="s">
        <v>5949</v>
      </c>
      <c r="C406" s="9" t="s">
        <v>5695</v>
      </c>
      <c r="D406" s="17" t="str">
        <f>VLOOKUP(C406,Customers!$D$2:$E$60,2,FALSE)</f>
        <v>C00020</v>
      </c>
      <c r="E406" s="9" t="s">
        <v>5213</v>
      </c>
      <c r="F406" s="9" t="s">
        <v>5178</v>
      </c>
      <c r="G406" s="9" t="s">
        <v>5179</v>
      </c>
      <c r="H406" s="9" t="s">
        <v>5180</v>
      </c>
      <c r="I406" s="9" t="s">
        <v>5214</v>
      </c>
      <c r="J406" s="16" cm="1">
        <f t="array" ref="J406">SUM(IF(MOD(COLUMN(L406:AO406)-COLUMN(L406),2)=1, L406:AO406, 0))</f>
        <v>0.99</v>
      </c>
      <c r="K406" s="9">
        <f t="shared" si="1"/>
        <v>1</v>
      </c>
      <c r="L406" s="9" t="s">
        <v>3592</v>
      </c>
      <c r="M406" s="10">
        <v>0.99</v>
      </c>
      <c r="N406" s="9"/>
      <c r="O406" s="10"/>
      <c r="P406" s="9"/>
      <c r="Q406" s="10"/>
      <c r="R406" s="9"/>
      <c r="S406" s="10"/>
      <c r="T406" s="9"/>
      <c r="U406" s="10"/>
      <c r="V406" s="9"/>
      <c r="W406" s="10"/>
      <c r="X406" s="9"/>
      <c r="Y406" s="10"/>
      <c r="Z406" s="9"/>
      <c r="AA406" s="10"/>
      <c r="AB406" s="9"/>
      <c r="AC406" s="10"/>
      <c r="AD406" s="9"/>
      <c r="AE406" s="10"/>
      <c r="AF406" s="9"/>
      <c r="AG406" s="10"/>
      <c r="AH406" s="9"/>
      <c r="AI406" s="10"/>
      <c r="AJ406" s="9"/>
      <c r="AK406" s="10"/>
      <c r="AL406" s="9"/>
      <c r="AM406" s="10"/>
      <c r="AN406" s="9"/>
      <c r="AO406" s="10"/>
    </row>
    <row r="407" spans="1:41" ht="13" x14ac:dyDescent="0.15">
      <c r="A407" s="3" t="s">
        <v>407</v>
      </c>
      <c r="B407" s="3" t="s">
        <v>5950</v>
      </c>
      <c r="C407" s="9" t="s">
        <v>5571</v>
      </c>
      <c r="D407" s="17" t="str">
        <f>VLOOKUP(C407,Customers!$D$2:$E$60,2,FALSE)</f>
        <v>C00021</v>
      </c>
      <c r="E407" s="9" t="s">
        <v>5219</v>
      </c>
      <c r="F407" s="9" t="s">
        <v>5220</v>
      </c>
      <c r="G407" s="9" t="s">
        <v>5221</v>
      </c>
      <c r="H407" s="9" t="s">
        <v>5180</v>
      </c>
      <c r="I407" s="3" t="s">
        <v>5222</v>
      </c>
      <c r="J407" s="16" cm="1">
        <f t="array" ref="J407">SUM(IF(MOD(COLUMN(L407:AO407)-COLUMN(L407),2)=1, L407:AO407, 0))</f>
        <v>1.98</v>
      </c>
      <c r="K407" s="9">
        <f t="shared" si="1"/>
        <v>2</v>
      </c>
      <c r="L407" s="9" t="s">
        <v>4905</v>
      </c>
      <c r="M407" s="10">
        <v>0.99</v>
      </c>
      <c r="N407" s="9" t="s">
        <v>3355</v>
      </c>
      <c r="O407" s="10">
        <v>0.99</v>
      </c>
      <c r="P407" s="9"/>
      <c r="Q407" s="10"/>
      <c r="R407" s="9"/>
      <c r="S407" s="10"/>
      <c r="T407" s="9"/>
      <c r="U407" s="10"/>
      <c r="V407" s="9"/>
      <c r="W407" s="10"/>
      <c r="X407" s="9"/>
      <c r="Y407" s="10"/>
      <c r="Z407" s="9"/>
      <c r="AA407" s="10"/>
      <c r="AB407" s="9"/>
      <c r="AC407" s="10"/>
      <c r="AD407" s="9"/>
      <c r="AE407" s="10"/>
      <c r="AF407" s="9"/>
      <c r="AG407" s="10"/>
      <c r="AH407" s="9"/>
      <c r="AI407" s="10"/>
      <c r="AJ407" s="9"/>
      <c r="AK407" s="10"/>
      <c r="AL407" s="9"/>
      <c r="AM407" s="10"/>
      <c r="AN407" s="9"/>
      <c r="AO407" s="10"/>
    </row>
    <row r="408" spans="1:41" ht="13" x14ac:dyDescent="0.15">
      <c r="A408" s="3" t="s">
        <v>408</v>
      </c>
      <c r="B408" s="3" t="s">
        <v>5950</v>
      </c>
      <c r="C408" s="9" t="s">
        <v>5552</v>
      </c>
      <c r="D408" s="17" t="str">
        <f>VLOOKUP(C408,Customers!$D$2:$E$60,2,FALSE)</f>
        <v>C00023</v>
      </c>
      <c r="E408" s="9" t="s">
        <v>5235</v>
      </c>
      <c r="F408" s="9" t="s">
        <v>5236</v>
      </c>
      <c r="G408" s="9" t="s">
        <v>5237</v>
      </c>
      <c r="H408" s="9" t="s">
        <v>5180</v>
      </c>
      <c r="I408" s="3" t="s">
        <v>5238</v>
      </c>
      <c r="J408" s="16" cm="1">
        <f t="array" ref="J408">SUM(IF(MOD(COLUMN(L408:AO408)-COLUMN(L408),2)=1, L408:AO408, 0))</f>
        <v>1.98</v>
      </c>
      <c r="K408" s="9">
        <f t="shared" si="1"/>
        <v>2</v>
      </c>
      <c r="L408" s="9" t="s">
        <v>4561</v>
      </c>
      <c r="M408" s="10">
        <v>0.99</v>
      </c>
      <c r="N408" s="9" t="s">
        <v>4290</v>
      </c>
      <c r="O408" s="10">
        <v>0.99</v>
      </c>
      <c r="P408" s="9"/>
      <c r="Q408" s="10"/>
      <c r="R408" s="9"/>
      <c r="S408" s="10"/>
      <c r="T408" s="9"/>
      <c r="U408" s="10"/>
      <c r="V408" s="9"/>
      <c r="W408" s="10"/>
      <c r="X408" s="9"/>
      <c r="Y408" s="10"/>
      <c r="Z408" s="9"/>
      <c r="AA408" s="10"/>
      <c r="AB408" s="9"/>
      <c r="AC408" s="10"/>
      <c r="AD408" s="9"/>
      <c r="AE408" s="10"/>
      <c r="AF408" s="9"/>
      <c r="AG408" s="10"/>
      <c r="AH408" s="9"/>
      <c r="AI408" s="10"/>
      <c r="AJ408" s="9"/>
      <c r="AK408" s="10"/>
      <c r="AL408" s="9"/>
      <c r="AM408" s="10"/>
      <c r="AN408" s="9"/>
      <c r="AO408" s="10"/>
    </row>
    <row r="409" spans="1:41" ht="13" x14ac:dyDescent="0.15">
      <c r="A409" s="3" t="s">
        <v>409</v>
      </c>
      <c r="B409" s="3" t="s">
        <v>5951</v>
      </c>
      <c r="C409" s="9" t="s">
        <v>5573</v>
      </c>
      <c r="D409" s="17" t="str">
        <f>VLOOKUP(C409,Customers!$D$2:$E$60,2,FALSE)</f>
        <v>C00025</v>
      </c>
      <c r="E409" s="9" t="s">
        <v>5250</v>
      </c>
      <c r="F409" s="9" t="s">
        <v>5251</v>
      </c>
      <c r="G409" s="9" t="s">
        <v>5252</v>
      </c>
      <c r="H409" s="9" t="s">
        <v>5180</v>
      </c>
      <c r="I409" s="3" t="s">
        <v>5253</v>
      </c>
      <c r="J409" s="16" cm="1">
        <f t="array" ref="J409">SUM(IF(MOD(COLUMN(L409:AO409)-COLUMN(L409),2)=1, L409:AO409, 0))</f>
        <v>3.96</v>
      </c>
      <c r="K409" s="9">
        <f t="shared" si="1"/>
        <v>4</v>
      </c>
      <c r="L409" s="9" t="s">
        <v>1188</v>
      </c>
      <c r="M409" s="10">
        <v>0.99</v>
      </c>
      <c r="N409" s="9" t="s">
        <v>2128</v>
      </c>
      <c r="O409" s="10">
        <v>0.99</v>
      </c>
      <c r="P409" s="9" t="s">
        <v>4836</v>
      </c>
      <c r="Q409" s="10">
        <v>0.99</v>
      </c>
      <c r="R409" s="9" t="s">
        <v>2442</v>
      </c>
      <c r="S409" s="10">
        <v>0.99</v>
      </c>
      <c r="T409" s="9"/>
      <c r="U409" s="10"/>
      <c r="V409" s="9"/>
      <c r="W409" s="10"/>
      <c r="X409" s="9"/>
      <c r="Y409" s="10"/>
      <c r="Z409" s="9"/>
      <c r="AA409" s="10"/>
      <c r="AB409" s="9"/>
      <c r="AC409" s="10"/>
      <c r="AD409" s="9"/>
      <c r="AE409" s="10"/>
      <c r="AF409" s="9"/>
      <c r="AG409" s="10"/>
      <c r="AH409" s="9"/>
      <c r="AI409" s="10"/>
      <c r="AJ409" s="9"/>
      <c r="AK409" s="10"/>
      <c r="AL409" s="9"/>
      <c r="AM409" s="10"/>
      <c r="AN409" s="9"/>
      <c r="AO409" s="10"/>
    </row>
    <row r="410" spans="1:41" ht="13" x14ac:dyDescent="0.15">
      <c r="A410" s="3" t="s">
        <v>410</v>
      </c>
      <c r="B410" s="3" t="s">
        <v>5952</v>
      </c>
      <c r="C410" s="9" t="s">
        <v>5619</v>
      </c>
      <c r="D410" s="17" t="str">
        <f>VLOOKUP(C410,Customers!$D$2:$E$60,2,FALSE)</f>
        <v>C00029</v>
      </c>
      <c r="E410" s="9" t="s">
        <v>5281</v>
      </c>
      <c r="F410" s="9" t="s">
        <v>5282</v>
      </c>
      <c r="G410" s="9" t="s">
        <v>5283</v>
      </c>
      <c r="H410" s="9" t="s">
        <v>437</v>
      </c>
      <c r="I410" s="9" t="s">
        <v>5284</v>
      </c>
      <c r="J410" s="16" cm="1">
        <f t="array" ref="J410">SUM(IF(MOD(COLUMN(L410:AO410)-COLUMN(L410),2)=1, L410:AO410, 0))</f>
        <v>5.94</v>
      </c>
      <c r="K410" s="9">
        <f t="shared" si="1"/>
        <v>6</v>
      </c>
      <c r="L410" s="9" t="s">
        <v>4680</v>
      </c>
      <c r="M410" s="10">
        <v>0.99</v>
      </c>
      <c r="N410" s="9" t="s">
        <v>3007</v>
      </c>
      <c r="O410" s="10">
        <v>0.99</v>
      </c>
      <c r="P410" s="9" t="s">
        <v>1778</v>
      </c>
      <c r="Q410" s="10">
        <v>0.99</v>
      </c>
      <c r="R410" s="9" t="s">
        <v>1920</v>
      </c>
      <c r="S410" s="10">
        <v>0.99</v>
      </c>
      <c r="T410" s="9" t="s">
        <v>4212</v>
      </c>
      <c r="U410" s="10">
        <v>0.99</v>
      </c>
      <c r="V410" s="9" t="s">
        <v>4526</v>
      </c>
      <c r="W410" s="10">
        <v>0.99</v>
      </c>
      <c r="X410" s="9"/>
      <c r="Y410" s="10"/>
      <c r="Z410" s="9"/>
      <c r="AA410" s="10"/>
      <c r="AB410" s="9"/>
      <c r="AC410" s="10"/>
      <c r="AD410" s="9"/>
      <c r="AE410" s="10"/>
      <c r="AF410" s="9"/>
      <c r="AG410" s="10"/>
      <c r="AH410" s="9"/>
      <c r="AI410" s="10"/>
      <c r="AJ410" s="9"/>
      <c r="AK410" s="10"/>
      <c r="AL410" s="9"/>
      <c r="AM410" s="10"/>
      <c r="AN410" s="9"/>
      <c r="AO410" s="10"/>
    </row>
    <row r="411" spans="1:41" ht="13" x14ac:dyDescent="0.15">
      <c r="A411" s="3" t="s">
        <v>411</v>
      </c>
      <c r="B411" s="3" t="s">
        <v>5953</v>
      </c>
      <c r="C411" s="9" t="s">
        <v>5710</v>
      </c>
      <c r="D411" s="17" t="str">
        <f>VLOOKUP(C411,Customers!$D$2:$E$60,2,FALSE)</f>
        <v>C00035</v>
      </c>
      <c r="E411" s="9" t="s">
        <v>5325</v>
      </c>
      <c r="F411" s="9" t="s">
        <v>5326</v>
      </c>
      <c r="G411" s="9"/>
      <c r="H411" s="9" t="s">
        <v>5321</v>
      </c>
      <c r="I411" s="9"/>
      <c r="J411" s="16" cm="1">
        <f t="array" ref="J411">SUM(IF(MOD(COLUMN(L411:AO411)-COLUMN(L411),2)=1, L411:AO411, 0))</f>
        <v>8.91</v>
      </c>
      <c r="K411" s="9">
        <f t="shared" si="1"/>
        <v>9</v>
      </c>
      <c r="L411" s="9" t="s">
        <v>1867</v>
      </c>
      <c r="M411" s="10">
        <v>0.99</v>
      </c>
      <c r="N411" s="9" t="s">
        <v>3703</v>
      </c>
      <c r="O411" s="10">
        <v>0.99</v>
      </c>
      <c r="P411" s="9" t="s">
        <v>4554</v>
      </c>
      <c r="Q411" s="10">
        <v>0.99</v>
      </c>
      <c r="R411" s="9" t="s">
        <v>2633</v>
      </c>
      <c r="S411" s="10">
        <v>0.99</v>
      </c>
      <c r="T411" s="9" t="s">
        <v>4290</v>
      </c>
      <c r="U411" s="10">
        <v>0.99</v>
      </c>
      <c r="V411" s="9" t="s">
        <v>3989</v>
      </c>
      <c r="W411" s="10">
        <v>0.99</v>
      </c>
      <c r="X411" s="9" t="s">
        <v>3795</v>
      </c>
      <c r="Y411" s="10">
        <v>0.99</v>
      </c>
      <c r="Z411" s="9" t="s">
        <v>2905</v>
      </c>
      <c r="AA411" s="10">
        <v>0.99</v>
      </c>
      <c r="AB411" s="9" t="s">
        <v>4575</v>
      </c>
      <c r="AC411" s="10">
        <v>0.99</v>
      </c>
      <c r="AD411" s="9"/>
      <c r="AE411" s="10"/>
      <c r="AF411" s="9"/>
      <c r="AG411" s="10"/>
      <c r="AH411" s="9"/>
      <c r="AI411" s="10"/>
      <c r="AJ411" s="9"/>
      <c r="AK411" s="10"/>
      <c r="AL411" s="9"/>
      <c r="AM411" s="10"/>
      <c r="AN411" s="9"/>
      <c r="AO411" s="10"/>
    </row>
    <row r="412" spans="1:41" ht="13" x14ac:dyDescent="0.15">
      <c r="A412" s="3" t="s">
        <v>412</v>
      </c>
      <c r="B412" s="3" t="s">
        <v>5954</v>
      </c>
      <c r="C412" s="9" t="s">
        <v>5626</v>
      </c>
      <c r="D412" s="17" t="str">
        <f>VLOOKUP(C412,Customers!$D$2:$E$60,2,FALSE)</f>
        <v>C00044</v>
      </c>
      <c r="E412" s="9" t="s">
        <v>5386</v>
      </c>
      <c r="F412" s="9" t="s">
        <v>5387</v>
      </c>
      <c r="G412" s="9"/>
      <c r="H412" s="9" t="s">
        <v>5388</v>
      </c>
      <c r="I412" s="3" t="s">
        <v>5389</v>
      </c>
      <c r="J412" s="16" cm="1">
        <f t="array" ref="J412">SUM(IF(MOD(COLUMN(L412:AO412)-COLUMN(L412),2)=1, L412:AO412, 0))</f>
        <v>13.860000000000001</v>
      </c>
      <c r="K412" s="9">
        <f t="shared" si="1"/>
        <v>14</v>
      </c>
      <c r="L412" s="9" t="s">
        <v>2524</v>
      </c>
      <c r="M412" s="10">
        <v>0.99</v>
      </c>
      <c r="N412" s="9" t="s">
        <v>3990</v>
      </c>
      <c r="O412" s="10">
        <v>0.99</v>
      </c>
      <c r="P412" s="9" t="s">
        <v>2097</v>
      </c>
      <c r="Q412" s="10">
        <v>0.99</v>
      </c>
      <c r="R412" s="9" t="s">
        <v>2000</v>
      </c>
      <c r="S412" s="10">
        <v>0.99</v>
      </c>
      <c r="T412" s="9" t="s">
        <v>2097</v>
      </c>
      <c r="U412" s="10">
        <v>0.99</v>
      </c>
      <c r="V412" s="9" t="s">
        <v>3477</v>
      </c>
      <c r="W412" s="10">
        <v>0.99</v>
      </c>
      <c r="X412" s="9" t="s">
        <v>4986</v>
      </c>
      <c r="Y412" s="10">
        <v>0.99</v>
      </c>
      <c r="Z412" s="9" t="s">
        <v>2170</v>
      </c>
      <c r="AA412" s="10">
        <v>0.99</v>
      </c>
      <c r="AB412" s="9" t="s">
        <v>668</v>
      </c>
      <c r="AC412" s="10">
        <v>0.99</v>
      </c>
      <c r="AD412" s="9" t="s">
        <v>4736</v>
      </c>
      <c r="AE412" s="10">
        <v>0.99</v>
      </c>
      <c r="AF412" s="9" t="s">
        <v>2980</v>
      </c>
      <c r="AG412" s="10">
        <v>0.99</v>
      </c>
      <c r="AH412" s="9" t="s">
        <v>4287</v>
      </c>
      <c r="AI412" s="10">
        <v>0.99</v>
      </c>
      <c r="AJ412" s="9" t="s">
        <v>2206</v>
      </c>
      <c r="AK412" s="10">
        <v>0.99</v>
      </c>
      <c r="AL412" s="9" t="s">
        <v>3928</v>
      </c>
      <c r="AM412" s="10">
        <v>0.99</v>
      </c>
      <c r="AN412" s="9"/>
      <c r="AO412" s="10"/>
    </row>
    <row r="413" spans="1:41" ht="13" x14ac:dyDescent="0.15">
      <c r="A413" s="3" t="s">
        <v>413</v>
      </c>
      <c r="B413" s="3" t="s">
        <v>5955</v>
      </c>
      <c r="C413" s="9" t="s">
        <v>5703</v>
      </c>
      <c r="D413" s="17" t="str">
        <f>VLOOKUP(C413,Customers!$D$2:$E$60,2,FALSE)</f>
        <v>C00058</v>
      </c>
      <c r="E413" s="9" t="s">
        <v>5492</v>
      </c>
      <c r="F413" s="9" t="s">
        <v>5493</v>
      </c>
      <c r="G413" s="9"/>
      <c r="H413" s="9" t="s">
        <v>5494</v>
      </c>
      <c r="I413" s="3" t="s">
        <v>5495</v>
      </c>
      <c r="J413" s="16" cm="1">
        <f t="array" ref="J413">SUM(IF(MOD(COLUMN(L413:AO413)-COLUMN(L413),2)=1, L413:AO413, 0))</f>
        <v>1.99</v>
      </c>
      <c r="K413" s="9">
        <f t="shared" si="1"/>
        <v>1</v>
      </c>
      <c r="L413" s="9" t="s">
        <v>2559</v>
      </c>
      <c r="M413" s="10">
        <v>1.99</v>
      </c>
      <c r="N413" s="9"/>
      <c r="O413" s="10"/>
      <c r="P413" s="9"/>
      <c r="Q413" s="10"/>
      <c r="R413" s="9"/>
      <c r="S413" s="10"/>
      <c r="T413" s="9"/>
      <c r="U413" s="10"/>
      <c r="V413" s="9"/>
      <c r="W413" s="10"/>
      <c r="X413" s="9"/>
      <c r="Y413" s="10"/>
      <c r="Z413" s="9"/>
      <c r="AA413" s="10"/>
      <c r="AB413" s="9"/>
      <c r="AC413" s="10"/>
      <c r="AD413" s="9"/>
      <c r="AE413" s="10"/>
      <c r="AF413" s="9"/>
      <c r="AG413" s="10"/>
      <c r="AH413" s="9"/>
      <c r="AI413" s="10"/>
      <c r="AJ413" s="9"/>
      <c r="AK413" s="10"/>
      <c r="AL413" s="9"/>
      <c r="AM413" s="10"/>
      <c r="AN413" s="9"/>
      <c r="AO413" s="10"/>
    </row>
    <row r="414" spans="1:41" ht="15.75" customHeight="1" x14ac:dyDescent="0.15">
      <c r="I414" s="9" t="s">
        <v>6018</v>
      </c>
      <c r="J414" s="17">
        <f>AVERAGE(J2:J413)</f>
        <v>5.6134951456310782</v>
      </c>
    </row>
  </sheetData>
  <autoFilter ref="A1:AO414" xr:uid="{00000000-0001-0000-05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Sales</vt:lpstr>
      <vt:lpstr>Employees</vt:lpstr>
      <vt:lpstr>Songs</vt:lpstr>
      <vt:lpstr>Albums</vt:lpstr>
      <vt:lpstr>Customers</vt:lpstr>
      <vt:lpstr>Top5</vt:lpstr>
      <vt:lpstr>Top5Customers</vt:lpstr>
      <vt:lpstr>Invoices</vt:lpstr>
      <vt:lpstr>NCostumer</vt:lpstr>
      <vt:lpstr>SalesReps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fernandez</cp:lastModifiedBy>
  <dcterms:created xsi:type="dcterms:W3CDTF">2024-04-16T17:24:47Z</dcterms:created>
  <dcterms:modified xsi:type="dcterms:W3CDTF">2024-04-16T17:24:47Z</dcterms:modified>
</cp:coreProperties>
</file>